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SunitaPfitzner\Public First Dropbox\Policy and Research Team\Polling\Archived Work\2024\08 - SST (Third Way)\US\Results\"/>
    </mc:Choice>
  </mc:AlternateContent>
  <xr:revisionPtr revIDLastSave="0" documentId="13_ncr:1_{4277AAB1-3259-4473-8D63-7587EF2E3B7E}" xr6:coauthVersionLast="47" xr6:coauthVersionMax="47" xr10:uidLastSave="{00000000-0000-0000-0000-000000000000}"/>
  <bookViews>
    <workbookView xWindow="-110" yWindow="-110" windowWidth="19420" windowHeight="103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 name="Table 186" sheetId="189" r:id="rId189"/>
    <sheet name="Table 187" sheetId="190" r:id="rId190"/>
    <sheet name="Table 188" sheetId="191" r:id="rId191"/>
    <sheet name="Table 189" sheetId="192" r:id="rId192"/>
    <sheet name="Table 190" sheetId="193" r:id="rId193"/>
    <sheet name="Table 191" sheetId="194" r:id="rId194"/>
    <sheet name="Table 192" sheetId="195" r:id="rId195"/>
    <sheet name="Table 193" sheetId="196" r:id="rId196"/>
    <sheet name="Table 194" sheetId="197" r:id="rId197"/>
    <sheet name="Table 195" sheetId="198" r:id="rId198"/>
    <sheet name="Table 196" sheetId="199" r:id="rId199"/>
    <sheet name="Table 197" sheetId="200" r:id="rId200"/>
    <sheet name="Table 198" sheetId="201" r:id="rId201"/>
    <sheet name="Table 199" sheetId="202" r:id="rId202"/>
    <sheet name="Table 200" sheetId="203" r:id="rId203"/>
    <sheet name="Table 201" sheetId="204" r:id="rId204"/>
    <sheet name="Table 202" sheetId="205" r:id="rId205"/>
    <sheet name="Table 203" sheetId="206" r:id="rId206"/>
    <sheet name="Table 204" sheetId="207" r:id="rId207"/>
    <sheet name="Table 205" sheetId="208" r:id="rId208"/>
    <sheet name="Table 206" sheetId="209" r:id="rId209"/>
    <sheet name="Table 207" sheetId="210" r:id="rId210"/>
    <sheet name="Table 208" sheetId="211" r:id="rId211"/>
    <sheet name="Table 209" sheetId="212" r:id="rId212"/>
    <sheet name="Table 210" sheetId="213" r:id="rId213"/>
    <sheet name="Table 211" sheetId="214" r:id="rId214"/>
    <sheet name="Table 212" sheetId="215" r:id="rId215"/>
    <sheet name="Table 213" sheetId="216" r:id="rId216"/>
    <sheet name="Table 214" sheetId="217" r:id="rId217"/>
    <sheet name="Table 215" sheetId="218" r:id="rId218"/>
    <sheet name="Table 216" sheetId="219" r:id="rId219"/>
    <sheet name="Table 217" sheetId="220" r:id="rId220"/>
    <sheet name="Table 218" sheetId="221" r:id="rId2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16" i="28" l="1"/>
  <c r="AQ16" i="28"/>
  <c r="AR15" i="28"/>
  <c r="AQ15" i="28"/>
  <c r="AR14" i="28"/>
  <c r="AQ14" i="28"/>
  <c r="G15" i="102"/>
  <c r="L15" i="11"/>
  <c r="K15" i="11"/>
  <c r="J15" i="11"/>
  <c r="I15" i="11"/>
  <c r="H15" i="11"/>
  <c r="G15" i="11"/>
  <c r="L14" i="11"/>
  <c r="K14" i="11"/>
  <c r="J14" i="11"/>
  <c r="I14" i="11"/>
  <c r="H14" i="11"/>
  <c r="G14" i="11"/>
  <c r="H15" i="10"/>
  <c r="I15" i="10"/>
  <c r="J15" i="10"/>
  <c r="K15" i="10"/>
  <c r="L15" i="10"/>
  <c r="G15" i="10"/>
  <c r="H14" i="10"/>
  <c r="I14" i="10"/>
  <c r="J14" i="10"/>
  <c r="K14" i="10"/>
  <c r="L14" i="10"/>
  <c r="G14" i="10"/>
  <c r="H15" i="102"/>
  <c r="I15" i="102"/>
  <c r="J15" i="102"/>
  <c r="K15" i="102"/>
  <c r="L15" i="102"/>
  <c r="H14" i="102"/>
  <c r="I14" i="102"/>
  <c r="J14" i="102"/>
  <c r="K14" i="102"/>
  <c r="L14" i="102"/>
  <c r="G14" i="102"/>
  <c r="L14" i="74"/>
  <c r="K14" i="74"/>
  <c r="J14" i="74"/>
  <c r="I14" i="74"/>
  <c r="H14" i="74"/>
  <c r="G14" i="74"/>
  <c r="L14" i="73"/>
  <c r="K14" i="73"/>
  <c r="J14" i="73"/>
  <c r="I14" i="73"/>
  <c r="H14" i="73"/>
  <c r="G14" i="73"/>
  <c r="L14" i="72"/>
  <c r="K14" i="72"/>
  <c r="J14" i="72"/>
  <c r="I14" i="72"/>
  <c r="H14" i="72"/>
  <c r="G14" i="72"/>
  <c r="L14" i="71"/>
  <c r="K14" i="71"/>
  <c r="J14" i="71"/>
  <c r="I14" i="71"/>
  <c r="H14" i="71"/>
  <c r="G14" i="71"/>
  <c r="L14" i="70"/>
  <c r="K14" i="70"/>
  <c r="J14" i="70"/>
  <c r="I14" i="70"/>
  <c r="H14" i="70"/>
  <c r="G14" i="70"/>
  <c r="L14" i="69"/>
  <c r="K14" i="69"/>
  <c r="J14" i="69"/>
  <c r="I14" i="69"/>
  <c r="H14" i="69"/>
  <c r="G14" i="69"/>
  <c r="L14" i="68"/>
  <c r="K14" i="68"/>
  <c r="J14" i="68"/>
  <c r="I14" i="68"/>
  <c r="H14" i="68"/>
  <c r="G14" i="68"/>
  <c r="L14" i="67"/>
  <c r="K14" i="67"/>
  <c r="J14" i="67"/>
  <c r="I14" i="67"/>
  <c r="H14" i="67"/>
  <c r="G14" i="67"/>
  <c r="L14" i="66"/>
  <c r="K14" i="66"/>
  <c r="J14" i="66"/>
  <c r="I14" i="66"/>
  <c r="H14" i="66"/>
  <c r="G14" i="66"/>
  <c r="H14" i="65"/>
  <c r="I14" i="65"/>
  <c r="J14" i="65"/>
  <c r="K14" i="65"/>
  <c r="L14" i="65"/>
  <c r="G14" i="65"/>
  <c r="B27" i="221"/>
  <c r="B23" i="220"/>
  <c r="B18" i="219"/>
  <c r="B18" i="218"/>
  <c r="B18" i="217"/>
  <c r="B18" i="216"/>
  <c r="B18" i="215"/>
  <c r="B18" i="214"/>
  <c r="B18" i="213"/>
  <c r="B22" i="212"/>
  <c r="B22" i="211"/>
  <c r="B22" i="210"/>
  <c r="B22" i="209"/>
  <c r="B22" i="208"/>
  <c r="B22" i="207"/>
  <c r="B22" i="206"/>
  <c r="B17" i="205"/>
  <c r="B17" i="204"/>
  <c r="B17" i="203"/>
  <c r="B17" i="202"/>
  <c r="B17" i="201"/>
  <c r="B17" i="200"/>
  <c r="B17" i="199"/>
  <c r="B18" i="198"/>
  <c r="B18" i="197"/>
  <c r="B19" i="196"/>
  <c r="B19" i="195"/>
  <c r="B19" i="194"/>
  <c r="B19" i="193"/>
  <c r="B19" i="192"/>
  <c r="B19" i="191"/>
  <c r="B19" i="190"/>
  <c r="B19" i="189"/>
  <c r="B19" i="188"/>
  <c r="B19" i="187"/>
  <c r="B19" i="186"/>
  <c r="B19" i="185"/>
  <c r="B19" i="184"/>
  <c r="B19" i="183"/>
  <c r="B19" i="182"/>
  <c r="B19" i="181"/>
  <c r="B19" i="180"/>
  <c r="B19" i="179"/>
  <c r="B19" i="178"/>
  <c r="B19" i="177"/>
  <c r="B19" i="176"/>
  <c r="B19" i="175"/>
  <c r="B19" i="174"/>
  <c r="B19" i="173"/>
  <c r="B19" i="172"/>
  <c r="B19" i="171"/>
  <c r="B19" i="170"/>
  <c r="B19" i="169"/>
  <c r="B19" i="168"/>
  <c r="B19" i="167"/>
  <c r="B19" i="166"/>
  <c r="B19" i="165"/>
  <c r="B19" i="164"/>
  <c r="B19" i="163"/>
  <c r="B19" i="162"/>
  <c r="B19" i="161"/>
  <c r="B19" i="160"/>
  <c r="B19" i="159"/>
  <c r="B19" i="158"/>
  <c r="B19" i="157"/>
  <c r="B19" i="156"/>
  <c r="B19" i="155"/>
  <c r="B19" i="154"/>
  <c r="B19" i="153"/>
  <c r="B19" i="152"/>
  <c r="B19" i="151"/>
  <c r="B19" i="150"/>
  <c r="B19" i="149"/>
  <c r="B19" i="148"/>
  <c r="B19" i="147"/>
  <c r="B19" i="146"/>
  <c r="B19" i="145"/>
  <c r="B19" i="144"/>
  <c r="B19" i="143"/>
  <c r="B19" i="142"/>
  <c r="B19" i="141"/>
  <c r="B19" i="140"/>
  <c r="B19" i="139"/>
  <c r="B19" i="138"/>
  <c r="B19" i="137"/>
  <c r="B19" i="136"/>
  <c r="B19" i="135"/>
  <c r="B19" i="134"/>
  <c r="B19" i="133"/>
  <c r="B22" i="132"/>
  <c r="B22" i="131"/>
  <c r="B22" i="130"/>
  <c r="B22" i="129"/>
  <c r="B22" i="128"/>
  <c r="B22" i="127"/>
  <c r="B22" i="126"/>
  <c r="B22" i="125"/>
  <c r="B22" i="124"/>
  <c r="B18" i="123"/>
  <c r="B18" i="122"/>
  <c r="B18" i="121"/>
  <c r="B18" i="120"/>
  <c r="B18" i="119"/>
  <c r="B18" i="118"/>
  <c r="B25" i="117"/>
  <c r="B28" i="116"/>
  <c r="B25" i="115"/>
  <c r="B22" i="114"/>
  <c r="B30" i="113"/>
  <c r="B19" i="112"/>
  <c r="B19" i="111"/>
  <c r="B19" i="110"/>
  <c r="B19" i="109"/>
  <c r="B19" i="108"/>
  <c r="B19" i="107"/>
  <c r="B19" i="106"/>
  <c r="B19" i="105"/>
  <c r="B26" i="104"/>
  <c r="B26" i="103"/>
  <c r="B18" i="102"/>
  <c r="B22" i="101"/>
  <c r="B22" i="100"/>
  <c r="B22" i="99"/>
  <c r="B22" i="98"/>
  <c r="B22" i="97"/>
  <c r="B22" i="96"/>
  <c r="B22" i="95"/>
  <c r="B22" i="94"/>
  <c r="B22" i="93"/>
  <c r="B22" i="92"/>
  <c r="B22" i="91"/>
  <c r="B19" i="90"/>
  <c r="B19" i="89"/>
  <c r="B19" i="88"/>
  <c r="B19" i="87"/>
  <c r="B25" i="86"/>
  <c r="B25" i="85"/>
  <c r="B19" i="84"/>
  <c r="B18" i="83"/>
  <c r="B18" i="82"/>
  <c r="B18" i="81"/>
  <c r="B18" i="80"/>
  <c r="B18" i="79"/>
  <c r="B18" i="78"/>
  <c r="B18" i="77"/>
  <c r="B18" i="76"/>
  <c r="B18" i="75"/>
  <c r="B18" i="74"/>
  <c r="B18" i="73"/>
  <c r="B18" i="72"/>
  <c r="B18" i="71"/>
  <c r="B18" i="70"/>
  <c r="B18" i="69"/>
  <c r="B18" i="68"/>
  <c r="B18" i="67"/>
  <c r="B18" i="66"/>
  <c r="B18" i="65"/>
  <c r="B18" i="64"/>
  <c r="B28" i="63"/>
  <c r="B18" i="62"/>
  <c r="B18" i="61"/>
  <c r="B18" i="60"/>
  <c r="B18" i="59"/>
  <c r="B18" i="58"/>
  <c r="B18" i="57"/>
  <c r="B19" i="56"/>
  <c r="B19" i="55"/>
  <c r="B19" i="54"/>
  <c r="B19" i="53"/>
  <c r="B19" i="52"/>
  <c r="B19" i="51"/>
  <c r="B19" i="50"/>
  <c r="B19" i="49"/>
  <c r="B19" i="48"/>
  <c r="B19" i="47"/>
  <c r="B19" i="46"/>
  <c r="B19" i="45"/>
  <c r="B19" i="44"/>
  <c r="B19" i="43"/>
  <c r="B19" i="42"/>
  <c r="B19" i="41"/>
  <c r="B19" i="40"/>
  <c r="B19" i="39"/>
  <c r="B19" i="38"/>
  <c r="B19" i="37"/>
  <c r="B19" i="36"/>
  <c r="B19" i="35"/>
  <c r="B19" i="34"/>
  <c r="B19" i="33"/>
  <c r="B19" i="32"/>
  <c r="B19" i="31"/>
  <c r="B18" i="30"/>
  <c r="B18" i="29"/>
  <c r="B18" i="28"/>
  <c r="B18" i="27"/>
  <c r="B19" i="26"/>
  <c r="B19" i="25"/>
  <c r="B19" i="24"/>
  <c r="B19" i="23"/>
  <c r="B19" i="22"/>
  <c r="B19" i="21"/>
  <c r="B19" i="20"/>
  <c r="B19" i="19"/>
  <c r="B19" i="18"/>
  <c r="B19" i="17"/>
  <c r="B19" i="16"/>
  <c r="B18" i="15"/>
  <c r="B18" i="14"/>
  <c r="B18" i="13"/>
  <c r="B18" i="12"/>
  <c r="B18" i="11"/>
  <c r="B18" i="10"/>
  <c r="B18" i="9"/>
  <c r="B18" i="8"/>
  <c r="B18" i="7"/>
  <c r="B18" i="6"/>
  <c r="B18" i="5"/>
  <c r="B34" i="4"/>
  <c r="E226" i="2"/>
  <c r="D226" i="2"/>
  <c r="E225" i="2"/>
  <c r="D225" i="2"/>
  <c r="E224" i="2"/>
  <c r="D224" i="2"/>
  <c r="E223" i="2"/>
  <c r="D223" i="2"/>
  <c r="E222" i="2"/>
  <c r="D222" i="2"/>
  <c r="E221" i="2"/>
  <c r="D221" i="2"/>
  <c r="E220" i="2"/>
  <c r="D220" i="2"/>
  <c r="E219" i="2"/>
  <c r="D219" i="2"/>
  <c r="D218" i="2"/>
  <c r="E217" i="2"/>
  <c r="D217" i="2"/>
  <c r="E216" i="2"/>
  <c r="D216" i="2"/>
  <c r="E215" i="2"/>
  <c r="D215" i="2"/>
  <c r="E214" i="2"/>
  <c r="D214" i="2"/>
  <c r="E213" i="2"/>
  <c r="D213" i="2"/>
  <c r="E212" i="2"/>
  <c r="D212" i="2"/>
  <c r="D211" i="2"/>
  <c r="E210" i="2"/>
  <c r="D210" i="2"/>
  <c r="E209" i="2"/>
  <c r="D209" i="2"/>
  <c r="E208" i="2"/>
  <c r="D208" i="2"/>
  <c r="E207" i="2"/>
  <c r="D207" i="2"/>
  <c r="E206" i="2"/>
  <c r="D206" i="2"/>
  <c r="E205" i="2"/>
  <c r="D205" i="2"/>
  <c r="D204" i="2"/>
  <c r="E203" i="2"/>
  <c r="D203" i="2"/>
  <c r="E202" i="2"/>
  <c r="D202" i="2"/>
  <c r="E201" i="2"/>
  <c r="D201" i="2"/>
  <c r="E200" i="2"/>
  <c r="D200" i="2"/>
  <c r="E199" i="2"/>
  <c r="D199" i="2"/>
  <c r="E198" i="2"/>
  <c r="D198" i="2"/>
  <c r="E197" i="2"/>
  <c r="D197" i="2"/>
  <c r="E196" i="2"/>
  <c r="D196" i="2"/>
  <c r="E195" i="2"/>
  <c r="D195" i="2"/>
  <c r="E194" i="2"/>
  <c r="D194" i="2"/>
  <c r="E193" i="2"/>
  <c r="D193" i="2"/>
  <c r="E192" i="2"/>
  <c r="D192" i="2"/>
  <c r="E191" i="2"/>
  <c r="D191" i="2"/>
  <c r="E190" i="2"/>
  <c r="D190" i="2"/>
  <c r="E189" i="2"/>
  <c r="D189" i="2"/>
  <c r="E188" i="2"/>
  <c r="D188" i="2"/>
  <c r="E187" i="2"/>
  <c r="D187" i="2"/>
  <c r="E186" i="2"/>
  <c r="D186" i="2"/>
  <c r="E185" i="2"/>
  <c r="D185" i="2"/>
  <c r="E184" i="2"/>
  <c r="D184" i="2"/>
  <c r="E183" i="2"/>
  <c r="D183" i="2"/>
  <c r="E182" i="2"/>
  <c r="D182" i="2"/>
  <c r="E181" i="2"/>
  <c r="D181" i="2"/>
  <c r="E180" i="2"/>
  <c r="D180" i="2"/>
  <c r="E179" i="2"/>
  <c r="D179" i="2"/>
  <c r="E178" i="2"/>
  <c r="D178" i="2"/>
  <c r="E177" i="2"/>
  <c r="D177" i="2"/>
  <c r="E176" i="2"/>
  <c r="D176" i="2"/>
  <c r="E175" i="2"/>
  <c r="D175" i="2"/>
  <c r="E174"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D129" i="2"/>
  <c r="E128" i="2"/>
  <c r="D128" i="2"/>
  <c r="E127" i="2"/>
  <c r="D127" i="2"/>
  <c r="E126" i="2"/>
  <c r="D126" i="2"/>
  <c r="E125" i="2"/>
  <c r="D125" i="2"/>
  <c r="E124" i="2"/>
  <c r="D124"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D80" i="2"/>
  <c r="E79" i="2"/>
  <c r="D79" i="2"/>
  <c r="E78" i="2"/>
  <c r="D78" i="2"/>
  <c r="E77" i="2"/>
  <c r="D77" i="2"/>
  <c r="E76" i="2"/>
  <c r="D76" i="2"/>
  <c r="E75" i="2"/>
  <c r="D75" i="2"/>
  <c r="E74" i="2"/>
  <c r="D74" i="2"/>
  <c r="E73" i="2"/>
  <c r="D73" i="2"/>
  <c r="E72" i="2"/>
  <c r="D72" i="2"/>
  <c r="E71" i="2"/>
  <c r="D71" i="2"/>
  <c r="E70" i="2"/>
  <c r="D70" i="2"/>
  <c r="D69" i="2"/>
  <c r="E68" i="2"/>
  <c r="D68" i="2"/>
  <c r="E67" i="2"/>
  <c r="D67" i="2"/>
  <c r="E66" i="2"/>
  <c r="D66" i="2"/>
  <c r="E65" i="2"/>
  <c r="D65" i="2"/>
  <c r="E64" i="2"/>
  <c r="D64" i="2"/>
  <c r="E63" i="2"/>
  <c r="D63" i="2"/>
  <c r="D62" i="2"/>
  <c r="E61" i="2"/>
  <c r="D61" i="2"/>
  <c r="E60" i="2"/>
  <c r="D60" i="2"/>
  <c r="E59" i="2"/>
  <c r="D59" i="2"/>
  <c r="E58" i="2"/>
  <c r="D58" i="2"/>
  <c r="E57" i="2"/>
  <c r="D57" i="2"/>
  <c r="E56" i="2"/>
  <c r="D56" i="2"/>
  <c r="E55" i="2"/>
  <c r="D55" i="2"/>
  <c r="E54" i="2"/>
  <c r="D54" i="2"/>
  <c r="E53" i="2"/>
  <c r="D53" i="2"/>
  <c r="E52" i="2"/>
  <c r="D52" i="2"/>
  <c r="E51" i="2"/>
  <c r="D51" i="2"/>
  <c r="E50" i="2"/>
  <c r="D50" i="2"/>
  <c r="D49" i="2"/>
  <c r="E48" i="2"/>
  <c r="D48" i="2"/>
  <c r="E47" i="2"/>
  <c r="D47" i="2"/>
  <c r="E46" i="2"/>
  <c r="D46" i="2"/>
  <c r="E45" i="2"/>
  <c r="D45" i="2"/>
  <c r="E44" i="2"/>
  <c r="D44" i="2"/>
  <c r="E43" i="2"/>
  <c r="D43" i="2"/>
  <c r="E42" i="2"/>
  <c r="D42" i="2"/>
  <c r="E41" i="2"/>
  <c r="D41" i="2"/>
  <c r="E40" i="2"/>
  <c r="D40" i="2"/>
  <c r="E39" i="2"/>
  <c r="D39" i="2"/>
  <c r="E38" i="2"/>
  <c r="D38" i="2"/>
  <c r="E37" i="2"/>
  <c r="D37" i="2"/>
  <c r="D36" i="2"/>
  <c r="E35" i="2"/>
  <c r="D35" i="2"/>
  <c r="E34" i="2"/>
  <c r="D34" i="2"/>
  <c r="E33" i="2"/>
  <c r="D33" i="2"/>
  <c r="D32" i="2"/>
  <c r="E31" i="2"/>
  <c r="D31" i="2"/>
  <c r="E30" i="2"/>
  <c r="D30" i="2"/>
  <c r="E29" i="2"/>
  <c r="D29" i="2"/>
  <c r="E28" i="2"/>
  <c r="D28" i="2"/>
  <c r="E27" i="2"/>
  <c r="D27" i="2"/>
  <c r="E26" i="2"/>
  <c r="D26" i="2"/>
  <c r="E25" i="2"/>
  <c r="D25" i="2"/>
  <c r="E24" i="2"/>
  <c r="D24" i="2"/>
  <c r="E23" i="2"/>
  <c r="D23" i="2"/>
  <c r="E22" i="2"/>
  <c r="D22" i="2"/>
  <c r="D21" i="2"/>
  <c r="E20" i="2"/>
  <c r="D20" i="2"/>
  <c r="E19" i="2"/>
  <c r="D19" i="2"/>
  <c r="E18" i="2"/>
  <c r="D18" i="2"/>
  <c r="E17"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<sst xmlns="http://schemas.openxmlformats.org/spreadsheetml/2006/main" count="16907" uniqueCount="583">
  <si>
    <t>Fieldwork:</t>
  </si>
  <si>
    <t>23rd Aug - 2nd Sep 2024</t>
  </si>
  <si>
    <t xml:space="preserve">Interview Method: </t>
  </si>
  <si>
    <t>Online Survey</t>
  </si>
  <si>
    <t>Population represented:</t>
  </si>
  <si>
    <t>US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</si>
  <si>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</si>
  <si>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</si>
  <si>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</si>
  <si>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</si>
  <si>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</si>
  <si>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</si>
  <si>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</si>
  <si>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</si>
  <si>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</si>
  <si>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</si>
  <si>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</si>
  <si>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</si>
  <si>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</si>
  <si>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</si>
  <si>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</si>
  <si>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</si>
  <si>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</si>
  <si>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</si>
  <si>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</si>
  <si>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</si>
  <si>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Less than $25,000</t>
  </si>
  <si>
    <t>$25,000 to $49,999</t>
  </si>
  <si>
    <t>$50,000 to $99,999</t>
  </si>
  <si>
    <t>$100,000 to $149,999</t>
  </si>
  <si>
    <t>$150,000 or more</t>
  </si>
  <si>
    <t>Northeast</t>
  </si>
  <si>
    <t>Midwest</t>
  </si>
  <si>
    <t>South</t>
  </si>
  <si>
    <t>West</t>
  </si>
  <si>
    <t>Urban/City</t>
  </si>
  <si>
    <t>Suburbs</t>
  </si>
  <si>
    <t>Large Town</t>
  </si>
  <si>
    <t>Small Town</t>
  </si>
  <si>
    <t>Village</t>
  </si>
  <si>
    <t>Rural Area</t>
  </si>
  <si>
    <t>Yes</t>
  </si>
  <si>
    <t>No</t>
  </si>
  <si>
    <t>No High School</t>
  </si>
  <si>
    <t>High School</t>
  </si>
  <si>
    <t>Some College</t>
  </si>
  <si>
    <t>Associate's or Technical Degree</t>
  </si>
  <si>
    <t>Bachelor's Degree</t>
  </si>
  <si>
    <t>Master's Degree</t>
  </si>
  <si>
    <t>Doctorate or Professional Degree</t>
  </si>
  <si>
    <t>Kamala Harris (Democrat)</t>
  </si>
  <si>
    <t>Donald Trump (Republican)</t>
  </si>
  <si>
    <t>Left wing</t>
  </si>
  <si>
    <t>Centrist</t>
  </si>
  <si>
    <t>Right wing</t>
  </si>
  <si>
    <t>Rust Belt Resident</t>
  </si>
  <si>
    <t>Non-resident</t>
  </si>
  <si>
    <t>Climate doomists</t>
  </si>
  <si>
    <t>Nearly impossible</t>
  </si>
  <si>
    <t>Requires further changes</t>
  </si>
  <si>
    <t>On track</t>
  </si>
  <si>
    <t>Climate sceptics</t>
  </si>
  <si>
    <t>Unbothered</t>
  </si>
  <si>
    <t>Gender</t>
  </si>
  <si>
    <t>Age Group</t>
  </si>
  <si>
    <t>Grouped Income</t>
  </si>
  <si>
    <t>Census Region</t>
  </si>
  <si>
    <t>Area</t>
  </si>
  <si>
    <t>Children</t>
  </si>
  <si>
    <t>Education level</t>
  </si>
  <si>
    <t>2024 Presidential vote</t>
  </si>
  <si>
    <t>Political Alignment</t>
  </si>
  <si>
    <t>Rust Belt</t>
  </si>
  <si>
    <t>Climate Doomism</t>
  </si>
  <si>
    <t>Climate Doomism Grouped</t>
  </si>
  <si>
    <t>State of the economy</t>
  </si>
  <si>
    <t>Levels of immigration</t>
  </si>
  <si>
    <t>Quality / cost of healthcare</t>
  </si>
  <si>
    <t>Changes to abortion laws</t>
  </si>
  <si>
    <t>Levels of crime</t>
  </si>
  <si>
    <t>Threat of climate change</t>
  </si>
  <si>
    <t>Availability of housing</t>
  </si>
  <si>
    <t>Threats to democracy and voting rights</t>
  </si>
  <si>
    <t>Funding for Social Security</t>
  </si>
  <si>
    <t>Level of taxation</t>
  </si>
  <si>
    <t>Regulation of firearms</t>
  </si>
  <si>
    <t>Threat of terrorism</t>
  </si>
  <si>
    <t>Growth in "woke" laws and business behavior</t>
  </si>
  <si>
    <t>Discrimination and threats to minority rights</t>
  </si>
  <si>
    <t>Quality of and access to schools / universities</t>
  </si>
  <si>
    <t>Impact of new technology on society</t>
  </si>
  <si>
    <t>Cost or availability of childcare</t>
  </si>
  <si>
    <t>State of the Armed Forces</t>
  </si>
  <si>
    <t>Quality / cost of public transport</t>
  </si>
  <si>
    <t>None of the above</t>
  </si>
  <si>
    <t>Don't know</t>
  </si>
  <si>
    <t>Which of the following do you think are the most important issues facing the country at this time?Please tick up to three</t>
  </si>
  <si>
    <t>BASE: All Respondents</t>
  </si>
  <si>
    <t>Fieldwork:  23rd Aug - 2nd Sep 2024</t>
  </si>
  <si>
    <t>Data weighted by interlocking age &amp; gender, region and social grade to Nationally Representative Proportions</t>
  </si>
  <si>
    <t xml:space="preserve"> The federal government </t>
  </si>
  <si>
    <t xml:space="preserve"> Your state's government</t>
  </si>
  <si>
    <t xml:space="preserve"> Local elected officials</t>
  </si>
  <si>
    <t xml:space="preserve"> If you're paying attention, select "Do not trust at all"</t>
  </si>
  <si>
    <t xml:space="preserve"> Large corporations</t>
  </si>
  <si>
    <t xml:space="preserve"> Small businesses</t>
  </si>
  <si>
    <t xml:space="preserve"> Environmental non-profits</t>
  </si>
  <si>
    <t xml:space="preserve"> The police </t>
  </si>
  <si>
    <t xml:space="preserve"> Religious leaders</t>
  </si>
  <si>
    <t xml:space="preserve"> Members of Congress</t>
  </si>
  <si>
    <t>Trust completely</t>
  </si>
  <si>
    <t>Somewhat trust</t>
  </si>
  <si>
    <t>Trust a little</t>
  </si>
  <si>
    <t>Do not trust at all</t>
  </si>
  <si>
    <t>Don’t know</t>
  </si>
  <si>
    <t>Grid Summary: To what extent do you trust or distrust these people or organisations?  </t>
  </si>
  <si>
    <t xml:space="preserve">To what extent do you trust or distrust these people or organisations?  : The federal government </t>
  </si>
  <si>
    <t>To what extent do you trust or distrust these people or organisations?  : Your state's government</t>
  </si>
  <si>
    <t>To what extent do you trust or distrust these people or organisations?  : Local elected officials</t>
  </si>
  <si>
    <t>To what extent do you trust or distrust these people or organisations?  : If you're paying attention, select "Do not trust at all"</t>
  </si>
  <si>
    <t>To what extent do you trust or distrust these people or organisations?  : Large corporations</t>
  </si>
  <si>
    <t>To what extent do you trust or distrust these people or organisations?  : Small businesses</t>
  </si>
  <si>
    <t>To what extent do you trust or distrust these people or organisations?  : Environmental non-profits</t>
  </si>
  <si>
    <t xml:space="preserve">To what extent do you trust or distrust these people or organisations?  : The police </t>
  </si>
  <si>
    <t>To what extent do you trust or distrust these people or organisations?  : Religious leaders</t>
  </si>
  <si>
    <t>To what extent do you trust or distrust these people or organisations?  : Members of Congress</t>
  </si>
  <si>
    <t xml:space="preserve"> Living standards</t>
  </si>
  <si>
    <t xml:space="preserve"> Climate change</t>
  </si>
  <si>
    <t xml:space="preserve"> Inequality around the world</t>
  </si>
  <si>
    <t xml:space="preserve"> Inequality in my country</t>
  </si>
  <si>
    <t xml:space="preserve"> Political divisions in my country</t>
  </si>
  <si>
    <t xml:space="preserve"> The behaviour of companies</t>
  </si>
  <si>
    <t xml:space="preserve"> Impact of global pandemics</t>
  </si>
  <si>
    <t xml:space="preserve"> Impact of technology on the world</t>
  </si>
  <si>
    <t xml:space="preserve"> The cost of living</t>
  </si>
  <si>
    <t xml:space="preserve"> The state of the natural world</t>
  </si>
  <si>
    <t>Will get much better</t>
  </si>
  <si>
    <t>Will get better</t>
  </si>
  <si>
    <t>Will stay the same</t>
  </si>
  <si>
    <t>Will get worse</t>
  </si>
  <si>
    <t>Will get much worse</t>
  </si>
  <si>
    <t>Grid Summary: Over the next 10 years, which of the following do you think will get better, worse, or stay the same?</t>
  </si>
  <si>
    <t>Over the next 10 years, which of the following do you think will get better, worse, or stay the same?: Living standards</t>
  </si>
  <si>
    <t>Over the next 10 years, which of the following do you think will get better, worse, or stay the same?: Climate change</t>
  </si>
  <si>
    <t>Over the next 10 years, which of the following do you think will get better, worse, or stay the same?: Inequality around the world</t>
  </si>
  <si>
    <t>Over the next 10 years, which of the following do you think will get better, worse, or stay the same?: Inequality in my country</t>
  </si>
  <si>
    <t>Over the next 10 years, which of the following do you think will get better, worse, or stay the same?: Political divisions in my country</t>
  </si>
  <si>
    <t>Over the next 10 years, which of the following do you think will get better, worse, or stay the same?: The behaviour of companies</t>
  </si>
  <si>
    <t>Over the next 10 years, which of the following do you think will get better, worse, or stay the same?: Impact of global pandemics</t>
  </si>
  <si>
    <t>Over the next 10 years, which of the following do you think will get better, worse, or stay the same?: Impact of technology on the world</t>
  </si>
  <si>
    <t>Over the next 10 years, which of the following do you think will get better, worse, or stay the same?: The cost of living</t>
  </si>
  <si>
    <t>Over the next 10 years, which of the following do you think will get better, worse, or stay the same?: The state of the natural world</t>
  </si>
  <si>
    <t xml:space="preserve"> Individuals have the power to make a difference when it comes to climate change|Individuals are powerless to make a difference when it comes to climate change</t>
  </si>
  <si>
    <t xml:space="preserve"> Economic growth should be prioritized over environmental protection|Environmental protection should be prioritized over economic growth</t>
  </si>
  <si>
    <t xml:space="preserve"> The current government prioritizes the economy over the environment|The current government prioritizes the environment over the economy</t>
  </si>
  <si>
    <t>-2</t>
  </si>
  <si>
    <t>-1</t>
  </si>
  <si>
    <t>0</t>
  </si>
  <si>
    <t>1</t>
  </si>
  <si>
    <t>2</t>
  </si>
  <si>
    <t>Grid Summary: Which of the following comes closest to your view?</t>
  </si>
  <si>
    <t>Which of the following comes closest to your view?: Individuals have the power to make a difference when it comes to climate change|Individuals are powerless to make a difference when it comes to climate change</t>
  </si>
  <si>
    <t>Which of the following comes closest to your view?: Economic growth should be prioritized over environmental protection|Environmental protection should be prioritized over economic growth</t>
  </si>
  <si>
    <t>Which of the following comes closest to your view?: The current government prioritizes the economy over the environment|The current government prioritizes the environment over the economy</t>
  </si>
  <si>
    <t xml:space="preserve"> Increasing taxes on the wealthiest</t>
  </si>
  <si>
    <t xml:space="preserve"> Cutting taxes for ordinary workers</t>
  </si>
  <si>
    <t xml:space="preserve"> Raising the minimum wage</t>
  </si>
  <si>
    <t xml:space="preserve"> Making university degrees accessible to more people</t>
  </si>
  <si>
    <t xml:space="preserve"> Improving early childhood education systems</t>
  </si>
  <si>
    <t xml:space="preserve"> Increasing the production of energy here in the US</t>
  </si>
  <si>
    <t xml:space="preserve"> Reducing the amount of greenhouse gases produced in the US</t>
  </si>
  <si>
    <t xml:space="preserve"> Expanding public transportation systems</t>
  </si>
  <si>
    <t xml:space="preserve"> Increasing investment in renewable energy resources, such as solar and wind</t>
  </si>
  <si>
    <t xml:space="preserve"> Requiring buildings to meet high energy efficiency standards</t>
  </si>
  <si>
    <t xml:space="preserve"> Restoring natural areas and ecosystems within the US</t>
  </si>
  <si>
    <t xml:space="preserve"> Promoting biodegradable products and reducing single-use plastics</t>
  </si>
  <si>
    <t>Very positive impact</t>
  </si>
  <si>
    <t>Somewhat positive impact</t>
  </si>
  <si>
    <t>Neither positive nor negative impact</t>
  </si>
  <si>
    <t>Somewhat negative impact</t>
  </si>
  <si>
    <t>Very negative impact</t>
  </si>
  <si>
    <t>Grid Summary: Next, we are going to ask you about a series of policies or policy goals that a government could enact. Do you think these policies would have a positive impact, negative impact, or no impact on the economy?</t>
  </si>
  <si>
    <t>BASE: Question randomly assigned to respondents</t>
  </si>
  <si>
    <t>Next, we are going to ask you about a series of policies or policy goals that a government could enact. Do you think these policies would have a positive impact, negative impact, or no impact on the economy?: Increasing taxes on the wealthiest</t>
  </si>
  <si>
    <t>Next, we are going to ask you about a series of policies or policy goals that a government could enact. Do you think these policies would have a positive impact, negative impact, or no impact on the economy?: Cutting taxes for ordinary workers</t>
  </si>
  <si>
    <t>Next, we are going to ask you about a series of policies or policy goals that a government could enact. Do you think these policies would have a positive impact, negative impact, or no impact on the economy?: Raising the minimum wage</t>
  </si>
  <si>
    <t>Next, we are going to ask you about a series of policies or policy goals that a government could enact. Do you think these policies would have a positive impact, negative impact, or no impact on the economy?: Making university degrees accessible to more people</t>
  </si>
  <si>
    <t>Next, we are going to ask you about a series of policies or policy goals that a government could enact. Do you think these policies would have a positive impact, negative impact, or no impact on the economy?: Improving early childhood education systems</t>
  </si>
  <si>
    <t>Next, we are going to ask you about a series of policies or policy goals that a government could enact. Do you think these policies would have a positive impact, negative impact, or no impact on the economy?: Increasing the production of energy here in the US</t>
  </si>
  <si>
    <t>Next, we are going to ask you about a series of policies or policy goals that a government could enact. Do you think these policies would have a positive impact, negative impact, or no impact on the economy?: Reducing the amount of greenhouse gases produced in the US</t>
  </si>
  <si>
    <t>Next, we are going to ask you about a series of policies or policy goals that a government could enact. Do you think these policies would have a positive impact, negative impact, or no impact on the economy?: Expanding public transportation systems</t>
  </si>
  <si>
    <t>Next, we are going to ask you about a series of policies or policy goals that a government could enact. Do you think these policies would have a positive impact, negative impact, or no impact on the economy?: Increasing investment in renewable energy resources, such as solar and wind</t>
  </si>
  <si>
    <t>Next, we are going to ask you about a series of policies or policy goals that a government could enact. Do you think these policies would have a positive impact, negative impact, or no impact on the economy?: Requiring buildings to meet high energy efficiency standards</t>
  </si>
  <si>
    <t>Next, we are going to ask you about a series of policies or policy goals that a government could enact. Do you think these policies would have a positive impact, negative impact, or no impact on the economy?: Restoring natural areas and ecosystems within the US</t>
  </si>
  <si>
    <t>Next, we are going to ask you about a series of policies or policy goals that a government could enact. Do you think these policies would have a positive impact, negative impact, or no impact on the economy?: Promoting biodegradable products and reducing single-use plastics</t>
  </si>
  <si>
    <t>Grid Summary: Next, we are going to ask you about a series of policies or policy goals that a government could enact. Do you think these policies would have a positive impact, negative impact, or no impact on society?</t>
  </si>
  <si>
    <t>Next, we are going to ask you about a series of policies or policy goals that a government could enact. Do you think these policies would have a positive impact, negative impact, or no impact on society?: Requiring buildings to meet high energy efficiency standards</t>
  </si>
  <si>
    <t>Next, we are going to ask you about a series of policies or policy goals that a government could enact. Do you think these policies would have a positive impact, negative impact, or no impact on society?: Increasing the production of energy here in the US</t>
  </si>
  <si>
    <t>Next, we are going to ask you about a series of policies or policy goals that a government could enact. Do you think these policies would have a positive impact, negative impact, or no impact on society?: Reducing the amount of greenhouse gases produced in the US</t>
  </si>
  <si>
    <t>Next, we are going to ask you about a series of policies or policy goals that a government could enact. Do you think these policies would have a positive impact, negative impact, or no impact on society?: Restoring natural areas and ecosystems within the US</t>
  </si>
  <si>
    <t>Next, we are going to ask you about a series of policies or policy goals that a government could enact. Do you think these policies would have a positive impact, negative impact, or no impact on society?: Raising the minimum wage</t>
  </si>
  <si>
    <t>Next, we are going to ask you about a series of policies or policy goals that a government could enact. Do you think these policies would have a positive impact, negative impact, or no impact on society?: Promoting biodegradable products and reducing single-use plastics</t>
  </si>
  <si>
    <t>Next, we are going to ask you about a series of policies or policy goals that a government could enact. Do you think these policies would have a positive impact, negative impact, or no impact on society?: Increasing investment in renewable energy resources, such as solar and wind</t>
  </si>
  <si>
    <t>Next, we are going to ask you about a series of policies or policy goals that a government could enact. Do you think these policies would have a positive impact, negative impact, or no impact on society?: Improving early childhood education systems</t>
  </si>
  <si>
    <t>Next, we are going to ask you about a series of policies or policy goals that a government could enact. Do you think these policies would have a positive impact, negative impact, or no impact on society?: Making university degrees accessible to more people</t>
  </si>
  <si>
    <t>Next, we are going to ask you about a series of policies or policy goals that a government could enact. Do you think these policies would have a positive impact, negative impact, or no impact on society?: Cutting taxes for ordinary workers</t>
  </si>
  <si>
    <t>Next, we are going to ask you about a series of policies or policy goals that a government could enact. Do you think these policies would have a positive impact, negative impact, or no impact on society?: Increasing taxes on the wealthiest</t>
  </si>
  <si>
    <t>Next, we are going to ask you about a series of policies or policy goals that a government could enact. Do you think these policies would have a positive impact, negative impact, or no impact on society?: Expanding public transportation systems</t>
  </si>
  <si>
    <t xml:space="preserve"> Jobs and unemployment </t>
  </si>
  <si>
    <t xml:space="preserve"> Transport and energy infrastructure</t>
  </si>
  <si>
    <t xml:space="preserve"> Immigration</t>
  </si>
  <si>
    <t xml:space="preserve"> Foreign policy</t>
  </si>
  <si>
    <t>Strongly approve</t>
  </si>
  <si>
    <t>Approve</t>
  </si>
  <si>
    <t>Disapprove</t>
  </si>
  <si>
    <t>Strongly disapprove</t>
  </si>
  <si>
    <t>Grid Summary: Do you approve or disapprove of how President Biden has handled the following policy areas?   </t>
  </si>
  <si>
    <t xml:space="preserve">Do you approve or disapprove of how President Biden has handled the following policy areas?   : Jobs and unemployment </t>
  </si>
  <si>
    <t>Do you approve or disapprove of how President Biden has handled the following policy areas?   : Transport and energy infrastructure</t>
  </si>
  <si>
    <t>Do you approve or disapprove of how President Biden has handled the following policy areas?   : Climate change</t>
  </si>
  <si>
    <t>Do you approve or disapprove of how President Biden has handled the following policy areas?   : Immigration</t>
  </si>
  <si>
    <t>Do you approve or disapprove of how President Biden has handled the following policy areas?   : Foreign policy</t>
  </si>
  <si>
    <t>Promote waste reduction and recycling</t>
  </si>
  <si>
    <t>Improve energy efficiency in buildings and homes</t>
  </si>
  <si>
    <t>Increase the speed at which renewable energy technologies like wind and solar are built</t>
  </si>
  <si>
    <t>Reforest large parts of the US</t>
  </si>
  <si>
    <t>Provide tax incentives for businesses to become more sustainable</t>
  </si>
  <si>
    <t>Incentivise sustainable farming and agriculture practices</t>
  </si>
  <si>
    <t>Expand public transportation system to lower reliance on cars</t>
  </si>
  <si>
    <t>Promote American businesses to reduce international shipping imports</t>
  </si>
  <si>
    <t>Help other countries reduce their emissions and switch to sustainable practices</t>
  </si>
  <si>
    <t>Electrify public transportation system by adopting electric buses and trains</t>
  </si>
  <si>
    <t>Invest in carbon capture and storage</t>
  </si>
  <si>
    <t>Incentivise greener lifestyles such as reduced meat consumption or flying</t>
  </si>
  <si>
    <t>None of the above are important actions to take</t>
  </si>
  <si>
    <t>Other (please specify)</t>
  </si>
  <si>
    <t>In your view, which of the following actions are the most important for the US government to take in order to reduce the negative impacts of climate change?Please select up to three.</t>
  </si>
  <si>
    <t xml:space="preserve"> The human race generally</t>
  </si>
  <si>
    <t xml:space="preserve"> Rapid innovation and industrialization</t>
  </si>
  <si>
    <t xml:space="preserve"> Individual behaviour, consumer culture, and materialism</t>
  </si>
  <si>
    <t xml:space="preserve"> Developed countries (e.g. the UK, France)</t>
  </si>
  <si>
    <t xml:space="preserve"> Developing countries (e.g. Kenya, Bangladesh, Ecuador)</t>
  </si>
  <si>
    <t xml:space="preserve"> Capitalism and the economy</t>
  </si>
  <si>
    <t xml:space="preserve"> Fossil fuel industries</t>
  </si>
  <si>
    <t xml:space="preserve"> Agriculture and food production</t>
  </si>
  <si>
    <t xml:space="preserve"> Countries with the greatest emissions (e.g. the US, China)</t>
  </si>
  <si>
    <t>Extremely responsible</t>
  </si>
  <si>
    <t>Moderately responsible</t>
  </si>
  <si>
    <t>Slightly responsible</t>
  </si>
  <si>
    <t>Not at all responsible</t>
  </si>
  <si>
    <t>Grid Summary: In your view, to what extent are each of the following responsible for causing climate change?  </t>
  </si>
  <si>
    <t>In your view, to what extent are each of the following responsible for causing climate change?  : The human race generally</t>
  </si>
  <si>
    <t>In your view, to what extent are each of the following responsible for causing climate change?  : Rapid innovation and industrialization</t>
  </si>
  <si>
    <t>In your view, to what extent are each of the following responsible for causing climate change?  : Individual behaviour, consumer culture, and materialism</t>
  </si>
  <si>
    <t>In your view, to what extent are each of the following responsible for causing climate change?  : Developed countries (e.g. the UK, France)</t>
  </si>
  <si>
    <t>In your view, to what extent are each of the following responsible for causing climate change?  : Developing countries (e.g. Kenya, Bangladesh, Ecuador)</t>
  </si>
  <si>
    <t>In your view, to what extent are each of the following responsible for causing climate change?  : Large corporations</t>
  </si>
  <si>
    <t>In your view, to what extent are each of the following responsible for causing climate change?  : Capitalism and the economy</t>
  </si>
  <si>
    <t>In your view, to what extent are each of the following responsible for causing climate change?  : Fossil fuel industries</t>
  </si>
  <si>
    <t>In your view, to what extent are each of the following responsible for causing climate change?  : Agriculture and food production</t>
  </si>
  <si>
    <t>In your view, to what extent are each of the following responsible for causing climate change?  : Countries with the greatest emissions (e.g. the US, China)</t>
  </si>
  <si>
    <t xml:space="preserve"> Billionaires</t>
  </si>
  <si>
    <t xml:space="preserve"> Individuals</t>
  </si>
  <si>
    <t xml:space="preserve"> Developed countries (e.g. UK, France)</t>
  </si>
  <si>
    <t xml:space="preserve"> International organizations (e.g. the United Nations)</t>
  </si>
  <si>
    <t xml:space="preserve"> The fossil fuel industry</t>
  </si>
  <si>
    <t>Grid Summary: And in your view, to what extent should each of the following actors be responsible for fixing climate change?  </t>
  </si>
  <si>
    <t>And in your view, to what extent should each of the following actors be responsible for fixing climate change?  : Billionaires</t>
  </si>
  <si>
    <t>And in your view, to what extent should each of the following actors be responsible for fixing climate change?  : Individuals</t>
  </si>
  <si>
    <t>And in your view, to what extent should each of the following actors be responsible for fixing climate change?  : Large corporations</t>
  </si>
  <si>
    <t>And in your view, to what extent should each of the following actors be responsible for fixing climate change?  : Countries with the greatest emissions (e.g. the US, China)</t>
  </si>
  <si>
    <t>And in your view, to what extent should each of the following actors be responsible for fixing climate change?  : Developed countries (e.g. UK, France)</t>
  </si>
  <si>
    <t>And in your view, to what extent should each of the following actors be responsible for fixing climate change?  : Developing countries (e.g. Kenya, Bangladesh, Ecuador)</t>
  </si>
  <si>
    <t>And in your view, to what extent should each of the following actors be responsible for fixing climate change?  : International organizations (e.g. the United Nations)</t>
  </si>
  <si>
    <t>And in your view, to what extent should each of the following actors be responsible for fixing climate change?  : The fossil fuel industry</t>
  </si>
  <si>
    <t>It is already too late to stop climate change, even if global governments, individuals and businesses completely changed their approach</t>
  </si>
  <si>
    <t>It is not too late to stop climate change, but it would require so much change from governments, businesses and individuals that it will be nearly impossible</t>
  </si>
  <si>
    <t>Climate change can be stopped with some further but achievable changes from Governments, businesses and individuals</t>
  </si>
  <si>
    <t>Climate change is going to be stopped with the changes that governments, businesses and individuals are already making</t>
  </si>
  <si>
    <t>Climate change was never that much of a danger in the first place</t>
  </si>
  <si>
    <t>Don’t Know</t>
  </si>
  <si>
    <t xml:space="preserve"> Which of the following comes closest to your view?</t>
  </si>
  <si>
    <t>Provide tax subsidies for people to install solar, wind, and other renewable energy sources in their homes</t>
  </si>
  <si>
    <t>Tighten regulations on industrial emissions and vehicle exhaust to reduce air pollution</t>
  </si>
  <si>
    <t>Expand protected natural areas and wildlife reserves</t>
  </si>
  <si>
    <t>Provide grants and technical assistance for farmers adopting sustainable practices, such as organic farming and regenerative agriculture</t>
  </si>
  <si>
    <t>Provide financial incentives for purchasing electric vehicles and investing in EV charging infrastructure</t>
  </si>
  <si>
    <t>Fund projects to restore degraded ecosystems and natural habitats</t>
  </si>
  <si>
    <t>Expand and improve public transportation systems to reduce reliance on personal vehicles</t>
  </si>
  <si>
    <t>Ban single-use plastics</t>
  </si>
  <si>
    <t>Create policies encouraging food waste reduction through better supply chain management and consumer education</t>
  </si>
  <si>
    <t>Develop safe and extensive bike lanes and pedestrian pathways to promote non-motorized transportation</t>
  </si>
  <si>
    <t>Which of these policies do you expect the federal government to enact in the next 5 years, if any?Select all that apply  </t>
  </si>
  <si>
    <t>And which of these policies do you expect the federal government to enact in the next 20 years, if any?Select all that apply  </t>
  </si>
  <si>
    <t>Significantly reduce job opportunities</t>
  </si>
  <si>
    <t>Somewhat reduce job opportunities</t>
  </si>
  <si>
    <t>Make no difference to job opportunities</t>
  </si>
  <si>
    <t>Somewhat increase job opportunities</t>
  </si>
  <si>
    <t>Significantly increase job opportunities</t>
  </si>
  <si>
    <t xml:space="preserve"> What impact, if any, do you think the transition from fossil fuels to renewable energy will have on the number of job opportunities in your local area?   </t>
  </si>
  <si>
    <t xml:space="preserve"> What impact, if any, do you think efforts to reduce the impacts of climate change will have on the number of job opportunities in your local area?   </t>
  </si>
  <si>
    <t xml:space="preserve"> And what impact, if any, do you think the transition from fossil fuels to renewable energy will have on the number of job opportunities in the country as a whole? </t>
  </si>
  <si>
    <t>BASE: A test</t>
  </si>
  <si>
    <t xml:space="preserve"> And what impact, if any, do you think efforts to reduce the impacts of climate change will have on the number of job opportunities in the country as a whole?   </t>
  </si>
  <si>
    <t>BASE: B test</t>
  </si>
  <si>
    <t xml:space="preserve"> Businesses that say they are reducing their impact on the environment are just lying to sell more products</t>
  </si>
  <si>
    <t xml:space="preserve"> I would feel more comfortable buying products that have an independent environmental certification</t>
  </si>
  <si>
    <t xml:space="preserve"> Businesses are responsible for creating the majority of environmental problems</t>
  </si>
  <si>
    <t xml:space="preserve"> I would feel more comfortable buying products from businesses which have made commitments to reduce their impact on the environment</t>
  </si>
  <si>
    <t xml:space="preserve"> Businesses that cause a lot of pollution should be required to invest a proportional amount to environmental protection.</t>
  </si>
  <si>
    <t xml:space="preserve"> Businesses should commit to reducing their impact on the environment</t>
  </si>
  <si>
    <t>Strongly disagree</t>
  </si>
  <si>
    <t>Somewhat disagree</t>
  </si>
  <si>
    <t>Neither agree nor disagree</t>
  </si>
  <si>
    <t>Somewhat agree</t>
  </si>
  <si>
    <t>Strongly agree</t>
  </si>
  <si>
    <t>Total Disagree:</t>
  </si>
  <si>
    <t>Total Agree:</t>
  </si>
  <si>
    <t>Net:</t>
  </si>
  <si>
    <t>Grid Summary: To what extent do you agree or disagree with the following?</t>
  </si>
  <si>
    <t>To what extent do you agree or disagree with the following?: Businesses are responsible for creating the majority of environmental problems</t>
  </si>
  <si>
    <t>To what extent do you agree or disagree with the following?: Businesses should commit to reducing their impact on the environment</t>
  </si>
  <si>
    <t>To what extent do you agree or disagree with the following?: I would feel more comfortable buying products from businesses which have made commitments to reduce their impact on the environment</t>
  </si>
  <si>
    <t>To what extent do you agree or disagree with the following?: Businesses that say they are reducing their impact on the environment are just lying to sell more products</t>
  </si>
  <si>
    <t>To what extent do you agree or disagree with the following?: I would feel more comfortable buying products that have an independent environmental certification</t>
  </si>
  <si>
    <t>To what extent do you agree or disagree with the following?: Businesses that cause a lot of pollution should be required to invest a proportional amount to environmental protection.</t>
  </si>
  <si>
    <t xml:space="preserve"> Businesses have a responsibility to their consumers to be honest about their environmental impact.</t>
  </si>
  <si>
    <t xml:space="preserve"> If all consumers decided to boycott a product or company, it would make a significant impact.</t>
  </si>
  <si>
    <t xml:space="preserve"> Climate change has no hope of being solved if businesses are against lowering emissions and being sustainable.</t>
  </si>
  <si>
    <t>Grid Summary: To what extent do you agree or disagree with the following statements?</t>
  </si>
  <si>
    <t>To what extent do you agree or disagree with the following statements?: Climate change has no hope of being solved if businesses are against lowering emissions and being sustainable.</t>
  </si>
  <si>
    <t>To what extent do you agree or disagree with the following statements?: Businesses have a responsibility to their consumers to be honest about their environmental impact.</t>
  </si>
  <si>
    <t>To what extent do you agree or disagree with the following statements?: If all consumers decided to boycott a product or company, it would make a significant impact.</t>
  </si>
  <si>
    <t xml:space="preserve"> Sustainability refers to doing little or no harm to the environment or society as a whole, and using resources without depleting them, to ensure that the needs of the present are met without compromising the ability of future generations to meet their own needs.  To what extent do you trust businesses to operate in a sustainable way?  </t>
  </si>
  <si>
    <t>Chemicals and plastic manufacturing</t>
  </si>
  <si>
    <t>Transportation including airlines and automobiles</t>
  </si>
  <si>
    <t>Energy</t>
  </si>
  <si>
    <t>Forestry and mining</t>
  </si>
  <si>
    <t>Food and agriculture</t>
  </si>
  <si>
    <t>Construction</t>
  </si>
  <si>
    <t>Technology</t>
  </si>
  <si>
    <t>Clothing and fashion</t>
  </si>
  <si>
    <t>None of the above have a negative impact on the environment</t>
  </si>
  <si>
    <t>FInancial services</t>
  </si>
  <si>
    <t>Retail</t>
  </si>
  <si>
    <t>Hospitality like restaurants and hotels</t>
  </si>
  <si>
    <t>Which of the following industries, if any, do you believe have the largest negative impact on the environment?Select up to three of the following  </t>
  </si>
  <si>
    <t>Which of the following industries, if any, do you believe is doing the most to reduce the impact it has on the environment?Select up to three of the following</t>
  </si>
  <si>
    <t>This is too expensive for me to consider buying</t>
  </si>
  <si>
    <t>This is expensive and I would have to give it some thought before buying</t>
  </si>
  <si>
    <t>This is about the price I would expect to pay</t>
  </si>
  <si>
    <t>This is a bargain, a great buy for the money</t>
  </si>
  <si>
    <t>This is too cheap and I would worry about the quality</t>
  </si>
  <si>
    <t xml:space="preserve"> Look at the following product description: A T-shirt that costs $5. Which of the following comes closest to your view? </t>
  </si>
  <si>
    <t xml:space="preserve"> Look at the following product description: A T-shirt that costs $10. Which of the following comes closest to your view? </t>
  </si>
  <si>
    <t xml:space="preserve"> Look at the following product description: A T-shirt that costs $15. Which of the following comes closest to your view? </t>
  </si>
  <si>
    <t xml:space="preserve"> Look at the following product description: A T-shirt that costs $20. Which of the following comes closest to your view? </t>
  </si>
  <si>
    <t xml:space="preserve"> Look at the following product description: A T-shirt that costs $25. Which of the following comes closest to your view? </t>
  </si>
  <si>
    <t xml:space="preserve"> Look at the following product description: A T-shirt that costs $50. Which of the following comes closest to your view? </t>
  </si>
  <si>
    <t xml:space="preserve"> Look at the following product description: A T-shirt that costs $75. Which of the following comes closest to your view? </t>
  </si>
  <si>
    <t xml:space="preserve"> Look at the following product description: A T-shirt that costs $100. Which of the following comes closest to your view? </t>
  </si>
  <si>
    <t>Recycling</t>
  </si>
  <si>
    <t>Reducing food waste</t>
  </si>
  <si>
    <t>Using energy efficient light bulbs and appliances</t>
  </si>
  <si>
    <t>Washing laundry with cold water</t>
  </si>
  <si>
    <t>Buying long-lasting / reusable products</t>
  </si>
  <si>
    <t>Taking shorter showers</t>
  </si>
  <si>
    <t>Second-hand shopping</t>
  </si>
  <si>
    <t>Unplugging appliances</t>
  </si>
  <si>
    <t>Walking or biking as methods of transportation</t>
  </si>
  <si>
    <t>Reducing meat consumption</t>
  </si>
  <si>
    <t>Buying organic food and products</t>
  </si>
  <si>
    <t>Reducing online shopping and delivery</t>
  </si>
  <si>
    <t>Composting</t>
  </si>
  <si>
    <t>Using public transport instead of driving</t>
  </si>
  <si>
    <t>Vegetarianism/veganism</t>
  </si>
  <si>
    <t>Which of the following practices have you adopted in your daily life, if any?Please select all that apply  </t>
  </si>
  <si>
    <t>How much the product costs</t>
  </si>
  <si>
    <t>Whether the product is of a high quality</t>
  </si>
  <si>
    <t>The reputation of the brand</t>
  </si>
  <si>
    <t>What country the product has been made in</t>
  </si>
  <si>
    <t>Whether the product has been recommended to me by other people</t>
  </si>
  <si>
    <t>Whether the product has been made in an environmentally friendly way</t>
  </si>
  <si>
    <t>Whether those who were involved in making the product have been paid well</t>
  </si>
  <si>
    <t>Thinking generally, when you buy new products, which of the following do you tend to consider about the products, if any?Please select all which apply  </t>
  </si>
  <si>
    <t>It’s too expensive</t>
  </si>
  <si>
    <t>I have a favourite brand/product that I don’t want to change</t>
  </si>
  <si>
    <t>Even if I did shop sustainably, my actions wouldn’t make a difference for the environment</t>
  </si>
  <si>
    <t>Sustainable products aren’t carried where I shop</t>
  </si>
  <si>
    <t>Sustainable products aren’t that much better for the environment</t>
  </si>
  <si>
    <t>Sustainable products don’t last as long as regular products</t>
  </si>
  <si>
    <t>Sustainable products aren’t as good as regular products</t>
  </si>
  <si>
    <t>I don’t want to be the type of person that only shops for sustainable products</t>
  </si>
  <si>
    <t>No one I know shops sustainably</t>
  </si>
  <si>
    <t>None of the above - I only buy sustainable products</t>
  </si>
  <si>
    <t>Which of the following do you consider to be the main reasons why you don’t shop more sustainably?Please select all that apply  </t>
  </si>
  <si>
    <t>Clean water, rivers and seas</t>
  </si>
  <si>
    <t>Clean air</t>
  </si>
  <si>
    <t>Trees and woodlands</t>
  </si>
  <si>
    <t>Rainforests</t>
  </si>
  <si>
    <t>Clean and healthy soil</t>
  </si>
  <si>
    <t>Local wildlife (e.g. native birds, deer)</t>
  </si>
  <si>
    <t>Endangered species (e.g. rhinoceros, panda)</t>
  </si>
  <si>
    <t>Livestock and farm animals (e.g. cows, sheep, pigs)</t>
  </si>
  <si>
    <t>Coral reefs</t>
  </si>
  <si>
    <t>Insects (e.g. bees, butterflies)</t>
  </si>
  <si>
    <t>Local green spaces</t>
  </si>
  <si>
    <t>Domestic animals and pets (e.g. cats, dogs)</t>
  </si>
  <si>
    <t>Fish</t>
  </si>
  <si>
    <t>None of the above are important to protect</t>
  </si>
  <si>
    <t>In your view, which of the following are the most important things in nature to protect?Select up to three of the following  </t>
  </si>
  <si>
    <t>Air pollution</t>
  </si>
  <si>
    <t>Plastics/waste pollution</t>
  </si>
  <si>
    <t>Extreme weather</t>
  </si>
  <si>
    <t>Deforestation</t>
  </si>
  <si>
    <t>Rising sea levels and melting glaciers</t>
  </si>
  <si>
    <t>Depletion of ozone layer</t>
  </si>
  <si>
    <t>Ocean acidification and coral bleaching</t>
  </si>
  <si>
    <t>Soil degradation</t>
  </si>
  <si>
    <t>Loss of biodiversity</t>
  </si>
  <si>
    <t>And which of the following environmental issues are most urgent, if any?Please select up to three of the following</t>
  </si>
  <si>
    <t xml:space="preserve"> Businesses are solving the biggest challenges facing us|Businesses are causing the biggest challenges facing us</t>
  </si>
  <si>
    <t xml:space="preserve"> Businesses tend to hide what they are doing from the public|Businesses tend to be open with the public about what they are doing</t>
  </si>
  <si>
    <t xml:space="preserve"> Businesses have more influence over our government than they did in the past|Businesses have less influence over our government than they did in the past</t>
  </si>
  <si>
    <t xml:space="preserve"> Businesses are more ethical now than they used to be|Businesses used to be more ethical than they are now</t>
  </si>
  <si>
    <t xml:space="preserve"> Businesses can persuade people to behave more ethically|Businesses cannot persuade people to behave more ethically</t>
  </si>
  <si>
    <t>Grid Summary: Which of the following comes closest to your view?  </t>
  </si>
  <si>
    <t>Which of the following comes closest to your view?  : Businesses are solving the biggest challenges facing us|Businesses are causing the biggest challenges facing us</t>
  </si>
  <si>
    <t>Which of the following comes closest to your view?  : Businesses tend to hide what they are doing from the public|Businesses tend to be open with the public about what they are doing</t>
  </si>
  <si>
    <t>Which of the following comes closest to your view?  : Businesses have more influence over our government than they did in the past|Businesses have less influence over our government than they did in the past</t>
  </si>
  <si>
    <t>Which of the following comes closest to your view?  : Businesses are more ethical now than they used to be|Businesses used to be more ethical than they are now</t>
  </si>
  <si>
    <t>Which of the following comes closest to your view?  : Businesses can persuade people to behave more ethically|Businesses cannot persuade people to behave more ethically</t>
  </si>
  <si>
    <t xml:space="preserve"> People should not buy products from businesses which depend upon exploitation of people overseas</t>
  </si>
  <si>
    <t xml:space="preserve"> People should not buy products from businesses which damage the environment</t>
  </si>
  <si>
    <t xml:space="preserve"> Making more sustainable choices will increase the cost of living</t>
  </si>
  <si>
    <t xml:space="preserve"> I spend more money to buy products from companies that are transparent and trustworthy</t>
  </si>
  <si>
    <t xml:space="preserve"> I spend more money to buy products that from companies that emphasize protecting people</t>
  </si>
  <si>
    <t xml:space="preserve"> I spend more money to buy products from companies that protect the environment</t>
  </si>
  <si>
    <t xml:space="preserve"> I don’t tend to think that much about the companies I’m buying goods from</t>
  </si>
  <si>
    <t xml:space="preserve"> My actions when buying products have no real effect on what a company does</t>
  </si>
  <si>
    <t>Grid Summary: To what extent do you agree or disagree with the following statements?  </t>
  </si>
  <si>
    <t>To what extent do you agree or disagree with the following statements?  : I spend more money to buy products from companies that protect the environment</t>
  </si>
  <si>
    <t>To what extent do you agree or disagree with the following statements?  : I spend more money to buy products that from companies that emphasize protecting people</t>
  </si>
  <si>
    <t>To what extent do you agree or disagree with the following statements?  : I spend more money to buy products from companies that are transparent and trustworthy</t>
  </si>
  <si>
    <t>To what extent do you agree or disagree with the following statements?  : Making more sustainable choices will increase the cost of living</t>
  </si>
  <si>
    <t>To what extent do you agree or disagree with the following statements?  : I don’t tend to think that much about the companies I’m buying goods from</t>
  </si>
  <si>
    <t>To what extent do you agree or disagree with the following statements?  : My actions when buying products have no real effect on what a company does</t>
  </si>
  <si>
    <t>To what extent do you agree or disagree with the following statements?  : People should not buy products from businesses which damage the environment</t>
  </si>
  <si>
    <t>To what extent do you agree or disagree with the following statements?  : People should not buy products from businesses which depend upon exploitation of people overseas</t>
  </si>
  <si>
    <t xml:space="preserve"> Look at the following product description: A T-shirt that costs $5 and was made in an eco-friendly way. Which of the following comes closest to your view?</t>
  </si>
  <si>
    <t xml:space="preserve"> Look at the following product description: A T-shirt that costs $10 and was made in an eco-friendly way. Which of the following comes closest to your view?</t>
  </si>
  <si>
    <t xml:space="preserve"> Look at the following product description: A T-shirt that costs $15 and was made in an eco-friendly way. Which of the following comes closest to your view?</t>
  </si>
  <si>
    <t xml:space="preserve"> Look at the following product description: A T-shirt that costs $20 and was made in an eco-friendly way. Which of the following comes closest to your view?</t>
  </si>
  <si>
    <t xml:space="preserve"> Look at the following product description: A T-shirt that costs $25 and was made in an eco-friendly way. Which of the following comes closest to your view?</t>
  </si>
  <si>
    <t xml:space="preserve"> Look at the following product description: A T-shirt that costs $50 and was made in an eco-friendly way. Which of the following comes closest to your view?</t>
  </si>
  <si>
    <t xml:space="preserve"> Look at the following product description: A T-shirt that costs $75 and was made in an eco-friendly way. Which of the following comes closest to your view?</t>
  </si>
  <si>
    <t xml:space="preserve"> Look at the following product description: A T-shirt that costs $100 and was made in an eco-friendly way. Which of the following comes closest to your view?</t>
  </si>
  <si>
    <t xml:space="preserve"> Look at the following product description: A T-shirt that costs $5 and was made in a carbon-neutral way. Which of the following comes closest to your view?</t>
  </si>
  <si>
    <t xml:space="preserve"> Look at the following product description: A T-shirt that costs $10 and was made in a carbon-neutral way. Which of the following comes closest to your view?</t>
  </si>
  <si>
    <t xml:space="preserve"> Look at the following product description: A T-shirt that costs $15 and was made in a carbon-neutral way. Which of the following comes closest to your view?</t>
  </si>
  <si>
    <t xml:space="preserve"> Look at the following product description: A T-shirt that costs $20 and was made in a carbon-neutral way. Which of the following comes closest to your view?</t>
  </si>
  <si>
    <t xml:space="preserve"> Look at the following product description: A T-shirt that costs $25 and was made in a carbon-neutral way. Which of the following comes closest to your view?</t>
  </si>
  <si>
    <t xml:space="preserve"> Look at the following product description: A T-shirt that costs $50 and was made in a carbon-neutral way. Which of the following comes closest to your view?</t>
  </si>
  <si>
    <t xml:space="preserve"> Look at the following product description: A T-shirt that costs $75 and was made in a carbon-neutral way. Which of the following comes closest to your view?</t>
  </si>
  <si>
    <t xml:space="preserve"> Look at the following product description: A T-shirt that costs $100 and was made in a carbon-neutral way. Which of the following comes closest to your view?</t>
  </si>
  <si>
    <t xml:space="preserve"> Look at the following product description: A T-shirt that costs $5 and is entirely vegan. Which of the following comes closest to your view?</t>
  </si>
  <si>
    <t xml:space="preserve"> Look at the following product description: A T-shirt that costs $10 and is entirely vegan. Which of the following comes closest to your view?</t>
  </si>
  <si>
    <t xml:space="preserve"> Look at the following product description: A T-shirt that costs $15 and is entirely vegan. Which of the following comes closest to your view?</t>
  </si>
  <si>
    <t xml:space="preserve"> Look at the following product description: A T-shirt that costs $20 and is entirely vegan. Which of the following comes closest to your view?</t>
  </si>
  <si>
    <t xml:space="preserve"> Look at the following product description: A T-shirt that costs $25 and is entirely vegan. Which of the following comes closest to your view?</t>
  </si>
  <si>
    <t xml:space="preserve"> Look at the following product description: A T-shirt that costs $50 and is entirely vegan. Which of the following comes closest to your view?</t>
  </si>
  <si>
    <t xml:space="preserve"> Look at the following product description: A T-shirt that costs $75 and is entirely vegan. Which of the following comes closest to your view?</t>
  </si>
  <si>
    <t xml:space="preserve"> Look at the following product description: A T-shirt that costs $100 and is entirely vegan. Which of the following comes closest to your view?</t>
  </si>
  <si>
    <t xml:space="preserve"> Look at the following product description: A T-shirt that costs $5 and was made with recycled materials. Which of the following comes closest to your view?</t>
  </si>
  <si>
    <t xml:space="preserve"> Look at the following product description: A T-shirt that costs $10 and was made with recycled materials. Which of the following comes closest to your view?</t>
  </si>
  <si>
    <t xml:space="preserve"> Look at the following product description: A T-shirt that costs $15 and was made with recycled materials. Which of the following comes closest to your view?</t>
  </si>
  <si>
    <t xml:space="preserve"> Look at the following product description: A T-shirt that costs $20 and was made with recycled materials. Which of the following comes closest to your view?</t>
  </si>
  <si>
    <t xml:space="preserve"> Look at the following product description: A T-shirt that costs $25 and was made with recycled materials. Which of the following comes closest to your view?</t>
  </si>
  <si>
    <t xml:space="preserve"> Look at the following product description: A T-shirt that costs $50 and was made with recycled materials. Which of the following comes closest to your view?</t>
  </si>
  <si>
    <t xml:space="preserve"> Look at the following product description: A T-shirt that costs $75 and was made with recycled materials. Which of the following comes closest to your view?</t>
  </si>
  <si>
    <t xml:space="preserve"> Look at the following product description: A T-shirt that costs $100 and was made with recycled materials. Which of the following comes closest to your view?</t>
  </si>
  <si>
    <t xml:space="preserve"> Look at the following product description: A T-shirt that costs $5 and was made in the US. Which of the following comes closest to your view?</t>
  </si>
  <si>
    <t xml:space="preserve"> Look at the following product description: A T-shirt that costs $10 and was made in the US. Which of the following comes closest to your view?</t>
  </si>
  <si>
    <t xml:space="preserve"> Look at the following product description: A T-shirt that costs $15 and was made in the US. Which of the following comes closest to your view?</t>
  </si>
  <si>
    <t xml:space="preserve"> Look at the following product description: A T-shirt that costs $20 and was made in the US. Which of the following comes closest to your view?</t>
  </si>
  <si>
    <t xml:space="preserve"> Look at the following product description: A T-shirt that costs $25 and was made in the US. Which of the following comes closest to your view?</t>
  </si>
  <si>
    <t xml:space="preserve"> Look at the following product description: A T-shirt that costs $50 and was made in the US. Which of the following comes closest to your view?</t>
  </si>
  <si>
    <t xml:space="preserve"> Look at the following product description: A T-shirt that costs $75 and was made in the US. Which of the following comes closest to your view?</t>
  </si>
  <si>
    <t xml:space="preserve"> Look at the following product description: A T-shirt that costs $100 and was made in the US. Which of the following comes closest to your view?</t>
  </si>
  <si>
    <t xml:space="preserve"> Look at the following product description: A T-shirt that costs $5 and was handmade. Which of the following comes closest to your view?</t>
  </si>
  <si>
    <t xml:space="preserve"> Look at the following product description: A T-shirt that costs $10 and was handmade. Which of the following comes closest to your view?</t>
  </si>
  <si>
    <t xml:space="preserve"> Look at the following product description: A T-shirt that costs $15 and was handmade. Which of the following comes closest to your view?</t>
  </si>
  <si>
    <t xml:space="preserve"> Look at the following product description: A T-shirt that costs $20 and was handmade. Which of the following comes closest to your view?</t>
  </si>
  <si>
    <t xml:space="preserve"> Look at the following product description: A T-shirt that costs $25 and was handmade. Which of the following comes closest to your view?</t>
  </si>
  <si>
    <t xml:space="preserve"> Look at the following product description: A T-shirt that costs $50 and was handmade. Which of the following comes closest to your view?</t>
  </si>
  <si>
    <t xml:space="preserve"> Look at the following product description: A T-shirt that costs $75 and was handmade. Which of the following comes closest to your view?</t>
  </si>
  <si>
    <t xml:space="preserve"> Look at the following product description: A T-shirt that costs $100 and was handmade. Which of the following comes closest to your view?</t>
  </si>
  <si>
    <t xml:space="preserve"> Look at the following product description: A T-shirt that costs $5 and was made in your local area. Which of the following comes closest to your view?</t>
  </si>
  <si>
    <t xml:space="preserve"> Look at the following product description: A T-shirt that costs $10 and was made in your local area. Which of the following comes closest to your view?</t>
  </si>
  <si>
    <t xml:space="preserve"> Look at the following product description: A T-shirt that costs $15 and was made in your local area. Which of the following comes closest to your view?</t>
  </si>
  <si>
    <t xml:space="preserve"> Look at the following product description: A T-shirt that costs $20 and was made in your local area. Which of the following comes closest to your view?</t>
  </si>
  <si>
    <t xml:space="preserve"> Look at the following product description: A T-shirt that costs $25 and was made in your local area. Which of the following comes closest to your view?</t>
  </si>
  <si>
    <t xml:space="preserve"> Look at the following product description: A T-shirt that costs $50 and was made in your local area. Which of the following comes closest to your view?</t>
  </si>
  <si>
    <t xml:space="preserve"> Look at the following product description: A T-shirt that costs $75 and was made in your local area. Which of the following comes closest to your view?</t>
  </si>
  <si>
    <t xml:space="preserve"> Look at the following product description: A T-shirt that costs $100 and was made in your local area. Which of the following comes closest to your view?</t>
  </si>
  <si>
    <t xml:space="preserve"> Look at the following product description: A T-shirt that costs $5 and is second-hand, in perfect condition.  Which of the following comes closest to your view?</t>
  </si>
  <si>
    <t xml:space="preserve"> Look at the following product description: A T-shirt that costs $10 and is second-hand, in perfect condition.  Which of the following comes closest to your view?</t>
  </si>
  <si>
    <t xml:space="preserve"> Look at the following product description: A T-shirt that costs $15 and is second-hand, in perfect condition.  Which of the following comes closest to your view?</t>
  </si>
  <si>
    <t xml:space="preserve"> Look at the following product description: A T-shirt that costs $20 and is second-hand, in perfect condition.  Which of the following comes closest to your view?</t>
  </si>
  <si>
    <t xml:space="preserve"> Look at the following product description: A T-shirt that costs $25 and is second-hand, in perfect condition.  Which of the following comes closest to your view?</t>
  </si>
  <si>
    <t xml:space="preserve"> Look at the following product description: A T-shirt that costs $50 and is second-hand, in perfect condition.  Which of the following comes closest to your view?</t>
  </si>
  <si>
    <t xml:space="preserve"> Look at the following product description: A T-shirt that costs $75 and is second-hand, in perfect condition.  Which of the following comes closest to your view?</t>
  </si>
  <si>
    <t xml:space="preserve"> Look at the following product description: A T-shirt that costs $100 and is second-hand, in perfect condition.  Which of the following comes closest to your view?</t>
  </si>
  <si>
    <t>Democratic Party</t>
  </si>
  <si>
    <t>Republican Party</t>
  </si>
  <si>
    <t>Neither</t>
  </si>
  <si>
    <t>Other</t>
  </si>
  <si>
    <t xml:space="preserve"> Which political party do you trust most to grow the economy?</t>
  </si>
  <si>
    <t xml:space="preserve"> Which political party do you trust most to protect the environment?  </t>
  </si>
  <si>
    <t xml:space="preserve"> Cut emissions by at least 50% by 2030</t>
  </si>
  <si>
    <t xml:space="preserve"> Require all new passenger vehicles to produce zero emissions by 2035</t>
  </si>
  <si>
    <t xml:space="preserve"> Set emission performance standards for cement, steel and plastics</t>
  </si>
  <si>
    <t xml:space="preserve"> Tackle potent, non-CO2 climate pollutants such as methane and HFCs</t>
  </si>
  <si>
    <t xml:space="preserve"> Achieve a net-zero emissions economy by 2050</t>
  </si>
  <si>
    <t xml:space="preserve"> Launch the American Climate Corps to create new jobs for young people</t>
  </si>
  <si>
    <t>Yes, I have heard of this and would be able to explain what it is</t>
  </si>
  <si>
    <t>Yes, I have heard of this but would not be able to explain what it is</t>
  </si>
  <si>
    <t>No, I have not heard of this before</t>
  </si>
  <si>
    <t>Grid Summary: The Biden-Harris Administration has announced and initiated several missions to help the US transition away from fossil fuels and tackle the climate crisis. Which, if any, of the following have you heard of before?  </t>
  </si>
  <si>
    <t>The Biden-Harris Administration has announced and initiated several missions to help the US transition away from fossil fuels and tackle the climate crisis. Which, if any, of the following have you heard of before?  : Cut emissions by at least 50% by 2030</t>
  </si>
  <si>
    <t>The Biden-Harris Administration has announced and initiated several missions to help the US transition away from fossil fuels and tackle the climate crisis. Which, if any, of the following have you heard of before?  : Require all new passenger vehicles to produce zero emissions by 2035</t>
  </si>
  <si>
    <t>The Biden-Harris Administration has announced and initiated several missions to help the US transition away from fossil fuels and tackle the climate crisis. Which, if any, of the following have you heard of before?  : Set emission performance standards for cement, steel and plastics</t>
  </si>
  <si>
    <t>The Biden-Harris Administration has announced and initiated several missions to help the US transition away from fossil fuels and tackle the climate crisis. Which, if any, of the following have you heard of before?  : Tackle potent, non-CO2 climate pollutants such as methane and HFCs</t>
  </si>
  <si>
    <t>The Biden-Harris Administration has announced and initiated several missions to help the US transition away from fossil fuels and tackle the climate crisis. Which, if any, of the following have you heard of before?  : Achieve a net-zero emissions economy by 2050</t>
  </si>
  <si>
    <t>The Biden-Harris Administration has announced and initiated several missions to help the US transition away from fossil fuels and tackle the climate crisis. Which, if any, of the following have you heard of before?  : Launch the American Climate Corps to create new jobs for young people</t>
  </si>
  <si>
    <t>Strongly support</t>
  </si>
  <si>
    <t>Somewhat support</t>
  </si>
  <si>
    <t>Neither support nor oppose</t>
  </si>
  <si>
    <t>Somewhat oppose</t>
  </si>
  <si>
    <t>Strongly oppose</t>
  </si>
  <si>
    <t>Total Support:</t>
  </si>
  <si>
    <t>Total Oppose:</t>
  </si>
  <si>
    <t>Grid Summary: And to what extent do you support or oppose the following policies?  </t>
  </si>
  <si>
    <t>And to what extent do you support or oppose the following policies?  : Cut emissions by at least 50% by 2030</t>
  </si>
  <si>
    <t>And to what extent do you support or oppose the following policies?  : Require all new passenger vehicles to produce zero emissions by 2035</t>
  </si>
  <si>
    <t>And to what extent do you support or oppose the following policies?  : Set emission performance standards for cement, steel and plastics</t>
  </si>
  <si>
    <t>And to what extent do you support or oppose the following policies?  : Tackle potent, non-CO2 climate pollutants such as methane and HFCs</t>
  </si>
  <si>
    <t>And to what extent do you support or oppose the following policies?  : Achieve a net-zero emissions economy by 2050</t>
  </si>
  <si>
    <t>And to what extent do you support or oppose the following policies?  : Launch the American Climate Corps to create new jobs for young people</t>
  </si>
  <si>
    <t>I expect this will be achieved at the scale that was promised</t>
  </si>
  <si>
    <t>I expect this will be achieved but not at the exact scale that was promised</t>
  </si>
  <si>
    <t>I expect this will not be achieved  but some progress will be made</t>
  </si>
  <si>
    <t>I expect this will not be achieved and no progress will be made</t>
  </si>
  <si>
    <t>Grid Summary: Imagine Kamala Harris won the next  presidential election. For each of the following, how likely or unlikely do you think it is for the Harris Administration to successfully achieve its goals?</t>
  </si>
  <si>
    <t>Imagine Kamala Harris won the next  presidential election. For each of the following, how likely or unlikely do you think it is for the Harris Administration to successfully achieve its goals?: Cut emissions by at least 50% by 2030</t>
  </si>
  <si>
    <t>Imagine Kamala Harris won the next  presidential election. For each of the following, how likely or unlikely do you think it is for the Harris Administration to successfully achieve its goals?: Require all new passenger vehicles to produce zero emissions by 2035</t>
  </si>
  <si>
    <t>Imagine Kamala Harris won the next  presidential election. For each of the following, how likely or unlikely do you think it is for the Harris Administration to successfully achieve its goals?: Set emission performance standards for cement, steel and plastics</t>
  </si>
  <si>
    <t>Imagine Kamala Harris won the next  presidential election. For each of the following, how likely or unlikely do you think it is for the Harris Administration to successfully achieve its goals?: Tackle potent, non-CO2 climate pollutants such as methane and HFCs</t>
  </si>
  <si>
    <t>Imagine Kamala Harris won the next  presidential election. For each of the following, how likely or unlikely do you think it is for the Harris Administration to successfully achieve its goals?: Achieve a net-zero emissions economy by 2050</t>
  </si>
  <si>
    <t>Imagine Kamala Harris won the next  presidential election. For each of the following, how likely or unlikely do you think it is for the Harris Administration to successfully achieve its goals?: Launch the American Climate Corps to create new jobs for young people</t>
  </si>
  <si>
    <t>Creates jobs</t>
  </si>
  <si>
    <t>Develops skills in young people</t>
  </si>
  <si>
    <t>Encourages young people to engage with their communities</t>
  </si>
  <si>
    <t>Raises public awareness about the impacts of climate change</t>
  </si>
  <si>
    <t>Restores and conserves natural habitats</t>
  </si>
  <si>
    <t>Creates new, green infrastructure</t>
  </si>
  <si>
    <t>Mitigates the effects of climate change</t>
  </si>
  <si>
    <t>Last year, the US launched the American Climate Corps to create jobs and train young people in clean energy, conservation, and climate resilience skills. Which of the following, if any, do you see as advantages of the American Climate Corps? Please select all that apply</t>
  </si>
  <si>
    <t>High cost to taxpayers</t>
  </si>
  <si>
    <t>It could easily be reversed by the next government</t>
  </si>
  <si>
    <t>Too much bureaucracy</t>
  </si>
  <si>
    <t>The jobs it creates are only temporary</t>
  </si>
  <si>
    <t>This won’t have a significant impact on climate change</t>
  </si>
  <si>
    <t>Pay is too low for young people</t>
  </si>
  <si>
    <t>Young people need to have routes to more stable careers than the Climate Corps</t>
  </si>
  <si>
    <t>Insufficient planning and training to make it effective</t>
  </si>
  <si>
    <t>The federal government is overreaching</t>
  </si>
  <si>
    <t>The skills it teaches won’t be useful in other careers</t>
  </si>
  <si>
    <t>No one is going to sign up</t>
  </si>
  <si>
    <t>The skills it teaches won’t be useful because climate change will be solved soon</t>
  </si>
  <si>
    <t>Last year, the US launched the American Climate Corps to create jobs and train young people in clean energy, conservation, and climate resilience skills. Which of the following, if any, do you see as valid criticisms of the American Climate Corps? Please select all that apply  </t>
  </si>
  <si>
    <t>Full Results</t>
  </si>
  <si>
    <t>Public First Poll for Sustainability Sentiment Tracker 2024/25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</si>
</sst>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
      <b/>
      <i/>
      <sz val="11"/>
      <color rgb="FF000000"/>
      <name val="Calibri"/>
      <family val="2"/>
      <scheme val="minor"/>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9" fontId="0" fillId="0" borderId="0" xfId="0" applyNumberForma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8" fillId="0" borderId="4" xfId="0" applyFont="1" applyBorder="1" applyAlignment="1">
      <alignment horizontal="center" vertical="center" wrapText="1"/>
    </xf>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calcChain" Target="calcChain.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theme" Target="theme/theme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styles" Target="styles.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sharedStrings" Target="sharedStrings.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90.xml.rels><?xml version="1.0" encoding="UTF-8" standalone="yes"?>
<Relationships xmlns="http://schemas.openxmlformats.org/package/2006/relationships"><Relationship Id="rId1" Type="http://schemas.openxmlformats.org/officeDocument/2006/relationships/image" Target="../media/image2.jpg"/></Relationships>
</file>

<file path=xl/drawings/_rels/drawing91.xml.rels><?xml version="1.0" encoding="UTF-8" standalone="yes"?>
<Relationships xmlns="http://schemas.openxmlformats.org/package/2006/relationships"><Relationship Id="rId1" Type="http://schemas.openxmlformats.org/officeDocument/2006/relationships/image" Target="../media/image2.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jpg"/></Relationships>
</file>

<file path=xl/drawings/_rels/drawing94.xml.rels><?xml version="1.0" encoding="UTF-8" standalone="yes"?>
<Relationships xmlns="http://schemas.openxmlformats.org/package/2006/relationships"><Relationship Id="rId1" Type="http://schemas.openxmlformats.org/officeDocument/2006/relationships/image" Target="../media/image2.jpg"/></Relationships>
</file>

<file path=xl/drawings/_rels/drawing95.xml.rels><?xml version="1.0" encoding="UTF-8" standalone="yes"?>
<Relationships xmlns="http://schemas.openxmlformats.org/package/2006/relationships"><Relationship Id="rId1" Type="http://schemas.openxmlformats.org/officeDocument/2006/relationships/image" Target="../media/image2.jpg"/></Relationships>
</file>

<file path=xl/drawings/_rels/drawing96.xml.rels><?xml version="1.0" encoding="UTF-8" standalone="yes"?>
<Relationships xmlns="http://schemas.openxmlformats.org/package/2006/relationships"><Relationship Id="rId1" Type="http://schemas.openxmlformats.org/officeDocument/2006/relationships/image" Target="../media/image2.jpg"/></Relationships>
</file>

<file path=xl/drawings/_rels/drawing97.xml.rels><?xml version="1.0" encoding="UTF-8" standalone="yes"?>
<Relationships xmlns="http://schemas.openxmlformats.org/package/2006/relationships"><Relationship Id="rId1" Type="http://schemas.openxmlformats.org/officeDocument/2006/relationships/image" Target="../media/image2.jpg"/></Relationships>
</file>

<file path=xl/drawings/_rels/drawing9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2.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2.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0.xml.rels><?xml version="1.0" encoding="UTF-8" standalone="yes"?>
<Relationships xmlns="http://schemas.openxmlformats.org/package/2006/relationships"><Relationship Id="rId1" Type="http://schemas.openxmlformats.org/officeDocument/2006/relationships/image" Target="../media/image2.jpg"/></Relationships>
</file>

<file path=xl/drawings/_rels/drawing221.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5</xdr:col>
      <xdr:colOff>387350</xdr:colOff>
      <xdr:row>0</xdr:row>
      <xdr:rowOff>177800</xdr:rowOff>
    </xdr:from>
    <xdr:ext cx="4389120" cy="822960"/>
    <xdr:pic>
      <xdr:nvPicPr>
        <xdr:cNvPr id="3" name="Picture 2">
          <a:extLst>
            <a:ext uri="{FF2B5EF4-FFF2-40B4-BE49-F238E27FC236}">
              <a16:creationId xmlns:a16="http://schemas.microsoft.com/office/drawing/2014/main" id="{6AA9EFC8-06CD-4034-B55A-168726866716}"/>
            </a:ext>
          </a:extLst>
        </xdr:cNvPr>
        <xdr:cNvPicPr>
          <a:picLocks noChangeAspect="1"/>
        </xdr:cNvPicPr>
      </xdr:nvPicPr>
      <xdr:blipFill>
        <a:blip xmlns:r="http://schemas.openxmlformats.org/officeDocument/2006/relationships" r:embed="rId1"/>
        <a:stretch>
          <a:fillRect/>
        </a:stretch>
      </xdr:blipFill>
      <xdr:spPr>
        <a:xfrm>
          <a:off x="4165600" y="177800"/>
          <a:ext cx="4389120" cy="82296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3.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4.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5.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6.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7.bin"/></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8.bin"/></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219.xml"/></Relationships>
</file>

<file path=xl/worksheets/_rels/sheet220.xml.rels><?xml version="1.0" encoding="UTF-8" standalone="yes"?>
<Relationships xmlns="http://schemas.openxmlformats.org/package/2006/relationships"><Relationship Id="rId1" Type="http://schemas.openxmlformats.org/officeDocument/2006/relationships/drawing" Target="../drawings/drawing220.xml"/></Relationships>
</file>

<file path=xl/worksheets/_rels/sheet221.xml.rels><?xml version="1.0" encoding="UTF-8" standalone="yes"?>
<Relationships xmlns="http://schemas.openxmlformats.org/package/2006/relationships"><Relationship Id="rId1" Type="http://schemas.openxmlformats.org/officeDocument/2006/relationships/drawing" Target="../drawings/drawing2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C4" sqref="C4"/>
    </sheetView>
  </sheetViews>
  <sheetFormatPr defaultColWidth="10.81640625" defaultRowHeight="14.5" x14ac:dyDescent="0.35"/>
  <sheetData>
    <row r="7" spans="6:12" ht="48.5" customHeight="1" x14ac:dyDescent="0.35">
      <c r="F7" s="26" t="s">
        <v>582</v>
      </c>
      <c r="G7" s="27"/>
      <c r="H7" s="27"/>
      <c r="I7" s="27"/>
      <c r="J7" s="27"/>
      <c r="K7" s="27"/>
      <c r="L7" s="27"/>
    </row>
    <row r="10" spans="6:12" ht="20.149999999999999" customHeight="1" x14ac:dyDescent="0.45">
      <c r="F10" s="2" t="s">
        <v>0</v>
      </c>
      <c r="K10" s="3" t="s">
        <v>1</v>
      </c>
    </row>
    <row r="11" spans="6:12" ht="20.149999999999999" customHeight="1" x14ac:dyDescent="0.45">
      <c r="F11" s="2" t="s">
        <v>2</v>
      </c>
      <c r="K11" s="3" t="s">
        <v>3</v>
      </c>
    </row>
    <row r="12" spans="6:12" ht="20.149999999999999" customHeight="1" x14ac:dyDescent="0.45">
      <c r="F12" s="2" t="s">
        <v>4</v>
      </c>
      <c r="K12" s="3" t="s">
        <v>5</v>
      </c>
    </row>
    <row r="13" spans="6:12" ht="20.149999999999999" customHeight="1" x14ac:dyDescent="0.45">
      <c r="F13" s="2" t="s">
        <v>6</v>
      </c>
      <c r="K13" s="3">
        <v>2016</v>
      </c>
    </row>
    <row r="14" spans="6:12" ht="18.5" x14ac:dyDescent="0.45">
      <c r="F14" s="2"/>
    </row>
    <row r="15" spans="6:12" ht="18.5" x14ac:dyDescent="0.45">
      <c r="F15" s="2"/>
    </row>
    <row r="16" spans="6:12" ht="18.5" x14ac:dyDescent="0.45">
      <c r="F16" s="2" t="s">
        <v>7</v>
      </c>
    </row>
    <row r="17" spans="6:13" ht="50.15" customHeight="1" x14ac:dyDescent="0.35">
      <c r="F17" s="28" t="s">
        <v>8</v>
      </c>
      <c r="G17" s="27"/>
      <c r="H17" s="27"/>
      <c r="I17" s="27"/>
      <c r="J17" s="27"/>
      <c r="K17" s="27"/>
      <c r="L17" s="27"/>
      <c r="M17" s="27"/>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26"/>
  <sheetViews>
    <sheetView showGridLines="0" workbookViewId="0"/>
  </sheetViews>
  <sheetFormatPr defaultColWidth="10.816406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"Which of the following do you think are the most important issues facing the country at this time?Please tick up to three")</f>
        <v>Which of the following do you think are the most important issues facing the country at this time?Please tick up to three</v>
      </c>
      <c r="E9" s="14" t="str">
        <f>HYPERLINK("#'Full Results'!A11", "11")</f>
        <v>11</v>
      </c>
      <c r="F9" t="s">
        <v>97</v>
      </c>
    </row>
    <row r="10" spans="3:6" x14ac:dyDescent="0.35">
      <c r="C10">
        <v>2</v>
      </c>
      <c r="D10" s="8" t="str">
        <f>HYPERLINK("#'Table 2'!A1", "Grid Summary: To what extent do you trust or distrust these people or organisations?  ")</f>
        <v>Grid Summary: To what extent do you trust or distrust these people or organisations?  </v>
      </c>
      <c r="E10" s="7"/>
      <c r="F10" t="s">
        <v>97</v>
      </c>
    </row>
    <row r="11" spans="3:6" x14ac:dyDescent="0.35">
      <c r="C11">
        <v>3</v>
      </c>
      <c r="D11" s="8" t="str">
        <f>HYPERLINK("#'Table 3'!A1", "To what extent do you trust or distrust these people or organisations?  : The federal government ")</f>
        <v xml:space="preserve">To what extent do you trust or distrust these people or organisations?  : The federal government </v>
      </c>
      <c r="E11" s="14" t="str">
        <f>HYPERLINK("#'Full Results'!A35", "35")</f>
        <v>35</v>
      </c>
      <c r="F11" t="s">
        <v>97</v>
      </c>
    </row>
    <row r="12" spans="3:6" x14ac:dyDescent="0.35">
      <c r="C12">
        <v>4</v>
      </c>
      <c r="D12" s="8" t="str">
        <f>HYPERLINK("#'Table 4'!A1", "To what extent do you trust or distrust these people or organisations?  : Your state's government")</f>
        <v>To what extent do you trust or distrust these people or organisations?  : Your state's government</v>
      </c>
      <c r="E12" s="14" t="str">
        <f>HYPERLINK("#'Full Results'!A43", "43")</f>
        <v>43</v>
      </c>
      <c r="F12" t="s">
        <v>97</v>
      </c>
    </row>
    <row r="13" spans="3:6" x14ac:dyDescent="0.35">
      <c r="C13">
        <v>5</v>
      </c>
      <c r="D13" s="8" t="str">
        <f>HYPERLINK("#'Table 5'!A1", "To what extent do you trust or distrust these people or organisations?  : Local elected officials")</f>
        <v>To what extent do you trust or distrust these people or organisations?  : Local elected officials</v>
      </c>
      <c r="E13" s="14" t="str">
        <f>HYPERLINK("#'Full Results'!A51", "51")</f>
        <v>51</v>
      </c>
      <c r="F13" t="s">
        <v>97</v>
      </c>
    </row>
    <row r="14" spans="3:6" x14ac:dyDescent="0.35">
      <c r="C14">
        <v>6</v>
      </c>
      <c r="D14" s="8" t="str">
        <f>HYPERLINK("#'Table 6'!A1", "To what extent do you trust or distrust these people or organisations?  : If you're paying attention, select ""Do not trust at all""")</f>
        <v>To what extent do you trust or distrust these people or organisations?  : If you're paying attention, select "Do not trust at all"</v>
      </c>
      <c r="E14" s="14" t="str">
        <f>HYPERLINK("#'Full Results'!A59", "59")</f>
        <v>59</v>
      </c>
      <c r="F14" t="s">
        <v>97</v>
      </c>
    </row>
    <row r="15" spans="3:6" x14ac:dyDescent="0.35">
      <c r="C15">
        <v>7</v>
      </c>
      <c r="D15" s="8" t="str">
        <f>HYPERLINK("#'Table 7'!A1", "To what extent do you trust or distrust these people or organisations?  : Large corporations")</f>
        <v>To what extent do you trust or distrust these people or organisations?  : Large corporations</v>
      </c>
      <c r="E15" s="14" t="str">
        <f>HYPERLINK("#'Full Results'!A67", "67")</f>
        <v>67</v>
      </c>
      <c r="F15" t="s">
        <v>97</v>
      </c>
    </row>
    <row r="16" spans="3:6" x14ac:dyDescent="0.35">
      <c r="C16">
        <v>8</v>
      </c>
      <c r="D16" s="8" t="str">
        <f>HYPERLINK("#'Table 8'!A1", "To what extent do you trust or distrust these people or organisations?  : Small businesses")</f>
        <v>To what extent do you trust or distrust these people or organisations?  : Small businesses</v>
      </c>
      <c r="E16" s="14" t="str">
        <f>HYPERLINK("#'Full Results'!A75", "75")</f>
        <v>75</v>
      </c>
      <c r="F16" t="s">
        <v>97</v>
      </c>
    </row>
    <row r="17" spans="3:6" x14ac:dyDescent="0.35">
      <c r="C17">
        <v>9</v>
      </c>
      <c r="D17" s="8" t="str">
        <f>HYPERLINK("#'Table 9'!A1", "To what extent do you trust or distrust these people or organisations?  : Environmental non-profits")</f>
        <v>To what extent do you trust or distrust these people or organisations?  : Environmental non-profits</v>
      </c>
      <c r="E17" s="14" t="str">
        <f>HYPERLINK("#'Full Results'!A83", "83")</f>
        <v>83</v>
      </c>
      <c r="F17" t="s">
        <v>97</v>
      </c>
    </row>
    <row r="18" spans="3:6" x14ac:dyDescent="0.35">
      <c r="C18">
        <v>10</v>
      </c>
      <c r="D18" s="8" t="str">
        <f>HYPERLINK("#'Table 10'!A1", "To what extent do you trust or distrust these people or organisations?  : The police ")</f>
        <v xml:space="preserve">To what extent do you trust or distrust these people or organisations?  : The police </v>
      </c>
      <c r="E18" s="14" t="str">
        <f>HYPERLINK("#'Full Results'!A91", "91")</f>
        <v>91</v>
      </c>
      <c r="F18" t="s">
        <v>97</v>
      </c>
    </row>
    <row r="19" spans="3:6" x14ac:dyDescent="0.35">
      <c r="C19">
        <v>11</v>
      </c>
      <c r="D19" s="8" t="str">
        <f>HYPERLINK("#'Table 11'!A1", "To what extent do you trust or distrust these people or organisations?  : Religious leaders")</f>
        <v>To what extent do you trust or distrust these people or organisations?  : Religious leaders</v>
      </c>
      <c r="E19" s="14" t="str">
        <f>HYPERLINK("#'Full Results'!A99", "99")</f>
        <v>99</v>
      </c>
      <c r="F19" t="s">
        <v>97</v>
      </c>
    </row>
    <row r="20" spans="3:6" x14ac:dyDescent="0.35">
      <c r="C20">
        <v>12</v>
      </c>
      <c r="D20" s="8" t="str">
        <f>HYPERLINK("#'Table 12'!A1", "To what extent do you trust or distrust these people or organisations?  : Members of Congress")</f>
        <v>To what extent do you trust or distrust these people or organisations?  : Members of Congress</v>
      </c>
      <c r="E20" s="14" t="str">
        <f>HYPERLINK("#'Full Results'!A107", "107")</f>
        <v>107</v>
      </c>
      <c r="F20" t="s">
        <v>97</v>
      </c>
    </row>
    <row r="21" spans="3:6" x14ac:dyDescent="0.35">
      <c r="C21">
        <v>13</v>
      </c>
      <c r="D21" s="8" t="str">
        <f>HYPERLINK("#'Table 13'!A1", "Grid Summary: Over the next 10 years, which of the following do you think will get better, worse, or stay the same?")</f>
        <v>Grid Summary: Over the next 10 years, which of the following do you think will get better, worse, or stay the same?</v>
      </c>
      <c r="E21" s="7"/>
      <c r="F21" t="s">
        <v>97</v>
      </c>
    </row>
    <row r="22" spans="3:6" x14ac:dyDescent="0.35">
      <c r="C22">
        <v>14</v>
      </c>
      <c r="D22" s="8" t="str">
        <f>HYPERLINK("#'Table 14'!A1", "Over the next 10 years, which of the following do you think will get better, worse, or stay the same?: Living standards")</f>
        <v>Over the next 10 years, which of the following do you think will get better, worse, or stay the same?: Living standards</v>
      </c>
      <c r="E22" s="14" t="str">
        <f>HYPERLINK("#'Full Results'!A115", "115")</f>
        <v>115</v>
      </c>
      <c r="F22" t="s">
        <v>97</v>
      </c>
    </row>
    <row r="23" spans="3:6" x14ac:dyDescent="0.35">
      <c r="C23">
        <v>15</v>
      </c>
      <c r="D23" s="8" t="str">
        <f>HYPERLINK("#'Table 15'!A1", "Over the next 10 years, which of the following do you think will get better, worse, or stay the same?: Climate change")</f>
        <v>Over the next 10 years, which of the following do you think will get better, worse, or stay the same?: Climate change</v>
      </c>
      <c r="E23" s="14" t="str">
        <f>HYPERLINK("#'Full Results'!A124", "124")</f>
        <v>124</v>
      </c>
      <c r="F23" t="s">
        <v>97</v>
      </c>
    </row>
    <row r="24" spans="3:6" x14ac:dyDescent="0.35">
      <c r="C24">
        <v>16</v>
      </c>
      <c r="D24" s="8" t="str">
        <f>HYPERLINK("#'Table 16'!A1", "Over the next 10 years, which of the following do you think will get better, worse, or stay the same?: Inequality around the world")</f>
        <v>Over the next 10 years, which of the following do you think will get better, worse, or stay the same?: Inequality around the world</v>
      </c>
      <c r="E24" s="14" t="str">
        <f>HYPERLINK("#'Full Results'!A133", "133")</f>
        <v>133</v>
      </c>
      <c r="F24" t="s">
        <v>97</v>
      </c>
    </row>
    <row r="25" spans="3:6" x14ac:dyDescent="0.35">
      <c r="C25">
        <v>17</v>
      </c>
      <c r="D25" s="8" t="str">
        <f>HYPERLINK("#'Table 17'!A1", "Over the next 10 years, which of the following do you think will get better, worse, or stay the same?: Inequality in my country")</f>
        <v>Over the next 10 years, which of the following do you think will get better, worse, or stay the same?: Inequality in my country</v>
      </c>
      <c r="E25" s="14" t="str">
        <f>HYPERLINK("#'Full Results'!A142", "142")</f>
        <v>142</v>
      </c>
      <c r="F25" t="s">
        <v>97</v>
      </c>
    </row>
    <row r="26" spans="3:6" x14ac:dyDescent="0.35">
      <c r="C26">
        <v>18</v>
      </c>
      <c r="D26" s="8" t="str">
        <f>HYPERLINK("#'Table 18'!A1", "Over the next 10 years, which of the following do you think will get better, worse, or stay the same?: Political divisions in my country")</f>
        <v>Over the next 10 years, which of the following do you think will get better, worse, or stay the same?: Political divisions in my country</v>
      </c>
      <c r="E26" s="14" t="str">
        <f>HYPERLINK("#'Full Results'!A151", "151")</f>
        <v>151</v>
      </c>
      <c r="F26" t="s">
        <v>97</v>
      </c>
    </row>
    <row r="27" spans="3:6" x14ac:dyDescent="0.35">
      <c r="C27">
        <v>19</v>
      </c>
      <c r="D27" s="8" t="str">
        <f>HYPERLINK("#'Table 19'!A1", "Over the next 10 years, which of the following do you think will get better, worse, or stay the same?: The behaviour of companies")</f>
        <v>Over the next 10 years, which of the following do you think will get better, worse, or stay the same?: The behaviour of companies</v>
      </c>
      <c r="E27" s="14" t="str">
        <f>HYPERLINK("#'Full Results'!A160", "160")</f>
        <v>160</v>
      </c>
      <c r="F27" t="s">
        <v>97</v>
      </c>
    </row>
    <row r="28" spans="3:6" x14ac:dyDescent="0.35">
      <c r="C28">
        <v>20</v>
      </c>
      <c r="D28" s="8" t="str">
        <f>HYPERLINK("#'Table 20'!A1", "Over the next 10 years, which of the following do you think will get better, worse, or stay the same?: Impact of global pandemics")</f>
        <v>Over the next 10 years, which of the following do you think will get better, worse, or stay the same?: Impact of global pandemics</v>
      </c>
      <c r="E28" s="14" t="str">
        <f>HYPERLINK("#'Full Results'!A169", "169")</f>
        <v>169</v>
      </c>
      <c r="F28" t="s">
        <v>97</v>
      </c>
    </row>
    <row r="29" spans="3:6" x14ac:dyDescent="0.35">
      <c r="C29">
        <v>21</v>
      </c>
      <c r="D29" s="8" t="str">
        <f>HYPERLINK("#'Table 21'!A1", "Over the next 10 years, which of the following do you think will get better, worse, or stay the same?: Impact of technology on the world")</f>
        <v>Over the next 10 years, which of the following do you think will get better, worse, or stay the same?: Impact of technology on the world</v>
      </c>
      <c r="E29" s="14" t="str">
        <f>HYPERLINK("#'Full Results'!A178", "178")</f>
        <v>178</v>
      </c>
      <c r="F29" t="s">
        <v>97</v>
      </c>
    </row>
    <row r="30" spans="3:6" x14ac:dyDescent="0.35">
      <c r="C30">
        <v>22</v>
      </c>
      <c r="D30" s="8" t="str">
        <f>HYPERLINK("#'Table 22'!A1", "Over the next 10 years, which of the following do you think will get better, worse, or stay the same?: The cost of living")</f>
        <v>Over the next 10 years, which of the following do you think will get better, worse, or stay the same?: The cost of living</v>
      </c>
      <c r="E30" s="14" t="str">
        <f>HYPERLINK("#'Full Results'!A187", "187")</f>
        <v>187</v>
      </c>
      <c r="F30" t="s">
        <v>97</v>
      </c>
    </row>
    <row r="31" spans="3:6" x14ac:dyDescent="0.35">
      <c r="C31">
        <v>23</v>
      </c>
      <c r="D31" s="8" t="str">
        <f>HYPERLINK("#'Table 23'!A1", "Over the next 10 years, which of the following do you think will get better, worse, or stay the same?: The state of the natural world")</f>
        <v>Over the next 10 years, which of the following do you think will get better, worse, or stay the same?: The state of the natural world</v>
      </c>
      <c r="E31" s="14" t="str">
        <f>HYPERLINK("#'Full Results'!A196", "196")</f>
        <v>196</v>
      </c>
      <c r="F31" t="s">
        <v>97</v>
      </c>
    </row>
    <row r="32" spans="3:6" x14ac:dyDescent="0.35">
      <c r="C32">
        <v>24</v>
      </c>
      <c r="D32" s="8" t="str">
        <f>HYPERLINK("#'Table 24'!A1", "Grid Summary: Which of the following comes closest to your view?")</f>
        <v>Grid Summary: Which of the following comes closest to your view?</v>
      </c>
      <c r="E32" s="7"/>
      <c r="F32" t="s">
        <v>97</v>
      </c>
    </row>
    <row r="33" spans="3:6" x14ac:dyDescent="0.35">
      <c r="C33">
        <v>25</v>
      </c>
      <c r="D33" s="8" t="str">
        <f>HYPERLINK("#'Table 25'!A1", "Which of the following comes closest to your view?: Individuals have the power to make a difference when it comes to climate change|Individuals are powerless to make a difference when it comes to climate change")</f>
        <v>Which of the following comes closest to your view?: Individuals have the power to make a difference when it comes to climate change|Individuals are powerless to make a difference when it comes to climate change</v>
      </c>
      <c r="E33" s="14" t="str">
        <f>HYPERLINK("#'Full Results'!A205", "205")</f>
        <v>205</v>
      </c>
      <c r="F33" t="s">
        <v>97</v>
      </c>
    </row>
    <row r="34" spans="3:6" x14ac:dyDescent="0.35">
      <c r="C34">
        <v>26</v>
      </c>
      <c r="D34" s="8" t="str">
        <f>HYPERLINK("#'Table 26'!A1", "Which of the following comes closest to your view?: Economic growth should be prioritized over environmental protection|Environmental protection should be prioritized over economic growth")</f>
        <v>Which of the following comes closest to your view?: Economic growth should be prioritized over environmental protection|Environmental protection should be prioritized over economic growth</v>
      </c>
      <c r="E34" s="14" t="str">
        <f>HYPERLINK("#'Full Results'!A213", "213")</f>
        <v>213</v>
      </c>
      <c r="F34" t="s">
        <v>97</v>
      </c>
    </row>
    <row r="35" spans="3:6" x14ac:dyDescent="0.35">
      <c r="C35">
        <v>27</v>
      </c>
      <c r="D35" s="8" t="str">
        <f>HYPERLINK("#'Table 27'!A1", "Which of the following comes closest to your view?: The current government prioritizes the economy over the environment|The current government prioritizes the environment over the economy")</f>
        <v>Which of the following comes closest to your view?: The current government prioritizes the economy over the environment|The current government prioritizes the environment over the economy</v>
      </c>
      <c r="E35" s="14" t="str">
        <f>HYPERLINK("#'Full Results'!A221", "221")</f>
        <v>221</v>
      </c>
      <c r="F35" t="s">
        <v>97</v>
      </c>
    </row>
    <row r="36" spans="3:6" x14ac:dyDescent="0.35">
      <c r="C36">
        <v>28</v>
      </c>
      <c r="D36" s="8" t="str">
        <f>HYPERLINK("#'Table 28'!A1", "Grid Summary: Next, we are going to ask you about a series of policies or policy goals that a government could enact. Do you think these policies would have a positive impact, negative impact, or no impact on the economy?")</f>
        <v>Grid Summary: Next, we are going to ask you about a series of policies or policy goals that a government could enact. Do you think these policies would have a positive impact, negative impact, or no impact on the economy?</v>
      </c>
      <c r="E36" s="7"/>
      <c r="F36" t="s">
        <v>182</v>
      </c>
    </row>
    <row r="37" spans="3:6" x14ac:dyDescent="0.35">
      <c r="C37">
        <v>29</v>
      </c>
      <c r="D37" s="8" t="str">
        <f>HYPERLINK("#'Table 29'!A1", "Next, we are going to ask you about a series of policies or policy goals that a government could enact. Do you think these policies would have a positive impact, negative impact, or no impact on the economy?: Increasing taxes on the wealthiest")</f>
        <v>Next, we are going to ask you about a series of policies or policy goals that a government could enact. Do you think these policies would have a positive impact, negative impact, or no impact on the economy?: Increasing taxes on the wealthiest</v>
      </c>
      <c r="E37" s="14" t="str">
        <f>HYPERLINK("#'Full Results'!A229", "229")</f>
        <v>229</v>
      </c>
      <c r="F37" t="s">
        <v>182</v>
      </c>
    </row>
    <row r="38" spans="3:6" x14ac:dyDescent="0.35">
      <c r="C38">
        <v>30</v>
      </c>
      <c r="D38" s="8" t="str">
        <f>HYPERLINK("#'Table 30'!A1", "Next, we are going to ask you about a series of policies or policy goals that a government could enact. Do you think these policies would have a positive impact, negative impact, or no impact on the economy?: Cutting taxes for ordinary workers")</f>
        <v>Next, we are going to ask you about a series of policies or policy goals that a government could enact. Do you think these policies would have a positive impact, negative impact, or no impact on the economy?: Cutting taxes for ordinary workers</v>
      </c>
      <c r="E38" s="14" t="str">
        <f>HYPERLINK("#'Full Results'!A238", "238")</f>
        <v>238</v>
      </c>
      <c r="F38" t="s">
        <v>182</v>
      </c>
    </row>
    <row r="39" spans="3:6" x14ac:dyDescent="0.35">
      <c r="C39">
        <v>31</v>
      </c>
      <c r="D39" s="8" t="str">
        <f>HYPERLINK("#'Table 31'!A1", "Next, we are going to ask you about a series of policies or policy goals that a government could enact. Do you think these policies would have a positive impact, negative impact, or no impact on the economy?: Raising the minimum wage")</f>
        <v>Next, we are going to ask you about a series of policies or policy goals that a government could enact. Do you think these policies would have a positive impact, negative impact, or no impact on the economy?: Raising the minimum wage</v>
      </c>
      <c r="E39" s="14" t="str">
        <f>HYPERLINK("#'Full Results'!A247", "247")</f>
        <v>247</v>
      </c>
      <c r="F39" t="s">
        <v>182</v>
      </c>
    </row>
    <row r="40" spans="3:6" x14ac:dyDescent="0.35">
      <c r="C40">
        <v>32</v>
      </c>
      <c r="D40" s="8" t="str">
        <f>HYPERLINK("#'Table 32'!A1", "Next, we are going to ask you about a series of policies or policy goals that a government could enact. Do you think these policies would have a positive impact, negative impact, or no impact on the economy?: Making university degrees accessible ...")</f>
        <v>Next, we are going to ask you about a series of policies or policy goals that a government could enact. Do you think these policies would have a positive impact, negative impact, or no impact on the economy?: Making university degrees accessible ...</v>
      </c>
      <c r="E40" s="14" t="str">
        <f>HYPERLINK("#'Full Results'!A256", "256")</f>
        <v>256</v>
      </c>
      <c r="F40" t="s">
        <v>182</v>
      </c>
    </row>
    <row r="41" spans="3:6" x14ac:dyDescent="0.35">
      <c r="C41">
        <v>33</v>
      </c>
      <c r="D41" s="8" t="str">
        <f>HYPERLINK("#'Table 33'!A1", "Next, we are going to ask you about a series of policies or policy goals that a government could enact. Do you think these policies would have a positive impact, negative impact, or no impact on the economy?: Improving early childhood education s...")</f>
        <v>Next, we are going to ask you about a series of policies or policy goals that a government could enact. Do you think these policies would have a positive impact, negative impact, or no impact on the economy?: Improving early childhood education s...</v>
      </c>
      <c r="E41" s="14" t="str">
        <f>HYPERLINK("#'Full Results'!A265", "265")</f>
        <v>265</v>
      </c>
      <c r="F41" t="s">
        <v>182</v>
      </c>
    </row>
    <row r="42" spans="3:6" x14ac:dyDescent="0.35">
      <c r="C42">
        <v>34</v>
      </c>
      <c r="D42" s="8" t="str">
        <f>HYPERLINK("#'Table 34'!A1", "Next, we are going to ask you about a series of policies or policy goals that a government could enact. Do you think these policies would have a positive impact, negative impact, or no impact on the economy?: Increasing the production of energy h...")</f>
        <v>Next, we are going to ask you about a series of policies or policy goals that a government could enact. Do you think these policies would have a positive impact, negative impact, or no impact on the economy?: Increasing the production of energy h...</v>
      </c>
      <c r="E42" s="14" t="str">
        <f>HYPERLINK("#'Full Results'!A274", "274")</f>
        <v>274</v>
      </c>
      <c r="F42" t="s">
        <v>182</v>
      </c>
    </row>
    <row r="43" spans="3:6" x14ac:dyDescent="0.35">
      <c r="C43">
        <v>35</v>
      </c>
      <c r="D43" s="8" t="str">
        <f>HYPERLINK("#'Table 35'!A1", "Next, we are going to ask you about a series of policies or policy goals that a government could enact. Do you think these policies would have a positive impact, negative impact, or no impact on the economy?: Reducing the amount of greenhouse gas...")</f>
        <v>Next, we are going to ask you about a series of policies or policy goals that a government could enact. Do you think these policies would have a positive impact, negative impact, or no impact on the economy?: Reducing the amount of greenhouse gas...</v>
      </c>
      <c r="E43" s="14" t="str">
        <f>HYPERLINK("#'Full Results'!A283", "283")</f>
        <v>283</v>
      </c>
      <c r="F43" t="s">
        <v>182</v>
      </c>
    </row>
    <row r="44" spans="3:6" x14ac:dyDescent="0.35">
      <c r="C44">
        <v>36</v>
      </c>
      <c r="D44" s="8" t="str">
        <f>HYPERLINK("#'Table 36'!A1", "Next, we are going to ask you about a series of policies or policy goals that a government could enact. Do you think these policies would have a positive impact, negative impact, or no impact on the economy?: Expanding public transportation systems")</f>
        <v>Next, we are going to ask you about a series of policies or policy goals that a government could enact. Do you think these policies would have a positive impact, negative impact, or no impact on the economy?: Expanding public transportation systems</v>
      </c>
      <c r="E44" s="14" t="str">
        <f>HYPERLINK("#'Full Results'!A292", "292")</f>
        <v>292</v>
      </c>
      <c r="F44" t="s">
        <v>182</v>
      </c>
    </row>
    <row r="45" spans="3:6" x14ac:dyDescent="0.35">
      <c r="C45">
        <v>37</v>
      </c>
      <c r="D45" s="8" t="str">
        <f>HYPERLINK("#'Table 37'!A1", "Next, we are going to ask you about a series of policies or policy goals that a government could enact. Do you think these policies would have a positive impact, negative impact, or no impact on the economy?: Increasing investment in renewable en...")</f>
        <v>Next, we are going to ask you about a series of policies or policy goals that a government could enact. Do you think these policies would have a positive impact, negative impact, or no impact on the economy?: Increasing investment in renewable en...</v>
      </c>
      <c r="E45" s="14" t="str">
        <f>HYPERLINK("#'Full Results'!A301", "301")</f>
        <v>301</v>
      </c>
      <c r="F45" t="s">
        <v>182</v>
      </c>
    </row>
    <row r="46" spans="3:6" x14ac:dyDescent="0.35">
      <c r="C46">
        <v>38</v>
      </c>
      <c r="D46" s="8" t="str">
        <f>HYPERLINK("#'Table 38'!A1", "Next, we are going to ask you about a series of policies or policy goals that a government could enact. Do you think these policies would have a positive impact, negative impact, or no impact on the economy?: Requiring buildings to meet high ener...")</f>
        <v>Next, we are going to ask you about a series of policies or policy goals that a government could enact. Do you think these policies would have a positive impact, negative impact, or no impact on the economy?: Requiring buildings to meet high ener...</v>
      </c>
      <c r="E46" s="14" t="str">
        <f>HYPERLINK("#'Full Results'!A310", "310")</f>
        <v>310</v>
      </c>
      <c r="F46" t="s">
        <v>182</v>
      </c>
    </row>
    <row r="47" spans="3:6" x14ac:dyDescent="0.35">
      <c r="C47">
        <v>39</v>
      </c>
      <c r="D47" s="8" t="str">
        <f>HYPERLINK("#'Table 39'!A1", "Next, we are going to ask you about a series of policies or policy goals that a government could enact. Do you think these policies would have a positive impact, negative impact, or no impact on the economy?: Restoring natural areas and ecosystem...")</f>
        <v>Next, we are going to ask you about a series of policies or policy goals that a government could enact. Do you think these policies would have a positive impact, negative impact, or no impact on the economy?: Restoring natural areas and ecosystem...</v>
      </c>
      <c r="E47" s="14" t="str">
        <f>HYPERLINK("#'Full Results'!A319", "319")</f>
        <v>319</v>
      </c>
      <c r="F47" t="s">
        <v>182</v>
      </c>
    </row>
    <row r="48" spans="3:6" x14ac:dyDescent="0.35">
      <c r="C48">
        <v>40</v>
      </c>
      <c r="D48" s="8" t="str">
        <f>HYPERLINK("#'Table 40'!A1", "Next, we are going to ask you about a series of policies or policy goals that a government could enact. Do you think these policies would have a positive impact, negative impact, or no impact on the economy?: Promoting biodegradable products and ...")</f>
        <v>Next, we are going to ask you about a series of policies or policy goals that a government could enact. Do you think these policies would have a positive impact, negative impact, or no impact on the economy?: Promoting biodegradable products and ...</v>
      </c>
      <c r="E48" s="14" t="str">
        <f>HYPERLINK("#'Full Results'!A328", "328")</f>
        <v>328</v>
      </c>
      <c r="F48" t="s">
        <v>182</v>
      </c>
    </row>
    <row r="49" spans="3:6" x14ac:dyDescent="0.35">
      <c r="C49">
        <v>41</v>
      </c>
      <c r="D49" s="8" t="str">
        <f>HYPERLINK("#'Table 41'!A1", "Grid Summary: Next, we are going to ask you about a series of policies or policy goals that a government could enact. Do you think these policies would have a positive impact, negative impact, or no impact on society?")</f>
        <v>Grid Summary: Next, we are going to ask you about a series of policies or policy goals that a government could enact. Do you think these policies would have a positive impact, negative impact, or no impact on society?</v>
      </c>
      <c r="E49" s="7"/>
      <c r="F49" t="s">
        <v>182</v>
      </c>
    </row>
    <row r="50" spans="3:6" x14ac:dyDescent="0.35">
      <c r="C50">
        <v>42</v>
      </c>
      <c r="D50" s="8" t="str">
        <f>HYPERLINK("#'Table 42'!A1", "Next, we are going to ask you about a series of policies or policy goals that a government could enact. Do you think these policies would have a positive impact, negative impact, or no impact on society?: Requiring buildings to meet high energy e...")</f>
        <v>Next, we are going to ask you about a series of policies or policy goals that a government could enact. Do you think these policies would have a positive impact, negative impact, or no impact on society?: Requiring buildings to meet high energy e...</v>
      </c>
      <c r="E50" s="14" t="str">
        <f>HYPERLINK("#'Full Results'!A337", "337")</f>
        <v>337</v>
      </c>
      <c r="F50" t="s">
        <v>182</v>
      </c>
    </row>
    <row r="51" spans="3:6" x14ac:dyDescent="0.35">
      <c r="C51">
        <v>43</v>
      </c>
      <c r="D51" s="8" t="str">
        <f>HYPERLINK("#'Table 43'!A1", "Next, we are going to ask you about a series of policies or policy goals that a government could enact. Do you think these policies would have a positive impact, negative impact, or no impact on society?: Increasing the production of energy here ...")</f>
        <v>Next, we are going to ask you about a series of policies or policy goals that a government could enact. Do you think these policies would have a positive impact, negative impact, or no impact on society?: Increasing the production of energy here ...</v>
      </c>
      <c r="E51" s="14" t="str">
        <f>HYPERLINK("#'Full Results'!A346", "346")</f>
        <v>346</v>
      </c>
      <c r="F51" t="s">
        <v>182</v>
      </c>
    </row>
    <row r="52" spans="3:6" x14ac:dyDescent="0.35">
      <c r="C52">
        <v>44</v>
      </c>
      <c r="D52" s="8" t="str">
        <f>HYPERLINK("#'Table 44'!A1", "Next, we are going to ask you about a series of policies or policy goals that a government could enact. Do you think these policies would have a positive impact, negative impact, or no impact on society?: Reducing the amount of greenhouse gases p...")</f>
        <v>Next, we are going to ask you about a series of policies or policy goals that a government could enact. Do you think these policies would have a positive impact, negative impact, or no impact on society?: Reducing the amount of greenhouse gases p...</v>
      </c>
      <c r="E52" s="14" t="str">
        <f>HYPERLINK("#'Full Results'!A355", "355")</f>
        <v>355</v>
      </c>
      <c r="F52" t="s">
        <v>182</v>
      </c>
    </row>
    <row r="53" spans="3:6" x14ac:dyDescent="0.35">
      <c r="C53">
        <v>45</v>
      </c>
      <c r="D53" s="8" t="str">
        <f>HYPERLINK("#'Table 45'!A1", "Next, we are going to ask you about a series of policies or policy goals that a government could enact. Do you think these policies would have a positive impact, negative impact, or no impact on society?: Restoring natural areas and ecosystems wi...")</f>
        <v>Next, we are going to ask you about a series of policies or policy goals that a government could enact. Do you think these policies would have a positive impact, negative impact, or no impact on society?: Restoring natural areas and ecosystems wi...</v>
      </c>
      <c r="E53" s="14" t="str">
        <f>HYPERLINK("#'Full Results'!A364", "364")</f>
        <v>364</v>
      </c>
      <c r="F53" t="s">
        <v>182</v>
      </c>
    </row>
    <row r="54" spans="3:6" x14ac:dyDescent="0.35">
      <c r="C54">
        <v>46</v>
      </c>
      <c r="D54" s="8" t="str">
        <f>HYPERLINK("#'Table 46'!A1", "Next, we are going to ask you about a series of policies or policy goals that a government could enact. Do you think these policies would have a positive impact, negative impact, or no impact on society?: Raising the minimum wage")</f>
        <v>Next, we are going to ask you about a series of policies or policy goals that a government could enact. Do you think these policies would have a positive impact, negative impact, or no impact on society?: Raising the minimum wage</v>
      </c>
      <c r="E54" s="14" t="str">
        <f>HYPERLINK("#'Full Results'!A373", "373")</f>
        <v>373</v>
      </c>
      <c r="F54" t="s">
        <v>182</v>
      </c>
    </row>
    <row r="55" spans="3:6" x14ac:dyDescent="0.35">
      <c r="C55">
        <v>47</v>
      </c>
      <c r="D55" s="8" t="str">
        <f>HYPERLINK("#'Table 47'!A1", "Next, we are going to ask you about a series of policies or policy goals that a government could enact. Do you think these policies would have a positive impact, negative impact, or no impact on society?: Promoting biodegradable products and redu...")</f>
        <v>Next, we are going to ask you about a series of policies or policy goals that a government could enact. Do you think these policies would have a positive impact, negative impact, or no impact on society?: Promoting biodegradable products and redu...</v>
      </c>
      <c r="E55" s="14" t="str">
        <f>HYPERLINK("#'Full Results'!A382", "382")</f>
        <v>382</v>
      </c>
      <c r="F55" t="s">
        <v>182</v>
      </c>
    </row>
    <row r="56" spans="3:6" x14ac:dyDescent="0.35">
      <c r="C56">
        <v>48</v>
      </c>
      <c r="D56" s="8" t="str">
        <f>HYPERLINK("#'Table 48'!A1", "Next, we are going to ask you about a series of policies or policy goals that a government could enact. Do you think these policies would have a positive impact, negative impact, or no impact on society?: Increasing investment in renewable energy...")</f>
        <v>Next, we are going to ask you about a series of policies or policy goals that a government could enact. Do you think these policies would have a positive impact, negative impact, or no impact on society?: Increasing investment in renewable energy...</v>
      </c>
      <c r="E56" s="14" t="str">
        <f>HYPERLINK("#'Full Results'!A391", "391")</f>
        <v>391</v>
      </c>
      <c r="F56" t="s">
        <v>182</v>
      </c>
    </row>
    <row r="57" spans="3:6" x14ac:dyDescent="0.35">
      <c r="C57">
        <v>49</v>
      </c>
      <c r="D57" s="8" t="str">
        <f>HYPERLINK("#'Table 49'!A1", "Next, we are going to ask you about a series of policies or policy goals that a government could enact. Do you think these policies would have a positive impact, negative impact, or no impact on society?: Improving early childhood education systems")</f>
        <v>Next, we are going to ask you about a series of policies or policy goals that a government could enact. Do you think these policies would have a positive impact, negative impact, or no impact on society?: Improving early childhood education systems</v>
      </c>
      <c r="E57" s="14" t="str">
        <f>HYPERLINK("#'Full Results'!A400", "400")</f>
        <v>400</v>
      </c>
      <c r="F57" t="s">
        <v>182</v>
      </c>
    </row>
    <row r="58" spans="3:6" x14ac:dyDescent="0.35">
      <c r="C58">
        <v>50</v>
      </c>
      <c r="D58" s="8" t="str">
        <f>HYPERLINK("#'Table 50'!A1", "Next, we are going to ask you about a series of policies or policy goals that a government could enact. Do you think these policies would have a positive impact, negative impact, or no impact on society?: Making university degrees accessible to m...")</f>
        <v>Next, we are going to ask you about a series of policies or policy goals that a government could enact. Do you think these policies would have a positive impact, negative impact, or no impact on society?: Making university degrees accessible to m...</v>
      </c>
      <c r="E58" s="14" t="str">
        <f>HYPERLINK("#'Full Results'!A409", "409")</f>
        <v>409</v>
      </c>
      <c r="F58" t="s">
        <v>182</v>
      </c>
    </row>
    <row r="59" spans="3:6" x14ac:dyDescent="0.35">
      <c r="C59">
        <v>51</v>
      </c>
      <c r="D59" s="8" t="str">
        <f>HYPERLINK("#'Table 51'!A1", "Next, we are going to ask you about a series of policies or policy goals that a government could enact. Do you think these policies would have a positive impact, negative impact, or no impact on society?: Cutting taxes for ordinary workers")</f>
        <v>Next, we are going to ask you about a series of policies or policy goals that a government could enact. Do you think these policies would have a positive impact, negative impact, or no impact on society?: Cutting taxes for ordinary workers</v>
      </c>
      <c r="E59" s="14" t="str">
        <f>HYPERLINK("#'Full Results'!A418", "418")</f>
        <v>418</v>
      </c>
      <c r="F59" t="s">
        <v>182</v>
      </c>
    </row>
    <row r="60" spans="3:6" x14ac:dyDescent="0.35">
      <c r="C60">
        <v>52</v>
      </c>
      <c r="D60" s="8" t="str">
        <f>HYPERLINK("#'Table 52'!A1", "Next, we are going to ask you about a series of policies or policy goals that a government could enact. Do you think these policies would have a positive impact, negative impact, or no impact on society?: Increasing taxes on the wealthiest")</f>
        <v>Next, we are going to ask you about a series of policies or policy goals that a government could enact. Do you think these policies would have a positive impact, negative impact, or no impact on society?: Increasing taxes on the wealthiest</v>
      </c>
      <c r="E60" s="14" t="str">
        <f>HYPERLINK("#'Full Results'!A427", "427")</f>
        <v>427</v>
      </c>
      <c r="F60" t="s">
        <v>182</v>
      </c>
    </row>
    <row r="61" spans="3:6" x14ac:dyDescent="0.35">
      <c r="C61">
        <v>53</v>
      </c>
      <c r="D61" s="8" t="str">
        <f>HYPERLINK("#'Table 53'!A1", "Next, we are going to ask you about a series of policies or policy goals that a government could enact. Do you think these policies would have a positive impact, negative impact, or no impact on society?: Expanding public transportation systems")</f>
        <v>Next, we are going to ask you about a series of policies or policy goals that a government could enact. Do you think these policies would have a positive impact, negative impact, or no impact on society?: Expanding public transportation systems</v>
      </c>
      <c r="E61" s="14" t="str">
        <f>HYPERLINK("#'Full Results'!A436", "436")</f>
        <v>436</v>
      </c>
      <c r="F61" t="s">
        <v>182</v>
      </c>
    </row>
    <row r="62" spans="3:6" x14ac:dyDescent="0.35">
      <c r="C62">
        <v>54</v>
      </c>
      <c r="D62" s="8" t="str">
        <f>HYPERLINK("#'Table 54'!A1", "Grid Summary: Do you approve or disapprove of how President Biden has handled the following policy areas?   ")</f>
        <v>Grid Summary: Do you approve or disapprove of how President Biden has handled the following policy areas?   </v>
      </c>
      <c r="E62" s="7"/>
      <c r="F62" t="s">
        <v>97</v>
      </c>
    </row>
    <row r="63" spans="3:6" x14ac:dyDescent="0.35">
      <c r="C63">
        <v>55</v>
      </c>
      <c r="D63" s="8" t="str">
        <f>HYPERLINK("#'Table 55'!A1", "Do you approve or disapprove of how President Biden has handled the following policy areas?   : Jobs and unemployment ")</f>
        <v xml:space="preserve">Do you approve or disapprove of how President Biden has handled the following policy areas?   : Jobs and unemployment </v>
      </c>
      <c r="E63" s="14" t="str">
        <f>HYPERLINK("#'Full Results'!A445", "445")</f>
        <v>445</v>
      </c>
      <c r="F63" t="s">
        <v>97</v>
      </c>
    </row>
    <row r="64" spans="3:6" x14ac:dyDescent="0.35">
      <c r="C64">
        <v>56</v>
      </c>
      <c r="D64" s="8" t="str">
        <f>HYPERLINK("#'Table 56'!A1", "Do you approve or disapprove of how President Biden has handled the following policy areas?   : Transport and energy infrastructure")</f>
        <v>Do you approve or disapprove of how President Biden has handled the following policy areas?   : Transport and energy infrastructure</v>
      </c>
      <c r="E64" s="14" t="str">
        <f>HYPERLINK("#'Full Results'!A453", "453")</f>
        <v>453</v>
      </c>
      <c r="F64" t="s">
        <v>97</v>
      </c>
    </row>
    <row r="65" spans="3:6" x14ac:dyDescent="0.35">
      <c r="C65">
        <v>57</v>
      </c>
      <c r="D65" s="8" t="str">
        <f>HYPERLINK("#'Table 57'!A1", "Do you approve or disapprove of how President Biden has handled the following policy areas?   : Climate change")</f>
        <v>Do you approve or disapprove of how President Biden has handled the following policy areas?   : Climate change</v>
      </c>
      <c r="E65" s="14" t="str">
        <f>HYPERLINK("#'Full Results'!A461", "461")</f>
        <v>461</v>
      </c>
      <c r="F65" t="s">
        <v>97</v>
      </c>
    </row>
    <row r="66" spans="3:6" x14ac:dyDescent="0.35">
      <c r="C66">
        <v>58</v>
      </c>
      <c r="D66" s="8" t="str">
        <f>HYPERLINK("#'Table 58'!A1", "Do you approve or disapprove of how President Biden has handled the following policy areas?   : Immigration")</f>
        <v>Do you approve or disapprove of how President Biden has handled the following policy areas?   : Immigration</v>
      </c>
      <c r="E66" s="14" t="str">
        <f>HYPERLINK("#'Full Results'!A469", "469")</f>
        <v>469</v>
      </c>
      <c r="F66" t="s">
        <v>97</v>
      </c>
    </row>
    <row r="67" spans="3:6" x14ac:dyDescent="0.35">
      <c r="C67">
        <v>59</v>
      </c>
      <c r="D67" s="8" t="str">
        <f>HYPERLINK("#'Table 59'!A1", "Do you approve or disapprove of how President Biden has handled the following policy areas?   : Foreign policy")</f>
        <v>Do you approve or disapprove of how President Biden has handled the following policy areas?   : Foreign policy</v>
      </c>
      <c r="E67" s="14" t="str">
        <f>HYPERLINK("#'Full Results'!A477", "477")</f>
        <v>477</v>
      </c>
      <c r="F67" t="s">
        <v>97</v>
      </c>
    </row>
    <row r="68" spans="3:6" x14ac:dyDescent="0.35">
      <c r="C68">
        <v>60</v>
      </c>
      <c r="D68" s="8" t="str">
        <f>HYPERLINK("#'Table 60'!A1", "In your view, which of the following actions are the most important for the US government to take in order to reduce the negative impacts of climate change?Please select up to three.")</f>
        <v>In your view, which of the following actions are the most important for the US government to take in order to reduce the negative impacts of climate change?Please select up to three.</v>
      </c>
      <c r="E68" s="14" t="str">
        <f>HYPERLINK("#'Full Results'!A485", "485")</f>
        <v>485</v>
      </c>
      <c r="F68" t="s">
        <v>97</v>
      </c>
    </row>
    <row r="69" spans="3:6" x14ac:dyDescent="0.35">
      <c r="C69">
        <v>61</v>
      </c>
      <c r="D69" s="8" t="str">
        <f>HYPERLINK("#'Table 61'!A1", "Grid Summary: In your view, to what extent are each of the following responsible for causing climate change?  ")</f>
        <v>Grid Summary: In your view, to what extent are each of the following responsible for causing climate change?  </v>
      </c>
      <c r="E69" s="7"/>
      <c r="F69" t="s">
        <v>97</v>
      </c>
    </row>
    <row r="70" spans="3:6" x14ac:dyDescent="0.35">
      <c r="C70">
        <v>62</v>
      </c>
      <c r="D70" s="8" t="str">
        <f>HYPERLINK("#'Table 62'!A1", "In your view, to what extent are each of the following responsible for causing climate change?  : The human race generally")</f>
        <v>In your view, to what extent are each of the following responsible for causing climate change?  : The human race generally</v>
      </c>
      <c r="E70" s="14" t="str">
        <f>HYPERLINK("#'Full Results'!A503", "503")</f>
        <v>503</v>
      </c>
      <c r="F70" t="s">
        <v>97</v>
      </c>
    </row>
    <row r="71" spans="3:6" x14ac:dyDescent="0.35">
      <c r="C71">
        <v>63</v>
      </c>
      <c r="D71" s="8" t="str">
        <f>HYPERLINK("#'Table 63'!A1", "In your view, to what extent are each of the following responsible for causing climate change?  : Rapid innovation and industrialization")</f>
        <v>In your view, to what extent are each of the following responsible for causing climate change?  : Rapid innovation and industrialization</v>
      </c>
      <c r="E71" s="14" t="str">
        <f>HYPERLINK("#'Full Results'!A511", "511")</f>
        <v>511</v>
      </c>
      <c r="F71" t="s">
        <v>97</v>
      </c>
    </row>
    <row r="72" spans="3:6" x14ac:dyDescent="0.35">
      <c r="C72">
        <v>64</v>
      </c>
      <c r="D72" s="8" t="str">
        <f>HYPERLINK("#'Table 64'!A1", "In your view, to what extent are each of the following responsible for causing climate change?  : Individual behaviour, consumer culture, and materialism")</f>
        <v>In your view, to what extent are each of the following responsible for causing climate change?  : Individual behaviour, consumer culture, and materialism</v>
      </c>
      <c r="E72" s="14" t="str">
        <f>HYPERLINK("#'Full Results'!A519", "519")</f>
        <v>519</v>
      </c>
      <c r="F72" t="s">
        <v>97</v>
      </c>
    </row>
    <row r="73" spans="3:6" x14ac:dyDescent="0.35">
      <c r="C73">
        <v>65</v>
      </c>
      <c r="D73" s="8" t="str">
        <f>HYPERLINK("#'Table 65'!A1", "In your view, to what extent are each of the following responsible for causing climate change?  : Developed countries (e.g. the UK, France)")</f>
        <v>In your view, to what extent are each of the following responsible for causing climate change?  : Developed countries (e.g. the UK, France)</v>
      </c>
      <c r="E73" s="14" t="str">
        <f>HYPERLINK("#'Full Results'!A527", "527")</f>
        <v>527</v>
      </c>
      <c r="F73" t="s">
        <v>97</v>
      </c>
    </row>
    <row r="74" spans="3:6" x14ac:dyDescent="0.35">
      <c r="C74">
        <v>66</v>
      </c>
      <c r="D74" s="8" t="str">
        <f>HYPERLINK("#'Table 66'!A1", "In your view, to what extent are each of the following responsible for causing climate change?  : Developing countries (e.g. Kenya, Bangladesh, Ecuador)")</f>
        <v>In your view, to what extent are each of the following responsible for causing climate change?  : Developing countries (e.g. Kenya, Bangladesh, Ecuador)</v>
      </c>
      <c r="E74" s="14" t="str">
        <f>HYPERLINK("#'Full Results'!A535", "535")</f>
        <v>535</v>
      </c>
      <c r="F74" t="s">
        <v>97</v>
      </c>
    </row>
    <row r="75" spans="3:6" x14ac:dyDescent="0.35">
      <c r="C75">
        <v>67</v>
      </c>
      <c r="D75" s="8" t="str">
        <f>HYPERLINK("#'Table 67'!A1", "In your view, to what extent are each of the following responsible for causing climate change?  : Large corporations")</f>
        <v>In your view, to what extent are each of the following responsible for causing climate change?  : Large corporations</v>
      </c>
      <c r="E75" s="14" t="str">
        <f>HYPERLINK("#'Full Results'!A543", "543")</f>
        <v>543</v>
      </c>
      <c r="F75" t="s">
        <v>97</v>
      </c>
    </row>
    <row r="76" spans="3:6" x14ac:dyDescent="0.35">
      <c r="C76">
        <v>68</v>
      </c>
      <c r="D76" s="8" t="str">
        <f>HYPERLINK("#'Table 68'!A1", "In your view, to what extent are each of the following responsible for causing climate change?  : Capitalism and the economy")</f>
        <v>In your view, to what extent are each of the following responsible for causing climate change?  : Capitalism and the economy</v>
      </c>
      <c r="E76" s="14" t="str">
        <f>HYPERLINK("#'Full Results'!A551", "551")</f>
        <v>551</v>
      </c>
      <c r="F76" t="s">
        <v>97</v>
      </c>
    </row>
    <row r="77" spans="3:6" x14ac:dyDescent="0.35">
      <c r="C77">
        <v>69</v>
      </c>
      <c r="D77" s="8" t="str">
        <f>HYPERLINK("#'Table 69'!A1", "In your view, to what extent are each of the following responsible for causing climate change?  : Fossil fuel industries")</f>
        <v>In your view, to what extent are each of the following responsible for causing climate change?  : Fossil fuel industries</v>
      </c>
      <c r="E77" s="14" t="str">
        <f>HYPERLINK("#'Full Results'!A559", "559")</f>
        <v>559</v>
      </c>
      <c r="F77" t="s">
        <v>97</v>
      </c>
    </row>
    <row r="78" spans="3:6" x14ac:dyDescent="0.35">
      <c r="C78">
        <v>70</v>
      </c>
      <c r="D78" s="8" t="str">
        <f>HYPERLINK("#'Table 70'!A1", "In your view, to what extent are each of the following responsible for causing climate change?  : Agriculture and food production")</f>
        <v>In your view, to what extent are each of the following responsible for causing climate change?  : Agriculture and food production</v>
      </c>
      <c r="E78" s="14" t="str">
        <f>HYPERLINK("#'Full Results'!A567", "567")</f>
        <v>567</v>
      </c>
      <c r="F78" t="s">
        <v>97</v>
      </c>
    </row>
    <row r="79" spans="3:6" x14ac:dyDescent="0.35">
      <c r="C79">
        <v>71</v>
      </c>
      <c r="D79" s="8" t="str">
        <f>HYPERLINK("#'Table 71'!A1", "In your view, to what extent are each of the following responsible for causing climate change?  : Countries with the greatest emissions (e.g. the US, China)")</f>
        <v>In your view, to what extent are each of the following responsible for causing climate change?  : Countries with the greatest emissions (e.g. the US, China)</v>
      </c>
      <c r="E79" s="14" t="str">
        <f>HYPERLINK("#'Full Results'!A575", "575")</f>
        <v>575</v>
      </c>
      <c r="F79" t="s">
        <v>97</v>
      </c>
    </row>
    <row r="80" spans="3:6" x14ac:dyDescent="0.35">
      <c r="C80">
        <v>72</v>
      </c>
      <c r="D80" s="8" t="str">
        <f>HYPERLINK("#'Table 72'!A1", "Grid Summary: And in your view, to what extent should each of the following actors be responsible for fixing climate change?  ")</f>
        <v>Grid Summary: And in your view, to what extent should each of the following actors be responsible for fixing climate change?  </v>
      </c>
      <c r="E80" s="7"/>
      <c r="F80" t="s">
        <v>97</v>
      </c>
    </row>
    <row r="81" spans="3:6" x14ac:dyDescent="0.35">
      <c r="C81">
        <v>73</v>
      </c>
      <c r="D81" s="8" t="str">
        <f>HYPERLINK("#'Table 73'!A1", "And in your view, to what extent should each of the following actors be responsible for fixing climate change?  : Billionaires")</f>
        <v>And in your view, to what extent should each of the following actors be responsible for fixing climate change?  : Billionaires</v>
      </c>
      <c r="E81" s="14" t="str">
        <f>HYPERLINK("#'Full Results'!A583", "583")</f>
        <v>583</v>
      </c>
      <c r="F81" t="s">
        <v>97</v>
      </c>
    </row>
    <row r="82" spans="3:6" x14ac:dyDescent="0.35">
      <c r="C82">
        <v>74</v>
      </c>
      <c r="D82" s="8" t="str">
        <f>HYPERLINK("#'Table 74'!A1", "And in your view, to what extent should each of the following actors be responsible for fixing climate change?  : Individuals")</f>
        <v>And in your view, to what extent should each of the following actors be responsible for fixing climate change?  : Individuals</v>
      </c>
      <c r="E82" s="14" t="str">
        <f>HYPERLINK("#'Full Results'!A591", "591")</f>
        <v>591</v>
      </c>
      <c r="F82" t="s">
        <v>97</v>
      </c>
    </row>
    <row r="83" spans="3:6" x14ac:dyDescent="0.35">
      <c r="C83">
        <v>75</v>
      </c>
      <c r="D83" s="8" t="str">
        <f>HYPERLINK("#'Table 75'!A1", "And in your view, to what extent should each of the following actors be responsible for fixing climate change?  : Large corporations")</f>
        <v>And in your view, to what extent should each of the following actors be responsible for fixing climate change?  : Large corporations</v>
      </c>
      <c r="E83" s="14" t="str">
        <f>HYPERLINK("#'Full Results'!A599", "599")</f>
        <v>599</v>
      </c>
      <c r="F83" t="s">
        <v>97</v>
      </c>
    </row>
    <row r="84" spans="3:6" x14ac:dyDescent="0.35">
      <c r="C84">
        <v>76</v>
      </c>
      <c r="D84" s="8" t="str">
        <f>HYPERLINK("#'Table 76'!A1", "And in your view, to what extent should each of the following actors be responsible for fixing climate change?  : Countries with the greatest emissions (e.g. the US, China)")</f>
        <v>And in your view, to what extent should each of the following actors be responsible for fixing climate change?  : Countries with the greatest emissions (e.g. the US, China)</v>
      </c>
      <c r="E84" s="14" t="str">
        <f>HYPERLINK("#'Full Results'!A607", "607")</f>
        <v>607</v>
      </c>
      <c r="F84" t="s">
        <v>97</v>
      </c>
    </row>
    <row r="85" spans="3:6" x14ac:dyDescent="0.35">
      <c r="C85">
        <v>77</v>
      </c>
      <c r="D85" s="8" t="str">
        <f>HYPERLINK("#'Table 77'!A1", "And in your view, to what extent should each of the following actors be responsible for fixing climate change?  : Developed countries (e.g. UK, France)")</f>
        <v>And in your view, to what extent should each of the following actors be responsible for fixing climate change?  : Developed countries (e.g. UK, France)</v>
      </c>
      <c r="E85" s="14" t="str">
        <f>HYPERLINK("#'Full Results'!A615", "615")</f>
        <v>615</v>
      </c>
      <c r="F85" t="s">
        <v>97</v>
      </c>
    </row>
    <row r="86" spans="3:6" x14ac:dyDescent="0.35">
      <c r="C86">
        <v>78</v>
      </c>
      <c r="D86" s="8" t="str">
        <f>HYPERLINK("#'Table 78'!A1", "And in your view, to what extent should each of the following actors be responsible for fixing climate change?  : Developing countries (e.g. Kenya, Bangladesh, Ecuador)")</f>
        <v>And in your view, to what extent should each of the following actors be responsible for fixing climate change?  : Developing countries (e.g. Kenya, Bangladesh, Ecuador)</v>
      </c>
      <c r="E86" s="14" t="str">
        <f>HYPERLINK("#'Full Results'!A623", "623")</f>
        <v>623</v>
      </c>
      <c r="F86" t="s">
        <v>97</v>
      </c>
    </row>
    <row r="87" spans="3:6" x14ac:dyDescent="0.35">
      <c r="C87">
        <v>79</v>
      </c>
      <c r="D87" s="8" t="str">
        <f>HYPERLINK("#'Table 79'!A1", "And in your view, to what extent should each of the following actors be responsible for fixing climate change?  : International organizations (e.g. the United Nations)")</f>
        <v>And in your view, to what extent should each of the following actors be responsible for fixing climate change?  : International organizations (e.g. the United Nations)</v>
      </c>
      <c r="E87" s="14" t="str">
        <f>HYPERLINK("#'Full Results'!A631", "631")</f>
        <v>631</v>
      </c>
      <c r="F87" t="s">
        <v>97</v>
      </c>
    </row>
    <row r="88" spans="3:6" x14ac:dyDescent="0.35">
      <c r="C88">
        <v>80</v>
      </c>
      <c r="D88" s="8" t="str">
        <f>HYPERLINK("#'Table 80'!A1", "And in your view, to what extent should each of the following actors be responsible for fixing climate change?  : The fossil fuel industry")</f>
        <v>And in your view, to what extent should each of the following actors be responsible for fixing climate change?  : The fossil fuel industry</v>
      </c>
      <c r="E88" s="14" t="str">
        <f>HYPERLINK("#'Full Results'!A639", "639")</f>
        <v>639</v>
      </c>
      <c r="F88" t="s">
        <v>97</v>
      </c>
    </row>
    <row r="89" spans="3:6" x14ac:dyDescent="0.35">
      <c r="C89">
        <v>81</v>
      </c>
      <c r="D89" s="8" t="str">
        <f>HYPERLINK("#'Table 81'!A1", " Which of the following comes closest to your view?")</f>
        <v xml:space="preserve"> Which of the following comes closest to your view?</v>
      </c>
      <c r="E89" s="14" t="str">
        <f>HYPERLINK("#'Full Results'!A647", "647")</f>
        <v>647</v>
      </c>
      <c r="F89" t="s">
        <v>97</v>
      </c>
    </row>
    <row r="90" spans="3:6" x14ac:dyDescent="0.35">
      <c r="C90">
        <v>82</v>
      </c>
      <c r="D90" s="8" t="str">
        <f>HYPERLINK("#'Table 82'!A1", "Which of these policies do you expect the federal government to enact in the next 5 years, if any?Select all that apply  ")</f>
        <v>Which of these policies do you expect the federal government to enact in the next 5 years, if any?Select all that apply  </v>
      </c>
      <c r="E90" s="14" t="str">
        <f>HYPERLINK("#'Full Results'!A656", "656")</f>
        <v>656</v>
      </c>
      <c r="F90" t="s">
        <v>97</v>
      </c>
    </row>
    <row r="91" spans="3:6" x14ac:dyDescent="0.35">
      <c r="C91">
        <v>83</v>
      </c>
      <c r="D91" s="8" t="str">
        <f>HYPERLINK("#'Table 83'!A1", "And which of these policies do you expect the federal government to enact in the next 20 years, if any?Select all that apply  ")</f>
        <v>And which of these policies do you expect the federal government to enact in the next 20 years, if any?Select all that apply  </v>
      </c>
      <c r="E91" s="14" t="str">
        <f>HYPERLINK("#'Full Results'!A671", "671")</f>
        <v>671</v>
      </c>
      <c r="F91" t="s">
        <v>97</v>
      </c>
    </row>
    <row r="92" spans="3:6" x14ac:dyDescent="0.35">
      <c r="C92">
        <v>84</v>
      </c>
      <c r="D92" s="8" t="str">
        <f>HYPERLINK("#'Table 84'!A1", " What impact, if any, do you think the transition from fossil fuels to renewable energy will have on the number of job opportunities in your local area?   ")</f>
        <v xml:space="preserve"> What impact, if any, do you think the transition from fossil fuels to renewable energy will have on the number of job opportunities in your local area?   </v>
      </c>
      <c r="E92" s="14" t="str">
        <f>HYPERLINK("#'Full Results'!A686", "686")</f>
        <v>686</v>
      </c>
      <c r="F92" t="s">
        <v>182</v>
      </c>
    </row>
    <row r="93" spans="3:6" x14ac:dyDescent="0.35">
      <c r="C93">
        <v>85</v>
      </c>
      <c r="D93" s="8" t="str">
        <f>HYPERLINK("#'Table 85'!A1", " What impact, if any, do you think efforts to reduce the impacts of climate change will have on the number of job opportunities in your local area?   ")</f>
        <v xml:space="preserve"> What impact, if any, do you think efforts to reduce the impacts of climate change will have on the number of job opportunities in your local area?   </v>
      </c>
      <c r="E93" s="14" t="str">
        <f>HYPERLINK("#'Full Results'!A695", "695")</f>
        <v>695</v>
      </c>
      <c r="F93" t="s">
        <v>182</v>
      </c>
    </row>
    <row r="94" spans="3:6" x14ac:dyDescent="0.35">
      <c r="C94">
        <v>86</v>
      </c>
      <c r="D94" s="8" t="str">
        <f>HYPERLINK("#'Table 86'!A1", " And what impact, if any, do you think the transition from fossil fuels to renewable energy will have on the number of job opportunities in the country as a whole? ")</f>
        <v xml:space="preserve"> And what impact, if any, do you think the transition from fossil fuels to renewable energy will have on the number of job opportunities in the country as a whole? </v>
      </c>
      <c r="E94" s="14" t="str">
        <f>HYPERLINK("#'Full Results'!A704", "704")</f>
        <v>704</v>
      </c>
      <c r="F94" t="s">
        <v>302</v>
      </c>
    </row>
    <row r="95" spans="3:6" x14ac:dyDescent="0.35">
      <c r="C95">
        <v>87</v>
      </c>
      <c r="D95" s="8" t="str">
        <f>HYPERLINK("#'Table 87'!A1", " And what impact, if any, do you think efforts to reduce the impacts of climate change will have on the number of job opportunities in the country as a whole?   ")</f>
        <v xml:space="preserve"> And what impact, if any, do you think efforts to reduce the impacts of climate change will have on the number of job opportunities in the country as a whole?   </v>
      </c>
      <c r="E95" s="14" t="str">
        <f>HYPERLINK("#'Full Results'!A713", "713")</f>
        <v>713</v>
      </c>
      <c r="F95" t="s">
        <v>304</v>
      </c>
    </row>
    <row r="96" spans="3:6" x14ac:dyDescent="0.35">
      <c r="C96">
        <v>88</v>
      </c>
      <c r="D96" s="8" t="str">
        <f>HYPERLINK("#'Table 88'!A1", "Grid Summary: To what extent do you agree or disagree with the following?")</f>
        <v>Grid Summary: To what extent do you agree or disagree with the following?</v>
      </c>
      <c r="E96" s="7"/>
      <c r="F96" t="s">
        <v>97</v>
      </c>
    </row>
    <row r="97" spans="3:6" x14ac:dyDescent="0.35">
      <c r="C97">
        <v>89</v>
      </c>
      <c r="D97" s="8" t="str">
        <f>HYPERLINK("#'Table 89'!A1", "To what extent do you agree or disagree with the following?: Businesses are responsible for creating the majority of environmental problems")</f>
        <v>To what extent do you agree or disagree with the following?: Businesses are responsible for creating the majority of environmental problems</v>
      </c>
      <c r="E97" s="14" t="str">
        <f>HYPERLINK("#'Full Results'!A722", "722")</f>
        <v>722</v>
      </c>
      <c r="F97" t="s">
        <v>97</v>
      </c>
    </row>
    <row r="98" spans="3:6" x14ac:dyDescent="0.35">
      <c r="C98">
        <v>90</v>
      </c>
      <c r="D98" s="8" t="str">
        <f>HYPERLINK("#'Table 90'!A1", "To what extent do you agree or disagree with the following?: Businesses should commit to reducing their impact on the environment")</f>
        <v>To what extent do you agree or disagree with the following?: Businesses should commit to reducing their impact on the environment</v>
      </c>
      <c r="E98" s="14" t="str">
        <f>HYPERLINK("#'Full Results'!A734", "734")</f>
        <v>734</v>
      </c>
      <c r="F98" t="s">
        <v>97</v>
      </c>
    </row>
    <row r="99" spans="3:6" x14ac:dyDescent="0.35">
      <c r="C99">
        <v>91</v>
      </c>
      <c r="D99" s="8" t="str">
        <f>HYPERLINK("#'Table 91'!A1", "To what extent do you agree or disagree with the following?: I would feel more comfortable buying products from businesses which have made commitments to reduce their impact on the environment")</f>
        <v>To what extent do you agree or disagree with the following?: I would feel more comfortable buying products from businesses which have made commitments to reduce their impact on the environment</v>
      </c>
      <c r="E99" s="14" t="str">
        <f>HYPERLINK("#'Full Results'!A746", "746")</f>
        <v>746</v>
      </c>
      <c r="F99" t="s">
        <v>97</v>
      </c>
    </row>
    <row r="100" spans="3:6" x14ac:dyDescent="0.35">
      <c r="C100">
        <v>92</v>
      </c>
      <c r="D100" s="8" t="str">
        <f>HYPERLINK("#'Table 92'!A1", "To what extent do you agree or disagree with the following?: Businesses that say they are reducing their impact on the environment are just lying to sell more products")</f>
        <v>To what extent do you agree or disagree with the following?: Businesses that say they are reducing their impact on the environment are just lying to sell more products</v>
      </c>
      <c r="E100" s="14" t="str">
        <f>HYPERLINK("#'Full Results'!A758", "758")</f>
        <v>758</v>
      </c>
      <c r="F100" t="s">
        <v>97</v>
      </c>
    </row>
    <row r="101" spans="3:6" x14ac:dyDescent="0.35">
      <c r="C101">
        <v>93</v>
      </c>
      <c r="D101" s="8" t="str">
        <f>HYPERLINK("#'Table 93'!A1", "To what extent do you agree or disagree with the following?: I would feel more comfortable buying products that have an independent environmental certification")</f>
        <v>To what extent do you agree or disagree with the following?: I would feel more comfortable buying products that have an independent environmental certification</v>
      </c>
      <c r="E101" s="14" t="str">
        <f>HYPERLINK("#'Full Results'!A770", "770")</f>
        <v>770</v>
      </c>
      <c r="F101" t="s">
        <v>97</v>
      </c>
    </row>
    <row r="102" spans="3:6" x14ac:dyDescent="0.35">
      <c r="C102">
        <v>94</v>
      </c>
      <c r="D102" s="8" t="str">
        <f>HYPERLINK("#'Table 94'!A1", "To what extent do you agree or disagree with the following?: Businesses that cause a lot of pollution should be required to invest a proportional amount to environmental protection.")</f>
        <v>To what extent do you agree or disagree with the following?: Businesses that cause a lot of pollution should be required to invest a proportional amount to environmental protection.</v>
      </c>
      <c r="E102" s="14" t="str">
        <f>HYPERLINK("#'Full Results'!A782", "782")</f>
        <v>782</v>
      </c>
      <c r="F102" t="s">
        <v>97</v>
      </c>
    </row>
    <row r="103" spans="3:6" x14ac:dyDescent="0.35">
      <c r="C103">
        <v>95</v>
      </c>
      <c r="D103" s="8" t="str">
        <f>HYPERLINK("#'Table 95'!A1", "Grid Summary: To what extent do you agree or disagree with the following statements?")</f>
        <v>Grid Summary: To what extent do you agree or disagree with the following statements?</v>
      </c>
      <c r="E103" s="7"/>
      <c r="F103" t="s">
        <v>97</v>
      </c>
    </row>
    <row r="104" spans="3:6" x14ac:dyDescent="0.35">
      <c r="C104">
        <v>96</v>
      </c>
      <c r="D104" s="8" t="str">
        <f>HYPERLINK("#'Table 96'!A1", "To what extent do you agree or disagree with the following statements?: Climate change has no hope of being solved if businesses are against lowering emissions and being sustainable.")</f>
        <v>To what extent do you agree or disagree with the following statements?: Climate change has no hope of being solved if businesses are against lowering emissions and being sustainable.</v>
      </c>
      <c r="E104" s="14" t="str">
        <f>HYPERLINK("#'Full Results'!A794", "794")</f>
        <v>794</v>
      </c>
      <c r="F104" t="s">
        <v>97</v>
      </c>
    </row>
    <row r="105" spans="3:6" x14ac:dyDescent="0.35">
      <c r="C105">
        <v>97</v>
      </c>
      <c r="D105" s="8" t="str">
        <f>HYPERLINK("#'Table 97'!A1", "To what extent do you agree or disagree with the following statements?: Businesses have a responsibility to their consumers to be honest about their environmental impact.")</f>
        <v>To what extent do you agree or disagree with the following statements?: Businesses have a responsibility to their consumers to be honest about their environmental impact.</v>
      </c>
      <c r="E105" s="14" t="str">
        <f>HYPERLINK("#'Full Results'!A806", "806")</f>
        <v>806</v>
      </c>
      <c r="F105" t="s">
        <v>97</v>
      </c>
    </row>
    <row r="106" spans="3:6" x14ac:dyDescent="0.35">
      <c r="C106">
        <v>98</v>
      </c>
      <c r="D106" s="8" t="str">
        <f>HYPERLINK("#'Table 98'!A1", "To what extent do you agree or disagree with the following statements?: If all consumers decided to boycott a product or company, it would make a significant impact.")</f>
        <v>To what extent do you agree or disagree with the following statements?: If all consumers decided to boycott a product or company, it would make a significant impact.</v>
      </c>
      <c r="E106" s="14" t="str">
        <f>HYPERLINK("#'Full Results'!A818", "818")</f>
        <v>818</v>
      </c>
      <c r="F106" t="s">
        <v>97</v>
      </c>
    </row>
    <row r="107" spans="3:6" x14ac:dyDescent="0.35">
      <c r="C107">
        <v>99</v>
      </c>
      <c r="D107" s="8" t="str">
        <f>HYPERLINK("#'Table 99'!A1", " Sustainability refers to doing little or no harm to the environment or society as a whole, and using resources without depleting them, to ensure that the needs of the present are met without compromising the ability of future generations to meet...")</f>
        <v xml:space="preserve"> Sustainability refers to doing little or no harm to the environment or society as a whole, and using resources without depleting them, to ensure that the needs of the present are met without compromising the ability of future generations to meet...</v>
      </c>
      <c r="E107" s="14" t="str">
        <f>HYPERLINK("#'Full Results'!A830", "830")</f>
        <v>830</v>
      </c>
      <c r="F107" t="s">
        <v>97</v>
      </c>
    </row>
    <row r="108" spans="3:6" x14ac:dyDescent="0.35">
      <c r="C108">
        <v>100</v>
      </c>
      <c r="D108" s="8" t="str">
        <f>HYPERLINK("#'Table 100'!A1", "Which of the following industries, if any, do you believe have the largest negative impact on the environment?Select up to three of the following  ")</f>
        <v>Which of the following industries, if any, do you believe have the largest negative impact on the environment?Select up to three of the following  </v>
      </c>
      <c r="E108" s="14" t="str">
        <f>HYPERLINK("#'Full Results'!A838", "838")</f>
        <v>838</v>
      </c>
      <c r="F108" t="s">
        <v>97</v>
      </c>
    </row>
    <row r="109" spans="3:6" x14ac:dyDescent="0.35">
      <c r="C109">
        <v>101</v>
      </c>
      <c r="D109" s="8" t="str">
        <f>HYPERLINK("#'Table 101'!A1", "Which of the following industries, if any, do you believe is doing the most to reduce the impact it has on the environment?Select up to three of the following")</f>
        <v>Which of the following industries, if any, do you believe is doing the most to reduce the impact it has on the environment?Select up to three of the following</v>
      </c>
      <c r="E109" s="14" t="str">
        <f>HYPERLINK("#'Full Results'!A854", "854")</f>
        <v>854</v>
      </c>
      <c r="F109" t="s">
        <v>97</v>
      </c>
    </row>
    <row r="110" spans="3:6" x14ac:dyDescent="0.35">
      <c r="C110">
        <v>102</v>
      </c>
      <c r="D110" s="8" t="str">
        <f>HYPERLINK("#'Table 102'!A1", " Look at the following product description: A T-shirt that costs $5. Which of the following comes closest to your view? ")</f>
        <v xml:space="preserve"> Look at the following product description: A T-shirt that costs $5. Which of the following comes closest to your view? </v>
      </c>
      <c r="E110" s="14" t="str">
        <f>HYPERLINK("#'Full Results'!A870", "870")</f>
        <v>870</v>
      </c>
      <c r="F110" t="s">
        <v>182</v>
      </c>
    </row>
    <row r="111" spans="3:6" x14ac:dyDescent="0.35">
      <c r="C111">
        <v>103</v>
      </c>
      <c r="D111" s="8" t="str">
        <f>HYPERLINK("#'Table 103'!A1", " Look at the following product description: A T-shirt that costs $10. Which of the following comes closest to your view? ")</f>
        <v xml:space="preserve"> Look at the following product description: A T-shirt that costs $10. Which of the following comes closest to your view? </v>
      </c>
      <c r="E111" s="14" t="str">
        <f>HYPERLINK("#'Full Results'!A879", "879")</f>
        <v>879</v>
      </c>
      <c r="F111" t="s">
        <v>182</v>
      </c>
    </row>
    <row r="112" spans="3:6" x14ac:dyDescent="0.35">
      <c r="C112">
        <v>104</v>
      </c>
      <c r="D112" s="8" t="str">
        <f>HYPERLINK("#'Table 104'!A1", " Look at the following product description: A T-shirt that costs $15. Which of the following comes closest to your view? ")</f>
        <v xml:space="preserve"> Look at the following product description: A T-shirt that costs $15. Which of the following comes closest to your view? </v>
      </c>
      <c r="E112" s="14" t="str">
        <f>HYPERLINK("#'Full Results'!A888", "888")</f>
        <v>888</v>
      </c>
      <c r="F112" t="s">
        <v>182</v>
      </c>
    </row>
    <row r="113" spans="3:6" x14ac:dyDescent="0.35">
      <c r="C113">
        <v>105</v>
      </c>
      <c r="D113" s="8" t="str">
        <f>HYPERLINK("#'Table 105'!A1", " Look at the following product description: A T-shirt that costs $20. Which of the following comes closest to your view? ")</f>
        <v xml:space="preserve"> Look at the following product description: A T-shirt that costs $20. Which of the following comes closest to your view? </v>
      </c>
      <c r="E113" s="14" t="str">
        <f>HYPERLINK("#'Full Results'!A897", "897")</f>
        <v>897</v>
      </c>
      <c r="F113" t="s">
        <v>182</v>
      </c>
    </row>
    <row r="114" spans="3:6" x14ac:dyDescent="0.35">
      <c r="C114">
        <v>106</v>
      </c>
      <c r="D114" s="8" t="str">
        <f>HYPERLINK("#'Table 106'!A1", " Look at the following product description: A T-shirt that costs $25. Which of the following comes closest to your view? ")</f>
        <v xml:space="preserve"> Look at the following product description: A T-shirt that costs $25. Which of the following comes closest to your view? </v>
      </c>
      <c r="E114" s="14" t="str">
        <f>HYPERLINK("#'Full Results'!A906", "906")</f>
        <v>906</v>
      </c>
      <c r="F114" t="s">
        <v>182</v>
      </c>
    </row>
    <row r="115" spans="3:6" x14ac:dyDescent="0.35">
      <c r="C115">
        <v>107</v>
      </c>
      <c r="D115" s="8" t="str">
        <f>HYPERLINK("#'Table 107'!A1", " Look at the following product description: A T-shirt that costs $50. Which of the following comes closest to your view? ")</f>
        <v xml:space="preserve"> Look at the following product description: A T-shirt that costs $50. Which of the following comes closest to your view? </v>
      </c>
      <c r="E115" s="14" t="str">
        <f>HYPERLINK("#'Full Results'!A915", "915")</f>
        <v>915</v>
      </c>
      <c r="F115" t="s">
        <v>182</v>
      </c>
    </row>
    <row r="116" spans="3:6" x14ac:dyDescent="0.35">
      <c r="C116">
        <v>108</v>
      </c>
      <c r="D116" s="8" t="str">
        <f>HYPERLINK("#'Table 108'!A1", " Look at the following product description: A T-shirt that costs $75. Which of the following comes closest to your view? ")</f>
        <v xml:space="preserve"> Look at the following product description: A T-shirt that costs $75. Which of the following comes closest to your view? </v>
      </c>
      <c r="E116" s="14" t="str">
        <f>HYPERLINK("#'Full Results'!A924", "924")</f>
        <v>924</v>
      </c>
      <c r="F116" t="s">
        <v>182</v>
      </c>
    </row>
    <row r="117" spans="3:6" x14ac:dyDescent="0.35">
      <c r="C117">
        <v>109</v>
      </c>
      <c r="D117" s="8" t="str">
        <f>HYPERLINK("#'Table 109'!A1", " Look at the following product description: A T-shirt that costs $100. Which of the following comes closest to your view? ")</f>
        <v xml:space="preserve"> Look at the following product description: A T-shirt that costs $100. Which of the following comes closest to your view? </v>
      </c>
      <c r="E117" s="14" t="str">
        <f>HYPERLINK("#'Full Results'!A933", "933")</f>
        <v>933</v>
      </c>
      <c r="F117" t="s">
        <v>182</v>
      </c>
    </row>
    <row r="118" spans="3:6" x14ac:dyDescent="0.35">
      <c r="C118">
        <v>110</v>
      </c>
      <c r="D118" s="8" t="str">
        <f>HYPERLINK("#'Table 110'!A1", "Which of the following practices have you adopted in your daily life, if any?Please select all that apply  ")</f>
        <v>Which of the following practices have you adopted in your daily life, if any?Please select all that apply  </v>
      </c>
      <c r="E118" s="14" t="str">
        <f>HYPERLINK("#'Full Results'!A942", "942")</f>
        <v>942</v>
      </c>
      <c r="F118" t="s">
        <v>97</v>
      </c>
    </row>
    <row r="119" spans="3:6" x14ac:dyDescent="0.35">
      <c r="C119">
        <v>111</v>
      </c>
      <c r="D119" s="8" t="str">
        <f>HYPERLINK("#'Table 111'!A1", "Thinking generally, when you buy new products, which of the following do you tend to consider about the products, if any?Please select all which apply  ")</f>
        <v>Thinking generally, when you buy new products, which of the following do you tend to consider about the products, if any?Please select all which apply  </v>
      </c>
      <c r="E119" s="14" t="str">
        <f>HYPERLINK("#'Full Results'!A962", "962")</f>
        <v>962</v>
      </c>
      <c r="F119" t="s">
        <v>97</v>
      </c>
    </row>
    <row r="120" spans="3:6" x14ac:dyDescent="0.35">
      <c r="C120">
        <v>112</v>
      </c>
      <c r="D120" s="8" t="str">
        <f>HYPERLINK("#'Table 112'!A1", "Which of the following do you consider to be the main reasons why you don’t shop more sustainably?Please select all that apply  ")</f>
        <v>Which of the following do you consider to be the main reasons why you don’t shop more sustainably?Please select all that apply  </v>
      </c>
      <c r="E120" s="14" t="str">
        <f>HYPERLINK("#'Full Results'!A974", "974")</f>
        <v>974</v>
      </c>
      <c r="F120" t="s">
        <v>97</v>
      </c>
    </row>
    <row r="121" spans="3:6" x14ac:dyDescent="0.35">
      <c r="C121">
        <v>113</v>
      </c>
      <c r="D121" s="8" t="str">
        <f>HYPERLINK("#'Table 113'!A1", "In your view, which of the following are the most important things in nature to protect?Select up to three of the following  ")</f>
        <v>In your view, which of the following are the most important things in nature to protect?Select up to three of the following  </v>
      </c>
      <c r="E121" s="14" t="str">
        <f>HYPERLINK("#'Full Results'!A989", "989")</f>
        <v>989</v>
      </c>
      <c r="F121" t="s">
        <v>97</v>
      </c>
    </row>
    <row r="122" spans="3:6" x14ac:dyDescent="0.35">
      <c r="C122">
        <v>114</v>
      </c>
      <c r="D122" s="8" t="str">
        <f>HYPERLINK("#'Table 114'!A1", "And which of the following environmental issues are most urgent, if any?Please select up to three of the following")</f>
        <v>And which of the following environmental issues are most urgent, if any?Please select up to three of the following</v>
      </c>
      <c r="E122" s="14" t="str">
        <f>HYPERLINK("#'Full Results'!A1007", "1007")</f>
        <v>1007</v>
      </c>
      <c r="F122" t="s">
        <v>97</v>
      </c>
    </row>
    <row r="123" spans="3:6" x14ac:dyDescent="0.35">
      <c r="C123">
        <v>115</v>
      </c>
      <c r="D123" s="8" t="str">
        <f>HYPERLINK("#'Table 115'!A1", "Grid Summary: Which of the following comes closest to your view?  ")</f>
        <v>Grid Summary: Which of the following comes closest to your view?  </v>
      </c>
      <c r="E123" s="7"/>
      <c r="F123" t="s">
        <v>97</v>
      </c>
    </row>
    <row r="124" spans="3:6" x14ac:dyDescent="0.35">
      <c r="C124">
        <v>116</v>
      </c>
      <c r="D124" s="8" t="str">
        <f>HYPERLINK("#'Table 116'!A1", "Which of the following comes closest to your view?  : Businesses are solving the biggest challenges facing us|Businesses are causing the biggest challenges facing us")</f>
        <v>Which of the following comes closest to your view?  : Businesses are solving the biggest challenges facing us|Businesses are causing the biggest challenges facing us</v>
      </c>
      <c r="E124" s="14" t="str">
        <f>HYPERLINK("#'Full Results'!A1022", "1022")</f>
        <v>1022</v>
      </c>
      <c r="F124" t="s">
        <v>97</v>
      </c>
    </row>
    <row r="125" spans="3:6" x14ac:dyDescent="0.35">
      <c r="C125">
        <v>117</v>
      </c>
      <c r="D125" s="8" t="str">
        <f>HYPERLINK("#'Table 117'!A1", "Which of the following comes closest to your view?  : Businesses tend to hide what they are doing from the public|Businesses tend to be open with the public about what they are doing")</f>
        <v>Which of the following comes closest to your view?  : Businesses tend to hide what they are doing from the public|Businesses tend to be open with the public about what they are doing</v>
      </c>
      <c r="E125" s="14" t="str">
        <f>HYPERLINK("#'Full Results'!A1030", "1030")</f>
        <v>1030</v>
      </c>
      <c r="F125" t="s">
        <v>97</v>
      </c>
    </row>
    <row r="126" spans="3:6" x14ac:dyDescent="0.35">
      <c r="C126">
        <v>118</v>
      </c>
      <c r="D126" s="8" t="str">
        <f>HYPERLINK("#'Table 118'!A1", "Which of the following comes closest to your view?  : Businesses have more influence over our government than they did in the past|Businesses have less influence over our government than they did in the past")</f>
        <v>Which of the following comes closest to your view?  : Businesses have more influence over our government than they did in the past|Businesses have less influence over our government than they did in the past</v>
      </c>
      <c r="E126" s="14" t="str">
        <f>HYPERLINK("#'Full Results'!A1038", "1038")</f>
        <v>1038</v>
      </c>
      <c r="F126" t="s">
        <v>97</v>
      </c>
    </row>
    <row r="127" spans="3:6" x14ac:dyDescent="0.35">
      <c r="C127">
        <v>119</v>
      </c>
      <c r="D127" s="8" t="str">
        <f>HYPERLINK("#'Table 119'!A1", "Which of the following comes closest to your view?  : Businesses are more ethical now than they used to be|Businesses used to be more ethical than they are now")</f>
        <v>Which of the following comes closest to your view?  : Businesses are more ethical now than they used to be|Businesses used to be more ethical than they are now</v>
      </c>
      <c r="E127" s="14" t="str">
        <f>HYPERLINK("#'Full Results'!A1046", "1046")</f>
        <v>1046</v>
      </c>
      <c r="F127" t="s">
        <v>97</v>
      </c>
    </row>
    <row r="128" spans="3:6" x14ac:dyDescent="0.35">
      <c r="C128">
        <v>120</v>
      </c>
      <c r="D128" s="8" t="str">
        <f>HYPERLINK("#'Table 120'!A1", "Which of the following comes closest to your view?  : Businesses can persuade people to behave more ethically|Businesses cannot persuade people to behave more ethically")</f>
        <v>Which of the following comes closest to your view?  : Businesses can persuade people to behave more ethically|Businesses cannot persuade people to behave more ethically</v>
      </c>
      <c r="E128" s="14" t="str">
        <f>HYPERLINK("#'Full Results'!A1054", "1054")</f>
        <v>1054</v>
      </c>
      <c r="F128" t="s">
        <v>97</v>
      </c>
    </row>
    <row r="129" spans="3:6" x14ac:dyDescent="0.35">
      <c r="C129">
        <v>121</v>
      </c>
      <c r="D129" s="8" t="str">
        <f>HYPERLINK("#'Table 121'!A1", "Grid Summary: To what extent do you agree or disagree with the following statements?  ")</f>
        <v>Grid Summary: To what extent do you agree or disagree with the following statements?  </v>
      </c>
      <c r="E129" s="7"/>
      <c r="F129" t="s">
        <v>97</v>
      </c>
    </row>
    <row r="130" spans="3:6" x14ac:dyDescent="0.35">
      <c r="C130">
        <v>122</v>
      </c>
      <c r="D130" s="8" t="str">
        <f>HYPERLINK("#'Table 122'!A1", "To what extent do you agree or disagree with the following statements?  : I spend more money to buy products from companies that protect the environment")</f>
        <v>To what extent do you agree or disagree with the following statements?  : I spend more money to buy products from companies that protect the environment</v>
      </c>
      <c r="E130" s="14" t="str">
        <f>HYPERLINK("#'Full Results'!A1062", "1062")</f>
        <v>1062</v>
      </c>
      <c r="F130" t="s">
        <v>97</v>
      </c>
    </row>
    <row r="131" spans="3:6" x14ac:dyDescent="0.35">
      <c r="C131">
        <v>123</v>
      </c>
      <c r="D131" s="8" t="str">
        <f>HYPERLINK("#'Table 123'!A1", "To what extent do you agree or disagree with the following statements?  : I spend more money to buy products that from companies that emphasize protecting people")</f>
        <v>To what extent do you agree or disagree with the following statements?  : I spend more money to buy products that from companies that emphasize protecting people</v>
      </c>
      <c r="E131" s="14" t="str">
        <f>HYPERLINK("#'Full Results'!A1074", "1074")</f>
        <v>1074</v>
      </c>
      <c r="F131" t="s">
        <v>97</v>
      </c>
    </row>
    <row r="132" spans="3:6" x14ac:dyDescent="0.35">
      <c r="C132">
        <v>124</v>
      </c>
      <c r="D132" s="8" t="str">
        <f>HYPERLINK("#'Table 124'!A1", "To what extent do you agree or disagree with the following statements?  : I spend more money to buy products from companies that are transparent and trustworthy")</f>
        <v>To what extent do you agree or disagree with the following statements?  : I spend more money to buy products from companies that are transparent and trustworthy</v>
      </c>
      <c r="E132" s="14" t="str">
        <f>HYPERLINK("#'Full Results'!A1086", "1086")</f>
        <v>1086</v>
      </c>
      <c r="F132" t="s">
        <v>97</v>
      </c>
    </row>
    <row r="133" spans="3:6" x14ac:dyDescent="0.35">
      <c r="C133">
        <v>125</v>
      </c>
      <c r="D133" s="8" t="str">
        <f>HYPERLINK("#'Table 125'!A1", "To what extent do you agree or disagree with the following statements?  : Making more sustainable choices will increase the cost of living")</f>
        <v>To what extent do you agree or disagree with the following statements?  : Making more sustainable choices will increase the cost of living</v>
      </c>
      <c r="E133" s="14" t="str">
        <f>HYPERLINK("#'Full Results'!A1098", "1098")</f>
        <v>1098</v>
      </c>
      <c r="F133" t="s">
        <v>182</v>
      </c>
    </row>
    <row r="134" spans="3:6" x14ac:dyDescent="0.35">
      <c r="C134">
        <v>126</v>
      </c>
      <c r="D134" s="8" t="str">
        <f>HYPERLINK("#'Table 126'!A1", "To what extent do you agree or disagree with the following statements?  : I don’t tend to think that much about the companies I’m buying goods from")</f>
        <v>To what extent do you agree or disagree with the following statements?  : I don’t tend to think that much about the companies I’m buying goods from</v>
      </c>
      <c r="E134" s="14" t="str">
        <f>HYPERLINK("#'Full Results'!A1110", "1110")</f>
        <v>1110</v>
      </c>
      <c r="F134" t="s">
        <v>97</v>
      </c>
    </row>
    <row r="135" spans="3:6" x14ac:dyDescent="0.35">
      <c r="C135">
        <v>127</v>
      </c>
      <c r="D135" s="8" t="str">
        <f>HYPERLINK("#'Table 127'!A1", "To what extent do you agree or disagree with the following statements?  : My actions when buying products have no real effect on what a company does")</f>
        <v>To what extent do you agree or disagree with the following statements?  : My actions when buying products have no real effect on what a company does</v>
      </c>
      <c r="E135" s="14" t="str">
        <f>HYPERLINK("#'Full Results'!A1122", "1122")</f>
        <v>1122</v>
      </c>
      <c r="F135" t="s">
        <v>97</v>
      </c>
    </row>
    <row r="136" spans="3:6" x14ac:dyDescent="0.35">
      <c r="C136">
        <v>128</v>
      </c>
      <c r="D136" s="8" t="str">
        <f>HYPERLINK("#'Table 128'!A1", "To what extent do you agree or disagree with the following statements?  : People should not buy products from businesses which damage the environment")</f>
        <v>To what extent do you agree or disagree with the following statements?  : People should not buy products from businesses which damage the environment</v>
      </c>
      <c r="E136" s="14" t="str">
        <f>HYPERLINK("#'Full Results'!A1134", "1134")</f>
        <v>1134</v>
      </c>
      <c r="F136" t="s">
        <v>97</v>
      </c>
    </row>
    <row r="137" spans="3:6" x14ac:dyDescent="0.35">
      <c r="C137">
        <v>129</v>
      </c>
      <c r="D137" s="8" t="str">
        <f>HYPERLINK("#'Table 129'!A1", "To what extent do you agree or disagree with the following statements?  : People should not buy products from businesses which depend upon exploitation of people overseas")</f>
        <v>To what extent do you agree or disagree with the following statements?  : People should not buy products from businesses which depend upon exploitation of people overseas</v>
      </c>
      <c r="E137" s="14" t="str">
        <f>HYPERLINK("#'Full Results'!A1146", "1146")</f>
        <v>1146</v>
      </c>
      <c r="F137" t="s">
        <v>97</v>
      </c>
    </row>
    <row r="138" spans="3:6" x14ac:dyDescent="0.35">
      <c r="C138">
        <v>130</v>
      </c>
      <c r="D138" s="8" t="str">
        <f>HYPERLINK("#'Table 130'!A1", " Look at the following product description: A T-shirt that costs $5 and was made in an eco-friendly way. Which of the following comes closest to your view?")</f>
        <v xml:space="preserve"> Look at the following product description: A T-shirt that costs $5 and was made in an eco-friendly way. Which of the following comes closest to your view?</v>
      </c>
      <c r="E138" s="14" t="str">
        <f>HYPERLINK("#'Full Results'!A1158", "1158")</f>
        <v>1158</v>
      </c>
      <c r="F138" t="s">
        <v>182</v>
      </c>
    </row>
    <row r="139" spans="3:6" x14ac:dyDescent="0.35">
      <c r="C139">
        <v>131</v>
      </c>
      <c r="D139" s="8" t="str">
        <f>HYPERLINK("#'Table 131'!A1", " Look at the following product description: A T-shirt that costs $10 and was made in an eco-friendly way. Which of the following comes closest to your view?")</f>
        <v xml:space="preserve"> Look at the following product description: A T-shirt that costs $10 and was made in an eco-friendly way. Which of the following comes closest to your view?</v>
      </c>
      <c r="E139" s="14" t="str">
        <f>HYPERLINK("#'Full Results'!A1167", "1167")</f>
        <v>1167</v>
      </c>
      <c r="F139" t="s">
        <v>182</v>
      </c>
    </row>
    <row r="140" spans="3:6" x14ac:dyDescent="0.35">
      <c r="C140">
        <v>132</v>
      </c>
      <c r="D140" s="8" t="str">
        <f>HYPERLINK("#'Table 132'!A1", " Look at the following product description: A T-shirt that costs $15 and was made in an eco-friendly way. Which of the following comes closest to your view?")</f>
        <v xml:space="preserve"> Look at the following product description: A T-shirt that costs $15 and was made in an eco-friendly way. Which of the following comes closest to your view?</v>
      </c>
      <c r="E140" s="14" t="str">
        <f>HYPERLINK("#'Full Results'!A1176", "1176")</f>
        <v>1176</v>
      </c>
      <c r="F140" t="s">
        <v>182</v>
      </c>
    </row>
    <row r="141" spans="3:6" x14ac:dyDescent="0.35">
      <c r="C141">
        <v>133</v>
      </c>
      <c r="D141" s="8" t="str">
        <f>HYPERLINK("#'Table 133'!A1", " Look at the following product description: A T-shirt that costs $20 and was made in an eco-friendly way. Which of the following comes closest to your view?")</f>
        <v xml:space="preserve"> Look at the following product description: A T-shirt that costs $20 and was made in an eco-friendly way. Which of the following comes closest to your view?</v>
      </c>
      <c r="E141" s="14" t="str">
        <f>HYPERLINK("#'Full Results'!A1185", "1185")</f>
        <v>1185</v>
      </c>
      <c r="F141" t="s">
        <v>182</v>
      </c>
    </row>
    <row r="142" spans="3:6" x14ac:dyDescent="0.35">
      <c r="C142">
        <v>134</v>
      </c>
      <c r="D142" s="8" t="str">
        <f>HYPERLINK("#'Table 134'!A1", " Look at the following product description: A T-shirt that costs $25 and was made in an eco-friendly way. Which of the following comes closest to your view?")</f>
        <v xml:space="preserve"> Look at the following product description: A T-shirt that costs $25 and was made in an eco-friendly way. Which of the following comes closest to your view?</v>
      </c>
      <c r="E142" s="14" t="str">
        <f>HYPERLINK("#'Full Results'!A1194", "1194")</f>
        <v>1194</v>
      </c>
      <c r="F142" t="s">
        <v>182</v>
      </c>
    </row>
    <row r="143" spans="3:6" x14ac:dyDescent="0.35">
      <c r="C143">
        <v>135</v>
      </c>
      <c r="D143" s="8" t="str">
        <f>HYPERLINK("#'Table 135'!A1", " Look at the following product description: A T-shirt that costs $50 and was made in an eco-friendly way. Which of the following comes closest to your view?")</f>
        <v xml:space="preserve"> Look at the following product description: A T-shirt that costs $50 and was made in an eco-friendly way. Which of the following comes closest to your view?</v>
      </c>
      <c r="E143" s="14" t="str">
        <f>HYPERLINK("#'Full Results'!A1203", "1203")</f>
        <v>1203</v>
      </c>
      <c r="F143" t="s">
        <v>182</v>
      </c>
    </row>
    <row r="144" spans="3:6" x14ac:dyDescent="0.35">
      <c r="C144">
        <v>136</v>
      </c>
      <c r="D144" s="8" t="str">
        <f>HYPERLINK("#'Table 136'!A1", " Look at the following product description: A T-shirt that costs $75 and was made in an eco-friendly way. Which of the following comes closest to your view?")</f>
        <v xml:space="preserve"> Look at the following product description: A T-shirt that costs $75 and was made in an eco-friendly way. Which of the following comes closest to your view?</v>
      </c>
      <c r="E144" s="14" t="str">
        <f>HYPERLINK("#'Full Results'!A1212", "1212")</f>
        <v>1212</v>
      </c>
      <c r="F144" t="s">
        <v>182</v>
      </c>
    </row>
    <row r="145" spans="3:6" x14ac:dyDescent="0.35">
      <c r="C145">
        <v>137</v>
      </c>
      <c r="D145" s="8" t="str">
        <f>HYPERLINK("#'Table 137'!A1", " Look at the following product description: A T-shirt that costs $100 and was made in an eco-friendly way. Which of the following comes closest to your view?")</f>
        <v xml:space="preserve"> Look at the following product description: A T-shirt that costs $100 and was made in an eco-friendly way. Which of the following comes closest to your view?</v>
      </c>
      <c r="E145" s="14" t="str">
        <f>HYPERLINK("#'Full Results'!A1221", "1221")</f>
        <v>1221</v>
      </c>
      <c r="F145" t="s">
        <v>182</v>
      </c>
    </row>
    <row r="146" spans="3:6" x14ac:dyDescent="0.35">
      <c r="C146">
        <v>138</v>
      </c>
      <c r="D146" s="8" t="str">
        <f>HYPERLINK("#'Table 138'!A1", " Look at the following product description: A T-shirt that costs $5 and was made in a carbon-neutral way. Which of the following comes closest to your view?")</f>
        <v xml:space="preserve"> Look at the following product description: A T-shirt that costs $5 and was made in a carbon-neutral way. Which of the following comes closest to your view?</v>
      </c>
      <c r="E146" s="14" t="str">
        <f>HYPERLINK("#'Full Results'!A1230", "1230")</f>
        <v>1230</v>
      </c>
      <c r="F146" t="s">
        <v>182</v>
      </c>
    </row>
    <row r="147" spans="3:6" x14ac:dyDescent="0.35">
      <c r="C147">
        <v>139</v>
      </c>
      <c r="D147" s="8" t="str">
        <f>HYPERLINK("#'Table 139'!A1", " Look at the following product description: A T-shirt that costs $10 and was made in a carbon-neutral way. Which of the following comes closest to your view?")</f>
        <v xml:space="preserve"> Look at the following product description: A T-shirt that costs $10 and was made in a carbon-neutral way. Which of the following comes closest to your view?</v>
      </c>
      <c r="E147" s="14" t="str">
        <f>HYPERLINK("#'Full Results'!A1239", "1239")</f>
        <v>1239</v>
      </c>
      <c r="F147" t="s">
        <v>182</v>
      </c>
    </row>
    <row r="148" spans="3:6" x14ac:dyDescent="0.35">
      <c r="C148">
        <v>140</v>
      </c>
      <c r="D148" s="8" t="str">
        <f>HYPERLINK("#'Table 140'!A1", " Look at the following product description: A T-shirt that costs $15 and was made in a carbon-neutral way. Which of the following comes closest to your view?")</f>
        <v xml:space="preserve"> Look at the following product description: A T-shirt that costs $15 and was made in a carbon-neutral way. Which of the following comes closest to your view?</v>
      </c>
      <c r="E148" s="14" t="str">
        <f>HYPERLINK("#'Full Results'!A1248", "1248")</f>
        <v>1248</v>
      </c>
      <c r="F148" t="s">
        <v>182</v>
      </c>
    </row>
    <row r="149" spans="3:6" x14ac:dyDescent="0.35">
      <c r="C149">
        <v>141</v>
      </c>
      <c r="D149" s="8" t="str">
        <f>HYPERLINK("#'Table 141'!A1", " Look at the following product description: A T-shirt that costs $20 and was made in a carbon-neutral way. Which of the following comes closest to your view?")</f>
        <v xml:space="preserve"> Look at the following product description: A T-shirt that costs $20 and was made in a carbon-neutral way. Which of the following comes closest to your view?</v>
      </c>
      <c r="E149" s="14" t="str">
        <f>HYPERLINK("#'Full Results'!A1257", "1257")</f>
        <v>1257</v>
      </c>
      <c r="F149" t="s">
        <v>182</v>
      </c>
    </row>
    <row r="150" spans="3:6" x14ac:dyDescent="0.35">
      <c r="C150">
        <v>142</v>
      </c>
      <c r="D150" s="8" t="str">
        <f>HYPERLINK("#'Table 142'!A1", " Look at the following product description: A T-shirt that costs $25 and was made in a carbon-neutral way. Which of the following comes closest to your view?")</f>
        <v xml:space="preserve"> Look at the following product description: A T-shirt that costs $25 and was made in a carbon-neutral way. Which of the following comes closest to your view?</v>
      </c>
      <c r="E150" s="14" t="str">
        <f>HYPERLINK("#'Full Results'!A1266", "1266")</f>
        <v>1266</v>
      </c>
      <c r="F150" t="s">
        <v>182</v>
      </c>
    </row>
    <row r="151" spans="3:6" x14ac:dyDescent="0.35">
      <c r="C151">
        <v>143</v>
      </c>
      <c r="D151" s="8" t="str">
        <f>HYPERLINK("#'Table 143'!A1", " Look at the following product description: A T-shirt that costs $50 and was made in a carbon-neutral way. Which of the following comes closest to your view?")</f>
        <v xml:space="preserve"> Look at the following product description: A T-shirt that costs $50 and was made in a carbon-neutral way. Which of the following comes closest to your view?</v>
      </c>
      <c r="E151" s="14" t="str">
        <f>HYPERLINK("#'Full Results'!A1275", "1275")</f>
        <v>1275</v>
      </c>
      <c r="F151" t="s">
        <v>182</v>
      </c>
    </row>
    <row r="152" spans="3:6" x14ac:dyDescent="0.35">
      <c r="C152">
        <v>144</v>
      </c>
      <c r="D152" s="8" t="str">
        <f>HYPERLINK("#'Table 144'!A1", " Look at the following product description: A T-shirt that costs $75 and was made in a carbon-neutral way. Which of the following comes closest to your view?")</f>
        <v xml:space="preserve"> Look at the following product description: A T-shirt that costs $75 and was made in a carbon-neutral way. Which of the following comes closest to your view?</v>
      </c>
      <c r="E152" s="14" t="str">
        <f>HYPERLINK("#'Full Results'!A1284", "1284")</f>
        <v>1284</v>
      </c>
      <c r="F152" t="s">
        <v>182</v>
      </c>
    </row>
    <row r="153" spans="3:6" x14ac:dyDescent="0.35">
      <c r="C153">
        <v>145</v>
      </c>
      <c r="D153" s="8" t="str">
        <f>HYPERLINK("#'Table 145'!A1", " Look at the following product description: A T-shirt that costs $100 and was made in a carbon-neutral way. Which of the following comes closest to your view?")</f>
        <v xml:space="preserve"> Look at the following product description: A T-shirt that costs $100 and was made in a carbon-neutral way. Which of the following comes closest to your view?</v>
      </c>
      <c r="E153" s="14" t="str">
        <f>HYPERLINK("#'Full Results'!A1293", "1293")</f>
        <v>1293</v>
      </c>
      <c r="F153" t="s">
        <v>182</v>
      </c>
    </row>
    <row r="154" spans="3:6" x14ac:dyDescent="0.35">
      <c r="C154">
        <v>146</v>
      </c>
      <c r="D154" s="8" t="str">
        <f>HYPERLINK("#'Table 146'!A1", " Look at the following product description: A T-shirt that costs $5 and is entirely vegan. Which of the following comes closest to your view?")</f>
        <v xml:space="preserve"> Look at the following product description: A T-shirt that costs $5 and is entirely vegan. Which of the following comes closest to your view?</v>
      </c>
      <c r="E154" s="14" t="str">
        <f>HYPERLINK("#'Full Results'!A1302", "1302")</f>
        <v>1302</v>
      </c>
      <c r="F154" t="s">
        <v>182</v>
      </c>
    </row>
    <row r="155" spans="3:6" x14ac:dyDescent="0.35">
      <c r="C155">
        <v>147</v>
      </c>
      <c r="D155" s="8" t="str">
        <f>HYPERLINK("#'Table 147'!A1", " Look at the following product description: A T-shirt that costs $10 and is entirely vegan. Which of the following comes closest to your view?")</f>
        <v xml:space="preserve"> Look at the following product description: A T-shirt that costs $10 and is entirely vegan. Which of the following comes closest to your view?</v>
      </c>
      <c r="E155" s="14" t="str">
        <f>HYPERLINK("#'Full Results'!A1311", "1311")</f>
        <v>1311</v>
      </c>
      <c r="F155" t="s">
        <v>182</v>
      </c>
    </row>
    <row r="156" spans="3:6" x14ac:dyDescent="0.35">
      <c r="C156">
        <v>148</v>
      </c>
      <c r="D156" s="8" t="str">
        <f>HYPERLINK("#'Table 148'!A1", " Look at the following product description: A T-shirt that costs $15 and is entirely vegan. Which of the following comes closest to your view?")</f>
        <v xml:space="preserve"> Look at the following product description: A T-shirt that costs $15 and is entirely vegan. Which of the following comes closest to your view?</v>
      </c>
      <c r="E156" s="14" t="str">
        <f>HYPERLINK("#'Full Results'!A1320", "1320")</f>
        <v>1320</v>
      </c>
      <c r="F156" t="s">
        <v>182</v>
      </c>
    </row>
    <row r="157" spans="3:6" x14ac:dyDescent="0.35">
      <c r="C157">
        <v>149</v>
      </c>
      <c r="D157" s="8" t="str">
        <f>HYPERLINK("#'Table 149'!A1", " Look at the following product description: A T-shirt that costs $20 and is entirely vegan. Which of the following comes closest to your view?")</f>
        <v xml:space="preserve"> Look at the following product description: A T-shirt that costs $20 and is entirely vegan. Which of the following comes closest to your view?</v>
      </c>
      <c r="E157" s="14" t="str">
        <f>HYPERLINK("#'Full Results'!A1329", "1329")</f>
        <v>1329</v>
      </c>
      <c r="F157" t="s">
        <v>182</v>
      </c>
    </row>
    <row r="158" spans="3:6" x14ac:dyDescent="0.35">
      <c r="C158">
        <v>150</v>
      </c>
      <c r="D158" s="8" t="str">
        <f>HYPERLINK("#'Table 150'!A1", " Look at the following product description: A T-shirt that costs $25 and is entirely vegan. Which of the following comes closest to your view?")</f>
        <v xml:space="preserve"> Look at the following product description: A T-shirt that costs $25 and is entirely vegan. Which of the following comes closest to your view?</v>
      </c>
      <c r="E158" s="14" t="str">
        <f>HYPERLINK("#'Full Results'!A1338", "1338")</f>
        <v>1338</v>
      </c>
      <c r="F158" t="s">
        <v>182</v>
      </c>
    </row>
    <row r="159" spans="3:6" x14ac:dyDescent="0.35">
      <c r="C159">
        <v>151</v>
      </c>
      <c r="D159" s="8" t="str">
        <f>HYPERLINK("#'Table 151'!A1", " Look at the following product description: A T-shirt that costs $50 and is entirely vegan. Which of the following comes closest to your view?")</f>
        <v xml:space="preserve"> Look at the following product description: A T-shirt that costs $50 and is entirely vegan. Which of the following comes closest to your view?</v>
      </c>
      <c r="E159" s="14" t="str">
        <f>HYPERLINK("#'Full Results'!A1347", "1347")</f>
        <v>1347</v>
      </c>
      <c r="F159" t="s">
        <v>182</v>
      </c>
    </row>
    <row r="160" spans="3:6" x14ac:dyDescent="0.35">
      <c r="C160">
        <v>152</v>
      </c>
      <c r="D160" s="8" t="str">
        <f>HYPERLINK("#'Table 152'!A1", " Look at the following product description: A T-shirt that costs $75 and is entirely vegan. Which of the following comes closest to your view?")</f>
        <v xml:space="preserve"> Look at the following product description: A T-shirt that costs $75 and is entirely vegan. Which of the following comes closest to your view?</v>
      </c>
      <c r="E160" s="14" t="str">
        <f>HYPERLINK("#'Full Results'!A1356", "1356")</f>
        <v>1356</v>
      </c>
      <c r="F160" t="s">
        <v>182</v>
      </c>
    </row>
    <row r="161" spans="3:6" x14ac:dyDescent="0.35">
      <c r="C161">
        <v>153</v>
      </c>
      <c r="D161" s="8" t="str">
        <f>HYPERLINK("#'Table 153'!A1", " Look at the following product description: A T-shirt that costs $100 and is entirely vegan. Which of the following comes closest to your view?")</f>
        <v xml:space="preserve"> Look at the following product description: A T-shirt that costs $100 and is entirely vegan. Which of the following comes closest to your view?</v>
      </c>
      <c r="E161" s="14" t="str">
        <f>HYPERLINK("#'Full Results'!A1365", "1365")</f>
        <v>1365</v>
      </c>
      <c r="F161" t="s">
        <v>182</v>
      </c>
    </row>
    <row r="162" spans="3:6" x14ac:dyDescent="0.35">
      <c r="C162">
        <v>154</v>
      </c>
      <c r="D162" s="8" t="str">
        <f>HYPERLINK("#'Table 154'!A1", " Look at the following product description: A T-shirt that costs $5 and was made with recycled materials. Which of the following comes closest to your view?")</f>
        <v xml:space="preserve"> Look at the following product description: A T-shirt that costs $5 and was made with recycled materials. Which of the following comes closest to your view?</v>
      </c>
      <c r="E162" s="14" t="str">
        <f>HYPERLINK("#'Full Results'!A1374", "1374")</f>
        <v>1374</v>
      </c>
      <c r="F162" t="s">
        <v>182</v>
      </c>
    </row>
    <row r="163" spans="3:6" x14ac:dyDescent="0.35">
      <c r="C163">
        <v>155</v>
      </c>
      <c r="D163" s="8" t="str">
        <f>HYPERLINK("#'Table 155'!A1", " Look at the following product description: A T-shirt that costs $10 and was made with recycled materials. Which of the following comes closest to your view?")</f>
        <v xml:space="preserve"> Look at the following product description: A T-shirt that costs $10 and was made with recycled materials. Which of the following comes closest to your view?</v>
      </c>
      <c r="E163" s="14" t="str">
        <f>HYPERLINK("#'Full Results'!A1383", "1383")</f>
        <v>1383</v>
      </c>
      <c r="F163" t="s">
        <v>182</v>
      </c>
    </row>
    <row r="164" spans="3:6" x14ac:dyDescent="0.35">
      <c r="C164">
        <v>156</v>
      </c>
      <c r="D164" s="8" t="str">
        <f>HYPERLINK("#'Table 156'!A1", " Look at the following product description: A T-shirt that costs $15 and was made with recycled materials. Which of the following comes closest to your view?")</f>
        <v xml:space="preserve"> Look at the following product description: A T-shirt that costs $15 and was made with recycled materials. Which of the following comes closest to your view?</v>
      </c>
      <c r="E164" s="14" t="str">
        <f>HYPERLINK("#'Full Results'!A1392", "1392")</f>
        <v>1392</v>
      </c>
      <c r="F164" t="s">
        <v>182</v>
      </c>
    </row>
    <row r="165" spans="3:6" x14ac:dyDescent="0.35">
      <c r="C165">
        <v>157</v>
      </c>
      <c r="D165" s="8" t="str">
        <f>HYPERLINK("#'Table 157'!A1", " Look at the following product description: A T-shirt that costs $20 and was made with recycled materials. Which of the following comes closest to your view?")</f>
        <v xml:space="preserve"> Look at the following product description: A T-shirt that costs $20 and was made with recycled materials. Which of the following comes closest to your view?</v>
      </c>
      <c r="E165" s="14" t="str">
        <f>HYPERLINK("#'Full Results'!A1401", "1401")</f>
        <v>1401</v>
      </c>
      <c r="F165" t="s">
        <v>182</v>
      </c>
    </row>
    <row r="166" spans="3:6" x14ac:dyDescent="0.35">
      <c r="C166">
        <v>158</v>
      </c>
      <c r="D166" s="8" t="str">
        <f>HYPERLINK("#'Table 158'!A1", " Look at the following product description: A T-shirt that costs $25 and was made with recycled materials. Which of the following comes closest to your view?")</f>
        <v xml:space="preserve"> Look at the following product description: A T-shirt that costs $25 and was made with recycled materials. Which of the following comes closest to your view?</v>
      </c>
      <c r="E166" s="14" t="str">
        <f>HYPERLINK("#'Full Results'!A1410", "1410")</f>
        <v>1410</v>
      </c>
      <c r="F166" t="s">
        <v>182</v>
      </c>
    </row>
    <row r="167" spans="3:6" x14ac:dyDescent="0.35">
      <c r="C167">
        <v>159</v>
      </c>
      <c r="D167" s="8" t="str">
        <f>HYPERLINK("#'Table 159'!A1", " Look at the following product description: A T-shirt that costs $50 and was made with recycled materials. Which of the following comes closest to your view?")</f>
        <v xml:space="preserve"> Look at the following product description: A T-shirt that costs $50 and was made with recycled materials. Which of the following comes closest to your view?</v>
      </c>
      <c r="E167" s="14" t="str">
        <f>HYPERLINK("#'Full Results'!A1419", "1419")</f>
        <v>1419</v>
      </c>
      <c r="F167" t="s">
        <v>182</v>
      </c>
    </row>
    <row r="168" spans="3:6" x14ac:dyDescent="0.35">
      <c r="C168">
        <v>160</v>
      </c>
      <c r="D168" s="8" t="str">
        <f>HYPERLINK("#'Table 160'!A1", " Look at the following product description: A T-shirt that costs $75 and was made with recycled materials. Which of the following comes closest to your view?")</f>
        <v xml:space="preserve"> Look at the following product description: A T-shirt that costs $75 and was made with recycled materials. Which of the following comes closest to your view?</v>
      </c>
      <c r="E168" s="14" t="str">
        <f>HYPERLINK("#'Full Results'!A1428", "1428")</f>
        <v>1428</v>
      </c>
      <c r="F168" t="s">
        <v>182</v>
      </c>
    </row>
    <row r="169" spans="3:6" x14ac:dyDescent="0.35">
      <c r="C169">
        <v>161</v>
      </c>
      <c r="D169" s="8" t="str">
        <f>HYPERLINK("#'Table 161'!A1", " Look at the following product description: A T-shirt that costs $100 and was made with recycled materials. Which of the following comes closest to your view?")</f>
        <v xml:space="preserve"> Look at the following product description: A T-shirt that costs $100 and was made with recycled materials. Which of the following comes closest to your view?</v>
      </c>
      <c r="E169" s="14" t="str">
        <f>HYPERLINK("#'Full Results'!A1437", "1437")</f>
        <v>1437</v>
      </c>
      <c r="F169" t="s">
        <v>182</v>
      </c>
    </row>
    <row r="170" spans="3:6" x14ac:dyDescent="0.35">
      <c r="C170">
        <v>162</v>
      </c>
      <c r="D170" s="8" t="str">
        <f>HYPERLINK("#'Table 162'!A1", " Look at the following product description: A T-shirt that costs $5 and was made in the US. Which of the following comes closest to your view?")</f>
        <v xml:space="preserve"> Look at the following product description: A T-shirt that costs $5 and was made in the US. Which of the following comes closest to your view?</v>
      </c>
      <c r="E170" s="14" t="str">
        <f>HYPERLINK("#'Full Results'!A1446", "1446")</f>
        <v>1446</v>
      </c>
      <c r="F170" t="s">
        <v>182</v>
      </c>
    </row>
    <row r="171" spans="3:6" x14ac:dyDescent="0.35">
      <c r="C171">
        <v>163</v>
      </c>
      <c r="D171" s="8" t="str">
        <f>HYPERLINK("#'Table 163'!A1", " Look at the following product description: A T-shirt that costs $10 and was made in the US. Which of the following comes closest to your view?")</f>
        <v xml:space="preserve"> Look at the following product description: A T-shirt that costs $10 and was made in the US. Which of the following comes closest to your view?</v>
      </c>
      <c r="E171" s="14" t="str">
        <f>HYPERLINK("#'Full Results'!A1455", "1455")</f>
        <v>1455</v>
      </c>
      <c r="F171" t="s">
        <v>182</v>
      </c>
    </row>
    <row r="172" spans="3:6" x14ac:dyDescent="0.35">
      <c r="C172">
        <v>164</v>
      </c>
      <c r="D172" s="8" t="str">
        <f>HYPERLINK("#'Table 164'!A1", " Look at the following product description: A T-shirt that costs $15 and was made in the US. Which of the following comes closest to your view?")</f>
        <v xml:space="preserve"> Look at the following product description: A T-shirt that costs $15 and was made in the US. Which of the following comes closest to your view?</v>
      </c>
      <c r="E172" s="14" t="str">
        <f>HYPERLINK("#'Full Results'!A1464", "1464")</f>
        <v>1464</v>
      </c>
      <c r="F172" t="s">
        <v>182</v>
      </c>
    </row>
    <row r="173" spans="3:6" x14ac:dyDescent="0.35">
      <c r="C173">
        <v>165</v>
      </c>
      <c r="D173" s="8" t="str">
        <f>HYPERLINK("#'Table 165'!A1", " Look at the following product description: A T-shirt that costs $20 and was made in the US. Which of the following comes closest to your view?")</f>
        <v xml:space="preserve"> Look at the following product description: A T-shirt that costs $20 and was made in the US. Which of the following comes closest to your view?</v>
      </c>
      <c r="E173" s="14" t="str">
        <f>HYPERLINK("#'Full Results'!A1473", "1473")</f>
        <v>1473</v>
      </c>
      <c r="F173" t="s">
        <v>182</v>
      </c>
    </row>
    <row r="174" spans="3:6" x14ac:dyDescent="0.35">
      <c r="C174">
        <v>166</v>
      </c>
      <c r="D174" s="8" t="str">
        <f>HYPERLINK("#'Table 166'!A1", " Look at the following product description: A T-shirt that costs $25 and was made in the US. Which of the following comes closest to your view?")</f>
        <v xml:space="preserve"> Look at the following product description: A T-shirt that costs $25 and was made in the US. Which of the following comes closest to your view?</v>
      </c>
      <c r="E174" s="14" t="str">
        <f>HYPERLINK("#'Full Results'!A1482", "1482")</f>
        <v>1482</v>
      </c>
      <c r="F174" t="s">
        <v>182</v>
      </c>
    </row>
    <row r="175" spans="3:6" x14ac:dyDescent="0.35">
      <c r="C175">
        <v>167</v>
      </c>
      <c r="D175" s="8" t="str">
        <f>HYPERLINK("#'Table 167'!A1", " Look at the following product description: A T-shirt that costs $50 and was made in the US. Which of the following comes closest to your view?")</f>
        <v xml:space="preserve"> Look at the following product description: A T-shirt that costs $50 and was made in the US. Which of the following comes closest to your view?</v>
      </c>
      <c r="E175" s="14" t="str">
        <f>HYPERLINK("#'Full Results'!A1491", "1491")</f>
        <v>1491</v>
      </c>
      <c r="F175" t="s">
        <v>182</v>
      </c>
    </row>
    <row r="176" spans="3:6" x14ac:dyDescent="0.35">
      <c r="C176">
        <v>168</v>
      </c>
      <c r="D176" s="8" t="str">
        <f>HYPERLINK("#'Table 168'!A1", " Look at the following product description: A T-shirt that costs $75 and was made in the US. Which of the following comes closest to your view?")</f>
        <v xml:space="preserve"> Look at the following product description: A T-shirt that costs $75 and was made in the US. Which of the following comes closest to your view?</v>
      </c>
      <c r="E176" s="14" t="str">
        <f>HYPERLINK("#'Full Results'!A1500", "1500")</f>
        <v>1500</v>
      </c>
      <c r="F176" t="s">
        <v>182</v>
      </c>
    </row>
    <row r="177" spans="3:6" x14ac:dyDescent="0.35">
      <c r="C177">
        <v>169</v>
      </c>
      <c r="D177" s="8" t="str">
        <f>HYPERLINK("#'Table 169'!A1", " Look at the following product description: A T-shirt that costs $100 and was made in the US. Which of the following comes closest to your view?")</f>
        <v xml:space="preserve"> Look at the following product description: A T-shirt that costs $100 and was made in the US. Which of the following comes closest to your view?</v>
      </c>
      <c r="E177" s="14" t="str">
        <f>HYPERLINK("#'Full Results'!A1509", "1509")</f>
        <v>1509</v>
      </c>
      <c r="F177" t="s">
        <v>182</v>
      </c>
    </row>
    <row r="178" spans="3:6" x14ac:dyDescent="0.35">
      <c r="C178">
        <v>170</v>
      </c>
      <c r="D178" s="8" t="str">
        <f>HYPERLINK("#'Table 170'!A1", " Look at the following product description: A T-shirt that costs $5 and was handmade. Which of the following comes closest to your view?")</f>
        <v xml:space="preserve"> Look at the following product description: A T-shirt that costs $5 and was handmade. Which of the following comes closest to your view?</v>
      </c>
      <c r="E178" s="14" t="str">
        <f>HYPERLINK("#'Full Results'!A1518", "1518")</f>
        <v>1518</v>
      </c>
      <c r="F178" t="s">
        <v>182</v>
      </c>
    </row>
    <row r="179" spans="3:6" x14ac:dyDescent="0.35">
      <c r="C179">
        <v>171</v>
      </c>
      <c r="D179" s="8" t="str">
        <f>HYPERLINK("#'Table 171'!A1", " Look at the following product description: A T-shirt that costs $10 and was handmade. Which of the following comes closest to your view?")</f>
        <v xml:space="preserve"> Look at the following product description: A T-shirt that costs $10 and was handmade. Which of the following comes closest to your view?</v>
      </c>
      <c r="E179" s="14" t="str">
        <f>HYPERLINK("#'Full Results'!A1527", "1527")</f>
        <v>1527</v>
      </c>
      <c r="F179" t="s">
        <v>182</v>
      </c>
    </row>
    <row r="180" spans="3:6" x14ac:dyDescent="0.35">
      <c r="C180">
        <v>172</v>
      </c>
      <c r="D180" s="8" t="str">
        <f>HYPERLINK("#'Table 172'!A1", " Look at the following product description: A T-shirt that costs $15 and was handmade. Which of the following comes closest to your view?")</f>
        <v xml:space="preserve"> Look at the following product description: A T-shirt that costs $15 and was handmade. Which of the following comes closest to your view?</v>
      </c>
      <c r="E180" s="14" t="str">
        <f>HYPERLINK("#'Full Results'!A1536", "1536")</f>
        <v>1536</v>
      </c>
      <c r="F180" t="s">
        <v>182</v>
      </c>
    </row>
    <row r="181" spans="3:6" x14ac:dyDescent="0.35">
      <c r="C181">
        <v>173</v>
      </c>
      <c r="D181" s="8" t="str">
        <f>HYPERLINK("#'Table 173'!A1", " Look at the following product description: A T-shirt that costs $20 and was handmade. Which of the following comes closest to your view?")</f>
        <v xml:space="preserve"> Look at the following product description: A T-shirt that costs $20 and was handmade. Which of the following comes closest to your view?</v>
      </c>
      <c r="E181" s="14" t="str">
        <f>HYPERLINK("#'Full Results'!A1545", "1545")</f>
        <v>1545</v>
      </c>
      <c r="F181" t="s">
        <v>182</v>
      </c>
    </row>
    <row r="182" spans="3:6" x14ac:dyDescent="0.35">
      <c r="C182">
        <v>174</v>
      </c>
      <c r="D182" s="8" t="str">
        <f>HYPERLINK("#'Table 174'!A1", " Look at the following product description: A T-shirt that costs $25 and was handmade. Which of the following comes closest to your view?")</f>
        <v xml:space="preserve"> Look at the following product description: A T-shirt that costs $25 and was handmade. Which of the following comes closest to your view?</v>
      </c>
      <c r="E182" s="14" t="str">
        <f>HYPERLINK("#'Full Results'!A1554", "1554")</f>
        <v>1554</v>
      </c>
      <c r="F182" t="s">
        <v>182</v>
      </c>
    </row>
    <row r="183" spans="3:6" x14ac:dyDescent="0.35">
      <c r="C183">
        <v>175</v>
      </c>
      <c r="D183" s="8" t="str">
        <f>HYPERLINK("#'Table 175'!A1", " Look at the following product description: A T-shirt that costs $50 and was handmade. Which of the following comes closest to your view?")</f>
        <v xml:space="preserve"> Look at the following product description: A T-shirt that costs $50 and was handmade. Which of the following comes closest to your view?</v>
      </c>
      <c r="E183" s="14" t="str">
        <f>HYPERLINK("#'Full Results'!A1563", "1563")</f>
        <v>1563</v>
      </c>
      <c r="F183" t="s">
        <v>182</v>
      </c>
    </row>
    <row r="184" spans="3:6" x14ac:dyDescent="0.35">
      <c r="C184">
        <v>176</v>
      </c>
      <c r="D184" s="8" t="str">
        <f>HYPERLINK("#'Table 176'!A1", " Look at the following product description: A T-shirt that costs $75 and was handmade. Which of the following comes closest to your view?")</f>
        <v xml:space="preserve"> Look at the following product description: A T-shirt that costs $75 and was handmade. Which of the following comes closest to your view?</v>
      </c>
      <c r="E184" s="14" t="str">
        <f>HYPERLINK("#'Full Results'!A1572", "1572")</f>
        <v>1572</v>
      </c>
      <c r="F184" t="s">
        <v>182</v>
      </c>
    </row>
    <row r="185" spans="3:6" x14ac:dyDescent="0.35">
      <c r="C185">
        <v>177</v>
      </c>
      <c r="D185" s="8" t="str">
        <f>HYPERLINK("#'Table 177'!A1", " Look at the following product description: A T-shirt that costs $100 and was handmade. Which of the following comes closest to your view?")</f>
        <v xml:space="preserve"> Look at the following product description: A T-shirt that costs $100 and was handmade. Which of the following comes closest to your view?</v>
      </c>
      <c r="E185" s="14" t="str">
        <f>HYPERLINK("#'Full Results'!A1581", "1581")</f>
        <v>1581</v>
      </c>
      <c r="F185" t="s">
        <v>182</v>
      </c>
    </row>
    <row r="186" spans="3:6" x14ac:dyDescent="0.35">
      <c r="C186">
        <v>178</v>
      </c>
      <c r="D186" s="8" t="str">
        <f>HYPERLINK("#'Table 178'!A1", " Look at the following product description: A T-shirt that costs $5 and was made in your local area. Which of the following comes closest to your view?")</f>
        <v xml:space="preserve"> Look at the following product description: A T-shirt that costs $5 and was made in your local area. Which of the following comes closest to your view?</v>
      </c>
      <c r="E186" s="14" t="str">
        <f>HYPERLINK("#'Full Results'!A1590", "1590")</f>
        <v>1590</v>
      </c>
      <c r="F186" t="s">
        <v>182</v>
      </c>
    </row>
    <row r="187" spans="3:6" x14ac:dyDescent="0.35">
      <c r="C187">
        <v>179</v>
      </c>
      <c r="D187" s="8" t="str">
        <f>HYPERLINK("#'Table 179'!A1", " Look at the following product description: A T-shirt that costs $10 and was made in your local area. Which of the following comes closest to your view?")</f>
        <v xml:space="preserve"> Look at the following product description: A T-shirt that costs $10 and was made in your local area. Which of the following comes closest to your view?</v>
      </c>
      <c r="E187" s="14" t="str">
        <f>HYPERLINK("#'Full Results'!A1599", "1599")</f>
        <v>1599</v>
      </c>
      <c r="F187" t="s">
        <v>182</v>
      </c>
    </row>
    <row r="188" spans="3:6" x14ac:dyDescent="0.35">
      <c r="C188">
        <v>180</v>
      </c>
      <c r="D188" s="8" t="str">
        <f>HYPERLINK("#'Table 180'!A1", " Look at the following product description: A T-shirt that costs $15 and was made in your local area. Which of the following comes closest to your view?")</f>
        <v xml:space="preserve"> Look at the following product description: A T-shirt that costs $15 and was made in your local area. Which of the following comes closest to your view?</v>
      </c>
      <c r="E188" s="14" t="str">
        <f>HYPERLINK("#'Full Results'!A1608", "1608")</f>
        <v>1608</v>
      </c>
      <c r="F188" t="s">
        <v>182</v>
      </c>
    </row>
    <row r="189" spans="3:6" x14ac:dyDescent="0.35">
      <c r="C189">
        <v>181</v>
      </c>
      <c r="D189" s="8" t="str">
        <f>HYPERLINK("#'Table 181'!A1", " Look at the following product description: A T-shirt that costs $20 and was made in your local area. Which of the following comes closest to your view?")</f>
        <v xml:space="preserve"> Look at the following product description: A T-shirt that costs $20 and was made in your local area. Which of the following comes closest to your view?</v>
      </c>
      <c r="E189" s="14" t="str">
        <f>HYPERLINK("#'Full Results'!A1617", "1617")</f>
        <v>1617</v>
      </c>
      <c r="F189" t="s">
        <v>182</v>
      </c>
    </row>
    <row r="190" spans="3:6" x14ac:dyDescent="0.35">
      <c r="C190">
        <v>182</v>
      </c>
      <c r="D190" s="8" t="str">
        <f>HYPERLINK("#'Table 182'!A1", " Look at the following product description: A T-shirt that costs $25 and was made in your local area. Which of the following comes closest to your view?")</f>
        <v xml:space="preserve"> Look at the following product description: A T-shirt that costs $25 and was made in your local area. Which of the following comes closest to your view?</v>
      </c>
      <c r="E190" s="14" t="str">
        <f>HYPERLINK("#'Full Results'!A1626", "1626")</f>
        <v>1626</v>
      </c>
      <c r="F190" t="s">
        <v>182</v>
      </c>
    </row>
    <row r="191" spans="3:6" x14ac:dyDescent="0.35">
      <c r="C191">
        <v>183</v>
      </c>
      <c r="D191" s="8" t="str">
        <f>HYPERLINK("#'Table 183'!A1", " Look at the following product description: A T-shirt that costs $50 and was made in your local area. Which of the following comes closest to your view?")</f>
        <v xml:space="preserve"> Look at the following product description: A T-shirt that costs $50 and was made in your local area. Which of the following comes closest to your view?</v>
      </c>
      <c r="E191" s="14" t="str">
        <f>HYPERLINK("#'Full Results'!A1635", "1635")</f>
        <v>1635</v>
      </c>
      <c r="F191" t="s">
        <v>182</v>
      </c>
    </row>
    <row r="192" spans="3:6" x14ac:dyDescent="0.35">
      <c r="C192">
        <v>184</v>
      </c>
      <c r="D192" s="8" t="str">
        <f>HYPERLINK("#'Table 184'!A1", " Look at the following product description: A T-shirt that costs $75 and was made in your local area. Which of the following comes closest to your view?")</f>
        <v xml:space="preserve"> Look at the following product description: A T-shirt that costs $75 and was made in your local area. Which of the following comes closest to your view?</v>
      </c>
      <c r="E192" s="14" t="str">
        <f>HYPERLINK("#'Full Results'!A1644", "1644")</f>
        <v>1644</v>
      </c>
      <c r="F192" t="s">
        <v>182</v>
      </c>
    </row>
    <row r="193" spans="3:6" x14ac:dyDescent="0.35">
      <c r="C193">
        <v>185</v>
      </c>
      <c r="D193" s="8" t="str">
        <f>HYPERLINK("#'Table 185'!A1", " Look at the following product description: A T-shirt that costs $100 and was made in your local area. Which of the following comes closest to your view?")</f>
        <v xml:space="preserve"> Look at the following product description: A T-shirt that costs $100 and was made in your local area. Which of the following comes closest to your view?</v>
      </c>
      <c r="E193" s="14" t="str">
        <f>HYPERLINK("#'Full Results'!A1653", "1653")</f>
        <v>1653</v>
      </c>
      <c r="F193" t="s">
        <v>182</v>
      </c>
    </row>
    <row r="194" spans="3:6" x14ac:dyDescent="0.35">
      <c r="C194">
        <v>186</v>
      </c>
      <c r="D194" s="8" t="str">
        <f>HYPERLINK("#'Table 186'!A1", " Look at the following product description: A T-shirt that costs $5 and is second-hand, in perfect condition.  Which of the following comes closest to your view?")</f>
        <v xml:space="preserve"> Look at the following product description: A T-shirt that costs $5 and is second-hand, in perfect condition.  Which of the following comes closest to your view?</v>
      </c>
      <c r="E194" s="14" t="str">
        <f>HYPERLINK("#'Full Results'!A1662", "1662")</f>
        <v>1662</v>
      </c>
      <c r="F194" t="s">
        <v>182</v>
      </c>
    </row>
    <row r="195" spans="3:6" x14ac:dyDescent="0.35">
      <c r="C195">
        <v>187</v>
      </c>
      <c r="D195" s="8" t="str">
        <f>HYPERLINK("#'Table 187'!A1", " Look at the following product description: A T-shirt that costs $10 and is second-hand, in perfect condition.  Which of the following comes closest to your view?")</f>
        <v xml:space="preserve"> Look at the following product description: A T-shirt that costs $10 and is second-hand, in perfect condition.  Which of the following comes closest to your view?</v>
      </c>
      <c r="E195" s="14" t="str">
        <f>HYPERLINK("#'Full Results'!A1671", "1671")</f>
        <v>1671</v>
      </c>
      <c r="F195" t="s">
        <v>182</v>
      </c>
    </row>
    <row r="196" spans="3:6" x14ac:dyDescent="0.35">
      <c r="C196">
        <v>188</v>
      </c>
      <c r="D196" s="8" t="str">
        <f>HYPERLINK("#'Table 188'!A1", " Look at the following product description: A T-shirt that costs $15 and is second-hand, in perfect condition.  Which of the following comes closest to your view?")</f>
        <v xml:space="preserve"> Look at the following product description: A T-shirt that costs $15 and is second-hand, in perfect condition.  Which of the following comes closest to your view?</v>
      </c>
      <c r="E196" s="14" t="str">
        <f>HYPERLINK("#'Full Results'!A1680", "1680")</f>
        <v>1680</v>
      </c>
      <c r="F196" t="s">
        <v>182</v>
      </c>
    </row>
    <row r="197" spans="3:6" x14ac:dyDescent="0.35">
      <c r="C197">
        <v>189</v>
      </c>
      <c r="D197" s="8" t="str">
        <f>HYPERLINK("#'Table 189'!A1", " Look at the following product description: A T-shirt that costs $20 and is second-hand, in perfect condition.  Which of the following comes closest to your view?")</f>
        <v xml:space="preserve"> Look at the following product description: A T-shirt that costs $20 and is second-hand, in perfect condition.  Which of the following comes closest to your view?</v>
      </c>
      <c r="E197" s="14" t="str">
        <f>HYPERLINK("#'Full Results'!A1689", "1689")</f>
        <v>1689</v>
      </c>
      <c r="F197" t="s">
        <v>182</v>
      </c>
    </row>
    <row r="198" spans="3:6" x14ac:dyDescent="0.35">
      <c r="C198">
        <v>190</v>
      </c>
      <c r="D198" s="8" t="str">
        <f>HYPERLINK("#'Table 190'!A1", " Look at the following product description: A T-shirt that costs $25 and is second-hand, in perfect condition.  Which of the following comes closest to your view?")</f>
        <v xml:space="preserve"> Look at the following product description: A T-shirt that costs $25 and is second-hand, in perfect condition.  Which of the following comes closest to your view?</v>
      </c>
      <c r="E198" s="14" t="str">
        <f>HYPERLINK("#'Full Results'!A1698", "1698")</f>
        <v>1698</v>
      </c>
      <c r="F198" t="s">
        <v>182</v>
      </c>
    </row>
    <row r="199" spans="3:6" x14ac:dyDescent="0.35">
      <c r="C199">
        <v>191</v>
      </c>
      <c r="D199" s="8" t="str">
        <f>HYPERLINK("#'Table 191'!A1", " Look at the following product description: A T-shirt that costs $50 and is second-hand, in perfect condition.  Which of the following comes closest to your view?")</f>
        <v xml:space="preserve"> Look at the following product description: A T-shirt that costs $50 and is second-hand, in perfect condition.  Which of the following comes closest to your view?</v>
      </c>
      <c r="E199" s="14" t="str">
        <f>HYPERLINK("#'Full Results'!A1707", "1707")</f>
        <v>1707</v>
      </c>
      <c r="F199" t="s">
        <v>182</v>
      </c>
    </row>
    <row r="200" spans="3:6" x14ac:dyDescent="0.35">
      <c r="C200">
        <v>192</v>
      </c>
      <c r="D200" s="8" t="str">
        <f>HYPERLINK("#'Table 192'!A1", " Look at the following product description: A T-shirt that costs $75 and is second-hand, in perfect condition.  Which of the following comes closest to your view?")</f>
        <v xml:space="preserve"> Look at the following product description: A T-shirt that costs $75 and is second-hand, in perfect condition.  Which of the following comes closest to your view?</v>
      </c>
      <c r="E200" s="14" t="str">
        <f>HYPERLINK("#'Full Results'!A1716", "1716")</f>
        <v>1716</v>
      </c>
      <c r="F200" t="s">
        <v>182</v>
      </c>
    </row>
    <row r="201" spans="3:6" x14ac:dyDescent="0.35">
      <c r="C201">
        <v>193</v>
      </c>
      <c r="D201" s="8" t="str">
        <f>HYPERLINK("#'Table 193'!A1", " Look at the following product description: A T-shirt that costs $100 and is second-hand, in perfect condition.  Which of the following comes closest to your view?")</f>
        <v xml:space="preserve"> Look at the following product description: A T-shirt that costs $100 and is second-hand, in perfect condition.  Which of the following comes closest to your view?</v>
      </c>
      <c r="E201" s="14" t="str">
        <f>HYPERLINK("#'Full Results'!A1725", "1725")</f>
        <v>1725</v>
      </c>
      <c r="F201" t="s">
        <v>182</v>
      </c>
    </row>
    <row r="202" spans="3:6" x14ac:dyDescent="0.35">
      <c r="C202">
        <v>194</v>
      </c>
      <c r="D202" s="8" t="str">
        <f>HYPERLINK("#'Table 194'!A1", " Which political party do you trust most to grow the economy?")</f>
        <v xml:space="preserve"> Which political party do you trust most to grow the economy?</v>
      </c>
      <c r="E202" s="14" t="str">
        <f>HYPERLINK("#'Full Results'!A1734", "1734")</f>
        <v>1734</v>
      </c>
      <c r="F202" t="s">
        <v>97</v>
      </c>
    </row>
    <row r="203" spans="3:6" x14ac:dyDescent="0.35">
      <c r="C203">
        <v>195</v>
      </c>
      <c r="D203" s="8" t="str">
        <f>HYPERLINK("#'Table 195'!A1", " Which political party do you trust most to protect the environment?  ")</f>
        <v xml:space="preserve"> Which political party do you trust most to protect the environment?  </v>
      </c>
      <c r="E203" s="14" t="str">
        <f>HYPERLINK("#'Full Results'!A1742", "1742")</f>
        <v>1742</v>
      </c>
      <c r="F203" t="s">
        <v>97</v>
      </c>
    </row>
    <row r="204" spans="3:6" x14ac:dyDescent="0.35">
      <c r="C204">
        <v>196</v>
      </c>
      <c r="D204" s="8" t="str">
        <f>HYPERLINK("#'Table 196'!A1", "Grid Summary: The Biden-Harris Administration has announced and initiated several missions to help the US transition away from fossil fuels and tackle the climate crisis. Which, if any, of the following have you heard of before?  ")</f>
        <v>Grid Summary: The Biden-Harris Administration has announced and initiated several missions to help the US transition away from fossil fuels and tackle the climate crisis. Which, if any, of the following have you heard of before?  </v>
      </c>
      <c r="E204" s="7"/>
      <c r="F204" t="s">
        <v>97</v>
      </c>
    </row>
    <row r="205" spans="3:6" x14ac:dyDescent="0.35">
      <c r="C205">
        <v>197</v>
      </c>
      <c r="D205" s="8" t="str">
        <f>HYPERLINK("#'Table 197'!A1", "The Biden-Harris Administration has announced and initiated several missions to help the US transition away from fossil fuels and tackle the climate crisis. Which, if any, of the following have you heard of before?  : Cut emissions by at least 50...")</f>
        <v>The Biden-Harris Administration has announced and initiated several missions to help the US transition away from fossil fuels and tackle the climate crisis. Which, if any, of the following have you heard of before?  : Cut emissions by at least 50...</v>
      </c>
      <c r="E205" s="14" t="str">
        <f>HYPERLINK("#'Full Results'!A1750", "1750")</f>
        <v>1750</v>
      </c>
      <c r="F205" t="s">
        <v>97</v>
      </c>
    </row>
    <row r="206" spans="3:6" x14ac:dyDescent="0.35">
      <c r="C206">
        <v>198</v>
      </c>
      <c r="D206" s="8" t="str">
        <f>HYPERLINK("#'Table 198'!A1", "The Biden-Harris Administration has announced and initiated several missions to help the US transition away from fossil fuels and tackle the climate crisis. Which, if any, of the following have you heard of before?  : Require all new passenger ve...")</f>
        <v>The Biden-Harris Administration has announced and initiated several missions to help the US transition away from fossil fuels and tackle the climate crisis. Which, if any, of the following have you heard of before?  : Require all new passenger ve...</v>
      </c>
      <c r="E206" s="14" t="str">
        <f>HYPERLINK("#'Full Results'!A1757", "1757")</f>
        <v>1757</v>
      </c>
      <c r="F206" t="s">
        <v>97</v>
      </c>
    </row>
    <row r="207" spans="3:6" x14ac:dyDescent="0.35">
      <c r="C207">
        <v>199</v>
      </c>
      <c r="D207" s="8" t="str">
        <f>HYPERLINK("#'Table 199'!A1", "The Biden-Harris Administration has announced and initiated several missions to help the US transition away from fossil fuels and tackle the climate crisis. Which, if any, of the following have you heard of before?  : Set emission performance sta...")</f>
        <v>The Biden-Harris Administration has announced and initiated several missions to help the US transition away from fossil fuels and tackle the climate crisis. Which, if any, of the following have you heard of before?  : Set emission performance sta...</v>
      </c>
      <c r="E207" s="14" t="str">
        <f>HYPERLINK("#'Full Results'!A1764", "1764")</f>
        <v>1764</v>
      </c>
      <c r="F207" t="s">
        <v>97</v>
      </c>
    </row>
    <row r="208" spans="3:6" x14ac:dyDescent="0.35">
      <c r="C208">
        <v>200</v>
      </c>
      <c r="D208" s="8" t="str">
        <f>HYPERLINK("#'Table 200'!A1", "The Biden-Harris Administration has announced and initiated several missions to help the US transition away from fossil fuels and tackle the climate crisis. Which, if any, of the following have you heard of before?  : Tackle potent, non-CO2 clima...")</f>
        <v>The Biden-Harris Administration has announced and initiated several missions to help the US transition away from fossil fuels and tackle the climate crisis. Which, if any, of the following have you heard of before?  : Tackle potent, non-CO2 clima...</v>
      </c>
      <c r="E208" s="14" t="str">
        <f>HYPERLINK("#'Full Results'!A1771", "1771")</f>
        <v>1771</v>
      </c>
      <c r="F208" t="s">
        <v>97</v>
      </c>
    </row>
    <row r="209" spans="3:6" x14ac:dyDescent="0.35">
      <c r="C209">
        <v>201</v>
      </c>
      <c r="D209" s="8" t="str">
        <f>HYPERLINK("#'Table 201'!A1", "The Biden-Harris Administration has announced and initiated several missions to help the US transition away from fossil fuels and tackle the climate crisis. Which, if any, of the following have you heard of before?  : Achieve a net-zero emissions...")</f>
        <v>The Biden-Harris Administration has announced and initiated several missions to help the US transition away from fossil fuels and tackle the climate crisis. Which, if any, of the following have you heard of before?  : Achieve a net-zero emissions...</v>
      </c>
      <c r="E209" s="14" t="str">
        <f>HYPERLINK("#'Full Results'!A1778", "1778")</f>
        <v>1778</v>
      </c>
      <c r="F209" t="s">
        <v>97</v>
      </c>
    </row>
    <row r="210" spans="3:6" x14ac:dyDescent="0.35">
      <c r="C210">
        <v>202</v>
      </c>
      <c r="D210" s="8" t="str">
        <f>HYPERLINK("#'Table 202'!A1", "The Biden-Harris Administration has announced and initiated several missions to help the US transition away from fossil fuels and tackle the climate crisis. Which, if any, of the following have you heard of before?  : Launch the American Climate ...")</f>
        <v>The Biden-Harris Administration has announced and initiated several missions to help the US transition away from fossil fuels and tackle the climate crisis. Which, if any, of the following have you heard of before?  : Launch the American Climate ...</v>
      </c>
      <c r="E210" s="14" t="str">
        <f>HYPERLINK("#'Full Results'!A1785", "1785")</f>
        <v>1785</v>
      </c>
      <c r="F210" t="s">
        <v>97</v>
      </c>
    </row>
    <row r="211" spans="3:6" x14ac:dyDescent="0.35">
      <c r="C211">
        <v>203</v>
      </c>
      <c r="D211" s="8" t="str">
        <f>HYPERLINK("#'Table 203'!A1", "Grid Summary: And to what extent do you support or oppose the following policies?  ")</f>
        <v>Grid Summary: And to what extent do you support or oppose the following policies?  </v>
      </c>
      <c r="E211" s="7"/>
      <c r="F211" t="s">
        <v>97</v>
      </c>
    </row>
    <row r="212" spans="3:6" x14ac:dyDescent="0.35">
      <c r="C212">
        <v>204</v>
      </c>
      <c r="D212" s="8" t="str">
        <f>HYPERLINK("#'Table 204'!A1", "And to what extent do you support or oppose the following policies?  : Cut emissions by at least 50% by 2030")</f>
        <v>And to what extent do you support or oppose the following policies?  : Cut emissions by at least 50% by 2030</v>
      </c>
      <c r="E212" s="14" t="str">
        <f>HYPERLINK("#'Full Results'!A1792", "1792")</f>
        <v>1792</v>
      </c>
      <c r="F212" t="s">
        <v>97</v>
      </c>
    </row>
    <row r="213" spans="3:6" x14ac:dyDescent="0.35">
      <c r="C213">
        <v>205</v>
      </c>
      <c r="D213" s="8" t="str">
        <f>HYPERLINK("#'Table 205'!A1", "And to what extent do you support or oppose the following policies?  : Require all new passenger vehicles to produce zero emissions by 2035")</f>
        <v>And to what extent do you support or oppose the following policies?  : Require all new passenger vehicles to produce zero emissions by 2035</v>
      </c>
      <c r="E213" s="14" t="str">
        <f>HYPERLINK("#'Full Results'!A1804", "1804")</f>
        <v>1804</v>
      </c>
      <c r="F213" t="s">
        <v>97</v>
      </c>
    </row>
    <row r="214" spans="3:6" x14ac:dyDescent="0.35">
      <c r="C214">
        <v>206</v>
      </c>
      <c r="D214" s="8" t="str">
        <f>HYPERLINK("#'Table 206'!A1", "And to what extent do you support or oppose the following policies?  : Set emission performance standards for cement, steel and plastics")</f>
        <v>And to what extent do you support or oppose the following policies?  : Set emission performance standards for cement, steel and plastics</v>
      </c>
      <c r="E214" s="14" t="str">
        <f>HYPERLINK("#'Full Results'!A1816", "1816")</f>
        <v>1816</v>
      </c>
      <c r="F214" t="s">
        <v>97</v>
      </c>
    </row>
    <row r="215" spans="3:6" x14ac:dyDescent="0.35">
      <c r="C215">
        <v>207</v>
      </c>
      <c r="D215" s="8" t="str">
        <f>HYPERLINK("#'Table 207'!A1", "And to what extent do you support or oppose the following policies?  : Tackle potent, non-CO2 climate pollutants such as methane and HFCs")</f>
        <v>And to what extent do you support or oppose the following policies?  : Tackle potent, non-CO2 climate pollutants such as methane and HFCs</v>
      </c>
      <c r="E215" s="14" t="str">
        <f>HYPERLINK("#'Full Results'!A1828", "1828")</f>
        <v>1828</v>
      </c>
      <c r="F215" t="s">
        <v>97</v>
      </c>
    </row>
    <row r="216" spans="3:6" x14ac:dyDescent="0.35">
      <c r="C216">
        <v>208</v>
      </c>
      <c r="D216" s="8" t="str">
        <f>HYPERLINK("#'Table 208'!A1", "And to what extent do you support or oppose the following policies?  : Achieve a net-zero emissions economy by 2050")</f>
        <v>And to what extent do you support or oppose the following policies?  : Achieve a net-zero emissions economy by 2050</v>
      </c>
      <c r="E216" s="14" t="str">
        <f>HYPERLINK("#'Full Results'!A1840", "1840")</f>
        <v>1840</v>
      </c>
      <c r="F216" t="s">
        <v>97</v>
      </c>
    </row>
    <row r="217" spans="3:6" x14ac:dyDescent="0.35">
      <c r="C217">
        <v>209</v>
      </c>
      <c r="D217" s="8" t="str">
        <f>HYPERLINK("#'Table 209'!A1", "And to what extent do you support or oppose the following policies?  : Launch the American Climate Corps to create new jobs for young people")</f>
        <v>And to what extent do you support or oppose the following policies?  : Launch the American Climate Corps to create new jobs for young people</v>
      </c>
      <c r="E217" s="14" t="str">
        <f>HYPERLINK("#'Full Results'!A1852", "1852")</f>
        <v>1852</v>
      </c>
      <c r="F217" t="s">
        <v>97</v>
      </c>
    </row>
    <row r="218" spans="3:6" x14ac:dyDescent="0.35">
      <c r="C218">
        <v>210</v>
      </c>
      <c r="D218" s="8" t="str">
        <f>HYPERLINK("#'Table 210'!A1", "Grid Summary: Imagine Kamala Harris won the next  presidential election. For each of the following, how likely or unlikely do you think it is for the Harris Administration to successfully achieve its goals?")</f>
        <v>Grid Summary: Imagine Kamala Harris won the next  presidential election. For each of the following, how likely or unlikely do you think it is for the Harris Administration to successfully achieve its goals?</v>
      </c>
      <c r="E218" s="7"/>
      <c r="F218" t="s">
        <v>97</v>
      </c>
    </row>
    <row r="219" spans="3:6" x14ac:dyDescent="0.35">
      <c r="C219">
        <v>211</v>
      </c>
      <c r="D219" s="8" t="str">
        <f>HYPERLINK("#'Table 211'!A1", "Imagine Kamala Harris won the next  presidential election. For each of the following, how likely or unlikely do you think it is for the Harris Administration to successfully achieve its goals?: Cut emissions by at least 50% by 2030")</f>
        <v>Imagine Kamala Harris won the next  presidential election. For each of the following, how likely or unlikely do you think it is for the Harris Administration to successfully achieve its goals?: Cut emissions by at least 50% by 2030</v>
      </c>
      <c r="E219" s="14" t="str">
        <f>HYPERLINK("#'Full Results'!A1864", "1864")</f>
        <v>1864</v>
      </c>
      <c r="F219" t="s">
        <v>97</v>
      </c>
    </row>
    <row r="220" spans="3:6" x14ac:dyDescent="0.35">
      <c r="C220">
        <v>212</v>
      </c>
      <c r="D220" s="8" t="str">
        <f>HYPERLINK("#'Table 212'!A1", "Imagine Kamala Harris won the next  presidential election. For each of the following, how likely or unlikely do you think it is for the Harris Administration to successfully achieve its goals?: Require all new passenger vehicles to produce zero e...")</f>
        <v>Imagine Kamala Harris won the next  presidential election. For each of the following, how likely or unlikely do you think it is for the Harris Administration to successfully achieve its goals?: Require all new passenger vehicles to produce zero e...</v>
      </c>
      <c r="E220" s="14" t="str">
        <f>HYPERLINK("#'Full Results'!A1872", "1872")</f>
        <v>1872</v>
      </c>
      <c r="F220" t="s">
        <v>97</v>
      </c>
    </row>
    <row r="221" spans="3:6" x14ac:dyDescent="0.35">
      <c r="C221">
        <v>213</v>
      </c>
      <c r="D221" s="8" t="str">
        <f>HYPERLINK("#'Table 213'!A1", "Imagine Kamala Harris won the next  presidential election. For each of the following, how likely or unlikely do you think it is for the Harris Administration to successfully achieve its goals?: Set emission performance standards for cement, steel...")</f>
        <v>Imagine Kamala Harris won the next  presidential election. For each of the following, how likely or unlikely do you think it is for the Harris Administration to successfully achieve its goals?: Set emission performance standards for cement, steel...</v>
      </c>
      <c r="E221" s="14" t="str">
        <f>HYPERLINK("#'Full Results'!A1880", "1880")</f>
        <v>1880</v>
      </c>
      <c r="F221" t="s">
        <v>97</v>
      </c>
    </row>
    <row r="222" spans="3:6" x14ac:dyDescent="0.35">
      <c r="C222">
        <v>214</v>
      </c>
      <c r="D222" s="8" t="str">
        <f>HYPERLINK("#'Table 214'!A1", "Imagine Kamala Harris won the next  presidential election. For each of the following, how likely or unlikely do you think it is for the Harris Administration to successfully achieve its goals?: Tackle potent, non-CO2 climate pollutants such as me...")</f>
        <v>Imagine Kamala Harris won the next  presidential election. For each of the following, how likely or unlikely do you think it is for the Harris Administration to successfully achieve its goals?: Tackle potent, non-CO2 climate pollutants such as me...</v>
      </c>
      <c r="E222" s="14" t="str">
        <f>HYPERLINK("#'Full Results'!A1888", "1888")</f>
        <v>1888</v>
      </c>
      <c r="F222" t="s">
        <v>97</v>
      </c>
    </row>
    <row r="223" spans="3:6" x14ac:dyDescent="0.35">
      <c r="C223">
        <v>215</v>
      </c>
      <c r="D223" s="8" t="str">
        <f>HYPERLINK("#'Table 215'!A1", "Imagine Kamala Harris won the next  presidential election. For each of the following, how likely or unlikely do you think it is for the Harris Administration to successfully achieve its goals?: Achieve a net-zero emissions economy by 2050")</f>
        <v>Imagine Kamala Harris won the next  presidential election. For each of the following, how likely or unlikely do you think it is for the Harris Administration to successfully achieve its goals?: Achieve a net-zero emissions economy by 2050</v>
      </c>
      <c r="E223" s="14" t="str">
        <f>HYPERLINK("#'Full Results'!A1896", "1896")</f>
        <v>1896</v>
      </c>
      <c r="F223" t="s">
        <v>97</v>
      </c>
    </row>
    <row r="224" spans="3:6" x14ac:dyDescent="0.35">
      <c r="C224">
        <v>216</v>
      </c>
      <c r="D224" s="8" t="str">
        <f>HYPERLINK("#'Table 216'!A1", "Imagine Kamala Harris won the next  presidential election. For each of the following, how likely or unlikely do you think it is for the Harris Administration to successfully achieve its goals?: Launch the American Climate Corps to create new jobs...")</f>
        <v>Imagine Kamala Harris won the next  presidential election. For each of the following, how likely or unlikely do you think it is for the Harris Administration to successfully achieve its goals?: Launch the American Climate Corps to create new jobs...</v>
      </c>
      <c r="E224" s="14" t="str">
        <f>HYPERLINK("#'Full Results'!A1904", "1904")</f>
        <v>1904</v>
      </c>
      <c r="F224" t="s">
        <v>97</v>
      </c>
    </row>
    <row r="225" spans="3:6" x14ac:dyDescent="0.35">
      <c r="C225">
        <v>217</v>
      </c>
      <c r="D225" s="8" t="str">
        <f>HYPERLINK("#'Table 217'!A1", "Last year, the US launched the American Climate Corps to create jobs and train young people in clean energy, conservation, and climate resilience skills. Which of the following, if any, do you see as advantages of the American Climate Corps? Plea...")</f>
        <v>Last year, the US launched the American Climate Corps to create jobs and train young people in clean energy, conservation, and climate resilience skills. Which of the following, if any, do you see as advantages of the American Climate Corps? Plea...</v>
      </c>
      <c r="E225" s="14" t="str">
        <f>HYPERLINK("#'Full Results'!A1912", "1912")</f>
        <v>1912</v>
      </c>
      <c r="F225" t="s">
        <v>97</v>
      </c>
    </row>
    <row r="226" spans="3:6" x14ac:dyDescent="0.35">
      <c r="C226">
        <v>218</v>
      </c>
      <c r="D226" s="8" t="str">
        <f>HYPERLINK("#'Table 218'!A1", "Last year, the US launched the American Climate Corps to create jobs and train young people in clean energy, conservation, and climate resilience skills. Which of the following, if any, do you see as valid criticisms of the American Climate Corps...")</f>
        <v>Last year, the US launched the American Climate Corps to create jobs and train young people in clean energy, conservation, and climate resilience skills. Which of the following, if any, do you see as valid criticisms of the American Climate Corps...</v>
      </c>
      <c r="E226" s="14" t="str">
        <f>HYPERLINK("#'Full Results'!A1925", "1925")</f>
        <v>1925</v>
      </c>
      <c r="F226" t="s">
        <v>97</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H1942"/>
  <sheetViews>
    <sheetView showGridLines="0" workbookViewId="0">
      <pane xSplit="2" ySplit="8" topLeftCell="C1154" activePane="bottomRight" state="frozen"/>
      <selection pane="topRight"/>
      <selection pane="bottomLeft"/>
      <selection pane="bottomRight"/>
    </sheetView>
  </sheetViews>
  <sheetFormatPr defaultColWidth="10.81640625" defaultRowHeight="14.5" x14ac:dyDescent="0.35"/>
  <cols>
    <col min="2" max="2" width="20.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26" t="s">
        <v>581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3"/>
      <c r="C5" s="13"/>
      <c r="D5" s="29" t="s">
        <v>63</v>
      </c>
      <c r="E5" s="29"/>
      <c r="F5" s="13"/>
      <c r="G5" s="29" t="s">
        <v>64</v>
      </c>
      <c r="H5" s="29"/>
      <c r="I5" s="29"/>
      <c r="J5" s="29"/>
      <c r="K5" s="29"/>
      <c r="L5" s="29"/>
      <c r="M5" s="13"/>
      <c r="N5" s="29" t="s">
        <v>65</v>
      </c>
      <c r="O5" s="29"/>
      <c r="P5" s="29"/>
      <c r="Q5" s="29"/>
      <c r="R5" s="29"/>
      <c r="S5" s="13"/>
      <c r="T5" s="29" t="s">
        <v>66</v>
      </c>
      <c r="U5" s="29"/>
      <c r="V5" s="29"/>
      <c r="W5" s="29"/>
      <c r="X5" s="13"/>
      <c r="Y5" s="29" t="s">
        <v>67</v>
      </c>
      <c r="Z5" s="29"/>
      <c r="AA5" s="29"/>
      <c r="AB5" s="29"/>
      <c r="AC5" s="29"/>
      <c r="AD5" s="29"/>
      <c r="AE5" s="13"/>
      <c r="AF5" s="29" t="s">
        <v>68</v>
      </c>
      <c r="AG5" s="29"/>
      <c r="AH5" s="13"/>
      <c r="AI5" s="29" t="s">
        <v>69</v>
      </c>
      <c r="AJ5" s="29"/>
      <c r="AK5" s="29"/>
      <c r="AL5" s="29"/>
      <c r="AM5" s="29"/>
      <c r="AN5" s="29"/>
      <c r="AO5" s="29"/>
      <c r="AP5" s="13"/>
      <c r="AQ5" s="29" t="s">
        <v>70</v>
      </c>
      <c r="AR5" s="29"/>
      <c r="AS5" s="13"/>
      <c r="AT5" s="29" t="s">
        <v>71</v>
      </c>
      <c r="AU5" s="29"/>
      <c r="AV5" s="29"/>
      <c r="AW5" s="13"/>
      <c r="AX5" s="29" t="s">
        <v>72</v>
      </c>
      <c r="AY5" s="29"/>
      <c r="AZ5" s="13"/>
      <c r="BA5" s="29" t="s">
        <v>73</v>
      </c>
      <c r="BB5" s="29"/>
      <c r="BC5" s="29"/>
      <c r="BD5" s="29"/>
      <c r="BE5" s="29"/>
      <c r="BF5" s="13"/>
      <c r="BG5" s="29" t="s">
        <v>74</v>
      </c>
      <c r="BH5" s="29"/>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20.149999999999999"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20.149999999999999"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11" spans="2:60" x14ac:dyDescent="0.35">
      <c r="B11" s="6" t="s">
        <v>96</v>
      </c>
    </row>
    <row r="12" spans="2:60" x14ac:dyDescent="0.35">
      <c r="B12" s="24" t="s">
        <v>97</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row>
    <row r="13" spans="2:60" x14ac:dyDescent="0.35">
      <c r="B13" t="s">
        <v>75</v>
      </c>
      <c r="C13" s="17">
        <v>0.46223130613393698</v>
      </c>
      <c r="D13" s="17">
        <v>0.47655910363596199</v>
      </c>
      <c r="E13" s="17">
        <v>0.451294410429743</v>
      </c>
      <c r="F13" s="17"/>
      <c r="G13" s="17">
        <v>0.41275530588118198</v>
      </c>
      <c r="H13" s="17">
        <v>0.43788919660715597</v>
      </c>
      <c r="I13" s="17">
        <v>0.49832855900523698</v>
      </c>
      <c r="J13" s="17">
        <v>0.57003470901883802</v>
      </c>
      <c r="K13" s="17">
        <v>0.47515862893844901</v>
      </c>
      <c r="L13" s="17">
        <v>0.39151356020317901</v>
      </c>
      <c r="M13" s="17"/>
      <c r="N13" s="17">
        <v>0.414112632478223</v>
      </c>
      <c r="O13" s="17">
        <v>0.51165116437542402</v>
      </c>
      <c r="P13" s="17">
        <v>0.471527261051917</v>
      </c>
      <c r="Q13" s="17">
        <v>0.47627752311944799</v>
      </c>
      <c r="R13" s="17">
        <v>0.45480893797973299</v>
      </c>
      <c r="S13" s="17"/>
      <c r="T13" s="17">
        <v>0.414678323752391</v>
      </c>
      <c r="U13" s="17">
        <v>0.443995562597923</v>
      </c>
      <c r="V13" s="17">
        <v>0.47775714076928699</v>
      </c>
      <c r="W13" s="17">
        <v>0.48710022271408099</v>
      </c>
      <c r="X13" s="17"/>
      <c r="Y13" s="17">
        <v>0.420834745439985</v>
      </c>
      <c r="Z13" s="17">
        <v>0.48946639898209499</v>
      </c>
      <c r="AA13" s="17">
        <v>0.45618004760144099</v>
      </c>
      <c r="AB13" s="17">
        <v>0.49639835314103398</v>
      </c>
      <c r="AC13" s="17">
        <v>0.38717708821802099</v>
      </c>
      <c r="AD13" s="17">
        <v>0.46464732567260503</v>
      </c>
      <c r="AE13" s="17"/>
      <c r="AF13" s="17">
        <v>0.47894940621221699</v>
      </c>
      <c r="AG13" s="17">
        <v>0.439776769789816</v>
      </c>
      <c r="AH13" s="17"/>
      <c r="AI13" s="17">
        <v>0.47856643513359398</v>
      </c>
      <c r="AJ13" s="17">
        <v>0.46259725226947201</v>
      </c>
      <c r="AK13" s="17">
        <v>0.51071010233607395</v>
      </c>
      <c r="AL13" s="17">
        <v>0.49072333903863802</v>
      </c>
      <c r="AM13" s="17">
        <v>0.44109746214348799</v>
      </c>
      <c r="AN13" s="17">
        <v>0.41250990762869499</v>
      </c>
      <c r="AO13" s="17">
        <v>0.31564053596104003</v>
      </c>
      <c r="AP13" s="17"/>
      <c r="AQ13" s="17">
        <v>0.35288630911040098</v>
      </c>
      <c r="AR13" s="17">
        <v>0.59235260636072795</v>
      </c>
      <c r="AS13" s="17"/>
      <c r="AT13" s="17">
        <v>0.29824430439015798</v>
      </c>
      <c r="AU13" s="17">
        <v>0.48305095657286601</v>
      </c>
      <c r="AV13" s="17">
        <v>0.55487008108867797</v>
      </c>
      <c r="AW13" s="17"/>
      <c r="AX13" s="17">
        <v>0.42607915629646398</v>
      </c>
      <c r="AY13" s="17">
        <v>0.47529021297009599</v>
      </c>
      <c r="AZ13" s="17"/>
      <c r="BA13" s="17">
        <v>0.43477269152127401</v>
      </c>
      <c r="BB13" s="17">
        <v>0.44945549253390998</v>
      </c>
      <c r="BC13" s="17">
        <v>0.39358088359771298</v>
      </c>
      <c r="BD13" s="17">
        <v>0.43208338596509099</v>
      </c>
      <c r="BE13" s="17">
        <v>0.69622629293863703</v>
      </c>
      <c r="BF13" s="17"/>
      <c r="BG13" s="17">
        <v>0.44603027365063802</v>
      </c>
      <c r="BH13" s="17">
        <v>0.62932358960157797</v>
      </c>
    </row>
    <row r="14" spans="2:60" x14ac:dyDescent="0.35">
      <c r="B14" t="s">
        <v>76</v>
      </c>
      <c r="C14" s="17">
        <v>0.27179808492955199</v>
      </c>
      <c r="D14" s="17">
        <v>0.28518775952095898</v>
      </c>
      <c r="E14" s="17">
        <v>0.26332554303487299</v>
      </c>
      <c r="F14" s="17"/>
      <c r="G14" s="17">
        <v>0.16932795099711601</v>
      </c>
      <c r="H14" s="17">
        <v>0.18935749750890499</v>
      </c>
      <c r="I14" s="17">
        <v>0.21659379946400301</v>
      </c>
      <c r="J14" s="17">
        <v>0.29862860775828798</v>
      </c>
      <c r="K14" s="17">
        <v>0.36293858580058203</v>
      </c>
      <c r="L14" s="17">
        <v>0.35261565293583702</v>
      </c>
      <c r="M14" s="17"/>
      <c r="N14" s="17">
        <v>0.224986410961178</v>
      </c>
      <c r="O14" s="17">
        <v>0.26999497151520102</v>
      </c>
      <c r="P14" s="17">
        <v>0.294567595779614</v>
      </c>
      <c r="Q14" s="17">
        <v>0.29059163169824798</v>
      </c>
      <c r="R14" s="17">
        <v>0.30561572499279299</v>
      </c>
      <c r="S14" s="17"/>
      <c r="T14" s="17">
        <v>0.31999153707468903</v>
      </c>
      <c r="U14" s="17">
        <v>0.26183331907249402</v>
      </c>
      <c r="V14" s="17">
        <v>0.27687035384895298</v>
      </c>
      <c r="W14" s="17">
        <v>0.238164934774204</v>
      </c>
      <c r="X14" s="17"/>
      <c r="Y14" s="17">
        <v>0.20188820364436</v>
      </c>
      <c r="Z14" s="17">
        <v>0.31762376034574302</v>
      </c>
      <c r="AA14" s="17">
        <v>0.23171002417400799</v>
      </c>
      <c r="AB14" s="17">
        <v>0.30688067071467201</v>
      </c>
      <c r="AC14" s="17">
        <v>0.25598699273974401</v>
      </c>
      <c r="AD14" s="17">
        <v>0.29574616768209999</v>
      </c>
      <c r="AE14" s="17"/>
      <c r="AF14" s="17">
        <v>0.29447097062916799</v>
      </c>
      <c r="AG14" s="17">
        <v>0.244869159522004</v>
      </c>
      <c r="AH14" s="17"/>
      <c r="AI14" s="17">
        <v>0.32606771918823402</v>
      </c>
      <c r="AJ14" s="17">
        <v>0.23848366078490399</v>
      </c>
      <c r="AK14" s="17">
        <v>0.27397220424978502</v>
      </c>
      <c r="AL14" s="17">
        <v>0.25527895686172603</v>
      </c>
      <c r="AM14" s="17">
        <v>0.30266833328890103</v>
      </c>
      <c r="AN14" s="17">
        <v>0.25401266335339101</v>
      </c>
      <c r="AO14" s="17">
        <v>0.268065103385285</v>
      </c>
      <c r="AP14" s="17"/>
      <c r="AQ14" s="17">
        <v>9.9786692691797102E-2</v>
      </c>
      <c r="AR14" s="17">
        <v>0.501977996584131</v>
      </c>
      <c r="AS14" s="17"/>
      <c r="AT14" s="17">
        <v>8.9316686127907302E-2</v>
      </c>
      <c r="AU14" s="17">
        <v>0.244190033770745</v>
      </c>
      <c r="AV14" s="17">
        <v>0.44725304795295601</v>
      </c>
      <c r="AW14" s="17"/>
      <c r="AX14" s="17">
        <v>0.29567096342243099</v>
      </c>
      <c r="AY14" s="17">
        <v>0.26317470575152302</v>
      </c>
      <c r="AZ14" s="17"/>
      <c r="BA14" s="17">
        <v>0.21809221639960299</v>
      </c>
      <c r="BB14" s="17">
        <v>0.20918262699138801</v>
      </c>
      <c r="BC14" s="17">
        <v>0.203899447730988</v>
      </c>
      <c r="BD14" s="17">
        <v>0.26665948966735198</v>
      </c>
      <c r="BE14" s="17">
        <v>0.66004855695179998</v>
      </c>
      <c r="BF14" s="17"/>
      <c r="BG14" s="17">
        <v>0.21126106514885901</v>
      </c>
      <c r="BH14" s="17">
        <v>0.56041009848957901</v>
      </c>
    </row>
    <row r="15" spans="2:60" x14ac:dyDescent="0.35">
      <c r="B15" t="s">
        <v>77</v>
      </c>
      <c r="C15" s="17">
        <v>0.24191505374637701</v>
      </c>
      <c r="D15" s="17">
        <v>0.223812202043537</v>
      </c>
      <c r="E15" s="17">
        <v>0.26056202442223197</v>
      </c>
      <c r="F15" s="17"/>
      <c r="G15" s="17">
        <v>0.26232543294086602</v>
      </c>
      <c r="H15" s="17">
        <v>0.255543217582891</v>
      </c>
      <c r="I15" s="17">
        <v>0.31082371053702601</v>
      </c>
      <c r="J15" s="17">
        <v>0.23092744865693901</v>
      </c>
      <c r="K15" s="17">
        <v>0.25372133014179699</v>
      </c>
      <c r="L15" s="17">
        <v>0.16330582258345799</v>
      </c>
      <c r="M15" s="17"/>
      <c r="N15" s="17">
        <v>0.20048846397446701</v>
      </c>
      <c r="O15" s="17">
        <v>0.27154007407474101</v>
      </c>
      <c r="P15" s="17">
        <v>0.23315876636733701</v>
      </c>
      <c r="Q15" s="17">
        <v>0.25211422194391298</v>
      </c>
      <c r="R15" s="17">
        <v>0.25585187005426802</v>
      </c>
      <c r="S15" s="17"/>
      <c r="T15" s="17">
        <v>0.195555190736101</v>
      </c>
      <c r="U15" s="17">
        <v>0.27822063965891602</v>
      </c>
      <c r="V15" s="17">
        <v>0.26512372355052199</v>
      </c>
      <c r="W15" s="17">
        <v>0.20628173701914401</v>
      </c>
      <c r="X15" s="17"/>
      <c r="Y15" s="17">
        <v>0.24031861431401999</v>
      </c>
      <c r="Z15" s="17">
        <v>0.24352411060287399</v>
      </c>
      <c r="AA15" s="17">
        <v>0.20420009325493699</v>
      </c>
      <c r="AB15" s="17">
        <v>0.26254908636148799</v>
      </c>
      <c r="AC15" s="17">
        <v>0.12702089147493001</v>
      </c>
      <c r="AD15" s="17">
        <v>0.245791293636233</v>
      </c>
      <c r="AE15" s="17"/>
      <c r="AF15" s="17">
        <v>0.234090043090975</v>
      </c>
      <c r="AG15" s="17">
        <v>0.25290398644598</v>
      </c>
      <c r="AH15" s="17"/>
      <c r="AI15" s="17">
        <v>0.186370813371874</v>
      </c>
      <c r="AJ15" s="17">
        <v>0.23292216849286501</v>
      </c>
      <c r="AK15" s="17">
        <v>0.24657448378430599</v>
      </c>
      <c r="AL15" s="17">
        <v>0.261344690157013</v>
      </c>
      <c r="AM15" s="17">
        <v>0.26807447883860602</v>
      </c>
      <c r="AN15" s="17">
        <v>0.225903191969687</v>
      </c>
      <c r="AO15" s="17">
        <v>0.16745125304969399</v>
      </c>
      <c r="AP15" s="17"/>
      <c r="AQ15" s="17">
        <v>0.26938235046326597</v>
      </c>
      <c r="AR15" s="17">
        <v>0.17790552524616299</v>
      </c>
      <c r="AS15" s="17"/>
      <c r="AT15" s="17">
        <v>0.27547014935809599</v>
      </c>
      <c r="AU15" s="17">
        <v>0.27275770058473903</v>
      </c>
      <c r="AV15" s="17">
        <v>0.181480409776684</v>
      </c>
      <c r="AW15" s="17"/>
      <c r="AX15" s="17">
        <v>0.24942692381041401</v>
      </c>
      <c r="AY15" s="17">
        <v>0.23920161037516499</v>
      </c>
      <c r="AZ15" s="17"/>
      <c r="BA15" s="17">
        <v>0.27976548362241999</v>
      </c>
      <c r="BB15" s="17">
        <v>0.25535762283171298</v>
      </c>
      <c r="BC15" s="17">
        <v>0.27232864720239203</v>
      </c>
      <c r="BD15" s="17">
        <v>0.276227356625322</v>
      </c>
      <c r="BE15" s="17">
        <v>0.116798248266842</v>
      </c>
      <c r="BF15" s="17"/>
      <c r="BG15" s="17">
        <v>0.26105151363692602</v>
      </c>
      <c r="BH15" s="17">
        <v>0.15717880764664599</v>
      </c>
    </row>
    <row r="16" spans="2:60" x14ac:dyDescent="0.35">
      <c r="B16" t="s">
        <v>78</v>
      </c>
      <c r="C16" s="17">
        <v>0.20874824966489</v>
      </c>
      <c r="D16" s="17">
        <v>0.15019687325988701</v>
      </c>
      <c r="E16" s="17">
        <v>0.26187061855598998</v>
      </c>
      <c r="F16" s="17"/>
      <c r="G16" s="17">
        <v>0.227635081702009</v>
      </c>
      <c r="H16" s="17">
        <v>0.18643928723887401</v>
      </c>
      <c r="I16" s="17">
        <v>0.17422644882544799</v>
      </c>
      <c r="J16" s="17">
        <v>0.18006753675489001</v>
      </c>
      <c r="K16" s="17">
        <v>0.19630976563220001</v>
      </c>
      <c r="L16" s="17">
        <v>0.27551265198547698</v>
      </c>
      <c r="M16" s="17"/>
      <c r="N16" s="17">
        <v>0.18920068254963199</v>
      </c>
      <c r="O16" s="17">
        <v>0.20713825109822601</v>
      </c>
      <c r="P16" s="17">
        <v>0.20778772904736401</v>
      </c>
      <c r="Q16" s="17">
        <v>0.220305380317383</v>
      </c>
      <c r="R16" s="17">
        <v>0.21866948926597099</v>
      </c>
      <c r="S16" s="17"/>
      <c r="T16" s="17">
        <v>0.234037464843285</v>
      </c>
      <c r="U16" s="17">
        <v>0.219717220255812</v>
      </c>
      <c r="V16" s="17">
        <v>0.191541367039779</v>
      </c>
      <c r="W16" s="17">
        <v>0.20868015289050401</v>
      </c>
      <c r="X16" s="17"/>
      <c r="Y16" s="17">
        <v>0.20407081623986301</v>
      </c>
      <c r="Z16" s="17">
        <v>0.221757876369651</v>
      </c>
      <c r="AA16" s="17">
        <v>0.25583976176456702</v>
      </c>
      <c r="AB16" s="17">
        <v>0.22004265021621899</v>
      </c>
      <c r="AC16" s="17">
        <v>0.13652760325468599</v>
      </c>
      <c r="AD16" s="17">
        <v>0.157624024168348</v>
      </c>
      <c r="AE16" s="17"/>
      <c r="AF16" s="17">
        <v>0.19380580208783199</v>
      </c>
      <c r="AG16" s="17">
        <v>0.231612493305803</v>
      </c>
      <c r="AH16" s="17"/>
      <c r="AI16" s="17">
        <v>0.14769314582717599</v>
      </c>
      <c r="AJ16" s="17">
        <v>0.184760908820088</v>
      </c>
      <c r="AK16" s="17">
        <v>0.22840261461167</v>
      </c>
      <c r="AL16" s="17">
        <v>0.22346606413464101</v>
      </c>
      <c r="AM16" s="17">
        <v>0.199641840631371</v>
      </c>
      <c r="AN16" s="17">
        <v>0.229135148123746</v>
      </c>
      <c r="AO16" s="17">
        <v>0.37472939196134503</v>
      </c>
      <c r="AP16" s="17"/>
      <c r="AQ16" s="17">
        <v>0.34872092992871101</v>
      </c>
      <c r="AR16" s="17">
        <v>6.3239871251008203E-2</v>
      </c>
      <c r="AS16" s="17"/>
      <c r="AT16" s="17">
        <v>0.42339166391796201</v>
      </c>
      <c r="AU16" s="17">
        <v>0.19829384033403899</v>
      </c>
      <c r="AV16" s="17">
        <v>8.0999558450738099E-2</v>
      </c>
      <c r="AW16" s="17"/>
      <c r="AX16" s="17">
        <v>0.210616154165017</v>
      </c>
      <c r="AY16" s="17">
        <v>0.20807352379227401</v>
      </c>
      <c r="AZ16" s="17"/>
      <c r="BA16" s="17">
        <v>0.14174376154521101</v>
      </c>
      <c r="BB16" s="17">
        <v>0.26518582981627098</v>
      </c>
      <c r="BC16" s="17">
        <v>0.25284745922305801</v>
      </c>
      <c r="BD16" s="17">
        <v>0.21302344545315499</v>
      </c>
      <c r="BE16" s="17">
        <v>3.1186043010585002E-2</v>
      </c>
      <c r="BF16" s="17"/>
      <c r="BG16" s="17">
        <v>0.236389137491122</v>
      </c>
      <c r="BH16" s="17">
        <v>7.7242224986408994E-2</v>
      </c>
    </row>
    <row r="17" spans="2:60" x14ac:dyDescent="0.35">
      <c r="B17" t="s">
        <v>79</v>
      </c>
      <c r="C17" s="17">
        <v>0.20096390980553899</v>
      </c>
      <c r="D17" s="17">
        <v>0.202789272825841</v>
      </c>
      <c r="E17" s="17">
        <v>0.20056973404601999</v>
      </c>
      <c r="F17" s="17"/>
      <c r="G17" s="17">
        <v>0.15993781530700499</v>
      </c>
      <c r="H17" s="17">
        <v>0.241901884938753</v>
      </c>
      <c r="I17" s="17">
        <v>0.216424554012453</v>
      </c>
      <c r="J17" s="17">
        <v>0.188831597912685</v>
      </c>
      <c r="K17" s="17">
        <v>0.173201980173564</v>
      </c>
      <c r="L17" s="17">
        <v>0.208581963677402</v>
      </c>
      <c r="M17" s="17"/>
      <c r="N17" s="17">
        <v>0.216397803685136</v>
      </c>
      <c r="O17" s="17">
        <v>0.16970295751762299</v>
      </c>
      <c r="P17" s="17">
        <v>0.22099138647050401</v>
      </c>
      <c r="Q17" s="17">
        <v>0.22477164852227499</v>
      </c>
      <c r="R17" s="17">
        <v>0.16289830146210699</v>
      </c>
      <c r="S17" s="17"/>
      <c r="T17" s="17">
        <v>0.237922374233596</v>
      </c>
      <c r="U17" s="17">
        <v>0.18959376831279501</v>
      </c>
      <c r="V17" s="17">
        <v>0.183261182212962</v>
      </c>
      <c r="W17" s="17">
        <v>0.212821152810687</v>
      </c>
      <c r="X17" s="17"/>
      <c r="Y17" s="17">
        <v>0.24409623448592799</v>
      </c>
      <c r="Z17" s="17">
        <v>0.19001077609988101</v>
      </c>
      <c r="AA17" s="17">
        <v>0.222219633971138</v>
      </c>
      <c r="AB17" s="17">
        <v>0.13828630636997</v>
      </c>
      <c r="AC17" s="17">
        <v>0.154319049849207</v>
      </c>
      <c r="AD17" s="17">
        <v>0.16489160229775901</v>
      </c>
      <c r="AE17" s="17"/>
      <c r="AF17" s="17">
        <v>0.21628273834123601</v>
      </c>
      <c r="AG17" s="17">
        <v>0.181457862389547</v>
      </c>
      <c r="AH17" s="17"/>
      <c r="AI17" s="17">
        <v>0.20171244927409901</v>
      </c>
      <c r="AJ17" s="17">
        <v>0.21289345477535301</v>
      </c>
      <c r="AK17" s="17">
        <v>0.20862191993488599</v>
      </c>
      <c r="AL17" s="17">
        <v>0.18573748627831099</v>
      </c>
      <c r="AM17" s="17">
        <v>0.19965074944852501</v>
      </c>
      <c r="AN17" s="17">
        <v>0.182483639547844</v>
      </c>
      <c r="AO17" s="17">
        <v>0.17454224801656901</v>
      </c>
      <c r="AP17" s="17"/>
      <c r="AQ17" s="17">
        <v>0.13812274064692801</v>
      </c>
      <c r="AR17" s="17">
        <v>0.279209782942759</v>
      </c>
      <c r="AS17" s="17"/>
      <c r="AT17" s="17">
        <v>0.107481121505396</v>
      </c>
      <c r="AU17" s="17">
        <v>0.21837634979956999</v>
      </c>
      <c r="AV17" s="17">
        <v>0.24333246981874901</v>
      </c>
      <c r="AW17" s="17"/>
      <c r="AX17" s="17">
        <v>0.221896796046372</v>
      </c>
      <c r="AY17" s="17">
        <v>0.193402516846617</v>
      </c>
      <c r="AZ17" s="17"/>
      <c r="BA17" s="17">
        <v>0.217203968850815</v>
      </c>
      <c r="BB17" s="17">
        <v>0.16738769361156799</v>
      </c>
      <c r="BC17" s="17">
        <v>0.18730326151690799</v>
      </c>
      <c r="BD17" s="17">
        <v>0.17076335281588201</v>
      </c>
      <c r="BE17" s="17">
        <v>0.31795237102389001</v>
      </c>
      <c r="BF17" s="17"/>
      <c r="BG17" s="17">
        <v>0.17900888540575899</v>
      </c>
      <c r="BH17" s="17">
        <v>0.28067200891812399</v>
      </c>
    </row>
    <row r="18" spans="2:60" x14ac:dyDescent="0.35">
      <c r="B18" t="s">
        <v>80</v>
      </c>
      <c r="C18" s="17">
        <v>0.187772189355216</v>
      </c>
      <c r="D18" s="17">
        <v>0.192283896278519</v>
      </c>
      <c r="E18" s="17">
        <v>0.18274495867235699</v>
      </c>
      <c r="F18" s="17"/>
      <c r="G18" s="17">
        <v>0.16367747069608099</v>
      </c>
      <c r="H18" s="17">
        <v>0.188811442511198</v>
      </c>
      <c r="I18" s="17">
        <v>0.17185178233150999</v>
      </c>
      <c r="J18" s="17">
        <v>0.14577803770879599</v>
      </c>
      <c r="K18" s="17">
        <v>0.18498015169679899</v>
      </c>
      <c r="L18" s="17">
        <v>0.24724204064661601</v>
      </c>
      <c r="M18" s="17"/>
      <c r="N18" s="17">
        <v>0.17153408715572099</v>
      </c>
      <c r="O18" s="17">
        <v>0.17313494076239599</v>
      </c>
      <c r="P18" s="17">
        <v>0.18380092749475799</v>
      </c>
      <c r="Q18" s="17">
        <v>0.19807890638082201</v>
      </c>
      <c r="R18" s="17">
        <v>0.25277393702420298</v>
      </c>
      <c r="S18" s="17"/>
      <c r="T18" s="17">
        <v>0.20125041679991801</v>
      </c>
      <c r="U18" s="17">
        <v>0.17330945221687399</v>
      </c>
      <c r="V18" s="17">
        <v>0.18642298507260099</v>
      </c>
      <c r="W18" s="17">
        <v>0.192926339681634</v>
      </c>
      <c r="X18" s="17"/>
      <c r="Y18" s="17">
        <v>0.221051748802508</v>
      </c>
      <c r="Z18" s="17">
        <v>0.168085019743135</v>
      </c>
      <c r="AA18" s="17">
        <v>0.17225685809531799</v>
      </c>
      <c r="AB18" s="17">
        <v>0.14457551422360501</v>
      </c>
      <c r="AC18" s="17">
        <v>0.28904119838541698</v>
      </c>
      <c r="AD18" s="17">
        <v>0.19434417622948599</v>
      </c>
      <c r="AE18" s="17"/>
      <c r="AF18" s="17">
        <v>0.177626863285511</v>
      </c>
      <c r="AG18" s="17">
        <v>0.20447626671168301</v>
      </c>
      <c r="AH18" s="17"/>
      <c r="AI18" s="17">
        <v>0.16018716107169201</v>
      </c>
      <c r="AJ18" s="17">
        <v>0.14805506688818901</v>
      </c>
      <c r="AK18" s="17">
        <v>0.1675619182983</v>
      </c>
      <c r="AL18" s="17">
        <v>0.20147866714792201</v>
      </c>
      <c r="AM18" s="17">
        <v>0.20468964855858701</v>
      </c>
      <c r="AN18" s="17">
        <v>0.24071043047573301</v>
      </c>
      <c r="AO18" s="17">
        <v>0.360999535889172</v>
      </c>
      <c r="AP18" s="17"/>
      <c r="AQ18" s="17">
        <v>0.30096199638972398</v>
      </c>
      <c r="AR18" s="17">
        <v>6.7076554563107404E-2</v>
      </c>
      <c r="AS18" s="17"/>
      <c r="AT18" s="17">
        <v>0.37624964745919198</v>
      </c>
      <c r="AU18" s="17">
        <v>0.16002147067855599</v>
      </c>
      <c r="AV18" s="17">
        <v>0.10676960119226001</v>
      </c>
      <c r="AW18" s="17"/>
      <c r="AX18" s="17">
        <v>0.177691194423205</v>
      </c>
      <c r="AY18" s="17">
        <v>0.19141365394929299</v>
      </c>
      <c r="AZ18" s="17"/>
      <c r="BA18" s="17">
        <v>0.15710882301145601</v>
      </c>
      <c r="BB18" s="17">
        <v>0.24519966523469</v>
      </c>
      <c r="BC18" s="17">
        <v>0.24317437300127601</v>
      </c>
      <c r="BD18" s="17">
        <v>9.7990343153919093E-2</v>
      </c>
      <c r="BE18" s="17">
        <v>9.66366870498051E-3</v>
      </c>
      <c r="BF18" s="17"/>
      <c r="BG18" s="17">
        <v>0.22464974318870201</v>
      </c>
      <c r="BH18" s="17">
        <v>3.2035245383351001E-2</v>
      </c>
    </row>
    <row r="19" spans="2:60" x14ac:dyDescent="0.35">
      <c r="B19" t="s">
        <v>81</v>
      </c>
      <c r="C19" s="17">
        <v>0.17884013855400599</v>
      </c>
      <c r="D19" s="17">
        <v>0.158953482003199</v>
      </c>
      <c r="E19" s="17">
        <v>0.19665533879242</v>
      </c>
      <c r="F19" s="17"/>
      <c r="G19" s="17">
        <v>0.212324135730425</v>
      </c>
      <c r="H19" s="17">
        <v>0.27306682942022098</v>
      </c>
      <c r="I19" s="17">
        <v>0.26685947012720601</v>
      </c>
      <c r="J19" s="17">
        <v>0.158184482362873</v>
      </c>
      <c r="K19" s="17">
        <v>0.109626426792655</v>
      </c>
      <c r="L19" s="17">
        <v>8.0017361725762695E-2</v>
      </c>
      <c r="M19" s="17"/>
      <c r="N19" s="17">
        <v>0.28805317292209198</v>
      </c>
      <c r="O19" s="17">
        <v>0.20947806753409401</v>
      </c>
      <c r="P19" s="17">
        <v>0.149259860533109</v>
      </c>
      <c r="Q19" s="17">
        <v>7.7258386501458706E-2</v>
      </c>
      <c r="R19" s="17">
        <v>0.11209118384094099</v>
      </c>
      <c r="S19" s="17"/>
      <c r="T19" s="17">
        <v>0.158141389973564</v>
      </c>
      <c r="U19" s="17">
        <v>0.17379572572454599</v>
      </c>
      <c r="V19" s="17">
        <v>0.151707251096528</v>
      </c>
      <c r="W19" s="17">
        <v>0.24115673729513901</v>
      </c>
      <c r="X19" s="17"/>
      <c r="Y19" s="17">
        <v>0.19352253373335099</v>
      </c>
      <c r="Z19" s="17">
        <v>0.17134445348451999</v>
      </c>
      <c r="AA19" s="17">
        <v>0.19469817338780501</v>
      </c>
      <c r="AB19" s="17">
        <v>0.186937098623213</v>
      </c>
      <c r="AC19" s="17">
        <v>0.114668030361134</v>
      </c>
      <c r="AD19" s="17">
        <v>0.15677981518377501</v>
      </c>
      <c r="AE19" s="17"/>
      <c r="AF19" s="17">
        <v>0.16640709415394001</v>
      </c>
      <c r="AG19" s="17">
        <v>0.19527451211879199</v>
      </c>
      <c r="AH19" s="17"/>
      <c r="AI19" s="17">
        <v>0.24402890927817</v>
      </c>
      <c r="AJ19" s="17">
        <v>0.21439517088909599</v>
      </c>
      <c r="AK19" s="17">
        <v>0.24643517140188301</v>
      </c>
      <c r="AL19" s="17">
        <v>0.141962003717367</v>
      </c>
      <c r="AM19" s="17">
        <v>0.12791715767887099</v>
      </c>
      <c r="AN19" s="17">
        <v>9.4113248282342701E-2</v>
      </c>
      <c r="AO19" s="17">
        <v>0.108159748147426</v>
      </c>
      <c r="AP19" s="17"/>
      <c r="AQ19" s="17">
        <v>0.196065837844419</v>
      </c>
      <c r="AR19" s="17">
        <v>0.12718822677591701</v>
      </c>
      <c r="AS19" s="17"/>
      <c r="AT19" s="17">
        <v>0.187912440059602</v>
      </c>
      <c r="AU19" s="17">
        <v>0.194407562939514</v>
      </c>
      <c r="AV19" s="17">
        <v>0.14562407288691501</v>
      </c>
      <c r="AW19" s="17"/>
      <c r="AX19" s="17">
        <v>0.15446766241086199</v>
      </c>
      <c r="AY19" s="17">
        <v>0.187643982772142</v>
      </c>
      <c r="AZ19" s="17"/>
      <c r="BA19" s="17">
        <v>0.16717855850209601</v>
      </c>
      <c r="BB19" s="17">
        <v>0.22512571248690599</v>
      </c>
      <c r="BC19" s="17">
        <v>0.16128884958556</v>
      </c>
      <c r="BD19" s="17">
        <v>0.223018614956664</v>
      </c>
      <c r="BE19" s="17">
        <v>8.4772708605957606E-2</v>
      </c>
      <c r="BF19" s="17"/>
      <c r="BG19" s="17">
        <v>0.21160774095750401</v>
      </c>
      <c r="BH19" s="17">
        <v>0.119787939437314</v>
      </c>
    </row>
    <row r="20" spans="2:60" x14ac:dyDescent="0.35">
      <c r="B20" t="s">
        <v>82</v>
      </c>
      <c r="C20" s="17">
        <v>0.17836210496346799</v>
      </c>
      <c r="D20" s="17">
        <v>0.19122841069962801</v>
      </c>
      <c r="E20" s="17">
        <v>0.16707020741426701</v>
      </c>
      <c r="F20" s="17"/>
      <c r="G20" s="17">
        <v>0.10454673092305999</v>
      </c>
      <c r="H20" s="17">
        <v>0.10105924517236101</v>
      </c>
      <c r="I20" s="17">
        <v>9.9651107839750896E-2</v>
      </c>
      <c r="J20" s="17">
        <v>0.176294280853802</v>
      </c>
      <c r="K20" s="17">
        <v>0.24264435530619699</v>
      </c>
      <c r="L20" s="17">
        <v>0.29974843620298902</v>
      </c>
      <c r="M20" s="17"/>
      <c r="N20" s="17">
        <v>0.13813905904931101</v>
      </c>
      <c r="O20" s="17">
        <v>0.13558248474079701</v>
      </c>
      <c r="P20" s="17">
        <v>0.18390949484596</v>
      </c>
      <c r="Q20" s="17">
        <v>0.246627946259521</v>
      </c>
      <c r="R20" s="17">
        <v>0.26418808673403299</v>
      </c>
      <c r="S20" s="17"/>
      <c r="T20" s="17">
        <v>0.177359522212853</v>
      </c>
      <c r="U20" s="17">
        <v>0.20285921654111</v>
      </c>
      <c r="V20" s="17">
        <v>0.170023283917102</v>
      </c>
      <c r="W20" s="17">
        <v>0.17106700901771901</v>
      </c>
      <c r="X20" s="17"/>
      <c r="Y20" s="17">
        <v>0.16053810790117501</v>
      </c>
      <c r="Z20" s="17">
        <v>0.179492956895345</v>
      </c>
      <c r="AA20" s="17">
        <v>0.15568386876293</v>
      </c>
      <c r="AB20" s="17">
        <v>0.17629638061466499</v>
      </c>
      <c r="AC20" s="17">
        <v>0.453558528056139</v>
      </c>
      <c r="AD20" s="17">
        <v>0.21166632776609401</v>
      </c>
      <c r="AE20" s="17"/>
      <c r="AF20" s="17">
        <v>0.171825759153312</v>
      </c>
      <c r="AG20" s="17">
        <v>0.19100287813074801</v>
      </c>
      <c r="AH20" s="17"/>
      <c r="AI20" s="17">
        <v>6.8479497205254106E-2</v>
      </c>
      <c r="AJ20" s="17">
        <v>0.125243286260661</v>
      </c>
      <c r="AK20" s="17">
        <v>0.16968542265286199</v>
      </c>
      <c r="AL20" s="17">
        <v>0.172541565091481</v>
      </c>
      <c r="AM20" s="17">
        <v>0.20939221486161</v>
      </c>
      <c r="AN20" s="17">
        <v>0.30736903489259798</v>
      </c>
      <c r="AO20" s="17">
        <v>0.29038055941345498</v>
      </c>
      <c r="AP20" s="17"/>
      <c r="AQ20" s="17">
        <v>0.29206669786992701</v>
      </c>
      <c r="AR20" s="17">
        <v>8.39265443353885E-2</v>
      </c>
      <c r="AS20" s="17"/>
      <c r="AT20" s="17">
        <v>0.37751324768195399</v>
      </c>
      <c r="AU20" s="17">
        <v>0.132565549009102</v>
      </c>
      <c r="AV20" s="17">
        <v>0.131663369345558</v>
      </c>
      <c r="AW20" s="17"/>
      <c r="AX20" s="17">
        <v>0.18171637355501499</v>
      </c>
      <c r="AY20" s="17">
        <v>0.177150473532491</v>
      </c>
      <c r="AZ20" s="17"/>
      <c r="BA20" s="17">
        <v>0.15110628765290199</v>
      </c>
      <c r="BB20" s="17">
        <v>0.20463161556815301</v>
      </c>
      <c r="BC20" s="17">
        <v>0.21691588441113999</v>
      </c>
      <c r="BD20" s="17">
        <v>0.13178146964874099</v>
      </c>
      <c r="BE20" s="17">
        <v>0.114041429219886</v>
      </c>
      <c r="BF20" s="17"/>
      <c r="BG20" s="17">
        <v>0.19214517216059701</v>
      </c>
      <c r="BH20" s="17">
        <v>0.118534666140754</v>
      </c>
    </row>
    <row r="21" spans="2:60" x14ac:dyDescent="0.35">
      <c r="B21" t="s">
        <v>83</v>
      </c>
      <c r="C21" s="17">
        <v>0.15492828511642701</v>
      </c>
      <c r="D21" s="17">
        <v>0.14854307823639201</v>
      </c>
      <c r="E21" s="17">
        <v>0.16215907412847999</v>
      </c>
      <c r="F21" s="17"/>
      <c r="G21" s="17">
        <v>5.8118282711652501E-2</v>
      </c>
      <c r="H21" s="17">
        <v>8.1961224624728907E-2</v>
      </c>
      <c r="I21" s="17">
        <v>0.13418506930796301</v>
      </c>
      <c r="J21" s="17">
        <v>0.13143151606477099</v>
      </c>
      <c r="K21" s="17">
        <v>0.21560435555712201</v>
      </c>
      <c r="L21" s="17">
        <v>0.25931754011150598</v>
      </c>
      <c r="M21" s="17"/>
      <c r="N21" s="17">
        <v>0.160813280733483</v>
      </c>
      <c r="O21" s="17">
        <v>0.167280545708345</v>
      </c>
      <c r="P21" s="17">
        <v>0.172456092082649</v>
      </c>
      <c r="Q21" s="17">
        <v>0.11728565036254</v>
      </c>
      <c r="R21" s="17">
        <v>0.109094373887414</v>
      </c>
      <c r="S21" s="17"/>
      <c r="T21" s="17">
        <v>0.17897649485754399</v>
      </c>
      <c r="U21" s="17">
        <v>0.16707824755570999</v>
      </c>
      <c r="V21" s="17">
        <v>0.15247932366691599</v>
      </c>
      <c r="W21" s="17">
        <v>0.131197134090173</v>
      </c>
      <c r="X21" s="17"/>
      <c r="Y21" s="17">
        <v>0.14335497890321</v>
      </c>
      <c r="Z21" s="17">
        <v>0.13946829787849799</v>
      </c>
      <c r="AA21" s="17">
        <v>0.103231505549706</v>
      </c>
      <c r="AB21" s="17">
        <v>0.20854376834636501</v>
      </c>
      <c r="AC21" s="17">
        <v>0.185169215706975</v>
      </c>
      <c r="AD21" s="17">
        <v>0.21263886951592201</v>
      </c>
      <c r="AE21" s="17"/>
      <c r="AF21" s="17">
        <v>0.168693568066246</v>
      </c>
      <c r="AG21" s="17">
        <v>0.13582153027617999</v>
      </c>
      <c r="AH21" s="17"/>
      <c r="AI21" s="17">
        <v>0.14752024540360201</v>
      </c>
      <c r="AJ21" s="17">
        <v>0.16216553019447</v>
      </c>
      <c r="AK21" s="17">
        <v>0.106391728919577</v>
      </c>
      <c r="AL21" s="17">
        <v>0.20244052688130801</v>
      </c>
      <c r="AM21" s="17">
        <v>0.16908483244540701</v>
      </c>
      <c r="AN21" s="17">
        <v>0.16275248337449</v>
      </c>
      <c r="AO21" s="17">
        <v>0.115694186060899</v>
      </c>
      <c r="AP21" s="17"/>
      <c r="AQ21" s="17">
        <v>0.17209994728021299</v>
      </c>
      <c r="AR21" s="17">
        <v>0.14298378265872</v>
      </c>
      <c r="AS21" s="17"/>
      <c r="AT21" s="17">
        <v>0.13794098517251799</v>
      </c>
      <c r="AU21" s="17">
        <v>0.17468349841090899</v>
      </c>
      <c r="AV21" s="17">
        <v>0.13511642061178999</v>
      </c>
      <c r="AW21" s="17"/>
      <c r="AX21" s="17">
        <v>0.181058509353658</v>
      </c>
      <c r="AY21" s="17">
        <v>0.145489505805764</v>
      </c>
      <c r="AZ21" s="17"/>
      <c r="BA21" s="17">
        <v>0.17040122576640401</v>
      </c>
      <c r="BB21" s="17">
        <v>0.15196382823551899</v>
      </c>
      <c r="BC21" s="17">
        <v>0.17020021057748699</v>
      </c>
      <c r="BD21" s="17">
        <v>0.13685914587898201</v>
      </c>
      <c r="BE21" s="17">
        <v>0.12234490296118</v>
      </c>
      <c r="BF21" s="17"/>
      <c r="BG21" s="17">
        <v>0.15626492324639901</v>
      </c>
      <c r="BH21" s="17">
        <v>0.12602110270933001</v>
      </c>
    </row>
    <row r="22" spans="2:60" x14ac:dyDescent="0.35">
      <c r="B22" t="s">
        <v>84</v>
      </c>
      <c r="C22" s="17">
        <v>0.136166475552434</v>
      </c>
      <c r="D22" s="17">
        <v>0.15978697020548599</v>
      </c>
      <c r="E22" s="17">
        <v>0.115866777154326</v>
      </c>
      <c r="F22" s="17"/>
      <c r="G22" s="17">
        <v>0.160711517082436</v>
      </c>
      <c r="H22" s="17">
        <v>0.171780990955687</v>
      </c>
      <c r="I22" s="17">
        <v>0.13958861037231099</v>
      </c>
      <c r="J22" s="17">
        <v>0.16481050044248999</v>
      </c>
      <c r="K22" s="17">
        <v>0.116679356758356</v>
      </c>
      <c r="L22" s="17">
        <v>8.2631888509502496E-2</v>
      </c>
      <c r="M22" s="17"/>
      <c r="N22" s="17">
        <v>0.11512589957581</v>
      </c>
      <c r="O22" s="17">
        <v>0.151711385635454</v>
      </c>
      <c r="P22" s="17">
        <v>0.13366852961973799</v>
      </c>
      <c r="Q22" s="17">
        <v>0.172227503564016</v>
      </c>
      <c r="R22" s="17">
        <v>0.112012810538948</v>
      </c>
      <c r="S22" s="17"/>
      <c r="T22" s="17">
        <v>0.12769724419030101</v>
      </c>
      <c r="U22" s="17">
        <v>0.12807840987890501</v>
      </c>
      <c r="V22" s="17">
        <v>0.13316200355220301</v>
      </c>
      <c r="W22" s="17">
        <v>0.15399743051412201</v>
      </c>
      <c r="X22" s="17"/>
      <c r="Y22" s="17">
        <v>0.124599364492727</v>
      </c>
      <c r="Z22" s="17">
        <v>0.12932970351114101</v>
      </c>
      <c r="AA22" s="17">
        <v>0.17096410740912099</v>
      </c>
      <c r="AB22" s="17">
        <v>0.15744771421796</v>
      </c>
      <c r="AC22" s="17">
        <v>0.30221169009848398</v>
      </c>
      <c r="AD22" s="17">
        <v>0.15045968292568501</v>
      </c>
      <c r="AE22" s="17"/>
      <c r="AF22" s="17">
        <v>0.138944289742262</v>
      </c>
      <c r="AG22" s="17">
        <v>0.130304338476144</v>
      </c>
      <c r="AH22" s="17"/>
      <c r="AI22" s="17">
        <v>7.2741050044735897E-2</v>
      </c>
      <c r="AJ22" s="17">
        <v>0.15036578648643201</v>
      </c>
      <c r="AK22" s="17">
        <v>0.13038368734069999</v>
      </c>
      <c r="AL22" s="17">
        <v>0.17081594564593899</v>
      </c>
      <c r="AM22" s="17">
        <v>0.155414902317278</v>
      </c>
      <c r="AN22" s="17">
        <v>9.1232566046968694E-2</v>
      </c>
      <c r="AO22" s="17">
        <v>4.82741413974579E-2</v>
      </c>
      <c r="AP22" s="17"/>
      <c r="AQ22" s="17">
        <v>9.2716615698563695E-2</v>
      </c>
      <c r="AR22" s="17">
        <v>0.180440088045526</v>
      </c>
      <c r="AS22" s="17"/>
      <c r="AT22" s="17">
        <v>5.3232266274289598E-2</v>
      </c>
      <c r="AU22" s="17">
        <v>0.15781414599930299</v>
      </c>
      <c r="AV22" s="17">
        <v>0.160886277967761</v>
      </c>
      <c r="AW22" s="17"/>
      <c r="AX22" s="17">
        <v>0.127018170896399</v>
      </c>
      <c r="AY22" s="17">
        <v>0.13947103306143499</v>
      </c>
      <c r="AZ22" s="17"/>
      <c r="BA22" s="17">
        <v>0.120978350482014</v>
      </c>
      <c r="BB22" s="17">
        <v>0.114077283053692</v>
      </c>
      <c r="BC22" s="17">
        <v>0.138088162149866</v>
      </c>
      <c r="BD22" s="17">
        <v>0.15663279950536299</v>
      </c>
      <c r="BE22" s="17">
        <v>0.185926801612807</v>
      </c>
      <c r="BF22" s="17"/>
      <c r="BG22" s="17">
        <v>0.11568717114315701</v>
      </c>
      <c r="BH22" s="17">
        <v>0.17850715156426</v>
      </c>
    </row>
    <row r="23" spans="2:60" x14ac:dyDescent="0.35">
      <c r="B23" t="s">
        <v>85</v>
      </c>
      <c r="C23" s="17">
        <v>0.126038591827797</v>
      </c>
      <c r="D23" s="17">
        <v>0.12695071623993601</v>
      </c>
      <c r="E23" s="17">
        <v>0.12573499675750099</v>
      </c>
      <c r="F23" s="17"/>
      <c r="G23" s="17">
        <v>0.14264925627292699</v>
      </c>
      <c r="H23" s="17">
        <v>0.11570270170397701</v>
      </c>
      <c r="I23" s="17">
        <v>0.104410387773776</v>
      </c>
      <c r="J23" s="17">
        <v>0.113403855557456</v>
      </c>
      <c r="K23" s="17">
        <v>0.126852473079587</v>
      </c>
      <c r="L23" s="17">
        <v>0.15119240463425301</v>
      </c>
      <c r="M23" s="17"/>
      <c r="N23" s="17">
        <v>0.12509121318434799</v>
      </c>
      <c r="O23" s="17">
        <v>0.12901992953649299</v>
      </c>
      <c r="P23" s="17">
        <v>0.125236074162763</v>
      </c>
      <c r="Q23" s="17">
        <v>0.120225288423573</v>
      </c>
      <c r="R23" s="17">
        <v>0.116295250664252</v>
      </c>
      <c r="S23" s="17"/>
      <c r="T23" s="17">
        <v>0.13444169796260499</v>
      </c>
      <c r="U23" s="17">
        <v>9.7434248137258497E-2</v>
      </c>
      <c r="V23" s="17">
        <v>0.12753423913726999</v>
      </c>
      <c r="W23" s="17">
        <v>0.14255534356883701</v>
      </c>
      <c r="X23" s="17"/>
      <c r="Y23" s="17">
        <v>0.13867155225434899</v>
      </c>
      <c r="Z23" s="17">
        <v>0.128742744167859</v>
      </c>
      <c r="AA23" s="17">
        <v>0.13687486948463201</v>
      </c>
      <c r="AB23" s="17">
        <v>0.10495166627081901</v>
      </c>
      <c r="AC23" s="17">
        <v>8.7433005257827406E-2</v>
      </c>
      <c r="AD23" s="17">
        <v>9.7531692546474202E-2</v>
      </c>
      <c r="AE23" s="17"/>
      <c r="AF23" s="17">
        <v>0.12860743533633401</v>
      </c>
      <c r="AG23" s="17">
        <v>0.124797098030374</v>
      </c>
      <c r="AH23" s="17"/>
      <c r="AI23" s="17">
        <v>0.11009622324420899</v>
      </c>
      <c r="AJ23" s="17">
        <v>0.131727249097182</v>
      </c>
      <c r="AK23" s="17">
        <v>0.14125225750372</v>
      </c>
      <c r="AL23" s="17">
        <v>0.10856381587372101</v>
      </c>
      <c r="AM23" s="17">
        <v>0.11385025059566301</v>
      </c>
      <c r="AN23" s="17">
        <v>0.128461509253364</v>
      </c>
      <c r="AO23" s="17">
        <v>0.174522954632537</v>
      </c>
      <c r="AP23" s="17"/>
      <c r="AQ23" s="17">
        <v>0.19576551011478999</v>
      </c>
      <c r="AR23" s="17">
        <v>5.3725658011487903E-2</v>
      </c>
      <c r="AS23" s="17"/>
      <c r="AT23" s="17">
        <v>0.20669744448854599</v>
      </c>
      <c r="AU23" s="17">
        <v>0.13178214819317399</v>
      </c>
      <c r="AV23" s="17">
        <v>6.65826388956193E-2</v>
      </c>
      <c r="AW23" s="17"/>
      <c r="AX23" s="17">
        <v>0.11223908864457199</v>
      </c>
      <c r="AY23" s="17">
        <v>0.131023258777485</v>
      </c>
      <c r="AZ23" s="17"/>
      <c r="BA23" s="17">
        <v>0.108239628894403</v>
      </c>
      <c r="BB23" s="17">
        <v>0.14759956885078501</v>
      </c>
      <c r="BC23" s="17">
        <v>0.15537507616835</v>
      </c>
      <c r="BD23" s="17">
        <v>5.5153727460506903E-2</v>
      </c>
      <c r="BE23" s="17">
        <v>1.25485720085957E-2</v>
      </c>
      <c r="BF23" s="17"/>
      <c r="BG23" s="17">
        <v>0.13841764167850601</v>
      </c>
      <c r="BH23" s="17">
        <v>2.3339700600642301E-2</v>
      </c>
    </row>
    <row r="24" spans="2:60" x14ac:dyDescent="0.35">
      <c r="B24" t="s">
        <v>86</v>
      </c>
      <c r="C24" s="17">
        <v>0.118530497839006</v>
      </c>
      <c r="D24" s="17">
        <v>0.10937574267899899</v>
      </c>
      <c r="E24" s="17">
        <v>0.12906947213511499</v>
      </c>
      <c r="F24" s="17"/>
      <c r="G24" s="17">
        <v>0.12267896171158101</v>
      </c>
      <c r="H24" s="17">
        <v>9.1470678943087802E-2</v>
      </c>
      <c r="I24" s="17">
        <v>7.9004665081759198E-2</v>
      </c>
      <c r="J24" s="17">
        <v>0.13229287385917801</v>
      </c>
      <c r="K24" s="17">
        <v>0.159432546940739</v>
      </c>
      <c r="L24" s="17">
        <v>0.12769485577446099</v>
      </c>
      <c r="M24" s="17"/>
      <c r="N24" s="17">
        <v>0.111308454598447</v>
      </c>
      <c r="O24" s="17">
        <v>0.11508737707993499</v>
      </c>
      <c r="P24" s="17">
        <v>0.130093167086095</v>
      </c>
      <c r="Q24" s="17">
        <v>9.2426166961769807E-2</v>
      </c>
      <c r="R24" s="17">
        <v>0.13142630439730099</v>
      </c>
      <c r="S24" s="17"/>
      <c r="T24" s="17">
        <v>0.121438992194787</v>
      </c>
      <c r="U24" s="17">
        <v>0.11244992086936</v>
      </c>
      <c r="V24" s="17">
        <v>0.140311826395073</v>
      </c>
      <c r="W24" s="17">
        <v>8.7042010699286104E-2</v>
      </c>
      <c r="X24" s="17"/>
      <c r="Y24" s="17">
        <v>0.11840896594425</v>
      </c>
      <c r="Z24" s="17">
        <v>0.115820162055738</v>
      </c>
      <c r="AA24" s="17">
        <v>5.4718275316640502E-2</v>
      </c>
      <c r="AB24" s="17">
        <v>0.13447620073977201</v>
      </c>
      <c r="AC24" s="17">
        <v>5.1711350879158097E-2</v>
      </c>
      <c r="AD24" s="17">
        <v>0.14185067493612499</v>
      </c>
      <c r="AE24" s="17"/>
      <c r="AF24" s="17">
        <v>0.113575838895767</v>
      </c>
      <c r="AG24" s="17">
        <v>0.12508978113661301</v>
      </c>
      <c r="AH24" s="17"/>
      <c r="AI24" s="17">
        <v>0.13757801803005601</v>
      </c>
      <c r="AJ24" s="17">
        <v>0.14351236304377701</v>
      </c>
      <c r="AK24" s="17">
        <v>0.117214375961505</v>
      </c>
      <c r="AL24" s="17">
        <v>0.10433015510556901</v>
      </c>
      <c r="AM24" s="17">
        <v>9.5977417379057794E-2</v>
      </c>
      <c r="AN24" s="17">
        <v>0.12924876006959199</v>
      </c>
      <c r="AO24" s="17">
        <v>8.5773918305883295E-2</v>
      </c>
      <c r="AP24" s="17"/>
      <c r="AQ24" s="17">
        <v>7.1047437319285006E-2</v>
      </c>
      <c r="AR24" s="17">
        <v>0.179322921498411</v>
      </c>
      <c r="AS24" s="17"/>
      <c r="AT24" s="17">
        <v>4.7012108067417298E-2</v>
      </c>
      <c r="AU24" s="17">
        <v>0.12574375199690099</v>
      </c>
      <c r="AV24" s="17">
        <v>0.158794007788848</v>
      </c>
      <c r="AW24" s="17"/>
      <c r="AX24" s="17">
        <v>0.119189702390403</v>
      </c>
      <c r="AY24" s="17">
        <v>0.11829237947367099</v>
      </c>
      <c r="AZ24" s="17"/>
      <c r="BA24" s="17">
        <v>0.14140576140483799</v>
      </c>
      <c r="BB24" s="17">
        <v>0.10234378283352701</v>
      </c>
      <c r="BC24" s="17">
        <v>0.108079061886734</v>
      </c>
      <c r="BD24" s="17">
        <v>0.14480498075044099</v>
      </c>
      <c r="BE24" s="17">
        <v>0.156945433302106</v>
      </c>
      <c r="BF24" s="17"/>
      <c r="BG24" s="17">
        <v>0.11145620126821799</v>
      </c>
      <c r="BH24" s="17">
        <v>0.15387047246084101</v>
      </c>
    </row>
    <row r="25" spans="2:60" x14ac:dyDescent="0.35">
      <c r="B25" t="s">
        <v>87</v>
      </c>
      <c r="C25" s="17">
        <v>8.73912210947667E-2</v>
      </c>
      <c r="D25" s="17">
        <v>0.106634640442375</v>
      </c>
      <c r="E25" s="17">
        <v>6.9908257828395104E-2</v>
      </c>
      <c r="F25" s="17"/>
      <c r="G25" s="17">
        <v>8.4372818461429702E-2</v>
      </c>
      <c r="H25" s="17">
        <v>7.3248380466341995E-2</v>
      </c>
      <c r="I25" s="17">
        <v>7.0200230464519994E-2</v>
      </c>
      <c r="J25" s="17">
        <v>0.10506395256116099</v>
      </c>
      <c r="K25" s="17">
        <v>0.10334958415848799</v>
      </c>
      <c r="L25" s="17">
        <v>8.8797099202915702E-2</v>
      </c>
      <c r="M25" s="17"/>
      <c r="N25" s="17">
        <v>6.7946499489668605E-2</v>
      </c>
      <c r="O25" s="17">
        <v>6.61141653447921E-2</v>
      </c>
      <c r="P25" s="17">
        <v>9.0765193220377294E-2</v>
      </c>
      <c r="Q25" s="17">
        <v>0.127408590670613</v>
      </c>
      <c r="R25" s="17">
        <v>0.119579988822634</v>
      </c>
      <c r="S25" s="17"/>
      <c r="T25" s="17">
        <v>8.2535420184714103E-2</v>
      </c>
      <c r="U25" s="17">
        <v>9.9385393593122803E-2</v>
      </c>
      <c r="V25" s="17">
        <v>8.6849233548664195E-2</v>
      </c>
      <c r="W25" s="17">
        <v>8.1275609902991999E-2</v>
      </c>
      <c r="X25" s="17"/>
      <c r="Y25" s="17">
        <v>4.93598495910164E-2</v>
      </c>
      <c r="Z25" s="17">
        <v>0.10638394038900401</v>
      </c>
      <c r="AA25" s="17">
        <v>0.11472669290453701</v>
      </c>
      <c r="AB25" s="17">
        <v>8.21813967804325E-2</v>
      </c>
      <c r="AC25" s="17">
        <v>0.204275641860586</v>
      </c>
      <c r="AD25" s="17">
        <v>0.11457955136968601</v>
      </c>
      <c r="AE25" s="17"/>
      <c r="AF25" s="17">
        <v>8.817613421553E-2</v>
      </c>
      <c r="AG25" s="17">
        <v>8.6545902416559906E-2</v>
      </c>
      <c r="AH25" s="17"/>
      <c r="AI25" s="17">
        <v>6.3689737795728299E-2</v>
      </c>
      <c r="AJ25" s="17">
        <v>7.9632208880705796E-2</v>
      </c>
      <c r="AK25" s="17">
        <v>8.8176978211003898E-2</v>
      </c>
      <c r="AL25" s="17">
        <v>8.6862161238585006E-2</v>
      </c>
      <c r="AM25" s="17">
        <v>9.8874280902381803E-2</v>
      </c>
      <c r="AN25" s="17">
        <v>8.6551193736883705E-2</v>
      </c>
      <c r="AO25" s="17">
        <v>0.10937442719451899</v>
      </c>
      <c r="AP25" s="17"/>
      <c r="AQ25" s="17">
        <v>3.25327714473427E-2</v>
      </c>
      <c r="AR25" s="17">
        <v>0.16185962086776001</v>
      </c>
      <c r="AS25" s="17"/>
      <c r="AT25" s="17">
        <v>2.15967811428989E-2</v>
      </c>
      <c r="AU25" s="17">
        <v>6.4993094747798602E-2</v>
      </c>
      <c r="AV25" s="17">
        <v>0.16863073647789001</v>
      </c>
      <c r="AW25" s="17"/>
      <c r="AX25" s="17">
        <v>8.6153154925190698E-2</v>
      </c>
      <c r="AY25" s="17">
        <v>8.7838436290492997E-2</v>
      </c>
      <c r="AZ25" s="17"/>
      <c r="BA25" s="17">
        <v>0.108589411502415</v>
      </c>
      <c r="BB25" s="17">
        <v>5.6412328649746699E-2</v>
      </c>
      <c r="BC25" s="17">
        <v>5.0601788152842497E-2</v>
      </c>
      <c r="BD25" s="17">
        <v>0.102780609859446</v>
      </c>
      <c r="BE25" s="17">
        <v>0.26355131525344699</v>
      </c>
      <c r="BF25" s="17"/>
      <c r="BG25" s="17">
        <v>6.8584252065942097E-2</v>
      </c>
      <c r="BH25" s="17">
        <v>0.222830953190718</v>
      </c>
    </row>
    <row r="26" spans="2:60" x14ac:dyDescent="0.35">
      <c r="B26" t="s">
        <v>88</v>
      </c>
      <c r="C26" s="17">
        <v>8.1900443702344797E-2</v>
      </c>
      <c r="D26" s="17">
        <v>8.2119719617510301E-2</v>
      </c>
      <c r="E26" s="17">
        <v>7.9973523088409396E-2</v>
      </c>
      <c r="F26" s="17"/>
      <c r="G26" s="17">
        <v>0.130496576302149</v>
      </c>
      <c r="H26" s="17">
        <v>9.7106754263737605E-2</v>
      </c>
      <c r="I26" s="17">
        <v>9.9105125769985897E-2</v>
      </c>
      <c r="J26" s="17">
        <v>9.2500800759913404E-2</v>
      </c>
      <c r="K26" s="17">
        <v>2.9939635603248301E-2</v>
      </c>
      <c r="L26" s="17">
        <v>6.0278861452613498E-2</v>
      </c>
      <c r="M26" s="17"/>
      <c r="N26" s="17">
        <v>8.8440142590721096E-2</v>
      </c>
      <c r="O26" s="17">
        <v>9.0414318362226298E-2</v>
      </c>
      <c r="P26" s="17">
        <v>7.1568063983908498E-2</v>
      </c>
      <c r="Q26" s="17">
        <v>7.6845226098964603E-2</v>
      </c>
      <c r="R26" s="17">
        <v>8.4218260842509204E-2</v>
      </c>
      <c r="S26" s="17"/>
      <c r="T26" s="17">
        <v>6.5133671337716401E-2</v>
      </c>
      <c r="U26" s="17">
        <v>6.8714545372044994E-2</v>
      </c>
      <c r="V26" s="17">
        <v>0.103877663282701</v>
      </c>
      <c r="W26" s="17">
        <v>7.0243863279576504E-2</v>
      </c>
      <c r="X26" s="17"/>
      <c r="Y26" s="17">
        <v>0.11137910387211999</v>
      </c>
      <c r="Z26" s="17">
        <v>6.3964498619189195E-2</v>
      </c>
      <c r="AA26" s="17">
        <v>0.150209194059544</v>
      </c>
      <c r="AB26" s="17">
        <v>5.5324185687036703E-2</v>
      </c>
      <c r="AC26" s="17">
        <v>9.5006426902389599E-2</v>
      </c>
      <c r="AD26" s="17">
        <v>5.9091273481054897E-2</v>
      </c>
      <c r="AE26" s="17"/>
      <c r="AF26" s="17">
        <v>7.7183407764570194E-2</v>
      </c>
      <c r="AG26" s="17">
        <v>8.6795124673634302E-2</v>
      </c>
      <c r="AH26" s="17"/>
      <c r="AI26" s="17">
        <v>5.3950498157688001E-2</v>
      </c>
      <c r="AJ26" s="17">
        <v>6.7296737787272104E-2</v>
      </c>
      <c r="AK26" s="17">
        <v>0.10047689307661101</v>
      </c>
      <c r="AL26" s="17">
        <v>8.4286547631309702E-2</v>
      </c>
      <c r="AM26" s="17">
        <v>7.8022989291576403E-2</v>
      </c>
      <c r="AN26" s="17">
        <v>0.11738533645333001</v>
      </c>
      <c r="AO26" s="17">
        <v>5.36451767363227E-2</v>
      </c>
      <c r="AP26" s="17"/>
      <c r="AQ26" s="17">
        <v>0.118683977986137</v>
      </c>
      <c r="AR26" s="17">
        <v>1.7961868709704999E-2</v>
      </c>
      <c r="AS26" s="17"/>
      <c r="AT26" s="17">
        <v>0.159805698295478</v>
      </c>
      <c r="AU26" s="17">
        <v>6.8387079035766102E-2</v>
      </c>
      <c r="AV26" s="17">
        <v>4.88076909485467E-2</v>
      </c>
      <c r="AW26" s="17"/>
      <c r="AX26" s="17">
        <v>6.3146865315505396E-2</v>
      </c>
      <c r="AY26" s="17">
        <v>8.8674625434255999E-2</v>
      </c>
      <c r="AZ26" s="17"/>
      <c r="BA26" s="17">
        <v>6.0433745660909602E-2</v>
      </c>
      <c r="BB26" s="17">
        <v>0.104512707292315</v>
      </c>
      <c r="BC26" s="17">
        <v>8.7376818081656496E-2</v>
      </c>
      <c r="BD26" s="17">
        <v>0.128964562770467</v>
      </c>
      <c r="BE26" s="17">
        <v>3.5028452159088898E-3</v>
      </c>
      <c r="BF26" s="17"/>
      <c r="BG26" s="17">
        <v>9.4229921902455993E-2</v>
      </c>
      <c r="BH26" s="17">
        <v>3.5280068257340903E-2</v>
      </c>
    </row>
    <row r="27" spans="2:60" x14ac:dyDescent="0.35">
      <c r="B27" t="s">
        <v>89</v>
      </c>
      <c r="C27" s="17">
        <v>4.8653571426273502E-2</v>
      </c>
      <c r="D27" s="17">
        <v>5.51960290365901E-2</v>
      </c>
      <c r="E27" s="17">
        <v>4.0981929495872198E-2</v>
      </c>
      <c r="F27" s="17"/>
      <c r="G27" s="17">
        <v>9.4512671866485598E-2</v>
      </c>
      <c r="H27" s="17">
        <v>6.4150722105741395E-2</v>
      </c>
      <c r="I27" s="17">
        <v>5.35334148472515E-2</v>
      </c>
      <c r="J27" s="17">
        <v>2.9953628111984602E-2</v>
      </c>
      <c r="K27" s="17">
        <v>3.4643449218842499E-2</v>
      </c>
      <c r="L27" s="17">
        <v>3.0298325200340499E-2</v>
      </c>
      <c r="M27" s="17"/>
      <c r="N27" s="17">
        <v>4.2455794842646499E-2</v>
      </c>
      <c r="O27" s="17">
        <v>3.1824737490870697E-2</v>
      </c>
      <c r="P27" s="17">
        <v>5.4862908332721103E-2</v>
      </c>
      <c r="Q27" s="17">
        <v>6.37017791226476E-2</v>
      </c>
      <c r="R27" s="17">
        <v>6.3298096524506298E-2</v>
      </c>
      <c r="S27" s="17"/>
      <c r="T27" s="17">
        <v>6.4073696303768496E-2</v>
      </c>
      <c r="U27" s="17">
        <v>4.4866005795832199E-2</v>
      </c>
      <c r="V27" s="17">
        <v>4.9798377383475999E-2</v>
      </c>
      <c r="W27" s="17">
        <v>3.9175018436983303E-2</v>
      </c>
      <c r="X27" s="17"/>
      <c r="Y27" s="17">
        <v>6.0151711044852001E-2</v>
      </c>
      <c r="Z27" s="17">
        <v>4.3480046084141397E-2</v>
      </c>
      <c r="AA27" s="17">
        <v>6.8234299578918994E-2</v>
      </c>
      <c r="AB27" s="17">
        <v>4.2166236945046502E-2</v>
      </c>
      <c r="AC27" s="17">
        <v>3.51114989273087E-2</v>
      </c>
      <c r="AD27" s="17">
        <v>3.4063559182757899E-2</v>
      </c>
      <c r="AE27" s="17"/>
      <c r="AF27" s="17">
        <v>4.8558680921293597E-2</v>
      </c>
      <c r="AG27" s="17">
        <v>4.9712267461981603E-2</v>
      </c>
      <c r="AH27" s="17"/>
      <c r="AI27" s="17">
        <v>2.40064728067854E-2</v>
      </c>
      <c r="AJ27" s="17">
        <v>3.12373952435798E-2</v>
      </c>
      <c r="AK27" s="17">
        <v>3.21867400990581E-2</v>
      </c>
      <c r="AL27" s="17">
        <v>4.4704599559076803E-2</v>
      </c>
      <c r="AM27" s="17">
        <v>7.7710551211490994E-2</v>
      </c>
      <c r="AN27" s="17">
        <v>5.7179880487596403E-2</v>
      </c>
      <c r="AO27" s="17">
        <v>0.106448849035412</v>
      </c>
      <c r="AP27" s="17"/>
      <c r="AQ27" s="17">
        <v>5.5747602274171498E-2</v>
      </c>
      <c r="AR27" s="17">
        <v>4.2052974205845903E-2</v>
      </c>
      <c r="AS27" s="17"/>
      <c r="AT27" s="17">
        <v>3.4148764154996597E-2</v>
      </c>
      <c r="AU27" s="17">
        <v>4.46495862076439E-2</v>
      </c>
      <c r="AV27" s="17">
        <v>6.2746427922786105E-2</v>
      </c>
      <c r="AW27" s="17"/>
      <c r="AX27" s="17">
        <v>5.0618314276464502E-2</v>
      </c>
      <c r="AY27" s="17">
        <v>4.7943865531796998E-2</v>
      </c>
      <c r="AZ27" s="17"/>
      <c r="BA27" s="17">
        <v>5.6752651776903799E-2</v>
      </c>
      <c r="BB27" s="17">
        <v>4.9034037146113499E-2</v>
      </c>
      <c r="BC27" s="17">
        <v>6.0576924120521999E-2</v>
      </c>
      <c r="BD27" s="17">
        <v>0.107680478500431</v>
      </c>
      <c r="BE27" s="17">
        <v>1.3109449214823999E-2</v>
      </c>
      <c r="BF27" s="17"/>
      <c r="BG27" s="17">
        <v>5.0834643485689598E-2</v>
      </c>
      <c r="BH27" s="17">
        <v>3.7062609983244801E-2</v>
      </c>
    </row>
    <row r="28" spans="2:60" x14ac:dyDescent="0.35">
      <c r="B28" t="s">
        <v>90</v>
      </c>
      <c r="C28" s="17">
        <v>4.18103111763692E-2</v>
      </c>
      <c r="D28" s="17">
        <v>5.64871406557578E-2</v>
      </c>
      <c r="E28" s="17">
        <v>2.6492004870865699E-2</v>
      </c>
      <c r="F28" s="17"/>
      <c r="G28" s="17">
        <v>5.2726795336071101E-2</v>
      </c>
      <c r="H28" s="17">
        <v>7.3063001858437296E-2</v>
      </c>
      <c r="I28" s="17">
        <v>4.4793428012984603E-2</v>
      </c>
      <c r="J28" s="17">
        <v>2.3042646457690601E-2</v>
      </c>
      <c r="K28" s="17">
        <v>2.63025264471069E-2</v>
      </c>
      <c r="L28" s="17">
        <v>3.2896118774774101E-2</v>
      </c>
      <c r="M28" s="17"/>
      <c r="N28" s="17">
        <v>2.6431718802014299E-2</v>
      </c>
      <c r="O28" s="17">
        <v>5.8041036653990498E-2</v>
      </c>
      <c r="P28" s="17">
        <v>4.3858704303122997E-2</v>
      </c>
      <c r="Q28" s="17">
        <v>4.0969710972396003E-2</v>
      </c>
      <c r="R28" s="17">
        <v>3.38435852710504E-2</v>
      </c>
      <c r="S28" s="17"/>
      <c r="T28" s="17">
        <v>5.1333625281925498E-2</v>
      </c>
      <c r="U28" s="17">
        <v>4.0122028926165697E-2</v>
      </c>
      <c r="V28" s="17">
        <v>3.2872891819836603E-2</v>
      </c>
      <c r="W28" s="17">
        <v>5.07595015721303E-2</v>
      </c>
      <c r="X28" s="17"/>
      <c r="Y28" s="17">
        <v>5.1898107791745099E-2</v>
      </c>
      <c r="Z28" s="17">
        <v>3.5930408828105997E-2</v>
      </c>
      <c r="AA28" s="17">
        <v>1.6192020031325E-2</v>
      </c>
      <c r="AB28" s="17">
        <v>4.6694032968767202E-2</v>
      </c>
      <c r="AC28" s="17">
        <v>0</v>
      </c>
      <c r="AD28" s="17">
        <v>4.1628752993057003E-2</v>
      </c>
      <c r="AE28" s="17"/>
      <c r="AF28" s="17">
        <v>3.9997429825215397E-2</v>
      </c>
      <c r="AG28" s="17">
        <v>4.3946863588980797E-2</v>
      </c>
      <c r="AH28" s="17"/>
      <c r="AI28" s="17">
        <v>1.9756839091490199E-2</v>
      </c>
      <c r="AJ28" s="17">
        <v>3.54784472891954E-2</v>
      </c>
      <c r="AK28" s="17">
        <v>3.0657415025124701E-2</v>
      </c>
      <c r="AL28" s="17">
        <v>6.8186486958592599E-2</v>
      </c>
      <c r="AM28" s="17">
        <v>4.7017081613753398E-2</v>
      </c>
      <c r="AN28" s="17">
        <v>5.3666560052688203E-2</v>
      </c>
      <c r="AO28" s="17">
        <v>3.9364661441028202E-2</v>
      </c>
      <c r="AP28" s="17"/>
      <c r="AQ28" s="17">
        <v>4.2157858665127397E-2</v>
      </c>
      <c r="AR28" s="17">
        <v>4.6019864472030797E-2</v>
      </c>
      <c r="AS28" s="17"/>
      <c r="AT28" s="17">
        <v>4.2102384398674197E-2</v>
      </c>
      <c r="AU28" s="17">
        <v>3.8081527590677802E-2</v>
      </c>
      <c r="AV28" s="17">
        <v>4.9096197124912699E-2</v>
      </c>
      <c r="AW28" s="17"/>
      <c r="AX28" s="17">
        <v>5.3831389479675799E-2</v>
      </c>
      <c r="AY28" s="17">
        <v>3.7468048203384799E-2</v>
      </c>
      <c r="AZ28" s="17"/>
      <c r="BA28" s="17">
        <v>6.5095675195969399E-2</v>
      </c>
      <c r="BB28" s="17">
        <v>3.2163184937033899E-2</v>
      </c>
      <c r="BC28" s="17">
        <v>4.8839145647939397E-2</v>
      </c>
      <c r="BD28" s="17">
        <v>6.30003795961631E-2</v>
      </c>
      <c r="BE28" s="17">
        <v>2.42498924511526E-2</v>
      </c>
      <c r="BF28" s="17"/>
      <c r="BG28" s="17">
        <v>3.9845710049989103E-2</v>
      </c>
      <c r="BH28" s="17">
        <v>3.4064702075735198E-2</v>
      </c>
    </row>
    <row r="29" spans="2:60" x14ac:dyDescent="0.35">
      <c r="B29" t="s">
        <v>91</v>
      </c>
      <c r="C29" s="17">
        <v>3.9885496351817103E-2</v>
      </c>
      <c r="D29" s="17">
        <v>3.3377654254291698E-2</v>
      </c>
      <c r="E29" s="17">
        <v>4.5438762994027701E-2</v>
      </c>
      <c r="F29" s="17"/>
      <c r="G29" s="17">
        <v>6.16307211737845E-2</v>
      </c>
      <c r="H29" s="17">
        <v>8.2046765074531097E-2</v>
      </c>
      <c r="I29" s="17">
        <v>5.5001870531224697E-2</v>
      </c>
      <c r="J29" s="17">
        <v>3.89988332720713E-2</v>
      </c>
      <c r="K29" s="17">
        <v>1.4680071239008399E-2</v>
      </c>
      <c r="L29" s="17">
        <v>0</v>
      </c>
      <c r="M29" s="17"/>
      <c r="N29" s="17">
        <v>4.9319535653525197E-2</v>
      </c>
      <c r="O29" s="17">
        <v>3.1205384683275699E-2</v>
      </c>
      <c r="P29" s="17">
        <v>4.1889780377084698E-2</v>
      </c>
      <c r="Q29" s="17">
        <v>4.2902615664043901E-2</v>
      </c>
      <c r="R29" s="17">
        <v>3.0766576123089501E-2</v>
      </c>
      <c r="S29" s="17"/>
      <c r="T29" s="17">
        <v>2.1914177082934298E-2</v>
      </c>
      <c r="U29" s="17">
        <v>5.3178901245239399E-2</v>
      </c>
      <c r="V29" s="17">
        <v>4.1603506480368098E-2</v>
      </c>
      <c r="W29" s="17">
        <v>3.8349773952575897E-2</v>
      </c>
      <c r="X29" s="17"/>
      <c r="Y29" s="17">
        <v>4.6887036503583203E-2</v>
      </c>
      <c r="Z29" s="17">
        <v>3.61005585303305E-2</v>
      </c>
      <c r="AA29" s="17">
        <v>2.0073154128760401E-2</v>
      </c>
      <c r="AB29" s="17">
        <v>2.2995095108613601E-2</v>
      </c>
      <c r="AC29" s="17">
        <v>7.5564122182362206E-2</v>
      </c>
      <c r="AD29" s="17">
        <v>5.0686031257687399E-2</v>
      </c>
      <c r="AE29" s="17"/>
      <c r="AF29" s="17">
        <v>5.2308547933782097E-2</v>
      </c>
      <c r="AG29" s="17">
        <v>2.3058782499999101E-2</v>
      </c>
      <c r="AH29" s="17"/>
      <c r="AI29" s="17">
        <v>3.7114629849146499E-2</v>
      </c>
      <c r="AJ29" s="17">
        <v>5.0559974086841201E-2</v>
      </c>
      <c r="AK29" s="17">
        <v>3.7800859291630802E-2</v>
      </c>
      <c r="AL29" s="17">
        <v>2.18983161316454E-2</v>
      </c>
      <c r="AM29" s="17">
        <v>3.79242503621059E-2</v>
      </c>
      <c r="AN29" s="17">
        <v>5.2548161648639298E-2</v>
      </c>
      <c r="AO29" s="17">
        <v>1.6592448300828299E-2</v>
      </c>
      <c r="AP29" s="17"/>
      <c r="AQ29" s="17">
        <v>4.0008957615364098E-2</v>
      </c>
      <c r="AR29" s="17">
        <v>3.4862015030761903E-2</v>
      </c>
      <c r="AS29" s="17"/>
      <c r="AT29" s="17">
        <v>4.0061967467568398E-2</v>
      </c>
      <c r="AU29" s="17">
        <v>4.4488563818886301E-2</v>
      </c>
      <c r="AV29" s="17">
        <v>2.78114977182157E-2</v>
      </c>
      <c r="AW29" s="17"/>
      <c r="AX29" s="17">
        <v>3.71945227302952E-2</v>
      </c>
      <c r="AY29" s="17">
        <v>4.08575318733558E-2</v>
      </c>
      <c r="AZ29" s="17"/>
      <c r="BA29" s="17">
        <v>4.5160263598776403E-2</v>
      </c>
      <c r="BB29" s="17">
        <v>5.0511161798125197E-2</v>
      </c>
      <c r="BC29" s="17">
        <v>4.7078405650270098E-2</v>
      </c>
      <c r="BD29" s="17">
        <v>3.2181221700393899E-2</v>
      </c>
      <c r="BE29" s="17">
        <v>3.2088779515585201E-3</v>
      </c>
      <c r="BF29" s="17"/>
      <c r="BG29" s="17">
        <v>4.9262898776709502E-2</v>
      </c>
      <c r="BH29" s="17">
        <v>1.05470576551754E-2</v>
      </c>
    </row>
    <row r="30" spans="2:60" x14ac:dyDescent="0.35">
      <c r="B30" t="s">
        <v>92</v>
      </c>
      <c r="C30" s="17">
        <v>2.9210163929688601E-2</v>
      </c>
      <c r="D30" s="17">
        <v>4.2615303441616202E-2</v>
      </c>
      <c r="E30" s="17">
        <v>1.6940102575513399E-2</v>
      </c>
      <c r="F30" s="17"/>
      <c r="G30" s="17">
        <v>3.0548311099651899E-2</v>
      </c>
      <c r="H30" s="17">
        <v>2.9103524536985999E-2</v>
      </c>
      <c r="I30" s="17">
        <v>2.8039340552189301E-2</v>
      </c>
      <c r="J30" s="17">
        <v>2.19471141143452E-2</v>
      </c>
      <c r="K30" s="17">
        <v>3.3137246278223099E-2</v>
      </c>
      <c r="L30" s="17">
        <v>3.1844116167039097E-2</v>
      </c>
      <c r="M30" s="17"/>
      <c r="N30" s="17">
        <v>3.2577588494441097E-2</v>
      </c>
      <c r="O30" s="17">
        <v>1.99259045089107E-2</v>
      </c>
      <c r="P30" s="17">
        <v>3.2201181418185898E-2</v>
      </c>
      <c r="Q30" s="17">
        <v>2.9794150672147499E-2</v>
      </c>
      <c r="R30" s="17">
        <v>3.9854660002279198E-2</v>
      </c>
      <c r="S30" s="17"/>
      <c r="T30" s="17">
        <v>1.44636694044057E-2</v>
      </c>
      <c r="U30" s="17">
        <v>3.0209220137148999E-2</v>
      </c>
      <c r="V30" s="17">
        <v>3.51227824000638E-2</v>
      </c>
      <c r="W30" s="17">
        <v>2.9388206131923701E-2</v>
      </c>
      <c r="X30" s="17"/>
      <c r="Y30" s="17">
        <v>2.5088676126541701E-2</v>
      </c>
      <c r="Z30" s="17">
        <v>3.46628831768813E-2</v>
      </c>
      <c r="AA30" s="17">
        <v>2.3960005585443901E-2</v>
      </c>
      <c r="AB30" s="17">
        <v>3.6798628829919397E-2</v>
      </c>
      <c r="AC30" s="17">
        <v>4.5217665845632603E-2</v>
      </c>
      <c r="AD30" s="17">
        <v>1.6043352493590499E-2</v>
      </c>
      <c r="AE30" s="17"/>
      <c r="AF30" s="17">
        <v>3.0752085011120901E-2</v>
      </c>
      <c r="AG30" s="17">
        <v>2.7582585513595902E-2</v>
      </c>
      <c r="AH30" s="17"/>
      <c r="AI30" s="17">
        <v>3.52999475105902E-2</v>
      </c>
      <c r="AJ30" s="17">
        <v>3.63164103146804E-2</v>
      </c>
      <c r="AK30" s="17">
        <v>2.282523254188E-2</v>
      </c>
      <c r="AL30" s="17">
        <v>1.16073484875152E-2</v>
      </c>
      <c r="AM30" s="17">
        <v>3.0455893886304299E-2</v>
      </c>
      <c r="AN30" s="17">
        <v>3.2539962751860302E-2</v>
      </c>
      <c r="AO30" s="17">
        <v>4.5786917336653098E-2</v>
      </c>
      <c r="AP30" s="17"/>
      <c r="AQ30" s="17">
        <v>2.28629864051055E-2</v>
      </c>
      <c r="AR30" s="17">
        <v>3.8568286725792301E-2</v>
      </c>
      <c r="AS30" s="17"/>
      <c r="AT30" s="17">
        <v>4.4418170918612996E-3</v>
      </c>
      <c r="AU30" s="17">
        <v>2.8700167051325099E-2</v>
      </c>
      <c r="AV30" s="17">
        <v>4.5285171815093901E-2</v>
      </c>
      <c r="AW30" s="17"/>
      <c r="AX30" s="17">
        <v>3.1373732360788303E-2</v>
      </c>
      <c r="AY30" s="17">
        <v>2.8428638108889501E-2</v>
      </c>
      <c r="AZ30" s="17"/>
      <c r="BA30" s="17">
        <v>4.4874733938039299E-2</v>
      </c>
      <c r="BB30" s="17">
        <v>2.7364903365965199E-2</v>
      </c>
      <c r="BC30" s="17">
        <v>2.02176757917155E-2</v>
      </c>
      <c r="BD30" s="17">
        <v>4.6902774813990598E-2</v>
      </c>
      <c r="BE30" s="17">
        <v>5.18101730626708E-2</v>
      </c>
      <c r="BF30" s="17"/>
      <c r="BG30" s="17">
        <v>3.1449614605105397E-2</v>
      </c>
      <c r="BH30" s="17">
        <v>5.0567216312667501E-2</v>
      </c>
    </row>
    <row r="31" spans="2:60" x14ac:dyDescent="0.35">
      <c r="B31" t="s">
        <v>93</v>
      </c>
      <c r="C31" s="17">
        <v>2.8838523725180001E-2</v>
      </c>
      <c r="D31" s="17">
        <v>3.87230346479581E-2</v>
      </c>
      <c r="E31" s="17">
        <v>1.9904814659457998E-2</v>
      </c>
      <c r="F31" s="17"/>
      <c r="G31" s="17">
        <v>6.0503327799090498E-2</v>
      </c>
      <c r="H31" s="17">
        <v>6.7437466526689097E-2</v>
      </c>
      <c r="I31" s="17">
        <v>3.0404569778744599E-2</v>
      </c>
      <c r="J31" s="17">
        <v>2.1939981288816902E-2</v>
      </c>
      <c r="K31" s="17">
        <v>2.4591970187360702E-3</v>
      </c>
      <c r="L31" s="17">
        <v>2.39543934565977E-3</v>
      </c>
      <c r="M31" s="17"/>
      <c r="N31" s="17">
        <v>2.5676565446568E-2</v>
      </c>
      <c r="O31" s="17">
        <v>2.7406422101050001E-2</v>
      </c>
      <c r="P31" s="17">
        <v>2.94906466879459E-2</v>
      </c>
      <c r="Q31" s="17">
        <v>2.3089958892961501E-2</v>
      </c>
      <c r="R31" s="17">
        <v>3.87371049344271E-2</v>
      </c>
      <c r="S31" s="17"/>
      <c r="T31" s="17">
        <v>2.8290304323963299E-2</v>
      </c>
      <c r="U31" s="17">
        <v>2.6027330836617301E-2</v>
      </c>
      <c r="V31" s="17">
        <v>2.1525217878719E-2</v>
      </c>
      <c r="W31" s="17">
        <v>4.3325535120545003E-2</v>
      </c>
      <c r="X31" s="17"/>
      <c r="Y31" s="17">
        <v>3.4597344462745899E-2</v>
      </c>
      <c r="Z31" s="17">
        <v>3.21120126179507E-2</v>
      </c>
      <c r="AA31" s="17">
        <v>1.0708526526793801E-2</v>
      </c>
      <c r="AB31" s="17">
        <v>1.1626989240481E-2</v>
      </c>
      <c r="AC31" s="17">
        <v>0</v>
      </c>
      <c r="AD31" s="17">
        <v>2.34501134220634E-2</v>
      </c>
      <c r="AE31" s="17"/>
      <c r="AF31" s="17">
        <v>2.39625208770726E-2</v>
      </c>
      <c r="AG31" s="17">
        <v>3.4893628246184097E-2</v>
      </c>
      <c r="AH31" s="17"/>
      <c r="AI31" s="17">
        <v>1.4205760218037201E-2</v>
      </c>
      <c r="AJ31" s="17">
        <v>3.8033117905100298E-2</v>
      </c>
      <c r="AK31" s="17">
        <v>1.7403095414506301E-2</v>
      </c>
      <c r="AL31" s="17">
        <v>2.45843119493135E-2</v>
      </c>
      <c r="AM31" s="17">
        <v>4.2407339644701399E-2</v>
      </c>
      <c r="AN31" s="17">
        <v>1.7667194449452101E-2</v>
      </c>
      <c r="AO31" s="17">
        <v>0</v>
      </c>
      <c r="AP31" s="17"/>
      <c r="AQ31" s="17">
        <v>1.92322807936889E-2</v>
      </c>
      <c r="AR31" s="17">
        <v>4.3050020813571802E-2</v>
      </c>
      <c r="AS31" s="17"/>
      <c r="AT31" s="17">
        <v>1.8006509114631801E-2</v>
      </c>
      <c r="AU31" s="17">
        <v>2.9386211784471601E-2</v>
      </c>
      <c r="AV31" s="17">
        <v>3.8643737578628802E-2</v>
      </c>
      <c r="AW31" s="17"/>
      <c r="AX31" s="17">
        <v>3.3945298195084503E-2</v>
      </c>
      <c r="AY31" s="17">
        <v>2.69938507987963E-2</v>
      </c>
      <c r="AZ31" s="17"/>
      <c r="BA31" s="17">
        <v>4.9839286764049903E-2</v>
      </c>
      <c r="BB31" s="17">
        <v>2.9600761651704399E-2</v>
      </c>
      <c r="BC31" s="17">
        <v>2.6319212213918301E-2</v>
      </c>
      <c r="BD31" s="17">
        <v>6.5943875235722094E-2</v>
      </c>
      <c r="BE31" s="17">
        <v>1.50293194326649E-2</v>
      </c>
      <c r="BF31" s="17"/>
      <c r="BG31" s="17">
        <v>3.4322025552559303E-2</v>
      </c>
      <c r="BH31" s="17">
        <v>2.7925071438495801E-2</v>
      </c>
    </row>
    <row r="32" spans="2:60" x14ac:dyDescent="0.35">
      <c r="B32" t="s">
        <v>94</v>
      </c>
      <c r="C32" s="17">
        <v>7.07681849861087E-3</v>
      </c>
      <c r="D32" s="17">
        <v>9.9629564592409094E-3</v>
      </c>
      <c r="E32" s="17">
        <v>3.8094027513148302E-3</v>
      </c>
      <c r="F32" s="17"/>
      <c r="G32" s="17">
        <v>1.61490539725688E-2</v>
      </c>
      <c r="H32" s="17">
        <v>4.5892093217359299E-3</v>
      </c>
      <c r="I32" s="17">
        <v>1.2399970228561199E-2</v>
      </c>
      <c r="J32" s="17">
        <v>3.5680535179766402E-3</v>
      </c>
      <c r="K32" s="17">
        <v>4.5491209076583697E-3</v>
      </c>
      <c r="L32" s="17">
        <v>4.42017076760607E-3</v>
      </c>
      <c r="M32" s="17"/>
      <c r="N32" s="17">
        <v>1.3188363995690899E-2</v>
      </c>
      <c r="O32" s="17">
        <v>6.90439986547523E-3</v>
      </c>
      <c r="P32" s="17">
        <v>3.9185165516488598E-3</v>
      </c>
      <c r="Q32" s="17">
        <v>2.7598973572519098E-3</v>
      </c>
      <c r="R32" s="17">
        <v>4.4629720480933097E-3</v>
      </c>
      <c r="S32" s="17"/>
      <c r="T32" s="17">
        <v>5.8459812199081604E-3</v>
      </c>
      <c r="U32" s="17">
        <v>3.8769211499436801E-3</v>
      </c>
      <c r="V32" s="17">
        <v>7.2605409869356896E-3</v>
      </c>
      <c r="W32" s="17">
        <v>1.0439462151795999E-2</v>
      </c>
      <c r="X32" s="17"/>
      <c r="Y32" s="17">
        <v>1.09200562119101E-2</v>
      </c>
      <c r="Z32" s="17">
        <v>6.5004742258116402E-3</v>
      </c>
      <c r="AA32" s="17">
        <v>8.4300155931685706E-3</v>
      </c>
      <c r="AB32" s="17">
        <v>0</v>
      </c>
      <c r="AC32" s="17">
        <v>0</v>
      </c>
      <c r="AD32" s="17">
        <v>4.1018499409715197E-3</v>
      </c>
      <c r="AE32" s="17"/>
      <c r="AF32" s="17">
        <v>6.1092304500216799E-3</v>
      </c>
      <c r="AG32" s="17">
        <v>6.6443988465822498E-3</v>
      </c>
      <c r="AH32" s="17"/>
      <c r="AI32" s="17">
        <v>3.2360241119398003E-2</v>
      </c>
      <c r="AJ32" s="17">
        <v>9.6783225338342993E-3</v>
      </c>
      <c r="AK32" s="17">
        <v>1.7660261464797901E-3</v>
      </c>
      <c r="AL32" s="17">
        <v>8.6293539175616406E-3</v>
      </c>
      <c r="AM32" s="17">
        <v>1.53661015510077E-3</v>
      </c>
      <c r="AN32" s="17">
        <v>3.4993221553872101E-3</v>
      </c>
      <c r="AO32" s="17">
        <v>1.5424874394177401E-2</v>
      </c>
      <c r="AP32" s="17"/>
      <c r="AQ32" s="17">
        <v>5.3227820009965803E-3</v>
      </c>
      <c r="AR32" s="17">
        <v>7.3904439674080001E-3</v>
      </c>
      <c r="AS32" s="17"/>
      <c r="AT32" s="17">
        <v>0</v>
      </c>
      <c r="AU32" s="17">
        <v>9.3935363086921908E-3</v>
      </c>
      <c r="AV32" s="17">
        <v>7.19901046722758E-3</v>
      </c>
      <c r="AW32" s="17"/>
      <c r="AX32" s="17">
        <v>4.6572666963649798E-3</v>
      </c>
      <c r="AY32" s="17">
        <v>7.9508108258399598E-3</v>
      </c>
      <c r="AZ32" s="17"/>
      <c r="BA32" s="17">
        <v>3.7471286882559299E-3</v>
      </c>
      <c r="BB32" s="17">
        <v>1.81736282742129E-3</v>
      </c>
      <c r="BC32" s="17">
        <v>4.2400362927427397E-3</v>
      </c>
      <c r="BD32" s="17">
        <v>2.0615398641551399E-2</v>
      </c>
      <c r="BE32" s="17">
        <v>7.0782486107477099E-3</v>
      </c>
      <c r="BF32" s="17"/>
      <c r="BG32" s="17">
        <v>2.2675405871782502E-3</v>
      </c>
      <c r="BH32" s="17">
        <v>1.0506968097926001E-2</v>
      </c>
    </row>
    <row r="33" spans="2:60" x14ac:dyDescent="0.35">
      <c r="B33" t="s">
        <v>95</v>
      </c>
      <c r="C33" s="17">
        <v>1.0888755492001301E-2</v>
      </c>
      <c r="D33" s="17">
        <v>7.0712898154741402E-3</v>
      </c>
      <c r="E33" s="17">
        <v>1.4682487489328299E-2</v>
      </c>
      <c r="F33" s="17"/>
      <c r="G33" s="17">
        <v>2.2385002594102199E-2</v>
      </c>
      <c r="H33" s="17">
        <v>6.7362454600681703E-3</v>
      </c>
      <c r="I33" s="17">
        <v>1.5088657743903E-2</v>
      </c>
      <c r="J33" s="17">
        <v>1.3342422002740001E-2</v>
      </c>
      <c r="K33" s="17">
        <v>9.0255076943173106E-3</v>
      </c>
      <c r="L33" s="17">
        <v>4.1089169304061902E-3</v>
      </c>
      <c r="M33" s="17"/>
      <c r="N33" s="17">
        <v>2.2354604420242001E-2</v>
      </c>
      <c r="O33" s="17">
        <v>1.2072539710668601E-2</v>
      </c>
      <c r="P33" s="17">
        <v>3.1761208364708901E-3</v>
      </c>
      <c r="Q33" s="17">
        <v>6.8970648561384601E-3</v>
      </c>
      <c r="R33" s="17">
        <v>0</v>
      </c>
      <c r="S33" s="17"/>
      <c r="T33" s="17">
        <v>6.4872799036043297E-3</v>
      </c>
      <c r="U33" s="17">
        <v>1.4643783256077399E-2</v>
      </c>
      <c r="V33" s="17">
        <v>1.1500617096736301E-2</v>
      </c>
      <c r="W33" s="17">
        <v>9.7741224718576204E-3</v>
      </c>
      <c r="X33" s="17"/>
      <c r="Y33" s="17">
        <v>1.4147698802406501E-2</v>
      </c>
      <c r="Z33" s="17">
        <v>8.0119223191482802E-3</v>
      </c>
      <c r="AA33" s="17">
        <v>0</v>
      </c>
      <c r="AB33" s="17">
        <v>1.2328825469551E-2</v>
      </c>
      <c r="AC33" s="17">
        <v>0</v>
      </c>
      <c r="AD33" s="17">
        <v>1.5011406267434E-2</v>
      </c>
      <c r="AE33" s="17"/>
      <c r="AF33" s="17">
        <v>8.4543712471739398E-3</v>
      </c>
      <c r="AG33" s="17">
        <v>1.2299411328770301E-2</v>
      </c>
      <c r="AH33" s="17"/>
      <c r="AI33" s="17">
        <v>5.2892677514315103E-2</v>
      </c>
      <c r="AJ33" s="17">
        <v>1.8749714869679902E-2</v>
      </c>
      <c r="AK33" s="17">
        <v>3.9817371464623301E-3</v>
      </c>
      <c r="AL33" s="17">
        <v>3.6019985800776E-3</v>
      </c>
      <c r="AM33" s="17">
        <v>2.39905574072388E-3</v>
      </c>
      <c r="AN33" s="17">
        <v>9.2530181823001593E-3</v>
      </c>
      <c r="AO33" s="17">
        <v>0</v>
      </c>
      <c r="AP33" s="17"/>
      <c r="AQ33" s="17">
        <v>9.0698342547305792E-3</v>
      </c>
      <c r="AR33" s="17">
        <v>2.2219384983755801E-3</v>
      </c>
      <c r="AS33" s="17"/>
      <c r="AT33" s="17">
        <v>4.0187369751358004E-3</v>
      </c>
      <c r="AU33" s="17">
        <v>1.31367841248567E-2</v>
      </c>
      <c r="AV33" s="17">
        <v>1.6129131794049901E-3</v>
      </c>
      <c r="AW33" s="17"/>
      <c r="AX33" s="17">
        <v>1.0899520385498501E-2</v>
      </c>
      <c r="AY33" s="17">
        <v>1.08848669890515E-2</v>
      </c>
      <c r="AZ33" s="17"/>
      <c r="BA33" s="17">
        <v>2.0466352527632799E-2</v>
      </c>
      <c r="BB33" s="17">
        <v>4.0323023060685904E-3</v>
      </c>
      <c r="BC33" s="17">
        <v>1.05680235541685E-2</v>
      </c>
      <c r="BD33" s="17">
        <v>0</v>
      </c>
      <c r="BE33" s="17">
        <v>3.57748716235447E-3</v>
      </c>
      <c r="BF33" s="17"/>
      <c r="BG33" s="17">
        <v>7.8660544014017494E-3</v>
      </c>
      <c r="BH33" s="17">
        <v>2.6713732520570002E-3</v>
      </c>
    </row>
    <row r="34" spans="2:60" x14ac:dyDescent="0.35">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row>
    <row r="35" spans="2:60" x14ac:dyDescent="0.35">
      <c r="B35" s="6" t="s">
        <v>116</v>
      </c>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row>
    <row r="36" spans="2:60" x14ac:dyDescent="0.35">
      <c r="B36" s="24" t="s">
        <v>97</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row>
    <row r="37" spans="2:60" x14ac:dyDescent="0.35">
      <c r="B37" t="s">
        <v>110</v>
      </c>
      <c r="C37" s="17">
        <v>6.7612060010551603E-2</v>
      </c>
      <c r="D37" s="17">
        <v>9.2683624739060402E-2</v>
      </c>
      <c r="E37" s="17">
        <v>4.4865839030495298E-2</v>
      </c>
      <c r="F37" s="17"/>
      <c r="G37" s="17">
        <v>0.102657683827253</v>
      </c>
      <c r="H37" s="17">
        <v>0.106048647529112</v>
      </c>
      <c r="I37" s="17">
        <v>9.0826085113726696E-2</v>
      </c>
      <c r="J37" s="17">
        <v>4.3110165294408698E-2</v>
      </c>
      <c r="K37" s="17">
        <v>2.9671248857332098E-2</v>
      </c>
      <c r="L37" s="17">
        <v>4.4737992690912297E-2</v>
      </c>
      <c r="M37" s="17"/>
      <c r="N37" s="17">
        <v>6.5607313826910499E-2</v>
      </c>
      <c r="O37" s="17">
        <v>4.4344356087838301E-2</v>
      </c>
      <c r="P37" s="17">
        <v>6.5064646120331499E-2</v>
      </c>
      <c r="Q37" s="17">
        <v>9.8575063497528703E-2</v>
      </c>
      <c r="R37" s="17">
        <v>0.1042027875235</v>
      </c>
      <c r="S37" s="17"/>
      <c r="T37" s="17">
        <v>7.7421446742859695E-2</v>
      </c>
      <c r="U37" s="17">
        <v>6.3292258476641994E-2</v>
      </c>
      <c r="V37" s="17">
        <v>6.2878328471823106E-2</v>
      </c>
      <c r="W37" s="17">
        <v>7.1946955873277402E-2</v>
      </c>
      <c r="X37" s="17"/>
      <c r="Y37" s="17">
        <v>0.11093323921706599</v>
      </c>
      <c r="Z37" s="17">
        <v>5.7423504181118898E-2</v>
      </c>
      <c r="AA37" s="17">
        <v>6.2181060081039602E-2</v>
      </c>
      <c r="AB37" s="17">
        <v>3.4995130069812898E-2</v>
      </c>
      <c r="AC37" s="17">
        <v>3.51114989273087E-2</v>
      </c>
      <c r="AD37" s="17">
        <v>1.1389220917827901E-2</v>
      </c>
      <c r="AE37" s="17"/>
      <c r="AF37" s="17">
        <v>7.5907773229071801E-2</v>
      </c>
      <c r="AG37" s="17">
        <v>5.7154270506994002E-2</v>
      </c>
      <c r="AH37" s="17"/>
      <c r="AI37" s="17">
        <v>5.17853731628546E-2</v>
      </c>
      <c r="AJ37" s="17">
        <v>6.2143368832325997E-2</v>
      </c>
      <c r="AK37" s="17">
        <v>3.4939476148663197E-2</v>
      </c>
      <c r="AL37" s="17">
        <v>5.38136557410352E-2</v>
      </c>
      <c r="AM37" s="17">
        <v>8.5132309748012003E-2</v>
      </c>
      <c r="AN37" s="17">
        <v>0.12878369166391701</v>
      </c>
      <c r="AO37" s="17">
        <v>8.4857543126825002E-2</v>
      </c>
      <c r="AP37" s="17"/>
      <c r="AQ37" s="17">
        <v>9.6886396633783997E-2</v>
      </c>
      <c r="AR37" s="17">
        <v>4.8236825780492702E-2</v>
      </c>
      <c r="AS37" s="17"/>
      <c r="AT37" s="17">
        <v>7.6716949077483595E-2</v>
      </c>
      <c r="AU37" s="17">
        <v>4.2690541432977597E-2</v>
      </c>
      <c r="AV37" s="17">
        <v>9.9395375134066002E-2</v>
      </c>
      <c r="AW37" s="17"/>
      <c r="AX37" s="17">
        <v>6.5244088989703006E-2</v>
      </c>
      <c r="AY37" s="17">
        <v>6.8467420289013703E-2</v>
      </c>
      <c r="AZ37" s="17"/>
      <c r="BA37" s="17">
        <v>0.16051675640818899</v>
      </c>
      <c r="BB37" s="17">
        <v>4.4544703908182298E-2</v>
      </c>
      <c r="BC37" s="17">
        <v>7.2589087584771506E-2</v>
      </c>
      <c r="BD37" s="17">
        <v>0.20179215634294001</v>
      </c>
      <c r="BE37" s="17">
        <v>2.2269245453097702E-2</v>
      </c>
      <c r="BF37" s="17"/>
      <c r="BG37" s="17">
        <v>7.1598783290791806E-2</v>
      </c>
      <c r="BH37" s="17">
        <v>6.7739207857468994E-2</v>
      </c>
    </row>
    <row r="38" spans="2:60" x14ac:dyDescent="0.35">
      <c r="B38" t="s">
        <v>111</v>
      </c>
      <c r="C38" s="17">
        <v>0.25732684129533601</v>
      </c>
      <c r="D38" s="17">
        <v>0.26593088000915499</v>
      </c>
      <c r="E38" s="17">
        <v>0.25040483767627603</v>
      </c>
      <c r="F38" s="17"/>
      <c r="G38" s="17">
        <v>0.221139710408332</v>
      </c>
      <c r="H38" s="17">
        <v>0.23596751726915199</v>
      </c>
      <c r="I38" s="17">
        <v>0.24934528517714999</v>
      </c>
      <c r="J38" s="17">
        <v>0.20259552451267199</v>
      </c>
      <c r="K38" s="17">
        <v>0.26710562430066898</v>
      </c>
      <c r="L38" s="17">
        <v>0.33636204894969901</v>
      </c>
      <c r="M38" s="17"/>
      <c r="N38" s="17">
        <v>0.22627650510372499</v>
      </c>
      <c r="O38" s="17">
        <v>0.212085688910053</v>
      </c>
      <c r="P38" s="17">
        <v>0.26779810822884598</v>
      </c>
      <c r="Q38" s="17">
        <v>0.31389794318057401</v>
      </c>
      <c r="R38" s="17">
        <v>0.29389074528340497</v>
      </c>
      <c r="S38" s="17"/>
      <c r="T38" s="17">
        <v>0.28921943651152798</v>
      </c>
      <c r="U38" s="17">
        <v>0.233336525648387</v>
      </c>
      <c r="V38" s="17">
        <v>0.25184244726139898</v>
      </c>
      <c r="W38" s="17">
        <v>0.26428048023734801</v>
      </c>
      <c r="X38" s="17"/>
      <c r="Y38" s="17">
        <v>0.31128824873301603</v>
      </c>
      <c r="Z38" s="17">
        <v>0.25130865069208302</v>
      </c>
      <c r="AA38" s="17">
        <v>0.17919773557108401</v>
      </c>
      <c r="AB38" s="17">
        <v>0.21127048246400201</v>
      </c>
      <c r="AC38" s="17">
        <v>0.16020185976694901</v>
      </c>
      <c r="AD38" s="17">
        <v>0.19656906955282599</v>
      </c>
      <c r="AE38" s="17"/>
      <c r="AF38" s="17">
        <v>0.26169225035774302</v>
      </c>
      <c r="AG38" s="17">
        <v>0.25464207124682597</v>
      </c>
      <c r="AH38" s="17"/>
      <c r="AI38" s="17">
        <v>0.148394197715561</v>
      </c>
      <c r="AJ38" s="17">
        <v>0.223276810631138</v>
      </c>
      <c r="AK38" s="17">
        <v>0.22115100572973601</v>
      </c>
      <c r="AL38" s="17">
        <v>0.20798383448390201</v>
      </c>
      <c r="AM38" s="17">
        <v>0.29918597962537602</v>
      </c>
      <c r="AN38" s="17">
        <v>0.39293604360484802</v>
      </c>
      <c r="AO38" s="17">
        <v>0.45020676548257599</v>
      </c>
      <c r="AP38" s="17"/>
      <c r="AQ38" s="17">
        <v>0.35491650968754701</v>
      </c>
      <c r="AR38" s="17">
        <v>0.178358125693415</v>
      </c>
      <c r="AS38" s="17"/>
      <c r="AT38" s="17">
        <v>0.37982412282311601</v>
      </c>
      <c r="AU38" s="17">
        <v>0.23081095670386301</v>
      </c>
      <c r="AV38" s="17">
        <v>0.23647812185969</v>
      </c>
      <c r="AW38" s="17"/>
      <c r="AX38" s="17">
        <v>0.271955576965215</v>
      </c>
      <c r="AY38" s="17">
        <v>0.25204263836127599</v>
      </c>
      <c r="AZ38" s="17"/>
      <c r="BA38" s="17">
        <v>0.252028146045709</v>
      </c>
      <c r="BB38" s="17">
        <v>0.253654743526112</v>
      </c>
      <c r="BC38" s="17">
        <v>0.35475728892484798</v>
      </c>
      <c r="BD38" s="17">
        <v>0.29745072370290498</v>
      </c>
      <c r="BE38" s="17">
        <v>4.4919685403319198E-2</v>
      </c>
      <c r="BF38" s="17"/>
      <c r="BG38" s="17">
        <v>0.25327528919716202</v>
      </c>
      <c r="BH38" s="17">
        <v>0.108881308800039</v>
      </c>
    </row>
    <row r="39" spans="2:60" x14ac:dyDescent="0.35">
      <c r="B39" t="s">
        <v>112</v>
      </c>
      <c r="C39" s="17">
        <v>0.26692815183072099</v>
      </c>
      <c r="D39" s="17">
        <v>0.25967361522708099</v>
      </c>
      <c r="E39" s="17">
        <v>0.27520605907934798</v>
      </c>
      <c r="F39" s="17"/>
      <c r="G39" s="17">
        <v>0.21597479929864</v>
      </c>
      <c r="H39" s="17">
        <v>0.192882994981557</v>
      </c>
      <c r="I39" s="17">
        <v>0.291377097732131</v>
      </c>
      <c r="J39" s="17">
        <v>0.29256669902910198</v>
      </c>
      <c r="K39" s="17">
        <v>0.31534960909351401</v>
      </c>
      <c r="L39" s="17">
        <v>0.28275693519448197</v>
      </c>
      <c r="M39" s="17"/>
      <c r="N39" s="17">
        <v>0.216058447669985</v>
      </c>
      <c r="O39" s="17">
        <v>0.27455350939119</v>
      </c>
      <c r="P39" s="17">
        <v>0.26793831013588099</v>
      </c>
      <c r="Q39" s="17">
        <v>0.30960030060228799</v>
      </c>
      <c r="R39" s="17">
        <v>0.29050249834259401</v>
      </c>
      <c r="S39" s="17"/>
      <c r="T39" s="17">
        <v>0.24971916043058201</v>
      </c>
      <c r="U39" s="17">
        <v>0.26396927715236801</v>
      </c>
      <c r="V39" s="17">
        <v>0.28404347233163302</v>
      </c>
      <c r="W39" s="17">
        <v>0.25444289980352902</v>
      </c>
      <c r="X39" s="17"/>
      <c r="Y39" s="17">
        <v>0.23659097839375301</v>
      </c>
      <c r="Z39" s="17">
        <v>0.29204648007975198</v>
      </c>
      <c r="AA39" s="17">
        <v>0.29635767585689599</v>
      </c>
      <c r="AB39" s="17">
        <v>0.26425398850655202</v>
      </c>
      <c r="AC39" s="17">
        <v>0.37993919084932598</v>
      </c>
      <c r="AD39" s="17">
        <v>0.24837814939927899</v>
      </c>
      <c r="AE39" s="17"/>
      <c r="AF39" s="17">
        <v>0.26694962579425402</v>
      </c>
      <c r="AG39" s="17">
        <v>0.26398852473490197</v>
      </c>
      <c r="AH39" s="17"/>
      <c r="AI39" s="17">
        <v>0.18833022804187699</v>
      </c>
      <c r="AJ39" s="17">
        <v>0.257721491131992</v>
      </c>
      <c r="AK39" s="17">
        <v>0.290556974008361</v>
      </c>
      <c r="AL39" s="17">
        <v>0.27902575317827899</v>
      </c>
      <c r="AM39" s="17">
        <v>0.28606959645985502</v>
      </c>
      <c r="AN39" s="17">
        <v>0.25581075363574202</v>
      </c>
      <c r="AO39" s="17">
        <v>0.19021747000362499</v>
      </c>
      <c r="AP39" s="17"/>
      <c r="AQ39" s="17">
        <v>0.303067491565226</v>
      </c>
      <c r="AR39" s="17">
        <v>0.234151669170307</v>
      </c>
      <c r="AS39" s="17"/>
      <c r="AT39" s="17">
        <v>0.30434100385203</v>
      </c>
      <c r="AU39" s="17">
        <v>0.28905422066527697</v>
      </c>
      <c r="AV39" s="17">
        <v>0.21860468733667701</v>
      </c>
      <c r="AW39" s="17"/>
      <c r="AX39" s="17">
        <v>0.24338231768110899</v>
      </c>
      <c r="AY39" s="17">
        <v>0.27543339580436399</v>
      </c>
      <c r="AZ39" s="17"/>
      <c r="BA39" s="17">
        <v>0.22741295874542999</v>
      </c>
      <c r="BB39" s="17">
        <v>0.311024489759192</v>
      </c>
      <c r="BC39" s="17">
        <v>0.26372999269047898</v>
      </c>
      <c r="BD39" s="17">
        <v>0.23639333157075301</v>
      </c>
      <c r="BE39" s="17">
        <v>0.21479303235036001</v>
      </c>
      <c r="BF39" s="17"/>
      <c r="BG39" s="17">
        <v>0.29151950602746302</v>
      </c>
      <c r="BH39" s="17">
        <v>0.22026400420908401</v>
      </c>
    </row>
    <row r="40" spans="2:60" x14ac:dyDescent="0.35">
      <c r="B40" t="s">
        <v>113</v>
      </c>
      <c r="C40" s="17">
        <v>0.380030091942411</v>
      </c>
      <c r="D40" s="17">
        <v>0.36323671974343602</v>
      </c>
      <c r="E40" s="17">
        <v>0.39324568840364799</v>
      </c>
      <c r="F40" s="17"/>
      <c r="G40" s="17">
        <v>0.40623348952618799</v>
      </c>
      <c r="H40" s="17">
        <v>0.43813882852262098</v>
      </c>
      <c r="I40" s="17">
        <v>0.334863126485694</v>
      </c>
      <c r="J40" s="17">
        <v>0.42752764898238499</v>
      </c>
      <c r="K40" s="17">
        <v>0.36744456363397499</v>
      </c>
      <c r="L40" s="17">
        <v>0.32488231413796698</v>
      </c>
      <c r="M40" s="17"/>
      <c r="N40" s="17">
        <v>0.43816592144461097</v>
      </c>
      <c r="O40" s="17">
        <v>0.43432160019340399</v>
      </c>
      <c r="P40" s="17">
        <v>0.384842333995977</v>
      </c>
      <c r="Q40" s="17">
        <v>0.27792669271961001</v>
      </c>
      <c r="R40" s="17">
        <v>0.29749741538985602</v>
      </c>
      <c r="S40" s="17"/>
      <c r="T40" s="17">
        <v>0.35622506468503701</v>
      </c>
      <c r="U40" s="17">
        <v>0.41332306178345601</v>
      </c>
      <c r="V40" s="17">
        <v>0.36883795691514198</v>
      </c>
      <c r="W40" s="17">
        <v>0.38582318029989199</v>
      </c>
      <c r="X40" s="17"/>
      <c r="Y40" s="17">
        <v>0.31463887695393</v>
      </c>
      <c r="Z40" s="17">
        <v>0.37144782319200398</v>
      </c>
      <c r="AA40" s="17">
        <v>0.433650399421387</v>
      </c>
      <c r="AB40" s="17">
        <v>0.46660241747818998</v>
      </c>
      <c r="AC40" s="17">
        <v>0.42474745045641599</v>
      </c>
      <c r="AD40" s="17">
        <v>0.50358894440741997</v>
      </c>
      <c r="AE40" s="17"/>
      <c r="AF40" s="17">
        <v>0.37798826717235401</v>
      </c>
      <c r="AG40" s="17">
        <v>0.38418685362572502</v>
      </c>
      <c r="AH40" s="17"/>
      <c r="AI40" s="17">
        <v>0.53871274716789597</v>
      </c>
      <c r="AJ40" s="17">
        <v>0.41730553631225498</v>
      </c>
      <c r="AK40" s="17">
        <v>0.42412322252344498</v>
      </c>
      <c r="AL40" s="17">
        <v>0.43076548145014898</v>
      </c>
      <c r="AM40" s="17">
        <v>0.31405345488958902</v>
      </c>
      <c r="AN40" s="17">
        <v>0.21782543952681199</v>
      </c>
      <c r="AO40" s="17">
        <v>0.27471822138697399</v>
      </c>
      <c r="AP40" s="17"/>
      <c r="AQ40" s="17">
        <v>0.22491437347347301</v>
      </c>
      <c r="AR40" s="17">
        <v>0.52184850899384005</v>
      </c>
      <c r="AS40" s="17"/>
      <c r="AT40" s="17">
        <v>0.23124170468993299</v>
      </c>
      <c r="AU40" s="17">
        <v>0.39688826816493999</v>
      </c>
      <c r="AV40" s="17">
        <v>0.43633514627527797</v>
      </c>
      <c r="AW40" s="17"/>
      <c r="AX40" s="17">
        <v>0.39255347045484701</v>
      </c>
      <c r="AY40" s="17">
        <v>0.37550638770896799</v>
      </c>
      <c r="AZ40" s="17"/>
      <c r="BA40" s="17">
        <v>0.32411960639126097</v>
      </c>
      <c r="BB40" s="17">
        <v>0.37273201482552498</v>
      </c>
      <c r="BC40" s="17">
        <v>0.28258683881107</v>
      </c>
      <c r="BD40" s="17">
        <v>0.25462516359609699</v>
      </c>
      <c r="BE40" s="17">
        <v>0.70845730448993105</v>
      </c>
      <c r="BF40" s="17"/>
      <c r="BG40" s="17">
        <v>0.36139166231464498</v>
      </c>
      <c r="BH40" s="17">
        <v>0.59350968982585905</v>
      </c>
    </row>
    <row r="41" spans="2:60" x14ac:dyDescent="0.35">
      <c r="B41" t="s">
        <v>114</v>
      </c>
      <c r="C41" s="17">
        <v>2.8102854920980799E-2</v>
      </c>
      <c r="D41" s="17">
        <v>1.8475160281268201E-2</v>
      </c>
      <c r="E41" s="17">
        <v>3.6277575810233303E-2</v>
      </c>
      <c r="F41" s="17"/>
      <c r="G41" s="17">
        <v>5.3994316939586999E-2</v>
      </c>
      <c r="H41" s="17">
        <v>2.69620116975565E-2</v>
      </c>
      <c r="I41" s="17">
        <v>3.35884054912979E-2</v>
      </c>
      <c r="J41" s="17">
        <v>3.41999621814323E-2</v>
      </c>
      <c r="K41" s="17">
        <v>2.0428954114509599E-2</v>
      </c>
      <c r="L41" s="17">
        <v>1.1260709026939699E-2</v>
      </c>
      <c r="M41" s="17"/>
      <c r="N41" s="17">
        <v>5.38918119547677E-2</v>
      </c>
      <c r="O41" s="17">
        <v>3.46948454175149E-2</v>
      </c>
      <c r="P41" s="17">
        <v>1.4356601518965E-2</v>
      </c>
      <c r="Q41" s="17">
        <v>0</v>
      </c>
      <c r="R41" s="17">
        <v>1.3906553460645499E-2</v>
      </c>
      <c r="S41" s="17"/>
      <c r="T41" s="17">
        <v>2.7414891629992898E-2</v>
      </c>
      <c r="U41" s="17">
        <v>2.6078876939146799E-2</v>
      </c>
      <c r="V41" s="17">
        <v>3.2397795020002701E-2</v>
      </c>
      <c r="W41" s="17">
        <v>2.35064837859532E-2</v>
      </c>
      <c r="X41" s="17"/>
      <c r="Y41" s="17">
        <v>2.6548656702234899E-2</v>
      </c>
      <c r="Z41" s="17">
        <v>2.77735418550418E-2</v>
      </c>
      <c r="AA41" s="17">
        <v>2.8613129069592499E-2</v>
      </c>
      <c r="AB41" s="17">
        <v>2.28779814814438E-2</v>
      </c>
      <c r="AC41" s="17">
        <v>0</v>
      </c>
      <c r="AD41" s="17">
        <v>4.0074615722647297E-2</v>
      </c>
      <c r="AE41" s="17"/>
      <c r="AF41" s="17">
        <v>1.7462083446577702E-2</v>
      </c>
      <c r="AG41" s="17">
        <v>4.0028279885552701E-2</v>
      </c>
      <c r="AH41" s="17"/>
      <c r="AI41" s="17">
        <v>7.2777453911811604E-2</v>
      </c>
      <c r="AJ41" s="17">
        <v>3.9552793092289297E-2</v>
      </c>
      <c r="AK41" s="17">
        <v>2.9229321589795101E-2</v>
      </c>
      <c r="AL41" s="17">
        <v>2.84112751466352E-2</v>
      </c>
      <c r="AM41" s="17">
        <v>1.55586592771689E-2</v>
      </c>
      <c r="AN41" s="17">
        <v>4.6440715686800497E-3</v>
      </c>
      <c r="AO41" s="17">
        <v>0</v>
      </c>
      <c r="AP41" s="17"/>
      <c r="AQ41" s="17">
        <v>2.02152286399702E-2</v>
      </c>
      <c r="AR41" s="17">
        <v>1.7404870361944502E-2</v>
      </c>
      <c r="AS41" s="17"/>
      <c r="AT41" s="17">
        <v>7.8762195574386806E-3</v>
      </c>
      <c r="AU41" s="17">
        <v>4.0556013032941998E-2</v>
      </c>
      <c r="AV41" s="17">
        <v>9.1866693942888999E-3</v>
      </c>
      <c r="AW41" s="17"/>
      <c r="AX41" s="17">
        <v>2.6864545909125601E-2</v>
      </c>
      <c r="AY41" s="17">
        <v>2.85501578363784E-2</v>
      </c>
      <c r="AZ41" s="17"/>
      <c r="BA41" s="17">
        <v>3.5922532409409798E-2</v>
      </c>
      <c r="BB41" s="17">
        <v>1.8044047980988201E-2</v>
      </c>
      <c r="BC41" s="17">
        <v>2.6336791988831602E-2</v>
      </c>
      <c r="BD41" s="17">
        <v>9.7386247873056993E-3</v>
      </c>
      <c r="BE41" s="17">
        <v>9.5607323032921906E-3</v>
      </c>
      <c r="BF41" s="17"/>
      <c r="BG41" s="17">
        <v>2.2214759169938099E-2</v>
      </c>
      <c r="BH41" s="17">
        <v>9.6057893075487608E-3</v>
      </c>
    </row>
    <row r="42" spans="2:60" x14ac:dyDescent="0.3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row>
    <row r="43" spans="2:60" x14ac:dyDescent="0.35">
      <c r="B43" s="6" t="s">
        <v>117</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row>
    <row r="44" spans="2:60" x14ac:dyDescent="0.35">
      <c r="B44" s="24" t="s">
        <v>97</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row>
    <row r="45" spans="2:60" x14ac:dyDescent="0.35">
      <c r="B45" t="s">
        <v>110</v>
      </c>
      <c r="C45" s="17">
        <v>9.2126729697506293E-2</v>
      </c>
      <c r="D45" s="17">
        <v>0.124333079615084</v>
      </c>
      <c r="E45" s="17">
        <v>6.2351754567735403E-2</v>
      </c>
      <c r="F45" s="17"/>
      <c r="G45" s="17">
        <v>0.148657838624108</v>
      </c>
      <c r="H45" s="17">
        <v>0.123638251939657</v>
      </c>
      <c r="I45" s="17">
        <v>0.128883499050364</v>
      </c>
      <c r="J45" s="17">
        <v>4.0991697990670803E-2</v>
      </c>
      <c r="K45" s="17">
        <v>5.8477058087855499E-2</v>
      </c>
      <c r="L45" s="17">
        <v>6.8855072369789605E-2</v>
      </c>
      <c r="M45" s="17"/>
      <c r="N45" s="17">
        <v>8.4335671837978105E-2</v>
      </c>
      <c r="O45" s="17">
        <v>5.5508741872154002E-2</v>
      </c>
      <c r="P45" s="17">
        <v>9.4666289088695205E-2</v>
      </c>
      <c r="Q45" s="17">
        <v>0.13239906208980101</v>
      </c>
      <c r="R45" s="17">
        <v>0.13462905869316</v>
      </c>
      <c r="S45" s="17"/>
      <c r="T45" s="17">
        <v>8.0459189637081693E-2</v>
      </c>
      <c r="U45" s="17">
        <v>7.6831831540264003E-2</v>
      </c>
      <c r="V45" s="17">
        <v>9.3979127294940096E-2</v>
      </c>
      <c r="W45" s="17">
        <v>0.11075335710624699</v>
      </c>
      <c r="X45" s="17"/>
      <c r="Y45" s="17">
        <v>0.13749408843106201</v>
      </c>
      <c r="Z45" s="17">
        <v>7.82801196814953E-2</v>
      </c>
      <c r="AA45" s="17">
        <v>6.99232055757006E-2</v>
      </c>
      <c r="AB45" s="17">
        <v>6.8551684404974306E-2</v>
      </c>
      <c r="AC45" s="17">
        <v>3.51114989273087E-2</v>
      </c>
      <c r="AD45" s="17">
        <v>4.3044234756203899E-2</v>
      </c>
      <c r="AE45" s="17"/>
      <c r="AF45" s="17">
        <v>0.101595398942777</v>
      </c>
      <c r="AG45" s="17">
        <v>8.0474411433547902E-2</v>
      </c>
      <c r="AH45" s="17"/>
      <c r="AI45" s="17">
        <v>5.0745291950252298E-2</v>
      </c>
      <c r="AJ45" s="17">
        <v>0.104206575600356</v>
      </c>
      <c r="AK45" s="17">
        <v>5.4402269128792001E-2</v>
      </c>
      <c r="AL45" s="17">
        <v>5.3586267178147198E-2</v>
      </c>
      <c r="AM45" s="17">
        <v>0.105044190108863</v>
      </c>
      <c r="AN45" s="17">
        <v>0.18472936181214999</v>
      </c>
      <c r="AO45" s="17">
        <v>9.0658438262099905E-2</v>
      </c>
      <c r="AP45" s="17"/>
      <c r="AQ45" s="17">
        <v>0.117592956721716</v>
      </c>
      <c r="AR45" s="17">
        <v>9.0037240556751802E-2</v>
      </c>
      <c r="AS45" s="17"/>
      <c r="AT45" s="17">
        <v>7.9199929863604399E-2</v>
      </c>
      <c r="AU45" s="17">
        <v>5.6927489654828502E-2</v>
      </c>
      <c r="AV45" s="17">
        <v>0.15636857543812099</v>
      </c>
      <c r="AW45" s="17"/>
      <c r="AX45" s="17">
        <v>7.7589063799935104E-2</v>
      </c>
      <c r="AY45" s="17">
        <v>9.7378036339712995E-2</v>
      </c>
      <c r="AZ45" s="17"/>
      <c r="BA45" s="17">
        <v>0.193247596520564</v>
      </c>
      <c r="BB45" s="17">
        <v>6.9304429391183503E-2</v>
      </c>
      <c r="BC45" s="17">
        <v>8.9472900912699299E-2</v>
      </c>
      <c r="BD45" s="17">
        <v>0.174071538098092</v>
      </c>
      <c r="BE45" s="17">
        <v>6.0121498464067398E-2</v>
      </c>
      <c r="BF45" s="17"/>
      <c r="BG45" s="17">
        <v>9.8218018572077806E-2</v>
      </c>
      <c r="BH45" s="17">
        <v>8.8983018102165495E-2</v>
      </c>
    </row>
    <row r="46" spans="2:60" x14ac:dyDescent="0.35">
      <c r="B46" t="s">
        <v>111</v>
      </c>
      <c r="C46" s="17">
        <v>0.291335710607318</v>
      </c>
      <c r="D46" s="17">
        <v>0.27542956607105901</v>
      </c>
      <c r="E46" s="17">
        <v>0.31097847651926702</v>
      </c>
      <c r="F46" s="17"/>
      <c r="G46" s="17">
        <v>0.18886307714039299</v>
      </c>
      <c r="H46" s="17">
        <v>0.21761833400302799</v>
      </c>
      <c r="I46" s="17">
        <v>0.27787967623794702</v>
      </c>
      <c r="J46" s="17">
        <v>0.27987130691874401</v>
      </c>
      <c r="K46" s="17">
        <v>0.336123514100307</v>
      </c>
      <c r="L46" s="17">
        <v>0.397326059940321</v>
      </c>
      <c r="M46" s="17"/>
      <c r="N46" s="17">
        <v>0.24887375747144599</v>
      </c>
      <c r="O46" s="17">
        <v>0.247109267952353</v>
      </c>
      <c r="P46" s="17">
        <v>0.30213138503334303</v>
      </c>
      <c r="Q46" s="17">
        <v>0.31919393039023197</v>
      </c>
      <c r="R46" s="17">
        <v>0.37888813247126701</v>
      </c>
      <c r="S46" s="17"/>
      <c r="T46" s="17">
        <v>0.342216116554589</v>
      </c>
      <c r="U46" s="17">
        <v>0.30976025521234002</v>
      </c>
      <c r="V46" s="17">
        <v>0.273203860533414</v>
      </c>
      <c r="W46" s="17">
        <v>0.26809333644411598</v>
      </c>
      <c r="X46" s="17"/>
      <c r="Y46" s="17">
        <v>0.27849269282834999</v>
      </c>
      <c r="Z46" s="17">
        <v>0.30269113259262298</v>
      </c>
      <c r="AA46" s="17">
        <v>0.19868599989230701</v>
      </c>
      <c r="AB46" s="17">
        <v>0.32369595886226399</v>
      </c>
      <c r="AC46" s="17">
        <v>0.25409100703028697</v>
      </c>
      <c r="AD46" s="17">
        <v>0.29521751058633999</v>
      </c>
      <c r="AE46" s="17"/>
      <c r="AF46" s="17">
        <v>0.30633697801921</v>
      </c>
      <c r="AG46" s="17">
        <v>0.271220295072851</v>
      </c>
      <c r="AH46" s="17"/>
      <c r="AI46" s="17">
        <v>0.17985624778454201</v>
      </c>
      <c r="AJ46" s="17">
        <v>0.224269951923667</v>
      </c>
      <c r="AK46" s="17">
        <v>0.279377472676963</v>
      </c>
      <c r="AL46" s="17">
        <v>0.28556092021158203</v>
      </c>
      <c r="AM46" s="17">
        <v>0.35903784837532898</v>
      </c>
      <c r="AN46" s="17">
        <v>0.37789312614739701</v>
      </c>
      <c r="AO46" s="17">
        <v>0.36868315038249599</v>
      </c>
      <c r="AP46" s="17"/>
      <c r="AQ46" s="17">
        <v>0.35569048698127098</v>
      </c>
      <c r="AR46" s="17">
        <v>0.24575458236594699</v>
      </c>
      <c r="AS46" s="17"/>
      <c r="AT46" s="17">
        <v>0.35869329509070702</v>
      </c>
      <c r="AU46" s="17">
        <v>0.27513517759741102</v>
      </c>
      <c r="AV46" s="17">
        <v>0.291207147593807</v>
      </c>
      <c r="AW46" s="17"/>
      <c r="AX46" s="17">
        <v>0.31028464442774401</v>
      </c>
      <c r="AY46" s="17">
        <v>0.28449096243831701</v>
      </c>
      <c r="AZ46" s="17"/>
      <c r="BA46" s="17">
        <v>0.24848687531908001</v>
      </c>
      <c r="BB46" s="17">
        <v>0.26682704477961</v>
      </c>
      <c r="BC46" s="17">
        <v>0.35881468618027401</v>
      </c>
      <c r="BD46" s="17">
        <v>0.37267659027419597</v>
      </c>
      <c r="BE46" s="17">
        <v>0.23877321245656299</v>
      </c>
      <c r="BF46" s="17"/>
      <c r="BG46" s="17">
        <v>0.26254863123272798</v>
      </c>
      <c r="BH46" s="17">
        <v>0.27268855799662101</v>
      </c>
    </row>
    <row r="47" spans="2:60" x14ac:dyDescent="0.35">
      <c r="B47" t="s">
        <v>112</v>
      </c>
      <c r="C47" s="17">
        <v>0.28949913803184302</v>
      </c>
      <c r="D47" s="17">
        <v>0.30635617217664002</v>
      </c>
      <c r="E47" s="17">
        <v>0.27261359071584301</v>
      </c>
      <c r="F47" s="17"/>
      <c r="G47" s="17">
        <v>0.26585154312554798</v>
      </c>
      <c r="H47" s="17">
        <v>0.26912360351993603</v>
      </c>
      <c r="I47" s="17">
        <v>0.29863452751047898</v>
      </c>
      <c r="J47" s="17">
        <v>0.28847973070861999</v>
      </c>
      <c r="K47" s="17">
        <v>0.33030923146046498</v>
      </c>
      <c r="L47" s="17">
        <v>0.28196230521391902</v>
      </c>
      <c r="M47" s="17"/>
      <c r="N47" s="17">
        <v>0.25016690003372399</v>
      </c>
      <c r="O47" s="17">
        <v>0.33960040918116202</v>
      </c>
      <c r="P47" s="17">
        <v>0.28957903495127102</v>
      </c>
      <c r="Q47" s="17">
        <v>0.29898334611635502</v>
      </c>
      <c r="R47" s="17">
        <v>0.26840105675220999</v>
      </c>
      <c r="S47" s="17"/>
      <c r="T47" s="17">
        <v>0.29631538951084602</v>
      </c>
      <c r="U47" s="17">
        <v>0.29188236644062998</v>
      </c>
      <c r="V47" s="17">
        <v>0.3121137672091</v>
      </c>
      <c r="W47" s="17">
        <v>0.24655112053230899</v>
      </c>
      <c r="X47" s="17"/>
      <c r="Y47" s="17">
        <v>0.27788709882417401</v>
      </c>
      <c r="Z47" s="17">
        <v>0.30494938304029601</v>
      </c>
      <c r="AA47" s="17">
        <v>0.35555061990051701</v>
      </c>
      <c r="AB47" s="17">
        <v>0.26208026846211302</v>
      </c>
      <c r="AC47" s="17">
        <v>0.33075760676292099</v>
      </c>
      <c r="AD47" s="17">
        <v>0.26564307655018699</v>
      </c>
      <c r="AE47" s="17"/>
      <c r="AF47" s="17">
        <v>0.29256385575139698</v>
      </c>
      <c r="AG47" s="17">
        <v>0.28481588564385202</v>
      </c>
      <c r="AH47" s="17"/>
      <c r="AI47" s="17">
        <v>0.27734303907049901</v>
      </c>
      <c r="AJ47" s="17">
        <v>0.30857552741564598</v>
      </c>
      <c r="AK47" s="17">
        <v>0.29464900756602003</v>
      </c>
      <c r="AL47" s="17">
        <v>0.32397326469438797</v>
      </c>
      <c r="AM47" s="17">
        <v>0.26321100590579699</v>
      </c>
      <c r="AN47" s="17">
        <v>0.24818004629361101</v>
      </c>
      <c r="AO47" s="17">
        <v>0.34410946167006601</v>
      </c>
      <c r="AP47" s="17"/>
      <c r="AQ47" s="17">
        <v>0.30349032751004901</v>
      </c>
      <c r="AR47" s="17">
        <v>0.27153597132170199</v>
      </c>
      <c r="AS47" s="17"/>
      <c r="AT47" s="17">
        <v>0.31213211212138597</v>
      </c>
      <c r="AU47" s="17">
        <v>0.30619514304610101</v>
      </c>
      <c r="AV47" s="17">
        <v>0.26487724535982199</v>
      </c>
      <c r="AW47" s="17"/>
      <c r="AX47" s="17">
        <v>0.29382914645206798</v>
      </c>
      <c r="AY47" s="17">
        <v>0.28793504912388801</v>
      </c>
      <c r="AZ47" s="17"/>
      <c r="BA47" s="17">
        <v>0.231828388567071</v>
      </c>
      <c r="BB47" s="17">
        <v>0.35127596929636301</v>
      </c>
      <c r="BC47" s="17">
        <v>0.27729902534057299</v>
      </c>
      <c r="BD47" s="17">
        <v>0.26397932749530501</v>
      </c>
      <c r="BE47" s="17">
        <v>0.229114589059073</v>
      </c>
      <c r="BF47" s="17"/>
      <c r="BG47" s="17">
        <v>0.323411115122891</v>
      </c>
      <c r="BH47" s="17">
        <v>0.237945207602833</v>
      </c>
    </row>
    <row r="48" spans="2:60" x14ac:dyDescent="0.35">
      <c r="B48" t="s">
        <v>113</v>
      </c>
      <c r="C48" s="17">
        <v>0.295731690287099</v>
      </c>
      <c r="D48" s="17">
        <v>0.27236499160560101</v>
      </c>
      <c r="E48" s="17">
        <v>0.31540504603616798</v>
      </c>
      <c r="F48" s="17"/>
      <c r="G48" s="17">
        <v>0.32992830925484201</v>
      </c>
      <c r="H48" s="17">
        <v>0.357458223207059</v>
      </c>
      <c r="I48" s="17">
        <v>0.25789585110149998</v>
      </c>
      <c r="J48" s="17">
        <v>0.35871298803847002</v>
      </c>
      <c r="K48" s="17">
        <v>0.24876570568218101</v>
      </c>
      <c r="L48" s="17">
        <v>0.24250479344756901</v>
      </c>
      <c r="M48" s="17"/>
      <c r="N48" s="17">
        <v>0.372340858084453</v>
      </c>
      <c r="O48" s="17">
        <v>0.30741247552371298</v>
      </c>
      <c r="P48" s="17">
        <v>0.29305167414202099</v>
      </c>
      <c r="Q48" s="17">
        <v>0.242577190793234</v>
      </c>
      <c r="R48" s="17">
        <v>0.208512717203544</v>
      </c>
      <c r="S48" s="17"/>
      <c r="T48" s="17">
        <v>0.246502754921089</v>
      </c>
      <c r="U48" s="17">
        <v>0.29318333171503203</v>
      </c>
      <c r="V48" s="17">
        <v>0.29195249952610097</v>
      </c>
      <c r="W48" s="17">
        <v>0.33891689858895901</v>
      </c>
      <c r="X48" s="17"/>
      <c r="Y48" s="17">
        <v>0.27144992820791702</v>
      </c>
      <c r="Z48" s="17">
        <v>0.28470744148868499</v>
      </c>
      <c r="AA48" s="17">
        <v>0.34095528508561301</v>
      </c>
      <c r="AB48" s="17">
        <v>0.31022846828324302</v>
      </c>
      <c r="AC48" s="17">
        <v>0.38003988727948401</v>
      </c>
      <c r="AD48" s="17">
        <v>0.36958639194090598</v>
      </c>
      <c r="AE48" s="17"/>
      <c r="AF48" s="17">
        <v>0.277951113767406</v>
      </c>
      <c r="AG48" s="17">
        <v>0.31875818726418698</v>
      </c>
      <c r="AH48" s="17"/>
      <c r="AI48" s="17">
        <v>0.41713974427308098</v>
      </c>
      <c r="AJ48" s="17">
        <v>0.322343411438966</v>
      </c>
      <c r="AK48" s="17">
        <v>0.32067811360127702</v>
      </c>
      <c r="AL48" s="17">
        <v>0.31299148126758403</v>
      </c>
      <c r="AM48" s="17">
        <v>0.26133635015673301</v>
      </c>
      <c r="AN48" s="17">
        <v>0.18455339417816199</v>
      </c>
      <c r="AO48" s="17">
        <v>0.19654894968533801</v>
      </c>
      <c r="AP48" s="17"/>
      <c r="AQ48" s="17">
        <v>0.20238786526426</v>
      </c>
      <c r="AR48" s="17">
        <v>0.36729597533103697</v>
      </c>
      <c r="AS48" s="17"/>
      <c r="AT48" s="17">
        <v>0.23362583940377399</v>
      </c>
      <c r="AU48" s="17">
        <v>0.32406005810576199</v>
      </c>
      <c r="AV48" s="17">
        <v>0.27485566012121299</v>
      </c>
      <c r="AW48" s="17"/>
      <c r="AX48" s="17">
        <v>0.284705313773366</v>
      </c>
      <c r="AY48" s="17">
        <v>0.29971464632928702</v>
      </c>
      <c r="AZ48" s="17"/>
      <c r="BA48" s="17">
        <v>0.29168751732310699</v>
      </c>
      <c r="BB48" s="17">
        <v>0.29155649275067202</v>
      </c>
      <c r="BC48" s="17">
        <v>0.24683906270239001</v>
      </c>
      <c r="BD48" s="17">
        <v>0.172152757705308</v>
      </c>
      <c r="BE48" s="17">
        <v>0.46382919381802801</v>
      </c>
      <c r="BF48" s="17"/>
      <c r="BG48" s="17">
        <v>0.29158705829734799</v>
      </c>
      <c r="BH48" s="17">
        <v>0.38995273694381599</v>
      </c>
    </row>
    <row r="49" spans="2:60" x14ac:dyDescent="0.35">
      <c r="B49" t="s">
        <v>114</v>
      </c>
      <c r="C49" s="17">
        <v>3.1306731376234298E-2</v>
      </c>
      <c r="D49" s="17">
        <v>2.1516190531615499E-2</v>
      </c>
      <c r="E49" s="17">
        <v>3.8651132160987402E-2</v>
      </c>
      <c r="F49" s="17"/>
      <c r="G49" s="17">
        <v>6.6699231855108898E-2</v>
      </c>
      <c r="H49" s="17">
        <v>3.2161587330319798E-2</v>
      </c>
      <c r="I49" s="17">
        <v>3.6706446099709501E-2</v>
      </c>
      <c r="J49" s="17">
        <v>3.1944276343495698E-2</v>
      </c>
      <c r="K49" s="17">
        <v>2.6324490669191399E-2</v>
      </c>
      <c r="L49" s="17">
        <v>9.3517690284012096E-3</v>
      </c>
      <c r="M49" s="17"/>
      <c r="N49" s="17">
        <v>4.4282812572398203E-2</v>
      </c>
      <c r="O49" s="17">
        <v>5.0369105470617903E-2</v>
      </c>
      <c r="P49" s="17">
        <v>2.0571616784669899E-2</v>
      </c>
      <c r="Q49" s="17">
        <v>6.8464706103781598E-3</v>
      </c>
      <c r="R49" s="17">
        <v>9.5690348798189405E-3</v>
      </c>
      <c r="S49" s="17"/>
      <c r="T49" s="17">
        <v>3.45065493763946E-2</v>
      </c>
      <c r="U49" s="17">
        <v>2.8342215091734901E-2</v>
      </c>
      <c r="V49" s="17">
        <v>2.8750745436445301E-2</v>
      </c>
      <c r="W49" s="17">
        <v>3.5685287328368703E-2</v>
      </c>
      <c r="X49" s="17"/>
      <c r="Y49" s="17">
        <v>3.46761917084982E-2</v>
      </c>
      <c r="Z49" s="17">
        <v>2.9371923196901E-2</v>
      </c>
      <c r="AA49" s="17">
        <v>3.48848895458631E-2</v>
      </c>
      <c r="AB49" s="17">
        <v>3.5443619987405299E-2</v>
      </c>
      <c r="AC49" s="17">
        <v>0</v>
      </c>
      <c r="AD49" s="17">
        <v>2.65087861663642E-2</v>
      </c>
      <c r="AE49" s="17"/>
      <c r="AF49" s="17">
        <v>2.1552653519210201E-2</v>
      </c>
      <c r="AG49" s="17">
        <v>4.4731220585561601E-2</v>
      </c>
      <c r="AH49" s="17"/>
      <c r="AI49" s="17">
        <v>7.4915676921626401E-2</v>
      </c>
      <c r="AJ49" s="17">
        <v>4.0604533621365201E-2</v>
      </c>
      <c r="AK49" s="17">
        <v>5.0893137026947803E-2</v>
      </c>
      <c r="AL49" s="17">
        <v>2.3888066648299001E-2</v>
      </c>
      <c r="AM49" s="17">
        <v>1.13706054532778E-2</v>
      </c>
      <c r="AN49" s="17">
        <v>4.6440715686800497E-3</v>
      </c>
      <c r="AO49" s="17">
        <v>0</v>
      </c>
      <c r="AP49" s="17"/>
      <c r="AQ49" s="17">
        <v>2.08383635227046E-2</v>
      </c>
      <c r="AR49" s="17">
        <v>2.5376230424561701E-2</v>
      </c>
      <c r="AS49" s="17"/>
      <c r="AT49" s="17">
        <v>1.6348823520528799E-2</v>
      </c>
      <c r="AU49" s="17">
        <v>3.7682131595898102E-2</v>
      </c>
      <c r="AV49" s="17">
        <v>1.2691371487036701E-2</v>
      </c>
      <c r="AW49" s="17"/>
      <c r="AX49" s="17">
        <v>3.3591831546886997E-2</v>
      </c>
      <c r="AY49" s="17">
        <v>3.0481305768794702E-2</v>
      </c>
      <c r="AZ49" s="17"/>
      <c r="BA49" s="17">
        <v>3.4749622270177402E-2</v>
      </c>
      <c r="BB49" s="17">
        <v>2.1036063782171401E-2</v>
      </c>
      <c r="BC49" s="17">
        <v>2.75743248640643E-2</v>
      </c>
      <c r="BD49" s="17">
        <v>1.7119786427099298E-2</v>
      </c>
      <c r="BE49" s="17">
        <v>8.1615062022688499E-3</v>
      </c>
      <c r="BF49" s="17"/>
      <c r="BG49" s="17">
        <v>2.4235176774955201E-2</v>
      </c>
      <c r="BH49" s="17">
        <v>1.0430479354563701E-2</v>
      </c>
    </row>
    <row r="50" spans="2:60" x14ac:dyDescent="0.35">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row>
    <row r="51" spans="2:60" x14ac:dyDescent="0.35">
      <c r="B51" s="6" t="s">
        <v>118</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row>
    <row r="52" spans="2:60" x14ac:dyDescent="0.35">
      <c r="B52" s="24" t="s">
        <v>97</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row>
    <row r="53" spans="2:60" x14ac:dyDescent="0.35">
      <c r="B53" t="s">
        <v>110</v>
      </c>
      <c r="C53" s="17">
        <v>7.1419187676411103E-2</v>
      </c>
      <c r="D53" s="17">
        <v>9.7688020256716704E-2</v>
      </c>
      <c r="E53" s="17">
        <v>4.7595762421693499E-2</v>
      </c>
      <c r="F53" s="17"/>
      <c r="G53" s="17">
        <v>9.9199992446989696E-2</v>
      </c>
      <c r="H53" s="17">
        <v>8.5275076635415198E-2</v>
      </c>
      <c r="I53" s="17">
        <v>9.1403666909751505E-2</v>
      </c>
      <c r="J53" s="17">
        <v>4.9130993966126801E-2</v>
      </c>
      <c r="K53" s="17">
        <v>5.00746852768078E-2</v>
      </c>
      <c r="L53" s="17">
        <v>6.1503723408859998E-2</v>
      </c>
      <c r="M53" s="17"/>
      <c r="N53" s="17">
        <v>4.6983677742842699E-2</v>
      </c>
      <c r="O53" s="17">
        <v>5.6711248111495499E-2</v>
      </c>
      <c r="P53" s="17">
        <v>6.9839686353736399E-2</v>
      </c>
      <c r="Q53" s="17">
        <v>9.0266410911152506E-2</v>
      </c>
      <c r="R53" s="17">
        <v>0.142665086867514</v>
      </c>
      <c r="S53" s="17"/>
      <c r="T53" s="17">
        <v>6.8750460144116496E-2</v>
      </c>
      <c r="U53" s="17">
        <v>6.2391109573009501E-2</v>
      </c>
      <c r="V53" s="17">
        <v>7.9364421272770505E-2</v>
      </c>
      <c r="W53" s="17">
        <v>6.8500654406282502E-2</v>
      </c>
      <c r="X53" s="17"/>
      <c r="Y53" s="17">
        <v>0.114282072930004</v>
      </c>
      <c r="Z53" s="17">
        <v>5.4524644620029497E-2</v>
      </c>
      <c r="AA53" s="17">
        <v>6.2092940610797502E-2</v>
      </c>
      <c r="AB53" s="17">
        <v>3.46436093617912E-2</v>
      </c>
      <c r="AC53" s="17">
        <v>0</v>
      </c>
      <c r="AD53" s="17">
        <v>4.7843419532068297E-2</v>
      </c>
      <c r="AE53" s="17"/>
      <c r="AF53" s="17">
        <v>7.7628944854506096E-2</v>
      </c>
      <c r="AG53" s="17">
        <v>6.3986347511485506E-2</v>
      </c>
      <c r="AH53" s="17"/>
      <c r="AI53" s="17">
        <v>4.6975618686903801E-2</v>
      </c>
      <c r="AJ53" s="17">
        <v>7.4280762675370093E-2</v>
      </c>
      <c r="AK53" s="17">
        <v>3.6070869952950002E-2</v>
      </c>
      <c r="AL53" s="17">
        <v>6.7823558619751798E-2</v>
      </c>
      <c r="AM53" s="17">
        <v>7.1848715779048999E-2</v>
      </c>
      <c r="AN53" s="17">
        <v>0.15865262058510099</v>
      </c>
      <c r="AO53" s="17">
        <v>8.0655990920355705E-2</v>
      </c>
      <c r="AP53" s="17"/>
      <c r="AQ53" s="17">
        <v>9.1020944711575194E-2</v>
      </c>
      <c r="AR53" s="17">
        <v>7.1102810738556094E-2</v>
      </c>
      <c r="AS53" s="17"/>
      <c r="AT53" s="17">
        <v>6.1770637045071498E-2</v>
      </c>
      <c r="AU53" s="17">
        <v>4.6824503663369398E-2</v>
      </c>
      <c r="AV53" s="17">
        <v>0.116390073736078</v>
      </c>
      <c r="AW53" s="17"/>
      <c r="AX53" s="17">
        <v>6.2499949099653403E-2</v>
      </c>
      <c r="AY53" s="17">
        <v>7.4641001763456505E-2</v>
      </c>
      <c r="AZ53" s="17"/>
      <c r="BA53" s="17">
        <v>0.164111053087379</v>
      </c>
      <c r="BB53" s="17">
        <v>4.8906761431716503E-2</v>
      </c>
      <c r="BC53" s="17">
        <v>7.5373464174403701E-2</v>
      </c>
      <c r="BD53" s="17">
        <v>0.17528145078657201</v>
      </c>
      <c r="BE53" s="17">
        <v>4.3346917672565502E-2</v>
      </c>
      <c r="BF53" s="17"/>
      <c r="BG53" s="17">
        <v>7.5781736776913702E-2</v>
      </c>
      <c r="BH53" s="17">
        <v>7.6763589844360103E-2</v>
      </c>
    </row>
    <row r="54" spans="2:60" x14ac:dyDescent="0.35">
      <c r="B54" t="s">
        <v>111</v>
      </c>
      <c r="C54" s="17">
        <v>0.29778651016374602</v>
      </c>
      <c r="D54" s="17">
        <v>0.32226590042967002</v>
      </c>
      <c r="E54" s="17">
        <v>0.27751889233100102</v>
      </c>
      <c r="F54" s="17"/>
      <c r="G54" s="17">
        <v>0.25199055925271602</v>
      </c>
      <c r="H54" s="17">
        <v>0.245090662014218</v>
      </c>
      <c r="I54" s="17">
        <v>0.31041301562192802</v>
      </c>
      <c r="J54" s="17">
        <v>0.22032712431132301</v>
      </c>
      <c r="K54" s="17">
        <v>0.36121488009293801</v>
      </c>
      <c r="L54" s="17">
        <v>0.36780048161083401</v>
      </c>
      <c r="M54" s="17"/>
      <c r="N54" s="17">
        <v>0.24131763802453299</v>
      </c>
      <c r="O54" s="17">
        <v>0.25057839395806297</v>
      </c>
      <c r="P54" s="17">
        <v>0.31869203781396299</v>
      </c>
      <c r="Q54" s="17">
        <v>0.37980356165789703</v>
      </c>
      <c r="R54" s="17">
        <v>0.36169979295454502</v>
      </c>
      <c r="S54" s="17"/>
      <c r="T54" s="17">
        <v>0.320096833683992</v>
      </c>
      <c r="U54" s="17">
        <v>0.28467775012887703</v>
      </c>
      <c r="V54" s="17">
        <v>0.29503130821236601</v>
      </c>
      <c r="W54" s="17">
        <v>0.297734274832749</v>
      </c>
      <c r="X54" s="17"/>
      <c r="Y54" s="17">
        <v>0.29093648003859301</v>
      </c>
      <c r="Z54" s="17">
        <v>0.31533679090382599</v>
      </c>
      <c r="AA54" s="17">
        <v>0.25969795753149899</v>
      </c>
      <c r="AB54" s="17">
        <v>0.29150736594832599</v>
      </c>
      <c r="AC54" s="17">
        <v>0.29388383944289997</v>
      </c>
      <c r="AD54" s="17">
        <v>0.27383452505709899</v>
      </c>
      <c r="AE54" s="17"/>
      <c r="AF54" s="17">
        <v>0.31073118463657001</v>
      </c>
      <c r="AG54" s="17">
        <v>0.28248553784656399</v>
      </c>
      <c r="AH54" s="17"/>
      <c r="AI54" s="17">
        <v>0.20780172858302801</v>
      </c>
      <c r="AJ54" s="17">
        <v>0.228456872595454</v>
      </c>
      <c r="AK54" s="17">
        <v>0.28564619898878901</v>
      </c>
      <c r="AL54" s="17">
        <v>0.24724719716776</v>
      </c>
      <c r="AM54" s="17">
        <v>0.36050636268549102</v>
      </c>
      <c r="AN54" s="17">
        <v>0.44402611257686803</v>
      </c>
      <c r="AO54" s="17">
        <v>0.37131994479182201</v>
      </c>
      <c r="AP54" s="17"/>
      <c r="AQ54" s="17">
        <v>0.37152515462439101</v>
      </c>
      <c r="AR54" s="17">
        <v>0.25093585869753499</v>
      </c>
      <c r="AS54" s="17"/>
      <c r="AT54" s="17">
        <v>0.38059690236404597</v>
      </c>
      <c r="AU54" s="17">
        <v>0.26844236578682001</v>
      </c>
      <c r="AV54" s="17">
        <v>0.31534123910188699</v>
      </c>
      <c r="AW54" s="17"/>
      <c r="AX54" s="17">
        <v>0.30098226118910998</v>
      </c>
      <c r="AY54" s="17">
        <v>0.29663213856760601</v>
      </c>
      <c r="AZ54" s="17"/>
      <c r="BA54" s="17">
        <v>0.289600188426128</v>
      </c>
      <c r="BB54" s="17">
        <v>0.28002370424279599</v>
      </c>
      <c r="BC54" s="17">
        <v>0.36557781939400102</v>
      </c>
      <c r="BD54" s="17">
        <v>0.306623327375463</v>
      </c>
      <c r="BE54" s="17">
        <v>0.21885997389185</v>
      </c>
      <c r="BF54" s="17"/>
      <c r="BG54" s="17">
        <v>0.28225771629757201</v>
      </c>
      <c r="BH54" s="17">
        <v>0.24108887138243301</v>
      </c>
    </row>
    <row r="55" spans="2:60" x14ac:dyDescent="0.35">
      <c r="B55" t="s">
        <v>112</v>
      </c>
      <c r="C55" s="17">
        <v>0.362542852661219</v>
      </c>
      <c r="D55" s="17">
        <v>0.35556117794226999</v>
      </c>
      <c r="E55" s="17">
        <v>0.36603828746918698</v>
      </c>
      <c r="F55" s="17"/>
      <c r="G55" s="17">
        <v>0.35897265202842099</v>
      </c>
      <c r="H55" s="17">
        <v>0.31218495420160502</v>
      </c>
      <c r="I55" s="17">
        <v>0.33335683849439501</v>
      </c>
      <c r="J55" s="17">
        <v>0.38995823409970398</v>
      </c>
      <c r="K55" s="17">
        <v>0.371943526934016</v>
      </c>
      <c r="L55" s="17">
        <v>0.40240915922659298</v>
      </c>
      <c r="M55" s="17"/>
      <c r="N55" s="17">
        <v>0.33050754464424498</v>
      </c>
      <c r="O55" s="17">
        <v>0.39919538912566999</v>
      </c>
      <c r="P55" s="17">
        <v>0.365427110663743</v>
      </c>
      <c r="Q55" s="17">
        <v>0.35998568203961201</v>
      </c>
      <c r="R55" s="17">
        <v>0.33193920998140097</v>
      </c>
      <c r="S55" s="17"/>
      <c r="T55" s="17">
        <v>0.34631974316607</v>
      </c>
      <c r="U55" s="17">
        <v>0.42509170085958198</v>
      </c>
      <c r="V55" s="17">
        <v>0.36030930476635398</v>
      </c>
      <c r="W55" s="17">
        <v>0.32324574645522602</v>
      </c>
      <c r="X55" s="17"/>
      <c r="Y55" s="17">
        <v>0.325937573742339</v>
      </c>
      <c r="Z55" s="17">
        <v>0.37579861880936999</v>
      </c>
      <c r="AA55" s="17">
        <v>0.36245461134169799</v>
      </c>
      <c r="AB55" s="17">
        <v>0.36432464667359099</v>
      </c>
      <c r="AC55" s="17">
        <v>0.59556140226014798</v>
      </c>
      <c r="AD55" s="17">
        <v>0.39958866225397699</v>
      </c>
      <c r="AE55" s="17"/>
      <c r="AF55" s="17">
        <v>0.36529217504997402</v>
      </c>
      <c r="AG55" s="17">
        <v>0.35944198457200599</v>
      </c>
      <c r="AH55" s="17"/>
      <c r="AI55" s="17">
        <v>0.30159557032847401</v>
      </c>
      <c r="AJ55" s="17">
        <v>0.40355659735727201</v>
      </c>
      <c r="AK55" s="17">
        <v>0.35347184326102099</v>
      </c>
      <c r="AL55" s="17">
        <v>0.36866242620314998</v>
      </c>
      <c r="AM55" s="17">
        <v>0.37959672358314001</v>
      </c>
      <c r="AN55" s="17">
        <v>0.25788196257506002</v>
      </c>
      <c r="AO55" s="17">
        <v>0.38403384263961299</v>
      </c>
      <c r="AP55" s="17"/>
      <c r="AQ55" s="17">
        <v>0.35667835341462001</v>
      </c>
      <c r="AR55" s="17">
        <v>0.37640073894543502</v>
      </c>
      <c r="AS55" s="17"/>
      <c r="AT55" s="17">
        <v>0.363940244102258</v>
      </c>
      <c r="AU55" s="17">
        <v>0.37613011897432602</v>
      </c>
      <c r="AV55" s="17">
        <v>0.35478427769152199</v>
      </c>
      <c r="AW55" s="17"/>
      <c r="AX55" s="17">
        <v>0.38096940950770702</v>
      </c>
      <c r="AY55" s="17">
        <v>0.35588679789680699</v>
      </c>
      <c r="AZ55" s="17"/>
      <c r="BA55" s="17">
        <v>0.29488885013667998</v>
      </c>
      <c r="BB55" s="17">
        <v>0.390077803259606</v>
      </c>
      <c r="BC55" s="17">
        <v>0.33679141622341402</v>
      </c>
      <c r="BD55" s="17">
        <v>0.34030643123466298</v>
      </c>
      <c r="BE55" s="17">
        <v>0.40853146541281499</v>
      </c>
      <c r="BF55" s="17"/>
      <c r="BG55" s="17">
        <v>0.36787202662100599</v>
      </c>
      <c r="BH55" s="17">
        <v>0.391251276919096</v>
      </c>
    </row>
    <row r="56" spans="2:60" x14ac:dyDescent="0.35">
      <c r="B56" t="s">
        <v>113</v>
      </c>
      <c r="C56" s="17">
        <v>0.22601497469644799</v>
      </c>
      <c r="D56" s="17">
        <v>0.19333127139560899</v>
      </c>
      <c r="E56" s="17">
        <v>0.25683408674077302</v>
      </c>
      <c r="F56" s="17"/>
      <c r="G56" s="17">
        <v>0.18324245044715301</v>
      </c>
      <c r="H56" s="17">
        <v>0.319530456126565</v>
      </c>
      <c r="I56" s="17">
        <v>0.22032918553412201</v>
      </c>
      <c r="J56" s="17">
        <v>0.29300407710850901</v>
      </c>
      <c r="K56" s="17">
        <v>0.18128388169496201</v>
      </c>
      <c r="L56" s="17">
        <v>0.159995592213239</v>
      </c>
      <c r="M56" s="17"/>
      <c r="N56" s="17">
        <v>0.29408499654071601</v>
      </c>
      <c r="O56" s="17">
        <v>0.241741520244104</v>
      </c>
      <c r="P56" s="17">
        <v>0.22678857052839799</v>
      </c>
      <c r="Q56" s="17">
        <v>0.15570630500817201</v>
      </c>
      <c r="R56" s="17">
        <v>0.15044196330437901</v>
      </c>
      <c r="S56" s="17"/>
      <c r="T56" s="17">
        <v>0.23318510163807801</v>
      </c>
      <c r="U56" s="17">
        <v>0.18729724416326099</v>
      </c>
      <c r="V56" s="17">
        <v>0.22325740068233299</v>
      </c>
      <c r="W56" s="17">
        <v>0.25897619704078301</v>
      </c>
      <c r="X56" s="17"/>
      <c r="Y56" s="17">
        <v>0.225465085824791</v>
      </c>
      <c r="Z56" s="17">
        <v>0.218343563679881</v>
      </c>
      <c r="AA56" s="17">
        <v>0.27013599008780398</v>
      </c>
      <c r="AB56" s="17">
        <v>0.25687160896689398</v>
      </c>
      <c r="AC56" s="17">
        <v>0.11055475829695199</v>
      </c>
      <c r="AD56" s="17">
        <v>0.22407776709587501</v>
      </c>
      <c r="AE56" s="17"/>
      <c r="AF56" s="17">
        <v>0.213954237018563</v>
      </c>
      <c r="AG56" s="17">
        <v>0.24306788184140299</v>
      </c>
      <c r="AH56" s="17"/>
      <c r="AI56" s="17">
        <v>0.33059080469401703</v>
      </c>
      <c r="AJ56" s="17">
        <v>0.23973366543739</v>
      </c>
      <c r="AK56" s="17">
        <v>0.25583967009083602</v>
      </c>
      <c r="AL56" s="17">
        <v>0.28834512674045998</v>
      </c>
      <c r="AM56" s="17">
        <v>0.174808379045754</v>
      </c>
      <c r="AN56" s="17">
        <v>0.12959533322678601</v>
      </c>
      <c r="AO56" s="17">
        <v>0.16399022164820901</v>
      </c>
      <c r="AP56" s="17"/>
      <c r="AQ56" s="17">
        <v>0.148701058022885</v>
      </c>
      <c r="AR56" s="17">
        <v>0.27882331390991499</v>
      </c>
      <c r="AS56" s="17"/>
      <c r="AT56" s="17">
        <v>0.163761290783869</v>
      </c>
      <c r="AU56" s="17">
        <v>0.25869967351008599</v>
      </c>
      <c r="AV56" s="17">
        <v>0.19775560227945699</v>
      </c>
      <c r="AW56" s="17"/>
      <c r="AX56" s="17">
        <v>0.21076682464243801</v>
      </c>
      <c r="AY56" s="17">
        <v>0.23152292296160801</v>
      </c>
      <c r="AZ56" s="17"/>
      <c r="BA56" s="17">
        <v>0.22249738101439001</v>
      </c>
      <c r="BB56" s="17">
        <v>0.24339862339408999</v>
      </c>
      <c r="BC56" s="17">
        <v>0.18706088131908399</v>
      </c>
      <c r="BD56" s="17">
        <v>0.14347443189673401</v>
      </c>
      <c r="BE56" s="17">
        <v>0.311080728135883</v>
      </c>
      <c r="BF56" s="17"/>
      <c r="BG56" s="17">
        <v>0.23852276012922699</v>
      </c>
      <c r="BH56" s="17">
        <v>0.26862903241106001</v>
      </c>
    </row>
    <row r="57" spans="2:60" x14ac:dyDescent="0.35">
      <c r="B57" t="s">
        <v>114</v>
      </c>
      <c r="C57" s="17">
        <v>4.2236474802175301E-2</v>
      </c>
      <c r="D57" s="17">
        <v>3.1153629975734901E-2</v>
      </c>
      <c r="E57" s="17">
        <v>5.2012971037345798E-2</v>
      </c>
      <c r="F57" s="17"/>
      <c r="G57" s="17">
        <v>0.10659434582472101</v>
      </c>
      <c r="H57" s="17">
        <v>3.7918851022196699E-2</v>
      </c>
      <c r="I57" s="17">
        <v>4.4497293439802903E-2</v>
      </c>
      <c r="J57" s="17">
        <v>4.7579570514336901E-2</v>
      </c>
      <c r="K57" s="17">
        <v>3.5483026001276202E-2</v>
      </c>
      <c r="L57" s="17">
        <v>8.2910435404745207E-3</v>
      </c>
      <c r="M57" s="17"/>
      <c r="N57" s="17">
        <v>8.71061430476638E-2</v>
      </c>
      <c r="O57" s="17">
        <v>5.1773448560668102E-2</v>
      </c>
      <c r="P57" s="17">
        <v>1.9252594640159999E-2</v>
      </c>
      <c r="Q57" s="17">
        <v>1.42380403831659E-2</v>
      </c>
      <c r="R57" s="17">
        <v>1.32539468921609E-2</v>
      </c>
      <c r="S57" s="17"/>
      <c r="T57" s="17">
        <v>3.1647861367742502E-2</v>
      </c>
      <c r="U57" s="17">
        <v>4.0542195275270497E-2</v>
      </c>
      <c r="V57" s="17">
        <v>4.20375650661758E-2</v>
      </c>
      <c r="W57" s="17">
        <v>5.15431272649595E-2</v>
      </c>
      <c r="X57" s="17"/>
      <c r="Y57" s="17">
        <v>4.3378787464271797E-2</v>
      </c>
      <c r="Z57" s="17">
        <v>3.5996381986893297E-2</v>
      </c>
      <c r="AA57" s="17">
        <v>4.5618500428200398E-2</v>
      </c>
      <c r="AB57" s="17">
        <v>5.2652769049397301E-2</v>
      </c>
      <c r="AC57" s="17">
        <v>0</v>
      </c>
      <c r="AD57" s="17">
        <v>5.4655626060980199E-2</v>
      </c>
      <c r="AE57" s="17"/>
      <c r="AF57" s="17">
        <v>3.2393458440387601E-2</v>
      </c>
      <c r="AG57" s="17">
        <v>5.1018248228540897E-2</v>
      </c>
      <c r="AH57" s="17"/>
      <c r="AI57" s="17">
        <v>0.113036277707577</v>
      </c>
      <c r="AJ57" s="17">
        <v>5.3972101934514599E-2</v>
      </c>
      <c r="AK57" s="17">
        <v>6.8971417706403304E-2</v>
      </c>
      <c r="AL57" s="17">
        <v>2.7921691268878099E-2</v>
      </c>
      <c r="AM57" s="17">
        <v>1.3239818906566799E-2</v>
      </c>
      <c r="AN57" s="17">
        <v>9.8439710361856309E-3</v>
      </c>
      <c r="AO57" s="17">
        <v>0</v>
      </c>
      <c r="AP57" s="17"/>
      <c r="AQ57" s="17">
        <v>3.2074489226528301E-2</v>
      </c>
      <c r="AR57" s="17">
        <v>2.2737277708559701E-2</v>
      </c>
      <c r="AS57" s="17"/>
      <c r="AT57" s="17">
        <v>2.9930925704755602E-2</v>
      </c>
      <c r="AU57" s="17">
        <v>4.9903338065397498E-2</v>
      </c>
      <c r="AV57" s="17">
        <v>1.5728807191055599E-2</v>
      </c>
      <c r="AW57" s="17"/>
      <c r="AX57" s="17">
        <v>4.4781555561091903E-2</v>
      </c>
      <c r="AY57" s="17">
        <v>4.1317138810523103E-2</v>
      </c>
      <c r="AZ57" s="17"/>
      <c r="BA57" s="17">
        <v>2.8902527335423402E-2</v>
      </c>
      <c r="BB57" s="17">
        <v>3.7593107671791401E-2</v>
      </c>
      <c r="BC57" s="17">
        <v>3.5196418889096699E-2</v>
      </c>
      <c r="BD57" s="17">
        <v>3.43143587065688E-2</v>
      </c>
      <c r="BE57" s="17">
        <v>1.81809148868869E-2</v>
      </c>
      <c r="BF57" s="17"/>
      <c r="BG57" s="17">
        <v>3.5565760175281201E-2</v>
      </c>
      <c r="BH57" s="17">
        <v>2.22672294430502E-2</v>
      </c>
    </row>
    <row r="58" spans="2:60" x14ac:dyDescent="0.35">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row>
    <row r="59" spans="2:60" x14ac:dyDescent="0.35">
      <c r="B59" s="6" t="s">
        <v>119</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row>
    <row r="60" spans="2:60" x14ac:dyDescent="0.35">
      <c r="B60" s="24" t="s">
        <v>97</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row>
    <row r="61" spans="2:60" x14ac:dyDescent="0.35">
      <c r="B61" t="s">
        <v>110</v>
      </c>
      <c r="C61" s="17">
        <v>0</v>
      </c>
      <c r="D61" s="17">
        <v>0</v>
      </c>
      <c r="E61" s="17">
        <v>0</v>
      </c>
      <c r="F61" s="17"/>
      <c r="G61" s="17">
        <v>0</v>
      </c>
      <c r="H61" s="17">
        <v>0</v>
      </c>
      <c r="I61" s="17">
        <v>0</v>
      </c>
      <c r="J61" s="17">
        <v>0</v>
      </c>
      <c r="K61" s="17">
        <v>0</v>
      </c>
      <c r="L61" s="17">
        <v>0</v>
      </c>
      <c r="M61" s="17"/>
      <c r="N61" s="17">
        <v>0</v>
      </c>
      <c r="O61" s="17">
        <v>0</v>
      </c>
      <c r="P61" s="17">
        <v>0</v>
      </c>
      <c r="Q61" s="17">
        <v>0</v>
      </c>
      <c r="R61" s="17">
        <v>0</v>
      </c>
      <c r="S61" s="17"/>
      <c r="T61" s="17">
        <v>0</v>
      </c>
      <c r="U61" s="17">
        <v>0</v>
      </c>
      <c r="V61" s="17">
        <v>0</v>
      </c>
      <c r="W61" s="17">
        <v>0</v>
      </c>
      <c r="X61" s="17"/>
      <c r="Y61" s="17">
        <v>0</v>
      </c>
      <c r="Z61" s="17">
        <v>0</v>
      </c>
      <c r="AA61" s="17">
        <v>0</v>
      </c>
      <c r="AB61" s="17">
        <v>0</v>
      </c>
      <c r="AC61" s="17">
        <v>0</v>
      </c>
      <c r="AD61" s="17">
        <v>0</v>
      </c>
      <c r="AE61" s="17"/>
      <c r="AF61" s="17">
        <v>0</v>
      </c>
      <c r="AG61" s="17">
        <v>0</v>
      </c>
      <c r="AH61" s="17"/>
      <c r="AI61" s="17">
        <v>0</v>
      </c>
      <c r="AJ61" s="17">
        <v>0</v>
      </c>
      <c r="AK61" s="17">
        <v>0</v>
      </c>
      <c r="AL61" s="17">
        <v>0</v>
      </c>
      <c r="AM61" s="17">
        <v>0</v>
      </c>
      <c r="AN61" s="17">
        <v>0</v>
      </c>
      <c r="AO61" s="17">
        <v>0</v>
      </c>
      <c r="AP61" s="17"/>
      <c r="AQ61" s="17">
        <v>0</v>
      </c>
      <c r="AR61" s="17">
        <v>0</v>
      </c>
      <c r="AS61" s="17"/>
      <c r="AT61" s="17">
        <v>0</v>
      </c>
      <c r="AU61" s="17">
        <v>0</v>
      </c>
      <c r="AV61" s="17">
        <v>0</v>
      </c>
      <c r="AW61" s="17"/>
      <c r="AX61" s="17">
        <v>0</v>
      </c>
      <c r="AY61" s="17">
        <v>0</v>
      </c>
      <c r="AZ61" s="17"/>
      <c r="BA61" s="17">
        <v>0</v>
      </c>
      <c r="BB61" s="17">
        <v>0</v>
      </c>
      <c r="BC61" s="17">
        <v>0</v>
      </c>
      <c r="BD61" s="17">
        <v>0</v>
      </c>
      <c r="BE61" s="17">
        <v>0</v>
      </c>
      <c r="BF61" s="17"/>
      <c r="BG61" s="17">
        <v>0</v>
      </c>
      <c r="BH61" s="17">
        <v>0</v>
      </c>
    </row>
    <row r="62" spans="2:60" x14ac:dyDescent="0.35">
      <c r="B62" t="s">
        <v>111</v>
      </c>
      <c r="C62" s="17">
        <v>0</v>
      </c>
      <c r="D62" s="17">
        <v>0</v>
      </c>
      <c r="E62" s="17">
        <v>0</v>
      </c>
      <c r="F62" s="17"/>
      <c r="G62" s="17">
        <v>0</v>
      </c>
      <c r="H62" s="17">
        <v>0</v>
      </c>
      <c r="I62" s="17">
        <v>0</v>
      </c>
      <c r="J62" s="17">
        <v>0</v>
      </c>
      <c r="K62" s="17">
        <v>0</v>
      </c>
      <c r="L62" s="17">
        <v>0</v>
      </c>
      <c r="M62" s="17"/>
      <c r="N62" s="17">
        <v>0</v>
      </c>
      <c r="O62" s="17">
        <v>0</v>
      </c>
      <c r="P62" s="17">
        <v>0</v>
      </c>
      <c r="Q62" s="17">
        <v>0</v>
      </c>
      <c r="R62" s="17">
        <v>0</v>
      </c>
      <c r="S62" s="17"/>
      <c r="T62" s="17">
        <v>0</v>
      </c>
      <c r="U62" s="17">
        <v>0</v>
      </c>
      <c r="V62" s="17">
        <v>0</v>
      </c>
      <c r="W62" s="17">
        <v>0</v>
      </c>
      <c r="X62" s="17"/>
      <c r="Y62" s="17">
        <v>0</v>
      </c>
      <c r="Z62" s="17">
        <v>0</v>
      </c>
      <c r="AA62" s="17">
        <v>0</v>
      </c>
      <c r="AB62" s="17">
        <v>0</v>
      </c>
      <c r="AC62" s="17">
        <v>0</v>
      </c>
      <c r="AD62" s="17">
        <v>0</v>
      </c>
      <c r="AE62" s="17"/>
      <c r="AF62" s="17">
        <v>0</v>
      </c>
      <c r="AG62" s="17">
        <v>0</v>
      </c>
      <c r="AH62" s="17"/>
      <c r="AI62" s="17">
        <v>0</v>
      </c>
      <c r="AJ62" s="17">
        <v>0</v>
      </c>
      <c r="AK62" s="17">
        <v>0</v>
      </c>
      <c r="AL62" s="17">
        <v>0</v>
      </c>
      <c r="AM62" s="17">
        <v>0</v>
      </c>
      <c r="AN62" s="17">
        <v>0</v>
      </c>
      <c r="AO62" s="17">
        <v>0</v>
      </c>
      <c r="AP62" s="17"/>
      <c r="AQ62" s="17">
        <v>0</v>
      </c>
      <c r="AR62" s="17">
        <v>0</v>
      </c>
      <c r="AS62" s="17"/>
      <c r="AT62" s="17">
        <v>0</v>
      </c>
      <c r="AU62" s="17">
        <v>0</v>
      </c>
      <c r="AV62" s="17">
        <v>0</v>
      </c>
      <c r="AW62" s="17"/>
      <c r="AX62" s="17">
        <v>0</v>
      </c>
      <c r="AY62" s="17">
        <v>0</v>
      </c>
      <c r="AZ62" s="17"/>
      <c r="BA62" s="17">
        <v>0</v>
      </c>
      <c r="BB62" s="17">
        <v>0</v>
      </c>
      <c r="BC62" s="17">
        <v>0</v>
      </c>
      <c r="BD62" s="17">
        <v>0</v>
      </c>
      <c r="BE62" s="17">
        <v>0</v>
      </c>
      <c r="BF62" s="17"/>
      <c r="BG62" s="17">
        <v>0</v>
      </c>
      <c r="BH62" s="17">
        <v>0</v>
      </c>
    </row>
    <row r="63" spans="2:60" x14ac:dyDescent="0.35">
      <c r="B63" t="s">
        <v>112</v>
      </c>
      <c r="C63" s="17">
        <v>0</v>
      </c>
      <c r="D63" s="17">
        <v>0</v>
      </c>
      <c r="E63" s="17">
        <v>0</v>
      </c>
      <c r="F63" s="17"/>
      <c r="G63" s="17">
        <v>0</v>
      </c>
      <c r="H63" s="17">
        <v>0</v>
      </c>
      <c r="I63" s="17">
        <v>0</v>
      </c>
      <c r="J63" s="17">
        <v>0</v>
      </c>
      <c r="K63" s="17">
        <v>0</v>
      </c>
      <c r="L63" s="17">
        <v>0</v>
      </c>
      <c r="M63" s="17"/>
      <c r="N63" s="17">
        <v>0</v>
      </c>
      <c r="O63" s="17">
        <v>0</v>
      </c>
      <c r="P63" s="17">
        <v>0</v>
      </c>
      <c r="Q63" s="17">
        <v>0</v>
      </c>
      <c r="R63" s="17">
        <v>0</v>
      </c>
      <c r="S63" s="17"/>
      <c r="T63" s="17">
        <v>0</v>
      </c>
      <c r="U63" s="17">
        <v>0</v>
      </c>
      <c r="V63" s="17">
        <v>0</v>
      </c>
      <c r="W63" s="17">
        <v>0</v>
      </c>
      <c r="X63" s="17"/>
      <c r="Y63" s="17">
        <v>0</v>
      </c>
      <c r="Z63" s="17">
        <v>0</v>
      </c>
      <c r="AA63" s="17">
        <v>0</v>
      </c>
      <c r="AB63" s="17">
        <v>0</v>
      </c>
      <c r="AC63" s="17">
        <v>0</v>
      </c>
      <c r="AD63" s="17">
        <v>0</v>
      </c>
      <c r="AE63" s="17"/>
      <c r="AF63" s="17">
        <v>0</v>
      </c>
      <c r="AG63" s="17">
        <v>0</v>
      </c>
      <c r="AH63" s="17"/>
      <c r="AI63" s="17">
        <v>0</v>
      </c>
      <c r="AJ63" s="17">
        <v>0</v>
      </c>
      <c r="AK63" s="17">
        <v>0</v>
      </c>
      <c r="AL63" s="17">
        <v>0</v>
      </c>
      <c r="AM63" s="17">
        <v>0</v>
      </c>
      <c r="AN63" s="17">
        <v>0</v>
      </c>
      <c r="AO63" s="17">
        <v>0</v>
      </c>
      <c r="AP63" s="17"/>
      <c r="AQ63" s="17">
        <v>0</v>
      </c>
      <c r="AR63" s="17">
        <v>0</v>
      </c>
      <c r="AS63" s="17"/>
      <c r="AT63" s="17">
        <v>0</v>
      </c>
      <c r="AU63" s="17">
        <v>0</v>
      </c>
      <c r="AV63" s="17">
        <v>0</v>
      </c>
      <c r="AW63" s="17"/>
      <c r="AX63" s="17">
        <v>0</v>
      </c>
      <c r="AY63" s="17">
        <v>0</v>
      </c>
      <c r="AZ63" s="17"/>
      <c r="BA63" s="17">
        <v>0</v>
      </c>
      <c r="BB63" s="17">
        <v>0</v>
      </c>
      <c r="BC63" s="17">
        <v>0</v>
      </c>
      <c r="BD63" s="17">
        <v>0</v>
      </c>
      <c r="BE63" s="17">
        <v>0</v>
      </c>
      <c r="BF63" s="17"/>
      <c r="BG63" s="17">
        <v>0</v>
      </c>
      <c r="BH63" s="17">
        <v>0</v>
      </c>
    </row>
    <row r="64" spans="2:60" x14ac:dyDescent="0.35">
      <c r="B64" t="s">
        <v>113</v>
      </c>
      <c r="C64" s="17">
        <v>1</v>
      </c>
      <c r="D64" s="17">
        <v>1</v>
      </c>
      <c r="E64" s="17">
        <v>1</v>
      </c>
      <c r="F64" s="17"/>
      <c r="G64" s="17">
        <v>1</v>
      </c>
      <c r="H64" s="17">
        <v>1</v>
      </c>
      <c r="I64" s="17">
        <v>1</v>
      </c>
      <c r="J64" s="17">
        <v>1</v>
      </c>
      <c r="K64" s="17">
        <v>1</v>
      </c>
      <c r="L64" s="17">
        <v>1</v>
      </c>
      <c r="M64" s="17"/>
      <c r="N64" s="17">
        <v>1</v>
      </c>
      <c r="O64" s="17">
        <v>1</v>
      </c>
      <c r="P64" s="17">
        <v>1</v>
      </c>
      <c r="Q64" s="17">
        <v>1</v>
      </c>
      <c r="R64" s="17">
        <v>1</v>
      </c>
      <c r="S64" s="17"/>
      <c r="T64" s="17">
        <v>1</v>
      </c>
      <c r="U64" s="17">
        <v>1</v>
      </c>
      <c r="V64" s="17">
        <v>1</v>
      </c>
      <c r="W64" s="17">
        <v>1</v>
      </c>
      <c r="X64" s="17"/>
      <c r="Y64" s="17">
        <v>1</v>
      </c>
      <c r="Z64" s="17">
        <v>1</v>
      </c>
      <c r="AA64" s="17">
        <v>1</v>
      </c>
      <c r="AB64" s="17">
        <v>1</v>
      </c>
      <c r="AC64" s="17">
        <v>1</v>
      </c>
      <c r="AD64" s="17">
        <v>1</v>
      </c>
      <c r="AE64" s="17"/>
      <c r="AF64" s="17">
        <v>1</v>
      </c>
      <c r="AG64" s="17">
        <v>1</v>
      </c>
      <c r="AH64" s="17"/>
      <c r="AI64" s="17">
        <v>1</v>
      </c>
      <c r="AJ64" s="17">
        <v>1</v>
      </c>
      <c r="AK64" s="17">
        <v>1</v>
      </c>
      <c r="AL64" s="17">
        <v>1</v>
      </c>
      <c r="AM64" s="17">
        <v>1</v>
      </c>
      <c r="AN64" s="17">
        <v>1</v>
      </c>
      <c r="AO64" s="17">
        <v>1</v>
      </c>
      <c r="AP64" s="17"/>
      <c r="AQ64" s="17">
        <v>1</v>
      </c>
      <c r="AR64" s="17">
        <v>1</v>
      </c>
      <c r="AS64" s="17"/>
      <c r="AT64" s="17">
        <v>1</v>
      </c>
      <c r="AU64" s="17">
        <v>1</v>
      </c>
      <c r="AV64" s="17">
        <v>1</v>
      </c>
      <c r="AW64" s="17"/>
      <c r="AX64" s="17">
        <v>1</v>
      </c>
      <c r="AY64" s="17">
        <v>1</v>
      </c>
      <c r="AZ64" s="17"/>
      <c r="BA64" s="17">
        <v>1</v>
      </c>
      <c r="BB64" s="17">
        <v>1</v>
      </c>
      <c r="BC64" s="17">
        <v>1</v>
      </c>
      <c r="BD64" s="17">
        <v>1</v>
      </c>
      <c r="BE64" s="17">
        <v>1</v>
      </c>
      <c r="BF64" s="17"/>
      <c r="BG64" s="17">
        <v>1</v>
      </c>
      <c r="BH64" s="17">
        <v>1</v>
      </c>
    </row>
    <row r="65" spans="2:60" x14ac:dyDescent="0.35">
      <c r="B65" t="s">
        <v>114</v>
      </c>
      <c r="C65" s="17">
        <v>0</v>
      </c>
      <c r="D65" s="17">
        <v>0</v>
      </c>
      <c r="E65" s="17">
        <v>0</v>
      </c>
      <c r="F65" s="17"/>
      <c r="G65" s="17">
        <v>0</v>
      </c>
      <c r="H65" s="17">
        <v>0</v>
      </c>
      <c r="I65" s="17">
        <v>0</v>
      </c>
      <c r="J65" s="17">
        <v>0</v>
      </c>
      <c r="K65" s="17">
        <v>0</v>
      </c>
      <c r="L65" s="17">
        <v>0</v>
      </c>
      <c r="M65" s="17"/>
      <c r="N65" s="17">
        <v>0</v>
      </c>
      <c r="O65" s="17">
        <v>0</v>
      </c>
      <c r="P65" s="17">
        <v>0</v>
      </c>
      <c r="Q65" s="17">
        <v>0</v>
      </c>
      <c r="R65" s="17">
        <v>0</v>
      </c>
      <c r="S65" s="17"/>
      <c r="T65" s="17">
        <v>0</v>
      </c>
      <c r="U65" s="17">
        <v>0</v>
      </c>
      <c r="V65" s="17">
        <v>0</v>
      </c>
      <c r="W65" s="17">
        <v>0</v>
      </c>
      <c r="X65" s="17"/>
      <c r="Y65" s="17">
        <v>0</v>
      </c>
      <c r="Z65" s="17">
        <v>0</v>
      </c>
      <c r="AA65" s="17">
        <v>0</v>
      </c>
      <c r="AB65" s="17">
        <v>0</v>
      </c>
      <c r="AC65" s="17">
        <v>0</v>
      </c>
      <c r="AD65" s="17">
        <v>0</v>
      </c>
      <c r="AE65" s="17"/>
      <c r="AF65" s="17">
        <v>0</v>
      </c>
      <c r="AG65" s="17">
        <v>0</v>
      </c>
      <c r="AH65" s="17"/>
      <c r="AI65" s="17">
        <v>0</v>
      </c>
      <c r="AJ65" s="17">
        <v>0</v>
      </c>
      <c r="AK65" s="17">
        <v>0</v>
      </c>
      <c r="AL65" s="17">
        <v>0</v>
      </c>
      <c r="AM65" s="17">
        <v>0</v>
      </c>
      <c r="AN65" s="17">
        <v>0</v>
      </c>
      <c r="AO65" s="17">
        <v>0</v>
      </c>
      <c r="AP65" s="17"/>
      <c r="AQ65" s="17">
        <v>0</v>
      </c>
      <c r="AR65" s="17">
        <v>0</v>
      </c>
      <c r="AS65" s="17"/>
      <c r="AT65" s="17">
        <v>0</v>
      </c>
      <c r="AU65" s="17">
        <v>0</v>
      </c>
      <c r="AV65" s="17">
        <v>0</v>
      </c>
      <c r="AW65" s="17"/>
      <c r="AX65" s="17">
        <v>0</v>
      </c>
      <c r="AY65" s="17">
        <v>0</v>
      </c>
      <c r="AZ65" s="17"/>
      <c r="BA65" s="17">
        <v>0</v>
      </c>
      <c r="BB65" s="17">
        <v>0</v>
      </c>
      <c r="BC65" s="17">
        <v>0</v>
      </c>
      <c r="BD65" s="17">
        <v>0</v>
      </c>
      <c r="BE65" s="17">
        <v>0</v>
      </c>
      <c r="BF65" s="17"/>
      <c r="BG65" s="17">
        <v>0</v>
      </c>
      <c r="BH65" s="17">
        <v>0</v>
      </c>
    </row>
    <row r="66" spans="2:60" x14ac:dyDescent="0.35">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row>
    <row r="67" spans="2:60" x14ac:dyDescent="0.35">
      <c r="B67" s="6" t="s">
        <v>120</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row>
    <row r="68" spans="2:60" x14ac:dyDescent="0.35">
      <c r="B68" s="24" t="s">
        <v>97</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row>
    <row r="69" spans="2:60" x14ac:dyDescent="0.35">
      <c r="B69" t="s">
        <v>110</v>
      </c>
      <c r="C69" s="17">
        <v>5.5733137604899598E-2</v>
      </c>
      <c r="D69" s="17">
        <v>7.1860028109049595E-2</v>
      </c>
      <c r="E69" s="17">
        <v>4.12928973651343E-2</v>
      </c>
      <c r="F69" s="17"/>
      <c r="G69" s="17">
        <v>8.7532378766517399E-2</v>
      </c>
      <c r="H69" s="17">
        <v>9.7322487272385197E-2</v>
      </c>
      <c r="I69" s="17">
        <v>7.5515417996663906E-2</v>
      </c>
      <c r="J69" s="17">
        <v>4.0380666407704401E-2</v>
      </c>
      <c r="K69" s="17">
        <v>2.1207676364842099E-2</v>
      </c>
      <c r="L69" s="17">
        <v>2.5137373814468601E-2</v>
      </c>
      <c r="M69" s="17"/>
      <c r="N69" s="17">
        <v>4.58423420871132E-2</v>
      </c>
      <c r="O69" s="17">
        <v>3.42041079343164E-2</v>
      </c>
      <c r="P69" s="17">
        <v>5.0427914119312502E-2</v>
      </c>
      <c r="Q69" s="17">
        <v>0.103432295939395</v>
      </c>
      <c r="R69" s="17">
        <v>8.1743569801824595E-2</v>
      </c>
      <c r="S69" s="17"/>
      <c r="T69" s="17">
        <v>4.4572638274692197E-2</v>
      </c>
      <c r="U69" s="17">
        <v>4.2343733091551997E-2</v>
      </c>
      <c r="V69" s="17">
        <v>6.2460948217113503E-2</v>
      </c>
      <c r="W69" s="17">
        <v>6.4574195729064504E-2</v>
      </c>
      <c r="X69" s="17"/>
      <c r="Y69" s="17">
        <v>0.112873039495585</v>
      </c>
      <c r="Z69" s="17">
        <v>3.4828269171922603E-2</v>
      </c>
      <c r="AA69" s="17">
        <v>2.5288498825149101E-2</v>
      </c>
      <c r="AB69" s="17">
        <v>1.80695569833954E-2</v>
      </c>
      <c r="AC69" s="17">
        <v>3.51114989273087E-2</v>
      </c>
      <c r="AD69" s="17">
        <v>9.1911487681266401E-3</v>
      </c>
      <c r="AE69" s="17"/>
      <c r="AF69" s="17">
        <v>6.2129470825988999E-2</v>
      </c>
      <c r="AG69" s="17">
        <v>4.7738180816501698E-2</v>
      </c>
      <c r="AH69" s="17"/>
      <c r="AI69" s="17">
        <v>2.9624684045859901E-2</v>
      </c>
      <c r="AJ69" s="17">
        <v>5.1215275686553E-2</v>
      </c>
      <c r="AK69" s="17">
        <v>1.9886549580679699E-2</v>
      </c>
      <c r="AL69" s="17">
        <v>2.0667637604097299E-2</v>
      </c>
      <c r="AM69" s="17">
        <v>8.4805411583952897E-2</v>
      </c>
      <c r="AN69" s="17">
        <v>0.12838421197449101</v>
      </c>
      <c r="AO69" s="17">
        <v>5.7758770097112999E-2</v>
      </c>
      <c r="AP69" s="17"/>
      <c r="AQ69" s="17">
        <v>6.46645379232762E-2</v>
      </c>
      <c r="AR69" s="17">
        <v>5.98554512905356E-2</v>
      </c>
      <c r="AS69" s="17"/>
      <c r="AT69" s="17">
        <v>3.19798182198354E-2</v>
      </c>
      <c r="AU69" s="17">
        <v>3.6343938272586501E-2</v>
      </c>
      <c r="AV69" s="17">
        <v>0.104087018957157</v>
      </c>
      <c r="AW69" s="17"/>
      <c r="AX69" s="17">
        <v>4.7484620928651598E-2</v>
      </c>
      <c r="AY69" s="17">
        <v>5.8712673021074697E-2</v>
      </c>
      <c r="AZ69" s="17"/>
      <c r="BA69" s="17">
        <v>0.15292578035100801</v>
      </c>
      <c r="BB69" s="17">
        <v>2.5432388936843998E-2</v>
      </c>
      <c r="BC69" s="17">
        <v>5.8375754071082399E-2</v>
      </c>
      <c r="BD69" s="17">
        <v>0.16021426530500499</v>
      </c>
      <c r="BE69" s="17">
        <v>3.5896278000900103E-2</v>
      </c>
      <c r="BF69" s="17"/>
      <c r="BG69" s="17">
        <v>5.51741780810577E-2</v>
      </c>
      <c r="BH69" s="17">
        <v>6.7383814499087494E-2</v>
      </c>
    </row>
    <row r="70" spans="2:60" x14ac:dyDescent="0.35">
      <c r="B70" t="s">
        <v>111</v>
      </c>
      <c r="C70" s="17">
        <v>0.21490364193783501</v>
      </c>
      <c r="D70" s="17">
        <v>0.248985848285564</v>
      </c>
      <c r="E70" s="17">
        <v>0.184015835436693</v>
      </c>
      <c r="F70" s="17"/>
      <c r="G70" s="17">
        <v>0.173909749356633</v>
      </c>
      <c r="H70" s="17">
        <v>0.169505845044127</v>
      </c>
      <c r="I70" s="17">
        <v>0.220006397660157</v>
      </c>
      <c r="J70" s="17">
        <v>0.18361182568513501</v>
      </c>
      <c r="K70" s="17">
        <v>0.26145485083947401</v>
      </c>
      <c r="L70" s="17">
        <v>0.26024982430738303</v>
      </c>
      <c r="M70" s="17"/>
      <c r="N70" s="17">
        <v>0.171594909835107</v>
      </c>
      <c r="O70" s="17">
        <v>0.18624864539434599</v>
      </c>
      <c r="P70" s="17">
        <v>0.216959288955374</v>
      </c>
      <c r="Q70" s="17">
        <v>0.26814330316701601</v>
      </c>
      <c r="R70" s="17">
        <v>0.30889482974716398</v>
      </c>
      <c r="S70" s="17"/>
      <c r="T70" s="17">
        <v>0.20818918939197401</v>
      </c>
      <c r="U70" s="17">
        <v>0.227721028998771</v>
      </c>
      <c r="V70" s="17">
        <v>0.20932790293105899</v>
      </c>
      <c r="W70" s="17">
        <v>0.21741338672143801</v>
      </c>
      <c r="X70" s="17"/>
      <c r="Y70" s="17">
        <v>0.20700548631725699</v>
      </c>
      <c r="Z70" s="17">
        <v>0.24410683036105801</v>
      </c>
      <c r="AA70" s="17">
        <v>0.201179611484852</v>
      </c>
      <c r="AB70" s="17">
        <v>0.19694758474483401</v>
      </c>
      <c r="AC70" s="17">
        <v>0.204703876087963</v>
      </c>
      <c r="AD70" s="17">
        <v>0.155164762027136</v>
      </c>
      <c r="AE70" s="17"/>
      <c r="AF70" s="17">
        <v>0.24007010178028201</v>
      </c>
      <c r="AG70" s="17">
        <v>0.183364175560364</v>
      </c>
      <c r="AH70" s="17"/>
      <c r="AI70" s="17">
        <v>0.16166877700113599</v>
      </c>
      <c r="AJ70" s="17">
        <v>0.211157100588062</v>
      </c>
      <c r="AK70" s="17">
        <v>0.18417871996530599</v>
      </c>
      <c r="AL70" s="17">
        <v>0.18828690085549099</v>
      </c>
      <c r="AM70" s="17">
        <v>0.23756077527337899</v>
      </c>
      <c r="AN70" s="17">
        <v>0.25857219247337998</v>
      </c>
      <c r="AO70" s="17">
        <v>0.35284240075228501</v>
      </c>
      <c r="AP70" s="17"/>
      <c r="AQ70" s="17">
        <v>0.20354528330274499</v>
      </c>
      <c r="AR70" s="17">
        <v>0.235822124114487</v>
      </c>
      <c r="AS70" s="17"/>
      <c r="AT70" s="17">
        <v>0.17499111554400401</v>
      </c>
      <c r="AU70" s="17">
        <v>0.21066772243069901</v>
      </c>
      <c r="AV70" s="17">
        <v>0.25674738621387999</v>
      </c>
      <c r="AW70" s="17"/>
      <c r="AX70" s="17">
        <v>0.221809159824543</v>
      </c>
      <c r="AY70" s="17">
        <v>0.212409225557527</v>
      </c>
      <c r="AZ70" s="17"/>
      <c r="BA70" s="17">
        <v>0.17836759763545601</v>
      </c>
      <c r="BB70" s="17">
        <v>0.19192038795349001</v>
      </c>
      <c r="BC70" s="17">
        <v>0.22819238533656999</v>
      </c>
      <c r="BD70" s="17">
        <v>0.30622385235285299</v>
      </c>
      <c r="BE70" s="17">
        <v>0.23484342316586701</v>
      </c>
      <c r="BF70" s="17"/>
      <c r="BG70" s="17">
        <v>0.18875877912432901</v>
      </c>
      <c r="BH70" s="17">
        <v>0.25292281712985898</v>
      </c>
    </row>
    <row r="71" spans="2:60" x14ac:dyDescent="0.35">
      <c r="B71" t="s">
        <v>112</v>
      </c>
      <c r="C71" s="17">
        <v>0.32532358452879101</v>
      </c>
      <c r="D71" s="17">
        <v>0.31206170831900099</v>
      </c>
      <c r="E71" s="17">
        <v>0.338147366518945</v>
      </c>
      <c r="F71" s="17"/>
      <c r="G71" s="17">
        <v>0.28980146646586802</v>
      </c>
      <c r="H71" s="17">
        <v>0.239455509555734</v>
      </c>
      <c r="I71" s="17">
        <v>0.30121369757615202</v>
      </c>
      <c r="J71" s="17">
        <v>0.28074711138348102</v>
      </c>
      <c r="K71" s="17">
        <v>0.409247886982673</v>
      </c>
      <c r="L71" s="17">
        <v>0.40561818201231797</v>
      </c>
      <c r="M71" s="17"/>
      <c r="N71" s="17">
        <v>0.29231169672107599</v>
      </c>
      <c r="O71" s="17">
        <v>0.29679477091409101</v>
      </c>
      <c r="P71" s="17">
        <v>0.33087782379220698</v>
      </c>
      <c r="Q71" s="17">
        <v>0.35510415029009701</v>
      </c>
      <c r="R71" s="17">
        <v>0.38146287708945598</v>
      </c>
      <c r="S71" s="17"/>
      <c r="T71" s="17">
        <v>0.37314031933472802</v>
      </c>
      <c r="U71" s="17">
        <v>0.35045920244113599</v>
      </c>
      <c r="V71" s="17">
        <v>0.328299475902747</v>
      </c>
      <c r="W71" s="17">
        <v>0.26478608904707901</v>
      </c>
      <c r="X71" s="17"/>
      <c r="Y71" s="17">
        <v>0.291743689200059</v>
      </c>
      <c r="Z71" s="17">
        <v>0.35185801574644598</v>
      </c>
      <c r="AA71" s="17">
        <v>0.36719299426570601</v>
      </c>
      <c r="AB71" s="17">
        <v>0.31486699050393002</v>
      </c>
      <c r="AC71" s="17">
        <v>0.36169539117968702</v>
      </c>
      <c r="AD71" s="17">
        <v>0.31955828731581098</v>
      </c>
      <c r="AE71" s="17"/>
      <c r="AF71" s="17">
        <v>0.327797593429909</v>
      </c>
      <c r="AG71" s="17">
        <v>0.31906974635709701</v>
      </c>
      <c r="AH71" s="17"/>
      <c r="AI71" s="17">
        <v>0.23579014868782999</v>
      </c>
      <c r="AJ71" s="17">
        <v>0.27985427615860903</v>
      </c>
      <c r="AK71" s="17">
        <v>0.34238703822231897</v>
      </c>
      <c r="AL71" s="17">
        <v>0.381936603518576</v>
      </c>
      <c r="AM71" s="17">
        <v>0.33622499353264501</v>
      </c>
      <c r="AN71" s="17">
        <v>0.37664629032240998</v>
      </c>
      <c r="AO71" s="17">
        <v>0.32553809829020403</v>
      </c>
      <c r="AP71" s="17"/>
      <c r="AQ71" s="17">
        <v>0.346838778662862</v>
      </c>
      <c r="AR71" s="17">
        <v>0.31520827992669698</v>
      </c>
      <c r="AS71" s="17"/>
      <c r="AT71" s="17">
        <v>0.341666161294364</v>
      </c>
      <c r="AU71" s="17">
        <v>0.32044431508700899</v>
      </c>
      <c r="AV71" s="17">
        <v>0.340013635758037</v>
      </c>
      <c r="AW71" s="17"/>
      <c r="AX71" s="17">
        <v>0.35532571782470501</v>
      </c>
      <c r="AY71" s="17">
        <v>0.31448619130712302</v>
      </c>
      <c r="AZ71" s="17"/>
      <c r="BA71" s="17">
        <v>0.31703860910003501</v>
      </c>
      <c r="BB71" s="17">
        <v>0.32859798388384198</v>
      </c>
      <c r="BC71" s="17">
        <v>0.32588648398764403</v>
      </c>
      <c r="BD71" s="17">
        <v>0.26003006291353198</v>
      </c>
      <c r="BE71" s="17">
        <v>0.36077157452562197</v>
      </c>
      <c r="BF71" s="17"/>
      <c r="BG71" s="17">
        <v>0.32590140107554499</v>
      </c>
      <c r="BH71" s="17">
        <v>0.33525554026093701</v>
      </c>
    </row>
    <row r="72" spans="2:60" x14ac:dyDescent="0.35">
      <c r="B72" t="s">
        <v>113</v>
      </c>
      <c r="C72" s="17">
        <v>0.35722653615541</v>
      </c>
      <c r="D72" s="17">
        <v>0.33260391873349399</v>
      </c>
      <c r="E72" s="17">
        <v>0.37870413177731899</v>
      </c>
      <c r="F72" s="17"/>
      <c r="G72" s="17">
        <v>0.396297089080623</v>
      </c>
      <c r="H72" s="17">
        <v>0.45057850788529002</v>
      </c>
      <c r="I72" s="17">
        <v>0.348044206130323</v>
      </c>
      <c r="J72" s="17">
        <v>0.42039110965695398</v>
      </c>
      <c r="K72" s="17">
        <v>0.27613470039280502</v>
      </c>
      <c r="L72" s="17">
        <v>0.27840989908814001</v>
      </c>
      <c r="M72" s="17"/>
      <c r="N72" s="17">
        <v>0.40849617041422398</v>
      </c>
      <c r="O72" s="17">
        <v>0.43298044368855698</v>
      </c>
      <c r="P72" s="17">
        <v>0.36813905050207102</v>
      </c>
      <c r="Q72" s="17">
        <v>0.255201727380655</v>
      </c>
      <c r="R72" s="17">
        <v>0.20705551959576701</v>
      </c>
      <c r="S72" s="17"/>
      <c r="T72" s="17">
        <v>0.32943828894236299</v>
      </c>
      <c r="U72" s="17">
        <v>0.31862449582968899</v>
      </c>
      <c r="V72" s="17">
        <v>0.35921738415075199</v>
      </c>
      <c r="W72" s="17">
        <v>0.40733732008634999</v>
      </c>
      <c r="X72" s="17"/>
      <c r="Y72" s="17">
        <v>0.34072579382318602</v>
      </c>
      <c r="Z72" s="17">
        <v>0.32822668131357302</v>
      </c>
      <c r="AA72" s="17">
        <v>0.38691250803065103</v>
      </c>
      <c r="AB72" s="17">
        <v>0.40164754463865099</v>
      </c>
      <c r="AC72" s="17">
        <v>0.39848923380504098</v>
      </c>
      <c r="AD72" s="17">
        <v>0.45608018734831501</v>
      </c>
      <c r="AE72" s="17"/>
      <c r="AF72" s="17">
        <v>0.32670949628975998</v>
      </c>
      <c r="AG72" s="17">
        <v>0.40073053554022903</v>
      </c>
      <c r="AH72" s="17"/>
      <c r="AI72" s="17">
        <v>0.46010825921615001</v>
      </c>
      <c r="AJ72" s="17">
        <v>0.40267878723109202</v>
      </c>
      <c r="AK72" s="17">
        <v>0.38947405873574198</v>
      </c>
      <c r="AL72" s="17">
        <v>0.37874981513053402</v>
      </c>
      <c r="AM72" s="17">
        <v>0.314839524220347</v>
      </c>
      <c r="AN72" s="17">
        <v>0.227019424752363</v>
      </c>
      <c r="AO72" s="17">
        <v>0.20414441168946401</v>
      </c>
      <c r="AP72" s="17"/>
      <c r="AQ72" s="17">
        <v>0.34849155223641398</v>
      </c>
      <c r="AR72" s="17">
        <v>0.34957870643004701</v>
      </c>
      <c r="AS72" s="17"/>
      <c r="AT72" s="17">
        <v>0.42410807896255398</v>
      </c>
      <c r="AU72" s="17">
        <v>0.376204901556424</v>
      </c>
      <c r="AV72" s="17">
        <v>0.273727763168436</v>
      </c>
      <c r="AW72" s="17"/>
      <c r="AX72" s="17">
        <v>0.31680688600416201</v>
      </c>
      <c r="AY72" s="17">
        <v>0.371826952674157</v>
      </c>
      <c r="AZ72" s="17"/>
      <c r="BA72" s="17">
        <v>0.308040614939247</v>
      </c>
      <c r="BB72" s="17">
        <v>0.41990025658354002</v>
      </c>
      <c r="BC72" s="17">
        <v>0.34683846275295699</v>
      </c>
      <c r="BD72" s="17">
        <v>0.24482547820672901</v>
      </c>
      <c r="BE72" s="17">
        <v>0.33980503293495901</v>
      </c>
      <c r="BF72" s="17"/>
      <c r="BG72" s="17">
        <v>0.39380552462426199</v>
      </c>
      <c r="BH72" s="17">
        <v>0.315748399933244</v>
      </c>
    </row>
    <row r="73" spans="2:60" x14ac:dyDescent="0.35">
      <c r="B73" t="s">
        <v>114</v>
      </c>
      <c r="C73" s="17">
        <v>4.6813099773064498E-2</v>
      </c>
      <c r="D73" s="17">
        <v>3.4488496552890997E-2</v>
      </c>
      <c r="E73" s="17">
        <v>5.7839768901908097E-2</v>
      </c>
      <c r="F73" s="17"/>
      <c r="G73" s="17">
        <v>5.24593163303586E-2</v>
      </c>
      <c r="H73" s="17">
        <v>4.3137650242464E-2</v>
      </c>
      <c r="I73" s="17">
        <v>5.52202806367037E-2</v>
      </c>
      <c r="J73" s="17">
        <v>7.4869286866725906E-2</v>
      </c>
      <c r="K73" s="17">
        <v>3.1954885420205401E-2</v>
      </c>
      <c r="L73" s="17">
        <v>3.0584720777690699E-2</v>
      </c>
      <c r="M73" s="17"/>
      <c r="N73" s="17">
        <v>8.1754880942479097E-2</v>
      </c>
      <c r="O73" s="17">
        <v>4.97720320686902E-2</v>
      </c>
      <c r="P73" s="17">
        <v>3.3595922631035599E-2</v>
      </c>
      <c r="Q73" s="17">
        <v>1.8118523222837E-2</v>
      </c>
      <c r="R73" s="17">
        <v>2.08432037657886E-2</v>
      </c>
      <c r="S73" s="17"/>
      <c r="T73" s="17">
        <v>4.4659564056242697E-2</v>
      </c>
      <c r="U73" s="17">
        <v>6.08515396388511E-2</v>
      </c>
      <c r="V73" s="17">
        <v>4.0694288798328197E-2</v>
      </c>
      <c r="W73" s="17">
        <v>4.5889008416068598E-2</v>
      </c>
      <c r="X73" s="17"/>
      <c r="Y73" s="17">
        <v>4.76519911639132E-2</v>
      </c>
      <c r="Z73" s="17">
        <v>4.0980203407000898E-2</v>
      </c>
      <c r="AA73" s="17">
        <v>1.9426387393641699E-2</v>
      </c>
      <c r="AB73" s="17">
        <v>6.8468323129189407E-2</v>
      </c>
      <c r="AC73" s="17">
        <v>0</v>
      </c>
      <c r="AD73" s="17">
        <v>6.0005614540611797E-2</v>
      </c>
      <c r="AE73" s="17"/>
      <c r="AF73" s="17">
        <v>4.32933376740594E-2</v>
      </c>
      <c r="AG73" s="17">
        <v>4.9097361725807802E-2</v>
      </c>
      <c r="AH73" s="17"/>
      <c r="AI73" s="17">
        <v>0.112808131049024</v>
      </c>
      <c r="AJ73" s="17">
        <v>5.50945603356848E-2</v>
      </c>
      <c r="AK73" s="17">
        <v>6.4073633495952395E-2</v>
      </c>
      <c r="AL73" s="17">
        <v>3.0359042891302399E-2</v>
      </c>
      <c r="AM73" s="17">
        <v>2.65692953896772E-2</v>
      </c>
      <c r="AN73" s="17">
        <v>9.3778804773555595E-3</v>
      </c>
      <c r="AO73" s="17">
        <v>5.9716319170933202E-2</v>
      </c>
      <c r="AP73" s="17"/>
      <c r="AQ73" s="17">
        <v>3.6459847874702099E-2</v>
      </c>
      <c r="AR73" s="17">
        <v>3.9535438238234001E-2</v>
      </c>
      <c r="AS73" s="17"/>
      <c r="AT73" s="17">
        <v>2.7254825979242701E-2</v>
      </c>
      <c r="AU73" s="17">
        <v>5.6339122653282198E-2</v>
      </c>
      <c r="AV73" s="17">
        <v>2.5424195902489601E-2</v>
      </c>
      <c r="AW73" s="17"/>
      <c r="AX73" s="17">
        <v>5.8573615417938402E-2</v>
      </c>
      <c r="AY73" s="17">
        <v>4.2564957440118102E-2</v>
      </c>
      <c r="AZ73" s="17"/>
      <c r="BA73" s="17">
        <v>4.3627397974254599E-2</v>
      </c>
      <c r="BB73" s="17">
        <v>3.4148982642283998E-2</v>
      </c>
      <c r="BC73" s="17">
        <v>4.07069138517464E-2</v>
      </c>
      <c r="BD73" s="17">
        <v>2.8706341221881398E-2</v>
      </c>
      <c r="BE73" s="17">
        <v>2.8683691372651799E-2</v>
      </c>
      <c r="BF73" s="17"/>
      <c r="BG73" s="17">
        <v>3.6360117094806098E-2</v>
      </c>
      <c r="BH73" s="17">
        <v>2.86894281768727E-2</v>
      </c>
    </row>
    <row r="74" spans="2:60" x14ac:dyDescent="0.35">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row>
    <row r="75" spans="2:60" x14ac:dyDescent="0.35">
      <c r="B75" s="6" t="s">
        <v>121</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row>
    <row r="76" spans="2:60" x14ac:dyDescent="0.35">
      <c r="B76" s="24" t="s">
        <v>97</v>
      </c>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row>
    <row r="77" spans="2:60" x14ac:dyDescent="0.35">
      <c r="B77" t="s">
        <v>110</v>
      </c>
      <c r="C77" s="17">
        <v>0.182470913024079</v>
      </c>
      <c r="D77" s="17">
        <v>0.20129149566097401</v>
      </c>
      <c r="E77" s="17">
        <v>0.16465244511388</v>
      </c>
      <c r="F77" s="17"/>
      <c r="G77" s="17">
        <v>0.25542366886907197</v>
      </c>
      <c r="H77" s="17">
        <v>0.197282638608515</v>
      </c>
      <c r="I77" s="17">
        <v>0.18123888725755499</v>
      </c>
      <c r="J77" s="17">
        <v>0.15877880448280501</v>
      </c>
      <c r="K77" s="17">
        <v>0.17679466952438799</v>
      </c>
      <c r="L77" s="17">
        <v>0.151081467898698</v>
      </c>
      <c r="M77" s="17"/>
      <c r="N77" s="17">
        <v>0.174313614508598</v>
      </c>
      <c r="O77" s="17">
        <v>0.14303425394812899</v>
      </c>
      <c r="P77" s="17">
        <v>0.19773664796604301</v>
      </c>
      <c r="Q77" s="17">
        <v>0.22381863682063</v>
      </c>
      <c r="R77" s="17">
        <v>0.198860396783379</v>
      </c>
      <c r="S77" s="17"/>
      <c r="T77" s="17">
        <v>0.16198204488687801</v>
      </c>
      <c r="U77" s="17">
        <v>0.18519844551820799</v>
      </c>
      <c r="V77" s="17">
        <v>0.17330210704828999</v>
      </c>
      <c r="W77" s="17">
        <v>0.20925585411750999</v>
      </c>
      <c r="X77" s="17"/>
      <c r="Y77" s="17">
        <v>0.19119746599753901</v>
      </c>
      <c r="Z77" s="17">
        <v>0.16260269955255299</v>
      </c>
      <c r="AA77" s="17">
        <v>0.26799294257297301</v>
      </c>
      <c r="AB77" s="17">
        <v>0.19261370038741901</v>
      </c>
      <c r="AC77" s="17">
        <v>0.148005523400322</v>
      </c>
      <c r="AD77" s="17">
        <v>0.193532277132417</v>
      </c>
      <c r="AE77" s="17"/>
      <c r="AF77" s="17">
        <v>0.18756059529167901</v>
      </c>
      <c r="AG77" s="17">
        <v>0.17775644875799301</v>
      </c>
      <c r="AH77" s="17"/>
      <c r="AI77" s="17">
        <v>0.16520849682327499</v>
      </c>
      <c r="AJ77" s="17">
        <v>0.18267442876399101</v>
      </c>
      <c r="AK77" s="17">
        <v>0.159527110849355</v>
      </c>
      <c r="AL77" s="17">
        <v>0.15872351987209199</v>
      </c>
      <c r="AM77" s="17">
        <v>0.19703165422517499</v>
      </c>
      <c r="AN77" s="17">
        <v>0.22773837838946701</v>
      </c>
      <c r="AO77" s="17">
        <v>0.20248597483099401</v>
      </c>
      <c r="AP77" s="17"/>
      <c r="AQ77" s="17">
        <v>0.17010113813147401</v>
      </c>
      <c r="AR77" s="17">
        <v>0.20900256226024599</v>
      </c>
      <c r="AS77" s="17"/>
      <c r="AT77" s="17">
        <v>0.16156271020663801</v>
      </c>
      <c r="AU77" s="17">
        <v>0.169037405563319</v>
      </c>
      <c r="AV77" s="17">
        <v>0.22374181815871</v>
      </c>
      <c r="AW77" s="17"/>
      <c r="AX77" s="17">
        <v>0.18239203998269499</v>
      </c>
      <c r="AY77" s="17">
        <v>0.18249940360358599</v>
      </c>
      <c r="AZ77" s="17"/>
      <c r="BA77" s="17">
        <v>0.21641311368872801</v>
      </c>
      <c r="BB77" s="17">
        <v>0.17265427842238301</v>
      </c>
      <c r="BC77" s="17">
        <v>0.17030732242587501</v>
      </c>
      <c r="BD77" s="17">
        <v>0.31446513940527399</v>
      </c>
      <c r="BE77" s="17">
        <v>0.20680778370272401</v>
      </c>
      <c r="BF77" s="17"/>
      <c r="BG77" s="17">
        <v>0.18286238440538399</v>
      </c>
      <c r="BH77" s="17">
        <v>0.23407547835008199</v>
      </c>
    </row>
    <row r="78" spans="2:60" x14ac:dyDescent="0.35">
      <c r="B78" t="s">
        <v>111</v>
      </c>
      <c r="C78" s="17">
        <v>0.49773681568454697</v>
      </c>
      <c r="D78" s="17">
        <v>0.50646732873062805</v>
      </c>
      <c r="E78" s="17">
        <v>0.49191611447761102</v>
      </c>
      <c r="F78" s="17"/>
      <c r="G78" s="17">
        <v>0.42005125115687902</v>
      </c>
      <c r="H78" s="17">
        <v>0.46938896271110703</v>
      </c>
      <c r="I78" s="17">
        <v>0.50803004202838198</v>
      </c>
      <c r="J78" s="17">
        <v>0.41617802575586699</v>
      </c>
      <c r="K78" s="17">
        <v>0.54268537914896697</v>
      </c>
      <c r="L78" s="17">
        <v>0.58486745151672803</v>
      </c>
      <c r="M78" s="17"/>
      <c r="N78" s="17">
        <v>0.37455603557976402</v>
      </c>
      <c r="O78" s="17">
        <v>0.492242444526513</v>
      </c>
      <c r="P78" s="17">
        <v>0.52358654780009495</v>
      </c>
      <c r="Q78" s="17">
        <v>0.54489113319609594</v>
      </c>
      <c r="R78" s="17">
        <v>0.61449058285953895</v>
      </c>
      <c r="S78" s="17"/>
      <c r="T78" s="17">
        <v>0.51181107620659505</v>
      </c>
      <c r="U78" s="17">
        <v>0.51999044102349501</v>
      </c>
      <c r="V78" s="17">
        <v>0.50367327935857997</v>
      </c>
      <c r="W78" s="17">
        <v>0.458940592920909</v>
      </c>
      <c r="X78" s="17"/>
      <c r="Y78" s="17">
        <v>0.45120416419473902</v>
      </c>
      <c r="Z78" s="17">
        <v>0.52763390437226299</v>
      </c>
      <c r="AA78" s="17">
        <v>0.51671363465610998</v>
      </c>
      <c r="AB78" s="17">
        <v>0.49998827462394202</v>
      </c>
      <c r="AC78" s="17">
        <v>0.74446914472599601</v>
      </c>
      <c r="AD78" s="17">
        <v>0.496924779165831</v>
      </c>
      <c r="AE78" s="17"/>
      <c r="AF78" s="17">
        <v>0.51510189848321997</v>
      </c>
      <c r="AG78" s="17">
        <v>0.47795839757387898</v>
      </c>
      <c r="AH78" s="17"/>
      <c r="AI78" s="17">
        <v>0.42693366875773398</v>
      </c>
      <c r="AJ78" s="17">
        <v>0.41982604240948102</v>
      </c>
      <c r="AK78" s="17">
        <v>0.52241287603207598</v>
      </c>
      <c r="AL78" s="17">
        <v>0.48800390895016599</v>
      </c>
      <c r="AM78" s="17">
        <v>0.54879553629613398</v>
      </c>
      <c r="AN78" s="17">
        <v>0.563009282511023</v>
      </c>
      <c r="AO78" s="17">
        <v>0.54472974503775395</v>
      </c>
      <c r="AP78" s="17"/>
      <c r="AQ78" s="17">
        <v>0.52506359151764703</v>
      </c>
      <c r="AR78" s="17">
        <v>0.49045394863897301</v>
      </c>
      <c r="AS78" s="17"/>
      <c r="AT78" s="17">
        <v>0.54656072640777398</v>
      </c>
      <c r="AU78" s="17">
        <v>0.47735276969916701</v>
      </c>
      <c r="AV78" s="17">
        <v>0.51844416076551503</v>
      </c>
      <c r="AW78" s="17"/>
      <c r="AX78" s="17">
        <v>0.50646730901938497</v>
      </c>
      <c r="AY78" s="17">
        <v>0.49458318029617099</v>
      </c>
      <c r="AZ78" s="17"/>
      <c r="BA78" s="17">
        <v>0.40352201836022</v>
      </c>
      <c r="BB78" s="17">
        <v>0.489397737132995</v>
      </c>
      <c r="BC78" s="17">
        <v>0.54217732231659599</v>
      </c>
      <c r="BD78" s="17">
        <v>0.47449770302564798</v>
      </c>
      <c r="BE78" s="17">
        <v>0.55827112299634196</v>
      </c>
      <c r="BF78" s="17"/>
      <c r="BG78" s="17">
        <v>0.46936456135802002</v>
      </c>
      <c r="BH78" s="17">
        <v>0.53705280474563999</v>
      </c>
    </row>
    <row r="79" spans="2:60" x14ac:dyDescent="0.35">
      <c r="B79" t="s">
        <v>112</v>
      </c>
      <c r="C79" s="17">
        <v>0.22986201570832701</v>
      </c>
      <c r="D79" s="17">
        <v>0.214842745978786</v>
      </c>
      <c r="E79" s="17">
        <v>0.24558022857459899</v>
      </c>
      <c r="F79" s="17"/>
      <c r="G79" s="17">
        <v>0.20285452339764001</v>
      </c>
      <c r="H79" s="17">
        <v>0.23008456461291199</v>
      </c>
      <c r="I79" s="17">
        <v>0.19373682561844299</v>
      </c>
      <c r="J79" s="17">
        <v>0.316063801704904</v>
      </c>
      <c r="K79" s="17">
        <v>0.216949107061647</v>
      </c>
      <c r="L79" s="17">
        <v>0.21871079135936899</v>
      </c>
      <c r="M79" s="17"/>
      <c r="N79" s="17">
        <v>0.267120548938374</v>
      </c>
      <c r="O79" s="17">
        <v>0.25420258085910502</v>
      </c>
      <c r="P79" s="17">
        <v>0.21651532571625001</v>
      </c>
      <c r="Q79" s="17">
        <v>0.21159411510582399</v>
      </c>
      <c r="R79" s="17">
        <v>0.176110588267926</v>
      </c>
      <c r="S79" s="17"/>
      <c r="T79" s="17">
        <v>0.24685037662033801</v>
      </c>
      <c r="U79" s="17">
        <v>0.24510709021574301</v>
      </c>
      <c r="V79" s="17">
        <v>0.212068131517269</v>
      </c>
      <c r="W79" s="17">
        <v>0.23290493172458401</v>
      </c>
      <c r="X79" s="17"/>
      <c r="Y79" s="17">
        <v>0.238657381947632</v>
      </c>
      <c r="Z79" s="17">
        <v>0.25137611931834197</v>
      </c>
      <c r="AA79" s="17">
        <v>0.169885753165189</v>
      </c>
      <c r="AB79" s="17">
        <v>0.196402817588786</v>
      </c>
      <c r="AC79" s="17">
        <v>4.2188239422362502E-2</v>
      </c>
      <c r="AD79" s="17">
        <v>0.192106897894323</v>
      </c>
      <c r="AE79" s="17"/>
      <c r="AF79" s="17">
        <v>0.22417287076956699</v>
      </c>
      <c r="AG79" s="17">
        <v>0.235803856078111</v>
      </c>
      <c r="AH79" s="17"/>
      <c r="AI79" s="17">
        <v>0.208606134806019</v>
      </c>
      <c r="AJ79" s="17">
        <v>0.25564959658359998</v>
      </c>
      <c r="AK79" s="17">
        <v>0.230548525316635</v>
      </c>
      <c r="AL79" s="17">
        <v>0.26600073002841002</v>
      </c>
      <c r="AM79" s="17">
        <v>0.21521449587893099</v>
      </c>
      <c r="AN79" s="17">
        <v>0.17508035809484401</v>
      </c>
      <c r="AO79" s="17">
        <v>0.21654163169116999</v>
      </c>
      <c r="AP79" s="17"/>
      <c r="AQ79" s="17">
        <v>0.237858842265875</v>
      </c>
      <c r="AR79" s="17">
        <v>0.22052070280016001</v>
      </c>
      <c r="AS79" s="17"/>
      <c r="AT79" s="17">
        <v>0.24798654420257801</v>
      </c>
      <c r="AU79" s="17">
        <v>0.246985632022166</v>
      </c>
      <c r="AV79" s="17">
        <v>0.198806474236081</v>
      </c>
      <c r="AW79" s="17"/>
      <c r="AX79" s="17">
        <v>0.247865614536805</v>
      </c>
      <c r="AY79" s="17">
        <v>0.223358742158245</v>
      </c>
      <c r="AZ79" s="17"/>
      <c r="BA79" s="17">
        <v>0.23540586369883801</v>
      </c>
      <c r="BB79" s="17">
        <v>0.264398701544588</v>
      </c>
      <c r="BC79" s="17">
        <v>0.21816500298067901</v>
      </c>
      <c r="BD79" s="17">
        <v>0.15724604333241901</v>
      </c>
      <c r="BE79" s="17">
        <v>0.16300797047610899</v>
      </c>
      <c r="BF79" s="17"/>
      <c r="BG79" s="17">
        <v>0.25763522258825899</v>
      </c>
      <c r="BH79" s="17">
        <v>0.16154857674579601</v>
      </c>
    </row>
    <row r="80" spans="2:60" x14ac:dyDescent="0.35">
      <c r="B80" t="s">
        <v>113</v>
      </c>
      <c r="C80" s="17">
        <v>5.26159727561138E-2</v>
      </c>
      <c r="D80" s="17">
        <v>5.4670443112532198E-2</v>
      </c>
      <c r="E80" s="17">
        <v>4.8321837337982898E-2</v>
      </c>
      <c r="F80" s="17"/>
      <c r="G80" s="17">
        <v>7.1113972733490294E-2</v>
      </c>
      <c r="H80" s="17">
        <v>7.1682489375909306E-2</v>
      </c>
      <c r="I80" s="17">
        <v>6.9515365250416794E-2</v>
      </c>
      <c r="J80" s="17">
        <v>4.4723121320643697E-2</v>
      </c>
      <c r="K80" s="17">
        <v>4.9171129026072298E-2</v>
      </c>
      <c r="L80" s="17">
        <v>2.1058006569557801E-2</v>
      </c>
      <c r="M80" s="17"/>
      <c r="N80" s="17">
        <v>0.10078697261927699</v>
      </c>
      <c r="O80" s="17">
        <v>6.3851263841255904E-2</v>
      </c>
      <c r="P80" s="17">
        <v>4.2152751488267602E-2</v>
      </c>
      <c r="Q80" s="17">
        <v>1.5237870149788601E-2</v>
      </c>
      <c r="R80" s="17">
        <v>1.0538432089155701E-2</v>
      </c>
      <c r="S80" s="17"/>
      <c r="T80" s="17">
        <v>4.5497464117341499E-2</v>
      </c>
      <c r="U80" s="17">
        <v>3.4438343297205E-2</v>
      </c>
      <c r="V80" s="17">
        <v>6.2347087910981203E-2</v>
      </c>
      <c r="W80" s="17">
        <v>5.7964079701572101E-2</v>
      </c>
      <c r="X80" s="17"/>
      <c r="Y80" s="17">
        <v>7.5288351342414905E-2</v>
      </c>
      <c r="Z80" s="17">
        <v>2.9426818157911701E-2</v>
      </c>
      <c r="AA80" s="17">
        <v>2.5981282212085802E-2</v>
      </c>
      <c r="AB80" s="17">
        <v>6.40299895129363E-2</v>
      </c>
      <c r="AC80" s="17">
        <v>6.5337092451319898E-2</v>
      </c>
      <c r="AD80" s="17">
        <v>6.7815639804240796E-2</v>
      </c>
      <c r="AE80" s="17"/>
      <c r="AF80" s="17">
        <v>4.95942338014667E-2</v>
      </c>
      <c r="AG80" s="17">
        <v>5.4616733979593997E-2</v>
      </c>
      <c r="AH80" s="17"/>
      <c r="AI80" s="17">
        <v>7.0045972371102105E-2</v>
      </c>
      <c r="AJ80" s="17">
        <v>9.5151510367817493E-2</v>
      </c>
      <c r="AK80" s="17">
        <v>4.7012311050048501E-2</v>
      </c>
      <c r="AL80" s="17">
        <v>6.8242803221112702E-2</v>
      </c>
      <c r="AM80" s="17">
        <v>1.5272079343305199E-2</v>
      </c>
      <c r="AN80" s="17">
        <v>2.55174244814125E-2</v>
      </c>
      <c r="AO80" s="17">
        <v>3.6242648440081598E-2</v>
      </c>
      <c r="AP80" s="17"/>
      <c r="AQ80" s="17">
        <v>3.10986204278553E-2</v>
      </c>
      <c r="AR80" s="17">
        <v>6.0132446436922601E-2</v>
      </c>
      <c r="AS80" s="17"/>
      <c r="AT80" s="17">
        <v>3.4658100822990701E-2</v>
      </c>
      <c r="AU80" s="17">
        <v>5.8798682788663702E-2</v>
      </c>
      <c r="AV80" s="17">
        <v>4.3261445886602801E-2</v>
      </c>
      <c r="AW80" s="17"/>
      <c r="AX80" s="17">
        <v>3.8411127040287603E-2</v>
      </c>
      <c r="AY80" s="17">
        <v>5.7747057841203299E-2</v>
      </c>
      <c r="AZ80" s="17"/>
      <c r="BA80" s="17">
        <v>9.3673446052704404E-2</v>
      </c>
      <c r="BB80" s="17">
        <v>5.06121039161136E-2</v>
      </c>
      <c r="BC80" s="17">
        <v>4.3612426195370597E-2</v>
      </c>
      <c r="BD80" s="17">
        <v>2.3515142702449799E-2</v>
      </c>
      <c r="BE80" s="17">
        <v>4.5394098385262503E-2</v>
      </c>
      <c r="BF80" s="17"/>
      <c r="BG80" s="17">
        <v>6.0657497986249302E-2</v>
      </c>
      <c r="BH80" s="17">
        <v>3.98525477975782E-2</v>
      </c>
    </row>
    <row r="81" spans="2:60" x14ac:dyDescent="0.35">
      <c r="B81" t="s">
        <v>114</v>
      </c>
      <c r="C81" s="17">
        <v>3.7314282826932901E-2</v>
      </c>
      <c r="D81" s="17">
        <v>2.2727986517079898E-2</v>
      </c>
      <c r="E81" s="17">
        <v>4.9529374495926502E-2</v>
      </c>
      <c r="F81" s="17"/>
      <c r="G81" s="17">
        <v>5.0556583842919098E-2</v>
      </c>
      <c r="H81" s="17">
        <v>3.1561344691557101E-2</v>
      </c>
      <c r="I81" s="17">
        <v>4.7478879845202202E-2</v>
      </c>
      <c r="J81" s="17">
        <v>6.4256246735780398E-2</v>
      </c>
      <c r="K81" s="17">
        <v>1.43997152389261E-2</v>
      </c>
      <c r="L81" s="17">
        <v>2.42822826556468E-2</v>
      </c>
      <c r="M81" s="17"/>
      <c r="N81" s="17">
        <v>8.3222828353986894E-2</v>
      </c>
      <c r="O81" s="17">
        <v>4.6669456824996902E-2</v>
      </c>
      <c r="P81" s="17">
        <v>2.00087270293445E-2</v>
      </c>
      <c r="Q81" s="17">
        <v>4.4582447276616099E-3</v>
      </c>
      <c r="R81" s="17">
        <v>0</v>
      </c>
      <c r="S81" s="17"/>
      <c r="T81" s="17">
        <v>3.3859038168847597E-2</v>
      </c>
      <c r="U81" s="17">
        <v>1.52656799453491E-2</v>
      </c>
      <c r="V81" s="17">
        <v>4.8609394164880103E-2</v>
      </c>
      <c r="W81" s="17">
        <v>4.0934541535425403E-2</v>
      </c>
      <c r="X81" s="17"/>
      <c r="Y81" s="17">
        <v>4.36526365176741E-2</v>
      </c>
      <c r="Z81" s="17">
        <v>2.8960458598930799E-2</v>
      </c>
      <c r="AA81" s="17">
        <v>1.9426387393641699E-2</v>
      </c>
      <c r="AB81" s="17">
        <v>4.6965217886915801E-2</v>
      </c>
      <c r="AC81" s="17">
        <v>0</v>
      </c>
      <c r="AD81" s="17">
        <v>4.9620406003187602E-2</v>
      </c>
      <c r="AE81" s="17"/>
      <c r="AF81" s="17">
        <v>2.35704016540676E-2</v>
      </c>
      <c r="AG81" s="17">
        <v>5.3864563610422897E-2</v>
      </c>
      <c r="AH81" s="17"/>
      <c r="AI81" s="17">
        <v>0.12920572724186999</v>
      </c>
      <c r="AJ81" s="17">
        <v>4.6698421875109898E-2</v>
      </c>
      <c r="AK81" s="17">
        <v>4.0499176751885697E-2</v>
      </c>
      <c r="AL81" s="17">
        <v>1.9029037928219202E-2</v>
      </c>
      <c r="AM81" s="17">
        <v>2.3686234256454299E-2</v>
      </c>
      <c r="AN81" s="17">
        <v>8.6545565232537605E-3</v>
      </c>
      <c r="AO81" s="17">
        <v>0</v>
      </c>
      <c r="AP81" s="17"/>
      <c r="AQ81" s="17">
        <v>3.5877807657148097E-2</v>
      </c>
      <c r="AR81" s="17">
        <v>1.98903398636988E-2</v>
      </c>
      <c r="AS81" s="17"/>
      <c r="AT81" s="17">
        <v>9.2319183600188901E-3</v>
      </c>
      <c r="AU81" s="17">
        <v>4.7825509926684197E-2</v>
      </c>
      <c r="AV81" s="17">
        <v>1.5746100953090699E-2</v>
      </c>
      <c r="AW81" s="17"/>
      <c r="AX81" s="17">
        <v>2.48639094208279E-2</v>
      </c>
      <c r="AY81" s="17">
        <v>4.1811616100794702E-2</v>
      </c>
      <c r="AZ81" s="17"/>
      <c r="BA81" s="17">
        <v>5.0985558199509701E-2</v>
      </c>
      <c r="BB81" s="17">
        <v>2.2937178983920399E-2</v>
      </c>
      <c r="BC81" s="17">
        <v>2.57379260814792E-2</v>
      </c>
      <c r="BD81" s="17">
        <v>3.0275971534208801E-2</v>
      </c>
      <c r="BE81" s="17">
        <v>2.6519024439561899E-2</v>
      </c>
      <c r="BF81" s="17"/>
      <c r="BG81" s="17">
        <v>2.9480333662087702E-2</v>
      </c>
      <c r="BH81" s="17">
        <v>2.7470592360904499E-2</v>
      </c>
    </row>
    <row r="82" spans="2:60" x14ac:dyDescent="0.35">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row>
    <row r="83" spans="2:60" x14ac:dyDescent="0.35">
      <c r="B83" s="6" t="s">
        <v>122</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row>
    <row r="84" spans="2:60" x14ac:dyDescent="0.35">
      <c r="B84" s="24" t="s">
        <v>97</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row>
    <row r="85" spans="2:60" x14ac:dyDescent="0.35">
      <c r="B85" t="s">
        <v>110</v>
      </c>
      <c r="C85" s="17">
        <v>0.11575133950606301</v>
      </c>
      <c r="D85" s="17">
        <v>0.131986209572307</v>
      </c>
      <c r="E85" s="17">
        <v>0.10050969760735901</v>
      </c>
      <c r="F85" s="17"/>
      <c r="G85" s="17">
        <v>0.16733644434146</v>
      </c>
      <c r="H85" s="17">
        <v>0.13513042733864999</v>
      </c>
      <c r="I85" s="17">
        <v>0.15582941051445501</v>
      </c>
      <c r="J85" s="17">
        <v>8.0434966397335897E-2</v>
      </c>
      <c r="K85" s="17">
        <v>8.5352850684114107E-2</v>
      </c>
      <c r="L85" s="17">
        <v>8.8559279686013903E-2</v>
      </c>
      <c r="M85" s="17"/>
      <c r="N85" s="17">
        <v>9.6663063608748198E-2</v>
      </c>
      <c r="O85" s="17">
        <v>8.8997627349834296E-2</v>
      </c>
      <c r="P85" s="17">
        <v>0.118863551069157</v>
      </c>
      <c r="Q85" s="17">
        <v>0.139128201710012</v>
      </c>
      <c r="R85" s="17">
        <v>0.17967176286324299</v>
      </c>
      <c r="S85" s="17"/>
      <c r="T85" s="17">
        <v>9.7008807078541107E-2</v>
      </c>
      <c r="U85" s="17">
        <v>0.11562126396462701</v>
      </c>
      <c r="V85" s="17">
        <v>0.118798987480924</v>
      </c>
      <c r="W85" s="17">
        <v>0.12431317470235</v>
      </c>
      <c r="X85" s="17"/>
      <c r="Y85" s="17">
        <v>0.152740580141318</v>
      </c>
      <c r="Z85" s="17">
        <v>0.106424221228518</v>
      </c>
      <c r="AA85" s="17">
        <v>0.11450280918905199</v>
      </c>
      <c r="AB85" s="17">
        <v>8.7398100975638104E-2</v>
      </c>
      <c r="AC85" s="17">
        <v>0.101052189188559</v>
      </c>
      <c r="AD85" s="17">
        <v>6.8168712815554894E-2</v>
      </c>
      <c r="AE85" s="17"/>
      <c r="AF85" s="17">
        <v>0.110109968962779</v>
      </c>
      <c r="AG85" s="17">
        <v>0.12593574125228901</v>
      </c>
      <c r="AH85" s="17"/>
      <c r="AI85" s="17">
        <v>8.6481308523807796E-2</v>
      </c>
      <c r="AJ85" s="17">
        <v>0.104240530409498</v>
      </c>
      <c r="AK85" s="17">
        <v>8.5916087931233801E-2</v>
      </c>
      <c r="AL85" s="17">
        <v>5.68768363238377E-2</v>
      </c>
      <c r="AM85" s="17">
        <v>0.146326820641931</v>
      </c>
      <c r="AN85" s="17">
        <v>0.196776321288368</v>
      </c>
      <c r="AO85" s="17">
        <v>0.195466069128301</v>
      </c>
      <c r="AP85" s="17"/>
      <c r="AQ85" s="17">
        <v>0.167965162598045</v>
      </c>
      <c r="AR85" s="17">
        <v>7.6396035563832898E-2</v>
      </c>
      <c r="AS85" s="17"/>
      <c r="AT85" s="17">
        <v>0.20404656545878699</v>
      </c>
      <c r="AU85" s="17">
        <v>6.6896897173423703E-2</v>
      </c>
      <c r="AV85" s="17">
        <v>0.13545870324763901</v>
      </c>
      <c r="AW85" s="17"/>
      <c r="AX85" s="17">
        <v>0.10756132138114401</v>
      </c>
      <c r="AY85" s="17">
        <v>0.118709744031397</v>
      </c>
      <c r="AZ85" s="17"/>
      <c r="BA85" s="17">
        <v>0.17166135407000099</v>
      </c>
      <c r="BB85" s="17">
        <v>0.124091250809602</v>
      </c>
      <c r="BC85" s="17">
        <v>0.13449879370409101</v>
      </c>
      <c r="BD85" s="17">
        <v>0.19983438899214601</v>
      </c>
      <c r="BE85" s="17">
        <v>1.8050345458564699E-2</v>
      </c>
      <c r="BF85" s="17"/>
      <c r="BG85" s="17">
        <v>0.135188453300226</v>
      </c>
      <c r="BH85" s="17">
        <v>6.4093012571168007E-2</v>
      </c>
    </row>
    <row r="86" spans="2:60" x14ac:dyDescent="0.35">
      <c r="B86" t="s">
        <v>111</v>
      </c>
      <c r="C86" s="17">
        <v>0.34127423310583299</v>
      </c>
      <c r="D86" s="17">
        <v>0.34090827114304201</v>
      </c>
      <c r="E86" s="17">
        <v>0.34069790742887701</v>
      </c>
      <c r="F86" s="17"/>
      <c r="G86" s="17">
        <v>0.32767896850184702</v>
      </c>
      <c r="H86" s="17">
        <v>0.36352670742683701</v>
      </c>
      <c r="I86" s="17">
        <v>0.35435039662287998</v>
      </c>
      <c r="J86" s="17">
        <v>0.32546855730476998</v>
      </c>
      <c r="K86" s="17">
        <v>0.30676762728082002</v>
      </c>
      <c r="L86" s="17">
        <v>0.35897374302673302</v>
      </c>
      <c r="M86" s="17"/>
      <c r="N86" s="17">
        <v>0.30568830202786401</v>
      </c>
      <c r="O86" s="17">
        <v>0.33905431989693402</v>
      </c>
      <c r="P86" s="17">
        <v>0.31975607566679398</v>
      </c>
      <c r="Q86" s="17">
        <v>0.42540464952499002</v>
      </c>
      <c r="R86" s="17">
        <v>0.38708478312993999</v>
      </c>
      <c r="S86" s="17"/>
      <c r="T86" s="17">
        <v>0.39867724659569997</v>
      </c>
      <c r="U86" s="17">
        <v>0.36774774564899199</v>
      </c>
      <c r="V86" s="17">
        <v>0.32222349933783601</v>
      </c>
      <c r="W86" s="17">
        <v>0.30786884564776701</v>
      </c>
      <c r="X86" s="17"/>
      <c r="Y86" s="17">
        <v>0.34611127632948102</v>
      </c>
      <c r="Z86" s="17">
        <v>0.33513341020989301</v>
      </c>
      <c r="AA86" s="17">
        <v>0.35578762247069701</v>
      </c>
      <c r="AB86" s="17">
        <v>0.376789954628932</v>
      </c>
      <c r="AC86" s="17">
        <v>0.46611245842687699</v>
      </c>
      <c r="AD86" s="17">
        <v>0.30497391045585598</v>
      </c>
      <c r="AE86" s="17"/>
      <c r="AF86" s="17">
        <v>0.33544247343802203</v>
      </c>
      <c r="AG86" s="17">
        <v>0.34980557484917901</v>
      </c>
      <c r="AH86" s="17"/>
      <c r="AI86" s="17">
        <v>0.19088582981329799</v>
      </c>
      <c r="AJ86" s="17">
        <v>0.31330759862622898</v>
      </c>
      <c r="AK86" s="17">
        <v>0.32808581074696702</v>
      </c>
      <c r="AL86" s="17">
        <v>0.35920362255633098</v>
      </c>
      <c r="AM86" s="17">
        <v>0.36304958056540798</v>
      </c>
      <c r="AN86" s="17">
        <v>0.46765340656612803</v>
      </c>
      <c r="AO86" s="17">
        <v>0.362008536611232</v>
      </c>
      <c r="AP86" s="17"/>
      <c r="AQ86" s="17">
        <v>0.45363765913165499</v>
      </c>
      <c r="AR86" s="17">
        <v>0.22913293912691701</v>
      </c>
      <c r="AS86" s="17"/>
      <c r="AT86" s="17">
        <v>0.49558661263019899</v>
      </c>
      <c r="AU86" s="17">
        <v>0.33875338503673103</v>
      </c>
      <c r="AV86" s="17">
        <v>0.24968569792994699</v>
      </c>
      <c r="AW86" s="17"/>
      <c r="AX86" s="17">
        <v>0.387947025146749</v>
      </c>
      <c r="AY86" s="17">
        <v>0.32441505195655801</v>
      </c>
      <c r="AZ86" s="17"/>
      <c r="BA86" s="17">
        <v>0.34657830926152</v>
      </c>
      <c r="BB86" s="17">
        <v>0.37986237955751401</v>
      </c>
      <c r="BC86" s="17">
        <v>0.42574436995801002</v>
      </c>
      <c r="BD86" s="17">
        <v>0.43569759122257701</v>
      </c>
      <c r="BE86" s="17">
        <v>7.4406200142231801E-2</v>
      </c>
      <c r="BF86" s="17"/>
      <c r="BG86" s="17">
        <v>0.37209783749282899</v>
      </c>
      <c r="BH86" s="17">
        <v>0.16591488774103499</v>
      </c>
    </row>
    <row r="87" spans="2:60" x14ac:dyDescent="0.35">
      <c r="B87" t="s">
        <v>112</v>
      </c>
      <c r="C87" s="17">
        <v>0.27329082099482899</v>
      </c>
      <c r="D87" s="17">
        <v>0.261351650034366</v>
      </c>
      <c r="E87" s="17">
        <v>0.28561776453202697</v>
      </c>
      <c r="F87" s="17"/>
      <c r="G87" s="17">
        <v>0.29928902146790998</v>
      </c>
      <c r="H87" s="17">
        <v>0.27354377762856902</v>
      </c>
      <c r="I87" s="17">
        <v>0.210632243599289</v>
      </c>
      <c r="J87" s="17">
        <v>0.27267447213602802</v>
      </c>
      <c r="K87" s="17">
        <v>0.292113555099975</v>
      </c>
      <c r="L87" s="17">
        <v>0.292998481190204</v>
      </c>
      <c r="M87" s="17"/>
      <c r="N87" s="17">
        <v>0.27357755632421099</v>
      </c>
      <c r="O87" s="17">
        <v>0.30198059104362202</v>
      </c>
      <c r="P87" s="17">
        <v>0.282394039078109</v>
      </c>
      <c r="Q87" s="17">
        <v>0.25064644949736598</v>
      </c>
      <c r="R87" s="17">
        <v>0.21963582694759101</v>
      </c>
      <c r="S87" s="17"/>
      <c r="T87" s="17">
        <v>0.28028198351969402</v>
      </c>
      <c r="U87" s="17">
        <v>0.24009238825541401</v>
      </c>
      <c r="V87" s="17">
        <v>0.29341106858061899</v>
      </c>
      <c r="W87" s="17">
        <v>0.26512436474645201</v>
      </c>
      <c r="X87" s="17"/>
      <c r="Y87" s="17">
        <v>0.257542301343821</v>
      </c>
      <c r="Z87" s="17">
        <v>0.29298642914158202</v>
      </c>
      <c r="AA87" s="17">
        <v>0.293472027534599</v>
      </c>
      <c r="AB87" s="17">
        <v>0.20937465013600901</v>
      </c>
      <c r="AC87" s="17">
        <v>0.21903659906718201</v>
      </c>
      <c r="AD87" s="17">
        <v>0.29913225144838401</v>
      </c>
      <c r="AE87" s="17"/>
      <c r="AF87" s="17">
        <v>0.283387731193607</v>
      </c>
      <c r="AG87" s="17">
        <v>0.259265123113952</v>
      </c>
      <c r="AH87" s="17"/>
      <c r="AI87" s="17">
        <v>0.29432091314474301</v>
      </c>
      <c r="AJ87" s="17">
        <v>0.28484587009423901</v>
      </c>
      <c r="AK87" s="17">
        <v>0.30735989725760898</v>
      </c>
      <c r="AL87" s="17">
        <v>0.28065791334929902</v>
      </c>
      <c r="AM87" s="17">
        <v>0.26700515607908099</v>
      </c>
      <c r="AN87" s="17">
        <v>0.18178364797624799</v>
      </c>
      <c r="AO87" s="17">
        <v>0.20808823288741901</v>
      </c>
      <c r="AP87" s="17"/>
      <c r="AQ87" s="17">
        <v>0.25293126449890002</v>
      </c>
      <c r="AR87" s="17">
        <v>0.27662630632290303</v>
      </c>
      <c r="AS87" s="17"/>
      <c r="AT87" s="17">
        <v>0.21960820948457799</v>
      </c>
      <c r="AU87" s="17">
        <v>0.32795919027269499</v>
      </c>
      <c r="AV87" s="17">
        <v>0.24854859452501801</v>
      </c>
      <c r="AW87" s="17"/>
      <c r="AX87" s="17">
        <v>0.26763850482930701</v>
      </c>
      <c r="AY87" s="17">
        <v>0.27533255490404102</v>
      </c>
      <c r="AZ87" s="17"/>
      <c r="BA87" s="17">
        <v>0.21986063002223299</v>
      </c>
      <c r="BB87" s="17">
        <v>0.33113238838422798</v>
      </c>
      <c r="BC87" s="17">
        <v>0.26543132429196398</v>
      </c>
      <c r="BD87" s="17">
        <v>0.190208401978955</v>
      </c>
      <c r="BE87" s="17">
        <v>0.215198599728151</v>
      </c>
      <c r="BF87" s="17"/>
      <c r="BG87" s="17">
        <v>0.305174798440152</v>
      </c>
      <c r="BH87" s="17">
        <v>0.208869026825721</v>
      </c>
    </row>
    <row r="88" spans="2:60" x14ac:dyDescent="0.35">
      <c r="B88" t="s">
        <v>113</v>
      </c>
      <c r="C88" s="17">
        <v>0.18686159063754301</v>
      </c>
      <c r="D88" s="17">
        <v>0.21431539911159</v>
      </c>
      <c r="E88" s="17">
        <v>0.16323561448388499</v>
      </c>
      <c r="F88" s="17"/>
      <c r="G88" s="17">
        <v>9.5963230867197602E-2</v>
      </c>
      <c r="H88" s="17">
        <v>0.168779343109388</v>
      </c>
      <c r="I88" s="17">
        <v>0.19897501759087599</v>
      </c>
      <c r="J88" s="17">
        <v>0.22501018621149199</v>
      </c>
      <c r="K88" s="17">
        <v>0.23070291939012899</v>
      </c>
      <c r="L88" s="17">
        <v>0.181845423674837</v>
      </c>
      <c r="M88" s="17"/>
      <c r="N88" s="17">
        <v>0.20600620027331101</v>
      </c>
      <c r="O88" s="17">
        <v>0.150700129794796</v>
      </c>
      <c r="P88" s="17">
        <v>0.21956660389514701</v>
      </c>
      <c r="Q88" s="17">
        <v>0.152169796980239</v>
      </c>
      <c r="R88" s="17">
        <v>0.184281351208882</v>
      </c>
      <c r="S88" s="17"/>
      <c r="T88" s="17">
        <v>0.16338957353262101</v>
      </c>
      <c r="U88" s="17">
        <v>0.186059042199574</v>
      </c>
      <c r="V88" s="17">
        <v>0.17835418693777799</v>
      </c>
      <c r="W88" s="17">
        <v>0.217778962958809</v>
      </c>
      <c r="X88" s="17"/>
      <c r="Y88" s="17">
        <v>0.154197460354315</v>
      </c>
      <c r="Z88" s="17">
        <v>0.19606052023179699</v>
      </c>
      <c r="AA88" s="17">
        <v>0.17235027189994201</v>
      </c>
      <c r="AB88" s="17">
        <v>0.22499381369218099</v>
      </c>
      <c r="AC88" s="17">
        <v>0.21379875331738099</v>
      </c>
      <c r="AD88" s="17">
        <v>0.21881213600910401</v>
      </c>
      <c r="AE88" s="17"/>
      <c r="AF88" s="17">
        <v>0.193377878899957</v>
      </c>
      <c r="AG88" s="17">
        <v>0.17793054345663201</v>
      </c>
      <c r="AH88" s="17"/>
      <c r="AI88" s="17">
        <v>0.22791482315113201</v>
      </c>
      <c r="AJ88" s="17">
        <v>0.17975279695923299</v>
      </c>
      <c r="AK88" s="17">
        <v>0.18853177320414599</v>
      </c>
      <c r="AL88" s="17">
        <v>0.220781079711069</v>
      </c>
      <c r="AM88" s="17">
        <v>0.18321329944919101</v>
      </c>
      <c r="AN88" s="17">
        <v>0.13316111305381401</v>
      </c>
      <c r="AO88" s="17">
        <v>0.21037319501586901</v>
      </c>
      <c r="AP88" s="17"/>
      <c r="AQ88" s="17">
        <v>5.3715115952475599E-2</v>
      </c>
      <c r="AR88" s="17">
        <v>0.34872751408317798</v>
      </c>
      <c r="AS88" s="17"/>
      <c r="AT88" s="17">
        <v>3.7294732209686703E-2</v>
      </c>
      <c r="AU88" s="17">
        <v>0.16662282291003</v>
      </c>
      <c r="AV88" s="17">
        <v>0.32014046077538899</v>
      </c>
      <c r="AW88" s="17"/>
      <c r="AX88" s="17">
        <v>0.15603091745686101</v>
      </c>
      <c r="AY88" s="17">
        <v>0.19799826966140699</v>
      </c>
      <c r="AZ88" s="17"/>
      <c r="BA88" s="17">
        <v>0.19507820296536801</v>
      </c>
      <c r="BB88" s="17">
        <v>0.109284747388877</v>
      </c>
      <c r="BC88" s="17">
        <v>9.3798704572913796E-2</v>
      </c>
      <c r="BD88" s="17">
        <v>0.14695632558746</v>
      </c>
      <c r="BE88" s="17">
        <v>0.61226544152743201</v>
      </c>
      <c r="BF88" s="17"/>
      <c r="BG88" s="17">
        <v>0.12929873272103001</v>
      </c>
      <c r="BH88" s="17">
        <v>0.49441091308128599</v>
      </c>
    </row>
    <row r="89" spans="2:60" x14ac:dyDescent="0.35">
      <c r="B89" t="s">
        <v>114</v>
      </c>
      <c r="C89" s="17">
        <v>8.2822015755731698E-2</v>
      </c>
      <c r="D89" s="17">
        <v>5.1438470138694299E-2</v>
      </c>
      <c r="E89" s="17">
        <v>0.10993901594785099</v>
      </c>
      <c r="F89" s="17"/>
      <c r="G89" s="17">
        <v>0.109732334821585</v>
      </c>
      <c r="H89" s="17">
        <v>5.9019744496556198E-2</v>
      </c>
      <c r="I89" s="17">
        <v>8.0212931672499196E-2</v>
      </c>
      <c r="J89" s="17">
        <v>9.6411817950373596E-2</v>
      </c>
      <c r="K89" s="17">
        <v>8.5063047544961606E-2</v>
      </c>
      <c r="L89" s="17">
        <v>7.7623072422212697E-2</v>
      </c>
      <c r="M89" s="17"/>
      <c r="N89" s="17">
        <v>0.118064877765865</v>
      </c>
      <c r="O89" s="17">
        <v>0.11926733191481401</v>
      </c>
      <c r="P89" s="17">
        <v>5.94197302907934E-2</v>
      </c>
      <c r="Q89" s="17">
        <v>3.26509022873935E-2</v>
      </c>
      <c r="R89" s="17">
        <v>2.93262758503448E-2</v>
      </c>
      <c r="S89" s="17"/>
      <c r="T89" s="17">
        <v>6.06423892734443E-2</v>
      </c>
      <c r="U89" s="17">
        <v>9.0479559931393005E-2</v>
      </c>
      <c r="V89" s="17">
        <v>8.7212257662843004E-2</v>
      </c>
      <c r="W89" s="17">
        <v>8.4914651944622693E-2</v>
      </c>
      <c r="X89" s="17"/>
      <c r="Y89" s="17">
        <v>8.9408381831064407E-2</v>
      </c>
      <c r="Z89" s="17">
        <v>6.9395419188209503E-2</v>
      </c>
      <c r="AA89" s="17">
        <v>6.3887268905710101E-2</v>
      </c>
      <c r="AB89" s="17">
        <v>0.10144348056723899</v>
      </c>
      <c r="AC89" s="17">
        <v>0</v>
      </c>
      <c r="AD89" s="17">
        <v>0.108912989271102</v>
      </c>
      <c r="AE89" s="17"/>
      <c r="AF89" s="17">
        <v>7.76819475056343E-2</v>
      </c>
      <c r="AG89" s="17">
        <v>8.7063017327947703E-2</v>
      </c>
      <c r="AH89" s="17"/>
      <c r="AI89" s="17">
        <v>0.20039712536701901</v>
      </c>
      <c r="AJ89" s="17">
        <v>0.11785320391079999</v>
      </c>
      <c r="AK89" s="17">
        <v>9.0106430860044898E-2</v>
      </c>
      <c r="AL89" s="17">
        <v>8.2480548059463504E-2</v>
      </c>
      <c r="AM89" s="17">
        <v>4.0405143264388002E-2</v>
      </c>
      <c r="AN89" s="17">
        <v>2.06255111154417E-2</v>
      </c>
      <c r="AO89" s="17">
        <v>2.4063966357179199E-2</v>
      </c>
      <c r="AP89" s="17"/>
      <c r="AQ89" s="17">
        <v>7.1750797818924406E-2</v>
      </c>
      <c r="AR89" s="17">
        <v>6.9117204903170207E-2</v>
      </c>
      <c r="AS89" s="17"/>
      <c r="AT89" s="17">
        <v>4.3463880216749198E-2</v>
      </c>
      <c r="AU89" s="17">
        <v>9.9767704607119798E-2</v>
      </c>
      <c r="AV89" s="17">
        <v>4.6166543522006803E-2</v>
      </c>
      <c r="AW89" s="17"/>
      <c r="AX89" s="17">
        <v>8.0822231185940105E-2</v>
      </c>
      <c r="AY89" s="17">
        <v>8.3544379446596498E-2</v>
      </c>
      <c r="AZ89" s="17"/>
      <c r="BA89" s="17">
        <v>6.6821503680878802E-2</v>
      </c>
      <c r="BB89" s="17">
        <v>5.56292338597787E-2</v>
      </c>
      <c r="BC89" s="17">
        <v>8.05268074730216E-2</v>
      </c>
      <c r="BD89" s="17">
        <v>2.7303292218861401E-2</v>
      </c>
      <c r="BE89" s="17">
        <v>8.0079413143620701E-2</v>
      </c>
      <c r="BF89" s="17"/>
      <c r="BG89" s="17">
        <v>5.8240178045763598E-2</v>
      </c>
      <c r="BH89" s="17">
        <v>6.6712159780790203E-2</v>
      </c>
    </row>
    <row r="90" spans="2:60" x14ac:dyDescent="0.35">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row>
    <row r="91" spans="2:60" x14ac:dyDescent="0.35">
      <c r="B91" s="6" t="s">
        <v>123</v>
      </c>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row>
    <row r="92" spans="2:60" x14ac:dyDescent="0.35">
      <c r="B92" s="24" t="s">
        <v>97</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row>
    <row r="93" spans="2:60" x14ac:dyDescent="0.35">
      <c r="B93" t="s">
        <v>110</v>
      </c>
      <c r="C93" s="17">
        <v>0.15478119982069299</v>
      </c>
      <c r="D93" s="17">
        <v>0.185052959837292</v>
      </c>
      <c r="E93" s="17">
        <v>0.128457699302198</v>
      </c>
      <c r="F93" s="17"/>
      <c r="G93" s="17">
        <v>0.117511720227614</v>
      </c>
      <c r="H93" s="17">
        <v>0.144001231502452</v>
      </c>
      <c r="I93" s="17">
        <v>0.13533593230709001</v>
      </c>
      <c r="J93" s="17">
        <v>0.112630186848882</v>
      </c>
      <c r="K93" s="17">
        <v>0.221786078959787</v>
      </c>
      <c r="L93" s="17">
        <v>0.17984035218764</v>
      </c>
      <c r="M93" s="17"/>
      <c r="N93" s="17">
        <v>0.106245961330224</v>
      </c>
      <c r="O93" s="17">
        <v>0.112719777821937</v>
      </c>
      <c r="P93" s="17">
        <v>0.19117929039449599</v>
      </c>
      <c r="Q93" s="17">
        <v>0.18094373071234199</v>
      </c>
      <c r="R93" s="17">
        <v>0.198726679928657</v>
      </c>
      <c r="S93" s="17"/>
      <c r="T93" s="17">
        <v>0.159211042344369</v>
      </c>
      <c r="U93" s="17">
        <v>0.16520228275360199</v>
      </c>
      <c r="V93" s="17">
        <v>0.16254718978496599</v>
      </c>
      <c r="W93" s="17">
        <v>0.13020204127674501</v>
      </c>
      <c r="X93" s="17"/>
      <c r="Y93" s="17">
        <v>0.154625634729322</v>
      </c>
      <c r="Z93" s="17">
        <v>0.15443344609595899</v>
      </c>
      <c r="AA93" s="17">
        <v>0.218342074764455</v>
      </c>
      <c r="AB93" s="17">
        <v>0.14636121095874599</v>
      </c>
      <c r="AC93" s="17">
        <v>0.14432312120506299</v>
      </c>
      <c r="AD93" s="17">
        <v>0.143204836253673</v>
      </c>
      <c r="AE93" s="17"/>
      <c r="AF93" s="17">
        <v>0.177055881575513</v>
      </c>
      <c r="AG93" s="17">
        <v>0.12619268966598601</v>
      </c>
      <c r="AH93" s="17"/>
      <c r="AI93" s="17">
        <v>0.154142413675911</v>
      </c>
      <c r="AJ93" s="17">
        <v>0.13240217297134901</v>
      </c>
      <c r="AK93" s="17">
        <v>0.11081233464941399</v>
      </c>
      <c r="AL93" s="17">
        <v>0.131368110697484</v>
      </c>
      <c r="AM93" s="17">
        <v>0.19483625029152399</v>
      </c>
      <c r="AN93" s="17">
        <v>0.22994314662004001</v>
      </c>
      <c r="AO93" s="17">
        <v>0.15724396502278201</v>
      </c>
      <c r="AP93" s="17"/>
      <c r="AQ93" s="17">
        <v>0.122984713999442</v>
      </c>
      <c r="AR93" s="17">
        <v>0.21518452085367401</v>
      </c>
      <c r="AS93" s="17"/>
      <c r="AT93" s="17">
        <v>8.6442233583073999E-2</v>
      </c>
      <c r="AU93" s="17">
        <v>0.120454853941994</v>
      </c>
      <c r="AV93" s="17">
        <v>0.25693188893844698</v>
      </c>
      <c r="AW93" s="17"/>
      <c r="AX93" s="17">
        <v>0.160353498543128</v>
      </c>
      <c r="AY93" s="17">
        <v>0.15276836987263601</v>
      </c>
      <c r="AZ93" s="17"/>
      <c r="BA93" s="17">
        <v>0.18575259896434301</v>
      </c>
      <c r="BB93" s="17">
        <v>0.10811157165789501</v>
      </c>
      <c r="BC93" s="17">
        <v>0.14914989218368499</v>
      </c>
      <c r="BD93" s="17">
        <v>0.16533010403055801</v>
      </c>
      <c r="BE93" s="17">
        <v>0.30226738534641001</v>
      </c>
      <c r="BF93" s="17"/>
      <c r="BG93" s="17">
        <v>0.126223750159658</v>
      </c>
      <c r="BH93" s="17">
        <v>0.26758360597626901</v>
      </c>
    </row>
    <row r="94" spans="2:60" x14ac:dyDescent="0.35">
      <c r="B94" t="s">
        <v>111</v>
      </c>
      <c r="C94" s="17">
        <v>0.415525584137032</v>
      </c>
      <c r="D94" s="17">
        <v>0.40413135932791799</v>
      </c>
      <c r="E94" s="17">
        <v>0.43081461964106199</v>
      </c>
      <c r="F94" s="17"/>
      <c r="G94" s="17">
        <v>0.33961287708039101</v>
      </c>
      <c r="H94" s="17">
        <v>0.30880668884974199</v>
      </c>
      <c r="I94" s="17">
        <v>0.377596468843237</v>
      </c>
      <c r="J94" s="17">
        <v>0.37632052831613699</v>
      </c>
      <c r="K94" s="17">
        <v>0.47161547777118101</v>
      </c>
      <c r="L94" s="17">
        <v>0.56565814332587006</v>
      </c>
      <c r="M94" s="17"/>
      <c r="N94" s="17">
        <v>0.289804332198698</v>
      </c>
      <c r="O94" s="17">
        <v>0.37975470348160301</v>
      </c>
      <c r="P94" s="17">
        <v>0.44507232862996798</v>
      </c>
      <c r="Q94" s="17">
        <v>0.51052046494318404</v>
      </c>
      <c r="R94" s="17">
        <v>0.53245623139334197</v>
      </c>
      <c r="S94" s="17"/>
      <c r="T94" s="17">
        <v>0.420721276650803</v>
      </c>
      <c r="U94" s="17">
        <v>0.43298005194596401</v>
      </c>
      <c r="V94" s="17">
        <v>0.40870048672073001</v>
      </c>
      <c r="W94" s="17">
        <v>0.40754025125395699</v>
      </c>
      <c r="X94" s="17"/>
      <c r="Y94" s="17">
        <v>0.38031630489930701</v>
      </c>
      <c r="Z94" s="17">
        <v>0.45399728383856502</v>
      </c>
      <c r="AA94" s="17">
        <v>0.32036629807799999</v>
      </c>
      <c r="AB94" s="17">
        <v>0.37559013828688098</v>
      </c>
      <c r="AC94" s="17">
        <v>0.47261740429642701</v>
      </c>
      <c r="AD94" s="17">
        <v>0.44024697060294099</v>
      </c>
      <c r="AE94" s="17"/>
      <c r="AF94" s="17">
        <v>0.43175277475900298</v>
      </c>
      <c r="AG94" s="17">
        <v>0.39240341017964298</v>
      </c>
      <c r="AH94" s="17"/>
      <c r="AI94" s="17">
        <v>0.28020637057659198</v>
      </c>
      <c r="AJ94" s="17">
        <v>0.345272379413393</v>
      </c>
      <c r="AK94" s="17">
        <v>0.40180342633521599</v>
      </c>
      <c r="AL94" s="17">
        <v>0.41405885692710598</v>
      </c>
      <c r="AM94" s="17">
        <v>0.45665790640217502</v>
      </c>
      <c r="AN94" s="17">
        <v>0.55538937363346297</v>
      </c>
      <c r="AO94" s="17">
        <v>0.628723793821236</v>
      </c>
      <c r="AP94" s="17"/>
      <c r="AQ94" s="17">
        <v>0.41907338377873099</v>
      </c>
      <c r="AR94" s="17">
        <v>0.44126930508113299</v>
      </c>
      <c r="AS94" s="17"/>
      <c r="AT94" s="17">
        <v>0.39645725037663199</v>
      </c>
      <c r="AU94" s="17">
        <v>0.42876987381809101</v>
      </c>
      <c r="AV94" s="17">
        <v>0.44338788513482702</v>
      </c>
      <c r="AW94" s="17"/>
      <c r="AX94" s="17">
        <v>0.42487752089924202</v>
      </c>
      <c r="AY94" s="17">
        <v>0.41214747048502498</v>
      </c>
      <c r="AZ94" s="17"/>
      <c r="BA94" s="17">
        <v>0.37592596648376603</v>
      </c>
      <c r="BB94" s="17">
        <v>0.39418237696921199</v>
      </c>
      <c r="BC94" s="17">
        <v>0.437510858292532</v>
      </c>
      <c r="BD94" s="17">
        <v>0.438819540712724</v>
      </c>
      <c r="BE94" s="17">
        <v>0.45179237618722901</v>
      </c>
      <c r="BF94" s="17"/>
      <c r="BG94" s="17">
        <v>0.38992350280196603</v>
      </c>
      <c r="BH94" s="17">
        <v>0.44850658754677097</v>
      </c>
    </row>
    <row r="95" spans="2:60" x14ac:dyDescent="0.35">
      <c r="B95" t="s">
        <v>112</v>
      </c>
      <c r="C95" s="17">
        <v>0.24689387085325601</v>
      </c>
      <c r="D95" s="17">
        <v>0.249361786476789</v>
      </c>
      <c r="E95" s="17">
        <v>0.24279917525271699</v>
      </c>
      <c r="F95" s="17"/>
      <c r="G95" s="17">
        <v>0.25058790247228102</v>
      </c>
      <c r="H95" s="17">
        <v>0.27480382059200897</v>
      </c>
      <c r="I95" s="17">
        <v>0.26384579575175099</v>
      </c>
      <c r="J95" s="17">
        <v>0.30155369858264602</v>
      </c>
      <c r="K95" s="17">
        <v>0.21684343024951799</v>
      </c>
      <c r="L95" s="17">
        <v>0.189986337504639</v>
      </c>
      <c r="M95" s="17"/>
      <c r="N95" s="17">
        <v>0.30313176512909901</v>
      </c>
      <c r="O95" s="17">
        <v>0.25734081187414498</v>
      </c>
      <c r="P95" s="17">
        <v>0.218325267384332</v>
      </c>
      <c r="Q95" s="17">
        <v>0.24936875192976499</v>
      </c>
      <c r="R95" s="17">
        <v>0.20021110271050199</v>
      </c>
      <c r="S95" s="17"/>
      <c r="T95" s="17">
        <v>0.25506844619221802</v>
      </c>
      <c r="U95" s="17">
        <v>0.24206659407384101</v>
      </c>
      <c r="V95" s="17">
        <v>0.23179771978333599</v>
      </c>
      <c r="W95" s="17">
        <v>0.26934345014067401</v>
      </c>
      <c r="X95" s="17"/>
      <c r="Y95" s="17">
        <v>0.22660518780135</v>
      </c>
      <c r="Z95" s="17">
        <v>0.25035891168775598</v>
      </c>
      <c r="AA95" s="17">
        <v>0.30950739323881399</v>
      </c>
      <c r="AB95" s="17">
        <v>0.29221654523113</v>
      </c>
      <c r="AC95" s="17">
        <v>0.38305947449851002</v>
      </c>
      <c r="AD95" s="17">
        <v>0.22349454920627801</v>
      </c>
      <c r="AE95" s="17"/>
      <c r="AF95" s="17">
        <v>0.236406697106533</v>
      </c>
      <c r="AG95" s="17">
        <v>0.26234355318080499</v>
      </c>
      <c r="AH95" s="17"/>
      <c r="AI95" s="17">
        <v>0.24824246812810399</v>
      </c>
      <c r="AJ95" s="17">
        <v>0.27461485274978098</v>
      </c>
      <c r="AK95" s="17">
        <v>0.249660588332694</v>
      </c>
      <c r="AL95" s="17">
        <v>0.27363174794114697</v>
      </c>
      <c r="AM95" s="17">
        <v>0.24911833458555499</v>
      </c>
      <c r="AN95" s="17">
        <v>0.160875160200459</v>
      </c>
      <c r="AO95" s="17">
        <v>0.14150235664215399</v>
      </c>
      <c r="AP95" s="17"/>
      <c r="AQ95" s="17">
        <v>0.26265312931796397</v>
      </c>
      <c r="AR95" s="17">
        <v>0.21292877917980299</v>
      </c>
      <c r="AS95" s="17"/>
      <c r="AT95" s="17">
        <v>0.30693775109603799</v>
      </c>
      <c r="AU95" s="17">
        <v>0.2466247758897</v>
      </c>
      <c r="AV95" s="17">
        <v>0.21111860690346701</v>
      </c>
      <c r="AW95" s="17"/>
      <c r="AX95" s="17">
        <v>0.243878463053992</v>
      </c>
      <c r="AY95" s="17">
        <v>0.24798309873322</v>
      </c>
      <c r="AZ95" s="17"/>
      <c r="BA95" s="17">
        <v>0.237062981978551</v>
      </c>
      <c r="BB95" s="17">
        <v>0.26765519142758099</v>
      </c>
      <c r="BC95" s="17">
        <v>0.25783309041094998</v>
      </c>
      <c r="BD95" s="17">
        <v>0.25633879713645802</v>
      </c>
      <c r="BE95" s="17">
        <v>0.167570789088934</v>
      </c>
      <c r="BF95" s="17"/>
      <c r="BG95" s="17">
        <v>0.26051860942284899</v>
      </c>
      <c r="BH95" s="17">
        <v>0.19005414772335699</v>
      </c>
    </row>
    <row r="96" spans="2:60" x14ac:dyDescent="0.35">
      <c r="B96" t="s">
        <v>113</v>
      </c>
      <c r="C96" s="17">
        <v>0.16745321097003801</v>
      </c>
      <c r="D96" s="17">
        <v>0.15237721982799299</v>
      </c>
      <c r="E96" s="17">
        <v>0.17779456148641401</v>
      </c>
      <c r="F96" s="17"/>
      <c r="G96" s="17">
        <v>0.269401143381231</v>
      </c>
      <c r="H96" s="17">
        <v>0.24857934548445401</v>
      </c>
      <c r="I96" s="17">
        <v>0.20241162434747001</v>
      </c>
      <c r="J96" s="17">
        <v>0.18573957334918501</v>
      </c>
      <c r="K96" s="17">
        <v>8.9755013019513497E-2</v>
      </c>
      <c r="L96" s="17">
        <v>5.9303235681868703E-2</v>
      </c>
      <c r="M96" s="17"/>
      <c r="N96" s="17">
        <v>0.26905697774760701</v>
      </c>
      <c r="O96" s="17">
        <v>0.229692467538475</v>
      </c>
      <c r="P96" s="17">
        <v>0.13543409931113201</v>
      </c>
      <c r="Q96" s="17">
        <v>5.9167052414708897E-2</v>
      </c>
      <c r="R96" s="17">
        <v>6.8605985967499297E-2</v>
      </c>
      <c r="S96" s="17"/>
      <c r="T96" s="17">
        <v>0.15226640269208699</v>
      </c>
      <c r="U96" s="17">
        <v>0.13777507166546399</v>
      </c>
      <c r="V96" s="17">
        <v>0.18041760172030299</v>
      </c>
      <c r="W96" s="17">
        <v>0.18337392411261899</v>
      </c>
      <c r="X96" s="17"/>
      <c r="Y96" s="17">
        <v>0.22494380017714</v>
      </c>
      <c r="Z96" s="17">
        <v>0.12850576353453999</v>
      </c>
      <c r="AA96" s="17">
        <v>0.120039021154594</v>
      </c>
      <c r="AB96" s="17">
        <v>0.167633865887933</v>
      </c>
      <c r="AC96" s="17">
        <v>0</v>
      </c>
      <c r="AD96" s="17">
        <v>0.169734115456665</v>
      </c>
      <c r="AE96" s="17"/>
      <c r="AF96" s="17">
        <v>0.14756508464791801</v>
      </c>
      <c r="AG96" s="17">
        <v>0.19191969501897599</v>
      </c>
      <c r="AH96" s="17"/>
      <c r="AI96" s="17">
        <v>0.26663014057440698</v>
      </c>
      <c r="AJ96" s="17">
        <v>0.231909630996538</v>
      </c>
      <c r="AK96" s="17">
        <v>0.215675093825347</v>
      </c>
      <c r="AL96" s="17">
        <v>0.16276392269749401</v>
      </c>
      <c r="AM96" s="17">
        <v>9.5066999926437801E-2</v>
      </c>
      <c r="AN96" s="17">
        <v>4.9148247977357798E-2</v>
      </c>
      <c r="AO96" s="17">
        <v>7.2529884513828094E-2</v>
      </c>
      <c r="AP96" s="17"/>
      <c r="AQ96" s="17">
        <v>0.180059498465659</v>
      </c>
      <c r="AR96" s="17">
        <v>0.12292076507731101</v>
      </c>
      <c r="AS96" s="17"/>
      <c r="AT96" s="17">
        <v>0.19444195408884199</v>
      </c>
      <c r="AU96" s="17">
        <v>0.18493921751787601</v>
      </c>
      <c r="AV96" s="17">
        <v>8.7021044027793398E-2</v>
      </c>
      <c r="AW96" s="17"/>
      <c r="AX96" s="17">
        <v>0.14547500971195201</v>
      </c>
      <c r="AY96" s="17">
        <v>0.17539219340803899</v>
      </c>
      <c r="AZ96" s="17"/>
      <c r="BA96" s="17">
        <v>0.18491959308400299</v>
      </c>
      <c r="BB96" s="17">
        <v>0.22159359818827201</v>
      </c>
      <c r="BC96" s="17">
        <v>0.13807134261985901</v>
      </c>
      <c r="BD96" s="17">
        <v>0.122391771693161</v>
      </c>
      <c r="BE96" s="17">
        <v>7.6003963513999406E-2</v>
      </c>
      <c r="BF96" s="17"/>
      <c r="BG96" s="17">
        <v>0.21303824865378801</v>
      </c>
      <c r="BH96" s="17">
        <v>8.7753170807223002E-2</v>
      </c>
    </row>
    <row r="97" spans="2:60" x14ac:dyDescent="0.35">
      <c r="B97" t="s">
        <v>114</v>
      </c>
      <c r="C97" s="17">
        <v>1.5346134218980401E-2</v>
      </c>
      <c r="D97" s="17">
        <v>9.0766745300082403E-3</v>
      </c>
      <c r="E97" s="17">
        <v>2.0133944317608898E-2</v>
      </c>
      <c r="F97" s="17"/>
      <c r="G97" s="17">
        <v>2.28863568384827E-2</v>
      </c>
      <c r="H97" s="17">
        <v>2.38089135713422E-2</v>
      </c>
      <c r="I97" s="17">
        <v>2.0810178750452199E-2</v>
      </c>
      <c r="J97" s="17">
        <v>2.3756012903150402E-2</v>
      </c>
      <c r="K97" s="17">
        <v>0</v>
      </c>
      <c r="L97" s="17">
        <v>5.2119312999818097E-3</v>
      </c>
      <c r="M97" s="17"/>
      <c r="N97" s="17">
        <v>3.1760963594372499E-2</v>
      </c>
      <c r="O97" s="17">
        <v>2.0492239283839999E-2</v>
      </c>
      <c r="P97" s="17">
        <v>9.98901428007163E-3</v>
      </c>
      <c r="Q97" s="17">
        <v>0</v>
      </c>
      <c r="R97" s="17">
        <v>0</v>
      </c>
      <c r="S97" s="17"/>
      <c r="T97" s="17">
        <v>1.27328321205223E-2</v>
      </c>
      <c r="U97" s="17">
        <v>2.1975999561130301E-2</v>
      </c>
      <c r="V97" s="17">
        <v>1.6537001990664799E-2</v>
      </c>
      <c r="W97" s="17">
        <v>9.5403332160047608E-3</v>
      </c>
      <c r="X97" s="17"/>
      <c r="Y97" s="17">
        <v>1.35090723928814E-2</v>
      </c>
      <c r="Z97" s="17">
        <v>1.2704594843180501E-2</v>
      </c>
      <c r="AA97" s="17">
        <v>3.1745212764137602E-2</v>
      </c>
      <c r="AB97" s="17">
        <v>1.81982396353099E-2</v>
      </c>
      <c r="AC97" s="17">
        <v>0</v>
      </c>
      <c r="AD97" s="17">
        <v>2.3319528480442799E-2</v>
      </c>
      <c r="AE97" s="17"/>
      <c r="AF97" s="17">
        <v>7.2195619110327104E-3</v>
      </c>
      <c r="AG97" s="17">
        <v>2.71406519545902E-2</v>
      </c>
      <c r="AH97" s="17"/>
      <c r="AI97" s="17">
        <v>5.0778607044985699E-2</v>
      </c>
      <c r="AJ97" s="17">
        <v>1.5800963868938599E-2</v>
      </c>
      <c r="AK97" s="17">
        <v>2.2048556857329999E-2</v>
      </c>
      <c r="AL97" s="17">
        <v>1.81773617367691E-2</v>
      </c>
      <c r="AM97" s="17">
        <v>4.3205087943080697E-3</v>
      </c>
      <c r="AN97" s="17">
        <v>4.6440715686800497E-3</v>
      </c>
      <c r="AO97" s="17">
        <v>0</v>
      </c>
      <c r="AP97" s="17"/>
      <c r="AQ97" s="17">
        <v>1.5229274438203801E-2</v>
      </c>
      <c r="AR97" s="17">
        <v>7.6966298080791799E-3</v>
      </c>
      <c r="AS97" s="17"/>
      <c r="AT97" s="17">
        <v>1.57208108554142E-2</v>
      </c>
      <c r="AU97" s="17">
        <v>1.92112788323399E-2</v>
      </c>
      <c r="AV97" s="17">
        <v>1.5405749954651401E-3</v>
      </c>
      <c r="AW97" s="17"/>
      <c r="AX97" s="17">
        <v>2.54155077916846E-2</v>
      </c>
      <c r="AY97" s="17">
        <v>1.17088675010791E-2</v>
      </c>
      <c r="AZ97" s="17"/>
      <c r="BA97" s="17">
        <v>1.6338859489337401E-2</v>
      </c>
      <c r="BB97" s="17">
        <v>8.4572617570389096E-3</v>
      </c>
      <c r="BC97" s="17">
        <v>1.7434816492973602E-2</v>
      </c>
      <c r="BD97" s="17">
        <v>1.7119786427099298E-2</v>
      </c>
      <c r="BE97" s="17">
        <v>2.3654858634284E-3</v>
      </c>
      <c r="BF97" s="17"/>
      <c r="BG97" s="17">
        <v>1.0295888961738799E-2</v>
      </c>
      <c r="BH97" s="17">
        <v>6.1024879463802001E-3</v>
      </c>
    </row>
    <row r="98" spans="2:60" x14ac:dyDescent="0.3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row>
    <row r="99" spans="2:60" x14ac:dyDescent="0.35">
      <c r="B99" s="6" t="s">
        <v>124</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row>
    <row r="100" spans="2:60" x14ac:dyDescent="0.35">
      <c r="B100" s="24" t="s">
        <v>97</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row>
    <row r="101" spans="2:60" x14ac:dyDescent="0.35">
      <c r="B101" t="s">
        <v>110</v>
      </c>
      <c r="C101" s="17">
        <v>9.3550427643434297E-2</v>
      </c>
      <c r="D101" s="17">
        <v>0.116772866070017</v>
      </c>
      <c r="E101" s="17">
        <v>7.2964064657892194E-2</v>
      </c>
      <c r="F101" s="17"/>
      <c r="G101" s="17">
        <v>0.12673605267502</v>
      </c>
      <c r="H101" s="17">
        <v>8.9359568915604898E-2</v>
      </c>
      <c r="I101" s="17">
        <v>0.13520936008197401</v>
      </c>
      <c r="J101" s="17">
        <v>4.5184066446804297E-2</v>
      </c>
      <c r="K101" s="17">
        <v>0.10224320092629501</v>
      </c>
      <c r="L101" s="17">
        <v>7.4906158067897105E-2</v>
      </c>
      <c r="M101" s="17"/>
      <c r="N101" s="17">
        <v>8.0743742926640494E-2</v>
      </c>
      <c r="O101" s="17">
        <v>8.4968306268119506E-2</v>
      </c>
      <c r="P101" s="17">
        <v>9.4700457708797606E-2</v>
      </c>
      <c r="Q101" s="17">
        <v>9.9248471350263698E-2</v>
      </c>
      <c r="R101" s="17">
        <v>0.137805344521125</v>
      </c>
      <c r="S101" s="17"/>
      <c r="T101" s="17">
        <v>7.0010640501289204E-2</v>
      </c>
      <c r="U101" s="17">
        <v>0.115830599325881</v>
      </c>
      <c r="V101" s="17">
        <v>9.8655080181547797E-2</v>
      </c>
      <c r="W101" s="17">
        <v>8.2758876869204301E-2</v>
      </c>
      <c r="X101" s="17"/>
      <c r="Y101" s="17">
        <v>0.118557460034159</v>
      </c>
      <c r="Z101" s="17">
        <v>7.9048532874268607E-2</v>
      </c>
      <c r="AA101" s="17">
        <v>0.106775670137903</v>
      </c>
      <c r="AB101" s="17">
        <v>8.0249916838480206E-2</v>
      </c>
      <c r="AC101" s="17">
        <v>0.111634129277336</v>
      </c>
      <c r="AD101" s="17">
        <v>7.8333244623353601E-2</v>
      </c>
      <c r="AE101" s="17"/>
      <c r="AF101" s="17">
        <v>0.10509398063290901</v>
      </c>
      <c r="AG101" s="17">
        <v>7.8063145288076202E-2</v>
      </c>
      <c r="AH101" s="17"/>
      <c r="AI101" s="17">
        <v>6.5836645454026801E-2</v>
      </c>
      <c r="AJ101" s="17">
        <v>8.1375638793048502E-2</v>
      </c>
      <c r="AK101" s="17">
        <v>7.5328174272449699E-2</v>
      </c>
      <c r="AL101" s="17">
        <v>6.9092839063137401E-2</v>
      </c>
      <c r="AM101" s="17">
        <v>9.3984515942782704E-2</v>
      </c>
      <c r="AN101" s="17">
        <v>0.193205695499028</v>
      </c>
      <c r="AO101" s="17">
        <v>0.16066276169480201</v>
      </c>
      <c r="AP101" s="17"/>
      <c r="AQ101" s="17">
        <v>9.1043134569371603E-2</v>
      </c>
      <c r="AR101" s="17">
        <v>0.118010120154771</v>
      </c>
      <c r="AS101" s="17"/>
      <c r="AT101" s="17">
        <v>5.6091411553633501E-2</v>
      </c>
      <c r="AU101" s="17">
        <v>5.6923401954134499E-2</v>
      </c>
      <c r="AV101" s="17">
        <v>0.17952129377172399</v>
      </c>
      <c r="AW101" s="17"/>
      <c r="AX101" s="17">
        <v>0.10339795467040901</v>
      </c>
      <c r="AY101" s="17">
        <v>8.9993296502134598E-2</v>
      </c>
      <c r="AZ101" s="17"/>
      <c r="BA101" s="17">
        <v>0.18466538635711</v>
      </c>
      <c r="BB101" s="17">
        <v>7.0654986321877403E-2</v>
      </c>
      <c r="BC101" s="17">
        <v>8.5520508150173896E-2</v>
      </c>
      <c r="BD101" s="17">
        <v>0.153474305625138</v>
      </c>
      <c r="BE101" s="17">
        <v>0.11409263274859301</v>
      </c>
      <c r="BF101" s="17"/>
      <c r="BG101" s="17">
        <v>9.7251449405050594E-2</v>
      </c>
      <c r="BH101" s="17">
        <v>0.124067310499983</v>
      </c>
    </row>
    <row r="102" spans="2:60" x14ac:dyDescent="0.35">
      <c r="B102" t="s">
        <v>111</v>
      </c>
      <c r="C102" s="17">
        <v>0.27088443514947802</v>
      </c>
      <c r="D102" s="17">
        <v>0.27186954341972702</v>
      </c>
      <c r="E102" s="17">
        <v>0.27280417631279302</v>
      </c>
      <c r="F102" s="17"/>
      <c r="G102" s="17">
        <v>0.200819253573364</v>
      </c>
      <c r="H102" s="17">
        <v>0.19879895158243899</v>
      </c>
      <c r="I102" s="17">
        <v>0.22675012194456001</v>
      </c>
      <c r="J102" s="17">
        <v>0.23666795969210699</v>
      </c>
      <c r="K102" s="17">
        <v>0.29528568308898101</v>
      </c>
      <c r="L102" s="17">
        <v>0.414168134669467</v>
      </c>
      <c r="M102" s="17"/>
      <c r="N102" s="17">
        <v>0.225390463766663</v>
      </c>
      <c r="O102" s="17">
        <v>0.22821012527960499</v>
      </c>
      <c r="P102" s="17">
        <v>0.28037440795037699</v>
      </c>
      <c r="Q102" s="17">
        <v>0.32501603206708102</v>
      </c>
      <c r="R102" s="17">
        <v>0.33531996070725101</v>
      </c>
      <c r="S102" s="17"/>
      <c r="T102" s="17">
        <v>0.291644112905806</v>
      </c>
      <c r="U102" s="17">
        <v>0.26503522383431399</v>
      </c>
      <c r="V102" s="17">
        <v>0.30118836367232499</v>
      </c>
      <c r="W102" s="17">
        <v>0.212941114755267</v>
      </c>
      <c r="X102" s="17"/>
      <c r="Y102" s="17">
        <v>0.23980430624888499</v>
      </c>
      <c r="Z102" s="17">
        <v>0.30139769645506098</v>
      </c>
      <c r="AA102" s="17">
        <v>0.248414827285284</v>
      </c>
      <c r="AB102" s="17">
        <v>0.21949904173975299</v>
      </c>
      <c r="AC102" s="17">
        <v>0.175507344354386</v>
      </c>
      <c r="AD102" s="17">
        <v>0.30959146836314899</v>
      </c>
      <c r="AE102" s="17"/>
      <c r="AF102" s="17">
        <v>0.31730801224926097</v>
      </c>
      <c r="AG102" s="17">
        <v>0.20765993015513401</v>
      </c>
      <c r="AH102" s="17"/>
      <c r="AI102" s="17">
        <v>0.198354926267442</v>
      </c>
      <c r="AJ102" s="17">
        <v>0.22631358762102399</v>
      </c>
      <c r="AK102" s="17">
        <v>0.268163392194399</v>
      </c>
      <c r="AL102" s="17">
        <v>0.29738298791914902</v>
      </c>
      <c r="AM102" s="17">
        <v>0.29995142261230001</v>
      </c>
      <c r="AN102" s="17">
        <v>0.33440445949346298</v>
      </c>
      <c r="AO102" s="17">
        <v>0.28244795657769001</v>
      </c>
      <c r="AP102" s="17"/>
      <c r="AQ102" s="17">
        <v>0.25799058133866498</v>
      </c>
      <c r="AR102" s="17">
        <v>0.32687692251587702</v>
      </c>
      <c r="AS102" s="17"/>
      <c r="AT102" s="17">
        <v>0.22389555347142501</v>
      </c>
      <c r="AU102" s="17">
        <v>0.26114946260635802</v>
      </c>
      <c r="AV102" s="17">
        <v>0.34165071779642098</v>
      </c>
      <c r="AW102" s="17"/>
      <c r="AX102" s="17">
        <v>0.285331109911095</v>
      </c>
      <c r="AY102" s="17">
        <v>0.26566599639404098</v>
      </c>
      <c r="AZ102" s="17"/>
      <c r="BA102" s="17">
        <v>0.22048128513708601</v>
      </c>
      <c r="BB102" s="17">
        <v>0.22381397393152599</v>
      </c>
      <c r="BC102" s="17">
        <v>0.32539032017842601</v>
      </c>
      <c r="BD102" s="17">
        <v>0.32676818506560301</v>
      </c>
      <c r="BE102" s="17">
        <v>0.32963007915124398</v>
      </c>
      <c r="BF102" s="17"/>
      <c r="BG102" s="17">
        <v>0.223036520870563</v>
      </c>
      <c r="BH102" s="17">
        <v>0.32890521224799302</v>
      </c>
    </row>
    <row r="103" spans="2:60" x14ac:dyDescent="0.35">
      <c r="B103" t="s">
        <v>112</v>
      </c>
      <c r="C103" s="17">
        <v>0.287080630241907</v>
      </c>
      <c r="D103" s="17">
        <v>0.269513081896054</v>
      </c>
      <c r="E103" s="17">
        <v>0.30436265497040299</v>
      </c>
      <c r="F103" s="17"/>
      <c r="G103" s="17">
        <v>0.26909568093738701</v>
      </c>
      <c r="H103" s="17">
        <v>0.290461352346923</v>
      </c>
      <c r="I103" s="17">
        <v>0.25733911667497</v>
      </c>
      <c r="J103" s="17">
        <v>0.29707492729809698</v>
      </c>
      <c r="K103" s="17">
        <v>0.31496403874970602</v>
      </c>
      <c r="L103" s="17">
        <v>0.288448870882622</v>
      </c>
      <c r="M103" s="17"/>
      <c r="N103" s="17">
        <v>0.26059511392229401</v>
      </c>
      <c r="O103" s="17">
        <v>0.28615744792983699</v>
      </c>
      <c r="P103" s="17">
        <v>0.28610183174892101</v>
      </c>
      <c r="Q103" s="17">
        <v>0.33189324880888499</v>
      </c>
      <c r="R103" s="17">
        <v>0.33650404222748898</v>
      </c>
      <c r="S103" s="17"/>
      <c r="T103" s="17">
        <v>0.27600783953479702</v>
      </c>
      <c r="U103" s="17">
        <v>0.30174177422681397</v>
      </c>
      <c r="V103" s="17">
        <v>0.29177812402685499</v>
      </c>
      <c r="W103" s="17">
        <v>0.27471073501471199</v>
      </c>
      <c r="X103" s="17"/>
      <c r="Y103" s="17">
        <v>0.29246827530452102</v>
      </c>
      <c r="Z103" s="17">
        <v>0.28798351405071099</v>
      </c>
      <c r="AA103" s="17">
        <v>0.30043537160751499</v>
      </c>
      <c r="AB103" s="17">
        <v>0.26299597103633998</v>
      </c>
      <c r="AC103" s="17">
        <v>0.352296082173507</v>
      </c>
      <c r="AD103" s="17">
        <v>0.27857534567980102</v>
      </c>
      <c r="AE103" s="17"/>
      <c r="AF103" s="17">
        <v>0.28247207297254401</v>
      </c>
      <c r="AG103" s="17">
        <v>0.29059716682699599</v>
      </c>
      <c r="AH103" s="17"/>
      <c r="AI103" s="17">
        <v>0.21955598810069901</v>
      </c>
      <c r="AJ103" s="17">
        <v>0.29264303300662697</v>
      </c>
      <c r="AK103" s="17">
        <v>0.26454694637612503</v>
      </c>
      <c r="AL103" s="17">
        <v>0.295473155857157</v>
      </c>
      <c r="AM103" s="17">
        <v>0.31588661913011901</v>
      </c>
      <c r="AN103" s="17">
        <v>0.27668920964799298</v>
      </c>
      <c r="AO103" s="17">
        <v>0.30714657908370702</v>
      </c>
      <c r="AP103" s="17"/>
      <c r="AQ103" s="17">
        <v>0.30458098191889499</v>
      </c>
      <c r="AR103" s="17">
        <v>0.26775007316601301</v>
      </c>
      <c r="AS103" s="17"/>
      <c r="AT103" s="17">
        <v>0.29307808432726801</v>
      </c>
      <c r="AU103" s="17">
        <v>0.29879955050236801</v>
      </c>
      <c r="AV103" s="17">
        <v>0.27385680902846299</v>
      </c>
      <c r="AW103" s="17"/>
      <c r="AX103" s="17">
        <v>0.28101073282139899</v>
      </c>
      <c r="AY103" s="17">
        <v>0.28927320316705302</v>
      </c>
      <c r="AZ103" s="17"/>
      <c r="BA103" s="17">
        <v>0.239219289958785</v>
      </c>
      <c r="BB103" s="17">
        <v>0.31606126085430303</v>
      </c>
      <c r="BC103" s="17">
        <v>0.28074353882745301</v>
      </c>
      <c r="BD103" s="17">
        <v>0.26501996603265598</v>
      </c>
      <c r="BE103" s="17">
        <v>0.28259601466018203</v>
      </c>
      <c r="BF103" s="17"/>
      <c r="BG103" s="17">
        <v>0.29813548705183102</v>
      </c>
      <c r="BH103" s="17">
        <v>0.27814431394772299</v>
      </c>
    </row>
    <row r="104" spans="2:60" x14ac:dyDescent="0.35">
      <c r="B104" t="s">
        <v>113</v>
      </c>
      <c r="C104" s="17">
        <v>0.28896911352280902</v>
      </c>
      <c r="D104" s="17">
        <v>0.29508707144406898</v>
      </c>
      <c r="E104" s="17">
        <v>0.27993338372093202</v>
      </c>
      <c r="F104" s="17"/>
      <c r="G104" s="17">
        <v>0.31041796086811602</v>
      </c>
      <c r="H104" s="17">
        <v>0.36169158250978101</v>
      </c>
      <c r="I104" s="17">
        <v>0.31837784065792502</v>
      </c>
      <c r="J104" s="17">
        <v>0.34548695359042603</v>
      </c>
      <c r="K104" s="17">
        <v>0.24247271353376301</v>
      </c>
      <c r="L104" s="17">
        <v>0.185333370049934</v>
      </c>
      <c r="M104" s="17"/>
      <c r="N104" s="17">
        <v>0.33581711331111702</v>
      </c>
      <c r="O104" s="17">
        <v>0.33846794755807502</v>
      </c>
      <c r="P104" s="17">
        <v>0.29750701268852497</v>
      </c>
      <c r="Q104" s="17">
        <v>0.199242379907068</v>
      </c>
      <c r="R104" s="17">
        <v>0.172373343792175</v>
      </c>
      <c r="S104" s="17"/>
      <c r="T104" s="17">
        <v>0.31301767747436599</v>
      </c>
      <c r="U104" s="17">
        <v>0.25908126032968098</v>
      </c>
      <c r="V104" s="17">
        <v>0.24978648226373601</v>
      </c>
      <c r="W104" s="17">
        <v>0.36031758207315201</v>
      </c>
      <c r="X104" s="17"/>
      <c r="Y104" s="17">
        <v>0.28467537528523201</v>
      </c>
      <c r="Z104" s="17">
        <v>0.28102436779637802</v>
      </c>
      <c r="AA104" s="17">
        <v>0.29609587925335101</v>
      </c>
      <c r="AB104" s="17">
        <v>0.35771801632170103</v>
      </c>
      <c r="AC104" s="17">
        <v>0.36056244419477101</v>
      </c>
      <c r="AD104" s="17">
        <v>0.26452444077558002</v>
      </c>
      <c r="AE104" s="17"/>
      <c r="AF104" s="17">
        <v>0.24569037237271599</v>
      </c>
      <c r="AG104" s="17">
        <v>0.35241766335630698</v>
      </c>
      <c r="AH104" s="17"/>
      <c r="AI104" s="17">
        <v>0.38258177832566598</v>
      </c>
      <c r="AJ104" s="17">
        <v>0.31272580294123298</v>
      </c>
      <c r="AK104" s="17">
        <v>0.34124102940423801</v>
      </c>
      <c r="AL104" s="17">
        <v>0.29581846652677701</v>
      </c>
      <c r="AM104" s="17">
        <v>0.24792603444913899</v>
      </c>
      <c r="AN104" s="17">
        <v>0.170238187514935</v>
      </c>
      <c r="AO104" s="17">
        <v>0.21168843915229599</v>
      </c>
      <c r="AP104" s="17"/>
      <c r="AQ104" s="17">
        <v>0.302250487683351</v>
      </c>
      <c r="AR104" s="17">
        <v>0.238827676671898</v>
      </c>
      <c r="AS104" s="17"/>
      <c r="AT104" s="17">
        <v>0.39437445437285001</v>
      </c>
      <c r="AU104" s="17">
        <v>0.307527725250552</v>
      </c>
      <c r="AV104" s="17">
        <v>0.170131051847873</v>
      </c>
      <c r="AW104" s="17"/>
      <c r="AX104" s="17">
        <v>0.273625737014071</v>
      </c>
      <c r="AY104" s="17">
        <v>0.29451145955977998</v>
      </c>
      <c r="AZ104" s="17"/>
      <c r="BA104" s="17">
        <v>0.31393386181565702</v>
      </c>
      <c r="BB104" s="17">
        <v>0.34318604020397298</v>
      </c>
      <c r="BC104" s="17">
        <v>0.25228008971252602</v>
      </c>
      <c r="BD104" s="17">
        <v>0.24362300583840599</v>
      </c>
      <c r="BE104" s="17">
        <v>0.23603388058428201</v>
      </c>
      <c r="BF104" s="17"/>
      <c r="BG104" s="17">
        <v>0.336362062019818</v>
      </c>
      <c r="BH104" s="17">
        <v>0.23795607111849701</v>
      </c>
    </row>
    <row r="105" spans="2:60" x14ac:dyDescent="0.35">
      <c r="B105" t="s">
        <v>114</v>
      </c>
      <c r="C105" s="17">
        <v>5.9515393442371299E-2</v>
      </c>
      <c r="D105" s="17">
        <v>4.6757437170132601E-2</v>
      </c>
      <c r="E105" s="17">
        <v>6.9935720337980706E-2</v>
      </c>
      <c r="F105" s="17"/>
      <c r="G105" s="17">
        <v>9.2931051946113605E-2</v>
      </c>
      <c r="H105" s="17">
        <v>5.96885446452535E-2</v>
      </c>
      <c r="I105" s="17">
        <v>6.23235606405712E-2</v>
      </c>
      <c r="J105" s="17">
        <v>7.5586092972565799E-2</v>
      </c>
      <c r="K105" s="17">
        <v>4.5034363701255499E-2</v>
      </c>
      <c r="L105" s="17">
        <v>3.7143466330079797E-2</v>
      </c>
      <c r="M105" s="17"/>
      <c r="N105" s="17">
        <v>9.74535660732853E-2</v>
      </c>
      <c r="O105" s="17">
        <v>6.2196172964363798E-2</v>
      </c>
      <c r="P105" s="17">
        <v>4.13162899033786E-2</v>
      </c>
      <c r="Q105" s="17">
        <v>4.4599867866702503E-2</v>
      </c>
      <c r="R105" s="17">
        <v>1.7997308751961399E-2</v>
      </c>
      <c r="S105" s="17"/>
      <c r="T105" s="17">
        <v>4.9319729583742498E-2</v>
      </c>
      <c r="U105" s="17">
        <v>5.8311142283310198E-2</v>
      </c>
      <c r="V105" s="17">
        <v>5.8591949855536597E-2</v>
      </c>
      <c r="W105" s="17">
        <v>6.9271691287664902E-2</v>
      </c>
      <c r="X105" s="17"/>
      <c r="Y105" s="17">
        <v>6.4494583127203506E-2</v>
      </c>
      <c r="Z105" s="17">
        <v>5.0545888823581499E-2</v>
      </c>
      <c r="AA105" s="17">
        <v>4.8278251715946303E-2</v>
      </c>
      <c r="AB105" s="17">
        <v>7.9537054063724993E-2</v>
      </c>
      <c r="AC105" s="17">
        <v>0</v>
      </c>
      <c r="AD105" s="17">
        <v>6.8975500558116395E-2</v>
      </c>
      <c r="AE105" s="17"/>
      <c r="AF105" s="17">
        <v>4.9435561772570497E-2</v>
      </c>
      <c r="AG105" s="17">
        <v>7.1262094373486601E-2</v>
      </c>
      <c r="AH105" s="17"/>
      <c r="AI105" s="17">
        <v>0.133670661852166</v>
      </c>
      <c r="AJ105" s="17">
        <v>8.6941937638066499E-2</v>
      </c>
      <c r="AK105" s="17">
        <v>5.0720457752788502E-2</v>
      </c>
      <c r="AL105" s="17">
        <v>4.2232550633779203E-2</v>
      </c>
      <c r="AM105" s="17">
        <v>4.2251407865659597E-2</v>
      </c>
      <c r="AN105" s="17">
        <v>2.5462447844581501E-2</v>
      </c>
      <c r="AO105" s="17">
        <v>3.80542634915048E-2</v>
      </c>
      <c r="AP105" s="17"/>
      <c r="AQ105" s="17">
        <v>4.4134814489717102E-2</v>
      </c>
      <c r="AR105" s="17">
        <v>4.85352074914411E-2</v>
      </c>
      <c r="AS105" s="17"/>
      <c r="AT105" s="17">
        <v>3.2560496274823297E-2</v>
      </c>
      <c r="AU105" s="17">
        <v>7.5599859686587001E-2</v>
      </c>
      <c r="AV105" s="17">
        <v>3.4840127555519101E-2</v>
      </c>
      <c r="AW105" s="17"/>
      <c r="AX105" s="17">
        <v>5.6634465583026102E-2</v>
      </c>
      <c r="AY105" s="17">
        <v>6.0556044376991101E-2</v>
      </c>
      <c r="AZ105" s="17"/>
      <c r="BA105" s="17">
        <v>4.1700176731362198E-2</v>
      </c>
      <c r="BB105" s="17">
        <v>4.6283738688320003E-2</v>
      </c>
      <c r="BC105" s="17">
        <v>5.6065543131421897E-2</v>
      </c>
      <c r="BD105" s="17">
        <v>1.1114537438197699E-2</v>
      </c>
      <c r="BE105" s="17">
        <v>3.7647392855698597E-2</v>
      </c>
      <c r="BF105" s="17"/>
      <c r="BG105" s="17">
        <v>4.5214480652737303E-2</v>
      </c>
      <c r="BH105" s="17">
        <v>3.0927092185804299E-2</v>
      </c>
    </row>
    <row r="106" spans="2:60" x14ac:dyDescent="0.35">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row>
    <row r="107" spans="2:60" x14ac:dyDescent="0.35">
      <c r="B107" s="6" t="s">
        <v>125</v>
      </c>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row>
    <row r="108" spans="2:60" x14ac:dyDescent="0.35">
      <c r="B108" s="24" t="s">
        <v>97</v>
      </c>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row>
    <row r="109" spans="2:60" x14ac:dyDescent="0.35">
      <c r="B109" t="s">
        <v>110</v>
      </c>
      <c r="C109" s="17">
        <v>5.22560621481531E-2</v>
      </c>
      <c r="D109" s="17">
        <v>7.2304297051076105E-2</v>
      </c>
      <c r="E109" s="17">
        <v>3.4039052773939399E-2</v>
      </c>
      <c r="F109" s="17"/>
      <c r="G109" s="17">
        <v>0.103368787147968</v>
      </c>
      <c r="H109" s="17">
        <v>8.3620864681782398E-2</v>
      </c>
      <c r="I109" s="17">
        <v>7.0451124246524902E-2</v>
      </c>
      <c r="J109" s="17">
        <v>4.2939434798492902E-2</v>
      </c>
      <c r="K109" s="17">
        <v>2.5302135579062801E-2</v>
      </c>
      <c r="L109" s="17">
        <v>9.9634791102770192E-3</v>
      </c>
      <c r="M109" s="17"/>
      <c r="N109" s="17">
        <v>4.6781918141704799E-2</v>
      </c>
      <c r="O109" s="17">
        <v>3.2867503519142499E-2</v>
      </c>
      <c r="P109" s="17">
        <v>6.3172749876884496E-2</v>
      </c>
      <c r="Q109" s="17">
        <v>5.5095699327013602E-2</v>
      </c>
      <c r="R109" s="17">
        <v>7.6757619259703799E-2</v>
      </c>
      <c r="S109" s="17"/>
      <c r="T109" s="17">
        <v>4.4264983843752603E-2</v>
      </c>
      <c r="U109" s="17">
        <v>4.3823997874949998E-2</v>
      </c>
      <c r="V109" s="17">
        <v>6.2736889683586705E-2</v>
      </c>
      <c r="W109" s="17">
        <v>4.8557172947877203E-2</v>
      </c>
      <c r="X109" s="17"/>
      <c r="Y109" s="17">
        <v>9.5905641879705197E-2</v>
      </c>
      <c r="Z109" s="17">
        <v>3.00556590273349E-2</v>
      </c>
      <c r="AA109" s="17">
        <v>3.87869031331919E-2</v>
      </c>
      <c r="AB109" s="17">
        <v>4.0748198022780097E-2</v>
      </c>
      <c r="AC109" s="17">
        <v>0</v>
      </c>
      <c r="AD109" s="17">
        <v>2.4149144285762501E-2</v>
      </c>
      <c r="AE109" s="17"/>
      <c r="AF109" s="17">
        <v>5.4022193531724098E-2</v>
      </c>
      <c r="AG109" s="17">
        <v>5.0748974450183101E-2</v>
      </c>
      <c r="AH109" s="17"/>
      <c r="AI109" s="17">
        <v>1.82243874243289E-2</v>
      </c>
      <c r="AJ109" s="17">
        <v>6.7273247610437098E-2</v>
      </c>
      <c r="AK109" s="17">
        <v>2.19477867127502E-2</v>
      </c>
      <c r="AL109" s="17">
        <v>1.98967500331543E-2</v>
      </c>
      <c r="AM109" s="17">
        <v>7.0665860569642497E-2</v>
      </c>
      <c r="AN109" s="17">
        <v>9.3141678679379697E-2</v>
      </c>
      <c r="AO109" s="17">
        <v>5.1294434283787702E-2</v>
      </c>
      <c r="AP109" s="17"/>
      <c r="AQ109" s="17">
        <v>6.4059646162014094E-2</v>
      </c>
      <c r="AR109" s="17">
        <v>5.4478960355608001E-2</v>
      </c>
      <c r="AS109" s="17"/>
      <c r="AT109" s="17">
        <v>3.5659446219200697E-2</v>
      </c>
      <c r="AU109" s="17">
        <v>3.00340234506811E-2</v>
      </c>
      <c r="AV109" s="17">
        <v>9.6979825547959295E-2</v>
      </c>
      <c r="AW109" s="17"/>
      <c r="AX109" s="17">
        <v>4.8819327155801402E-2</v>
      </c>
      <c r="AY109" s="17">
        <v>5.34974821546381E-2</v>
      </c>
      <c r="AZ109" s="17"/>
      <c r="BA109" s="17">
        <v>0.15533365885175399</v>
      </c>
      <c r="BB109" s="17">
        <v>4.01945582950438E-2</v>
      </c>
      <c r="BC109" s="17">
        <v>4.5468748618373599E-2</v>
      </c>
      <c r="BD109" s="17">
        <v>0.13946035198484599</v>
      </c>
      <c r="BE109" s="17">
        <v>1.0268025478662599E-2</v>
      </c>
      <c r="BF109" s="17"/>
      <c r="BG109" s="17">
        <v>6.70543257937979E-2</v>
      </c>
      <c r="BH109" s="17">
        <v>4.2990145457956E-2</v>
      </c>
    </row>
    <row r="110" spans="2:60" x14ac:dyDescent="0.35">
      <c r="B110" t="s">
        <v>111</v>
      </c>
      <c r="C110" s="17">
        <v>0.19208035111621899</v>
      </c>
      <c r="D110" s="17">
        <v>0.19096062696705299</v>
      </c>
      <c r="E110" s="17">
        <v>0.19613854959573801</v>
      </c>
      <c r="F110" s="17"/>
      <c r="G110" s="17">
        <v>0.154940235126168</v>
      </c>
      <c r="H110" s="17">
        <v>0.177193594135546</v>
      </c>
      <c r="I110" s="17">
        <v>0.24124125455508</v>
      </c>
      <c r="J110" s="17">
        <v>0.153052668554882</v>
      </c>
      <c r="K110" s="17">
        <v>0.18618859244744801</v>
      </c>
      <c r="L110" s="17">
        <v>0.22167356659586901</v>
      </c>
      <c r="M110" s="17"/>
      <c r="N110" s="17">
        <v>0.166878304704423</v>
      </c>
      <c r="O110" s="17">
        <v>0.18220728185177901</v>
      </c>
      <c r="P110" s="17">
        <v>0.182860436379017</v>
      </c>
      <c r="Q110" s="17">
        <v>0.26974484648582298</v>
      </c>
      <c r="R110" s="17">
        <v>0.18441199973019101</v>
      </c>
      <c r="S110" s="17"/>
      <c r="T110" s="17">
        <v>0.22294731624773401</v>
      </c>
      <c r="U110" s="17">
        <v>0.17743476141928</v>
      </c>
      <c r="V110" s="17">
        <v>0.17179590194785199</v>
      </c>
      <c r="W110" s="17">
        <v>0.21522335924111599</v>
      </c>
      <c r="X110" s="17"/>
      <c r="Y110" s="17">
        <v>0.24049558779765501</v>
      </c>
      <c r="Z110" s="17">
        <v>0.184155188895188</v>
      </c>
      <c r="AA110" s="17">
        <v>0.15925927314478</v>
      </c>
      <c r="AB110" s="17">
        <v>0.119340650105577</v>
      </c>
      <c r="AC110" s="17">
        <v>9.9351523724372504E-2</v>
      </c>
      <c r="AD110" s="17">
        <v>0.160258561162994</v>
      </c>
      <c r="AE110" s="17"/>
      <c r="AF110" s="17">
        <v>0.200550516399844</v>
      </c>
      <c r="AG110" s="17">
        <v>0.18374043242199301</v>
      </c>
      <c r="AH110" s="17"/>
      <c r="AI110" s="17">
        <v>0.14798234212292499</v>
      </c>
      <c r="AJ110" s="17">
        <v>0.148338912511773</v>
      </c>
      <c r="AK110" s="17">
        <v>0.17913335247846901</v>
      </c>
      <c r="AL110" s="17">
        <v>0.19033940369806199</v>
      </c>
      <c r="AM110" s="17">
        <v>0.218302564948617</v>
      </c>
      <c r="AN110" s="17">
        <v>0.272272450784943</v>
      </c>
      <c r="AO110" s="17">
        <v>0.28129178301378199</v>
      </c>
      <c r="AP110" s="17"/>
      <c r="AQ110" s="17">
        <v>0.249379395751755</v>
      </c>
      <c r="AR110" s="17">
        <v>0.15577021541601799</v>
      </c>
      <c r="AS110" s="17"/>
      <c r="AT110" s="17">
        <v>0.21799606618605699</v>
      </c>
      <c r="AU110" s="17">
        <v>0.18170188978852</v>
      </c>
      <c r="AV110" s="17">
        <v>0.20531491156738099</v>
      </c>
      <c r="AW110" s="17"/>
      <c r="AX110" s="17">
        <v>0.19256893162672001</v>
      </c>
      <c r="AY110" s="17">
        <v>0.19190386569564799</v>
      </c>
      <c r="AZ110" s="17"/>
      <c r="BA110" s="17">
        <v>0.200320654200253</v>
      </c>
      <c r="BB110" s="17">
        <v>0.17424852239267599</v>
      </c>
      <c r="BC110" s="17">
        <v>0.24755895956444601</v>
      </c>
      <c r="BD110" s="17">
        <v>0.26417119218742102</v>
      </c>
      <c r="BE110" s="17">
        <v>0.106500539755015</v>
      </c>
      <c r="BF110" s="17"/>
      <c r="BG110" s="17">
        <v>0.18033065604807599</v>
      </c>
      <c r="BH110" s="17">
        <v>0.14643571350436099</v>
      </c>
    </row>
    <row r="111" spans="2:60" x14ac:dyDescent="0.35">
      <c r="B111" t="s">
        <v>112</v>
      </c>
      <c r="C111" s="17">
        <v>0.31814200263050302</v>
      </c>
      <c r="D111" s="17">
        <v>0.32906884930654301</v>
      </c>
      <c r="E111" s="17">
        <v>0.30608603797996597</v>
      </c>
      <c r="F111" s="17"/>
      <c r="G111" s="17">
        <v>0.27340415150573899</v>
      </c>
      <c r="H111" s="17">
        <v>0.267270601626173</v>
      </c>
      <c r="I111" s="17">
        <v>0.29386854879568097</v>
      </c>
      <c r="J111" s="17">
        <v>0.29698886824166498</v>
      </c>
      <c r="K111" s="17">
        <v>0.37101805609696098</v>
      </c>
      <c r="L111" s="17">
        <v>0.38078291215387999</v>
      </c>
      <c r="M111" s="17"/>
      <c r="N111" s="17">
        <v>0.27577156933611202</v>
      </c>
      <c r="O111" s="17">
        <v>0.30655556135742301</v>
      </c>
      <c r="P111" s="17">
        <v>0.32621185706651101</v>
      </c>
      <c r="Q111" s="17">
        <v>0.35992760566857401</v>
      </c>
      <c r="R111" s="17">
        <v>0.35429070556609898</v>
      </c>
      <c r="S111" s="17"/>
      <c r="T111" s="17">
        <v>0.30514213768417903</v>
      </c>
      <c r="U111" s="17">
        <v>0.34024622193121801</v>
      </c>
      <c r="V111" s="17">
        <v>0.34212387349573298</v>
      </c>
      <c r="W111" s="17">
        <v>0.26993940696809998</v>
      </c>
      <c r="X111" s="17"/>
      <c r="Y111" s="17">
        <v>0.28734173716901101</v>
      </c>
      <c r="Z111" s="17">
        <v>0.34941311581902701</v>
      </c>
      <c r="AA111" s="17">
        <v>0.285264093239675</v>
      </c>
      <c r="AB111" s="17">
        <v>0.34706947726915199</v>
      </c>
      <c r="AC111" s="17">
        <v>0.424517612187645</v>
      </c>
      <c r="AD111" s="17">
        <v>0.27462992298741401</v>
      </c>
      <c r="AE111" s="17"/>
      <c r="AF111" s="17">
        <v>0.31855225119856501</v>
      </c>
      <c r="AG111" s="17">
        <v>0.31487261195628402</v>
      </c>
      <c r="AH111" s="17"/>
      <c r="AI111" s="17">
        <v>0.27180709683621201</v>
      </c>
      <c r="AJ111" s="17">
        <v>0.295174972088594</v>
      </c>
      <c r="AK111" s="17">
        <v>0.32694595435434198</v>
      </c>
      <c r="AL111" s="17">
        <v>0.361545376085392</v>
      </c>
      <c r="AM111" s="17">
        <v>0.31503985301881998</v>
      </c>
      <c r="AN111" s="17">
        <v>0.36199131664323198</v>
      </c>
      <c r="AO111" s="17">
        <v>0.27890465897460098</v>
      </c>
      <c r="AP111" s="17"/>
      <c r="AQ111" s="17">
        <v>0.355123739812502</v>
      </c>
      <c r="AR111" s="17">
        <v>0.30038553253660499</v>
      </c>
      <c r="AS111" s="17"/>
      <c r="AT111" s="17">
        <v>0.41140623248250102</v>
      </c>
      <c r="AU111" s="17">
        <v>0.30720474629785</v>
      </c>
      <c r="AV111" s="17">
        <v>0.295139445966975</v>
      </c>
      <c r="AW111" s="17"/>
      <c r="AX111" s="17">
        <v>0.31278512791704499</v>
      </c>
      <c r="AY111" s="17">
        <v>0.32007701695552898</v>
      </c>
      <c r="AZ111" s="17"/>
      <c r="BA111" s="17">
        <v>0.28643772616548802</v>
      </c>
      <c r="BB111" s="17">
        <v>0.34598021372879501</v>
      </c>
      <c r="BC111" s="17">
        <v>0.33410792592646599</v>
      </c>
      <c r="BD111" s="17">
        <v>0.28870315044211398</v>
      </c>
      <c r="BE111" s="17">
        <v>0.27821001901002101</v>
      </c>
      <c r="BF111" s="17"/>
      <c r="BG111" s="17">
        <v>0.332090081145553</v>
      </c>
      <c r="BH111" s="17">
        <v>0.28086774269195403</v>
      </c>
    </row>
    <row r="112" spans="2:60" x14ac:dyDescent="0.35">
      <c r="B112" t="s">
        <v>113</v>
      </c>
      <c r="C112" s="17">
        <v>0.39322888698682201</v>
      </c>
      <c r="D112" s="17">
        <v>0.37860670032057098</v>
      </c>
      <c r="E112" s="17">
        <v>0.406333126844454</v>
      </c>
      <c r="F112" s="17"/>
      <c r="G112" s="17">
        <v>0.38990685735879699</v>
      </c>
      <c r="H112" s="17">
        <v>0.43494581396541798</v>
      </c>
      <c r="I112" s="17">
        <v>0.33271083525292</v>
      </c>
      <c r="J112" s="17">
        <v>0.45700476469611201</v>
      </c>
      <c r="K112" s="17">
        <v>0.37688127454608999</v>
      </c>
      <c r="L112" s="17">
        <v>0.37184351690013701</v>
      </c>
      <c r="M112" s="17"/>
      <c r="N112" s="17">
        <v>0.42018530452723502</v>
      </c>
      <c r="O112" s="17">
        <v>0.433310539788125</v>
      </c>
      <c r="P112" s="17">
        <v>0.40069854663357202</v>
      </c>
      <c r="Q112" s="17">
        <v>0.29280978506400002</v>
      </c>
      <c r="R112" s="17">
        <v>0.37544094295352498</v>
      </c>
      <c r="S112" s="17"/>
      <c r="T112" s="17">
        <v>0.38065198778534398</v>
      </c>
      <c r="U112" s="17">
        <v>0.40690204469825603</v>
      </c>
      <c r="V112" s="17">
        <v>0.377387044368305</v>
      </c>
      <c r="W112" s="17">
        <v>0.415515972999001</v>
      </c>
      <c r="X112" s="17"/>
      <c r="Y112" s="17">
        <v>0.33180477360257699</v>
      </c>
      <c r="Z112" s="17">
        <v>0.393578792653618</v>
      </c>
      <c r="AA112" s="17">
        <v>0.45660231777030502</v>
      </c>
      <c r="AB112" s="17">
        <v>0.46808996350467902</v>
      </c>
      <c r="AC112" s="17">
        <v>0.42285394968996698</v>
      </c>
      <c r="AD112" s="17">
        <v>0.481853156808218</v>
      </c>
      <c r="AE112" s="17"/>
      <c r="AF112" s="17">
        <v>0.38878323080660099</v>
      </c>
      <c r="AG112" s="17">
        <v>0.40178578217592897</v>
      </c>
      <c r="AH112" s="17"/>
      <c r="AI112" s="17">
        <v>0.47449265859766698</v>
      </c>
      <c r="AJ112" s="17">
        <v>0.42073823395992399</v>
      </c>
      <c r="AK112" s="17">
        <v>0.42077571437741101</v>
      </c>
      <c r="AL112" s="17">
        <v>0.39258932930385598</v>
      </c>
      <c r="AM112" s="17">
        <v>0.37534724657629698</v>
      </c>
      <c r="AN112" s="17">
        <v>0.25572166873337998</v>
      </c>
      <c r="AO112" s="17">
        <v>0.37399663695552499</v>
      </c>
      <c r="AP112" s="17"/>
      <c r="AQ112" s="17">
        <v>0.298457164453929</v>
      </c>
      <c r="AR112" s="17">
        <v>0.46054187986829498</v>
      </c>
      <c r="AS112" s="17"/>
      <c r="AT112" s="17">
        <v>0.31090110845235303</v>
      </c>
      <c r="AU112" s="17">
        <v>0.42303737660764801</v>
      </c>
      <c r="AV112" s="17">
        <v>0.38732045582743502</v>
      </c>
      <c r="AW112" s="17"/>
      <c r="AX112" s="17">
        <v>0.401705111933715</v>
      </c>
      <c r="AY112" s="17">
        <v>0.390167098617349</v>
      </c>
      <c r="AZ112" s="17"/>
      <c r="BA112" s="17">
        <v>0.33563078110982197</v>
      </c>
      <c r="BB112" s="17">
        <v>0.40100194278030799</v>
      </c>
      <c r="BC112" s="17">
        <v>0.329678777088177</v>
      </c>
      <c r="BD112" s="17">
        <v>0.29792668059831301</v>
      </c>
      <c r="BE112" s="17">
        <v>0.58653556721528999</v>
      </c>
      <c r="BF112" s="17"/>
      <c r="BG112" s="17">
        <v>0.38575209112172298</v>
      </c>
      <c r="BH112" s="17">
        <v>0.51343606610429304</v>
      </c>
    </row>
    <row r="113" spans="2:60" x14ac:dyDescent="0.35">
      <c r="B113" t="s">
        <v>114</v>
      </c>
      <c r="C113" s="17">
        <v>4.4292697118303803E-2</v>
      </c>
      <c r="D113" s="17">
        <v>2.90595263547575E-2</v>
      </c>
      <c r="E113" s="17">
        <v>5.7403232805902399E-2</v>
      </c>
      <c r="F113" s="17"/>
      <c r="G113" s="17">
        <v>7.8379968861327906E-2</v>
      </c>
      <c r="H113" s="17">
        <v>3.69691255910801E-2</v>
      </c>
      <c r="I113" s="17">
        <v>6.1728237149794099E-2</v>
      </c>
      <c r="J113" s="17">
        <v>5.0014263708847401E-2</v>
      </c>
      <c r="K113" s="17">
        <v>4.0609941330438298E-2</v>
      </c>
      <c r="L113" s="17">
        <v>1.57365252398366E-2</v>
      </c>
      <c r="M113" s="17"/>
      <c r="N113" s="17">
        <v>9.0382903290526298E-2</v>
      </c>
      <c r="O113" s="17">
        <v>4.5059113483530401E-2</v>
      </c>
      <c r="P113" s="17">
        <v>2.7056410044016099E-2</v>
      </c>
      <c r="Q113" s="17">
        <v>2.2422063454589101E-2</v>
      </c>
      <c r="R113" s="17">
        <v>9.0987324904805208E-3</v>
      </c>
      <c r="S113" s="17"/>
      <c r="T113" s="17">
        <v>4.6993574438990202E-2</v>
      </c>
      <c r="U113" s="17">
        <v>3.1592974076295202E-2</v>
      </c>
      <c r="V113" s="17">
        <v>4.5956290504524398E-2</v>
      </c>
      <c r="W113" s="17">
        <v>5.0764087843905702E-2</v>
      </c>
      <c r="X113" s="17"/>
      <c r="Y113" s="17">
        <v>4.4452259551051997E-2</v>
      </c>
      <c r="Z113" s="17">
        <v>4.2797243604831801E-2</v>
      </c>
      <c r="AA113" s="17">
        <v>6.00874127120486E-2</v>
      </c>
      <c r="AB113" s="17">
        <v>2.47517110978119E-2</v>
      </c>
      <c r="AC113" s="17">
        <v>5.3276914398014498E-2</v>
      </c>
      <c r="AD113" s="17">
        <v>5.9109214755611601E-2</v>
      </c>
      <c r="AE113" s="17"/>
      <c r="AF113" s="17">
        <v>3.8091808063265099E-2</v>
      </c>
      <c r="AG113" s="17">
        <v>4.88521989956111E-2</v>
      </c>
      <c r="AH113" s="17"/>
      <c r="AI113" s="17">
        <v>8.7493515018867901E-2</v>
      </c>
      <c r="AJ113" s="17">
        <v>6.84746338292717E-2</v>
      </c>
      <c r="AK113" s="17">
        <v>5.1197192077026901E-2</v>
      </c>
      <c r="AL113" s="17">
        <v>3.5629140879535802E-2</v>
      </c>
      <c r="AM113" s="17">
        <v>2.0644474886623201E-2</v>
      </c>
      <c r="AN113" s="17">
        <v>1.6872885159065501E-2</v>
      </c>
      <c r="AO113" s="17">
        <v>1.45124867723052E-2</v>
      </c>
      <c r="AP113" s="17"/>
      <c r="AQ113" s="17">
        <v>3.2980053819800098E-2</v>
      </c>
      <c r="AR113" s="17">
        <v>2.8823411823474501E-2</v>
      </c>
      <c r="AS113" s="17"/>
      <c r="AT113" s="17">
        <v>2.4037146659888899E-2</v>
      </c>
      <c r="AU113" s="17">
        <v>5.8021963855300403E-2</v>
      </c>
      <c r="AV113" s="17">
        <v>1.52453610902501E-2</v>
      </c>
      <c r="AW113" s="17"/>
      <c r="AX113" s="17">
        <v>4.4121501366719003E-2</v>
      </c>
      <c r="AY113" s="17">
        <v>4.43545365768351E-2</v>
      </c>
      <c r="AZ113" s="17"/>
      <c r="BA113" s="17">
        <v>2.22771796726829E-2</v>
      </c>
      <c r="BB113" s="17">
        <v>3.8574762803177502E-2</v>
      </c>
      <c r="BC113" s="17">
        <v>4.3185588802537499E-2</v>
      </c>
      <c r="BD113" s="17">
        <v>9.7386247873056993E-3</v>
      </c>
      <c r="BE113" s="17">
        <v>1.8485848541010701E-2</v>
      </c>
      <c r="BF113" s="17"/>
      <c r="BG113" s="17">
        <v>3.47728458908503E-2</v>
      </c>
      <c r="BH113" s="17">
        <v>1.62703322414357E-2</v>
      </c>
    </row>
    <row r="114" spans="2:60" x14ac:dyDescent="0.35">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row>
    <row r="115" spans="2:60" x14ac:dyDescent="0.35">
      <c r="B115" s="6" t="s">
        <v>142</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row>
    <row r="116" spans="2:60" x14ac:dyDescent="0.35">
      <c r="B116" s="24" t="s">
        <v>97</v>
      </c>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row>
    <row r="117" spans="2:60" x14ac:dyDescent="0.35">
      <c r="B117" t="s">
        <v>136</v>
      </c>
      <c r="C117" s="17">
        <v>6.3999744817164597E-2</v>
      </c>
      <c r="D117" s="17">
        <v>7.4835223169088694E-2</v>
      </c>
      <c r="E117" s="17">
        <v>5.47115712207452E-2</v>
      </c>
      <c r="F117" s="17"/>
      <c r="G117" s="17">
        <v>0.134959417179146</v>
      </c>
      <c r="H117" s="17">
        <v>8.9920675628825497E-2</v>
      </c>
      <c r="I117" s="17">
        <v>9.9049675888678704E-2</v>
      </c>
      <c r="J117" s="17">
        <v>5.5523231895318999E-2</v>
      </c>
      <c r="K117" s="17">
        <v>1.95828507675751E-2</v>
      </c>
      <c r="L117" s="17">
        <v>1.47656071082586E-2</v>
      </c>
      <c r="M117" s="17"/>
      <c r="N117" s="17">
        <v>6.4919067321746293E-2</v>
      </c>
      <c r="O117" s="17">
        <v>5.3603240049023899E-2</v>
      </c>
      <c r="P117" s="17">
        <v>6.3563587370265906E-2</v>
      </c>
      <c r="Q117" s="17">
        <v>6.6526950419926303E-2</v>
      </c>
      <c r="R117" s="17">
        <v>8.7511590858334806E-2</v>
      </c>
      <c r="S117" s="17"/>
      <c r="T117" s="17">
        <v>5.6452252737543701E-2</v>
      </c>
      <c r="U117" s="17">
        <v>6.1838504206377001E-2</v>
      </c>
      <c r="V117" s="17">
        <v>6.3624791880241394E-2</v>
      </c>
      <c r="W117" s="17">
        <v>7.1833962595218695E-2</v>
      </c>
      <c r="X117" s="17"/>
      <c r="Y117" s="17">
        <v>0.112583870035598</v>
      </c>
      <c r="Z117" s="17">
        <v>3.9344570736919597E-2</v>
      </c>
      <c r="AA117" s="17">
        <v>7.2326226174442301E-2</v>
      </c>
      <c r="AB117" s="17">
        <v>3.1002969261245902E-2</v>
      </c>
      <c r="AC117" s="17">
        <v>6.4240024797063894E-2</v>
      </c>
      <c r="AD117" s="17">
        <v>3.65588309901895E-2</v>
      </c>
      <c r="AE117" s="17"/>
      <c r="AF117" s="17">
        <v>7.0400546826213203E-2</v>
      </c>
      <c r="AG117" s="17">
        <v>5.6155521846607E-2</v>
      </c>
      <c r="AH117" s="17"/>
      <c r="AI117" s="17">
        <v>5.8142848453597998E-3</v>
      </c>
      <c r="AJ117" s="17">
        <v>7.9270026653617695E-2</v>
      </c>
      <c r="AK117" s="17">
        <v>5.1376156931844399E-2</v>
      </c>
      <c r="AL117" s="17">
        <v>3.3824695492598401E-2</v>
      </c>
      <c r="AM117" s="17">
        <v>7.3152697274642506E-2</v>
      </c>
      <c r="AN117" s="17">
        <v>0.11172097328429401</v>
      </c>
      <c r="AO117" s="17">
        <v>4.4426132151437002E-2</v>
      </c>
      <c r="AP117" s="17"/>
      <c r="AQ117" s="17">
        <v>8.0518618997163102E-2</v>
      </c>
      <c r="AR117" s="17">
        <v>5.6568204016874901E-2</v>
      </c>
      <c r="AS117" s="17"/>
      <c r="AT117" s="17">
        <v>4.1940689517743199E-2</v>
      </c>
      <c r="AU117" s="17">
        <v>4.5565008078382999E-2</v>
      </c>
      <c r="AV117" s="17">
        <v>0.107121803205284</v>
      </c>
      <c r="AW117" s="17"/>
      <c r="AX117" s="17">
        <v>5.9858648592163097E-2</v>
      </c>
      <c r="AY117" s="17">
        <v>6.5495594719451905E-2</v>
      </c>
      <c r="AZ117" s="17"/>
      <c r="BA117" s="17">
        <v>0.15097970580119599</v>
      </c>
      <c r="BB117" s="17">
        <v>4.8526986811198602E-2</v>
      </c>
      <c r="BC117" s="17">
        <v>6.3431912797185602E-2</v>
      </c>
      <c r="BD117" s="17">
        <v>0.152971075139059</v>
      </c>
      <c r="BE117" s="17">
        <v>2.8430384042091202E-2</v>
      </c>
      <c r="BF117" s="17"/>
      <c r="BG117" s="17">
        <v>7.24272622031462E-2</v>
      </c>
      <c r="BH117" s="17">
        <v>5.9974327452569601E-2</v>
      </c>
    </row>
    <row r="118" spans="2:60" x14ac:dyDescent="0.35">
      <c r="B118" t="s">
        <v>137</v>
      </c>
      <c r="C118" s="17">
        <v>0.19260880789287399</v>
      </c>
      <c r="D118" s="17">
        <v>0.21787950126648301</v>
      </c>
      <c r="E118" s="17">
        <v>0.170376095687817</v>
      </c>
      <c r="F118" s="17"/>
      <c r="G118" s="17">
        <v>0.21120970385341101</v>
      </c>
      <c r="H118" s="17">
        <v>0.20165738848460099</v>
      </c>
      <c r="I118" s="17">
        <v>0.22503857390677501</v>
      </c>
      <c r="J118" s="17">
        <v>0.160008855318478</v>
      </c>
      <c r="K118" s="17">
        <v>0.16607972646920199</v>
      </c>
      <c r="L118" s="17">
        <v>0.19417878744247499</v>
      </c>
      <c r="M118" s="17"/>
      <c r="N118" s="17">
        <v>0.174460844808075</v>
      </c>
      <c r="O118" s="17">
        <v>0.16239306396690401</v>
      </c>
      <c r="P118" s="17">
        <v>0.185060700749475</v>
      </c>
      <c r="Q118" s="17">
        <v>0.273853540829052</v>
      </c>
      <c r="R118" s="17">
        <v>0.23795448770916899</v>
      </c>
      <c r="S118" s="17"/>
      <c r="T118" s="17">
        <v>0.19183157102238099</v>
      </c>
      <c r="U118" s="17">
        <v>0.16321163011075199</v>
      </c>
      <c r="V118" s="17">
        <v>0.193634718466174</v>
      </c>
      <c r="W118" s="17">
        <v>0.21708043732965099</v>
      </c>
      <c r="X118" s="17"/>
      <c r="Y118" s="17">
        <v>0.222129028453487</v>
      </c>
      <c r="Z118" s="17">
        <v>0.191756800181103</v>
      </c>
      <c r="AA118" s="17">
        <v>0.124379815879125</v>
      </c>
      <c r="AB118" s="17">
        <v>0.15779732293354101</v>
      </c>
      <c r="AC118" s="17">
        <v>0.24933383252705499</v>
      </c>
      <c r="AD118" s="17">
        <v>0.15811389020730501</v>
      </c>
      <c r="AE118" s="17"/>
      <c r="AF118" s="17">
        <v>0.194507274938304</v>
      </c>
      <c r="AG118" s="17">
        <v>0.190367269083872</v>
      </c>
      <c r="AH118" s="17"/>
      <c r="AI118" s="17">
        <v>0.12697091213160899</v>
      </c>
      <c r="AJ118" s="17">
        <v>0.180807896955793</v>
      </c>
      <c r="AK118" s="17">
        <v>0.17984382935472301</v>
      </c>
      <c r="AL118" s="17">
        <v>0.19956390657138001</v>
      </c>
      <c r="AM118" s="17">
        <v>0.213358357072509</v>
      </c>
      <c r="AN118" s="17">
        <v>0.23797143064957901</v>
      </c>
      <c r="AO118" s="17">
        <v>0.184849034377152</v>
      </c>
      <c r="AP118" s="17"/>
      <c r="AQ118" s="17">
        <v>0.24096533029708</v>
      </c>
      <c r="AR118" s="17">
        <v>0.169735133357724</v>
      </c>
      <c r="AS118" s="17"/>
      <c r="AT118" s="17">
        <v>0.263771290885147</v>
      </c>
      <c r="AU118" s="17">
        <v>0.15323229217006901</v>
      </c>
      <c r="AV118" s="17">
        <v>0.21151563469314699</v>
      </c>
      <c r="AW118" s="17"/>
      <c r="AX118" s="17">
        <v>0.18450117416311301</v>
      </c>
      <c r="AY118" s="17">
        <v>0.195537453464843</v>
      </c>
      <c r="AZ118" s="17"/>
      <c r="BA118" s="17">
        <v>0.15133820234829501</v>
      </c>
      <c r="BB118" s="17">
        <v>0.19179057394173599</v>
      </c>
      <c r="BC118" s="17">
        <v>0.225577439033122</v>
      </c>
      <c r="BD118" s="17">
        <v>0.34756231936638998</v>
      </c>
      <c r="BE118" s="17">
        <v>0.11667675147849101</v>
      </c>
      <c r="BF118" s="17"/>
      <c r="BG118" s="17">
        <v>0.18235380319644201</v>
      </c>
      <c r="BH118" s="17">
        <v>0.175155961956627</v>
      </c>
    </row>
    <row r="119" spans="2:60" x14ac:dyDescent="0.35">
      <c r="B119" t="s">
        <v>138</v>
      </c>
      <c r="C119" s="17">
        <v>0.24799965426724199</v>
      </c>
      <c r="D119" s="17">
        <v>0.25458433564937999</v>
      </c>
      <c r="E119" s="17">
        <v>0.24430820097677</v>
      </c>
      <c r="F119" s="17"/>
      <c r="G119" s="17">
        <v>0.17887100143760601</v>
      </c>
      <c r="H119" s="17">
        <v>0.20081013307905399</v>
      </c>
      <c r="I119" s="17">
        <v>0.17282625285987299</v>
      </c>
      <c r="J119" s="17">
        <v>0.21096382959610299</v>
      </c>
      <c r="K119" s="17">
        <v>0.32967636020670299</v>
      </c>
      <c r="L119" s="17">
        <v>0.35092171035834202</v>
      </c>
      <c r="M119" s="17"/>
      <c r="N119" s="17">
        <v>0.21405987308139901</v>
      </c>
      <c r="O119" s="17">
        <v>0.212416782018155</v>
      </c>
      <c r="P119" s="17">
        <v>0.271808223296781</v>
      </c>
      <c r="Q119" s="17">
        <v>0.28447864947928603</v>
      </c>
      <c r="R119" s="17">
        <v>0.30430386762725797</v>
      </c>
      <c r="S119" s="17"/>
      <c r="T119" s="17">
        <v>0.265718139752467</v>
      </c>
      <c r="U119" s="17">
        <v>0.274802031258225</v>
      </c>
      <c r="V119" s="17">
        <v>0.24235359369974599</v>
      </c>
      <c r="W119" s="17">
        <v>0.22111948549201699</v>
      </c>
      <c r="X119" s="17"/>
      <c r="Y119" s="17">
        <v>0.18934627040049301</v>
      </c>
      <c r="Z119" s="17">
        <v>0.29265053952620501</v>
      </c>
      <c r="AA119" s="17">
        <v>0.246408962538545</v>
      </c>
      <c r="AB119" s="17">
        <v>0.248608039454044</v>
      </c>
      <c r="AC119" s="17">
        <v>0.21628927369477699</v>
      </c>
      <c r="AD119" s="17">
        <v>0.26088873651887901</v>
      </c>
      <c r="AE119" s="17"/>
      <c r="AF119" s="17">
        <v>0.250504603445313</v>
      </c>
      <c r="AG119" s="17">
        <v>0.24916576899020701</v>
      </c>
      <c r="AH119" s="17"/>
      <c r="AI119" s="17">
        <v>9.3566757634509903E-2</v>
      </c>
      <c r="AJ119" s="17">
        <v>0.20434314648151</v>
      </c>
      <c r="AK119" s="17">
        <v>0.238626672620149</v>
      </c>
      <c r="AL119" s="17">
        <v>0.299042861393986</v>
      </c>
      <c r="AM119" s="17">
        <v>0.27382281081822302</v>
      </c>
      <c r="AN119" s="17">
        <v>0.30990367955957698</v>
      </c>
      <c r="AO119" s="17">
        <v>0.42684073456433302</v>
      </c>
      <c r="AP119" s="17"/>
      <c r="AQ119" s="17">
        <v>0.28147571029792401</v>
      </c>
      <c r="AR119" s="17">
        <v>0.21983865070794201</v>
      </c>
      <c r="AS119" s="17"/>
      <c r="AT119" s="17">
        <v>0.29074045248131802</v>
      </c>
      <c r="AU119" s="17">
        <v>0.25154797143227298</v>
      </c>
      <c r="AV119" s="17">
        <v>0.22524849107075801</v>
      </c>
      <c r="AW119" s="17"/>
      <c r="AX119" s="17">
        <v>0.26544520118425402</v>
      </c>
      <c r="AY119" s="17">
        <v>0.24169796064959401</v>
      </c>
      <c r="AZ119" s="17"/>
      <c r="BA119" s="17">
        <v>0.21635972008513399</v>
      </c>
      <c r="BB119" s="17">
        <v>0.22191086140670099</v>
      </c>
      <c r="BC119" s="17">
        <v>0.29199765485884199</v>
      </c>
      <c r="BD119" s="17">
        <v>0.25099902114982098</v>
      </c>
      <c r="BE119" s="17">
        <v>0.234568523270825</v>
      </c>
      <c r="BF119" s="17"/>
      <c r="BG119" s="17">
        <v>0.22061588546430499</v>
      </c>
      <c r="BH119" s="17">
        <v>0.23873007634023499</v>
      </c>
    </row>
    <row r="120" spans="2:60" x14ac:dyDescent="0.35">
      <c r="B120" t="s">
        <v>139</v>
      </c>
      <c r="C120" s="17">
        <v>0.30177242929100301</v>
      </c>
      <c r="D120" s="17">
        <v>0.298395344564306</v>
      </c>
      <c r="E120" s="17">
        <v>0.30443308307079597</v>
      </c>
      <c r="F120" s="17"/>
      <c r="G120" s="17">
        <v>0.249401903763974</v>
      </c>
      <c r="H120" s="17">
        <v>0.28760984560637398</v>
      </c>
      <c r="I120" s="17">
        <v>0.286135605019541</v>
      </c>
      <c r="J120" s="17">
        <v>0.35182124995012098</v>
      </c>
      <c r="K120" s="17">
        <v>0.31392268374874499</v>
      </c>
      <c r="L120" s="17">
        <v>0.30898547940937798</v>
      </c>
      <c r="M120" s="17"/>
      <c r="N120" s="17">
        <v>0.27202634368546602</v>
      </c>
      <c r="O120" s="17">
        <v>0.33376320899311201</v>
      </c>
      <c r="P120" s="17">
        <v>0.32515545923616801</v>
      </c>
      <c r="Q120" s="17">
        <v>0.25983699678873601</v>
      </c>
      <c r="R120" s="17">
        <v>0.26618414271864299</v>
      </c>
      <c r="S120" s="17"/>
      <c r="T120" s="17">
        <v>0.28582292638910001</v>
      </c>
      <c r="U120" s="17">
        <v>0.323964394543235</v>
      </c>
      <c r="V120" s="17">
        <v>0.31293310478264202</v>
      </c>
      <c r="W120" s="17">
        <v>0.27601866334268899</v>
      </c>
      <c r="X120" s="17"/>
      <c r="Y120" s="17">
        <v>0.27187695061658901</v>
      </c>
      <c r="Z120" s="17">
        <v>0.30451106519372101</v>
      </c>
      <c r="AA120" s="17">
        <v>0.35182230170647899</v>
      </c>
      <c r="AB120" s="17">
        <v>0.366227113416845</v>
      </c>
      <c r="AC120" s="17">
        <v>0.294543427387983</v>
      </c>
      <c r="AD120" s="17">
        <v>0.30843099325870699</v>
      </c>
      <c r="AE120" s="17"/>
      <c r="AF120" s="17">
        <v>0.31897841746418198</v>
      </c>
      <c r="AG120" s="17">
        <v>0.28093310880502198</v>
      </c>
      <c r="AH120" s="17"/>
      <c r="AI120" s="17">
        <v>0.43791477012318603</v>
      </c>
      <c r="AJ120" s="17">
        <v>0.292633338413466</v>
      </c>
      <c r="AK120" s="17">
        <v>0.308967345058481</v>
      </c>
      <c r="AL120" s="17">
        <v>0.27850002576895</v>
      </c>
      <c r="AM120" s="17">
        <v>0.31211174878151399</v>
      </c>
      <c r="AN120" s="17">
        <v>0.227848229093989</v>
      </c>
      <c r="AO120" s="17">
        <v>0.24829278023832899</v>
      </c>
      <c r="AP120" s="17"/>
      <c r="AQ120" s="17">
        <v>0.26615849885795101</v>
      </c>
      <c r="AR120" s="17">
        <v>0.34426093536542701</v>
      </c>
      <c r="AS120" s="17"/>
      <c r="AT120" s="17">
        <v>0.26088081865363499</v>
      </c>
      <c r="AU120" s="17">
        <v>0.32729261269266902</v>
      </c>
      <c r="AV120" s="17">
        <v>0.29602810616314001</v>
      </c>
      <c r="AW120" s="17"/>
      <c r="AX120" s="17">
        <v>0.29392322712189201</v>
      </c>
      <c r="AY120" s="17">
        <v>0.304607724019682</v>
      </c>
      <c r="AZ120" s="17"/>
      <c r="BA120" s="17">
        <v>0.25880454394021102</v>
      </c>
      <c r="BB120" s="17">
        <v>0.348138199132004</v>
      </c>
      <c r="BC120" s="17">
        <v>0.26138581243368503</v>
      </c>
      <c r="BD120" s="17">
        <v>0.16652354011081799</v>
      </c>
      <c r="BE120" s="17">
        <v>0.38634591683823699</v>
      </c>
      <c r="BF120" s="17"/>
      <c r="BG120" s="17">
        <v>0.32729835240171301</v>
      </c>
      <c r="BH120" s="17">
        <v>0.330668816038726</v>
      </c>
    </row>
    <row r="121" spans="2:60" x14ac:dyDescent="0.35">
      <c r="B121" t="s">
        <v>140</v>
      </c>
      <c r="C121" s="17">
        <v>0.122483034263006</v>
      </c>
      <c r="D121" s="17">
        <v>0.102755530667718</v>
      </c>
      <c r="E121" s="17">
        <v>0.13912071093859901</v>
      </c>
      <c r="F121" s="17"/>
      <c r="G121" s="17">
        <v>0.13492798426153799</v>
      </c>
      <c r="H121" s="17">
        <v>0.147950307280513</v>
      </c>
      <c r="I121" s="17">
        <v>0.146270787867532</v>
      </c>
      <c r="J121" s="17">
        <v>0.141873295885969</v>
      </c>
      <c r="K121" s="17">
        <v>0.101990840342709</v>
      </c>
      <c r="L121" s="17">
        <v>7.6352863607850305E-2</v>
      </c>
      <c r="M121" s="17"/>
      <c r="N121" s="17">
        <v>0.17575950124970299</v>
      </c>
      <c r="O121" s="17">
        <v>0.15550988335115601</v>
      </c>
      <c r="P121" s="17">
        <v>0.10537099243176801</v>
      </c>
      <c r="Q121" s="17">
        <v>5.8441448623051E-2</v>
      </c>
      <c r="R121" s="17">
        <v>7.3722416317899594E-2</v>
      </c>
      <c r="S121" s="17"/>
      <c r="T121" s="17">
        <v>0.12646860682648001</v>
      </c>
      <c r="U121" s="17">
        <v>0.12504638001403801</v>
      </c>
      <c r="V121" s="17">
        <v>0.11495771184607299</v>
      </c>
      <c r="W121" s="17">
        <v>0.129417325505748</v>
      </c>
      <c r="X121" s="17"/>
      <c r="Y121" s="17">
        <v>0.123303288909778</v>
      </c>
      <c r="Z121" s="17">
        <v>0.109041865478037</v>
      </c>
      <c r="AA121" s="17">
        <v>0.10005769058710499</v>
      </c>
      <c r="AB121" s="17">
        <v>0.121450887259063</v>
      </c>
      <c r="AC121" s="17">
        <v>0.17559344159312101</v>
      </c>
      <c r="AD121" s="17">
        <v>0.171099875731303</v>
      </c>
      <c r="AE121" s="17"/>
      <c r="AF121" s="17">
        <v>0.106536068709658</v>
      </c>
      <c r="AG121" s="17">
        <v>0.140039984876492</v>
      </c>
      <c r="AH121" s="17"/>
      <c r="AI121" s="17">
        <v>0.18762076388896901</v>
      </c>
      <c r="AJ121" s="17">
        <v>0.16655982875154901</v>
      </c>
      <c r="AK121" s="17">
        <v>0.133490363906245</v>
      </c>
      <c r="AL121" s="17">
        <v>0.12614557531684101</v>
      </c>
      <c r="AM121" s="17">
        <v>8.1919357244092994E-2</v>
      </c>
      <c r="AN121" s="17">
        <v>5.1652167474264099E-2</v>
      </c>
      <c r="AO121" s="17">
        <v>8.0166444274572493E-2</v>
      </c>
      <c r="AP121" s="17"/>
      <c r="AQ121" s="17">
        <v>6.0999673277510699E-2</v>
      </c>
      <c r="AR121" s="17">
        <v>0.155236586295077</v>
      </c>
      <c r="AS121" s="17"/>
      <c r="AT121" s="17">
        <v>8.9017297185628397E-2</v>
      </c>
      <c r="AU121" s="17">
        <v>0.139638991108193</v>
      </c>
      <c r="AV121" s="17">
        <v>0.10837626504827599</v>
      </c>
      <c r="AW121" s="17"/>
      <c r="AX121" s="17">
        <v>0.13344494210635699</v>
      </c>
      <c r="AY121" s="17">
        <v>0.11852336564256601</v>
      </c>
      <c r="AZ121" s="17"/>
      <c r="BA121" s="17">
        <v>0.191867211355293</v>
      </c>
      <c r="BB121" s="17">
        <v>0.134651730853563</v>
      </c>
      <c r="BC121" s="17">
        <v>8.5929773017685604E-2</v>
      </c>
      <c r="BD121" s="17">
        <v>6.5136526720240007E-2</v>
      </c>
      <c r="BE121" s="17">
        <v>0.16342215939739901</v>
      </c>
      <c r="BF121" s="17"/>
      <c r="BG121" s="17">
        <v>0.14799901684221001</v>
      </c>
      <c r="BH121" s="17">
        <v>0.13852815561499299</v>
      </c>
    </row>
    <row r="122" spans="2:60" x14ac:dyDescent="0.35">
      <c r="B122" t="s">
        <v>114</v>
      </c>
      <c r="C122" s="17">
        <v>7.1136329468710194E-2</v>
      </c>
      <c r="D122" s="17">
        <v>5.1550064683024401E-2</v>
      </c>
      <c r="E122" s="17">
        <v>8.7050338105272296E-2</v>
      </c>
      <c r="F122" s="17"/>
      <c r="G122" s="17">
        <v>9.0629989504324507E-2</v>
      </c>
      <c r="H122" s="17">
        <v>7.2051649920632996E-2</v>
      </c>
      <c r="I122" s="17">
        <v>7.06791044576007E-2</v>
      </c>
      <c r="J122" s="17">
        <v>7.9809537354010196E-2</v>
      </c>
      <c r="K122" s="17">
        <v>6.8747538465065205E-2</v>
      </c>
      <c r="L122" s="17">
        <v>5.4795552073694999E-2</v>
      </c>
      <c r="M122" s="17"/>
      <c r="N122" s="17">
        <v>9.8774369853611405E-2</v>
      </c>
      <c r="O122" s="17">
        <v>8.23138216216492E-2</v>
      </c>
      <c r="P122" s="17">
        <v>4.90410369155427E-2</v>
      </c>
      <c r="Q122" s="17">
        <v>5.6862413859949203E-2</v>
      </c>
      <c r="R122" s="17">
        <v>3.0323494768695902E-2</v>
      </c>
      <c r="S122" s="17"/>
      <c r="T122" s="17">
        <v>7.3706503272027699E-2</v>
      </c>
      <c r="U122" s="17">
        <v>5.1137059867372499E-2</v>
      </c>
      <c r="V122" s="17">
        <v>7.2496079325122406E-2</v>
      </c>
      <c r="W122" s="17">
        <v>8.4530125734676997E-2</v>
      </c>
      <c r="X122" s="17"/>
      <c r="Y122" s="17">
        <v>8.0760591584054797E-2</v>
      </c>
      <c r="Z122" s="17">
        <v>6.2695158884013794E-2</v>
      </c>
      <c r="AA122" s="17">
        <v>0.105005003114303</v>
      </c>
      <c r="AB122" s="17">
        <v>7.4913667675260795E-2</v>
      </c>
      <c r="AC122" s="17">
        <v>0</v>
      </c>
      <c r="AD122" s="17">
        <v>6.4907673293616699E-2</v>
      </c>
      <c r="AE122" s="17"/>
      <c r="AF122" s="17">
        <v>5.9073088616329199E-2</v>
      </c>
      <c r="AG122" s="17">
        <v>8.3338346397800606E-2</v>
      </c>
      <c r="AH122" s="17"/>
      <c r="AI122" s="17">
        <v>0.148112511376367</v>
      </c>
      <c r="AJ122" s="17">
        <v>7.6385762744064403E-2</v>
      </c>
      <c r="AK122" s="17">
        <v>8.7695632128557702E-2</v>
      </c>
      <c r="AL122" s="17">
        <v>6.29229354562445E-2</v>
      </c>
      <c r="AM122" s="17">
        <v>4.5635028809018797E-2</v>
      </c>
      <c r="AN122" s="17">
        <v>6.0903519938297297E-2</v>
      </c>
      <c r="AO122" s="17">
        <v>1.5424874394177401E-2</v>
      </c>
      <c r="AP122" s="17"/>
      <c r="AQ122" s="17">
        <v>6.9882168272370801E-2</v>
      </c>
      <c r="AR122" s="17">
        <v>5.4360490256955898E-2</v>
      </c>
      <c r="AS122" s="17"/>
      <c r="AT122" s="17">
        <v>5.3649451276528301E-2</v>
      </c>
      <c r="AU122" s="17">
        <v>8.2723124518413099E-2</v>
      </c>
      <c r="AV122" s="17">
        <v>5.1709699819395598E-2</v>
      </c>
      <c r="AW122" s="17"/>
      <c r="AX122" s="17">
        <v>6.2826806832220999E-2</v>
      </c>
      <c r="AY122" s="17">
        <v>7.4137901503864401E-2</v>
      </c>
      <c r="AZ122" s="17"/>
      <c r="BA122" s="17">
        <v>3.0650616469872299E-2</v>
      </c>
      <c r="BB122" s="17">
        <v>5.49816478547972E-2</v>
      </c>
      <c r="BC122" s="17">
        <v>7.1677407859480402E-2</v>
      </c>
      <c r="BD122" s="17">
        <v>1.6807517513672699E-2</v>
      </c>
      <c r="BE122" s="17">
        <v>7.0556264972957999E-2</v>
      </c>
      <c r="BF122" s="17"/>
      <c r="BG122" s="17">
        <v>4.9305679892184102E-2</v>
      </c>
      <c r="BH122" s="17">
        <v>5.6942662596850199E-2</v>
      </c>
    </row>
    <row r="123" spans="2:60" x14ac:dyDescent="0.35">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row>
    <row r="124" spans="2:60" x14ac:dyDescent="0.35">
      <c r="B124" s="6" t="s">
        <v>143</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row>
    <row r="125" spans="2:60" x14ac:dyDescent="0.35">
      <c r="B125" s="24" t="s">
        <v>97</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row>
    <row r="126" spans="2:60" x14ac:dyDescent="0.35">
      <c r="B126" t="s">
        <v>136</v>
      </c>
      <c r="C126" s="17">
        <v>6.1514898204377597E-2</v>
      </c>
      <c r="D126" s="17">
        <v>7.7426141376605501E-2</v>
      </c>
      <c r="E126" s="17">
        <v>4.7369531811602403E-2</v>
      </c>
      <c r="F126" s="17"/>
      <c r="G126" s="17">
        <v>9.0521280675971302E-2</v>
      </c>
      <c r="H126" s="17">
        <v>7.5335538251952494E-2</v>
      </c>
      <c r="I126" s="17">
        <v>0.120052140843131</v>
      </c>
      <c r="J126" s="17">
        <v>5.0601206388570102E-2</v>
      </c>
      <c r="K126" s="17">
        <v>1.42277152910771E-2</v>
      </c>
      <c r="L126" s="17">
        <v>3.2440291925800099E-2</v>
      </c>
      <c r="M126" s="17"/>
      <c r="N126" s="17">
        <v>4.5977893141072403E-2</v>
      </c>
      <c r="O126" s="17">
        <v>4.2235048660910199E-2</v>
      </c>
      <c r="P126" s="17">
        <v>6.01321415685485E-2</v>
      </c>
      <c r="Q126" s="17">
        <v>9.3911694533966195E-2</v>
      </c>
      <c r="R126" s="17">
        <v>0.103263736018277</v>
      </c>
      <c r="S126" s="17"/>
      <c r="T126" s="17">
        <v>6.9533534601010902E-2</v>
      </c>
      <c r="U126" s="17">
        <v>5.1385515721643897E-2</v>
      </c>
      <c r="V126" s="17">
        <v>5.6054924132054297E-2</v>
      </c>
      <c r="W126" s="17">
        <v>7.3328565390973294E-2</v>
      </c>
      <c r="X126" s="17"/>
      <c r="Y126" s="17">
        <v>9.9954367656702195E-2</v>
      </c>
      <c r="Z126" s="17">
        <v>4.73491099830868E-2</v>
      </c>
      <c r="AA126" s="17">
        <v>3.86782456278272E-2</v>
      </c>
      <c r="AB126" s="17">
        <v>3.2407640608872801E-2</v>
      </c>
      <c r="AC126" s="17">
        <v>9.9351523724372504E-2</v>
      </c>
      <c r="AD126" s="17">
        <v>3.0192398343821401E-2</v>
      </c>
      <c r="AE126" s="17"/>
      <c r="AF126" s="17">
        <v>6.6766799272211005E-2</v>
      </c>
      <c r="AG126" s="17">
        <v>5.5249704584546602E-2</v>
      </c>
      <c r="AH126" s="17"/>
      <c r="AI126" s="17">
        <v>2.21380252579381E-2</v>
      </c>
      <c r="AJ126" s="17">
        <v>6.0844121010422997E-2</v>
      </c>
      <c r="AK126" s="17">
        <v>2.75733724128891E-2</v>
      </c>
      <c r="AL126" s="17">
        <v>4.24076267877119E-2</v>
      </c>
      <c r="AM126" s="17">
        <v>7.8105000777853303E-2</v>
      </c>
      <c r="AN126" s="17">
        <v>0.14153875702344301</v>
      </c>
      <c r="AO126" s="17">
        <v>7.0469596514161695E-2</v>
      </c>
      <c r="AP126" s="17"/>
      <c r="AQ126" s="17">
        <v>7.1919293031553602E-2</v>
      </c>
      <c r="AR126" s="17">
        <v>6.2760723910780705E-2</v>
      </c>
      <c r="AS126" s="17"/>
      <c r="AT126" s="17">
        <v>5.3263560181842202E-2</v>
      </c>
      <c r="AU126" s="17">
        <v>3.3830468715420302E-2</v>
      </c>
      <c r="AV126" s="17">
        <v>0.109932341536763</v>
      </c>
      <c r="AW126" s="17"/>
      <c r="AX126" s="17">
        <v>6.0440999179611897E-2</v>
      </c>
      <c r="AY126" s="17">
        <v>6.1902812820213801E-2</v>
      </c>
      <c r="AZ126" s="17"/>
      <c r="BA126" s="17">
        <v>0.15623066141182401</v>
      </c>
      <c r="BB126" s="17">
        <v>3.7055561989763501E-2</v>
      </c>
      <c r="BC126" s="17">
        <v>4.7474851265505803E-2</v>
      </c>
      <c r="BD126" s="17">
        <v>0.173391045418682</v>
      </c>
      <c r="BE126" s="17">
        <v>6.4238241134851798E-2</v>
      </c>
      <c r="BF126" s="17"/>
      <c r="BG126" s="17">
        <v>6.4856851444346594E-2</v>
      </c>
      <c r="BH126" s="17">
        <v>9.18847063270464E-2</v>
      </c>
    </row>
    <row r="127" spans="2:60" x14ac:dyDescent="0.35">
      <c r="B127" t="s">
        <v>137</v>
      </c>
      <c r="C127" s="17">
        <v>0.12220087192609499</v>
      </c>
      <c r="D127" s="17">
        <v>0.14641655532973699</v>
      </c>
      <c r="E127" s="17">
        <v>9.9871766261127495E-2</v>
      </c>
      <c r="F127" s="17"/>
      <c r="G127" s="17">
        <v>0.134014870793845</v>
      </c>
      <c r="H127" s="17">
        <v>0.15107359139312501</v>
      </c>
      <c r="I127" s="17">
        <v>0.112425874908947</v>
      </c>
      <c r="J127" s="17">
        <v>0.119368291804424</v>
      </c>
      <c r="K127" s="17">
        <v>9.1351375283112907E-2</v>
      </c>
      <c r="L127" s="17">
        <v>0.124881517057167</v>
      </c>
      <c r="M127" s="17"/>
      <c r="N127" s="17">
        <v>0.112292849543186</v>
      </c>
      <c r="O127" s="17">
        <v>9.86659003345359E-2</v>
      </c>
      <c r="P127" s="17">
        <v>0.123948519179249</v>
      </c>
      <c r="Q127" s="17">
        <v>0.142407233435598</v>
      </c>
      <c r="R127" s="17">
        <v>0.18382258443753399</v>
      </c>
      <c r="S127" s="17"/>
      <c r="T127" s="17">
        <v>0.143214236648217</v>
      </c>
      <c r="U127" s="17">
        <v>7.20719953267729E-2</v>
      </c>
      <c r="V127" s="17">
        <v>0.126382964341338</v>
      </c>
      <c r="W127" s="17">
        <v>0.14419571037674001</v>
      </c>
      <c r="X127" s="17"/>
      <c r="Y127" s="17">
        <v>0.16017502107909301</v>
      </c>
      <c r="Z127" s="17">
        <v>0.109159307376266</v>
      </c>
      <c r="AA127" s="17">
        <v>9.9029390450811994E-2</v>
      </c>
      <c r="AB127" s="17">
        <v>0.103889472488062</v>
      </c>
      <c r="AC127" s="17">
        <v>0</v>
      </c>
      <c r="AD127" s="17">
        <v>9.2644595685170805E-2</v>
      </c>
      <c r="AE127" s="17"/>
      <c r="AF127" s="17">
        <v>0.12945529662833699</v>
      </c>
      <c r="AG127" s="17">
        <v>0.11425414542483101</v>
      </c>
      <c r="AH127" s="17"/>
      <c r="AI127" s="17">
        <v>5.3716330631744399E-2</v>
      </c>
      <c r="AJ127" s="17">
        <v>0.12878446036792701</v>
      </c>
      <c r="AK127" s="17">
        <v>0.106176076720419</v>
      </c>
      <c r="AL127" s="17">
        <v>0.128663825710124</v>
      </c>
      <c r="AM127" s="17">
        <v>0.136470671065549</v>
      </c>
      <c r="AN127" s="17">
        <v>0.135180800160731</v>
      </c>
      <c r="AO127" s="17">
        <v>0.148510182432876</v>
      </c>
      <c r="AP127" s="17"/>
      <c r="AQ127" s="17">
        <v>0.14739070562977399</v>
      </c>
      <c r="AR127" s="17">
        <v>0.112987232615624</v>
      </c>
      <c r="AS127" s="17"/>
      <c r="AT127" s="17">
        <v>0.143900454879378</v>
      </c>
      <c r="AU127" s="17">
        <v>0.10730926130564</v>
      </c>
      <c r="AV127" s="17">
        <v>0.143217487019487</v>
      </c>
      <c r="AW127" s="17"/>
      <c r="AX127" s="17">
        <v>0.105159644608999</v>
      </c>
      <c r="AY127" s="17">
        <v>0.12835651691285799</v>
      </c>
      <c r="AZ127" s="17"/>
      <c r="BA127" s="17">
        <v>0.120007793923453</v>
      </c>
      <c r="BB127" s="17">
        <v>0.101827176455285</v>
      </c>
      <c r="BC127" s="17">
        <v>0.16052801528819399</v>
      </c>
      <c r="BD127" s="17">
        <v>0.295469194078127</v>
      </c>
      <c r="BE127" s="17">
        <v>4.4312198669223299E-2</v>
      </c>
      <c r="BF127" s="17"/>
      <c r="BG127" s="17">
        <v>0.106068369549705</v>
      </c>
      <c r="BH127" s="17">
        <v>0.107925801424614</v>
      </c>
    </row>
    <row r="128" spans="2:60" x14ac:dyDescent="0.35">
      <c r="B128" t="s">
        <v>138</v>
      </c>
      <c r="C128" s="17">
        <v>0.25551085150994202</v>
      </c>
      <c r="D128" s="17">
        <v>0.27446681132703099</v>
      </c>
      <c r="E128" s="17">
        <v>0.240192418779196</v>
      </c>
      <c r="F128" s="17"/>
      <c r="G128" s="17">
        <v>0.19097690389047101</v>
      </c>
      <c r="H128" s="17">
        <v>0.22117146268396801</v>
      </c>
      <c r="I128" s="17">
        <v>0.250387968366372</v>
      </c>
      <c r="J128" s="17">
        <v>0.26396914520515902</v>
      </c>
      <c r="K128" s="17">
        <v>0.30701664091216002</v>
      </c>
      <c r="L128" s="17">
        <v>0.27910847765869901</v>
      </c>
      <c r="M128" s="17"/>
      <c r="N128" s="17">
        <v>0.23488133832710301</v>
      </c>
      <c r="O128" s="17">
        <v>0.23878210758236701</v>
      </c>
      <c r="P128" s="17">
        <v>0.27925227703914901</v>
      </c>
      <c r="Q128" s="17">
        <v>0.28576736834127697</v>
      </c>
      <c r="R128" s="17">
        <v>0.25996134757412198</v>
      </c>
      <c r="S128" s="17"/>
      <c r="T128" s="17">
        <v>0.204054949603135</v>
      </c>
      <c r="U128" s="17">
        <v>0.290515351758384</v>
      </c>
      <c r="V128" s="17">
        <v>0.26135555681272599</v>
      </c>
      <c r="W128" s="17">
        <v>0.25229650306009099</v>
      </c>
      <c r="X128" s="17"/>
      <c r="Y128" s="17">
        <v>0.20123116188582499</v>
      </c>
      <c r="Z128" s="17">
        <v>0.29026527494545201</v>
      </c>
      <c r="AA128" s="17">
        <v>0.26849848660231102</v>
      </c>
      <c r="AB128" s="17">
        <v>0.250497511332336</v>
      </c>
      <c r="AC128" s="17">
        <v>0.16939523525493699</v>
      </c>
      <c r="AD128" s="17">
        <v>0.294860390107406</v>
      </c>
      <c r="AE128" s="17"/>
      <c r="AF128" s="17">
        <v>0.28165579286737302</v>
      </c>
      <c r="AG128" s="17">
        <v>0.22335787607207899</v>
      </c>
      <c r="AH128" s="17"/>
      <c r="AI128" s="17">
        <v>0.214879584872125</v>
      </c>
      <c r="AJ128" s="17">
        <v>0.239697411769101</v>
      </c>
      <c r="AK128" s="17">
        <v>0.230453824884265</v>
      </c>
      <c r="AL128" s="17">
        <v>0.32821795046479202</v>
      </c>
      <c r="AM128" s="17">
        <v>0.282590857177341</v>
      </c>
      <c r="AN128" s="17">
        <v>0.23683541357857199</v>
      </c>
      <c r="AO128" s="17">
        <v>0.20311856250395199</v>
      </c>
      <c r="AP128" s="17"/>
      <c r="AQ128" s="17">
        <v>0.157315558309537</v>
      </c>
      <c r="AR128" s="17">
        <v>0.40768579249676701</v>
      </c>
      <c r="AS128" s="17"/>
      <c r="AT128" s="17">
        <v>0.12687417024950501</v>
      </c>
      <c r="AU128" s="17">
        <v>0.23562047747338799</v>
      </c>
      <c r="AV128" s="17">
        <v>0.39054083489643598</v>
      </c>
      <c r="AW128" s="17"/>
      <c r="AX128" s="17">
        <v>0.26725369614821298</v>
      </c>
      <c r="AY128" s="17">
        <v>0.25126909231133099</v>
      </c>
      <c r="AZ128" s="17"/>
      <c r="BA128" s="17">
        <v>0.16749927118115801</v>
      </c>
      <c r="BB128" s="17">
        <v>0.17634979022682401</v>
      </c>
      <c r="BC128" s="17">
        <v>0.199868903518234</v>
      </c>
      <c r="BD128" s="17">
        <v>0.26714395384220802</v>
      </c>
      <c r="BE128" s="17">
        <v>0.65709537212753599</v>
      </c>
      <c r="BF128" s="17"/>
      <c r="BG128" s="17">
        <v>0.17428513206412799</v>
      </c>
      <c r="BH128" s="17">
        <v>0.55832760905441403</v>
      </c>
    </row>
    <row r="129" spans="2:60" x14ac:dyDescent="0.35">
      <c r="B129" t="s">
        <v>139</v>
      </c>
      <c r="C129" s="17">
        <v>0.3263984619866</v>
      </c>
      <c r="D129" s="17">
        <v>0.31338583212224203</v>
      </c>
      <c r="E129" s="17">
        <v>0.339126623264216</v>
      </c>
      <c r="F129" s="17"/>
      <c r="G129" s="17">
        <v>0.30418159425857899</v>
      </c>
      <c r="H129" s="17">
        <v>0.35132896089730697</v>
      </c>
      <c r="I129" s="17">
        <v>0.27188978675777697</v>
      </c>
      <c r="J129" s="17">
        <v>0.32089624776438502</v>
      </c>
      <c r="K129" s="17">
        <v>0.33686514237517801</v>
      </c>
      <c r="L129" s="17">
        <v>0.35673351540180698</v>
      </c>
      <c r="M129" s="17"/>
      <c r="N129" s="17">
        <v>0.32534970275334701</v>
      </c>
      <c r="O129" s="17">
        <v>0.369796531216666</v>
      </c>
      <c r="P129" s="17">
        <v>0.31829590805380997</v>
      </c>
      <c r="Q129" s="17">
        <v>0.320349619637744</v>
      </c>
      <c r="R129" s="17">
        <v>0.25543493525528799</v>
      </c>
      <c r="S129" s="17"/>
      <c r="T129" s="17">
        <v>0.33481361850725</v>
      </c>
      <c r="U129" s="17">
        <v>0.34407698355348498</v>
      </c>
      <c r="V129" s="17">
        <v>0.331461388774139</v>
      </c>
      <c r="W129" s="17">
        <v>0.29698875582234602</v>
      </c>
      <c r="X129" s="17"/>
      <c r="Y129" s="17">
        <v>0.287400771281975</v>
      </c>
      <c r="Z129" s="17">
        <v>0.33483132906198998</v>
      </c>
      <c r="AA129" s="17">
        <v>0.38752030912908297</v>
      </c>
      <c r="AB129" s="17">
        <v>0.36909312754023299</v>
      </c>
      <c r="AC129" s="17">
        <v>0.386982751109266</v>
      </c>
      <c r="AD129" s="17">
        <v>0.34756641996440302</v>
      </c>
      <c r="AE129" s="17"/>
      <c r="AF129" s="17">
        <v>0.31481189009948102</v>
      </c>
      <c r="AG129" s="17">
        <v>0.344499163294257</v>
      </c>
      <c r="AH129" s="17"/>
      <c r="AI129" s="17">
        <v>0.41156742780213501</v>
      </c>
      <c r="AJ129" s="17">
        <v>0.32632626708930701</v>
      </c>
      <c r="AK129" s="17">
        <v>0.37022990550171098</v>
      </c>
      <c r="AL129" s="17">
        <v>0.27305400583247103</v>
      </c>
      <c r="AM129" s="17">
        <v>0.31596030788930501</v>
      </c>
      <c r="AN129" s="17">
        <v>0.27065130672131799</v>
      </c>
      <c r="AO129" s="17">
        <v>0.29912328936126997</v>
      </c>
      <c r="AP129" s="17"/>
      <c r="AQ129" s="17">
        <v>0.38943637364802403</v>
      </c>
      <c r="AR129" s="17">
        <v>0.224288786437633</v>
      </c>
      <c r="AS129" s="17"/>
      <c r="AT129" s="17">
        <v>0.374475747377287</v>
      </c>
      <c r="AU129" s="17">
        <v>0.39220834477564998</v>
      </c>
      <c r="AV129" s="17">
        <v>0.20115312353925699</v>
      </c>
      <c r="AW129" s="17"/>
      <c r="AX129" s="17">
        <v>0.33758563132418601</v>
      </c>
      <c r="AY129" s="17">
        <v>0.32235742423928399</v>
      </c>
      <c r="AZ129" s="17"/>
      <c r="BA129" s="17">
        <v>0.29570705361423799</v>
      </c>
      <c r="BB129" s="17">
        <v>0.41199642048722102</v>
      </c>
      <c r="BC129" s="17">
        <v>0.39661700558638602</v>
      </c>
      <c r="BD129" s="17">
        <v>0.154606581534244</v>
      </c>
      <c r="BE129" s="17">
        <v>5.3254257344589599E-2</v>
      </c>
      <c r="BF129" s="17"/>
      <c r="BG129" s="17">
        <v>0.38486831768215202</v>
      </c>
      <c r="BH129" s="17">
        <v>7.8924999578304206E-2</v>
      </c>
    </row>
    <row r="130" spans="2:60" x14ac:dyDescent="0.35">
      <c r="B130" t="s">
        <v>140</v>
      </c>
      <c r="C130" s="17">
        <v>0.15648776191556099</v>
      </c>
      <c r="D130" s="17">
        <v>0.12865966666885301</v>
      </c>
      <c r="E130" s="17">
        <v>0.18004948690004599</v>
      </c>
      <c r="F130" s="17"/>
      <c r="G130" s="17">
        <v>0.20053468817112199</v>
      </c>
      <c r="H130" s="17">
        <v>0.15001320885097999</v>
      </c>
      <c r="I130" s="17">
        <v>0.173703589620854</v>
      </c>
      <c r="J130" s="17">
        <v>0.13926785965921201</v>
      </c>
      <c r="K130" s="17">
        <v>0.14602136244418801</v>
      </c>
      <c r="L130" s="17">
        <v>0.144312386891501</v>
      </c>
      <c r="M130" s="17"/>
      <c r="N130" s="17">
        <v>0.169168754720255</v>
      </c>
      <c r="O130" s="17">
        <v>0.18385791549634301</v>
      </c>
      <c r="P130" s="17">
        <v>0.148808364386537</v>
      </c>
      <c r="Q130" s="17">
        <v>0.11257599954868699</v>
      </c>
      <c r="R130" s="17">
        <v>0.12867313238366199</v>
      </c>
      <c r="S130" s="17"/>
      <c r="T130" s="17">
        <v>0.181515781177531</v>
      </c>
      <c r="U130" s="17">
        <v>0.162669743648896</v>
      </c>
      <c r="V130" s="17">
        <v>0.146434792384603</v>
      </c>
      <c r="W130" s="17">
        <v>0.149366288938764</v>
      </c>
      <c r="X130" s="17"/>
      <c r="Y130" s="17">
        <v>0.16713796274427101</v>
      </c>
      <c r="Z130" s="17">
        <v>0.14363724261665001</v>
      </c>
      <c r="AA130" s="17">
        <v>0.14149606912899801</v>
      </c>
      <c r="AB130" s="17">
        <v>0.17197865351640901</v>
      </c>
      <c r="AC130" s="17">
        <v>0.15912387195802499</v>
      </c>
      <c r="AD130" s="17">
        <v>0.163286404269013</v>
      </c>
      <c r="AE130" s="17"/>
      <c r="AF130" s="17">
        <v>0.14061553201237001</v>
      </c>
      <c r="AG130" s="17">
        <v>0.17326807149349199</v>
      </c>
      <c r="AH130" s="17"/>
      <c r="AI130" s="17">
        <v>0.149353823346391</v>
      </c>
      <c r="AJ130" s="17">
        <v>0.15487808287500801</v>
      </c>
      <c r="AK130" s="17">
        <v>0.16541186913161701</v>
      </c>
      <c r="AL130" s="17">
        <v>0.178665215663212</v>
      </c>
      <c r="AM130" s="17">
        <v>0.131523255302779</v>
      </c>
      <c r="AN130" s="17">
        <v>0.16310850035782501</v>
      </c>
      <c r="AO130" s="17">
        <v>0.23196936221285999</v>
      </c>
      <c r="AP130" s="17"/>
      <c r="AQ130" s="17">
        <v>0.17896700850629499</v>
      </c>
      <c r="AR130" s="17">
        <v>0.102636590558239</v>
      </c>
      <c r="AS130" s="17"/>
      <c r="AT130" s="17">
        <v>0.25663157482798499</v>
      </c>
      <c r="AU130" s="17">
        <v>0.15058230341522399</v>
      </c>
      <c r="AV130" s="17">
        <v>8.0598461442702801E-2</v>
      </c>
      <c r="AW130" s="17"/>
      <c r="AX130" s="17">
        <v>0.15262553569649401</v>
      </c>
      <c r="AY130" s="17">
        <v>0.15788287818393501</v>
      </c>
      <c r="AZ130" s="17"/>
      <c r="BA130" s="17">
        <v>0.18846524856360999</v>
      </c>
      <c r="BB130" s="17">
        <v>0.240407519001341</v>
      </c>
      <c r="BC130" s="17">
        <v>0.13970490278234499</v>
      </c>
      <c r="BD130" s="17">
        <v>9.1086728841814305E-2</v>
      </c>
      <c r="BE130" s="17">
        <v>3.14557796664275E-2</v>
      </c>
      <c r="BF130" s="17"/>
      <c r="BG130" s="17">
        <v>0.228290372866195</v>
      </c>
      <c r="BH130" s="17">
        <v>4.6559239184224499E-2</v>
      </c>
    </row>
    <row r="131" spans="2:60" x14ac:dyDescent="0.35">
      <c r="B131" t="s">
        <v>114</v>
      </c>
      <c r="C131" s="17">
        <v>7.7887154457423405E-2</v>
      </c>
      <c r="D131" s="17">
        <v>5.9644993175531298E-2</v>
      </c>
      <c r="E131" s="17">
        <v>9.3390172983812095E-2</v>
      </c>
      <c r="F131" s="17"/>
      <c r="G131" s="17">
        <v>7.97706622100115E-2</v>
      </c>
      <c r="H131" s="17">
        <v>5.1077237922666399E-2</v>
      </c>
      <c r="I131" s="17">
        <v>7.1540639502918599E-2</v>
      </c>
      <c r="J131" s="17">
        <v>0.10589724917825</v>
      </c>
      <c r="K131" s="17">
        <v>0.104517763694285</v>
      </c>
      <c r="L131" s="17">
        <v>6.2523811065026094E-2</v>
      </c>
      <c r="M131" s="17"/>
      <c r="N131" s="17">
        <v>0.112329461515037</v>
      </c>
      <c r="O131" s="17">
        <v>6.6662496709178301E-2</v>
      </c>
      <c r="P131" s="17">
        <v>6.9562789772706204E-2</v>
      </c>
      <c r="Q131" s="17">
        <v>4.4988084502727101E-2</v>
      </c>
      <c r="R131" s="17">
        <v>6.88442643311169E-2</v>
      </c>
      <c r="S131" s="17"/>
      <c r="T131" s="17">
        <v>6.6867879462857105E-2</v>
      </c>
      <c r="U131" s="17">
        <v>7.9280409990818201E-2</v>
      </c>
      <c r="V131" s="17">
        <v>7.83103735551402E-2</v>
      </c>
      <c r="W131" s="17">
        <v>8.3824176411085499E-2</v>
      </c>
      <c r="X131" s="17"/>
      <c r="Y131" s="17">
        <v>8.4100715352133801E-2</v>
      </c>
      <c r="Z131" s="17">
        <v>7.4757736016555401E-2</v>
      </c>
      <c r="AA131" s="17">
        <v>6.4777499060969204E-2</v>
      </c>
      <c r="AB131" s="17">
        <v>7.2133594514087795E-2</v>
      </c>
      <c r="AC131" s="17">
        <v>0.18514661795339901</v>
      </c>
      <c r="AD131" s="17">
        <v>7.1449791630186596E-2</v>
      </c>
      <c r="AE131" s="17"/>
      <c r="AF131" s="17">
        <v>6.6694689120228398E-2</v>
      </c>
      <c r="AG131" s="17">
        <v>8.9371039130794305E-2</v>
      </c>
      <c r="AH131" s="17"/>
      <c r="AI131" s="17">
        <v>0.14834480808966699</v>
      </c>
      <c r="AJ131" s="17">
        <v>8.9469656888234397E-2</v>
      </c>
      <c r="AK131" s="17">
        <v>0.10015495134909801</v>
      </c>
      <c r="AL131" s="17">
        <v>4.8991375541689003E-2</v>
      </c>
      <c r="AM131" s="17">
        <v>5.5349907787171998E-2</v>
      </c>
      <c r="AN131" s="17">
        <v>5.2685222158111999E-2</v>
      </c>
      <c r="AO131" s="17">
        <v>4.6809006974880697E-2</v>
      </c>
      <c r="AP131" s="17"/>
      <c r="AQ131" s="17">
        <v>5.49710608748155E-2</v>
      </c>
      <c r="AR131" s="17">
        <v>8.9640873980956604E-2</v>
      </c>
      <c r="AS131" s="17"/>
      <c r="AT131" s="17">
        <v>4.4854492484001501E-2</v>
      </c>
      <c r="AU131" s="17">
        <v>8.0449144314676702E-2</v>
      </c>
      <c r="AV131" s="17">
        <v>7.4557751565353603E-2</v>
      </c>
      <c r="AW131" s="17"/>
      <c r="AX131" s="17">
        <v>7.6934493042495E-2</v>
      </c>
      <c r="AY131" s="17">
        <v>7.8231275532377006E-2</v>
      </c>
      <c r="AZ131" s="17"/>
      <c r="BA131" s="17">
        <v>7.2089971305716899E-2</v>
      </c>
      <c r="BB131" s="17">
        <v>3.2363531839565897E-2</v>
      </c>
      <c r="BC131" s="17">
        <v>5.5806321559335001E-2</v>
      </c>
      <c r="BD131" s="17">
        <v>1.83024962849241E-2</v>
      </c>
      <c r="BE131" s="17">
        <v>0.149644151057372</v>
      </c>
      <c r="BF131" s="17"/>
      <c r="BG131" s="17">
        <v>4.1630956393474E-2</v>
      </c>
      <c r="BH131" s="17">
        <v>0.116377644431397</v>
      </c>
    </row>
    <row r="132" spans="2:60" x14ac:dyDescent="0.35">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row>
    <row r="133" spans="2:60" x14ac:dyDescent="0.35">
      <c r="B133" s="6" t="s">
        <v>144</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row>
    <row r="134" spans="2:60" x14ac:dyDescent="0.35">
      <c r="B134" s="24" t="s">
        <v>97</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row>
    <row r="135" spans="2:60" x14ac:dyDescent="0.35">
      <c r="B135" t="s">
        <v>136</v>
      </c>
      <c r="C135" s="17">
        <v>5.2722339069213198E-2</v>
      </c>
      <c r="D135" s="17">
        <v>7.1688162986199899E-2</v>
      </c>
      <c r="E135" s="17">
        <v>3.5540137969813097E-2</v>
      </c>
      <c r="F135" s="17"/>
      <c r="G135" s="17">
        <v>7.2325792187598895E-2</v>
      </c>
      <c r="H135" s="17">
        <v>9.0127433219486602E-2</v>
      </c>
      <c r="I135" s="17">
        <v>8.9077019614207595E-2</v>
      </c>
      <c r="J135" s="17">
        <v>4.5350229382575401E-2</v>
      </c>
      <c r="K135" s="17">
        <v>1.7720609059704399E-2</v>
      </c>
      <c r="L135" s="17">
        <v>1.40430526933389E-2</v>
      </c>
      <c r="M135" s="17"/>
      <c r="N135" s="17">
        <v>3.9817619197079102E-2</v>
      </c>
      <c r="O135" s="17">
        <v>4.8110256757798099E-2</v>
      </c>
      <c r="P135" s="17">
        <v>5.22155178087867E-2</v>
      </c>
      <c r="Q135" s="17">
        <v>8.1172395902340905E-2</v>
      </c>
      <c r="R135" s="17">
        <v>6.2123451164512102E-2</v>
      </c>
      <c r="S135" s="17"/>
      <c r="T135" s="17">
        <v>4.9524298654948798E-2</v>
      </c>
      <c r="U135" s="17">
        <v>3.8712030830908802E-2</v>
      </c>
      <c r="V135" s="17">
        <v>4.4301034289123402E-2</v>
      </c>
      <c r="W135" s="17">
        <v>8.0591396512911098E-2</v>
      </c>
      <c r="X135" s="17"/>
      <c r="Y135" s="17">
        <v>9.74034760449808E-2</v>
      </c>
      <c r="Z135" s="17">
        <v>3.1127784194817699E-2</v>
      </c>
      <c r="AA135" s="17">
        <v>2.8311424001657301E-2</v>
      </c>
      <c r="AB135" s="17">
        <v>3.1628331979896597E-2</v>
      </c>
      <c r="AC135" s="17">
        <v>6.4240024797063894E-2</v>
      </c>
      <c r="AD135" s="17">
        <v>2.5797701162134801E-2</v>
      </c>
      <c r="AE135" s="17"/>
      <c r="AF135" s="17">
        <v>5.9746970835152097E-2</v>
      </c>
      <c r="AG135" s="17">
        <v>4.3780839058374502E-2</v>
      </c>
      <c r="AH135" s="17"/>
      <c r="AI135" s="17">
        <v>1.3570338574863601E-2</v>
      </c>
      <c r="AJ135" s="17">
        <v>5.6586471818545203E-2</v>
      </c>
      <c r="AK135" s="17">
        <v>3.1819062131563998E-2</v>
      </c>
      <c r="AL135" s="17">
        <v>3.47557383663561E-2</v>
      </c>
      <c r="AM135" s="17">
        <v>7.2824216255490001E-2</v>
      </c>
      <c r="AN135" s="17">
        <v>7.3083499331719801E-2</v>
      </c>
      <c r="AO135" s="17">
        <v>8.8295690567144494E-2</v>
      </c>
      <c r="AP135" s="17"/>
      <c r="AQ135" s="17">
        <v>6.1437279921597601E-2</v>
      </c>
      <c r="AR135" s="17">
        <v>5.70274395154899E-2</v>
      </c>
      <c r="AS135" s="17"/>
      <c r="AT135" s="17">
        <v>4.3906984094964699E-2</v>
      </c>
      <c r="AU135" s="17">
        <v>2.8494392188848899E-2</v>
      </c>
      <c r="AV135" s="17">
        <v>9.3930318152384798E-2</v>
      </c>
      <c r="AW135" s="17"/>
      <c r="AX135" s="17">
        <v>4.7059259651228598E-2</v>
      </c>
      <c r="AY135" s="17">
        <v>5.4767960888598602E-2</v>
      </c>
      <c r="AZ135" s="17"/>
      <c r="BA135" s="17">
        <v>0.145449980492802</v>
      </c>
      <c r="BB135" s="17">
        <v>3.4915448219778003E-2</v>
      </c>
      <c r="BC135" s="17">
        <v>4.7603615748513302E-2</v>
      </c>
      <c r="BD135" s="17">
        <v>0.14921793703626199</v>
      </c>
      <c r="BE135" s="17">
        <v>2.8761559536618402E-2</v>
      </c>
      <c r="BF135" s="17"/>
      <c r="BG135" s="17">
        <v>6.07010573055001E-2</v>
      </c>
      <c r="BH135" s="17">
        <v>5.92710189093913E-2</v>
      </c>
    </row>
    <row r="136" spans="2:60" x14ac:dyDescent="0.35">
      <c r="B136" t="s">
        <v>137</v>
      </c>
      <c r="C136" s="17">
        <v>0.15942887638462699</v>
      </c>
      <c r="D136" s="17">
        <v>0.17378710998729999</v>
      </c>
      <c r="E136" s="17">
        <v>0.14828462780516799</v>
      </c>
      <c r="F136" s="17"/>
      <c r="G136" s="17">
        <v>0.246651215514955</v>
      </c>
      <c r="H136" s="17">
        <v>0.199827467118248</v>
      </c>
      <c r="I136" s="17">
        <v>0.16675881818488</v>
      </c>
      <c r="J136" s="17">
        <v>0.13443126965338001</v>
      </c>
      <c r="K136" s="17">
        <v>0.123844005046623</v>
      </c>
      <c r="L136" s="17">
        <v>0.11578772605045801</v>
      </c>
      <c r="M136" s="17"/>
      <c r="N136" s="17">
        <v>0.15811062538624801</v>
      </c>
      <c r="O136" s="17">
        <v>0.155102876831992</v>
      </c>
      <c r="P136" s="17">
        <v>0.14245551274065901</v>
      </c>
      <c r="Q136" s="17">
        <v>0.18874932968201899</v>
      </c>
      <c r="R136" s="17">
        <v>0.20738044660398</v>
      </c>
      <c r="S136" s="17"/>
      <c r="T136" s="17">
        <v>0.150961796774991</v>
      </c>
      <c r="U136" s="17">
        <v>0.152969845510674</v>
      </c>
      <c r="V136" s="17">
        <v>0.162749490676484</v>
      </c>
      <c r="W136" s="17">
        <v>0.16576288574780901</v>
      </c>
      <c r="X136" s="17"/>
      <c r="Y136" s="17">
        <v>0.181108472468966</v>
      </c>
      <c r="Z136" s="17">
        <v>0.156579326376874</v>
      </c>
      <c r="AA136" s="17">
        <v>0.22628825374156999</v>
      </c>
      <c r="AB136" s="17">
        <v>0.104291314138703</v>
      </c>
      <c r="AC136" s="17">
        <v>0.223566302824526</v>
      </c>
      <c r="AD136" s="17">
        <v>0.12562312890399199</v>
      </c>
      <c r="AE136" s="17"/>
      <c r="AF136" s="17">
        <v>0.16533692878046399</v>
      </c>
      <c r="AG136" s="17">
        <v>0.15318275284777699</v>
      </c>
      <c r="AH136" s="17"/>
      <c r="AI136" s="17">
        <v>0.14491209337095801</v>
      </c>
      <c r="AJ136" s="17">
        <v>0.17400747400295499</v>
      </c>
      <c r="AK136" s="17">
        <v>0.17876991631868999</v>
      </c>
      <c r="AL136" s="17">
        <v>0.153272939835955</v>
      </c>
      <c r="AM136" s="17">
        <v>0.133753490792521</v>
      </c>
      <c r="AN136" s="17">
        <v>0.17662269839762601</v>
      </c>
      <c r="AO136" s="17">
        <v>0.12560722251363801</v>
      </c>
      <c r="AP136" s="17"/>
      <c r="AQ136" s="17">
        <v>0.19327831306809701</v>
      </c>
      <c r="AR136" s="17">
        <v>0.13957183881497601</v>
      </c>
      <c r="AS136" s="17"/>
      <c r="AT136" s="17">
        <v>0.19918239581601099</v>
      </c>
      <c r="AU136" s="17">
        <v>0.146675579886898</v>
      </c>
      <c r="AV136" s="17">
        <v>0.15811662278205599</v>
      </c>
      <c r="AW136" s="17"/>
      <c r="AX136" s="17">
        <v>0.154965684684506</v>
      </c>
      <c r="AY136" s="17">
        <v>0.16104107385741401</v>
      </c>
      <c r="AZ136" s="17"/>
      <c r="BA136" s="17">
        <v>0.196562989380137</v>
      </c>
      <c r="BB136" s="17">
        <v>0.15902083303425901</v>
      </c>
      <c r="BC136" s="17">
        <v>0.18810437236713301</v>
      </c>
      <c r="BD136" s="17">
        <v>0.21473823523576199</v>
      </c>
      <c r="BE136" s="17">
        <v>7.6523268832654798E-2</v>
      </c>
      <c r="BF136" s="17"/>
      <c r="BG136" s="17">
        <v>0.16777870578102</v>
      </c>
      <c r="BH136" s="17">
        <v>0.111530663125225</v>
      </c>
    </row>
    <row r="137" spans="2:60" x14ac:dyDescent="0.35">
      <c r="B137" t="s">
        <v>138</v>
      </c>
      <c r="C137" s="17">
        <v>0.33471735104979</v>
      </c>
      <c r="D137" s="17">
        <v>0.32080836161145798</v>
      </c>
      <c r="E137" s="17">
        <v>0.35052489498906098</v>
      </c>
      <c r="F137" s="17"/>
      <c r="G137" s="17">
        <v>0.24854593985162199</v>
      </c>
      <c r="H137" s="17">
        <v>0.28535327173998298</v>
      </c>
      <c r="I137" s="17">
        <v>0.28923799889574198</v>
      </c>
      <c r="J137" s="17">
        <v>0.33238307045545801</v>
      </c>
      <c r="K137" s="17">
        <v>0.40763546936296402</v>
      </c>
      <c r="L137" s="17">
        <v>0.406650540273857</v>
      </c>
      <c r="M137" s="17"/>
      <c r="N137" s="17">
        <v>0.28128734971587799</v>
      </c>
      <c r="O137" s="17">
        <v>0.27543764084114802</v>
      </c>
      <c r="P137" s="17">
        <v>0.39212484750788201</v>
      </c>
      <c r="Q137" s="17">
        <v>0.38023091709733098</v>
      </c>
      <c r="R137" s="17">
        <v>0.34951361522091601</v>
      </c>
      <c r="S137" s="17"/>
      <c r="T137" s="17">
        <v>0.318059850846729</v>
      </c>
      <c r="U137" s="17">
        <v>0.38402716014243998</v>
      </c>
      <c r="V137" s="17">
        <v>0.33336021042713998</v>
      </c>
      <c r="W137" s="17">
        <v>0.30584060245063599</v>
      </c>
      <c r="X137" s="17"/>
      <c r="Y137" s="17">
        <v>0.29228031249279002</v>
      </c>
      <c r="Z137" s="17">
        <v>0.36112414814700899</v>
      </c>
      <c r="AA137" s="17">
        <v>0.342813812102229</v>
      </c>
      <c r="AB137" s="17">
        <v>0.34749774261413602</v>
      </c>
      <c r="AC137" s="17">
        <v>0.13134719573831799</v>
      </c>
      <c r="AD137" s="17">
        <v>0.36631444494200099</v>
      </c>
      <c r="AE137" s="17"/>
      <c r="AF137" s="17">
        <v>0.35654360493902598</v>
      </c>
      <c r="AG137" s="17">
        <v>0.30437658290884201</v>
      </c>
      <c r="AH137" s="17"/>
      <c r="AI137" s="17">
        <v>0.19736167581916</v>
      </c>
      <c r="AJ137" s="17">
        <v>0.28943846410448199</v>
      </c>
      <c r="AK137" s="17">
        <v>0.32045794931793598</v>
      </c>
      <c r="AL137" s="17">
        <v>0.38101912347792799</v>
      </c>
      <c r="AM137" s="17">
        <v>0.39409551850130198</v>
      </c>
      <c r="AN137" s="17">
        <v>0.35897904030564698</v>
      </c>
      <c r="AO137" s="17">
        <v>0.37206963562537898</v>
      </c>
      <c r="AP137" s="17"/>
      <c r="AQ137" s="17">
        <v>0.32046556313980001</v>
      </c>
      <c r="AR137" s="17">
        <v>0.376086916098546</v>
      </c>
      <c r="AS137" s="17"/>
      <c r="AT137" s="17">
        <v>0.30526283830636702</v>
      </c>
      <c r="AU137" s="17">
        <v>0.33725778385399202</v>
      </c>
      <c r="AV137" s="17">
        <v>0.36485698297560598</v>
      </c>
      <c r="AW137" s="17"/>
      <c r="AX137" s="17">
        <v>0.35694222159778899</v>
      </c>
      <c r="AY137" s="17">
        <v>0.32668926654480801</v>
      </c>
      <c r="AZ137" s="17"/>
      <c r="BA137" s="17">
        <v>0.20901630383286199</v>
      </c>
      <c r="BB137" s="17">
        <v>0.31844777897146198</v>
      </c>
      <c r="BC137" s="17">
        <v>0.347095426935282</v>
      </c>
      <c r="BD137" s="17">
        <v>0.38629644348360598</v>
      </c>
      <c r="BE137" s="17">
        <v>0.45350896685719</v>
      </c>
      <c r="BF137" s="17"/>
      <c r="BG137" s="17">
        <v>0.29291949218568197</v>
      </c>
      <c r="BH137" s="17">
        <v>0.43648522935342898</v>
      </c>
    </row>
    <row r="138" spans="2:60" x14ac:dyDescent="0.35">
      <c r="B138" t="s">
        <v>139</v>
      </c>
      <c r="C138" s="17">
        <v>0.24451719339899</v>
      </c>
      <c r="D138" s="17">
        <v>0.24187426815942401</v>
      </c>
      <c r="E138" s="17">
        <v>0.24668431936432</v>
      </c>
      <c r="F138" s="17"/>
      <c r="G138" s="17">
        <v>0.205115417395624</v>
      </c>
      <c r="H138" s="17">
        <v>0.21393060401310701</v>
      </c>
      <c r="I138" s="17">
        <v>0.202617053259605</v>
      </c>
      <c r="J138" s="17">
        <v>0.26046753777423698</v>
      </c>
      <c r="K138" s="17">
        <v>0.248768410517757</v>
      </c>
      <c r="L138" s="17">
        <v>0.310908928718445</v>
      </c>
      <c r="M138" s="17"/>
      <c r="N138" s="17">
        <v>0.23540487923054501</v>
      </c>
      <c r="O138" s="17">
        <v>0.26952035510279299</v>
      </c>
      <c r="P138" s="17">
        <v>0.23475715348661</v>
      </c>
      <c r="Q138" s="17">
        <v>0.226953531976919</v>
      </c>
      <c r="R138" s="17">
        <v>0.26640133559991203</v>
      </c>
      <c r="S138" s="17"/>
      <c r="T138" s="17">
        <v>0.25976479276520897</v>
      </c>
      <c r="U138" s="17">
        <v>0.23095050838394299</v>
      </c>
      <c r="V138" s="17">
        <v>0.24620548753525601</v>
      </c>
      <c r="W138" s="17">
        <v>0.24279594427941001</v>
      </c>
      <c r="X138" s="17"/>
      <c r="Y138" s="17">
        <v>0.226895924323543</v>
      </c>
      <c r="Z138" s="17">
        <v>0.24659216530494499</v>
      </c>
      <c r="AA138" s="17">
        <v>0.23738558466030299</v>
      </c>
      <c r="AB138" s="17">
        <v>0.27133726015320703</v>
      </c>
      <c r="AC138" s="17">
        <v>0.32261371286551899</v>
      </c>
      <c r="AD138" s="17">
        <v>0.26131625715170198</v>
      </c>
      <c r="AE138" s="17"/>
      <c r="AF138" s="17">
        <v>0.24950510569460699</v>
      </c>
      <c r="AG138" s="17">
        <v>0.240200545171881</v>
      </c>
      <c r="AH138" s="17"/>
      <c r="AI138" s="17">
        <v>0.327671789139244</v>
      </c>
      <c r="AJ138" s="17">
        <v>0.214257600814344</v>
      </c>
      <c r="AK138" s="17">
        <v>0.26610785840968798</v>
      </c>
      <c r="AL138" s="17">
        <v>0.21624074623005701</v>
      </c>
      <c r="AM138" s="17">
        <v>0.24236988532710599</v>
      </c>
      <c r="AN138" s="17">
        <v>0.236044948065225</v>
      </c>
      <c r="AO138" s="17">
        <v>0.31206681008833098</v>
      </c>
      <c r="AP138" s="17"/>
      <c r="AQ138" s="17">
        <v>0.25070170788072699</v>
      </c>
      <c r="AR138" s="17">
        <v>0.21794633694656601</v>
      </c>
      <c r="AS138" s="17"/>
      <c r="AT138" s="17">
        <v>0.27913123881994301</v>
      </c>
      <c r="AU138" s="17">
        <v>0.26027275045083098</v>
      </c>
      <c r="AV138" s="17">
        <v>0.202528580459263</v>
      </c>
      <c r="AW138" s="17"/>
      <c r="AX138" s="17">
        <v>0.23101387259511</v>
      </c>
      <c r="AY138" s="17">
        <v>0.249394873126181</v>
      </c>
      <c r="AZ138" s="17"/>
      <c r="BA138" s="17">
        <v>0.206449091997921</v>
      </c>
      <c r="BB138" s="17">
        <v>0.28532040329858399</v>
      </c>
      <c r="BC138" s="17">
        <v>0.25861576236502998</v>
      </c>
      <c r="BD138" s="17">
        <v>0.14614072737741099</v>
      </c>
      <c r="BE138" s="17">
        <v>0.21478733696258601</v>
      </c>
      <c r="BF138" s="17"/>
      <c r="BG138" s="17">
        <v>0.26692122288450498</v>
      </c>
      <c r="BH138" s="17">
        <v>0.197400370911547</v>
      </c>
    </row>
    <row r="139" spans="2:60" x14ac:dyDescent="0.35">
      <c r="B139" t="s">
        <v>140</v>
      </c>
      <c r="C139" s="17">
        <v>0.114898993076963</v>
      </c>
      <c r="D139" s="17">
        <v>0.11706956916460599</v>
      </c>
      <c r="E139" s="17">
        <v>0.11252562034725801</v>
      </c>
      <c r="F139" s="17"/>
      <c r="G139" s="17">
        <v>0.12417584286528199</v>
      </c>
      <c r="H139" s="17">
        <v>0.12840241525497501</v>
      </c>
      <c r="I139" s="17">
        <v>0.14851499408334001</v>
      </c>
      <c r="J139" s="17">
        <v>0.119738567363173</v>
      </c>
      <c r="K139" s="17">
        <v>0.114799958395643</v>
      </c>
      <c r="L139" s="17">
        <v>6.8002357460856394E-2</v>
      </c>
      <c r="M139" s="17"/>
      <c r="N139" s="17">
        <v>0.161420044893299</v>
      </c>
      <c r="O139" s="17">
        <v>0.142026815537352</v>
      </c>
      <c r="P139" s="17">
        <v>9.8049852125890305E-2</v>
      </c>
      <c r="Q139" s="17">
        <v>6.6737234701816903E-2</v>
      </c>
      <c r="R139" s="17">
        <v>6.5634051671350696E-2</v>
      </c>
      <c r="S139" s="17"/>
      <c r="T139" s="17">
        <v>0.12873302000651099</v>
      </c>
      <c r="U139" s="17">
        <v>0.101182682102493</v>
      </c>
      <c r="V139" s="17">
        <v>0.117926325321509</v>
      </c>
      <c r="W139" s="17">
        <v>0.112177489684246</v>
      </c>
      <c r="X139" s="17"/>
      <c r="Y139" s="17">
        <v>0.121552171611646</v>
      </c>
      <c r="Z139" s="17">
        <v>0.10730541585423201</v>
      </c>
      <c r="AA139" s="17">
        <v>4.5784479802805297E-2</v>
      </c>
      <c r="AB139" s="17">
        <v>0.14081753144669501</v>
      </c>
      <c r="AC139" s="17">
        <v>0.11686973659259101</v>
      </c>
      <c r="AD139" s="17">
        <v>0.12403576230534399</v>
      </c>
      <c r="AE139" s="17"/>
      <c r="AF139" s="17">
        <v>9.9407367295054005E-2</v>
      </c>
      <c r="AG139" s="17">
        <v>0.13305631013329</v>
      </c>
      <c r="AH139" s="17"/>
      <c r="AI139" s="17">
        <v>0.149187915124567</v>
      </c>
      <c r="AJ139" s="17">
        <v>0.13856710452846999</v>
      </c>
      <c r="AK139" s="17">
        <v>0.113916495389265</v>
      </c>
      <c r="AL139" s="17">
        <v>0.127989809730781</v>
      </c>
      <c r="AM139" s="17">
        <v>9.9197027573081006E-2</v>
      </c>
      <c r="AN139" s="17">
        <v>6.9454709031359904E-2</v>
      </c>
      <c r="AO139" s="17">
        <v>6.9799589754898E-2</v>
      </c>
      <c r="AP139" s="17"/>
      <c r="AQ139" s="17">
        <v>9.5771231966652604E-2</v>
      </c>
      <c r="AR139" s="17">
        <v>0.12221505213151899</v>
      </c>
      <c r="AS139" s="17"/>
      <c r="AT139" s="17">
        <v>0.11879161968672</v>
      </c>
      <c r="AU139" s="17">
        <v>0.12705251176259799</v>
      </c>
      <c r="AV139" s="17">
        <v>8.9637094203392706E-2</v>
      </c>
      <c r="AW139" s="17"/>
      <c r="AX139" s="17">
        <v>0.106580392753514</v>
      </c>
      <c r="AY139" s="17">
        <v>0.117903844161049</v>
      </c>
      <c r="AZ139" s="17"/>
      <c r="BA139" s="17">
        <v>0.18978885297002199</v>
      </c>
      <c r="BB139" s="17">
        <v>0.14807951156733801</v>
      </c>
      <c r="BC139" s="17">
        <v>7.4050890038806799E-2</v>
      </c>
      <c r="BD139" s="17">
        <v>8.3235635691370893E-2</v>
      </c>
      <c r="BE139" s="17">
        <v>0.110419821072455</v>
      </c>
      <c r="BF139" s="17"/>
      <c r="BG139" s="17">
        <v>0.15780950951925399</v>
      </c>
      <c r="BH139" s="17">
        <v>0.103534550099828</v>
      </c>
    </row>
    <row r="140" spans="2:60" x14ac:dyDescent="0.35">
      <c r="B140" t="s">
        <v>114</v>
      </c>
      <c r="C140" s="17">
        <v>9.3715247020416795E-2</v>
      </c>
      <c r="D140" s="17">
        <v>7.4772528091013105E-2</v>
      </c>
      <c r="E140" s="17">
        <v>0.106440399524381</v>
      </c>
      <c r="F140" s="17"/>
      <c r="G140" s="17">
        <v>0.103185792184917</v>
      </c>
      <c r="H140" s="17">
        <v>8.2358808654200102E-2</v>
      </c>
      <c r="I140" s="17">
        <v>0.103794115962226</v>
      </c>
      <c r="J140" s="17">
        <v>0.107629325371177</v>
      </c>
      <c r="K140" s="17">
        <v>8.7231547617308794E-2</v>
      </c>
      <c r="L140" s="17">
        <v>8.46073948030448E-2</v>
      </c>
      <c r="M140" s="17"/>
      <c r="N140" s="17">
        <v>0.123959481576951</v>
      </c>
      <c r="O140" s="17">
        <v>0.109802054928917</v>
      </c>
      <c r="P140" s="17">
        <v>8.0397116330172005E-2</v>
      </c>
      <c r="Q140" s="17">
        <v>5.6156590639572901E-2</v>
      </c>
      <c r="R140" s="17">
        <v>4.8947099739328502E-2</v>
      </c>
      <c r="S140" s="17"/>
      <c r="T140" s="17">
        <v>9.2956240951611604E-2</v>
      </c>
      <c r="U140" s="17">
        <v>9.2157773029541798E-2</v>
      </c>
      <c r="V140" s="17">
        <v>9.5457451750487698E-2</v>
      </c>
      <c r="W140" s="17">
        <v>9.2831681324987897E-2</v>
      </c>
      <c r="X140" s="17"/>
      <c r="Y140" s="17">
        <v>8.0759643058073399E-2</v>
      </c>
      <c r="Z140" s="17">
        <v>9.7271160122122002E-2</v>
      </c>
      <c r="AA140" s="17">
        <v>0.119416445691435</v>
      </c>
      <c r="AB140" s="17">
        <v>0.104427819667363</v>
      </c>
      <c r="AC140" s="17">
        <v>0.14136302718198299</v>
      </c>
      <c r="AD140" s="17">
        <v>9.6912705534826296E-2</v>
      </c>
      <c r="AE140" s="17"/>
      <c r="AF140" s="17">
        <v>6.9460022455696796E-2</v>
      </c>
      <c r="AG140" s="17">
        <v>0.12540296987983501</v>
      </c>
      <c r="AH140" s="17"/>
      <c r="AI140" s="17">
        <v>0.16729618797120699</v>
      </c>
      <c r="AJ140" s="17">
        <v>0.127142884731205</v>
      </c>
      <c r="AK140" s="17">
        <v>8.8928718432857906E-2</v>
      </c>
      <c r="AL140" s="17">
        <v>8.6721642358922796E-2</v>
      </c>
      <c r="AM140" s="17">
        <v>5.7759861550500599E-2</v>
      </c>
      <c r="AN140" s="17">
        <v>8.5815104868422698E-2</v>
      </c>
      <c r="AO140" s="17">
        <v>3.2161051450609102E-2</v>
      </c>
      <c r="AP140" s="17"/>
      <c r="AQ140" s="17">
        <v>7.8345904023125704E-2</v>
      </c>
      <c r="AR140" s="17">
        <v>8.7152416492903506E-2</v>
      </c>
      <c r="AS140" s="17"/>
      <c r="AT140" s="17">
        <v>5.3724923275994298E-2</v>
      </c>
      <c r="AU140" s="17">
        <v>0.10024698185683199</v>
      </c>
      <c r="AV140" s="17">
        <v>9.0930401427296498E-2</v>
      </c>
      <c r="AW140" s="17"/>
      <c r="AX140" s="17">
        <v>0.10343856871785299</v>
      </c>
      <c r="AY140" s="17">
        <v>9.0202981421948894E-2</v>
      </c>
      <c r="AZ140" s="17"/>
      <c r="BA140" s="17">
        <v>5.2732781326255501E-2</v>
      </c>
      <c r="BB140" s="17">
        <v>5.4216024908579401E-2</v>
      </c>
      <c r="BC140" s="17">
        <v>8.4529932545234596E-2</v>
      </c>
      <c r="BD140" s="17">
        <v>2.0371021175587999E-2</v>
      </c>
      <c r="BE140" s="17">
        <v>0.115999046738496</v>
      </c>
      <c r="BF140" s="17"/>
      <c r="BG140" s="17">
        <v>5.3870012324039401E-2</v>
      </c>
      <c r="BH140" s="17">
        <v>9.1778167600579899E-2</v>
      </c>
    </row>
    <row r="141" spans="2:60" x14ac:dyDescent="0.35">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row>
    <row r="142" spans="2:60" x14ac:dyDescent="0.35">
      <c r="B142" s="6" t="s">
        <v>145</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row>
    <row r="143" spans="2:60" x14ac:dyDescent="0.35">
      <c r="B143" s="24" t="s">
        <v>97</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row>
    <row r="144" spans="2:60" x14ac:dyDescent="0.35">
      <c r="B144" t="s">
        <v>136</v>
      </c>
      <c r="C144" s="17">
        <v>4.7993753913817501E-2</v>
      </c>
      <c r="D144" s="17">
        <v>6.1023293370446499E-2</v>
      </c>
      <c r="E144" s="17">
        <v>3.6373156573670497E-2</v>
      </c>
      <c r="F144" s="17"/>
      <c r="G144" s="17">
        <v>8.3373858878580606E-2</v>
      </c>
      <c r="H144" s="17">
        <v>5.1995910411299202E-2</v>
      </c>
      <c r="I144" s="17">
        <v>8.9970476487321704E-2</v>
      </c>
      <c r="J144" s="17">
        <v>5.3876998894110399E-2</v>
      </c>
      <c r="K144" s="17">
        <v>1.5841453694921501E-2</v>
      </c>
      <c r="L144" s="17">
        <v>1.20304389076236E-2</v>
      </c>
      <c r="M144" s="17"/>
      <c r="N144" s="17">
        <v>4.0748067414459098E-2</v>
      </c>
      <c r="O144" s="17">
        <v>3.9716312294652702E-2</v>
      </c>
      <c r="P144" s="17">
        <v>4.58192480902695E-2</v>
      </c>
      <c r="Q144" s="17">
        <v>6.4798928443532994E-2</v>
      </c>
      <c r="R144" s="17">
        <v>7.3065679471170306E-2</v>
      </c>
      <c r="S144" s="17"/>
      <c r="T144" s="17">
        <v>3.8215043413017298E-2</v>
      </c>
      <c r="U144" s="17">
        <v>3.8939774503567399E-2</v>
      </c>
      <c r="V144" s="17">
        <v>4.8540593333780101E-2</v>
      </c>
      <c r="W144" s="17">
        <v>6.1934792284609803E-2</v>
      </c>
      <c r="X144" s="17"/>
      <c r="Y144" s="17">
        <v>8.9514207806396101E-2</v>
      </c>
      <c r="Z144" s="17">
        <v>2.96630570695126E-2</v>
      </c>
      <c r="AA144" s="17">
        <v>2.8311424001657301E-2</v>
      </c>
      <c r="AB144" s="17">
        <v>1.49895881594091E-2</v>
      </c>
      <c r="AC144" s="17">
        <v>6.4240024797063894E-2</v>
      </c>
      <c r="AD144" s="17">
        <v>2.6414265623182401E-2</v>
      </c>
      <c r="AE144" s="17"/>
      <c r="AF144" s="17">
        <v>4.9893700848762101E-2</v>
      </c>
      <c r="AG144" s="17">
        <v>4.6216273139582702E-2</v>
      </c>
      <c r="AH144" s="17"/>
      <c r="AI144" s="17">
        <v>2.21380252579381E-2</v>
      </c>
      <c r="AJ144" s="17">
        <v>4.4427713662624997E-2</v>
      </c>
      <c r="AK144" s="17">
        <v>3.2575061805927299E-2</v>
      </c>
      <c r="AL144" s="17">
        <v>1.77096882507485E-2</v>
      </c>
      <c r="AM144" s="17">
        <v>6.3451101806859006E-2</v>
      </c>
      <c r="AN144" s="17">
        <v>9.9514285035552194E-2</v>
      </c>
      <c r="AO144" s="17">
        <v>6.5806921056092899E-2</v>
      </c>
      <c r="AP144" s="17"/>
      <c r="AQ144" s="17">
        <v>5.9357188291133602E-2</v>
      </c>
      <c r="AR144" s="17">
        <v>4.4955478009085503E-2</v>
      </c>
      <c r="AS144" s="17"/>
      <c r="AT144" s="17">
        <v>3.6940624459635099E-2</v>
      </c>
      <c r="AU144" s="17">
        <v>2.6608588417271199E-2</v>
      </c>
      <c r="AV144" s="17">
        <v>8.7081839087185101E-2</v>
      </c>
      <c r="AW144" s="17"/>
      <c r="AX144" s="17">
        <v>4.2308856425004003E-2</v>
      </c>
      <c r="AY144" s="17">
        <v>5.0047256873206603E-2</v>
      </c>
      <c r="AZ144" s="17"/>
      <c r="BA144" s="17">
        <v>0.14440666031702201</v>
      </c>
      <c r="BB144" s="17">
        <v>2.7143393113944099E-2</v>
      </c>
      <c r="BC144" s="17">
        <v>4.0575240049606498E-2</v>
      </c>
      <c r="BD144" s="17">
        <v>0.14124805865157</v>
      </c>
      <c r="BE144" s="17">
        <v>2.8490098999294201E-2</v>
      </c>
      <c r="BF144" s="17"/>
      <c r="BG144" s="17">
        <v>5.4498688387139498E-2</v>
      </c>
      <c r="BH144" s="17">
        <v>5.7049685966601503E-2</v>
      </c>
    </row>
    <row r="145" spans="2:60" x14ac:dyDescent="0.35">
      <c r="B145" t="s">
        <v>137</v>
      </c>
      <c r="C145" s="17">
        <v>0.203661107876286</v>
      </c>
      <c r="D145" s="17">
        <v>0.230402275391629</v>
      </c>
      <c r="E145" s="17">
        <v>0.18008225457987401</v>
      </c>
      <c r="F145" s="17"/>
      <c r="G145" s="17">
        <v>0.23941956150100099</v>
      </c>
      <c r="H145" s="17">
        <v>0.229657758164722</v>
      </c>
      <c r="I145" s="17">
        <v>0.20295831184648899</v>
      </c>
      <c r="J145" s="17">
        <v>0.180540898986042</v>
      </c>
      <c r="K145" s="17">
        <v>0.17801278880521201</v>
      </c>
      <c r="L145" s="17">
        <v>0.19907530726063999</v>
      </c>
      <c r="M145" s="17"/>
      <c r="N145" s="17">
        <v>0.16852998462226801</v>
      </c>
      <c r="O145" s="17">
        <v>0.20564593276074999</v>
      </c>
      <c r="P145" s="17">
        <v>0.192945971895709</v>
      </c>
      <c r="Q145" s="17">
        <v>0.23705257006949301</v>
      </c>
      <c r="R145" s="17">
        <v>0.29042928412675501</v>
      </c>
      <c r="S145" s="17"/>
      <c r="T145" s="17">
        <v>0.21298302207970399</v>
      </c>
      <c r="U145" s="17">
        <v>0.20230887740624001</v>
      </c>
      <c r="V145" s="17">
        <v>0.207728993457095</v>
      </c>
      <c r="W145" s="17">
        <v>0.19173660038946799</v>
      </c>
      <c r="X145" s="17"/>
      <c r="Y145" s="17">
        <v>0.21480903089159001</v>
      </c>
      <c r="Z145" s="17">
        <v>0.21536052586645699</v>
      </c>
      <c r="AA145" s="17">
        <v>0.20913019847886599</v>
      </c>
      <c r="AB145" s="17">
        <v>0.154226895477385</v>
      </c>
      <c r="AC145" s="17">
        <v>0.36841495509086197</v>
      </c>
      <c r="AD145" s="17">
        <v>0.15619760222430201</v>
      </c>
      <c r="AE145" s="17"/>
      <c r="AF145" s="17">
        <v>0.21742799672701801</v>
      </c>
      <c r="AG145" s="17">
        <v>0.18573672213721901</v>
      </c>
      <c r="AH145" s="17"/>
      <c r="AI145" s="17">
        <v>0.13550447600534901</v>
      </c>
      <c r="AJ145" s="17">
        <v>0.19796725992686301</v>
      </c>
      <c r="AK145" s="17">
        <v>0.21551588249099099</v>
      </c>
      <c r="AL145" s="17">
        <v>0.235708180494591</v>
      </c>
      <c r="AM145" s="17">
        <v>0.196884080893268</v>
      </c>
      <c r="AN145" s="17">
        <v>0.222639060976319</v>
      </c>
      <c r="AO145" s="17">
        <v>0.202847557381657</v>
      </c>
      <c r="AP145" s="17"/>
      <c r="AQ145" s="17">
        <v>0.24410355228139499</v>
      </c>
      <c r="AR145" s="17">
        <v>0.19109056704948699</v>
      </c>
      <c r="AS145" s="17"/>
      <c r="AT145" s="17">
        <v>0.26275290587583899</v>
      </c>
      <c r="AU145" s="17">
        <v>0.16326102916447499</v>
      </c>
      <c r="AV145" s="17">
        <v>0.233503204273912</v>
      </c>
      <c r="AW145" s="17"/>
      <c r="AX145" s="17">
        <v>0.22112129461334701</v>
      </c>
      <c r="AY145" s="17">
        <v>0.197354126051795</v>
      </c>
      <c r="AZ145" s="17"/>
      <c r="BA145" s="17">
        <v>0.173284355381294</v>
      </c>
      <c r="BB145" s="17">
        <v>0.19881341505369199</v>
      </c>
      <c r="BC145" s="17">
        <v>0.24102864097834301</v>
      </c>
      <c r="BD145" s="17">
        <v>0.36360820255357801</v>
      </c>
      <c r="BE145" s="17">
        <v>0.125288928630545</v>
      </c>
      <c r="BF145" s="17"/>
      <c r="BG145" s="17">
        <v>0.192857969823123</v>
      </c>
      <c r="BH145" s="17">
        <v>0.18565096471721901</v>
      </c>
    </row>
    <row r="146" spans="2:60" x14ac:dyDescent="0.35">
      <c r="B146" t="s">
        <v>138</v>
      </c>
      <c r="C146" s="17">
        <v>0.33475002506059798</v>
      </c>
      <c r="D146" s="17">
        <v>0.34510672183392799</v>
      </c>
      <c r="E146" s="17">
        <v>0.327583922343337</v>
      </c>
      <c r="F146" s="17"/>
      <c r="G146" s="17">
        <v>0.23680201480215901</v>
      </c>
      <c r="H146" s="17">
        <v>0.27846634498101203</v>
      </c>
      <c r="I146" s="17">
        <v>0.28588142502859598</v>
      </c>
      <c r="J146" s="17">
        <v>0.289098995533765</v>
      </c>
      <c r="K146" s="17">
        <v>0.43752755501934298</v>
      </c>
      <c r="L146" s="17">
        <v>0.431254653932996</v>
      </c>
      <c r="M146" s="17"/>
      <c r="N146" s="17">
        <v>0.28769760910956699</v>
      </c>
      <c r="O146" s="17">
        <v>0.258327120258453</v>
      </c>
      <c r="P146" s="17">
        <v>0.39805438968476697</v>
      </c>
      <c r="Q146" s="17">
        <v>0.426680603790627</v>
      </c>
      <c r="R146" s="17">
        <v>0.31402240867653303</v>
      </c>
      <c r="S146" s="17"/>
      <c r="T146" s="17">
        <v>0.315658607098594</v>
      </c>
      <c r="U146" s="17">
        <v>0.36848052325952901</v>
      </c>
      <c r="V146" s="17">
        <v>0.33386432994344301</v>
      </c>
      <c r="W146" s="17">
        <v>0.32039280105198997</v>
      </c>
      <c r="X146" s="17"/>
      <c r="Y146" s="17">
        <v>0.29272794516805101</v>
      </c>
      <c r="Z146" s="17">
        <v>0.35243807988570602</v>
      </c>
      <c r="AA146" s="17">
        <v>0.34655819877746102</v>
      </c>
      <c r="AB146" s="17">
        <v>0.39983096036334898</v>
      </c>
      <c r="AC146" s="17">
        <v>0.23745020052846899</v>
      </c>
      <c r="AD146" s="17">
        <v>0.34299957937136799</v>
      </c>
      <c r="AE146" s="17"/>
      <c r="AF146" s="17">
        <v>0.35276078038441999</v>
      </c>
      <c r="AG146" s="17">
        <v>0.31348108784510398</v>
      </c>
      <c r="AH146" s="17"/>
      <c r="AI146" s="17">
        <v>0.21443303356250101</v>
      </c>
      <c r="AJ146" s="17">
        <v>0.29307602758411</v>
      </c>
      <c r="AK146" s="17">
        <v>0.32935422386586199</v>
      </c>
      <c r="AL146" s="17">
        <v>0.34883624083819398</v>
      </c>
      <c r="AM146" s="17">
        <v>0.40530748992995502</v>
      </c>
      <c r="AN146" s="17">
        <v>0.30653361232439702</v>
      </c>
      <c r="AO146" s="17">
        <v>0.436701746590407</v>
      </c>
      <c r="AP146" s="17"/>
      <c r="AQ146" s="17">
        <v>0.31088126754464301</v>
      </c>
      <c r="AR146" s="17">
        <v>0.38579569599871</v>
      </c>
      <c r="AS146" s="17"/>
      <c r="AT146" s="17">
        <v>0.272326250596233</v>
      </c>
      <c r="AU146" s="17">
        <v>0.36639708475292199</v>
      </c>
      <c r="AV146" s="17">
        <v>0.357614988300481</v>
      </c>
      <c r="AW146" s="17"/>
      <c r="AX146" s="17">
        <v>0.34006416566314701</v>
      </c>
      <c r="AY146" s="17">
        <v>0.33283044718335097</v>
      </c>
      <c r="AZ146" s="17"/>
      <c r="BA146" s="17">
        <v>0.243635225458603</v>
      </c>
      <c r="BB146" s="17">
        <v>0.32379034762583297</v>
      </c>
      <c r="BC146" s="17">
        <v>0.33981262973934101</v>
      </c>
      <c r="BD146" s="17">
        <v>0.27449167201986202</v>
      </c>
      <c r="BE146" s="17">
        <v>0.48300595558460802</v>
      </c>
      <c r="BF146" s="17"/>
      <c r="BG146" s="17">
        <v>0.30509167849574398</v>
      </c>
      <c r="BH146" s="17">
        <v>0.43019299378787501</v>
      </c>
    </row>
    <row r="147" spans="2:60" x14ac:dyDescent="0.35">
      <c r="B147" t="s">
        <v>139</v>
      </c>
      <c r="C147" s="17">
        <v>0.220248591417397</v>
      </c>
      <c r="D147" s="17">
        <v>0.213115660916945</v>
      </c>
      <c r="E147" s="17">
        <v>0.225762114756834</v>
      </c>
      <c r="F147" s="17"/>
      <c r="G147" s="17">
        <v>0.211585210829971</v>
      </c>
      <c r="H147" s="17">
        <v>0.22898857172515499</v>
      </c>
      <c r="I147" s="17">
        <v>0.20885774896840001</v>
      </c>
      <c r="J147" s="17">
        <v>0.22929819584525599</v>
      </c>
      <c r="K147" s="17">
        <v>0.182787131784346</v>
      </c>
      <c r="L147" s="17">
        <v>0.24942565488808399</v>
      </c>
      <c r="M147" s="17"/>
      <c r="N147" s="17">
        <v>0.22683089934318901</v>
      </c>
      <c r="O147" s="17">
        <v>0.25711937528758499</v>
      </c>
      <c r="P147" s="17">
        <v>0.207964531213018</v>
      </c>
      <c r="Q147" s="17">
        <v>0.15043108359128801</v>
      </c>
      <c r="R147" s="17">
        <v>0.236082432847249</v>
      </c>
      <c r="S147" s="17"/>
      <c r="T147" s="17">
        <v>0.22247081094462501</v>
      </c>
      <c r="U147" s="17">
        <v>0.198776805661496</v>
      </c>
      <c r="V147" s="17">
        <v>0.22576528974851301</v>
      </c>
      <c r="W147" s="17">
        <v>0.228545159173729</v>
      </c>
      <c r="X147" s="17"/>
      <c r="Y147" s="17">
        <v>0.20848568964480199</v>
      </c>
      <c r="Z147" s="17">
        <v>0.22491890558983699</v>
      </c>
      <c r="AA147" s="17">
        <v>0.239275468980649</v>
      </c>
      <c r="AB147" s="17">
        <v>0.219472055432196</v>
      </c>
      <c r="AC147" s="17">
        <v>0.13177890814232601</v>
      </c>
      <c r="AD147" s="17">
        <v>0.23890094949954799</v>
      </c>
      <c r="AE147" s="17"/>
      <c r="AF147" s="17">
        <v>0.211570985695377</v>
      </c>
      <c r="AG147" s="17">
        <v>0.232709331182197</v>
      </c>
      <c r="AH147" s="17"/>
      <c r="AI147" s="17">
        <v>0.29749479391314598</v>
      </c>
      <c r="AJ147" s="17">
        <v>0.21363950188459799</v>
      </c>
      <c r="AK147" s="17">
        <v>0.22830113901864901</v>
      </c>
      <c r="AL147" s="17">
        <v>0.19251229196204001</v>
      </c>
      <c r="AM147" s="17">
        <v>0.207092443865633</v>
      </c>
      <c r="AN147" s="17">
        <v>0.23566753434642701</v>
      </c>
      <c r="AO147" s="17">
        <v>0.211085206424628</v>
      </c>
      <c r="AP147" s="17"/>
      <c r="AQ147" s="17">
        <v>0.22602845853268599</v>
      </c>
      <c r="AR147" s="17">
        <v>0.191556824517012</v>
      </c>
      <c r="AS147" s="17"/>
      <c r="AT147" s="17">
        <v>0.25420243568508299</v>
      </c>
      <c r="AU147" s="17">
        <v>0.228873969129986</v>
      </c>
      <c r="AV147" s="17">
        <v>0.16890050765197601</v>
      </c>
      <c r="AW147" s="17"/>
      <c r="AX147" s="17">
        <v>0.20140805763820999</v>
      </c>
      <c r="AY147" s="17">
        <v>0.22705418324172799</v>
      </c>
      <c r="AZ147" s="17"/>
      <c r="BA147" s="17">
        <v>0.20684159212709899</v>
      </c>
      <c r="BB147" s="17">
        <v>0.26762078301366798</v>
      </c>
      <c r="BC147" s="17">
        <v>0.231267441693323</v>
      </c>
      <c r="BD147" s="17">
        <v>0.12714757287655101</v>
      </c>
      <c r="BE147" s="17">
        <v>0.15467545751683301</v>
      </c>
      <c r="BF147" s="17"/>
      <c r="BG147" s="17">
        <v>0.25344215101044498</v>
      </c>
      <c r="BH147" s="17">
        <v>0.147703133630922</v>
      </c>
    </row>
    <row r="148" spans="2:60" x14ac:dyDescent="0.35">
      <c r="B148" t="s">
        <v>140</v>
      </c>
      <c r="C148" s="17">
        <v>0.105729645606159</v>
      </c>
      <c r="D148" s="17">
        <v>9.2031865168941906E-2</v>
      </c>
      <c r="E148" s="17">
        <v>0.11908767729613701</v>
      </c>
      <c r="F148" s="17"/>
      <c r="G148" s="17">
        <v>0.12923863632951599</v>
      </c>
      <c r="H148" s="17">
        <v>0.129860017415829</v>
      </c>
      <c r="I148" s="17">
        <v>0.12286230356481299</v>
      </c>
      <c r="J148" s="17">
        <v>0.12619762189904199</v>
      </c>
      <c r="K148" s="17">
        <v>0.10188501664795099</v>
      </c>
      <c r="L148" s="17">
        <v>4.5661278639010199E-2</v>
      </c>
      <c r="M148" s="17"/>
      <c r="N148" s="17">
        <v>0.149171814960641</v>
      </c>
      <c r="O148" s="17">
        <v>0.137185432494212</v>
      </c>
      <c r="P148" s="17">
        <v>9.3057943001247007E-2</v>
      </c>
      <c r="Q148" s="17">
        <v>6.7891778870270106E-2</v>
      </c>
      <c r="R148" s="17">
        <v>4.0646635814178898E-2</v>
      </c>
      <c r="S148" s="17"/>
      <c r="T148" s="17">
        <v>0.123936601155855</v>
      </c>
      <c r="U148" s="17">
        <v>0.117551064333036</v>
      </c>
      <c r="V148" s="17">
        <v>9.0762962109411705E-2</v>
      </c>
      <c r="W148" s="17">
        <v>0.106378361549319</v>
      </c>
      <c r="X148" s="17"/>
      <c r="Y148" s="17">
        <v>0.119493061223956</v>
      </c>
      <c r="Z148" s="17">
        <v>9.4402455082621906E-2</v>
      </c>
      <c r="AA148" s="17">
        <v>5.9009728352004E-2</v>
      </c>
      <c r="AB148" s="17">
        <v>0.106774114152085</v>
      </c>
      <c r="AC148" s="17">
        <v>0.15368190098408599</v>
      </c>
      <c r="AD148" s="17">
        <v>0.11693497093748</v>
      </c>
      <c r="AE148" s="17"/>
      <c r="AF148" s="17">
        <v>9.2811806841616704E-2</v>
      </c>
      <c r="AG148" s="17">
        <v>0.120785358051701</v>
      </c>
      <c r="AH148" s="17"/>
      <c r="AI148" s="17">
        <v>0.15027186620410701</v>
      </c>
      <c r="AJ148" s="17">
        <v>0.12304595842897401</v>
      </c>
      <c r="AK148" s="17">
        <v>0.12155636095047</v>
      </c>
      <c r="AL148" s="17">
        <v>0.133461130962232</v>
      </c>
      <c r="AM148" s="17">
        <v>7.4703541378963803E-2</v>
      </c>
      <c r="AN148" s="17">
        <v>5.9409086285002501E-2</v>
      </c>
      <c r="AO148" s="17">
        <v>5.1785520286228598E-2</v>
      </c>
      <c r="AP148" s="17"/>
      <c r="AQ148" s="17">
        <v>8.6624250691194907E-2</v>
      </c>
      <c r="AR148" s="17">
        <v>0.109680525900963</v>
      </c>
      <c r="AS148" s="17"/>
      <c r="AT148" s="17">
        <v>0.11167109934044001</v>
      </c>
      <c r="AU148" s="17">
        <v>0.11113401291052501</v>
      </c>
      <c r="AV148" s="17">
        <v>8.9533380349656397E-2</v>
      </c>
      <c r="AW148" s="17"/>
      <c r="AX148" s="17">
        <v>0.106962508931739</v>
      </c>
      <c r="AY148" s="17">
        <v>0.105284309785666</v>
      </c>
      <c r="AZ148" s="17"/>
      <c r="BA148" s="17">
        <v>0.17811883682599</v>
      </c>
      <c r="BB148" s="17">
        <v>0.13358866956502199</v>
      </c>
      <c r="BC148" s="17">
        <v>6.2245662728279402E-2</v>
      </c>
      <c r="BD148" s="17">
        <v>8.3765869111133096E-2</v>
      </c>
      <c r="BE148" s="17">
        <v>0.112837078829536</v>
      </c>
      <c r="BF148" s="17"/>
      <c r="BG148" s="17">
        <v>0.14397671266703599</v>
      </c>
      <c r="BH148" s="17">
        <v>0.10547385813311801</v>
      </c>
    </row>
    <row r="149" spans="2:60" x14ac:dyDescent="0.35">
      <c r="B149" t="s">
        <v>114</v>
      </c>
      <c r="C149" s="17">
        <v>8.7616876125742302E-2</v>
      </c>
      <c r="D149" s="17">
        <v>5.83201833181103E-2</v>
      </c>
      <c r="E149" s="17">
        <v>0.111110874450148</v>
      </c>
      <c r="F149" s="17"/>
      <c r="G149" s="17">
        <v>9.9580717658772702E-2</v>
      </c>
      <c r="H149" s="17">
        <v>8.1031397301982902E-2</v>
      </c>
      <c r="I149" s="17">
        <v>8.9469734104379195E-2</v>
      </c>
      <c r="J149" s="17">
        <v>0.120987288841784</v>
      </c>
      <c r="K149" s="17">
        <v>8.3946054048227498E-2</v>
      </c>
      <c r="L149" s="17">
        <v>6.2552666371646207E-2</v>
      </c>
      <c r="M149" s="17"/>
      <c r="N149" s="17">
        <v>0.12702162454987601</v>
      </c>
      <c r="O149" s="17">
        <v>0.10200582690434599</v>
      </c>
      <c r="P149" s="17">
        <v>6.2157916114988998E-2</v>
      </c>
      <c r="Q149" s="17">
        <v>5.3145035234788099E-2</v>
      </c>
      <c r="R149" s="17">
        <v>4.5753559064113103E-2</v>
      </c>
      <c r="S149" s="17"/>
      <c r="T149" s="17">
        <v>8.6735915308204195E-2</v>
      </c>
      <c r="U149" s="17">
        <v>7.3942954836131697E-2</v>
      </c>
      <c r="V149" s="17">
        <v>9.3337831407757504E-2</v>
      </c>
      <c r="W149" s="17">
        <v>9.1012285550883906E-2</v>
      </c>
      <c r="X149" s="17"/>
      <c r="Y149" s="17">
        <v>7.4970065265204805E-2</v>
      </c>
      <c r="Z149" s="17">
        <v>8.3216976505865597E-2</v>
      </c>
      <c r="AA149" s="17">
        <v>0.117714981409363</v>
      </c>
      <c r="AB149" s="17">
        <v>0.104706386415576</v>
      </c>
      <c r="AC149" s="17">
        <v>4.4434010457192002E-2</v>
      </c>
      <c r="AD149" s="17">
        <v>0.11855263234412</v>
      </c>
      <c r="AE149" s="17"/>
      <c r="AF149" s="17">
        <v>7.5534729502806403E-2</v>
      </c>
      <c r="AG149" s="17">
        <v>0.101071227644197</v>
      </c>
      <c r="AH149" s="17"/>
      <c r="AI149" s="17">
        <v>0.180157805056958</v>
      </c>
      <c r="AJ149" s="17">
        <v>0.12784353851283101</v>
      </c>
      <c r="AK149" s="17">
        <v>7.26973318681014E-2</v>
      </c>
      <c r="AL149" s="17">
        <v>7.17724674921945E-2</v>
      </c>
      <c r="AM149" s="17">
        <v>5.2561342125321299E-2</v>
      </c>
      <c r="AN149" s="17">
        <v>7.6236421032303103E-2</v>
      </c>
      <c r="AO149" s="17">
        <v>3.1773048260987001E-2</v>
      </c>
      <c r="AP149" s="17"/>
      <c r="AQ149" s="17">
        <v>7.3005282658947804E-2</v>
      </c>
      <c r="AR149" s="17">
        <v>7.6920908524742801E-2</v>
      </c>
      <c r="AS149" s="17"/>
      <c r="AT149" s="17">
        <v>6.2106684042770303E-2</v>
      </c>
      <c r="AU149" s="17">
        <v>0.10372531562482</v>
      </c>
      <c r="AV149" s="17">
        <v>6.3366080336789199E-2</v>
      </c>
      <c r="AW149" s="17"/>
      <c r="AX149" s="17">
        <v>8.8135116728553398E-2</v>
      </c>
      <c r="AY149" s="17">
        <v>8.7429676864253097E-2</v>
      </c>
      <c r="AZ149" s="17"/>
      <c r="BA149" s="17">
        <v>5.3713329889993E-2</v>
      </c>
      <c r="BB149" s="17">
        <v>4.9043391627841798E-2</v>
      </c>
      <c r="BC149" s="17">
        <v>8.5070384811108193E-2</v>
      </c>
      <c r="BD149" s="17">
        <v>9.7386247873056993E-3</v>
      </c>
      <c r="BE149" s="17">
        <v>9.5702480439183502E-2</v>
      </c>
      <c r="BF149" s="17"/>
      <c r="BG149" s="17">
        <v>5.01327996165132E-2</v>
      </c>
      <c r="BH149" s="17">
        <v>7.3929363764264094E-2</v>
      </c>
    </row>
    <row r="150" spans="2:60" x14ac:dyDescent="0.35">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row>
    <row r="151" spans="2:60" x14ac:dyDescent="0.35">
      <c r="B151" s="6" t="s">
        <v>146</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row>
    <row r="152" spans="2:60" x14ac:dyDescent="0.35">
      <c r="B152" s="24" t="s">
        <v>97</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row>
    <row r="153" spans="2:60" x14ac:dyDescent="0.35">
      <c r="B153" t="s">
        <v>136</v>
      </c>
      <c r="C153" s="17">
        <v>5.65907933778644E-2</v>
      </c>
      <c r="D153" s="17">
        <v>6.9090479582095604E-2</v>
      </c>
      <c r="E153" s="17">
        <v>4.5607247445806402E-2</v>
      </c>
      <c r="F153" s="17"/>
      <c r="G153" s="17">
        <v>9.8318260869073595E-2</v>
      </c>
      <c r="H153" s="17">
        <v>8.0483112693429795E-2</v>
      </c>
      <c r="I153" s="17">
        <v>9.4087281632982495E-2</v>
      </c>
      <c r="J153" s="17">
        <v>4.9147928429039797E-2</v>
      </c>
      <c r="K153" s="17">
        <v>1.9270156092714898E-2</v>
      </c>
      <c r="L153" s="17">
        <v>1.7658403766846398E-2</v>
      </c>
      <c r="M153" s="17"/>
      <c r="N153" s="17">
        <v>5.8250101169797799E-2</v>
      </c>
      <c r="O153" s="17">
        <v>4.5499264469434399E-2</v>
      </c>
      <c r="P153" s="17">
        <v>6.1769240075534103E-2</v>
      </c>
      <c r="Q153" s="17">
        <v>5.8023854900592503E-2</v>
      </c>
      <c r="R153" s="17">
        <v>7.3345364605542099E-2</v>
      </c>
      <c r="S153" s="17"/>
      <c r="T153" s="17">
        <v>5.4034684482756903E-2</v>
      </c>
      <c r="U153" s="17">
        <v>6.3000045406791993E-2</v>
      </c>
      <c r="V153" s="17">
        <v>4.9425905006262698E-2</v>
      </c>
      <c r="W153" s="17">
        <v>6.4251445526799206E-2</v>
      </c>
      <c r="X153" s="17"/>
      <c r="Y153" s="17">
        <v>0.102341702458661</v>
      </c>
      <c r="Z153" s="17">
        <v>3.59254288907883E-2</v>
      </c>
      <c r="AA153" s="17">
        <v>5.4366596759343702E-2</v>
      </c>
      <c r="AB153" s="17">
        <v>2.09175327063717E-2</v>
      </c>
      <c r="AC153" s="17">
        <v>6.4240024797063894E-2</v>
      </c>
      <c r="AD153" s="17">
        <v>2.8294963039456701E-2</v>
      </c>
      <c r="AE153" s="17"/>
      <c r="AF153" s="17">
        <v>5.6041862998273302E-2</v>
      </c>
      <c r="AG153" s="17">
        <v>5.8442972308492498E-2</v>
      </c>
      <c r="AH153" s="17"/>
      <c r="AI153" s="17">
        <v>3.0963126558548101E-2</v>
      </c>
      <c r="AJ153" s="17">
        <v>5.5282677652933598E-2</v>
      </c>
      <c r="AK153" s="17">
        <v>4.3094671351480297E-2</v>
      </c>
      <c r="AL153" s="17">
        <v>4.1563511731643001E-2</v>
      </c>
      <c r="AM153" s="17">
        <v>5.8054210580582202E-2</v>
      </c>
      <c r="AN153" s="17">
        <v>0.123516767121049</v>
      </c>
      <c r="AO153" s="17">
        <v>5.3227503885924697E-2</v>
      </c>
      <c r="AP153" s="17"/>
      <c r="AQ153" s="17">
        <v>6.7236264875800394E-2</v>
      </c>
      <c r="AR153" s="17">
        <v>5.6137302412972198E-2</v>
      </c>
      <c r="AS153" s="17"/>
      <c r="AT153" s="17">
        <v>5.8070549425840799E-2</v>
      </c>
      <c r="AU153" s="17">
        <v>2.71988232026905E-2</v>
      </c>
      <c r="AV153" s="17">
        <v>9.7553677194784999E-2</v>
      </c>
      <c r="AW153" s="17"/>
      <c r="AX153" s="17">
        <v>5.5971020510422902E-2</v>
      </c>
      <c r="AY153" s="17">
        <v>5.6814668200575701E-2</v>
      </c>
      <c r="AZ153" s="17"/>
      <c r="BA153" s="17">
        <v>0.14958255334051401</v>
      </c>
      <c r="BB153" s="17">
        <v>3.7580233807328597E-2</v>
      </c>
      <c r="BC153" s="17">
        <v>5.3822696859432702E-2</v>
      </c>
      <c r="BD153" s="17">
        <v>0.14731582386984099</v>
      </c>
      <c r="BE153" s="17">
        <v>2.4459187756039402E-2</v>
      </c>
      <c r="BF153" s="17"/>
      <c r="BG153" s="17">
        <v>6.3708249810899897E-2</v>
      </c>
      <c r="BH153" s="17">
        <v>5.5576589972461399E-2</v>
      </c>
    </row>
    <row r="154" spans="2:60" x14ac:dyDescent="0.35">
      <c r="B154" t="s">
        <v>137</v>
      </c>
      <c r="C154" s="17">
        <v>0.15092101014101</v>
      </c>
      <c r="D154" s="17">
        <v>0.16879525778957</v>
      </c>
      <c r="E154" s="17">
        <v>0.13505970877045001</v>
      </c>
      <c r="F154" s="17"/>
      <c r="G154" s="17">
        <v>0.151236771732491</v>
      </c>
      <c r="H154" s="17">
        <v>0.14360637460621101</v>
      </c>
      <c r="I154" s="17">
        <v>0.153149711849454</v>
      </c>
      <c r="J154" s="17">
        <v>0.13073126063639501</v>
      </c>
      <c r="K154" s="17">
        <v>0.16080470206786901</v>
      </c>
      <c r="L154" s="17">
        <v>0.162695868034549</v>
      </c>
      <c r="M154" s="17"/>
      <c r="N154" s="17">
        <v>0.14373225470110301</v>
      </c>
      <c r="O154" s="17">
        <v>0.125926229265618</v>
      </c>
      <c r="P154" s="17">
        <v>0.15418277304057701</v>
      </c>
      <c r="Q154" s="17">
        <v>0.18488630083004601</v>
      </c>
      <c r="R154" s="17">
        <v>0.17363286813876699</v>
      </c>
      <c r="S154" s="17"/>
      <c r="T154" s="17">
        <v>0.14119121120379299</v>
      </c>
      <c r="U154" s="17">
        <v>0.15120399085046099</v>
      </c>
      <c r="V154" s="17">
        <v>0.139781653010774</v>
      </c>
      <c r="W154" s="17">
        <v>0.175333275867605</v>
      </c>
      <c r="X154" s="17"/>
      <c r="Y154" s="17">
        <v>0.16760155889321501</v>
      </c>
      <c r="Z154" s="17">
        <v>0.143598920123401</v>
      </c>
      <c r="AA154" s="17">
        <v>0.18637002144130199</v>
      </c>
      <c r="AB154" s="17">
        <v>0.162471468872633</v>
      </c>
      <c r="AC154" s="17">
        <v>0.234017325890293</v>
      </c>
      <c r="AD154" s="17">
        <v>0.101233307168274</v>
      </c>
      <c r="AE154" s="17"/>
      <c r="AF154" s="17">
        <v>0.15991187774041399</v>
      </c>
      <c r="AG154" s="17">
        <v>0.13874232405505299</v>
      </c>
      <c r="AH154" s="17"/>
      <c r="AI154" s="17">
        <v>0.122154988134972</v>
      </c>
      <c r="AJ154" s="17">
        <v>0.145000272299252</v>
      </c>
      <c r="AK154" s="17">
        <v>0.10800992053634501</v>
      </c>
      <c r="AL154" s="17">
        <v>0.16329576502251</v>
      </c>
      <c r="AM154" s="17">
        <v>0.170309292220445</v>
      </c>
      <c r="AN154" s="17">
        <v>0.20807815375084601</v>
      </c>
      <c r="AO154" s="17">
        <v>0.16827478507799601</v>
      </c>
      <c r="AP154" s="17"/>
      <c r="AQ154" s="17">
        <v>0.202611379415858</v>
      </c>
      <c r="AR154" s="17">
        <v>0.12899705067241199</v>
      </c>
      <c r="AS154" s="17"/>
      <c r="AT154" s="17">
        <v>0.21826498821127599</v>
      </c>
      <c r="AU154" s="17">
        <v>0.116604720963857</v>
      </c>
      <c r="AV154" s="17">
        <v>0.16555942938751</v>
      </c>
      <c r="AW154" s="17"/>
      <c r="AX154" s="17">
        <v>0.153174143929762</v>
      </c>
      <c r="AY154" s="17">
        <v>0.150107131454155</v>
      </c>
      <c r="AZ154" s="17"/>
      <c r="BA154" s="17">
        <v>0.16254387573955401</v>
      </c>
      <c r="BB154" s="17">
        <v>0.12318332269824001</v>
      </c>
      <c r="BC154" s="17">
        <v>0.19421788596926001</v>
      </c>
      <c r="BD154" s="17">
        <v>0.28781104908268601</v>
      </c>
      <c r="BE154" s="17">
        <v>6.4899123427639094E-2</v>
      </c>
      <c r="BF154" s="17"/>
      <c r="BG154" s="17">
        <v>0.13236539289160101</v>
      </c>
      <c r="BH154" s="17">
        <v>0.12135875205543301</v>
      </c>
    </row>
    <row r="155" spans="2:60" x14ac:dyDescent="0.35">
      <c r="B155" t="s">
        <v>138</v>
      </c>
      <c r="C155" s="17">
        <v>0.23204529875587601</v>
      </c>
      <c r="D155" s="17">
        <v>0.24262717253714899</v>
      </c>
      <c r="E155" s="17">
        <v>0.22424914497079801</v>
      </c>
      <c r="F155" s="17"/>
      <c r="G155" s="17">
        <v>0.206567319760708</v>
      </c>
      <c r="H155" s="17">
        <v>0.24302772242374501</v>
      </c>
      <c r="I155" s="17">
        <v>0.21286533556430901</v>
      </c>
      <c r="J155" s="17">
        <v>0.23355931725587001</v>
      </c>
      <c r="K155" s="17">
        <v>0.23690696777672199</v>
      </c>
      <c r="L155" s="17">
        <v>0.24748799062288401</v>
      </c>
      <c r="M155" s="17"/>
      <c r="N155" s="17">
        <v>0.222255161530407</v>
      </c>
      <c r="O155" s="17">
        <v>0.19393163814065001</v>
      </c>
      <c r="P155" s="17">
        <v>0.232093318487578</v>
      </c>
      <c r="Q155" s="17">
        <v>0.29004491961325202</v>
      </c>
      <c r="R155" s="17">
        <v>0.27397375087523801</v>
      </c>
      <c r="S155" s="17"/>
      <c r="T155" s="17">
        <v>0.23948807367743699</v>
      </c>
      <c r="U155" s="17">
        <v>0.219075111083497</v>
      </c>
      <c r="V155" s="17">
        <v>0.23066486609419901</v>
      </c>
      <c r="W155" s="17">
        <v>0.24023632190689401</v>
      </c>
      <c r="X155" s="17"/>
      <c r="Y155" s="17">
        <v>0.216265709428411</v>
      </c>
      <c r="Z155" s="17">
        <v>0.24031727445159901</v>
      </c>
      <c r="AA155" s="17">
        <v>0.21309652059068099</v>
      </c>
      <c r="AB155" s="17">
        <v>0.242107832896297</v>
      </c>
      <c r="AC155" s="17">
        <v>0.14148836555858399</v>
      </c>
      <c r="AD155" s="17">
        <v>0.25333595525830699</v>
      </c>
      <c r="AE155" s="17"/>
      <c r="AF155" s="17">
        <v>0.25395152309621799</v>
      </c>
      <c r="AG155" s="17">
        <v>0.20420511273386999</v>
      </c>
      <c r="AH155" s="17"/>
      <c r="AI155" s="17">
        <v>0.14522439628172101</v>
      </c>
      <c r="AJ155" s="17">
        <v>0.23859592949147199</v>
      </c>
      <c r="AK155" s="17">
        <v>0.210421193046543</v>
      </c>
      <c r="AL155" s="17">
        <v>0.26731170819889699</v>
      </c>
      <c r="AM155" s="17">
        <v>0.248557458764956</v>
      </c>
      <c r="AN155" s="17">
        <v>0.22693565520576101</v>
      </c>
      <c r="AO155" s="17">
        <v>0.26694427478335297</v>
      </c>
      <c r="AP155" s="17"/>
      <c r="AQ155" s="17">
        <v>0.23628374374024799</v>
      </c>
      <c r="AR155" s="17">
        <v>0.23237448700477201</v>
      </c>
      <c r="AS155" s="17"/>
      <c r="AT155" s="17">
        <v>0.212205251200108</v>
      </c>
      <c r="AU155" s="17">
        <v>0.25891066538146701</v>
      </c>
      <c r="AV155" s="17">
        <v>0.22508840230644001</v>
      </c>
      <c r="AW155" s="17"/>
      <c r="AX155" s="17">
        <v>0.23747317050026101</v>
      </c>
      <c r="AY155" s="17">
        <v>0.23008463882978</v>
      </c>
      <c r="AZ155" s="17"/>
      <c r="BA155" s="17">
        <v>0.205136760025704</v>
      </c>
      <c r="BB155" s="17">
        <v>0.25839684549916397</v>
      </c>
      <c r="BC155" s="17">
        <v>0.233215750907107</v>
      </c>
      <c r="BD155" s="17">
        <v>0.25604247282852199</v>
      </c>
      <c r="BE155" s="17">
        <v>0.206054299348647</v>
      </c>
      <c r="BF155" s="17"/>
      <c r="BG155" s="17">
        <v>0.24597227812054101</v>
      </c>
      <c r="BH155" s="17">
        <v>0.218715415177968</v>
      </c>
    </row>
    <row r="156" spans="2:60" x14ac:dyDescent="0.35">
      <c r="B156" t="s">
        <v>139</v>
      </c>
      <c r="C156" s="17">
        <v>0.29897580865344198</v>
      </c>
      <c r="D156" s="17">
        <v>0.28926976307222102</v>
      </c>
      <c r="E156" s="17">
        <v>0.30848663396651399</v>
      </c>
      <c r="F156" s="17"/>
      <c r="G156" s="17">
        <v>0.24619666603672399</v>
      </c>
      <c r="H156" s="17">
        <v>0.26993648057203201</v>
      </c>
      <c r="I156" s="17">
        <v>0.26831838626099802</v>
      </c>
      <c r="J156" s="17">
        <v>0.30427591542988103</v>
      </c>
      <c r="K156" s="17">
        <v>0.31294750964668</v>
      </c>
      <c r="L156" s="17">
        <v>0.36331154558215101</v>
      </c>
      <c r="M156" s="17"/>
      <c r="N156" s="17">
        <v>0.24996577564494099</v>
      </c>
      <c r="O156" s="17">
        <v>0.344661065388569</v>
      </c>
      <c r="P156" s="17">
        <v>0.31237269345163998</v>
      </c>
      <c r="Q156" s="17">
        <v>0.27209501423636101</v>
      </c>
      <c r="R156" s="17">
        <v>0.299797311814817</v>
      </c>
      <c r="S156" s="17"/>
      <c r="T156" s="17">
        <v>0.29777182278939701</v>
      </c>
      <c r="U156" s="17">
        <v>0.31393039363700198</v>
      </c>
      <c r="V156" s="17">
        <v>0.31739354348889598</v>
      </c>
      <c r="W156" s="17">
        <v>0.25748113323379201</v>
      </c>
      <c r="X156" s="17"/>
      <c r="Y156" s="17">
        <v>0.26122944019926497</v>
      </c>
      <c r="Z156" s="17">
        <v>0.32753231982922798</v>
      </c>
      <c r="AA156" s="17">
        <v>0.34379859228807003</v>
      </c>
      <c r="AB156" s="17">
        <v>0.26566702687974603</v>
      </c>
      <c r="AC156" s="17">
        <v>0.27775356865072598</v>
      </c>
      <c r="AD156" s="17">
        <v>0.32039579760627701</v>
      </c>
      <c r="AE156" s="17"/>
      <c r="AF156" s="17">
        <v>0.28504910597946598</v>
      </c>
      <c r="AG156" s="17">
        <v>0.32339204991434001</v>
      </c>
      <c r="AH156" s="17"/>
      <c r="AI156" s="17">
        <v>0.304273832676141</v>
      </c>
      <c r="AJ156" s="17">
        <v>0.271938911718489</v>
      </c>
      <c r="AK156" s="17">
        <v>0.35836386332638998</v>
      </c>
      <c r="AL156" s="17">
        <v>0.29413634919892101</v>
      </c>
      <c r="AM156" s="17">
        <v>0.29160765959018697</v>
      </c>
      <c r="AN156" s="17">
        <v>0.24264829072654201</v>
      </c>
      <c r="AO156" s="17">
        <v>0.36680752363581398</v>
      </c>
      <c r="AP156" s="17"/>
      <c r="AQ156" s="17">
        <v>0.28062586264575101</v>
      </c>
      <c r="AR156" s="17">
        <v>0.32033727092186298</v>
      </c>
      <c r="AS156" s="17"/>
      <c r="AT156" s="17">
        <v>0.287223056069359</v>
      </c>
      <c r="AU156" s="17">
        <v>0.31510764109777101</v>
      </c>
      <c r="AV156" s="17">
        <v>0.28463599199794598</v>
      </c>
      <c r="AW156" s="17"/>
      <c r="AX156" s="17">
        <v>0.29967839688942199</v>
      </c>
      <c r="AY156" s="17">
        <v>0.29872201920083402</v>
      </c>
      <c r="AZ156" s="17"/>
      <c r="BA156" s="17">
        <v>0.223821618252313</v>
      </c>
      <c r="BB156" s="17">
        <v>0.32214632755868999</v>
      </c>
      <c r="BC156" s="17">
        <v>0.29345246081069298</v>
      </c>
      <c r="BD156" s="17">
        <v>0.179107111472283</v>
      </c>
      <c r="BE156" s="17">
        <v>0.36813300070020999</v>
      </c>
      <c r="BF156" s="17"/>
      <c r="BG156" s="17">
        <v>0.299209038500651</v>
      </c>
      <c r="BH156" s="17">
        <v>0.32025610279317501</v>
      </c>
    </row>
    <row r="157" spans="2:60" x14ac:dyDescent="0.35">
      <c r="B157" t="s">
        <v>140</v>
      </c>
      <c r="C157" s="17">
        <v>0.18418914626960101</v>
      </c>
      <c r="D157" s="17">
        <v>0.18310710473422501</v>
      </c>
      <c r="E157" s="17">
        <v>0.18384237774906501</v>
      </c>
      <c r="F157" s="17"/>
      <c r="G157" s="17">
        <v>0.172637387279828</v>
      </c>
      <c r="H157" s="17">
        <v>0.20921387050702001</v>
      </c>
      <c r="I157" s="17">
        <v>0.186648189097538</v>
      </c>
      <c r="J157" s="17">
        <v>0.20359945571629701</v>
      </c>
      <c r="K157" s="17">
        <v>0.19953000077927599</v>
      </c>
      <c r="L157" s="17">
        <v>0.140814263380869</v>
      </c>
      <c r="M157" s="17"/>
      <c r="N157" s="17">
        <v>0.20305108342787201</v>
      </c>
      <c r="O157" s="17">
        <v>0.211451286596719</v>
      </c>
      <c r="P157" s="17">
        <v>0.18148058920813501</v>
      </c>
      <c r="Q157" s="17">
        <v>0.154384122693908</v>
      </c>
      <c r="R157" s="17">
        <v>0.132583408907084</v>
      </c>
      <c r="S157" s="17"/>
      <c r="T157" s="17">
        <v>0.18194654275774</v>
      </c>
      <c r="U157" s="17">
        <v>0.19420088535079599</v>
      </c>
      <c r="V157" s="17">
        <v>0.184196950248461</v>
      </c>
      <c r="W157" s="17">
        <v>0.17706561960377201</v>
      </c>
      <c r="X157" s="17"/>
      <c r="Y157" s="17">
        <v>0.17849330343838099</v>
      </c>
      <c r="Z157" s="17">
        <v>0.17664672679596399</v>
      </c>
      <c r="AA157" s="17">
        <v>0.155562806793379</v>
      </c>
      <c r="AB157" s="17">
        <v>0.226410478900303</v>
      </c>
      <c r="AC157" s="17">
        <v>0.28250071510333302</v>
      </c>
      <c r="AD157" s="17">
        <v>0.193629575937694</v>
      </c>
      <c r="AE157" s="17"/>
      <c r="AF157" s="17">
        <v>0.18263471996800901</v>
      </c>
      <c r="AG157" s="17">
        <v>0.18254619935668001</v>
      </c>
      <c r="AH157" s="17"/>
      <c r="AI157" s="17">
        <v>0.221986127866792</v>
      </c>
      <c r="AJ157" s="17">
        <v>0.202775709908011</v>
      </c>
      <c r="AK157" s="17">
        <v>0.20089894648260601</v>
      </c>
      <c r="AL157" s="17">
        <v>0.18396406161906401</v>
      </c>
      <c r="AM157" s="17">
        <v>0.168428805230494</v>
      </c>
      <c r="AN157" s="17">
        <v>0.14185428994959301</v>
      </c>
      <c r="AO157" s="17">
        <v>9.4055498389110995E-2</v>
      </c>
      <c r="AP157" s="17"/>
      <c r="AQ157" s="17">
        <v>0.12708609420946201</v>
      </c>
      <c r="AR157" s="17">
        <v>0.22302991944189601</v>
      </c>
      <c r="AS157" s="17"/>
      <c r="AT157" s="17">
        <v>0.15537525322371701</v>
      </c>
      <c r="AU157" s="17">
        <v>0.18854505474812899</v>
      </c>
      <c r="AV157" s="17">
        <v>0.199632155696331</v>
      </c>
      <c r="AW157" s="17"/>
      <c r="AX157" s="17">
        <v>0.17539597566298201</v>
      </c>
      <c r="AY157" s="17">
        <v>0.18736542198937201</v>
      </c>
      <c r="AZ157" s="17"/>
      <c r="BA157" s="17">
        <v>0.22404183504331801</v>
      </c>
      <c r="BB157" s="17">
        <v>0.207595470259579</v>
      </c>
      <c r="BC157" s="17">
        <v>0.13097644861225499</v>
      </c>
      <c r="BD157" s="17">
        <v>9.3654371267234998E-2</v>
      </c>
      <c r="BE157" s="17">
        <v>0.29665666852733302</v>
      </c>
      <c r="BF157" s="17"/>
      <c r="BG157" s="17">
        <v>0.211432095108609</v>
      </c>
      <c r="BH157" s="17">
        <v>0.24523979488895001</v>
      </c>
    </row>
    <row r="158" spans="2:60" x14ac:dyDescent="0.35">
      <c r="B158" t="s">
        <v>114</v>
      </c>
      <c r="C158" s="17">
        <v>7.7277942802206595E-2</v>
      </c>
      <c r="D158" s="17">
        <v>4.7110222284739302E-2</v>
      </c>
      <c r="E158" s="17">
        <v>0.10275488709736701</v>
      </c>
      <c r="F158" s="17"/>
      <c r="G158" s="17">
        <v>0.12504359432117501</v>
      </c>
      <c r="H158" s="17">
        <v>5.3732439197562397E-2</v>
      </c>
      <c r="I158" s="17">
        <v>8.4931095594717496E-2</v>
      </c>
      <c r="J158" s="17">
        <v>7.8686122532517E-2</v>
      </c>
      <c r="K158" s="17">
        <v>7.0540663636738304E-2</v>
      </c>
      <c r="L158" s="17">
        <v>6.8031928612700396E-2</v>
      </c>
      <c r="M158" s="17"/>
      <c r="N158" s="17">
        <v>0.12274562352587901</v>
      </c>
      <c r="O158" s="17">
        <v>7.8530516139009701E-2</v>
      </c>
      <c r="P158" s="17">
        <v>5.8101385736534901E-2</v>
      </c>
      <c r="Q158" s="17">
        <v>4.0565787725840803E-2</v>
      </c>
      <c r="R158" s="17">
        <v>4.6667295658551301E-2</v>
      </c>
      <c r="S158" s="17"/>
      <c r="T158" s="17">
        <v>8.5567665088875505E-2</v>
      </c>
      <c r="U158" s="17">
        <v>5.8589573671451303E-2</v>
      </c>
      <c r="V158" s="17">
        <v>7.85370821514082E-2</v>
      </c>
      <c r="W158" s="17">
        <v>8.5632203861138498E-2</v>
      </c>
      <c r="X158" s="17"/>
      <c r="Y158" s="17">
        <v>7.4068285582066795E-2</v>
      </c>
      <c r="Z158" s="17">
        <v>7.5979329909018706E-2</v>
      </c>
      <c r="AA158" s="17">
        <v>4.6805462127224702E-2</v>
      </c>
      <c r="AB158" s="17">
        <v>8.2425659744649798E-2</v>
      </c>
      <c r="AC158" s="17">
        <v>0</v>
      </c>
      <c r="AD158" s="17">
        <v>0.103110400989992</v>
      </c>
      <c r="AE158" s="17"/>
      <c r="AF158" s="17">
        <v>6.2410910217620803E-2</v>
      </c>
      <c r="AG158" s="17">
        <v>9.2671341631564305E-2</v>
      </c>
      <c r="AH158" s="17"/>
      <c r="AI158" s="17">
        <v>0.17539752848182599</v>
      </c>
      <c r="AJ158" s="17">
        <v>8.6406498929841799E-2</v>
      </c>
      <c r="AK158" s="17">
        <v>7.9211405256636294E-2</v>
      </c>
      <c r="AL158" s="17">
        <v>4.9728604228963802E-2</v>
      </c>
      <c r="AM158" s="17">
        <v>6.3042573613335498E-2</v>
      </c>
      <c r="AN158" s="17">
        <v>5.6966843246208203E-2</v>
      </c>
      <c r="AO158" s="17">
        <v>5.0690414227801399E-2</v>
      </c>
      <c r="AP158" s="17"/>
      <c r="AQ158" s="17">
        <v>8.6156655112880301E-2</v>
      </c>
      <c r="AR158" s="17">
        <v>3.9123969546084901E-2</v>
      </c>
      <c r="AS158" s="17"/>
      <c r="AT158" s="17">
        <v>6.8860901869699398E-2</v>
      </c>
      <c r="AU158" s="17">
        <v>9.3633094606085293E-2</v>
      </c>
      <c r="AV158" s="17">
        <v>2.7530343416987901E-2</v>
      </c>
      <c r="AW158" s="17"/>
      <c r="AX158" s="17">
        <v>7.8307292507150003E-2</v>
      </c>
      <c r="AY158" s="17">
        <v>7.6906120325282906E-2</v>
      </c>
      <c r="AZ158" s="17"/>
      <c r="BA158" s="17">
        <v>3.4873357598596798E-2</v>
      </c>
      <c r="BB158" s="17">
        <v>5.1097800176997998E-2</v>
      </c>
      <c r="BC158" s="17">
        <v>9.4314756841252095E-2</v>
      </c>
      <c r="BD158" s="17">
        <v>3.6069171479432498E-2</v>
      </c>
      <c r="BE158" s="17">
        <v>3.9797720240131298E-2</v>
      </c>
      <c r="BF158" s="17"/>
      <c r="BG158" s="17">
        <v>4.7312945567697801E-2</v>
      </c>
      <c r="BH158" s="17">
        <v>3.8853345112012598E-2</v>
      </c>
    </row>
    <row r="159" spans="2:60" x14ac:dyDescent="0.35">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row>
    <row r="160" spans="2:60" x14ac:dyDescent="0.35">
      <c r="B160" s="6" t="s">
        <v>147</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row>
    <row r="161" spans="2:60" x14ac:dyDescent="0.35">
      <c r="B161" s="24" t="s">
        <v>97</v>
      </c>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row>
    <row r="162" spans="2:60" x14ac:dyDescent="0.35">
      <c r="B162" t="s">
        <v>136</v>
      </c>
      <c r="C162" s="17">
        <v>4.6437043485118602E-2</v>
      </c>
      <c r="D162" s="17">
        <v>6.2887720840061098E-2</v>
      </c>
      <c r="E162" s="17">
        <v>3.1544470704013498E-2</v>
      </c>
      <c r="F162" s="17"/>
      <c r="G162" s="17">
        <v>7.4448847017880196E-2</v>
      </c>
      <c r="H162" s="17">
        <v>5.9343000205189997E-2</v>
      </c>
      <c r="I162" s="17">
        <v>9.6219630720774996E-2</v>
      </c>
      <c r="J162" s="17">
        <v>3.8340332413726801E-2</v>
      </c>
      <c r="K162" s="17">
        <v>1.7761261818190599E-2</v>
      </c>
      <c r="L162" s="17">
        <v>8.8119587478939707E-3</v>
      </c>
      <c r="M162" s="17"/>
      <c r="N162" s="17">
        <v>5.0628367039974601E-2</v>
      </c>
      <c r="O162" s="17">
        <v>2.94323590959902E-2</v>
      </c>
      <c r="P162" s="17">
        <v>3.87875004449868E-2</v>
      </c>
      <c r="Q162" s="17">
        <v>6.12322789516455E-2</v>
      </c>
      <c r="R162" s="17">
        <v>9.2276225519202906E-2</v>
      </c>
      <c r="S162" s="17"/>
      <c r="T162" s="17">
        <v>5.6018874669466298E-2</v>
      </c>
      <c r="U162" s="17">
        <v>3.9041450684838198E-2</v>
      </c>
      <c r="V162" s="17">
        <v>4.2999888759227903E-2</v>
      </c>
      <c r="W162" s="17">
        <v>5.1541084821532801E-2</v>
      </c>
      <c r="X162" s="17"/>
      <c r="Y162" s="17">
        <v>9.7890303920474805E-2</v>
      </c>
      <c r="Z162" s="17">
        <v>2.2653649923750001E-2</v>
      </c>
      <c r="AA162" s="17">
        <v>2.8311424001657301E-2</v>
      </c>
      <c r="AB162" s="17">
        <v>9.5574035172589604E-3</v>
      </c>
      <c r="AC162" s="17">
        <v>6.4240024797063894E-2</v>
      </c>
      <c r="AD162" s="17">
        <v>1.8266343315400699E-2</v>
      </c>
      <c r="AE162" s="17"/>
      <c r="AF162" s="17">
        <v>4.9495952816872302E-2</v>
      </c>
      <c r="AG162" s="17">
        <v>4.2077049044631602E-2</v>
      </c>
      <c r="AH162" s="17"/>
      <c r="AI162" s="17">
        <v>1.8776045820059001E-2</v>
      </c>
      <c r="AJ162" s="17">
        <v>5.2492347725336598E-2</v>
      </c>
      <c r="AK162" s="17">
        <v>2.6875026160424701E-2</v>
      </c>
      <c r="AL162" s="17">
        <v>1.48237832888769E-2</v>
      </c>
      <c r="AM162" s="17">
        <v>4.9967964424146097E-2</v>
      </c>
      <c r="AN162" s="17">
        <v>0.118539551372597</v>
      </c>
      <c r="AO162" s="17">
        <v>5.7405305045585601E-2</v>
      </c>
      <c r="AP162" s="17"/>
      <c r="AQ162" s="17">
        <v>5.7092362653421297E-2</v>
      </c>
      <c r="AR162" s="17">
        <v>3.9089754960186199E-2</v>
      </c>
      <c r="AS162" s="17"/>
      <c r="AT162" s="17">
        <v>4.19821012693503E-2</v>
      </c>
      <c r="AU162" s="17">
        <v>2.6965281988544702E-2</v>
      </c>
      <c r="AV162" s="17">
        <v>8.0243317584475504E-2</v>
      </c>
      <c r="AW162" s="17"/>
      <c r="AX162" s="17">
        <v>5.2477621096099103E-2</v>
      </c>
      <c r="AY162" s="17">
        <v>4.4255061483688199E-2</v>
      </c>
      <c r="AZ162" s="17"/>
      <c r="BA162" s="17">
        <v>0.134048693450255</v>
      </c>
      <c r="BB162" s="17">
        <v>3.2433476881073599E-2</v>
      </c>
      <c r="BC162" s="17">
        <v>3.40338873334807E-2</v>
      </c>
      <c r="BD162" s="17">
        <v>0.147710048241779</v>
      </c>
      <c r="BE162" s="17">
        <v>3.12410942731743E-2</v>
      </c>
      <c r="BF162" s="17"/>
      <c r="BG162" s="17">
        <v>5.6138378849101903E-2</v>
      </c>
      <c r="BH162" s="17">
        <v>6.07406101398624E-2</v>
      </c>
    </row>
    <row r="163" spans="2:60" x14ac:dyDescent="0.35">
      <c r="B163" t="s">
        <v>137</v>
      </c>
      <c r="C163" s="17">
        <v>0.14519992677614499</v>
      </c>
      <c r="D163" s="17">
        <v>0.167012420326381</v>
      </c>
      <c r="E163" s="17">
        <v>0.12551081926087301</v>
      </c>
      <c r="F163" s="17"/>
      <c r="G163" s="17">
        <v>0.172607856301772</v>
      </c>
      <c r="H163" s="17">
        <v>0.18573903149259299</v>
      </c>
      <c r="I163" s="17">
        <v>0.170092791336312</v>
      </c>
      <c r="J163" s="17">
        <v>0.12469984928116599</v>
      </c>
      <c r="K163" s="17">
        <v>0.11563141631200299</v>
      </c>
      <c r="L163" s="17">
        <v>0.113998324859251</v>
      </c>
      <c r="M163" s="17"/>
      <c r="N163" s="17">
        <v>0.13140357374110301</v>
      </c>
      <c r="O163" s="17">
        <v>0.120634673578845</v>
      </c>
      <c r="P163" s="17">
        <v>0.13092320170166799</v>
      </c>
      <c r="Q163" s="17">
        <v>0.22332971123770801</v>
      </c>
      <c r="R163" s="17">
        <v>0.197647713184541</v>
      </c>
      <c r="S163" s="17"/>
      <c r="T163" s="17">
        <v>0.13656264934096601</v>
      </c>
      <c r="U163" s="17">
        <v>0.106085423640483</v>
      </c>
      <c r="V163" s="17">
        <v>0.1624245649346</v>
      </c>
      <c r="W163" s="17">
        <v>0.15788517548946801</v>
      </c>
      <c r="X163" s="17"/>
      <c r="Y163" s="17">
        <v>0.19009859759384901</v>
      </c>
      <c r="Z163" s="17">
        <v>0.119203619844064</v>
      </c>
      <c r="AA163" s="17">
        <v>0.161012362299538</v>
      </c>
      <c r="AB163" s="17">
        <v>0.100436018655211</v>
      </c>
      <c r="AC163" s="17">
        <v>0.234017325890293</v>
      </c>
      <c r="AD163" s="17">
        <v>0.13282246604078499</v>
      </c>
      <c r="AE163" s="17"/>
      <c r="AF163" s="17">
        <v>0.15335161758731999</v>
      </c>
      <c r="AG163" s="17">
        <v>0.135025446495007</v>
      </c>
      <c r="AH163" s="17"/>
      <c r="AI163" s="17">
        <v>9.1528673666714105E-2</v>
      </c>
      <c r="AJ163" s="17">
        <v>0.15644388866592501</v>
      </c>
      <c r="AK163" s="17">
        <v>0.109527660787979</v>
      </c>
      <c r="AL163" s="17">
        <v>0.150518413855939</v>
      </c>
      <c r="AM163" s="17">
        <v>0.14504579535354201</v>
      </c>
      <c r="AN163" s="17">
        <v>0.22482792369222701</v>
      </c>
      <c r="AO163" s="17">
        <v>0.14875698647368599</v>
      </c>
      <c r="AP163" s="17"/>
      <c r="AQ163" s="17">
        <v>0.15631022675585499</v>
      </c>
      <c r="AR163" s="17">
        <v>0.16092786732571901</v>
      </c>
      <c r="AS163" s="17"/>
      <c r="AT163" s="17">
        <v>0.14730583987663401</v>
      </c>
      <c r="AU163" s="17">
        <v>0.12483077375726399</v>
      </c>
      <c r="AV163" s="17">
        <v>0.18222925692289699</v>
      </c>
      <c r="AW163" s="17"/>
      <c r="AX163" s="17">
        <v>0.13057478817468199</v>
      </c>
      <c r="AY163" s="17">
        <v>0.15048283037443799</v>
      </c>
      <c r="AZ163" s="17"/>
      <c r="BA163" s="17">
        <v>0.191217416237878</v>
      </c>
      <c r="BB163" s="17">
        <v>0.126670237833473</v>
      </c>
      <c r="BC163" s="17">
        <v>0.17676954073464399</v>
      </c>
      <c r="BD163" s="17">
        <v>0.253286537676922</v>
      </c>
      <c r="BE163" s="17">
        <v>4.8634607841234703E-2</v>
      </c>
      <c r="BF163" s="17"/>
      <c r="BG163" s="17">
        <v>0.14172786983042401</v>
      </c>
      <c r="BH163" s="17">
        <v>0.100469304089675</v>
      </c>
    </row>
    <row r="164" spans="2:60" x14ac:dyDescent="0.35">
      <c r="B164" t="s">
        <v>138</v>
      </c>
      <c r="C164" s="17">
        <v>0.38309975528467899</v>
      </c>
      <c r="D164" s="17">
        <v>0.40447731095426798</v>
      </c>
      <c r="E164" s="17">
        <v>0.367376769910986</v>
      </c>
      <c r="F164" s="17"/>
      <c r="G164" s="17">
        <v>0.29643406198614503</v>
      </c>
      <c r="H164" s="17">
        <v>0.32211274299568299</v>
      </c>
      <c r="I164" s="17">
        <v>0.326092406217596</v>
      </c>
      <c r="J164" s="17">
        <v>0.33446838658931399</v>
      </c>
      <c r="K164" s="17">
        <v>0.445706494094879</v>
      </c>
      <c r="L164" s="17">
        <v>0.51741001412411602</v>
      </c>
      <c r="M164" s="17"/>
      <c r="N164" s="17">
        <v>0.30659316813235299</v>
      </c>
      <c r="O164" s="17">
        <v>0.32951395958211299</v>
      </c>
      <c r="P164" s="17">
        <v>0.455042371722233</v>
      </c>
      <c r="Q164" s="17">
        <v>0.42356395793610402</v>
      </c>
      <c r="R164" s="17">
        <v>0.375391428784624</v>
      </c>
      <c r="S164" s="17"/>
      <c r="T164" s="17">
        <v>0.36530504336754099</v>
      </c>
      <c r="U164" s="17">
        <v>0.431675777333491</v>
      </c>
      <c r="V164" s="17">
        <v>0.36612929359403401</v>
      </c>
      <c r="W164" s="17">
        <v>0.38054872523820199</v>
      </c>
      <c r="X164" s="17"/>
      <c r="Y164" s="17">
        <v>0.31357783319808102</v>
      </c>
      <c r="Z164" s="17">
        <v>0.444004386026569</v>
      </c>
      <c r="AA164" s="17">
        <v>0.37854603311720098</v>
      </c>
      <c r="AB164" s="17">
        <v>0.40774882514357702</v>
      </c>
      <c r="AC164" s="17">
        <v>0.37313117504412602</v>
      </c>
      <c r="AD164" s="17">
        <v>0.34949348322111801</v>
      </c>
      <c r="AE164" s="17"/>
      <c r="AF164" s="17">
        <v>0.40535616460168999</v>
      </c>
      <c r="AG164" s="17">
        <v>0.355415117042922</v>
      </c>
      <c r="AH164" s="17"/>
      <c r="AI164" s="17">
        <v>0.25573725129660801</v>
      </c>
      <c r="AJ164" s="17">
        <v>0.34726649960108702</v>
      </c>
      <c r="AK164" s="17">
        <v>0.37722966055707302</v>
      </c>
      <c r="AL164" s="17">
        <v>0.42244227804492201</v>
      </c>
      <c r="AM164" s="17">
        <v>0.432520971741993</v>
      </c>
      <c r="AN164" s="17">
        <v>0.34579950139272497</v>
      </c>
      <c r="AO164" s="17">
        <v>0.56741042522020202</v>
      </c>
      <c r="AP164" s="17"/>
      <c r="AQ164" s="17">
        <v>0.38223664119349199</v>
      </c>
      <c r="AR164" s="17">
        <v>0.40604914113133</v>
      </c>
      <c r="AS164" s="17"/>
      <c r="AT164" s="17">
        <v>0.36973668188914199</v>
      </c>
      <c r="AU164" s="17">
        <v>0.40616684736637998</v>
      </c>
      <c r="AV164" s="17">
        <v>0.37663532265773397</v>
      </c>
      <c r="AW164" s="17"/>
      <c r="AX164" s="17">
        <v>0.41516467339567598</v>
      </c>
      <c r="AY164" s="17">
        <v>0.37151724137601699</v>
      </c>
      <c r="AZ164" s="17"/>
      <c r="BA164" s="17">
        <v>0.241481840952435</v>
      </c>
      <c r="BB164" s="17">
        <v>0.37391109153518698</v>
      </c>
      <c r="BC164" s="17">
        <v>0.41258322648165202</v>
      </c>
      <c r="BD164" s="17">
        <v>0.31523385919852098</v>
      </c>
      <c r="BE164" s="17">
        <v>0.48722342115414202</v>
      </c>
      <c r="BF164" s="17"/>
      <c r="BG164" s="17">
        <v>0.34301786010044</v>
      </c>
      <c r="BH164" s="17">
        <v>0.44366152213354798</v>
      </c>
    </row>
    <row r="165" spans="2:60" x14ac:dyDescent="0.35">
      <c r="B165" t="s">
        <v>139</v>
      </c>
      <c r="C165" s="17">
        <v>0.237833295875059</v>
      </c>
      <c r="D165" s="17">
        <v>0.216394775692582</v>
      </c>
      <c r="E165" s="17">
        <v>0.25648624226143502</v>
      </c>
      <c r="F165" s="17"/>
      <c r="G165" s="17">
        <v>0.25170812330571501</v>
      </c>
      <c r="H165" s="17">
        <v>0.23011941126060401</v>
      </c>
      <c r="I165" s="17">
        <v>0.200791355743836</v>
      </c>
      <c r="J165" s="17">
        <v>0.288929414190987</v>
      </c>
      <c r="K165" s="17">
        <v>0.24976130659745799</v>
      </c>
      <c r="L165" s="17">
        <v>0.21754142596121101</v>
      </c>
      <c r="M165" s="17"/>
      <c r="N165" s="17">
        <v>0.24756241372955101</v>
      </c>
      <c r="O165" s="17">
        <v>0.275834273137674</v>
      </c>
      <c r="P165" s="17">
        <v>0.21912619743678899</v>
      </c>
      <c r="Q165" s="17">
        <v>0.210109147549256</v>
      </c>
      <c r="R165" s="17">
        <v>0.22905436190296499</v>
      </c>
      <c r="S165" s="17"/>
      <c r="T165" s="17">
        <v>0.24304409466861199</v>
      </c>
      <c r="U165" s="17">
        <v>0.237321706259463</v>
      </c>
      <c r="V165" s="17">
        <v>0.239003546618928</v>
      </c>
      <c r="W165" s="17">
        <v>0.23271402131577801</v>
      </c>
      <c r="X165" s="17"/>
      <c r="Y165" s="17">
        <v>0.20745885033445399</v>
      </c>
      <c r="Z165" s="17">
        <v>0.25332846985090901</v>
      </c>
      <c r="AA165" s="17">
        <v>0.27979533000526002</v>
      </c>
      <c r="AB165" s="17">
        <v>0.26462203821215902</v>
      </c>
      <c r="AC165" s="17">
        <v>9.7822110044341701E-2</v>
      </c>
      <c r="AD165" s="17">
        <v>0.24554822588275799</v>
      </c>
      <c r="AE165" s="17"/>
      <c r="AF165" s="17">
        <v>0.228411309019521</v>
      </c>
      <c r="AG165" s="17">
        <v>0.25208141079503299</v>
      </c>
      <c r="AH165" s="17"/>
      <c r="AI165" s="17">
        <v>0.31778597786449903</v>
      </c>
      <c r="AJ165" s="17">
        <v>0.239871530545615</v>
      </c>
      <c r="AK165" s="17">
        <v>0.26914882022952002</v>
      </c>
      <c r="AL165" s="17">
        <v>0.209735190413503</v>
      </c>
      <c r="AM165" s="17">
        <v>0.231785799756555</v>
      </c>
      <c r="AN165" s="17">
        <v>0.188299802798569</v>
      </c>
      <c r="AO165" s="17">
        <v>0.136135754498041</v>
      </c>
      <c r="AP165" s="17"/>
      <c r="AQ165" s="17">
        <v>0.23727343841145701</v>
      </c>
      <c r="AR165" s="17">
        <v>0.22364310471722601</v>
      </c>
      <c r="AS165" s="17"/>
      <c r="AT165" s="17">
        <v>0.230540333076551</v>
      </c>
      <c r="AU165" s="17">
        <v>0.247854508025555</v>
      </c>
      <c r="AV165" s="17">
        <v>0.22630814322189999</v>
      </c>
      <c r="AW165" s="17"/>
      <c r="AX165" s="17">
        <v>0.22359768400218299</v>
      </c>
      <c r="AY165" s="17">
        <v>0.242975494334607</v>
      </c>
      <c r="AZ165" s="17"/>
      <c r="BA165" s="17">
        <v>0.22806546262475</v>
      </c>
      <c r="BB165" s="17">
        <v>0.2781782319651</v>
      </c>
      <c r="BC165" s="17">
        <v>0.225102472740938</v>
      </c>
      <c r="BD165" s="17">
        <v>0.20322536442804801</v>
      </c>
      <c r="BE165" s="17">
        <v>0.23909029514199101</v>
      </c>
      <c r="BF165" s="17"/>
      <c r="BG165" s="17">
        <v>0.266487873722832</v>
      </c>
      <c r="BH165" s="17">
        <v>0.23000634567217099</v>
      </c>
    </row>
    <row r="166" spans="2:60" x14ac:dyDescent="0.35">
      <c r="B166" t="s">
        <v>140</v>
      </c>
      <c r="C166" s="17">
        <v>0.106106963810445</v>
      </c>
      <c r="D166" s="17">
        <v>9.8545693520181901E-2</v>
      </c>
      <c r="E166" s="17">
        <v>0.10902876070740899</v>
      </c>
      <c r="F166" s="17"/>
      <c r="G166" s="17">
        <v>0.120707212103077</v>
      </c>
      <c r="H166" s="17">
        <v>0.14560392885180401</v>
      </c>
      <c r="I166" s="17">
        <v>0.11818945935144</v>
      </c>
      <c r="J166" s="17">
        <v>0.114789998528926</v>
      </c>
      <c r="K166" s="17">
        <v>9.37012516193899E-2</v>
      </c>
      <c r="L166" s="17">
        <v>5.7688955085423502E-2</v>
      </c>
      <c r="M166" s="17"/>
      <c r="N166" s="17">
        <v>0.147249434952057</v>
      </c>
      <c r="O166" s="17">
        <v>0.14975180492113299</v>
      </c>
      <c r="P166" s="17">
        <v>9.1464293759253995E-2</v>
      </c>
      <c r="Q166" s="17">
        <v>4.3160706080887498E-2</v>
      </c>
      <c r="R166" s="17">
        <v>5.2824735581497001E-2</v>
      </c>
      <c r="S166" s="17"/>
      <c r="T166" s="17">
        <v>0.104071898047017</v>
      </c>
      <c r="U166" s="17">
        <v>0.11057545110280401</v>
      </c>
      <c r="V166" s="17">
        <v>0.10371904421247501</v>
      </c>
      <c r="W166" s="17">
        <v>0.107472499787876</v>
      </c>
      <c r="X166" s="17"/>
      <c r="Y166" s="17">
        <v>0.102063951807214</v>
      </c>
      <c r="Z166" s="17">
        <v>9.1558625353959394E-2</v>
      </c>
      <c r="AA166" s="17">
        <v>0.111327608753528</v>
      </c>
      <c r="AB166" s="17">
        <v>0.144318358402726</v>
      </c>
      <c r="AC166" s="17">
        <v>0.23078936422417401</v>
      </c>
      <c r="AD166" s="17">
        <v>0.12532645790088501</v>
      </c>
      <c r="AE166" s="17"/>
      <c r="AF166" s="17">
        <v>8.8964482870869596E-2</v>
      </c>
      <c r="AG166" s="17">
        <v>0.12807478572035499</v>
      </c>
      <c r="AH166" s="17"/>
      <c r="AI166" s="17">
        <v>0.11116006792244899</v>
      </c>
      <c r="AJ166" s="17">
        <v>0.122521187805484</v>
      </c>
      <c r="AK166" s="17">
        <v>0.127813777446424</v>
      </c>
      <c r="AL166" s="17">
        <v>0.13955499773873001</v>
      </c>
      <c r="AM166" s="17">
        <v>8.4829301992539394E-2</v>
      </c>
      <c r="AN166" s="17">
        <v>4.8230378806786801E-2</v>
      </c>
      <c r="AO166" s="17">
        <v>4.2705602917698898E-2</v>
      </c>
      <c r="AP166" s="17"/>
      <c r="AQ166" s="17">
        <v>8.9183351597092106E-2</v>
      </c>
      <c r="AR166" s="17">
        <v>0.105908978207916</v>
      </c>
      <c r="AS166" s="17"/>
      <c r="AT166" s="17">
        <v>0.13997303164139199</v>
      </c>
      <c r="AU166" s="17">
        <v>0.105711392315942</v>
      </c>
      <c r="AV166" s="17">
        <v>8.2815221668286795E-2</v>
      </c>
      <c r="AW166" s="17"/>
      <c r="AX166" s="17">
        <v>9.2904553505653895E-2</v>
      </c>
      <c r="AY166" s="17">
        <v>0.11087594842015901</v>
      </c>
      <c r="AZ166" s="17"/>
      <c r="BA166" s="17">
        <v>0.13761395202828999</v>
      </c>
      <c r="BB166" s="17">
        <v>0.14131170127005599</v>
      </c>
      <c r="BC166" s="17">
        <v>7.1779687553750096E-2</v>
      </c>
      <c r="BD166" s="17">
        <v>5.4778565705125203E-2</v>
      </c>
      <c r="BE166" s="17">
        <v>0.11060728512766201</v>
      </c>
      <c r="BF166" s="17"/>
      <c r="BG166" s="17">
        <v>0.140449086533426</v>
      </c>
      <c r="BH166" s="17">
        <v>9.6466862823654895E-2</v>
      </c>
    </row>
    <row r="167" spans="2:60" x14ac:dyDescent="0.35">
      <c r="B167" t="s">
        <v>114</v>
      </c>
      <c r="C167" s="17">
        <v>8.1323014768552707E-2</v>
      </c>
      <c r="D167" s="17">
        <v>5.0682078666525E-2</v>
      </c>
      <c r="E167" s="17">
        <v>0.110052937155284</v>
      </c>
      <c r="F167" s="17"/>
      <c r="G167" s="17">
        <v>8.4093899285410806E-2</v>
      </c>
      <c r="H167" s="17">
        <v>5.7081885194126297E-2</v>
      </c>
      <c r="I167" s="17">
        <v>8.8614356630040803E-2</v>
      </c>
      <c r="J167" s="17">
        <v>9.8772018995880895E-2</v>
      </c>
      <c r="K167" s="17">
        <v>7.7438269558079698E-2</v>
      </c>
      <c r="L167" s="17">
        <v>8.4549321222104498E-2</v>
      </c>
      <c r="M167" s="17"/>
      <c r="N167" s="17">
        <v>0.116563042404962</v>
      </c>
      <c r="O167" s="17">
        <v>9.4832929684244893E-2</v>
      </c>
      <c r="P167" s="17">
        <v>6.4656434935068993E-2</v>
      </c>
      <c r="Q167" s="17">
        <v>3.8604198244398598E-2</v>
      </c>
      <c r="R167" s="17">
        <v>5.2805535027170301E-2</v>
      </c>
      <c r="S167" s="17"/>
      <c r="T167" s="17">
        <v>9.4997439906398001E-2</v>
      </c>
      <c r="U167" s="17">
        <v>7.5300190978921197E-2</v>
      </c>
      <c r="V167" s="17">
        <v>8.5723661880735005E-2</v>
      </c>
      <c r="W167" s="17">
        <v>6.9838493347142996E-2</v>
      </c>
      <c r="X167" s="17"/>
      <c r="Y167" s="17">
        <v>8.8910463145926794E-2</v>
      </c>
      <c r="Z167" s="17">
        <v>6.9251249000748402E-2</v>
      </c>
      <c r="AA167" s="17">
        <v>4.1007241822815697E-2</v>
      </c>
      <c r="AB167" s="17">
        <v>7.3317356069067294E-2</v>
      </c>
      <c r="AC167" s="17">
        <v>0</v>
      </c>
      <c r="AD167" s="17">
        <v>0.12854302363905401</v>
      </c>
      <c r="AE167" s="17"/>
      <c r="AF167" s="17">
        <v>7.4420473103726598E-2</v>
      </c>
      <c r="AG167" s="17">
        <v>8.7326190902051695E-2</v>
      </c>
      <c r="AH167" s="17"/>
      <c r="AI167" s="17">
        <v>0.205011983429671</v>
      </c>
      <c r="AJ167" s="17">
        <v>8.14045456565516E-2</v>
      </c>
      <c r="AK167" s="17">
        <v>8.9405054818579494E-2</v>
      </c>
      <c r="AL167" s="17">
        <v>6.2925336658028602E-2</v>
      </c>
      <c r="AM167" s="17">
        <v>5.5850166731224199E-2</v>
      </c>
      <c r="AN167" s="17">
        <v>7.4302841937095396E-2</v>
      </c>
      <c r="AO167" s="17">
        <v>4.7585925844786499E-2</v>
      </c>
      <c r="AP167" s="17"/>
      <c r="AQ167" s="17">
        <v>7.7903979388682501E-2</v>
      </c>
      <c r="AR167" s="17">
        <v>6.43811536576228E-2</v>
      </c>
      <c r="AS167" s="17"/>
      <c r="AT167" s="17">
        <v>7.0462012246930703E-2</v>
      </c>
      <c r="AU167" s="17">
        <v>8.8471196546314607E-2</v>
      </c>
      <c r="AV167" s="17">
        <v>5.17687379447061E-2</v>
      </c>
      <c r="AW167" s="17"/>
      <c r="AX167" s="17">
        <v>8.5280679825706099E-2</v>
      </c>
      <c r="AY167" s="17">
        <v>7.9893424011089301E-2</v>
      </c>
      <c r="AZ167" s="17"/>
      <c r="BA167" s="17">
        <v>6.7572634706392201E-2</v>
      </c>
      <c r="BB167" s="17">
        <v>4.7495260515111097E-2</v>
      </c>
      <c r="BC167" s="17">
        <v>7.97311851555354E-2</v>
      </c>
      <c r="BD167" s="17">
        <v>2.5765624749604699E-2</v>
      </c>
      <c r="BE167" s="17">
        <v>8.3203296461795903E-2</v>
      </c>
      <c r="BF167" s="17"/>
      <c r="BG167" s="17">
        <v>5.2178930963775801E-2</v>
      </c>
      <c r="BH167" s="17">
        <v>6.8655355141088795E-2</v>
      </c>
    </row>
    <row r="168" spans="2:60" x14ac:dyDescent="0.35">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row>
    <row r="169" spans="2:60" x14ac:dyDescent="0.35">
      <c r="B169" s="6" t="s">
        <v>148</v>
      </c>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row>
    <row r="170" spans="2:60" x14ac:dyDescent="0.35">
      <c r="B170" s="24" t="s">
        <v>97</v>
      </c>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row>
    <row r="171" spans="2:60" x14ac:dyDescent="0.35">
      <c r="B171" t="s">
        <v>136</v>
      </c>
      <c r="C171" s="17">
        <v>6.24207449129036E-2</v>
      </c>
      <c r="D171" s="17">
        <v>7.6639983947882795E-2</v>
      </c>
      <c r="E171" s="17">
        <v>4.9895730648214502E-2</v>
      </c>
      <c r="F171" s="17"/>
      <c r="G171" s="17">
        <v>0.15319143906977201</v>
      </c>
      <c r="H171" s="17">
        <v>6.4333465827181899E-2</v>
      </c>
      <c r="I171" s="17">
        <v>9.3209459219722304E-2</v>
      </c>
      <c r="J171" s="17">
        <v>6.8105375513290101E-2</v>
      </c>
      <c r="K171" s="17">
        <v>1.1765173863879E-2</v>
      </c>
      <c r="L171" s="17">
        <v>1.9808245840849299E-2</v>
      </c>
      <c r="M171" s="17"/>
      <c r="N171" s="17">
        <v>4.8040043542407998E-2</v>
      </c>
      <c r="O171" s="17">
        <v>5.94473082330449E-2</v>
      </c>
      <c r="P171" s="17">
        <v>7.0751270216806703E-2</v>
      </c>
      <c r="Q171" s="17">
        <v>5.1294185101913102E-2</v>
      </c>
      <c r="R171" s="17">
        <v>0.101064800917939</v>
      </c>
      <c r="S171" s="17"/>
      <c r="T171" s="17">
        <v>5.3518301998827601E-2</v>
      </c>
      <c r="U171" s="17">
        <v>5.5422758401623001E-2</v>
      </c>
      <c r="V171" s="17">
        <v>5.4612161930986301E-2</v>
      </c>
      <c r="W171" s="17">
        <v>8.7267210102995499E-2</v>
      </c>
      <c r="X171" s="17"/>
      <c r="Y171" s="17">
        <v>9.0613431554595503E-2</v>
      </c>
      <c r="Z171" s="17">
        <v>5.13788565401384E-2</v>
      </c>
      <c r="AA171" s="17">
        <v>8.0719184156178903E-2</v>
      </c>
      <c r="AB171" s="17">
        <v>4.1982723483640197E-2</v>
      </c>
      <c r="AC171" s="17">
        <v>6.4240024797063894E-2</v>
      </c>
      <c r="AD171" s="17">
        <v>3.1541515646893101E-2</v>
      </c>
      <c r="AE171" s="17"/>
      <c r="AF171" s="17">
        <v>5.8579999253699201E-2</v>
      </c>
      <c r="AG171" s="17">
        <v>6.9043167852483003E-2</v>
      </c>
      <c r="AH171" s="17"/>
      <c r="AI171" s="17">
        <v>3.01435447242464E-2</v>
      </c>
      <c r="AJ171" s="17">
        <v>7.8349259745889202E-2</v>
      </c>
      <c r="AK171" s="17">
        <v>5.1980137109170599E-2</v>
      </c>
      <c r="AL171" s="17">
        <v>4.7432859713547701E-2</v>
      </c>
      <c r="AM171" s="17">
        <v>6.0471453657995201E-2</v>
      </c>
      <c r="AN171" s="17">
        <v>9.9563882465889694E-2</v>
      </c>
      <c r="AO171" s="17">
        <v>3.1618412335337499E-2</v>
      </c>
      <c r="AP171" s="17"/>
      <c r="AQ171" s="17">
        <v>7.1558579696722996E-2</v>
      </c>
      <c r="AR171" s="17">
        <v>6.4579534406445593E-2</v>
      </c>
      <c r="AS171" s="17"/>
      <c r="AT171" s="17">
        <v>6.1527863345269003E-2</v>
      </c>
      <c r="AU171" s="17">
        <v>4.5923965282781101E-2</v>
      </c>
      <c r="AV171" s="17">
        <v>8.89352419131203E-2</v>
      </c>
      <c r="AW171" s="17"/>
      <c r="AX171" s="17">
        <v>4.9894460082984898E-2</v>
      </c>
      <c r="AY171" s="17">
        <v>6.6945498968540296E-2</v>
      </c>
      <c r="AZ171" s="17"/>
      <c r="BA171" s="17">
        <v>0.14898874151544</v>
      </c>
      <c r="BB171" s="17">
        <v>4.5851499824005999E-2</v>
      </c>
      <c r="BC171" s="17">
        <v>5.0701158149302997E-2</v>
      </c>
      <c r="BD171" s="17">
        <v>0.16262579831381599</v>
      </c>
      <c r="BE171" s="17">
        <v>5.7980607951165102E-2</v>
      </c>
      <c r="BF171" s="17"/>
      <c r="BG171" s="17">
        <v>6.9911461373994704E-2</v>
      </c>
      <c r="BH171" s="17">
        <v>8.4485374657559106E-2</v>
      </c>
    </row>
    <row r="172" spans="2:60" x14ac:dyDescent="0.35">
      <c r="B172" t="s">
        <v>137</v>
      </c>
      <c r="C172" s="17">
        <v>0.15409317231094299</v>
      </c>
      <c r="D172" s="17">
        <v>0.178796541206141</v>
      </c>
      <c r="E172" s="17">
        <v>0.13304504002287901</v>
      </c>
      <c r="F172" s="17"/>
      <c r="G172" s="17">
        <v>0.18133749989453901</v>
      </c>
      <c r="H172" s="17">
        <v>0.19622312485566101</v>
      </c>
      <c r="I172" s="17">
        <v>0.17268780418329499</v>
      </c>
      <c r="J172" s="17">
        <v>0.128336676706374</v>
      </c>
      <c r="K172" s="17">
        <v>0.14513709623128401</v>
      </c>
      <c r="L172" s="17">
        <v>0.114315240093007</v>
      </c>
      <c r="M172" s="17"/>
      <c r="N172" s="17">
        <v>0.12400565883387001</v>
      </c>
      <c r="O172" s="17">
        <v>0.14066648854251701</v>
      </c>
      <c r="P172" s="17">
        <v>0.150871118113276</v>
      </c>
      <c r="Q172" s="17">
        <v>0.24263409795438101</v>
      </c>
      <c r="R172" s="17">
        <v>0.15590925870658201</v>
      </c>
      <c r="S172" s="17"/>
      <c r="T172" s="17">
        <v>0.138240068449348</v>
      </c>
      <c r="U172" s="17">
        <v>0.15438280062443499</v>
      </c>
      <c r="V172" s="17">
        <v>0.153553776399524</v>
      </c>
      <c r="W172" s="17">
        <v>0.16595507437815701</v>
      </c>
      <c r="X172" s="17"/>
      <c r="Y172" s="17">
        <v>0.178032024331231</v>
      </c>
      <c r="Z172" s="17">
        <v>0.160010009625247</v>
      </c>
      <c r="AA172" s="17">
        <v>0.14235575776582901</v>
      </c>
      <c r="AB172" s="17">
        <v>9.4313533210528405E-2</v>
      </c>
      <c r="AC172" s="17">
        <v>9.9715610810790695E-2</v>
      </c>
      <c r="AD172" s="17">
        <v>0.122626636412632</v>
      </c>
      <c r="AE172" s="17"/>
      <c r="AF172" s="17">
        <v>0.157741896443788</v>
      </c>
      <c r="AG172" s="17">
        <v>0.15046717205775301</v>
      </c>
      <c r="AH172" s="17"/>
      <c r="AI172" s="17">
        <v>5.1865378668970202E-2</v>
      </c>
      <c r="AJ172" s="17">
        <v>0.167155118804897</v>
      </c>
      <c r="AK172" s="17">
        <v>0.12753801591095901</v>
      </c>
      <c r="AL172" s="17">
        <v>0.16022763459139999</v>
      </c>
      <c r="AM172" s="17">
        <v>0.16129775009959499</v>
      </c>
      <c r="AN172" s="17">
        <v>0.225819881165639</v>
      </c>
      <c r="AO172" s="17">
        <v>0.151847514063573</v>
      </c>
      <c r="AP172" s="17"/>
      <c r="AQ172" s="17">
        <v>0.180317648950828</v>
      </c>
      <c r="AR172" s="17">
        <v>0.13598639402252599</v>
      </c>
      <c r="AS172" s="17"/>
      <c r="AT172" s="17">
        <v>0.17403685731648399</v>
      </c>
      <c r="AU172" s="17">
        <v>0.12987384620603101</v>
      </c>
      <c r="AV172" s="17">
        <v>0.187533425112243</v>
      </c>
      <c r="AW172" s="17"/>
      <c r="AX172" s="17">
        <v>0.157302616317404</v>
      </c>
      <c r="AY172" s="17">
        <v>0.15293385452584099</v>
      </c>
      <c r="AZ172" s="17"/>
      <c r="BA172" s="17">
        <v>0.14001222048956699</v>
      </c>
      <c r="BB172" s="17">
        <v>0.146657014955064</v>
      </c>
      <c r="BC172" s="17">
        <v>0.18106551855823499</v>
      </c>
      <c r="BD172" s="17">
        <v>0.28558032376739301</v>
      </c>
      <c r="BE172" s="17">
        <v>8.5022598046036901E-2</v>
      </c>
      <c r="BF172" s="17"/>
      <c r="BG172" s="17">
        <v>0.14510691048527699</v>
      </c>
      <c r="BH172" s="17">
        <v>0.13582030516461199</v>
      </c>
    </row>
    <row r="173" spans="2:60" x14ac:dyDescent="0.35">
      <c r="B173" t="s">
        <v>138</v>
      </c>
      <c r="C173" s="17">
        <v>0.310405650638374</v>
      </c>
      <c r="D173" s="17">
        <v>0.32625680969460602</v>
      </c>
      <c r="E173" s="17">
        <v>0.29791769955636999</v>
      </c>
      <c r="F173" s="17"/>
      <c r="G173" s="17">
        <v>0.24154053906696801</v>
      </c>
      <c r="H173" s="17">
        <v>0.26831790863017102</v>
      </c>
      <c r="I173" s="17">
        <v>0.26674103005923999</v>
      </c>
      <c r="J173" s="17">
        <v>0.29927181434590899</v>
      </c>
      <c r="K173" s="17">
        <v>0.37867483488063902</v>
      </c>
      <c r="L173" s="17">
        <v>0.37502842319914897</v>
      </c>
      <c r="M173" s="17"/>
      <c r="N173" s="17">
        <v>0.29927399579722103</v>
      </c>
      <c r="O173" s="17">
        <v>0.24735150593611899</v>
      </c>
      <c r="P173" s="17">
        <v>0.33211316843609601</v>
      </c>
      <c r="Q173" s="17">
        <v>0.35299067970731501</v>
      </c>
      <c r="R173" s="17">
        <v>0.36301688627015999</v>
      </c>
      <c r="S173" s="17"/>
      <c r="T173" s="17">
        <v>0.28956544655889899</v>
      </c>
      <c r="U173" s="17">
        <v>0.32636482445938603</v>
      </c>
      <c r="V173" s="17">
        <v>0.316607803790388</v>
      </c>
      <c r="W173" s="17">
        <v>0.301443535154928</v>
      </c>
      <c r="X173" s="17"/>
      <c r="Y173" s="17">
        <v>0.26422964908697799</v>
      </c>
      <c r="Z173" s="17">
        <v>0.33875851029742898</v>
      </c>
      <c r="AA173" s="17">
        <v>0.27099018454299401</v>
      </c>
      <c r="AB173" s="17">
        <v>0.34369962453023001</v>
      </c>
      <c r="AC173" s="17">
        <v>0.22167540246301201</v>
      </c>
      <c r="AD173" s="17">
        <v>0.33532681508118001</v>
      </c>
      <c r="AE173" s="17"/>
      <c r="AF173" s="17">
        <v>0.33143041716586003</v>
      </c>
      <c r="AG173" s="17">
        <v>0.28390727120496001</v>
      </c>
      <c r="AH173" s="17"/>
      <c r="AI173" s="17">
        <v>0.209650322666872</v>
      </c>
      <c r="AJ173" s="17">
        <v>0.285557297675953</v>
      </c>
      <c r="AK173" s="17">
        <v>0.30596397023455202</v>
      </c>
      <c r="AL173" s="17">
        <v>0.31133737055430299</v>
      </c>
      <c r="AM173" s="17">
        <v>0.36449460277722801</v>
      </c>
      <c r="AN173" s="17">
        <v>0.30029636094438</v>
      </c>
      <c r="AO173" s="17">
        <v>0.35208688586870202</v>
      </c>
      <c r="AP173" s="17"/>
      <c r="AQ173" s="17">
        <v>0.30024846754491702</v>
      </c>
      <c r="AR173" s="17">
        <v>0.33519195193957002</v>
      </c>
      <c r="AS173" s="17"/>
      <c r="AT173" s="17">
        <v>0.30255928675735699</v>
      </c>
      <c r="AU173" s="17">
        <v>0.31121102312976601</v>
      </c>
      <c r="AV173" s="17">
        <v>0.33986632759544799</v>
      </c>
      <c r="AW173" s="17"/>
      <c r="AX173" s="17">
        <v>0.31917824151690699</v>
      </c>
      <c r="AY173" s="17">
        <v>0.30723680874350801</v>
      </c>
      <c r="AZ173" s="17"/>
      <c r="BA173" s="17">
        <v>0.21877357789027799</v>
      </c>
      <c r="BB173" s="17">
        <v>0.30172149965789402</v>
      </c>
      <c r="BC173" s="17">
        <v>0.31656255634521702</v>
      </c>
      <c r="BD173" s="17">
        <v>0.29216393845799099</v>
      </c>
      <c r="BE173" s="17">
        <v>0.43442499980268301</v>
      </c>
      <c r="BF173" s="17"/>
      <c r="BG173" s="17">
        <v>0.28237132337190102</v>
      </c>
      <c r="BH173" s="17">
        <v>0.39839280157858897</v>
      </c>
    </row>
    <row r="174" spans="2:60" x14ac:dyDescent="0.35">
      <c r="B174" t="s">
        <v>139</v>
      </c>
      <c r="C174" s="17">
        <v>0.26809368947116102</v>
      </c>
      <c r="D174" s="17">
        <v>0.248563004411572</v>
      </c>
      <c r="E174" s="17">
        <v>0.28795547532625498</v>
      </c>
      <c r="F174" s="17"/>
      <c r="G174" s="17">
        <v>0.18236704740606999</v>
      </c>
      <c r="H174" s="17">
        <v>0.25097211662174701</v>
      </c>
      <c r="I174" s="17">
        <v>0.273919558083773</v>
      </c>
      <c r="J174" s="17">
        <v>0.29257790499866199</v>
      </c>
      <c r="K174" s="17">
        <v>0.26183825440788699</v>
      </c>
      <c r="L174" s="17">
        <v>0.31401281805384101</v>
      </c>
      <c r="M174" s="17"/>
      <c r="N174" s="17">
        <v>0.27643855892497599</v>
      </c>
      <c r="O174" s="17">
        <v>0.289462271908077</v>
      </c>
      <c r="P174" s="17">
        <v>0.27144018257470298</v>
      </c>
      <c r="Q174" s="17">
        <v>0.239445221665362</v>
      </c>
      <c r="R174" s="17">
        <v>0.23925545276544299</v>
      </c>
      <c r="S174" s="17"/>
      <c r="T174" s="17">
        <v>0.29393693621823003</v>
      </c>
      <c r="U174" s="17">
        <v>0.25568248210801497</v>
      </c>
      <c r="V174" s="17">
        <v>0.26643970814398799</v>
      </c>
      <c r="W174" s="17">
        <v>0.26317220981393202</v>
      </c>
      <c r="X174" s="17"/>
      <c r="Y174" s="17">
        <v>0.26343452253303301</v>
      </c>
      <c r="Z174" s="17">
        <v>0.26271205197757203</v>
      </c>
      <c r="AA174" s="17">
        <v>0.25831887678292598</v>
      </c>
      <c r="AB174" s="17">
        <v>0.28967157782589198</v>
      </c>
      <c r="AC174" s="17">
        <v>0.42102096755483898</v>
      </c>
      <c r="AD174" s="17">
        <v>0.27321979281947101</v>
      </c>
      <c r="AE174" s="17"/>
      <c r="AF174" s="17">
        <v>0.27111309753500201</v>
      </c>
      <c r="AG174" s="17">
        <v>0.26358971078795501</v>
      </c>
      <c r="AH174" s="17"/>
      <c r="AI174" s="17">
        <v>0.32972341762891</v>
      </c>
      <c r="AJ174" s="17">
        <v>0.25002850229620799</v>
      </c>
      <c r="AK174" s="17">
        <v>0.29252426786182101</v>
      </c>
      <c r="AL174" s="17">
        <v>0.24328150416504299</v>
      </c>
      <c r="AM174" s="17">
        <v>0.26281411763102203</v>
      </c>
      <c r="AN174" s="17">
        <v>0.24486184478404299</v>
      </c>
      <c r="AO174" s="17">
        <v>0.32360262702261</v>
      </c>
      <c r="AP174" s="17"/>
      <c r="AQ174" s="17">
        <v>0.27503612637383701</v>
      </c>
      <c r="AR174" s="17">
        <v>0.26483806489564499</v>
      </c>
      <c r="AS174" s="17"/>
      <c r="AT174" s="17">
        <v>0.26850634051557098</v>
      </c>
      <c r="AU174" s="17">
        <v>0.28664958815312203</v>
      </c>
      <c r="AV174" s="17">
        <v>0.23108583909501901</v>
      </c>
      <c r="AW174" s="17"/>
      <c r="AX174" s="17">
        <v>0.26161718549686902</v>
      </c>
      <c r="AY174" s="17">
        <v>0.27043313712239397</v>
      </c>
      <c r="AZ174" s="17"/>
      <c r="BA174" s="17">
        <v>0.26260124676171398</v>
      </c>
      <c r="BB174" s="17">
        <v>0.29857208989358403</v>
      </c>
      <c r="BC174" s="17">
        <v>0.28971342659718002</v>
      </c>
      <c r="BD174" s="17">
        <v>0.16019286322468601</v>
      </c>
      <c r="BE174" s="17">
        <v>0.20984612723144899</v>
      </c>
      <c r="BF174" s="17"/>
      <c r="BG174" s="17">
        <v>0.290180774705393</v>
      </c>
      <c r="BH174" s="17">
        <v>0.19726983801883</v>
      </c>
    </row>
    <row r="175" spans="2:60" x14ac:dyDescent="0.35">
      <c r="B175" t="s">
        <v>140</v>
      </c>
      <c r="C175" s="17">
        <v>0.108448921158807</v>
      </c>
      <c r="D175" s="17">
        <v>9.1944463764685694E-2</v>
      </c>
      <c r="E175" s="17">
        <v>0.119142790006804</v>
      </c>
      <c r="F175" s="17"/>
      <c r="G175" s="17">
        <v>0.121254613731808</v>
      </c>
      <c r="H175" s="17">
        <v>0.14953033042501301</v>
      </c>
      <c r="I175" s="17">
        <v>0.10937746952175301</v>
      </c>
      <c r="J175" s="17">
        <v>0.111573874621651</v>
      </c>
      <c r="K175" s="17">
        <v>8.8813933580920698E-2</v>
      </c>
      <c r="L175" s="17">
        <v>7.8383492371476807E-2</v>
      </c>
      <c r="M175" s="17"/>
      <c r="N175" s="17">
        <v>0.14603278836607</v>
      </c>
      <c r="O175" s="17">
        <v>0.15154142968992201</v>
      </c>
      <c r="P175" s="17">
        <v>9.3639786984231602E-2</v>
      </c>
      <c r="Q175" s="17">
        <v>5.4448997034380803E-2</v>
      </c>
      <c r="R175" s="17">
        <v>4.9305647674812499E-2</v>
      </c>
      <c r="S175" s="17"/>
      <c r="T175" s="17">
        <v>0.115323875388161</v>
      </c>
      <c r="U175" s="17">
        <v>0.109345804294276</v>
      </c>
      <c r="V175" s="17">
        <v>0.107493282067309</v>
      </c>
      <c r="W175" s="17">
        <v>0.10431159169849601</v>
      </c>
      <c r="X175" s="17"/>
      <c r="Y175" s="17">
        <v>0.106150066760482</v>
      </c>
      <c r="Z175" s="17">
        <v>9.7597981327784897E-2</v>
      </c>
      <c r="AA175" s="17">
        <v>0.111731021845848</v>
      </c>
      <c r="AB175" s="17">
        <v>0.13275116611219401</v>
      </c>
      <c r="AC175" s="17">
        <v>0.142919988810225</v>
      </c>
      <c r="AD175" s="17">
        <v>0.12917493905147301</v>
      </c>
      <c r="AE175" s="17"/>
      <c r="AF175" s="17">
        <v>9.8426567954189706E-2</v>
      </c>
      <c r="AG175" s="17">
        <v>0.120382881916687</v>
      </c>
      <c r="AH175" s="17"/>
      <c r="AI175" s="17">
        <v>0.20994242284397499</v>
      </c>
      <c r="AJ175" s="17">
        <v>0.11735815567652</v>
      </c>
      <c r="AK175" s="17">
        <v>0.11768787769664101</v>
      </c>
      <c r="AL175" s="17">
        <v>0.14234985585709301</v>
      </c>
      <c r="AM175" s="17">
        <v>7.2800583326711493E-2</v>
      </c>
      <c r="AN175" s="17">
        <v>5.5355347688371498E-2</v>
      </c>
      <c r="AO175" s="17">
        <v>7.5207802069295504E-2</v>
      </c>
      <c r="AP175" s="17"/>
      <c r="AQ175" s="17">
        <v>7.4577193663407398E-2</v>
      </c>
      <c r="AR175" s="17">
        <v>0.119690679979137</v>
      </c>
      <c r="AS175" s="17"/>
      <c r="AT175" s="17">
        <v>0.119920405705688</v>
      </c>
      <c r="AU175" s="17">
        <v>0.112725753132927</v>
      </c>
      <c r="AV175" s="17">
        <v>8.9294649540228102E-2</v>
      </c>
      <c r="AW175" s="17"/>
      <c r="AX175" s="17">
        <v>0.10320402600305099</v>
      </c>
      <c r="AY175" s="17">
        <v>0.110343486143527</v>
      </c>
      <c r="AZ175" s="17"/>
      <c r="BA175" s="17">
        <v>0.16854620513708499</v>
      </c>
      <c r="BB175" s="17">
        <v>0.14363212108668799</v>
      </c>
      <c r="BC175" s="17">
        <v>7.1333724737975696E-2</v>
      </c>
      <c r="BD175" s="17">
        <v>4.9044415087012801E-2</v>
      </c>
      <c r="BE175" s="17">
        <v>0.105021376195561</v>
      </c>
      <c r="BF175" s="17"/>
      <c r="BG175" s="17">
        <v>0.14944410417325399</v>
      </c>
      <c r="BH175" s="17">
        <v>9.0843406907404597E-2</v>
      </c>
    </row>
    <row r="176" spans="2:60" x14ac:dyDescent="0.35">
      <c r="B176" t="s">
        <v>114</v>
      </c>
      <c r="C176" s="17">
        <v>9.6537821507810498E-2</v>
      </c>
      <c r="D176" s="17">
        <v>7.7799196975113505E-2</v>
      </c>
      <c r="E176" s="17">
        <v>0.112043264439478</v>
      </c>
      <c r="F176" s="17"/>
      <c r="G176" s="17">
        <v>0.120308860830843</v>
      </c>
      <c r="H176" s="17">
        <v>7.0623053640226904E-2</v>
      </c>
      <c r="I176" s="17">
        <v>8.4064678932216794E-2</v>
      </c>
      <c r="J176" s="17">
        <v>0.10013435381411399</v>
      </c>
      <c r="K176" s="17">
        <v>0.11377070703539099</v>
      </c>
      <c r="L176" s="17">
        <v>9.8451780441678099E-2</v>
      </c>
      <c r="M176" s="17"/>
      <c r="N176" s="17">
        <v>0.10620895453545499</v>
      </c>
      <c r="O176" s="17">
        <v>0.111530995690319</v>
      </c>
      <c r="P176" s="17">
        <v>8.1184473674887001E-2</v>
      </c>
      <c r="Q176" s="17">
        <v>5.9186818536648499E-2</v>
      </c>
      <c r="R176" s="17">
        <v>9.1447953665064599E-2</v>
      </c>
      <c r="S176" s="17"/>
      <c r="T176" s="17">
        <v>0.109415371386535</v>
      </c>
      <c r="U176" s="17">
        <v>9.8801330112263802E-2</v>
      </c>
      <c r="V176" s="17">
        <v>0.101293267667805</v>
      </c>
      <c r="W176" s="17">
        <v>7.7850378851491403E-2</v>
      </c>
      <c r="X176" s="17"/>
      <c r="Y176" s="17">
        <v>9.7540305733680693E-2</v>
      </c>
      <c r="Z176" s="17">
        <v>8.95425902318287E-2</v>
      </c>
      <c r="AA176" s="17">
        <v>0.13588497490622301</v>
      </c>
      <c r="AB176" s="17">
        <v>9.7581374837516305E-2</v>
      </c>
      <c r="AC176" s="17">
        <v>5.0428005564069803E-2</v>
      </c>
      <c r="AD176" s="17">
        <v>0.10811030098835001</v>
      </c>
      <c r="AE176" s="17"/>
      <c r="AF176" s="17">
        <v>8.2708021647461896E-2</v>
      </c>
      <c r="AG176" s="17">
        <v>0.11260979618016199</v>
      </c>
      <c r="AH176" s="17"/>
      <c r="AI176" s="17">
        <v>0.16867491346702601</v>
      </c>
      <c r="AJ176" s="17">
        <v>0.101551665800534</v>
      </c>
      <c r="AK176" s="17">
        <v>0.104305731186857</v>
      </c>
      <c r="AL176" s="17">
        <v>9.5370775118613194E-2</v>
      </c>
      <c r="AM176" s="17">
        <v>7.8121492507447696E-2</v>
      </c>
      <c r="AN176" s="17">
        <v>7.4102682951677198E-2</v>
      </c>
      <c r="AO176" s="17">
        <v>6.5636758640482198E-2</v>
      </c>
      <c r="AP176" s="17"/>
      <c r="AQ176" s="17">
        <v>9.8261983770286804E-2</v>
      </c>
      <c r="AR176" s="17">
        <v>7.9713374756676406E-2</v>
      </c>
      <c r="AS176" s="17"/>
      <c r="AT176" s="17">
        <v>7.3449246359630793E-2</v>
      </c>
      <c r="AU176" s="17">
        <v>0.11361582409537301</v>
      </c>
      <c r="AV176" s="17">
        <v>6.3284516743941699E-2</v>
      </c>
      <c r="AW176" s="17"/>
      <c r="AX176" s="17">
        <v>0.108803470582784</v>
      </c>
      <c r="AY176" s="17">
        <v>9.2107214496189097E-2</v>
      </c>
      <c r="AZ176" s="17"/>
      <c r="BA176" s="17">
        <v>6.1078008205916703E-2</v>
      </c>
      <c r="BB176" s="17">
        <v>6.3565774582764398E-2</v>
      </c>
      <c r="BC176" s="17">
        <v>9.0623615612089106E-2</v>
      </c>
      <c r="BD176" s="17">
        <v>5.0392661149101799E-2</v>
      </c>
      <c r="BE176" s="17">
        <v>0.107704290773105</v>
      </c>
      <c r="BF176" s="17"/>
      <c r="BG176" s="17">
        <v>6.2985425890180705E-2</v>
      </c>
      <c r="BH176" s="17">
        <v>9.3188273673005306E-2</v>
      </c>
    </row>
    <row r="177" spans="2:60" x14ac:dyDescent="0.35">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row>
    <row r="178" spans="2:60" x14ac:dyDescent="0.35">
      <c r="B178" s="6" t="s">
        <v>149</v>
      </c>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row>
    <row r="179" spans="2:60" x14ac:dyDescent="0.35">
      <c r="B179" s="24" t="s">
        <v>97</v>
      </c>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row>
    <row r="180" spans="2:60" x14ac:dyDescent="0.35">
      <c r="B180" t="s">
        <v>136</v>
      </c>
      <c r="C180" s="17">
        <v>0.12819401084152701</v>
      </c>
      <c r="D180" s="17">
        <v>0.15907040642824599</v>
      </c>
      <c r="E180" s="17">
        <v>9.8232201113125597E-2</v>
      </c>
      <c r="F180" s="17"/>
      <c r="G180" s="17">
        <v>0.20146248615062901</v>
      </c>
      <c r="H180" s="17">
        <v>0.158522155858216</v>
      </c>
      <c r="I180" s="17">
        <v>0.20172813108033599</v>
      </c>
      <c r="J180" s="17">
        <v>0.12603077369371599</v>
      </c>
      <c r="K180" s="17">
        <v>5.1207827324165997E-2</v>
      </c>
      <c r="L180" s="17">
        <v>6.4483978213780796E-2</v>
      </c>
      <c r="M180" s="17"/>
      <c r="N180" s="17">
        <v>0.121613518728133</v>
      </c>
      <c r="O180" s="17">
        <v>0.10196521565745401</v>
      </c>
      <c r="P180" s="17">
        <v>0.128102066912372</v>
      </c>
      <c r="Q180" s="17">
        <v>0.14774353256827499</v>
      </c>
      <c r="R180" s="17">
        <v>0.186833617562254</v>
      </c>
      <c r="S180" s="17"/>
      <c r="T180" s="17">
        <v>0.13044106286959101</v>
      </c>
      <c r="U180" s="17">
        <v>0.118657859964409</v>
      </c>
      <c r="V180" s="17">
        <v>0.117920650804411</v>
      </c>
      <c r="W180" s="17">
        <v>0.15125958538668499</v>
      </c>
      <c r="X180" s="17"/>
      <c r="Y180" s="17">
        <v>0.18178600951784701</v>
      </c>
      <c r="Z180" s="17">
        <v>0.10135483584996299</v>
      </c>
      <c r="AA180" s="17">
        <v>0.195195481450603</v>
      </c>
      <c r="AB180" s="17">
        <v>7.3618484003453499E-2</v>
      </c>
      <c r="AC180" s="17">
        <v>6.4240024797063894E-2</v>
      </c>
      <c r="AD180" s="17">
        <v>9.7716169860406099E-2</v>
      </c>
      <c r="AE180" s="17"/>
      <c r="AF180" s="17">
        <v>0.13387153784977701</v>
      </c>
      <c r="AG180" s="17">
        <v>0.12037507043010801</v>
      </c>
      <c r="AH180" s="17"/>
      <c r="AI180" s="17">
        <v>0.12880395318159299</v>
      </c>
      <c r="AJ180" s="17">
        <v>0.125481072548042</v>
      </c>
      <c r="AK180" s="17">
        <v>0.115701408689876</v>
      </c>
      <c r="AL180" s="17">
        <v>8.7047354759794304E-2</v>
      </c>
      <c r="AM180" s="17">
        <v>0.14378536037798401</v>
      </c>
      <c r="AN180" s="17">
        <v>0.17119714496430799</v>
      </c>
      <c r="AO180" s="17">
        <v>0.124813126627176</v>
      </c>
      <c r="AP180" s="17"/>
      <c r="AQ180" s="17">
        <v>0.145545324054283</v>
      </c>
      <c r="AR180" s="17">
        <v>0.12626485729852899</v>
      </c>
      <c r="AS180" s="17"/>
      <c r="AT180" s="17">
        <v>0.11805713700116301</v>
      </c>
      <c r="AU180" s="17">
        <v>0.106569212680175</v>
      </c>
      <c r="AV180" s="17">
        <v>0.16212209703359501</v>
      </c>
      <c r="AW180" s="17"/>
      <c r="AX180" s="17">
        <v>0.11381802128725001</v>
      </c>
      <c r="AY180" s="17">
        <v>0.133386916633046</v>
      </c>
      <c r="AZ180" s="17"/>
      <c r="BA180" s="17">
        <v>0.23339717125765</v>
      </c>
      <c r="BB180" s="17">
        <v>0.11907016361622</v>
      </c>
      <c r="BC180" s="17">
        <v>0.11925969583368</v>
      </c>
      <c r="BD180" s="17">
        <v>0.25689597220072102</v>
      </c>
      <c r="BE180" s="17">
        <v>8.7763945805107393E-2</v>
      </c>
      <c r="BF180" s="17"/>
      <c r="BG180" s="17">
        <v>0.14574048524657399</v>
      </c>
      <c r="BH180" s="17">
        <v>0.13060208185952199</v>
      </c>
    </row>
    <row r="181" spans="2:60" x14ac:dyDescent="0.35">
      <c r="B181" t="s">
        <v>137</v>
      </c>
      <c r="C181" s="17">
        <v>0.33360052222386699</v>
      </c>
      <c r="D181" s="17">
        <v>0.372755948552078</v>
      </c>
      <c r="E181" s="17">
        <v>0.299351425623124</v>
      </c>
      <c r="F181" s="17"/>
      <c r="G181" s="17">
        <v>0.28013069212775399</v>
      </c>
      <c r="H181" s="17">
        <v>0.33788242151953002</v>
      </c>
      <c r="I181" s="17">
        <v>0.351972463162534</v>
      </c>
      <c r="J181" s="17">
        <v>0.32420107824585898</v>
      </c>
      <c r="K181" s="17">
        <v>0.30797219439160001</v>
      </c>
      <c r="L181" s="17">
        <v>0.373640729857661</v>
      </c>
      <c r="M181" s="17"/>
      <c r="N181" s="17">
        <v>0.27916541386417398</v>
      </c>
      <c r="O181" s="17">
        <v>0.31498079710972399</v>
      </c>
      <c r="P181" s="17">
        <v>0.35973393283356297</v>
      </c>
      <c r="Q181" s="17">
        <v>0.39916433227793702</v>
      </c>
      <c r="R181" s="17">
        <v>0.35407625307762902</v>
      </c>
      <c r="S181" s="17"/>
      <c r="T181" s="17">
        <v>0.311382333171417</v>
      </c>
      <c r="U181" s="17">
        <v>0.28823277456031199</v>
      </c>
      <c r="V181" s="17">
        <v>0.34490177456898902</v>
      </c>
      <c r="W181" s="17">
        <v>0.370801936972804</v>
      </c>
      <c r="X181" s="17"/>
      <c r="Y181" s="17">
        <v>0.36699729026260502</v>
      </c>
      <c r="Z181" s="17">
        <v>0.308142084977784</v>
      </c>
      <c r="AA181" s="17">
        <v>0.31826227679318497</v>
      </c>
      <c r="AB181" s="17">
        <v>0.34415047116284297</v>
      </c>
      <c r="AC181" s="17">
        <v>0.31889048588452701</v>
      </c>
      <c r="AD181" s="17">
        <v>0.32551333546267303</v>
      </c>
      <c r="AE181" s="17"/>
      <c r="AF181" s="17">
        <v>0.35623384371176697</v>
      </c>
      <c r="AG181" s="17">
        <v>0.303832309399934</v>
      </c>
      <c r="AH181" s="17"/>
      <c r="AI181" s="17">
        <v>0.205723193155153</v>
      </c>
      <c r="AJ181" s="17">
        <v>0.33476509137170102</v>
      </c>
      <c r="AK181" s="17">
        <v>0.32482149526721799</v>
      </c>
      <c r="AL181" s="17">
        <v>0.34728897790096502</v>
      </c>
      <c r="AM181" s="17">
        <v>0.35211641881156303</v>
      </c>
      <c r="AN181" s="17">
        <v>0.35967018292279002</v>
      </c>
      <c r="AO181" s="17">
        <v>0.388534569231345</v>
      </c>
      <c r="AP181" s="17"/>
      <c r="AQ181" s="17">
        <v>0.34866355593270598</v>
      </c>
      <c r="AR181" s="17">
        <v>0.32707054384776302</v>
      </c>
      <c r="AS181" s="17"/>
      <c r="AT181" s="17">
        <v>0.32624051279336602</v>
      </c>
      <c r="AU181" s="17">
        <v>0.33455405133504701</v>
      </c>
      <c r="AV181" s="17">
        <v>0.36049511593808198</v>
      </c>
      <c r="AW181" s="17"/>
      <c r="AX181" s="17">
        <v>0.30426906923650299</v>
      </c>
      <c r="AY181" s="17">
        <v>0.344195651798544</v>
      </c>
      <c r="AZ181" s="17"/>
      <c r="BA181" s="17">
        <v>0.22045210317590799</v>
      </c>
      <c r="BB181" s="17">
        <v>0.36245029800119399</v>
      </c>
      <c r="BC181" s="17">
        <v>0.372662201641698</v>
      </c>
      <c r="BD181" s="17">
        <v>0.29638804709326699</v>
      </c>
      <c r="BE181" s="17">
        <v>0.30872253171536901</v>
      </c>
      <c r="BF181" s="17"/>
      <c r="BG181" s="17">
        <v>0.32932481343679598</v>
      </c>
      <c r="BH181" s="17">
        <v>0.30559842599947901</v>
      </c>
    </row>
    <row r="182" spans="2:60" x14ac:dyDescent="0.35">
      <c r="B182" t="s">
        <v>138</v>
      </c>
      <c r="C182" s="17">
        <v>0.18217079478022499</v>
      </c>
      <c r="D182" s="17">
        <v>0.201932452257785</v>
      </c>
      <c r="E182" s="17">
        <v>0.16567382827216501</v>
      </c>
      <c r="F182" s="17"/>
      <c r="G182" s="17">
        <v>0.16634561708772899</v>
      </c>
      <c r="H182" s="17">
        <v>0.16754804839374199</v>
      </c>
      <c r="I182" s="17">
        <v>0.14346221360387101</v>
      </c>
      <c r="J182" s="17">
        <v>0.17740191329639499</v>
      </c>
      <c r="K182" s="17">
        <v>0.239399827889065</v>
      </c>
      <c r="L182" s="17">
        <v>0.19274398893407099</v>
      </c>
      <c r="M182" s="17"/>
      <c r="N182" s="17">
        <v>0.15979018597668901</v>
      </c>
      <c r="O182" s="17">
        <v>0.16946905849256899</v>
      </c>
      <c r="P182" s="17">
        <v>0.186130317369365</v>
      </c>
      <c r="Q182" s="17">
        <v>0.229428362755564</v>
      </c>
      <c r="R182" s="17">
        <v>0.196829856630999</v>
      </c>
      <c r="S182" s="17"/>
      <c r="T182" s="17">
        <v>0.19091152381203699</v>
      </c>
      <c r="U182" s="17">
        <v>0.21310509790960699</v>
      </c>
      <c r="V182" s="17">
        <v>0.18197790425424401</v>
      </c>
      <c r="W182" s="17">
        <v>0.14938221607694099</v>
      </c>
      <c r="X182" s="17"/>
      <c r="Y182" s="17">
        <v>0.15302140883394899</v>
      </c>
      <c r="Z182" s="17">
        <v>0.20622238922078501</v>
      </c>
      <c r="AA182" s="17">
        <v>0.167913628082066</v>
      </c>
      <c r="AB182" s="17">
        <v>0.157103802134376</v>
      </c>
      <c r="AC182" s="17">
        <v>0.203445816366816</v>
      </c>
      <c r="AD182" s="17">
        <v>0.20422620488111701</v>
      </c>
      <c r="AE182" s="17"/>
      <c r="AF182" s="17">
        <v>0.16999723524422899</v>
      </c>
      <c r="AG182" s="17">
        <v>0.20286326032628799</v>
      </c>
      <c r="AH182" s="17"/>
      <c r="AI182" s="17">
        <v>0.10349266892176601</v>
      </c>
      <c r="AJ182" s="17">
        <v>0.15656739915427301</v>
      </c>
      <c r="AK182" s="17">
        <v>0.192188868507295</v>
      </c>
      <c r="AL182" s="17">
        <v>0.19386721155886499</v>
      </c>
      <c r="AM182" s="17">
        <v>0.20899810421912399</v>
      </c>
      <c r="AN182" s="17">
        <v>0.19271091278604299</v>
      </c>
      <c r="AO182" s="17">
        <v>0.20494168488482101</v>
      </c>
      <c r="AP182" s="17"/>
      <c r="AQ182" s="17">
        <v>0.19772799140518699</v>
      </c>
      <c r="AR182" s="17">
        <v>0.17240897954979101</v>
      </c>
      <c r="AS182" s="17"/>
      <c r="AT182" s="17">
        <v>0.19858171114603501</v>
      </c>
      <c r="AU182" s="17">
        <v>0.205972360767568</v>
      </c>
      <c r="AV182" s="17">
        <v>0.155665110613181</v>
      </c>
      <c r="AW182" s="17"/>
      <c r="AX182" s="17">
        <v>0.22206436936072599</v>
      </c>
      <c r="AY182" s="17">
        <v>0.16776040767599501</v>
      </c>
      <c r="AZ182" s="17"/>
      <c r="BA182" s="17">
        <v>0.18327584859019899</v>
      </c>
      <c r="BB182" s="17">
        <v>0.150999203093411</v>
      </c>
      <c r="BC182" s="17">
        <v>0.20887251301035001</v>
      </c>
      <c r="BD182" s="17">
        <v>0.184343508720442</v>
      </c>
      <c r="BE182" s="17">
        <v>0.19550129190378701</v>
      </c>
      <c r="BF182" s="17"/>
      <c r="BG182" s="17">
        <v>0.15852873206742299</v>
      </c>
      <c r="BH182" s="17">
        <v>0.19267522374709301</v>
      </c>
    </row>
    <row r="183" spans="2:60" x14ac:dyDescent="0.35">
      <c r="B183" t="s">
        <v>139</v>
      </c>
      <c r="C183" s="17">
        <v>0.192620347155668</v>
      </c>
      <c r="D183" s="17">
        <v>0.14396397142376999</v>
      </c>
      <c r="E183" s="17">
        <v>0.23758754939440599</v>
      </c>
      <c r="F183" s="17"/>
      <c r="G183" s="17">
        <v>0.176698754470244</v>
      </c>
      <c r="H183" s="17">
        <v>0.14347124012948101</v>
      </c>
      <c r="I183" s="17">
        <v>0.166710085465712</v>
      </c>
      <c r="J183" s="17">
        <v>0.193424800111862</v>
      </c>
      <c r="K183" s="17">
        <v>0.228089709133563</v>
      </c>
      <c r="L183" s="17">
        <v>0.235574600046251</v>
      </c>
      <c r="M183" s="17"/>
      <c r="N183" s="17">
        <v>0.20049363373050799</v>
      </c>
      <c r="O183" s="17">
        <v>0.21354354614304999</v>
      </c>
      <c r="P183" s="17">
        <v>0.19484973206806</v>
      </c>
      <c r="Q183" s="17">
        <v>0.13967830413573501</v>
      </c>
      <c r="R183" s="17">
        <v>0.180979834974587</v>
      </c>
      <c r="S183" s="17"/>
      <c r="T183" s="17">
        <v>0.19684531891194099</v>
      </c>
      <c r="U183" s="17">
        <v>0.210083959345507</v>
      </c>
      <c r="V183" s="17">
        <v>0.18617310509551999</v>
      </c>
      <c r="W183" s="17">
        <v>0.18471405029993801</v>
      </c>
      <c r="X183" s="17"/>
      <c r="Y183" s="17">
        <v>0.13419567295142601</v>
      </c>
      <c r="Z183" s="17">
        <v>0.227206723337261</v>
      </c>
      <c r="AA183" s="17">
        <v>0.21263648132490801</v>
      </c>
      <c r="AB183" s="17">
        <v>0.22026203265626601</v>
      </c>
      <c r="AC183" s="17">
        <v>0.133741181116286</v>
      </c>
      <c r="AD183" s="17">
        <v>0.213068822390963</v>
      </c>
      <c r="AE183" s="17"/>
      <c r="AF183" s="17">
        <v>0.19563192504259799</v>
      </c>
      <c r="AG183" s="17">
        <v>0.18970312902432801</v>
      </c>
      <c r="AH183" s="17"/>
      <c r="AI183" s="17">
        <v>0.26304000731934002</v>
      </c>
      <c r="AJ183" s="17">
        <v>0.18261345248303501</v>
      </c>
      <c r="AK183" s="17">
        <v>0.20792427536593699</v>
      </c>
      <c r="AL183" s="17">
        <v>0.197696860551341</v>
      </c>
      <c r="AM183" s="17">
        <v>0.183750223818305</v>
      </c>
      <c r="AN183" s="17">
        <v>0.15461189349871701</v>
      </c>
      <c r="AO183" s="17">
        <v>0.184464370436866</v>
      </c>
      <c r="AP183" s="17"/>
      <c r="AQ183" s="17">
        <v>0.18713632601549901</v>
      </c>
      <c r="AR183" s="17">
        <v>0.20279884528731201</v>
      </c>
      <c r="AS183" s="17"/>
      <c r="AT183" s="17">
        <v>0.20969225162906499</v>
      </c>
      <c r="AU183" s="17">
        <v>0.17629909067376101</v>
      </c>
      <c r="AV183" s="17">
        <v>0.19305511818469101</v>
      </c>
      <c r="AW183" s="17"/>
      <c r="AX183" s="17">
        <v>0.18725997871094799</v>
      </c>
      <c r="AY183" s="17">
        <v>0.19455662348893599</v>
      </c>
      <c r="AZ183" s="17"/>
      <c r="BA183" s="17">
        <v>0.176046536289446</v>
      </c>
      <c r="BB183" s="17">
        <v>0.20383325547838399</v>
      </c>
      <c r="BC183" s="17">
        <v>0.186326491492043</v>
      </c>
      <c r="BD183" s="17">
        <v>0.14549387783874401</v>
      </c>
      <c r="BE183" s="17">
        <v>0.22092250767615099</v>
      </c>
      <c r="BF183" s="17"/>
      <c r="BG183" s="17">
        <v>0.19735114111967</v>
      </c>
      <c r="BH183" s="17">
        <v>0.20181777644201501</v>
      </c>
    </row>
    <row r="184" spans="2:60" x14ac:dyDescent="0.35">
      <c r="B184" t="s">
        <v>140</v>
      </c>
      <c r="C184" s="17">
        <v>9.8935579103469104E-2</v>
      </c>
      <c r="D184" s="17">
        <v>7.82521199116199E-2</v>
      </c>
      <c r="E184" s="17">
        <v>0.118008709808318</v>
      </c>
      <c r="F184" s="17"/>
      <c r="G184" s="17">
        <v>0.121421918663732</v>
      </c>
      <c r="H184" s="17">
        <v>0.11735712835616301</v>
      </c>
      <c r="I184" s="17">
        <v>7.3950482717486193E-2</v>
      </c>
      <c r="J184" s="17">
        <v>0.115771501328419</v>
      </c>
      <c r="K184" s="17">
        <v>9.1468847299968001E-2</v>
      </c>
      <c r="L184" s="17">
        <v>8.3057007414590198E-2</v>
      </c>
      <c r="M184" s="17"/>
      <c r="N184" s="17">
        <v>0.14167402756789299</v>
      </c>
      <c r="O184" s="17">
        <v>0.13398290994346901</v>
      </c>
      <c r="P184" s="17">
        <v>7.6751386599691496E-2</v>
      </c>
      <c r="Q184" s="17">
        <v>5.2719613831753297E-2</v>
      </c>
      <c r="R184" s="17">
        <v>5.5588363375183303E-2</v>
      </c>
      <c r="S184" s="17"/>
      <c r="T184" s="17">
        <v>9.7926772176358895E-2</v>
      </c>
      <c r="U184" s="17">
        <v>0.115178120501848</v>
      </c>
      <c r="V184" s="17">
        <v>0.106965967272197</v>
      </c>
      <c r="W184" s="17">
        <v>7.2735446447403096E-2</v>
      </c>
      <c r="X184" s="17"/>
      <c r="Y184" s="17">
        <v>0.103572513521172</v>
      </c>
      <c r="Z184" s="17">
        <v>8.85415306227674E-2</v>
      </c>
      <c r="AA184" s="17">
        <v>6.0043018407410803E-2</v>
      </c>
      <c r="AB184" s="17">
        <v>0.12956588865837501</v>
      </c>
      <c r="AC184" s="17">
        <v>0.202575028595219</v>
      </c>
      <c r="AD184" s="17">
        <v>0.101449100512088</v>
      </c>
      <c r="AE184" s="17"/>
      <c r="AF184" s="17">
        <v>9.2065834191225299E-2</v>
      </c>
      <c r="AG184" s="17">
        <v>0.103673098059424</v>
      </c>
      <c r="AH184" s="17"/>
      <c r="AI184" s="17">
        <v>0.13986437684315101</v>
      </c>
      <c r="AJ184" s="17">
        <v>0.13182004078321899</v>
      </c>
      <c r="AK184" s="17">
        <v>9.8940863881250396E-2</v>
      </c>
      <c r="AL184" s="17">
        <v>0.11545241265225099</v>
      </c>
      <c r="AM184" s="17">
        <v>6.3135723836423199E-2</v>
      </c>
      <c r="AN184" s="17">
        <v>6.3078977629153404E-2</v>
      </c>
      <c r="AO184" s="17">
        <v>8.1821374425615198E-2</v>
      </c>
      <c r="AP184" s="17"/>
      <c r="AQ184" s="17">
        <v>6.2376832625416302E-2</v>
      </c>
      <c r="AR184" s="17">
        <v>0.129569821320943</v>
      </c>
      <c r="AS184" s="17"/>
      <c r="AT184" s="17">
        <v>8.6316383571073102E-2</v>
      </c>
      <c r="AU184" s="17">
        <v>0.105761548439523</v>
      </c>
      <c r="AV184" s="17">
        <v>9.19051142328767E-2</v>
      </c>
      <c r="AW184" s="17"/>
      <c r="AX184" s="17">
        <v>0.118566398581645</v>
      </c>
      <c r="AY184" s="17">
        <v>9.1844519682786702E-2</v>
      </c>
      <c r="AZ184" s="17"/>
      <c r="BA184" s="17">
        <v>0.140272605950201</v>
      </c>
      <c r="BB184" s="17">
        <v>0.110848715723094</v>
      </c>
      <c r="BC184" s="17">
        <v>5.9360932851046697E-2</v>
      </c>
      <c r="BD184" s="17">
        <v>0.10713996935952</v>
      </c>
      <c r="BE184" s="17">
        <v>0.14127009772361901</v>
      </c>
      <c r="BF184" s="17"/>
      <c r="BG184" s="17">
        <v>0.11771275102116099</v>
      </c>
      <c r="BH184" s="17">
        <v>0.13262554285382699</v>
      </c>
    </row>
    <row r="185" spans="2:60" x14ac:dyDescent="0.35">
      <c r="B185" t="s">
        <v>114</v>
      </c>
      <c r="C185" s="17">
        <v>6.4478745895244605E-2</v>
      </c>
      <c r="D185" s="17">
        <v>4.4025101426500499E-2</v>
      </c>
      <c r="E185" s="17">
        <v>8.1146285788861003E-2</v>
      </c>
      <c r="F185" s="17"/>
      <c r="G185" s="17">
        <v>5.3940531499912701E-2</v>
      </c>
      <c r="H185" s="17">
        <v>7.5219005742867495E-2</v>
      </c>
      <c r="I185" s="17">
        <v>6.2176623970061698E-2</v>
      </c>
      <c r="J185" s="17">
        <v>6.3169933323749303E-2</v>
      </c>
      <c r="K185" s="17">
        <v>8.1861593961637696E-2</v>
      </c>
      <c r="L185" s="17">
        <v>5.0499695533646201E-2</v>
      </c>
      <c r="M185" s="17"/>
      <c r="N185" s="17">
        <v>9.7263220132602995E-2</v>
      </c>
      <c r="O185" s="17">
        <v>6.6058472653734407E-2</v>
      </c>
      <c r="P185" s="17">
        <v>5.44325642169479E-2</v>
      </c>
      <c r="Q185" s="17">
        <v>3.1265854430735998E-2</v>
      </c>
      <c r="R185" s="17">
        <v>2.5692074379347202E-2</v>
      </c>
      <c r="S185" s="17"/>
      <c r="T185" s="17">
        <v>7.2492989058654894E-2</v>
      </c>
      <c r="U185" s="17">
        <v>5.4742187718317598E-2</v>
      </c>
      <c r="V185" s="17">
        <v>6.2060598004640498E-2</v>
      </c>
      <c r="W185" s="17">
        <v>7.1106764816229198E-2</v>
      </c>
      <c r="X185" s="17"/>
      <c r="Y185" s="17">
        <v>6.0427104913002003E-2</v>
      </c>
      <c r="Z185" s="17">
        <v>6.8532435991438601E-2</v>
      </c>
      <c r="AA185" s="17">
        <v>4.5949113941826998E-2</v>
      </c>
      <c r="AB185" s="17">
        <v>7.5299321384686493E-2</v>
      </c>
      <c r="AC185" s="17">
        <v>7.7107463240088103E-2</v>
      </c>
      <c r="AD185" s="17">
        <v>5.8026366892752201E-2</v>
      </c>
      <c r="AE185" s="17"/>
      <c r="AF185" s="17">
        <v>5.2199623960403597E-2</v>
      </c>
      <c r="AG185" s="17">
        <v>7.9553132759918599E-2</v>
      </c>
      <c r="AH185" s="17"/>
      <c r="AI185" s="17">
        <v>0.15907580057899701</v>
      </c>
      <c r="AJ185" s="17">
        <v>6.8752943659729601E-2</v>
      </c>
      <c r="AK185" s="17">
        <v>6.0423088288423098E-2</v>
      </c>
      <c r="AL185" s="17">
        <v>5.86471825767843E-2</v>
      </c>
      <c r="AM185" s="17">
        <v>4.8214168936600403E-2</v>
      </c>
      <c r="AN185" s="17">
        <v>5.8730888198988897E-2</v>
      </c>
      <c r="AO185" s="17">
        <v>1.5424874394177401E-2</v>
      </c>
      <c r="AP185" s="17"/>
      <c r="AQ185" s="17">
        <v>5.8549969966909102E-2</v>
      </c>
      <c r="AR185" s="17">
        <v>4.1886952695661298E-2</v>
      </c>
      <c r="AS185" s="17"/>
      <c r="AT185" s="17">
        <v>6.1112003859297798E-2</v>
      </c>
      <c r="AU185" s="17">
        <v>7.0843736103926497E-2</v>
      </c>
      <c r="AV185" s="17">
        <v>3.6757443997574302E-2</v>
      </c>
      <c r="AW185" s="17"/>
      <c r="AX185" s="17">
        <v>5.4022162822929203E-2</v>
      </c>
      <c r="AY185" s="17">
        <v>6.8255880720692094E-2</v>
      </c>
      <c r="AZ185" s="17"/>
      <c r="BA185" s="17">
        <v>4.6555734736594898E-2</v>
      </c>
      <c r="BB185" s="17">
        <v>5.2798364087697801E-2</v>
      </c>
      <c r="BC185" s="17">
        <v>5.3518165171182797E-2</v>
      </c>
      <c r="BD185" s="17">
        <v>9.7386247873056993E-3</v>
      </c>
      <c r="BE185" s="17">
        <v>4.5819625175967001E-2</v>
      </c>
      <c r="BF185" s="17"/>
      <c r="BG185" s="17">
        <v>5.1342077108376301E-2</v>
      </c>
      <c r="BH185" s="17">
        <v>3.6680949098063902E-2</v>
      </c>
    </row>
    <row r="186" spans="2:60" x14ac:dyDescent="0.35">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row>
    <row r="187" spans="2:60" x14ac:dyDescent="0.35">
      <c r="B187" s="6" t="s">
        <v>150</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row>
    <row r="188" spans="2:60" x14ac:dyDescent="0.35">
      <c r="B188" s="24" t="s">
        <v>97</v>
      </c>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row>
    <row r="189" spans="2:60" x14ac:dyDescent="0.35">
      <c r="B189" t="s">
        <v>136</v>
      </c>
      <c r="C189" s="17">
        <v>6.1937248902447402E-2</v>
      </c>
      <c r="D189" s="17">
        <v>8.1502964981311293E-2</v>
      </c>
      <c r="E189" s="17">
        <v>4.4329262010930799E-2</v>
      </c>
      <c r="F189" s="17"/>
      <c r="G189" s="17">
        <v>0.121084648149153</v>
      </c>
      <c r="H189" s="17">
        <v>9.0969922715573706E-2</v>
      </c>
      <c r="I189" s="17">
        <v>0.105900227190436</v>
      </c>
      <c r="J189" s="17">
        <v>4.2217973113937698E-2</v>
      </c>
      <c r="K189" s="17">
        <v>2.1505540640442199E-2</v>
      </c>
      <c r="L189" s="17">
        <v>1.52078798588881E-2</v>
      </c>
      <c r="M189" s="17"/>
      <c r="N189" s="17">
        <v>7.1444221392720705E-2</v>
      </c>
      <c r="O189" s="17">
        <v>4.8449371861942099E-2</v>
      </c>
      <c r="P189" s="17">
        <v>6.0790623143896202E-2</v>
      </c>
      <c r="Q189" s="17">
        <v>7.8997043494489494E-2</v>
      </c>
      <c r="R189" s="17">
        <v>6.3125832432512297E-2</v>
      </c>
      <c r="S189" s="17"/>
      <c r="T189" s="17">
        <v>5.4867540985717597E-2</v>
      </c>
      <c r="U189" s="17">
        <v>5.6666161081572401E-2</v>
      </c>
      <c r="V189" s="17">
        <v>5.4613931622292999E-2</v>
      </c>
      <c r="W189" s="17">
        <v>8.3208184600278803E-2</v>
      </c>
      <c r="X189" s="17"/>
      <c r="Y189" s="17">
        <v>0.10729859109979099</v>
      </c>
      <c r="Z189" s="17">
        <v>4.4830466895382802E-2</v>
      </c>
      <c r="AA189" s="17">
        <v>6.1705597525116999E-2</v>
      </c>
      <c r="AB189" s="17">
        <v>1.9597936829485501E-2</v>
      </c>
      <c r="AC189" s="17">
        <v>9.9351523724372504E-2</v>
      </c>
      <c r="AD189" s="17">
        <v>2.4650133521091699E-2</v>
      </c>
      <c r="AE189" s="17"/>
      <c r="AF189" s="17">
        <v>6.3480892167425196E-2</v>
      </c>
      <c r="AG189" s="17">
        <v>6.0929022589901703E-2</v>
      </c>
      <c r="AH189" s="17"/>
      <c r="AI189" s="17">
        <v>3.99841092532503E-2</v>
      </c>
      <c r="AJ189" s="17">
        <v>8.4660330519409993E-2</v>
      </c>
      <c r="AK189" s="17">
        <v>3.5433265025071999E-2</v>
      </c>
      <c r="AL189" s="17">
        <v>3.4926236240315697E-2</v>
      </c>
      <c r="AM189" s="17">
        <v>6.0105420169899802E-2</v>
      </c>
      <c r="AN189" s="17">
        <v>0.103278304521045</v>
      </c>
      <c r="AO189" s="17">
        <v>9.2460756080072301E-2</v>
      </c>
      <c r="AP189" s="17"/>
      <c r="AQ189" s="17">
        <v>7.1812813617000898E-2</v>
      </c>
      <c r="AR189" s="17">
        <v>6.2843373276455297E-2</v>
      </c>
      <c r="AS189" s="17"/>
      <c r="AT189" s="17">
        <v>4.5780086984199303E-2</v>
      </c>
      <c r="AU189" s="17">
        <v>4.3496827089323099E-2</v>
      </c>
      <c r="AV189" s="17">
        <v>9.6167684006621304E-2</v>
      </c>
      <c r="AW189" s="17"/>
      <c r="AX189" s="17">
        <v>5.9232816455673E-2</v>
      </c>
      <c r="AY189" s="17">
        <v>6.2914146030996695E-2</v>
      </c>
      <c r="AZ189" s="17"/>
      <c r="BA189" s="17">
        <v>0.16136346154656001</v>
      </c>
      <c r="BB189" s="17">
        <v>4.2731352642889603E-2</v>
      </c>
      <c r="BC189" s="17">
        <v>5.5815311154496602E-2</v>
      </c>
      <c r="BD189" s="17">
        <v>0.155121359666817</v>
      </c>
      <c r="BE189" s="17">
        <v>3.2835072739396197E-2</v>
      </c>
      <c r="BF189" s="17"/>
      <c r="BG189" s="17">
        <v>7.0405972712290196E-2</v>
      </c>
      <c r="BH189" s="17">
        <v>6.3808015644560706E-2</v>
      </c>
    </row>
    <row r="190" spans="2:60" x14ac:dyDescent="0.35">
      <c r="B190" t="s">
        <v>137</v>
      </c>
      <c r="C190" s="17">
        <v>0.16404568079231999</v>
      </c>
      <c r="D190" s="17">
        <v>0.17358340501267699</v>
      </c>
      <c r="E190" s="17">
        <v>0.15754955501715701</v>
      </c>
      <c r="F190" s="17"/>
      <c r="G190" s="17">
        <v>0.15898813207766699</v>
      </c>
      <c r="H190" s="17">
        <v>0.15445546215912301</v>
      </c>
      <c r="I190" s="17">
        <v>0.19563511314062401</v>
      </c>
      <c r="J190" s="17">
        <v>0.133164979266372</v>
      </c>
      <c r="K190" s="17">
        <v>0.13309655400467699</v>
      </c>
      <c r="L190" s="17">
        <v>0.19801506324159401</v>
      </c>
      <c r="M190" s="17"/>
      <c r="N190" s="17">
        <v>0.17061669022373399</v>
      </c>
      <c r="O190" s="17">
        <v>0.13407945950244199</v>
      </c>
      <c r="P190" s="17">
        <v>0.15968169920609801</v>
      </c>
      <c r="Q190" s="17">
        <v>0.19548020460955201</v>
      </c>
      <c r="R190" s="17">
        <v>0.21134602567424901</v>
      </c>
      <c r="S190" s="17"/>
      <c r="T190" s="17">
        <v>0.15214865651572501</v>
      </c>
      <c r="U190" s="17">
        <v>0.15190966773213399</v>
      </c>
      <c r="V190" s="17">
        <v>0.173676878706678</v>
      </c>
      <c r="W190" s="17">
        <v>0.16769335641225699</v>
      </c>
      <c r="X190" s="17"/>
      <c r="Y190" s="17">
        <v>0.19092863780772201</v>
      </c>
      <c r="Z190" s="17">
        <v>0.14889987884313399</v>
      </c>
      <c r="AA190" s="17">
        <v>9.0348584331062506E-2</v>
      </c>
      <c r="AB190" s="17">
        <v>0.15855027802791</v>
      </c>
      <c r="AC190" s="17">
        <v>0.14658432063246599</v>
      </c>
      <c r="AD190" s="17">
        <v>0.17096982442266001</v>
      </c>
      <c r="AE190" s="17"/>
      <c r="AF190" s="17">
        <v>0.17423920438815199</v>
      </c>
      <c r="AG190" s="17">
        <v>0.15133909408210799</v>
      </c>
      <c r="AH190" s="17"/>
      <c r="AI190" s="17">
        <v>8.3474178876257493E-2</v>
      </c>
      <c r="AJ190" s="17">
        <v>0.15089639100207999</v>
      </c>
      <c r="AK190" s="17">
        <v>0.181842126262698</v>
      </c>
      <c r="AL190" s="17">
        <v>0.15019766077522101</v>
      </c>
      <c r="AM190" s="17">
        <v>0.17726340557269199</v>
      </c>
      <c r="AN190" s="17">
        <v>0.20448959985474499</v>
      </c>
      <c r="AO190" s="17">
        <v>0.15251861183769699</v>
      </c>
      <c r="AP190" s="17"/>
      <c r="AQ190" s="17">
        <v>0.22366147388424501</v>
      </c>
      <c r="AR190" s="17">
        <v>0.135377807566818</v>
      </c>
      <c r="AS190" s="17"/>
      <c r="AT190" s="17">
        <v>0.24882136065654401</v>
      </c>
      <c r="AU190" s="17">
        <v>0.11312270801305201</v>
      </c>
      <c r="AV190" s="17">
        <v>0.192306193334182</v>
      </c>
      <c r="AW190" s="17"/>
      <c r="AX190" s="17">
        <v>0.16123142228668499</v>
      </c>
      <c r="AY190" s="17">
        <v>0.1650622493727</v>
      </c>
      <c r="AZ190" s="17"/>
      <c r="BA190" s="17">
        <v>0.140837040872198</v>
      </c>
      <c r="BB190" s="17">
        <v>0.16584548843032901</v>
      </c>
      <c r="BC190" s="17">
        <v>0.190304425394898</v>
      </c>
      <c r="BD190" s="17">
        <v>0.246255109257184</v>
      </c>
      <c r="BE190" s="17">
        <v>0.107259310882662</v>
      </c>
      <c r="BF190" s="17"/>
      <c r="BG190" s="17">
        <v>0.160011492127871</v>
      </c>
      <c r="BH190" s="17">
        <v>0.14246447603472001</v>
      </c>
    </row>
    <row r="191" spans="2:60" x14ac:dyDescent="0.35">
      <c r="B191" t="s">
        <v>138</v>
      </c>
      <c r="C191" s="17">
        <v>0.16220793409650799</v>
      </c>
      <c r="D191" s="17">
        <v>0.17229154883270201</v>
      </c>
      <c r="E191" s="17">
        <v>0.15385711997868401</v>
      </c>
      <c r="F191" s="17"/>
      <c r="G191" s="17">
        <v>0.114042366304993</v>
      </c>
      <c r="H191" s="17">
        <v>0.16992571818285501</v>
      </c>
      <c r="I191" s="17">
        <v>0.13059601636217999</v>
      </c>
      <c r="J191" s="17">
        <v>0.14539541288034499</v>
      </c>
      <c r="K191" s="17">
        <v>0.19906769949825501</v>
      </c>
      <c r="L191" s="17">
        <v>0.191944415336192</v>
      </c>
      <c r="M191" s="17"/>
      <c r="N191" s="17">
        <v>0.117172864936728</v>
      </c>
      <c r="O191" s="17">
        <v>0.12066836562687699</v>
      </c>
      <c r="P191" s="17">
        <v>0.182832614195786</v>
      </c>
      <c r="Q191" s="17">
        <v>0.23002038513994</v>
      </c>
      <c r="R191" s="17">
        <v>0.20662914096743401</v>
      </c>
      <c r="S191" s="17"/>
      <c r="T191" s="17">
        <v>0.18156727954010801</v>
      </c>
      <c r="U191" s="17">
        <v>0.16386345224757701</v>
      </c>
      <c r="V191" s="17">
        <v>0.15658386928920101</v>
      </c>
      <c r="W191" s="17">
        <v>0.1559878069897</v>
      </c>
      <c r="X191" s="17"/>
      <c r="Y191" s="17">
        <v>0.17151828384454401</v>
      </c>
      <c r="Z191" s="17">
        <v>0.16771596952596801</v>
      </c>
      <c r="AA191" s="17">
        <v>0.133985460511414</v>
      </c>
      <c r="AB191" s="17">
        <v>0.148165142380835</v>
      </c>
      <c r="AC191" s="17">
        <v>0.13849285419559801</v>
      </c>
      <c r="AD191" s="17">
        <v>0.13923267045443399</v>
      </c>
      <c r="AE191" s="17"/>
      <c r="AF191" s="17">
        <v>0.16444908072064299</v>
      </c>
      <c r="AG191" s="17">
        <v>0.16211747684883099</v>
      </c>
      <c r="AH191" s="17"/>
      <c r="AI191" s="17">
        <v>2.65388252647221E-2</v>
      </c>
      <c r="AJ191" s="17">
        <v>0.14093158050598301</v>
      </c>
      <c r="AK191" s="17">
        <v>0.13586557080143</v>
      </c>
      <c r="AL191" s="17">
        <v>0.21094320898865199</v>
      </c>
      <c r="AM191" s="17">
        <v>0.17281183638911601</v>
      </c>
      <c r="AN191" s="17">
        <v>0.26012180068623802</v>
      </c>
      <c r="AO191" s="17">
        <v>0.24960572603716999</v>
      </c>
      <c r="AP191" s="17"/>
      <c r="AQ191" s="17">
        <v>0.195167074216198</v>
      </c>
      <c r="AR191" s="17">
        <v>0.14462964342557899</v>
      </c>
      <c r="AS191" s="17"/>
      <c r="AT191" s="17">
        <v>0.188372993423576</v>
      </c>
      <c r="AU191" s="17">
        <v>0.16766716777825999</v>
      </c>
      <c r="AV191" s="17">
        <v>0.15215754457254899</v>
      </c>
      <c r="AW191" s="17"/>
      <c r="AX191" s="17">
        <v>0.18173695143624799</v>
      </c>
      <c r="AY191" s="17">
        <v>0.15515364772106799</v>
      </c>
      <c r="AZ191" s="17"/>
      <c r="BA191" s="17">
        <v>0.113256248851086</v>
      </c>
      <c r="BB191" s="17">
        <v>0.15161635070774701</v>
      </c>
      <c r="BC191" s="17">
        <v>0.207948729013816</v>
      </c>
      <c r="BD191" s="17">
        <v>0.21719156373860399</v>
      </c>
      <c r="BE191" s="17">
        <v>9.1984717109389103E-2</v>
      </c>
      <c r="BF191" s="17"/>
      <c r="BG191" s="17">
        <v>0.142667666793103</v>
      </c>
      <c r="BH191" s="17">
        <v>0.123697385875626</v>
      </c>
    </row>
    <row r="192" spans="2:60" x14ac:dyDescent="0.35">
      <c r="B192" t="s">
        <v>139</v>
      </c>
      <c r="C192" s="17">
        <v>0.35664557323364898</v>
      </c>
      <c r="D192" s="17">
        <v>0.36344508228453898</v>
      </c>
      <c r="E192" s="17">
        <v>0.35068838523337398</v>
      </c>
      <c r="F192" s="17"/>
      <c r="G192" s="17">
        <v>0.32789972115504501</v>
      </c>
      <c r="H192" s="17">
        <v>0.28796237046502698</v>
      </c>
      <c r="I192" s="17">
        <v>0.27353267641989298</v>
      </c>
      <c r="J192" s="17">
        <v>0.40354459396193199</v>
      </c>
      <c r="K192" s="17">
        <v>0.400215863655563</v>
      </c>
      <c r="L192" s="17">
        <v>0.42745240297055098</v>
      </c>
      <c r="M192" s="17"/>
      <c r="N192" s="17">
        <v>0.32011195893873801</v>
      </c>
      <c r="O192" s="17">
        <v>0.39266423146874901</v>
      </c>
      <c r="P192" s="17">
        <v>0.35800213413655302</v>
      </c>
      <c r="Q192" s="17">
        <v>0.34047694055216399</v>
      </c>
      <c r="R192" s="17">
        <v>0.36521257072309199</v>
      </c>
      <c r="S192" s="17"/>
      <c r="T192" s="17">
        <v>0.35022232621608002</v>
      </c>
      <c r="U192" s="17">
        <v>0.40329335428095903</v>
      </c>
      <c r="V192" s="17">
        <v>0.34729852516832599</v>
      </c>
      <c r="W192" s="17">
        <v>0.335549884433608</v>
      </c>
      <c r="X192" s="17"/>
      <c r="Y192" s="17">
        <v>0.30574020835501498</v>
      </c>
      <c r="Z192" s="17">
        <v>0.39106869283065498</v>
      </c>
      <c r="AA192" s="17">
        <v>0.37339185071687098</v>
      </c>
      <c r="AB192" s="17">
        <v>0.374830791838899</v>
      </c>
      <c r="AC192" s="17">
        <v>0.35257195458644702</v>
      </c>
      <c r="AD192" s="17">
        <v>0.36064124463263397</v>
      </c>
      <c r="AE192" s="17"/>
      <c r="AF192" s="17">
        <v>0.36265041121573099</v>
      </c>
      <c r="AG192" s="17">
        <v>0.35213846145869199</v>
      </c>
      <c r="AH192" s="17"/>
      <c r="AI192" s="17">
        <v>0.49288163440923699</v>
      </c>
      <c r="AJ192" s="17">
        <v>0.30722033355994199</v>
      </c>
      <c r="AK192" s="17">
        <v>0.36860299673781699</v>
      </c>
      <c r="AL192" s="17">
        <v>0.35549718997479202</v>
      </c>
      <c r="AM192" s="17">
        <v>0.38252346585466801</v>
      </c>
      <c r="AN192" s="17">
        <v>0.28271312671037102</v>
      </c>
      <c r="AO192" s="17">
        <v>0.39212518603810098</v>
      </c>
      <c r="AP192" s="17"/>
      <c r="AQ192" s="17">
        <v>0.33387925098975701</v>
      </c>
      <c r="AR192" s="17">
        <v>0.34884202385565399</v>
      </c>
      <c r="AS192" s="17"/>
      <c r="AT192" s="17">
        <v>0.33051182287860498</v>
      </c>
      <c r="AU192" s="17">
        <v>0.40010507541180201</v>
      </c>
      <c r="AV192" s="17">
        <v>0.31293384677230401</v>
      </c>
      <c r="AW192" s="17"/>
      <c r="AX192" s="17">
        <v>0.36391156192442298</v>
      </c>
      <c r="AY192" s="17">
        <v>0.35402094731757</v>
      </c>
      <c r="AZ192" s="17"/>
      <c r="BA192" s="17">
        <v>0.291207884798177</v>
      </c>
      <c r="BB192" s="17">
        <v>0.37923480344101401</v>
      </c>
      <c r="BC192" s="17">
        <v>0.34615367298272898</v>
      </c>
      <c r="BD192" s="17">
        <v>0.28894795233505699</v>
      </c>
      <c r="BE192" s="17">
        <v>0.43272001079175099</v>
      </c>
      <c r="BF192" s="17"/>
      <c r="BG192" s="17">
        <v>0.35869979355344001</v>
      </c>
      <c r="BH192" s="17">
        <v>0.39630510385635498</v>
      </c>
    </row>
    <row r="193" spans="2:60" x14ac:dyDescent="0.35">
      <c r="B193" t="s">
        <v>140</v>
      </c>
      <c r="C193" s="17">
        <v>0.20170086591980299</v>
      </c>
      <c r="D193" s="17">
        <v>0.17553266236694101</v>
      </c>
      <c r="E193" s="17">
        <v>0.224863713545914</v>
      </c>
      <c r="F193" s="17"/>
      <c r="G193" s="17">
        <v>0.19976175337920901</v>
      </c>
      <c r="H193" s="17">
        <v>0.25392935766894398</v>
      </c>
      <c r="I193" s="17">
        <v>0.24456310753469401</v>
      </c>
      <c r="J193" s="17">
        <v>0.229658588434804</v>
      </c>
      <c r="K193" s="17">
        <v>0.18473664859432101</v>
      </c>
      <c r="L193" s="17">
        <v>0.116777991960217</v>
      </c>
      <c r="M193" s="17"/>
      <c r="N193" s="17">
        <v>0.24529481983318299</v>
      </c>
      <c r="O193" s="17">
        <v>0.24497913544056099</v>
      </c>
      <c r="P193" s="17">
        <v>0.204145677649234</v>
      </c>
      <c r="Q193" s="17">
        <v>0.11463834317773</v>
      </c>
      <c r="R193" s="17">
        <v>0.120577521973689</v>
      </c>
      <c r="S193" s="17"/>
      <c r="T193" s="17">
        <v>0.193577117034608</v>
      </c>
      <c r="U193" s="17">
        <v>0.19459596703345799</v>
      </c>
      <c r="V193" s="17">
        <v>0.20845644406518901</v>
      </c>
      <c r="W193" s="17">
        <v>0.20287882090529799</v>
      </c>
      <c r="X193" s="17"/>
      <c r="Y193" s="17">
        <v>0.18311706808477601</v>
      </c>
      <c r="Z193" s="17">
        <v>0.18358914110375299</v>
      </c>
      <c r="AA193" s="17">
        <v>0.25335299535723199</v>
      </c>
      <c r="AB193" s="17">
        <v>0.24259672416629399</v>
      </c>
      <c r="AC193" s="17">
        <v>0.26299934686111598</v>
      </c>
      <c r="AD193" s="17">
        <v>0.262351708918931</v>
      </c>
      <c r="AE193" s="17"/>
      <c r="AF193" s="17">
        <v>0.189474363575655</v>
      </c>
      <c r="AG193" s="17">
        <v>0.211549600919827</v>
      </c>
      <c r="AH193" s="17"/>
      <c r="AI193" s="17">
        <v>0.231161141130313</v>
      </c>
      <c r="AJ193" s="17">
        <v>0.269990863539606</v>
      </c>
      <c r="AK193" s="17">
        <v>0.22167453942364199</v>
      </c>
      <c r="AL193" s="17">
        <v>0.192164795111883</v>
      </c>
      <c r="AM193" s="17">
        <v>0.16040127648591801</v>
      </c>
      <c r="AN193" s="17">
        <v>0.111765143925748</v>
      </c>
      <c r="AO193" s="17">
        <v>9.4372354040145295E-2</v>
      </c>
      <c r="AP193" s="17"/>
      <c r="AQ193" s="17">
        <v>0.122012272949397</v>
      </c>
      <c r="AR193" s="17">
        <v>0.26450680190048997</v>
      </c>
      <c r="AS193" s="17"/>
      <c r="AT193" s="17">
        <v>0.13212091308123899</v>
      </c>
      <c r="AU193" s="17">
        <v>0.210327687643105</v>
      </c>
      <c r="AV193" s="17">
        <v>0.216416189436549</v>
      </c>
      <c r="AW193" s="17"/>
      <c r="AX193" s="17">
        <v>0.18120475710528799</v>
      </c>
      <c r="AY193" s="17">
        <v>0.20910448580730101</v>
      </c>
      <c r="AZ193" s="17"/>
      <c r="BA193" s="17">
        <v>0.26704947933202799</v>
      </c>
      <c r="BB193" s="17">
        <v>0.22799886638196201</v>
      </c>
      <c r="BC193" s="17">
        <v>0.141361908935668</v>
      </c>
      <c r="BD193" s="17">
        <v>7.59261401890894E-2</v>
      </c>
      <c r="BE193" s="17">
        <v>0.30393514933902199</v>
      </c>
      <c r="BF193" s="17"/>
      <c r="BG193" s="17">
        <v>0.237108633432869</v>
      </c>
      <c r="BH193" s="17">
        <v>0.24618452005991501</v>
      </c>
    </row>
    <row r="194" spans="2:60" x14ac:dyDescent="0.35">
      <c r="B194" t="s">
        <v>114</v>
      </c>
      <c r="C194" s="17">
        <v>5.34626970552722E-2</v>
      </c>
      <c r="D194" s="17">
        <v>3.36443365218295E-2</v>
      </c>
      <c r="E194" s="17">
        <v>6.8711964213940296E-2</v>
      </c>
      <c r="F194" s="17"/>
      <c r="G194" s="17">
        <v>7.8223378933934107E-2</v>
      </c>
      <c r="H194" s="17">
        <v>4.2757168808477401E-2</v>
      </c>
      <c r="I194" s="17">
        <v>4.9772859352174202E-2</v>
      </c>
      <c r="J194" s="17">
        <v>4.6018452342609401E-2</v>
      </c>
      <c r="K194" s="17">
        <v>6.1377693606742202E-2</v>
      </c>
      <c r="L194" s="17">
        <v>5.0602246632557898E-2</v>
      </c>
      <c r="M194" s="17"/>
      <c r="N194" s="17">
        <v>7.5359444674894999E-2</v>
      </c>
      <c r="O194" s="17">
        <v>5.9159436099428898E-2</v>
      </c>
      <c r="P194" s="17">
        <v>3.45472516684339E-2</v>
      </c>
      <c r="Q194" s="17">
        <v>4.0387083026125203E-2</v>
      </c>
      <c r="R194" s="17">
        <v>3.3108908229024202E-2</v>
      </c>
      <c r="S194" s="17"/>
      <c r="T194" s="17">
        <v>6.7617079707762096E-2</v>
      </c>
      <c r="U194" s="17">
        <v>2.9671397624299399E-2</v>
      </c>
      <c r="V194" s="17">
        <v>5.9370351148312697E-2</v>
      </c>
      <c r="W194" s="17">
        <v>5.4681946658858102E-2</v>
      </c>
      <c r="X194" s="17"/>
      <c r="Y194" s="17">
        <v>4.1397210808151202E-2</v>
      </c>
      <c r="Z194" s="17">
        <v>6.3895850801107296E-2</v>
      </c>
      <c r="AA194" s="17">
        <v>8.7215511558303399E-2</v>
      </c>
      <c r="AB194" s="17">
        <v>5.62591267565761E-2</v>
      </c>
      <c r="AC194" s="17">
        <v>0</v>
      </c>
      <c r="AD194" s="17">
        <v>4.21544180502487E-2</v>
      </c>
      <c r="AE194" s="17"/>
      <c r="AF194" s="17">
        <v>4.5706047932392802E-2</v>
      </c>
      <c r="AG194" s="17">
        <v>6.1926344100640698E-2</v>
      </c>
      <c r="AH194" s="17"/>
      <c r="AI194" s="17">
        <v>0.12596011106621999</v>
      </c>
      <c r="AJ194" s="17">
        <v>4.6300500872979301E-2</v>
      </c>
      <c r="AK194" s="17">
        <v>5.6581501749339999E-2</v>
      </c>
      <c r="AL194" s="17">
        <v>5.6270908909135997E-2</v>
      </c>
      <c r="AM194" s="17">
        <v>4.6894595527706098E-2</v>
      </c>
      <c r="AN194" s="17">
        <v>3.76320243018528E-2</v>
      </c>
      <c r="AO194" s="17">
        <v>1.8917365966814301E-2</v>
      </c>
      <c r="AP194" s="17"/>
      <c r="AQ194" s="17">
        <v>5.34671143434019E-2</v>
      </c>
      <c r="AR194" s="17">
        <v>4.3800349975003303E-2</v>
      </c>
      <c r="AS194" s="17"/>
      <c r="AT194" s="17">
        <v>5.4392822975837002E-2</v>
      </c>
      <c r="AU194" s="17">
        <v>6.5280534064457899E-2</v>
      </c>
      <c r="AV194" s="17">
        <v>3.0018541877794101E-2</v>
      </c>
      <c r="AW194" s="17"/>
      <c r="AX194" s="17">
        <v>5.2682490791683398E-2</v>
      </c>
      <c r="AY194" s="17">
        <v>5.3744523750365002E-2</v>
      </c>
      <c r="AZ194" s="17"/>
      <c r="BA194" s="17">
        <v>2.62858845999519E-2</v>
      </c>
      <c r="BB194" s="17">
        <v>3.2573138396058902E-2</v>
      </c>
      <c r="BC194" s="17">
        <v>5.8415952518391802E-2</v>
      </c>
      <c r="BD194" s="17">
        <v>1.6557874813248101E-2</v>
      </c>
      <c r="BE194" s="17">
        <v>3.1265739137779802E-2</v>
      </c>
      <c r="BF194" s="17"/>
      <c r="BG194" s="17">
        <v>3.11064413804268E-2</v>
      </c>
      <c r="BH194" s="17">
        <v>2.75404985288226E-2</v>
      </c>
    </row>
    <row r="195" spans="2:60" x14ac:dyDescent="0.35">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row>
    <row r="196" spans="2:60" x14ac:dyDescent="0.35">
      <c r="B196" s="6" t="s">
        <v>151</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row>
    <row r="197" spans="2:60" x14ac:dyDescent="0.35">
      <c r="B197" s="24" t="s">
        <v>97</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row>
    <row r="198" spans="2:60" x14ac:dyDescent="0.35">
      <c r="B198" t="s">
        <v>136</v>
      </c>
      <c r="C198" s="17">
        <v>5.9534161403425601E-2</v>
      </c>
      <c r="D198" s="17">
        <v>8.0237660243472606E-2</v>
      </c>
      <c r="E198" s="17">
        <v>4.0808599572526597E-2</v>
      </c>
      <c r="F198" s="17"/>
      <c r="G198" s="17">
        <v>9.9539311041478298E-2</v>
      </c>
      <c r="H198" s="17">
        <v>9.4287925284997201E-2</v>
      </c>
      <c r="I198" s="17">
        <v>0.110013202487733</v>
      </c>
      <c r="J198" s="17">
        <v>4.2104894563017997E-2</v>
      </c>
      <c r="K198" s="17">
        <v>1.16792724844231E-2</v>
      </c>
      <c r="L198" s="17">
        <v>1.7960497105542102E-2</v>
      </c>
      <c r="M198" s="17"/>
      <c r="N198" s="17">
        <v>6.5437644092333602E-2</v>
      </c>
      <c r="O198" s="17">
        <v>5.0643807257097398E-2</v>
      </c>
      <c r="P198" s="17">
        <v>5.5986395671654303E-2</v>
      </c>
      <c r="Q198" s="17">
        <v>6.8132711947999899E-2</v>
      </c>
      <c r="R198" s="17">
        <v>7.8153373137301696E-2</v>
      </c>
      <c r="S198" s="17"/>
      <c r="T198" s="17">
        <v>5.9115510888052697E-2</v>
      </c>
      <c r="U198" s="17">
        <v>5.2589325383567198E-2</v>
      </c>
      <c r="V198" s="17">
        <v>5.6126491412074701E-2</v>
      </c>
      <c r="W198" s="17">
        <v>7.1298722498997297E-2</v>
      </c>
      <c r="X198" s="17"/>
      <c r="Y198" s="17">
        <v>0.10220805052644499</v>
      </c>
      <c r="Z198" s="17">
        <v>3.8971094786240799E-2</v>
      </c>
      <c r="AA198" s="17">
        <v>8.6769280690039002E-2</v>
      </c>
      <c r="AB198" s="17">
        <v>3.0008168081044399E-2</v>
      </c>
      <c r="AC198" s="17">
        <v>6.4240024797063894E-2</v>
      </c>
      <c r="AD198" s="17">
        <v>2.5107504787379401E-2</v>
      </c>
      <c r="AE198" s="17"/>
      <c r="AF198" s="17">
        <v>5.98215159467122E-2</v>
      </c>
      <c r="AG198" s="17">
        <v>6.0258522427271297E-2</v>
      </c>
      <c r="AH198" s="17"/>
      <c r="AI198" s="17">
        <v>1.8375969040241798E-2</v>
      </c>
      <c r="AJ198" s="17">
        <v>8.3337404772215407E-2</v>
      </c>
      <c r="AK198" s="17">
        <v>2.9694041161682502E-2</v>
      </c>
      <c r="AL198" s="17">
        <v>4.1233131310292499E-2</v>
      </c>
      <c r="AM198" s="17">
        <v>6.1227283298811198E-2</v>
      </c>
      <c r="AN198" s="17">
        <v>0.104302859379606</v>
      </c>
      <c r="AO198" s="17">
        <v>7.3997753346413897E-2</v>
      </c>
      <c r="AP198" s="17"/>
      <c r="AQ198" s="17">
        <v>6.7266601201967299E-2</v>
      </c>
      <c r="AR198" s="17">
        <v>6.3691446899741697E-2</v>
      </c>
      <c r="AS198" s="17"/>
      <c r="AT198" s="17">
        <v>6.0127084847062501E-2</v>
      </c>
      <c r="AU198" s="17">
        <v>3.2947376136310699E-2</v>
      </c>
      <c r="AV198" s="17">
        <v>0.100040548157922</v>
      </c>
      <c r="AW198" s="17"/>
      <c r="AX198" s="17">
        <v>5.95492581825528E-2</v>
      </c>
      <c r="AY198" s="17">
        <v>5.95287081334809E-2</v>
      </c>
      <c r="AZ198" s="17"/>
      <c r="BA198" s="17">
        <v>0.14250549722828201</v>
      </c>
      <c r="BB198" s="17">
        <v>4.3190021121169701E-2</v>
      </c>
      <c r="BC198" s="17">
        <v>5.05570138966209E-2</v>
      </c>
      <c r="BD198" s="17">
        <v>0.189849991643529</v>
      </c>
      <c r="BE198" s="17">
        <v>3.7904479761177501E-2</v>
      </c>
      <c r="BF198" s="17"/>
      <c r="BG198" s="17">
        <v>6.6358437274909199E-2</v>
      </c>
      <c r="BH198" s="17">
        <v>7.6389577170515505E-2</v>
      </c>
    </row>
    <row r="199" spans="2:60" x14ac:dyDescent="0.35">
      <c r="B199" t="s">
        <v>137</v>
      </c>
      <c r="C199" s="17">
        <v>0.145548313642125</v>
      </c>
      <c r="D199" s="17">
        <v>0.16577165019912299</v>
      </c>
      <c r="E199" s="17">
        <v>0.128619849098842</v>
      </c>
      <c r="F199" s="17"/>
      <c r="G199" s="17">
        <v>0.15498570002717801</v>
      </c>
      <c r="H199" s="17">
        <v>0.161319589554937</v>
      </c>
      <c r="I199" s="17">
        <v>0.160732900738743</v>
      </c>
      <c r="J199" s="17">
        <v>0.15968497605713</v>
      </c>
      <c r="K199" s="17">
        <v>0.125217579508689</v>
      </c>
      <c r="L199" s="17">
        <v>0.12003678115076399</v>
      </c>
      <c r="M199" s="17"/>
      <c r="N199" s="17">
        <v>0.12690002778309301</v>
      </c>
      <c r="O199" s="17">
        <v>0.137660787534201</v>
      </c>
      <c r="P199" s="17">
        <v>0.12463158542906801</v>
      </c>
      <c r="Q199" s="17">
        <v>0.21223129139577099</v>
      </c>
      <c r="R199" s="17">
        <v>0.20024034762009801</v>
      </c>
      <c r="S199" s="17"/>
      <c r="T199" s="17">
        <v>0.14411890484204201</v>
      </c>
      <c r="U199" s="17">
        <v>0.130122316498686</v>
      </c>
      <c r="V199" s="17">
        <v>0.14604492850061701</v>
      </c>
      <c r="W199" s="17">
        <v>0.159181354349127</v>
      </c>
      <c r="X199" s="17"/>
      <c r="Y199" s="17">
        <v>0.185311855677357</v>
      </c>
      <c r="Z199" s="17">
        <v>0.14115701125833599</v>
      </c>
      <c r="AA199" s="17">
        <v>0.100394655648881</v>
      </c>
      <c r="AB199" s="17">
        <v>0.105197135456863</v>
      </c>
      <c r="AC199" s="17">
        <v>5.2321506330518797E-2</v>
      </c>
      <c r="AD199" s="17">
        <v>0.103543779922507</v>
      </c>
      <c r="AE199" s="17"/>
      <c r="AF199" s="17">
        <v>0.160654608887286</v>
      </c>
      <c r="AG199" s="17">
        <v>0.12553638983017201</v>
      </c>
      <c r="AH199" s="17"/>
      <c r="AI199" s="17">
        <v>9.3933585253400301E-2</v>
      </c>
      <c r="AJ199" s="17">
        <v>0.14171191175960701</v>
      </c>
      <c r="AK199" s="17">
        <v>0.13199298596372699</v>
      </c>
      <c r="AL199" s="17">
        <v>0.12985068243432099</v>
      </c>
      <c r="AM199" s="17">
        <v>0.15469611155742399</v>
      </c>
      <c r="AN199" s="17">
        <v>0.23488311587955699</v>
      </c>
      <c r="AO199" s="17">
        <v>9.0207055370647396E-2</v>
      </c>
      <c r="AP199" s="17"/>
      <c r="AQ199" s="17">
        <v>0.181510404143675</v>
      </c>
      <c r="AR199" s="17">
        <v>0.124421698606882</v>
      </c>
      <c r="AS199" s="17"/>
      <c r="AT199" s="17">
        <v>0.15347663824861699</v>
      </c>
      <c r="AU199" s="17">
        <v>0.12627238327922499</v>
      </c>
      <c r="AV199" s="17">
        <v>0.18058635387447899</v>
      </c>
      <c r="AW199" s="17"/>
      <c r="AX199" s="17">
        <v>0.14741807354817699</v>
      </c>
      <c r="AY199" s="17">
        <v>0.144872917558382</v>
      </c>
      <c r="AZ199" s="17"/>
      <c r="BA199" s="17">
        <v>0.17259736511410101</v>
      </c>
      <c r="BB199" s="17">
        <v>0.14214080403597801</v>
      </c>
      <c r="BC199" s="17">
        <v>0.16577815004218199</v>
      </c>
      <c r="BD199" s="17">
        <v>0.274884094552174</v>
      </c>
      <c r="BE199" s="17">
        <v>8.1528583988209294E-2</v>
      </c>
      <c r="BF199" s="17"/>
      <c r="BG199" s="17">
        <v>0.149245741849584</v>
      </c>
      <c r="BH199" s="17">
        <v>0.13050209802295201</v>
      </c>
    </row>
    <row r="200" spans="2:60" x14ac:dyDescent="0.35">
      <c r="B200" t="s">
        <v>138</v>
      </c>
      <c r="C200" s="17">
        <v>0.25080210972157102</v>
      </c>
      <c r="D200" s="17">
        <v>0.278554335297936</v>
      </c>
      <c r="E200" s="17">
        <v>0.22581330137313099</v>
      </c>
      <c r="F200" s="17"/>
      <c r="G200" s="17">
        <v>0.196808771409479</v>
      </c>
      <c r="H200" s="17">
        <v>0.24877306430253199</v>
      </c>
      <c r="I200" s="17">
        <v>0.22469297475081401</v>
      </c>
      <c r="J200" s="17">
        <v>0.252538542443697</v>
      </c>
      <c r="K200" s="17">
        <v>0.28914770041773102</v>
      </c>
      <c r="L200" s="17">
        <v>0.27270317862666699</v>
      </c>
      <c r="M200" s="17"/>
      <c r="N200" s="17">
        <v>0.23348440452420299</v>
      </c>
      <c r="O200" s="17">
        <v>0.20569468658605999</v>
      </c>
      <c r="P200" s="17">
        <v>0.30476187271128502</v>
      </c>
      <c r="Q200" s="17">
        <v>0.25952974180816002</v>
      </c>
      <c r="R200" s="17">
        <v>0.223547432356029</v>
      </c>
      <c r="S200" s="17"/>
      <c r="T200" s="17">
        <v>0.241728951227134</v>
      </c>
      <c r="U200" s="17">
        <v>0.22711733529728001</v>
      </c>
      <c r="V200" s="17">
        <v>0.25318376983576701</v>
      </c>
      <c r="W200" s="17">
        <v>0.27403682574824401</v>
      </c>
      <c r="X200" s="17"/>
      <c r="Y200" s="17">
        <v>0.23075436179043701</v>
      </c>
      <c r="Z200" s="17">
        <v>0.26215976137601998</v>
      </c>
      <c r="AA200" s="17">
        <v>0.211963287403266</v>
      </c>
      <c r="AB200" s="17">
        <v>0.25237237111885502</v>
      </c>
      <c r="AC200" s="17">
        <v>8.7458290851768095E-2</v>
      </c>
      <c r="AD200" s="17">
        <v>0.292881358825135</v>
      </c>
      <c r="AE200" s="17"/>
      <c r="AF200" s="17">
        <v>0.25724752479032398</v>
      </c>
      <c r="AG200" s="17">
        <v>0.24199461743946801</v>
      </c>
      <c r="AH200" s="17"/>
      <c r="AI200" s="17">
        <v>0.14531636358535699</v>
      </c>
      <c r="AJ200" s="17">
        <v>0.231271501250502</v>
      </c>
      <c r="AK200" s="17">
        <v>0.26499235731780701</v>
      </c>
      <c r="AL200" s="17">
        <v>0.29806799436216602</v>
      </c>
      <c r="AM200" s="17">
        <v>0.29450477749627302</v>
      </c>
      <c r="AN200" s="17">
        <v>0.204937815930088</v>
      </c>
      <c r="AO200" s="17">
        <v>0.15349662013863399</v>
      </c>
      <c r="AP200" s="17"/>
      <c r="AQ200" s="17">
        <v>0.20156066449122001</v>
      </c>
      <c r="AR200" s="17">
        <v>0.32904346685402602</v>
      </c>
      <c r="AS200" s="17"/>
      <c r="AT200" s="17">
        <v>0.165756519855246</v>
      </c>
      <c r="AU200" s="17">
        <v>0.24783012196169801</v>
      </c>
      <c r="AV200" s="17">
        <v>0.33447640872187501</v>
      </c>
      <c r="AW200" s="17"/>
      <c r="AX200" s="17">
        <v>0.24184109449563301</v>
      </c>
      <c r="AY200" s="17">
        <v>0.25403901440134802</v>
      </c>
      <c r="AZ200" s="17"/>
      <c r="BA200" s="17">
        <v>0.166139858035008</v>
      </c>
      <c r="BB200" s="17">
        <v>0.18682999330306699</v>
      </c>
      <c r="BC200" s="17">
        <v>0.242955461753772</v>
      </c>
      <c r="BD200" s="17">
        <v>0.28661405409552898</v>
      </c>
      <c r="BE200" s="17">
        <v>0.46463436701055899</v>
      </c>
      <c r="BF200" s="17"/>
      <c r="BG200" s="17">
        <v>0.18200337732178101</v>
      </c>
      <c r="BH200" s="17">
        <v>0.41954498596533002</v>
      </c>
    </row>
    <row r="201" spans="2:60" x14ac:dyDescent="0.35">
      <c r="B201" t="s">
        <v>139</v>
      </c>
      <c r="C201" s="17">
        <v>0.33338103817107101</v>
      </c>
      <c r="D201" s="17">
        <v>0.32649172023322798</v>
      </c>
      <c r="E201" s="17">
        <v>0.344146803342465</v>
      </c>
      <c r="F201" s="17"/>
      <c r="G201" s="17">
        <v>0.28707731366598499</v>
      </c>
      <c r="H201" s="17">
        <v>0.27619726132901901</v>
      </c>
      <c r="I201" s="17">
        <v>0.28846132864672902</v>
      </c>
      <c r="J201" s="17">
        <v>0.34984288608761099</v>
      </c>
      <c r="K201" s="17">
        <v>0.35626167738217901</v>
      </c>
      <c r="L201" s="17">
        <v>0.41376188785944201</v>
      </c>
      <c r="M201" s="17"/>
      <c r="N201" s="17">
        <v>0.30188579996723103</v>
      </c>
      <c r="O201" s="17">
        <v>0.337260898768242</v>
      </c>
      <c r="P201" s="17">
        <v>0.34228939027188798</v>
      </c>
      <c r="Q201" s="17">
        <v>0.32001259781779801</v>
      </c>
      <c r="R201" s="17">
        <v>0.37593781419170402</v>
      </c>
      <c r="S201" s="17"/>
      <c r="T201" s="17">
        <v>0.342777460415227</v>
      </c>
      <c r="U201" s="17">
        <v>0.34930814200161198</v>
      </c>
      <c r="V201" s="17">
        <v>0.33108699734885699</v>
      </c>
      <c r="W201" s="17">
        <v>0.31652088555484298</v>
      </c>
      <c r="X201" s="17"/>
      <c r="Y201" s="17">
        <v>0.27707667358548399</v>
      </c>
      <c r="Z201" s="17">
        <v>0.363278564516406</v>
      </c>
      <c r="AA201" s="17">
        <v>0.39498843895072</v>
      </c>
      <c r="AB201" s="17">
        <v>0.369024573581681</v>
      </c>
      <c r="AC201" s="17">
        <v>0.55504964397620804</v>
      </c>
      <c r="AD201" s="17">
        <v>0.32098375977837501</v>
      </c>
      <c r="AE201" s="17"/>
      <c r="AF201" s="17">
        <v>0.343582874154786</v>
      </c>
      <c r="AG201" s="17">
        <v>0.32251680177576397</v>
      </c>
      <c r="AH201" s="17"/>
      <c r="AI201" s="17">
        <v>0.36319716403438801</v>
      </c>
      <c r="AJ201" s="17">
        <v>0.30255277091593602</v>
      </c>
      <c r="AK201" s="17">
        <v>0.34765654161638498</v>
      </c>
      <c r="AL201" s="17">
        <v>0.33341734062794898</v>
      </c>
      <c r="AM201" s="17">
        <v>0.332731395550451</v>
      </c>
      <c r="AN201" s="17">
        <v>0.29450869995740198</v>
      </c>
      <c r="AO201" s="17">
        <v>0.55503202035760901</v>
      </c>
      <c r="AP201" s="17"/>
      <c r="AQ201" s="17">
        <v>0.35744070991826699</v>
      </c>
      <c r="AR201" s="17">
        <v>0.295208777388134</v>
      </c>
      <c r="AS201" s="17"/>
      <c r="AT201" s="17">
        <v>0.37921223109112201</v>
      </c>
      <c r="AU201" s="17">
        <v>0.36450815715099899</v>
      </c>
      <c r="AV201" s="17">
        <v>0.25142942034860899</v>
      </c>
      <c r="AW201" s="17"/>
      <c r="AX201" s="17">
        <v>0.327445949645368</v>
      </c>
      <c r="AY201" s="17">
        <v>0.33552491532554002</v>
      </c>
      <c r="AZ201" s="17"/>
      <c r="BA201" s="17">
        <v>0.266907172516686</v>
      </c>
      <c r="BB201" s="17">
        <v>0.384125246376254</v>
      </c>
      <c r="BC201" s="17">
        <v>0.38287405152953702</v>
      </c>
      <c r="BD201" s="17">
        <v>0.195194792369248</v>
      </c>
      <c r="BE201" s="17">
        <v>0.233596031797732</v>
      </c>
      <c r="BF201" s="17"/>
      <c r="BG201" s="17">
        <v>0.35678049385259702</v>
      </c>
      <c r="BH201" s="17">
        <v>0.22386968041205399</v>
      </c>
    </row>
    <row r="202" spans="2:60" x14ac:dyDescent="0.35">
      <c r="B202" t="s">
        <v>140</v>
      </c>
      <c r="C202" s="17">
        <v>0.130352450192189</v>
      </c>
      <c r="D202" s="17">
        <v>9.9805524803171397E-2</v>
      </c>
      <c r="E202" s="17">
        <v>0.15471844960358699</v>
      </c>
      <c r="F202" s="17"/>
      <c r="G202" s="17">
        <v>0.15800745082123399</v>
      </c>
      <c r="H202" s="17">
        <v>0.158219364816368</v>
      </c>
      <c r="I202" s="17">
        <v>0.127525154628603</v>
      </c>
      <c r="J202" s="17">
        <v>0.109715741638498</v>
      </c>
      <c r="K202" s="17">
        <v>0.12930771535103899</v>
      </c>
      <c r="L202" s="17">
        <v>0.109257357867873</v>
      </c>
      <c r="M202" s="17"/>
      <c r="N202" s="17">
        <v>0.170713134321342</v>
      </c>
      <c r="O202" s="17">
        <v>0.168255099057246</v>
      </c>
      <c r="P202" s="17">
        <v>0.10892769400171599</v>
      </c>
      <c r="Q202" s="17">
        <v>8.1506646188838405E-2</v>
      </c>
      <c r="R202" s="17">
        <v>8.9901100932473096E-2</v>
      </c>
      <c r="S202" s="17"/>
      <c r="T202" s="17">
        <v>0.116887210810058</v>
      </c>
      <c r="U202" s="17">
        <v>0.16527609988595601</v>
      </c>
      <c r="V202" s="17">
        <v>0.13713415032123</v>
      </c>
      <c r="W202" s="17">
        <v>9.8745661962878997E-2</v>
      </c>
      <c r="X202" s="17"/>
      <c r="Y202" s="17">
        <v>0.12487184604784</v>
      </c>
      <c r="Z202" s="17">
        <v>0.117751154035975</v>
      </c>
      <c r="AA202" s="17">
        <v>0.13202795888387001</v>
      </c>
      <c r="AB202" s="17">
        <v>0.16058072839873899</v>
      </c>
      <c r="AC202" s="17">
        <v>0.24093053404444101</v>
      </c>
      <c r="AD202" s="17">
        <v>0.15569351064925699</v>
      </c>
      <c r="AE202" s="17"/>
      <c r="AF202" s="17">
        <v>0.109095890978934</v>
      </c>
      <c r="AG202" s="17">
        <v>0.15605102925344599</v>
      </c>
      <c r="AH202" s="17"/>
      <c r="AI202" s="17">
        <v>0.17133520131691499</v>
      </c>
      <c r="AJ202" s="17">
        <v>0.14261159901289999</v>
      </c>
      <c r="AK202" s="17">
        <v>0.14307862080775999</v>
      </c>
      <c r="AL202" s="17">
        <v>0.14909730296846699</v>
      </c>
      <c r="AM202" s="17">
        <v>0.104811575320868</v>
      </c>
      <c r="AN202" s="17">
        <v>9.9126722447493307E-2</v>
      </c>
      <c r="AO202" s="17">
        <v>8.8657723492128498E-2</v>
      </c>
      <c r="AP202" s="17"/>
      <c r="AQ202" s="17">
        <v>0.113420626282872</v>
      </c>
      <c r="AR202" s="17">
        <v>0.12946540242069901</v>
      </c>
      <c r="AS202" s="17"/>
      <c r="AT202" s="17">
        <v>0.18099118803438499</v>
      </c>
      <c r="AU202" s="17">
        <v>0.128930217098182</v>
      </c>
      <c r="AV202" s="17">
        <v>9.0015491024139693E-2</v>
      </c>
      <c r="AW202" s="17"/>
      <c r="AX202" s="17">
        <v>0.14531985691278199</v>
      </c>
      <c r="AY202" s="17">
        <v>0.12494591224571</v>
      </c>
      <c r="AZ202" s="17"/>
      <c r="BA202" s="17">
        <v>0.19582952674036799</v>
      </c>
      <c r="BB202" s="17">
        <v>0.18699593848933899</v>
      </c>
      <c r="BC202" s="17">
        <v>8.76195773902015E-2</v>
      </c>
      <c r="BD202" s="17">
        <v>4.4032055426045401E-2</v>
      </c>
      <c r="BE202" s="17">
        <v>0.10127572579992999</v>
      </c>
      <c r="BF202" s="17"/>
      <c r="BG202" s="17">
        <v>0.18905664701889299</v>
      </c>
      <c r="BH202" s="17">
        <v>8.6776921569945695E-2</v>
      </c>
    </row>
    <row r="203" spans="2:60" x14ac:dyDescent="0.35">
      <c r="B203" t="s">
        <v>114</v>
      </c>
      <c r="C203" s="17">
        <v>8.0381926869618398E-2</v>
      </c>
      <c r="D203" s="17">
        <v>4.9139109223069098E-2</v>
      </c>
      <c r="E203" s="17">
        <v>0.105892997009448</v>
      </c>
      <c r="F203" s="17"/>
      <c r="G203" s="17">
        <v>0.103581453034646</v>
      </c>
      <c r="H203" s="17">
        <v>6.12027947121472E-2</v>
      </c>
      <c r="I203" s="17">
        <v>8.8574438747377096E-2</v>
      </c>
      <c r="J203" s="17">
        <v>8.6112959210045997E-2</v>
      </c>
      <c r="K203" s="17">
        <v>8.83860548559392E-2</v>
      </c>
      <c r="L203" s="17">
        <v>6.6280297389711501E-2</v>
      </c>
      <c r="M203" s="17"/>
      <c r="N203" s="17">
        <v>0.101578989311798</v>
      </c>
      <c r="O203" s="17">
        <v>0.100484720797154</v>
      </c>
      <c r="P203" s="17">
        <v>6.3403061914388395E-2</v>
      </c>
      <c r="Q203" s="17">
        <v>5.8587010841432599E-2</v>
      </c>
      <c r="R203" s="17">
        <v>3.2219931762393801E-2</v>
      </c>
      <c r="S203" s="17"/>
      <c r="T203" s="17">
        <v>9.5371961817486903E-2</v>
      </c>
      <c r="U203" s="17">
        <v>7.5586780932898598E-2</v>
      </c>
      <c r="V203" s="17">
        <v>7.6423662581454097E-2</v>
      </c>
      <c r="W203" s="17">
        <v>8.0216549885909594E-2</v>
      </c>
      <c r="X203" s="17"/>
      <c r="Y203" s="17">
        <v>7.9777212372435902E-2</v>
      </c>
      <c r="Z203" s="17">
        <v>7.6682414027022694E-2</v>
      </c>
      <c r="AA203" s="17">
        <v>7.3856378423223401E-2</v>
      </c>
      <c r="AB203" s="17">
        <v>8.2817023362818099E-2</v>
      </c>
      <c r="AC203" s="17">
        <v>0</v>
      </c>
      <c r="AD203" s="17">
        <v>0.101790086037346</v>
      </c>
      <c r="AE203" s="17"/>
      <c r="AF203" s="17">
        <v>6.9597585241957194E-2</v>
      </c>
      <c r="AG203" s="17">
        <v>9.3642639273877407E-2</v>
      </c>
      <c r="AH203" s="17"/>
      <c r="AI203" s="17">
        <v>0.20784171676969801</v>
      </c>
      <c r="AJ203" s="17">
        <v>9.8514812288839404E-2</v>
      </c>
      <c r="AK203" s="17">
        <v>8.2585453132637904E-2</v>
      </c>
      <c r="AL203" s="17">
        <v>4.83335482968043E-2</v>
      </c>
      <c r="AM203" s="17">
        <v>5.2028856776171903E-2</v>
      </c>
      <c r="AN203" s="17">
        <v>6.22407864058536E-2</v>
      </c>
      <c r="AO203" s="17">
        <v>3.8608827294567501E-2</v>
      </c>
      <c r="AP203" s="17"/>
      <c r="AQ203" s="17">
        <v>7.8800993961999605E-2</v>
      </c>
      <c r="AR203" s="17">
        <v>5.8169207830517503E-2</v>
      </c>
      <c r="AS203" s="17"/>
      <c r="AT203" s="17">
        <v>6.0436337923566397E-2</v>
      </c>
      <c r="AU203" s="17">
        <v>9.9511744373584995E-2</v>
      </c>
      <c r="AV203" s="17">
        <v>4.34517778729753E-2</v>
      </c>
      <c r="AW203" s="17"/>
      <c r="AX203" s="17">
        <v>7.8425767215486497E-2</v>
      </c>
      <c r="AY203" s="17">
        <v>8.1088532335539601E-2</v>
      </c>
      <c r="AZ203" s="17"/>
      <c r="BA203" s="17">
        <v>5.6020580365554899E-2</v>
      </c>
      <c r="BB203" s="17">
        <v>5.6717996674191598E-2</v>
      </c>
      <c r="BC203" s="17">
        <v>7.0215745387685602E-2</v>
      </c>
      <c r="BD203" s="17">
        <v>9.4250119134747807E-3</v>
      </c>
      <c r="BE203" s="17">
        <v>8.10608116423919E-2</v>
      </c>
      <c r="BF203" s="17"/>
      <c r="BG203" s="17">
        <v>5.6555302682235402E-2</v>
      </c>
      <c r="BH203" s="17">
        <v>6.2916736859203598E-2</v>
      </c>
    </row>
    <row r="204" spans="2:60" x14ac:dyDescent="0.35">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row>
    <row r="205" spans="2:60" x14ac:dyDescent="0.35">
      <c r="B205" s="6" t="s">
        <v>161</v>
      </c>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row>
    <row r="206" spans="2:60" x14ac:dyDescent="0.35">
      <c r="B206" s="24" t="s">
        <v>97</v>
      </c>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row>
    <row r="207" spans="2:60" x14ac:dyDescent="0.35">
      <c r="B207" t="s">
        <v>155</v>
      </c>
      <c r="C207" s="17">
        <v>0.20640998029111901</v>
      </c>
      <c r="D207" s="17">
        <v>0.17834982920180001</v>
      </c>
      <c r="E207" s="17">
        <v>0.23062640282745001</v>
      </c>
      <c r="F207" s="17"/>
      <c r="G207" s="17">
        <v>0.18306187177227501</v>
      </c>
      <c r="H207" s="17">
        <v>0.18416275538756999</v>
      </c>
      <c r="I207" s="17">
        <v>0.238409296657702</v>
      </c>
      <c r="J207" s="17">
        <v>0.20871476144802201</v>
      </c>
      <c r="K207" s="17">
        <v>0.202059016517106</v>
      </c>
      <c r="L207" s="17">
        <v>0.21538034419367599</v>
      </c>
      <c r="M207" s="17"/>
      <c r="N207" s="17">
        <v>0.227902626927141</v>
      </c>
      <c r="O207" s="17">
        <v>0.23563968276505101</v>
      </c>
      <c r="P207" s="17">
        <v>0.18120228159923699</v>
      </c>
      <c r="Q207" s="17">
        <v>0.16630871988500201</v>
      </c>
      <c r="R207" s="17">
        <v>0.22855105197992601</v>
      </c>
      <c r="S207" s="17"/>
      <c r="T207" s="17">
        <v>0.21122448093641399</v>
      </c>
      <c r="U207" s="17">
        <v>0.18726912467670101</v>
      </c>
      <c r="V207" s="17">
        <v>0.21847853471912701</v>
      </c>
      <c r="W207" s="17">
        <v>0.200399349771201</v>
      </c>
      <c r="X207" s="17"/>
      <c r="Y207" s="17">
        <v>0.222351953210354</v>
      </c>
      <c r="Z207" s="17">
        <v>0.19726479082988599</v>
      </c>
      <c r="AA207" s="17">
        <v>0.139179697237969</v>
      </c>
      <c r="AB207" s="17">
        <v>0.20006628491945699</v>
      </c>
      <c r="AC207" s="17">
        <v>0.10299198258793001</v>
      </c>
      <c r="AD207" s="17">
        <v>0.228994616110271</v>
      </c>
      <c r="AE207" s="17"/>
      <c r="AF207" s="17">
        <v>0.206673526325971</v>
      </c>
      <c r="AG207" s="17">
        <v>0.20691267164969601</v>
      </c>
      <c r="AH207" s="17"/>
      <c r="AI207" s="17">
        <v>0.22732549429778301</v>
      </c>
      <c r="AJ207" s="17">
        <v>0.19580124794873099</v>
      </c>
      <c r="AK207" s="17">
        <v>0.19608557890752301</v>
      </c>
      <c r="AL207" s="17">
        <v>0.221906511769311</v>
      </c>
      <c r="AM207" s="17">
        <v>0.21150447747016701</v>
      </c>
      <c r="AN207" s="17">
        <v>0.21858013955671299</v>
      </c>
      <c r="AO207" s="17">
        <v>0.17613337846416499</v>
      </c>
      <c r="AP207" s="17"/>
      <c r="AQ207" s="17">
        <v>0.26434553179621401</v>
      </c>
      <c r="AR207" s="17">
        <v>0.14300840807484499</v>
      </c>
      <c r="AS207" s="17"/>
      <c r="AT207" s="17">
        <v>0.28698923512137497</v>
      </c>
      <c r="AU207" s="17">
        <v>0.19712055724802799</v>
      </c>
      <c r="AV207" s="17">
        <v>0.15226073902741799</v>
      </c>
      <c r="AW207" s="17"/>
      <c r="AX207" s="17">
        <v>0.206057890701596</v>
      </c>
      <c r="AY207" s="17">
        <v>0.20653716235825001</v>
      </c>
      <c r="AZ207" s="17"/>
      <c r="BA207" s="17">
        <v>0.169947435379662</v>
      </c>
      <c r="BB207" s="17">
        <v>0.211023664442374</v>
      </c>
      <c r="BC207" s="17">
        <v>0.26374771339768499</v>
      </c>
      <c r="BD207" s="17">
        <v>0.328319301243716</v>
      </c>
      <c r="BE207" s="17">
        <v>7.3347408510201204E-2</v>
      </c>
      <c r="BF207" s="17"/>
      <c r="BG207" s="17">
        <v>0.201441359586635</v>
      </c>
      <c r="BH207" s="17">
        <v>0.13792725695014901</v>
      </c>
    </row>
    <row r="208" spans="2:60" x14ac:dyDescent="0.35">
      <c r="B208" t="s">
        <v>156</v>
      </c>
      <c r="C208" s="17">
        <v>0.338478574441195</v>
      </c>
      <c r="D208" s="17">
        <v>0.33537605182064201</v>
      </c>
      <c r="E208" s="17">
        <v>0.34276092350502002</v>
      </c>
      <c r="F208" s="17"/>
      <c r="G208" s="17">
        <v>0.29870934077313799</v>
      </c>
      <c r="H208" s="17">
        <v>0.33847847097715</v>
      </c>
      <c r="I208" s="17">
        <v>0.30006145766766301</v>
      </c>
      <c r="J208" s="17">
        <v>0.32973861051974301</v>
      </c>
      <c r="K208" s="17">
        <v>0.344561779200458</v>
      </c>
      <c r="L208" s="17">
        <v>0.39345637962898999</v>
      </c>
      <c r="M208" s="17"/>
      <c r="N208" s="17">
        <v>0.29499597240590802</v>
      </c>
      <c r="O208" s="17">
        <v>0.34018173353209702</v>
      </c>
      <c r="P208" s="17">
        <v>0.36101898078060701</v>
      </c>
      <c r="Q208" s="17">
        <v>0.41330381972698199</v>
      </c>
      <c r="R208" s="17">
        <v>0.26824919869123598</v>
      </c>
      <c r="S208" s="17"/>
      <c r="T208" s="17">
        <v>0.33408918756570199</v>
      </c>
      <c r="U208" s="17">
        <v>0.36201338841921699</v>
      </c>
      <c r="V208" s="17">
        <v>0.33929021817315702</v>
      </c>
      <c r="W208" s="17">
        <v>0.31984260630607497</v>
      </c>
      <c r="X208" s="17"/>
      <c r="Y208" s="17">
        <v>0.32425310296061299</v>
      </c>
      <c r="Z208" s="17">
        <v>0.33832830065686798</v>
      </c>
      <c r="AA208" s="17">
        <v>0.38615639490599701</v>
      </c>
      <c r="AB208" s="17">
        <v>0.36130604459200799</v>
      </c>
      <c r="AC208" s="17">
        <v>0.41340674205884498</v>
      </c>
      <c r="AD208" s="17">
        <v>0.33885865440354102</v>
      </c>
      <c r="AE208" s="17"/>
      <c r="AF208" s="17">
        <v>0.34450563209458701</v>
      </c>
      <c r="AG208" s="17">
        <v>0.33279072859667602</v>
      </c>
      <c r="AH208" s="17"/>
      <c r="AI208" s="17">
        <v>0.27979139187436503</v>
      </c>
      <c r="AJ208" s="17">
        <v>0.28818657381331497</v>
      </c>
      <c r="AK208" s="17">
        <v>0.384264419004202</v>
      </c>
      <c r="AL208" s="17">
        <v>0.32033773947993099</v>
      </c>
      <c r="AM208" s="17">
        <v>0.356936254599237</v>
      </c>
      <c r="AN208" s="17">
        <v>0.34395445461633201</v>
      </c>
      <c r="AO208" s="17">
        <v>0.47992747045054002</v>
      </c>
      <c r="AP208" s="17"/>
      <c r="AQ208" s="17">
        <v>0.38347146446267899</v>
      </c>
      <c r="AR208" s="17">
        <v>0.28938984034604698</v>
      </c>
      <c r="AS208" s="17"/>
      <c r="AT208" s="17">
        <v>0.39185685984088697</v>
      </c>
      <c r="AU208" s="17">
        <v>0.359030331348837</v>
      </c>
      <c r="AV208" s="17">
        <v>0.29769120121639298</v>
      </c>
      <c r="AW208" s="17"/>
      <c r="AX208" s="17">
        <v>0.33649804866051902</v>
      </c>
      <c r="AY208" s="17">
        <v>0.339193981457727</v>
      </c>
      <c r="AZ208" s="17"/>
      <c r="BA208" s="17">
        <v>0.19198636294544399</v>
      </c>
      <c r="BB208" s="17">
        <v>0.38259038004300999</v>
      </c>
      <c r="BC208" s="17">
        <v>0.43719552535036899</v>
      </c>
      <c r="BD208" s="17">
        <v>0.31493945580372201</v>
      </c>
      <c r="BE208" s="17">
        <v>0.13477347100711101</v>
      </c>
      <c r="BF208" s="17"/>
      <c r="BG208" s="17">
        <v>0.33812607939435602</v>
      </c>
      <c r="BH208" s="17">
        <v>0.18040631260177101</v>
      </c>
    </row>
    <row r="209" spans="2:60" x14ac:dyDescent="0.35">
      <c r="B209" t="s">
        <v>157</v>
      </c>
      <c r="C209" s="17">
        <v>0.147199642659152</v>
      </c>
      <c r="D209" s="17">
        <v>0.14519501541244101</v>
      </c>
      <c r="E209" s="17">
        <v>0.14896003995523399</v>
      </c>
      <c r="F209" s="17"/>
      <c r="G209" s="17">
        <v>0.16364147278434199</v>
      </c>
      <c r="H209" s="17">
        <v>0.14303779701797401</v>
      </c>
      <c r="I209" s="17">
        <v>9.6135053587675406E-2</v>
      </c>
      <c r="J209" s="17">
        <v>0.161036831013461</v>
      </c>
      <c r="K209" s="17">
        <v>0.15013441991458401</v>
      </c>
      <c r="L209" s="17">
        <v>0.168664449068961</v>
      </c>
      <c r="M209" s="17"/>
      <c r="N209" s="17">
        <v>0.15142763056550801</v>
      </c>
      <c r="O209" s="17">
        <v>0.143377168189953</v>
      </c>
      <c r="P209" s="17">
        <v>0.14092173655601001</v>
      </c>
      <c r="Q209" s="17">
        <v>0.13041837771881601</v>
      </c>
      <c r="R209" s="17">
        <v>0.15588843391978899</v>
      </c>
      <c r="S209" s="17"/>
      <c r="T209" s="17">
        <v>0.152379104457149</v>
      </c>
      <c r="U209" s="17">
        <v>0.15285028967904299</v>
      </c>
      <c r="V209" s="17">
        <v>0.14804885113308</v>
      </c>
      <c r="W209" s="17">
        <v>0.13725743244766</v>
      </c>
      <c r="X209" s="17"/>
      <c r="Y209" s="17">
        <v>0.130633840499085</v>
      </c>
      <c r="Z209" s="17">
        <v>0.15099633204681301</v>
      </c>
      <c r="AA209" s="17">
        <v>0.14857550320490301</v>
      </c>
      <c r="AB209" s="17">
        <v>0.136261458019374</v>
      </c>
      <c r="AC209" s="17">
        <v>0.13403824754885099</v>
      </c>
      <c r="AD209" s="17">
        <v>0.190521718722232</v>
      </c>
      <c r="AE209" s="17"/>
      <c r="AF209" s="17">
        <v>0.134861922606796</v>
      </c>
      <c r="AG209" s="17">
        <v>0.16238037218601201</v>
      </c>
      <c r="AH209" s="17"/>
      <c r="AI209" s="17">
        <v>0.189014277435015</v>
      </c>
      <c r="AJ209" s="17">
        <v>0.13904587877673599</v>
      </c>
      <c r="AK209" s="17">
        <v>0.14172042427616899</v>
      </c>
      <c r="AL209" s="17">
        <v>0.16761870406778601</v>
      </c>
      <c r="AM209" s="17">
        <v>0.13388334885509501</v>
      </c>
      <c r="AN209" s="17">
        <v>0.15445474597325501</v>
      </c>
      <c r="AO209" s="17">
        <v>0.168089961415051</v>
      </c>
      <c r="AP209" s="17"/>
      <c r="AQ209" s="17">
        <v>0.124801392042549</v>
      </c>
      <c r="AR209" s="17">
        <v>0.166233446077105</v>
      </c>
      <c r="AS209" s="17"/>
      <c r="AT209" s="17">
        <v>0.116501481128732</v>
      </c>
      <c r="AU209" s="17">
        <v>0.161924325986158</v>
      </c>
      <c r="AV209" s="17">
        <v>0.149839827719629</v>
      </c>
      <c r="AW209" s="17"/>
      <c r="AX209" s="17">
        <v>0.15498895445400701</v>
      </c>
      <c r="AY209" s="17">
        <v>0.14438598157664101</v>
      </c>
      <c r="AZ209" s="17"/>
      <c r="BA209" s="17">
        <v>0.12932105826955001</v>
      </c>
      <c r="BB209" s="17">
        <v>0.129696806368893</v>
      </c>
      <c r="BC209" s="17">
        <v>0.11354329195990399</v>
      </c>
      <c r="BD209" s="17">
        <v>0.12310621056125801</v>
      </c>
      <c r="BE209" s="17">
        <v>0.199856046876041</v>
      </c>
      <c r="BF209" s="17"/>
      <c r="BG209" s="17">
        <v>0.12960915146679899</v>
      </c>
      <c r="BH209" s="17">
        <v>0.18041667752492699</v>
      </c>
    </row>
    <row r="210" spans="2:60" x14ac:dyDescent="0.35">
      <c r="B210" t="s">
        <v>158</v>
      </c>
      <c r="C210" s="17">
        <v>0.19395894335109601</v>
      </c>
      <c r="D210" s="17">
        <v>0.20853977360999101</v>
      </c>
      <c r="E210" s="17">
        <v>0.18038326773187099</v>
      </c>
      <c r="F210" s="17"/>
      <c r="G210" s="17">
        <v>0.26942671831876402</v>
      </c>
      <c r="H210" s="17">
        <v>0.21174654307056501</v>
      </c>
      <c r="I210" s="17">
        <v>0.20799694747335801</v>
      </c>
      <c r="J210" s="17">
        <v>0.18559616956062999</v>
      </c>
      <c r="K210" s="17">
        <v>0.18477677527796901</v>
      </c>
      <c r="L210" s="17">
        <v>0.13774661178225001</v>
      </c>
      <c r="M210" s="17"/>
      <c r="N210" s="17">
        <v>0.20783105426687001</v>
      </c>
      <c r="O210" s="17">
        <v>0.17625255976727799</v>
      </c>
      <c r="P210" s="17">
        <v>0.195648044528864</v>
      </c>
      <c r="Q210" s="17">
        <v>0.213289652541723</v>
      </c>
      <c r="R210" s="17">
        <v>0.18918814657938099</v>
      </c>
      <c r="S210" s="17"/>
      <c r="T210" s="17">
        <v>0.202465499850251</v>
      </c>
      <c r="U210" s="17">
        <v>0.176120043356222</v>
      </c>
      <c r="V210" s="17">
        <v>0.189623087343535</v>
      </c>
      <c r="W210" s="17">
        <v>0.21033671739366</v>
      </c>
      <c r="X210" s="17"/>
      <c r="Y210" s="17">
        <v>0.188320632438742</v>
      </c>
      <c r="Z210" s="17">
        <v>0.211891343991609</v>
      </c>
      <c r="AA210" s="17">
        <v>0.187342431320523</v>
      </c>
      <c r="AB210" s="17">
        <v>0.173816965697386</v>
      </c>
      <c r="AC210" s="17">
        <v>0.28422593535305302</v>
      </c>
      <c r="AD210" s="17">
        <v>0.15847193070799601</v>
      </c>
      <c r="AE210" s="17"/>
      <c r="AF210" s="17">
        <v>0.20390026927565799</v>
      </c>
      <c r="AG210" s="17">
        <v>0.17987623002911199</v>
      </c>
      <c r="AH210" s="17"/>
      <c r="AI210" s="17">
        <v>0.15474039232383899</v>
      </c>
      <c r="AJ210" s="17">
        <v>0.229081365297926</v>
      </c>
      <c r="AK210" s="17">
        <v>0.17208009182710901</v>
      </c>
      <c r="AL210" s="17">
        <v>0.20602345285634699</v>
      </c>
      <c r="AM210" s="17">
        <v>0.207721656069386</v>
      </c>
      <c r="AN210" s="17">
        <v>0.15812291506624301</v>
      </c>
      <c r="AO210" s="17">
        <v>8.8998856370910304E-2</v>
      </c>
      <c r="AP210" s="17"/>
      <c r="AQ210" s="17">
        <v>0.16075190998268801</v>
      </c>
      <c r="AR210" s="17">
        <v>0.227837323107492</v>
      </c>
      <c r="AS210" s="17"/>
      <c r="AT210" s="17">
        <v>0.162413616646675</v>
      </c>
      <c r="AU210" s="17">
        <v>0.17787871037924399</v>
      </c>
      <c r="AV210" s="17">
        <v>0.223808204422693</v>
      </c>
      <c r="AW210" s="17"/>
      <c r="AX210" s="17">
        <v>0.190311089488437</v>
      </c>
      <c r="AY210" s="17">
        <v>0.195276623875173</v>
      </c>
      <c r="AZ210" s="17"/>
      <c r="BA210" s="17">
        <v>0.271098154508289</v>
      </c>
      <c r="BB210" s="17">
        <v>0.210179485859499</v>
      </c>
      <c r="BC210" s="17">
        <v>0.13322317416813301</v>
      </c>
      <c r="BD210" s="17">
        <v>0.117030972421967</v>
      </c>
      <c r="BE210" s="17">
        <v>0.28701317603145698</v>
      </c>
      <c r="BF210" s="17"/>
      <c r="BG210" s="17">
        <v>0.22439065537818301</v>
      </c>
      <c r="BH210" s="17">
        <v>0.24395970520021401</v>
      </c>
    </row>
    <row r="211" spans="2:60" x14ac:dyDescent="0.35">
      <c r="B211" t="s">
        <v>159</v>
      </c>
      <c r="C211" s="17">
        <v>0.11395285925743801</v>
      </c>
      <c r="D211" s="17">
        <v>0.13253932995512699</v>
      </c>
      <c r="E211" s="17">
        <v>9.7269365980425002E-2</v>
      </c>
      <c r="F211" s="17"/>
      <c r="G211" s="17">
        <v>8.5160596351481405E-2</v>
      </c>
      <c r="H211" s="17">
        <v>0.122574433546741</v>
      </c>
      <c r="I211" s="17">
        <v>0.15739724461360199</v>
      </c>
      <c r="J211" s="17">
        <v>0.114913627458145</v>
      </c>
      <c r="K211" s="17">
        <v>0.118468009089883</v>
      </c>
      <c r="L211" s="17">
        <v>8.4752215326122496E-2</v>
      </c>
      <c r="M211" s="17"/>
      <c r="N211" s="17">
        <v>0.11784271583457399</v>
      </c>
      <c r="O211" s="17">
        <v>0.10454885574562001</v>
      </c>
      <c r="P211" s="17">
        <v>0.12120895653528201</v>
      </c>
      <c r="Q211" s="17">
        <v>7.6679430127476994E-2</v>
      </c>
      <c r="R211" s="17">
        <v>0.15812316882966801</v>
      </c>
      <c r="S211" s="17"/>
      <c r="T211" s="17">
        <v>9.9841727190483398E-2</v>
      </c>
      <c r="U211" s="17">
        <v>0.121747153868817</v>
      </c>
      <c r="V211" s="17">
        <v>0.1045593086311</v>
      </c>
      <c r="W211" s="17">
        <v>0.132163894081404</v>
      </c>
      <c r="X211" s="17"/>
      <c r="Y211" s="17">
        <v>0.134440470891206</v>
      </c>
      <c r="Z211" s="17">
        <v>0.101519232474824</v>
      </c>
      <c r="AA211" s="17">
        <v>0.13874597333060801</v>
      </c>
      <c r="AB211" s="17">
        <v>0.12854924677177401</v>
      </c>
      <c r="AC211" s="17">
        <v>6.5337092451319898E-2</v>
      </c>
      <c r="AD211" s="17">
        <v>8.3153080055960393E-2</v>
      </c>
      <c r="AE211" s="17"/>
      <c r="AF211" s="17">
        <v>0.110058649696989</v>
      </c>
      <c r="AG211" s="17">
        <v>0.118039997538503</v>
      </c>
      <c r="AH211" s="17"/>
      <c r="AI211" s="17">
        <v>0.149128444068999</v>
      </c>
      <c r="AJ211" s="17">
        <v>0.14788493416329199</v>
      </c>
      <c r="AK211" s="17">
        <v>0.10584948598499801</v>
      </c>
      <c r="AL211" s="17">
        <v>8.41135918266257E-2</v>
      </c>
      <c r="AM211" s="17">
        <v>8.9954263006115698E-2</v>
      </c>
      <c r="AN211" s="17">
        <v>0.124887744787457</v>
      </c>
      <c r="AO211" s="17">
        <v>8.6850333299334698E-2</v>
      </c>
      <c r="AP211" s="17"/>
      <c r="AQ211" s="17">
        <v>6.6629701715870002E-2</v>
      </c>
      <c r="AR211" s="17">
        <v>0.17353098239451101</v>
      </c>
      <c r="AS211" s="17"/>
      <c r="AT211" s="17">
        <v>4.2238807262331098E-2</v>
      </c>
      <c r="AU211" s="17">
        <v>0.104046075037733</v>
      </c>
      <c r="AV211" s="17">
        <v>0.176400027613868</v>
      </c>
      <c r="AW211" s="17"/>
      <c r="AX211" s="17">
        <v>0.11214401669544</v>
      </c>
      <c r="AY211" s="17">
        <v>0.114606250732208</v>
      </c>
      <c r="AZ211" s="17"/>
      <c r="BA211" s="17">
        <v>0.23764698889705599</v>
      </c>
      <c r="BB211" s="17">
        <v>6.6509663286223195E-2</v>
      </c>
      <c r="BC211" s="17">
        <v>5.22902951239076E-2</v>
      </c>
      <c r="BD211" s="17">
        <v>0.116604059969337</v>
      </c>
      <c r="BE211" s="17">
        <v>0.30500989757518998</v>
      </c>
      <c r="BF211" s="17"/>
      <c r="BG211" s="17">
        <v>0.10643275417402701</v>
      </c>
      <c r="BH211" s="17">
        <v>0.25729004772293901</v>
      </c>
    </row>
    <row r="212" spans="2:60" x14ac:dyDescent="0.35">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row>
    <row r="213" spans="2:60" x14ac:dyDescent="0.35">
      <c r="B213" s="6" t="s">
        <v>162</v>
      </c>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row>
    <row r="214" spans="2:60" x14ac:dyDescent="0.35">
      <c r="B214" s="24" t="s">
        <v>97</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row>
    <row r="215" spans="2:60" x14ac:dyDescent="0.35">
      <c r="B215" t="s">
        <v>155</v>
      </c>
      <c r="C215" s="17">
        <v>0.13731147834553101</v>
      </c>
      <c r="D215" s="17">
        <v>0.155754871803712</v>
      </c>
      <c r="E215" s="17">
        <v>0.120697661772873</v>
      </c>
      <c r="F215" s="17"/>
      <c r="G215" s="17">
        <v>4.45297342015923E-2</v>
      </c>
      <c r="H215" s="17">
        <v>0.117197969553055</v>
      </c>
      <c r="I215" s="17">
        <v>0.144957971971995</v>
      </c>
      <c r="J215" s="17">
        <v>0.172423923939023</v>
      </c>
      <c r="K215" s="17">
        <v>0.19631731059501301</v>
      </c>
      <c r="L215" s="17">
        <v>0.12897592429398799</v>
      </c>
      <c r="M215" s="17"/>
      <c r="N215" s="17">
        <v>0.14282132862479799</v>
      </c>
      <c r="O215" s="17">
        <v>0.13347341084043499</v>
      </c>
      <c r="P215" s="17">
        <v>0.15551855932825201</v>
      </c>
      <c r="Q215" s="17">
        <v>0.111496173166587</v>
      </c>
      <c r="R215" s="17">
        <v>0.122291964695157</v>
      </c>
      <c r="S215" s="17"/>
      <c r="T215" s="17">
        <v>0.118640941575075</v>
      </c>
      <c r="U215" s="17">
        <v>0.15362847396179399</v>
      </c>
      <c r="V215" s="17">
        <v>0.135853687631072</v>
      </c>
      <c r="W215" s="17">
        <v>0.138704533262935</v>
      </c>
      <c r="X215" s="17"/>
      <c r="Y215" s="17">
        <v>0.120183866665558</v>
      </c>
      <c r="Z215" s="17">
        <v>0.15778764527679001</v>
      </c>
      <c r="AA215" s="17">
        <v>9.55089484568966E-2</v>
      </c>
      <c r="AB215" s="17">
        <v>0.150593586731114</v>
      </c>
      <c r="AC215" s="17">
        <v>5.15326441412709E-2</v>
      </c>
      <c r="AD215" s="17">
        <v>0.12423059036516999</v>
      </c>
      <c r="AE215" s="17"/>
      <c r="AF215" s="17">
        <v>0.14545064631749599</v>
      </c>
      <c r="AG215" s="17">
        <v>0.12839951070907099</v>
      </c>
      <c r="AH215" s="17"/>
      <c r="AI215" s="17">
        <v>0.15896367574242801</v>
      </c>
      <c r="AJ215" s="17">
        <v>0.130969296245839</v>
      </c>
      <c r="AK215" s="17">
        <v>0.14461851836220099</v>
      </c>
      <c r="AL215" s="17">
        <v>0.159434053609189</v>
      </c>
      <c r="AM215" s="17">
        <v>0.132713844115256</v>
      </c>
      <c r="AN215" s="17">
        <v>0.12669476207811101</v>
      </c>
      <c r="AO215" s="17">
        <v>7.7515031688346003E-2</v>
      </c>
      <c r="AP215" s="17"/>
      <c r="AQ215" s="17">
        <v>6.3767421484978298E-2</v>
      </c>
      <c r="AR215" s="17">
        <v>0.23693703249739401</v>
      </c>
      <c r="AS215" s="17"/>
      <c r="AT215" s="17">
        <v>4.2847148474404101E-2</v>
      </c>
      <c r="AU215" s="17">
        <v>0.118706062490556</v>
      </c>
      <c r="AV215" s="17">
        <v>0.22830841138428301</v>
      </c>
      <c r="AW215" s="17"/>
      <c r="AX215" s="17">
        <v>0.14042572374809001</v>
      </c>
      <c r="AY215" s="17">
        <v>0.13618654827194601</v>
      </c>
      <c r="AZ215" s="17"/>
      <c r="BA215" s="17">
        <v>0.19584825200953501</v>
      </c>
      <c r="BB215" s="17">
        <v>5.4810248472093197E-2</v>
      </c>
      <c r="BC215" s="17">
        <v>7.1699320818014806E-2</v>
      </c>
      <c r="BD215" s="17">
        <v>0.211148142358006</v>
      </c>
      <c r="BE215" s="17">
        <v>0.44494186647282702</v>
      </c>
      <c r="BF215" s="17"/>
      <c r="BG215" s="17">
        <v>8.7711738627805402E-2</v>
      </c>
      <c r="BH215" s="17">
        <v>0.385726071713338</v>
      </c>
    </row>
    <row r="216" spans="2:60" x14ac:dyDescent="0.35">
      <c r="B216" t="s">
        <v>156</v>
      </c>
      <c r="C216" s="17">
        <v>0.20258075030994399</v>
      </c>
      <c r="D216" s="17">
        <v>0.21797644136150601</v>
      </c>
      <c r="E216" s="17">
        <v>0.189755358787739</v>
      </c>
      <c r="F216" s="17"/>
      <c r="G216" s="17">
        <v>0.21213999694739</v>
      </c>
      <c r="H216" s="17">
        <v>0.19499874914255799</v>
      </c>
      <c r="I216" s="17">
        <v>0.20496050987734499</v>
      </c>
      <c r="J216" s="17">
        <v>0.24120596519878401</v>
      </c>
      <c r="K216" s="17">
        <v>0.215324213099505</v>
      </c>
      <c r="L216" s="17">
        <v>0.16243741848075899</v>
      </c>
      <c r="M216" s="17"/>
      <c r="N216" s="17">
        <v>0.18891927334682301</v>
      </c>
      <c r="O216" s="17">
        <v>0.19579402168961399</v>
      </c>
      <c r="P216" s="17">
        <v>0.20399392561010599</v>
      </c>
      <c r="Q216" s="17">
        <v>0.231024413312237</v>
      </c>
      <c r="R216" s="17">
        <v>0.20650086542643001</v>
      </c>
      <c r="S216" s="17"/>
      <c r="T216" s="17">
        <v>0.21973008622183901</v>
      </c>
      <c r="U216" s="17">
        <v>0.20685998469470401</v>
      </c>
      <c r="V216" s="17">
        <v>0.20866116114416899</v>
      </c>
      <c r="W216" s="17">
        <v>0.17699712205474699</v>
      </c>
      <c r="X216" s="17"/>
      <c r="Y216" s="17">
        <v>0.18794924995253801</v>
      </c>
      <c r="Z216" s="17">
        <v>0.20830196611083901</v>
      </c>
      <c r="AA216" s="17">
        <v>0.168487560644282</v>
      </c>
      <c r="AB216" s="17">
        <v>0.23366493534195801</v>
      </c>
      <c r="AC216" s="17">
        <v>0.26615075204264799</v>
      </c>
      <c r="AD216" s="17">
        <v>0.20472708179372201</v>
      </c>
      <c r="AE216" s="17"/>
      <c r="AF216" s="17">
        <v>0.22214401128481001</v>
      </c>
      <c r="AG216" s="17">
        <v>0.17873834133865599</v>
      </c>
      <c r="AH216" s="17"/>
      <c r="AI216" s="17">
        <v>0.21307274381803501</v>
      </c>
      <c r="AJ216" s="17">
        <v>0.20416362134510299</v>
      </c>
      <c r="AK216" s="17">
        <v>0.21008911703216099</v>
      </c>
      <c r="AL216" s="17">
        <v>0.18915839801833301</v>
      </c>
      <c r="AM216" s="17">
        <v>0.21532702496586001</v>
      </c>
      <c r="AN216" s="17">
        <v>0.172516076271371</v>
      </c>
      <c r="AO216" s="17">
        <v>0.15147617071144101</v>
      </c>
      <c r="AP216" s="17"/>
      <c r="AQ216" s="17">
        <v>0.14314042864134999</v>
      </c>
      <c r="AR216" s="17">
        <v>0.27938750091230902</v>
      </c>
      <c r="AS216" s="17"/>
      <c r="AT216" s="17">
        <v>0.109859848685124</v>
      </c>
      <c r="AU216" s="17">
        <v>0.21812008705901401</v>
      </c>
      <c r="AV216" s="17">
        <v>0.24883753919319801</v>
      </c>
      <c r="AW216" s="17"/>
      <c r="AX216" s="17">
        <v>0.194925044116221</v>
      </c>
      <c r="AY216" s="17">
        <v>0.205346150276426</v>
      </c>
      <c r="AZ216" s="17"/>
      <c r="BA216" s="17">
        <v>0.20149938969384901</v>
      </c>
      <c r="BB216" s="17">
        <v>0.20350019262744001</v>
      </c>
      <c r="BC216" s="17">
        <v>0.18267285120107099</v>
      </c>
      <c r="BD216" s="17">
        <v>0.17485558079802199</v>
      </c>
      <c r="BE216" s="17">
        <v>0.28503908103575498</v>
      </c>
      <c r="BF216" s="17"/>
      <c r="BG216" s="17">
        <v>0.20303344326647399</v>
      </c>
      <c r="BH216" s="17">
        <v>0.25713155887850803</v>
      </c>
    </row>
    <row r="217" spans="2:60" x14ac:dyDescent="0.35">
      <c r="B217" t="s">
        <v>157</v>
      </c>
      <c r="C217" s="17">
        <v>0.21669065731835199</v>
      </c>
      <c r="D217" s="17">
        <v>0.18474921136819999</v>
      </c>
      <c r="E217" s="17">
        <v>0.24777289250426199</v>
      </c>
      <c r="F217" s="17"/>
      <c r="G217" s="17">
        <v>0.25360506894921803</v>
      </c>
      <c r="H217" s="17">
        <v>0.194132628593743</v>
      </c>
      <c r="I217" s="17">
        <v>0.169858965001732</v>
      </c>
      <c r="J217" s="17">
        <v>0.20827553126474899</v>
      </c>
      <c r="K217" s="17">
        <v>0.221893798117338</v>
      </c>
      <c r="L217" s="17">
        <v>0.25373716347157199</v>
      </c>
      <c r="M217" s="17"/>
      <c r="N217" s="17">
        <v>0.207029602995349</v>
      </c>
      <c r="O217" s="17">
        <v>0.23396564901497599</v>
      </c>
      <c r="P217" s="17">
        <v>0.22167138330686501</v>
      </c>
      <c r="Q217" s="17">
        <v>0.217596207261781</v>
      </c>
      <c r="R217" s="17">
        <v>0.16019224439688701</v>
      </c>
      <c r="S217" s="17"/>
      <c r="T217" s="17">
        <v>0.21818728063315401</v>
      </c>
      <c r="U217" s="17">
        <v>0.22491247110610499</v>
      </c>
      <c r="V217" s="17">
        <v>0.21897769278625401</v>
      </c>
      <c r="W217" s="17">
        <v>0.20483655984238699</v>
      </c>
      <c r="X217" s="17"/>
      <c r="Y217" s="17">
        <v>0.21026280269914599</v>
      </c>
      <c r="Z217" s="17">
        <v>0.23127230902625001</v>
      </c>
      <c r="AA217" s="17">
        <v>0.23411203525587401</v>
      </c>
      <c r="AB217" s="17">
        <v>0.174532102992869</v>
      </c>
      <c r="AC217" s="17">
        <v>0.17748493032013801</v>
      </c>
      <c r="AD217" s="17">
        <v>0.215847038181048</v>
      </c>
      <c r="AE217" s="17"/>
      <c r="AF217" s="17">
        <v>0.211115059136807</v>
      </c>
      <c r="AG217" s="17">
        <v>0.22362005492495801</v>
      </c>
      <c r="AH217" s="17"/>
      <c r="AI217" s="17">
        <v>0.24546167662715701</v>
      </c>
      <c r="AJ217" s="17">
        <v>0.20550034492501901</v>
      </c>
      <c r="AK217" s="17">
        <v>0.22315891206844099</v>
      </c>
      <c r="AL217" s="17">
        <v>0.201077791542081</v>
      </c>
      <c r="AM217" s="17">
        <v>0.20875347126118299</v>
      </c>
      <c r="AN217" s="17">
        <v>0.23635604690088199</v>
      </c>
      <c r="AO217" s="17">
        <v>0.26528640527397501</v>
      </c>
      <c r="AP217" s="17"/>
      <c r="AQ217" s="17">
        <v>0.22558533905205899</v>
      </c>
      <c r="AR217" s="17">
        <v>0.185165849316483</v>
      </c>
      <c r="AS217" s="17"/>
      <c r="AT217" s="17">
        <v>0.205822815959911</v>
      </c>
      <c r="AU217" s="17">
        <v>0.25994275053757199</v>
      </c>
      <c r="AV217" s="17">
        <v>0.16799250651987599</v>
      </c>
      <c r="AW217" s="17"/>
      <c r="AX217" s="17">
        <v>0.215170316923814</v>
      </c>
      <c r="AY217" s="17">
        <v>0.21723983582255599</v>
      </c>
      <c r="AZ217" s="17"/>
      <c r="BA217" s="17">
        <v>0.114501421731371</v>
      </c>
      <c r="BB217" s="17">
        <v>0.199319657668243</v>
      </c>
      <c r="BC217" s="17">
        <v>0.25037233920524599</v>
      </c>
      <c r="BD217" s="17">
        <v>0.18027088625969101</v>
      </c>
      <c r="BE217" s="17">
        <v>0.17062336416694601</v>
      </c>
      <c r="BF217" s="17"/>
      <c r="BG217" s="17">
        <v>0.17953317257409601</v>
      </c>
      <c r="BH217" s="17">
        <v>0.17306691003347599</v>
      </c>
    </row>
    <row r="218" spans="2:60" x14ac:dyDescent="0.35">
      <c r="B218" t="s">
        <v>158</v>
      </c>
      <c r="C218" s="17">
        <v>0.27357631666480597</v>
      </c>
      <c r="D218" s="17">
        <v>0.271009088274206</v>
      </c>
      <c r="E218" s="17">
        <v>0.27496287388235202</v>
      </c>
      <c r="F218" s="17"/>
      <c r="G218" s="17">
        <v>0.30130827314437603</v>
      </c>
      <c r="H218" s="17">
        <v>0.29535442150507502</v>
      </c>
      <c r="I218" s="17">
        <v>0.25904026592129498</v>
      </c>
      <c r="J218" s="17">
        <v>0.25052944129009802</v>
      </c>
      <c r="K218" s="17">
        <v>0.230790896963564</v>
      </c>
      <c r="L218" s="17">
        <v>0.301548790138221</v>
      </c>
      <c r="M218" s="17"/>
      <c r="N218" s="17">
        <v>0.29049555307208103</v>
      </c>
      <c r="O218" s="17">
        <v>0.26758031922508801</v>
      </c>
      <c r="P218" s="17">
        <v>0.25260574289563598</v>
      </c>
      <c r="Q218" s="17">
        <v>0.29642584658854698</v>
      </c>
      <c r="R218" s="17">
        <v>0.29995166067596801</v>
      </c>
      <c r="S218" s="17"/>
      <c r="T218" s="17">
        <v>0.26677367318595802</v>
      </c>
      <c r="U218" s="17">
        <v>0.26211424100068997</v>
      </c>
      <c r="V218" s="17">
        <v>0.28145709798253798</v>
      </c>
      <c r="W218" s="17">
        <v>0.27581101108358902</v>
      </c>
      <c r="X218" s="17"/>
      <c r="Y218" s="17">
        <v>0.27245112437505098</v>
      </c>
      <c r="Z218" s="17">
        <v>0.26835364369487202</v>
      </c>
      <c r="AA218" s="17">
        <v>0.315867832511741</v>
      </c>
      <c r="AB218" s="17">
        <v>0.28377225766894498</v>
      </c>
      <c r="AC218" s="17">
        <v>0.300074564345299</v>
      </c>
      <c r="AD218" s="17">
        <v>0.27058482338422601</v>
      </c>
      <c r="AE218" s="17"/>
      <c r="AF218" s="17">
        <v>0.265038145189329</v>
      </c>
      <c r="AG218" s="17">
        <v>0.283575985414733</v>
      </c>
      <c r="AH218" s="17"/>
      <c r="AI218" s="17">
        <v>0.210961457769095</v>
      </c>
      <c r="AJ218" s="17">
        <v>0.260387843104745</v>
      </c>
      <c r="AK218" s="17">
        <v>0.28442452655003198</v>
      </c>
      <c r="AL218" s="17">
        <v>0.30312136858990801</v>
      </c>
      <c r="AM218" s="17">
        <v>0.27447972187182401</v>
      </c>
      <c r="AN218" s="17">
        <v>0.28451176547931201</v>
      </c>
      <c r="AO218" s="17">
        <v>0.29966106303836298</v>
      </c>
      <c r="AP218" s="17"/>
      <c r="AQ218" s="17">
        <v>0.33867333607519701</v>
      </c>
      <c r="AR218" s="17">
        <v>0.19006826711393399</v>
      </c>
      <c r="AS218" s="17"/>
      <c r="AT218" s="17">
        <v>0.35683771461878899</v>
      </c>
      <c r="AU218" s="17">
        <v>0.25601973158622199</v>
      </c>
      <c r="AV218" s="17">
        <v>0.247654312122186</v>
      </c>
      <c r="AW218" s="17"/>
      <c r="AX218" s="17">
        <v>0.27374358912868002</v>
      </c>
      <c r="AY218" s="17">
        <v>0.27351589437922103</v>
      </c>
      <c r="AZ218" s="17"/>
      <c r="BA218" s="17">
        <v>0.25273073078597003</v>
      </c>
      <c r="BB218" s="17">
        <v>0.33093350711688901</v>
      </c>
      <c r="BC218" s="17">
        <v>0.32745217839742002</v>
      </c>
      <c r="BD218" s="17">
        <v>0.24557494742268801</v>
      </c>
      <c r="BE218" s="17">
        <v>6.1053262171660898E-2</v>
      </c>
      <c r="BF218" s="17"/>
      <c r="BG218" s="17">
        <v>0.31269028322640002</v>
      </c>
      <c r="BH218" s="17">
        <v>0.10778932527117099</v>
      </c>
    </row>
    <row r="219" spans="2:60" x14ac:dyDescent="0.35">
      <c r="B219" t="s">
        <v>159</v>
      </c>
      <c r="C219" s="17">
        <v>0.16984079736136701</v>
      </c>
      <c r="D219" s="17">
        <v>0.17051038719237599</v>
      </c>
      <c r="E219" s="17">
        <v>0.16681121305277399</v>
      </c>
      <c r="F219" s="17"/>
      <c r="G219" s="17">
        <v>0.188416926757424</v>
      </c>
      <c r="H219" s="17">
        <v>0.19831623120556799</v>
      </c>
      <c r="I219" s="17">
        <v>0.221182287227633</v>
      </c>
      <c r="J219" s="17">
        <v>0.127565138307346</v>
      </c>
      <c r="K219" s="17">
        <v>0.13567378122457999</v>
      </c>
      <c r="L219" s="17">
        <v>0.153300703615461</v>
      </c>
      <c r="M219" s="17"/>
      <c r="N219" s="17">
        <v>0.170734241960948</v>
      </c>
      <c r="O219" s="17">
        <v>0.16918659922988599</v>
      </c>
      <c r="P219" s="17">
        <v>0.166210388859141</v>
      </c>
      <c r="Q219" s="17">
        <v>0.14345735967084799</v>
      </c>
      <c r="R219" s="17">
        <v>0.21106326480555901</v>
      </c>
      <c r="S219" s="17"/>
      <c r="T219" s="17">
        <v>0.176668018383974</v>
      </c>
      <c r="U219" s="17">
        <v>0.152484829236707</v>
      </c>
      <c r="V219" s="17">
        <v>0.15505036045596701</v>
      </c>
      <c r="W219" s="17">
        <v>0.203650773756342</v>
      </c>
      <c r="X219" s="17"/>
      <c r="Y219" s="17">
        <v>0.209152956307708</v>
      </c>
      <c r="Z219" s="17">
        <v>0.134284435891249</v>
      </c>
      <c r="AA219" s="17">
        <v>0.18602362313120699</v>
      </c>
      <c r="AB219" s="17">
        <v>0.157437117265114</v>
      </c>
      <c r="AC219" s="17">
        <v>0.20475710915064399</v>
      </c>
      <c r="AD219" s="17">
        <v>0.184610466275833</v>
      </c>
      <c r="AE219" s="17"/>
      <c r="AF219" s="17">
        <v>0.15625213807155799</v>
      </c>
      <c r="AG219" s="17">
        <v>0.18566610761258101</v>
      </c>
      <c r="AH219" s="17"/>
      <c r="AI219" s="17">
        <v>0.171540446043285</v>
      </c>
      <c r="AJ219" s="17">
        <v>0.198978894379295</v>
      </c>
      <c r="AK219" s="17">
        <v>0.137708925987165</v>
      </c>
      <c r="AL219" s="17">
        <v>0.14720838824049001</v>
      </c>
      <c r="AM219" s="17">
        <v>0.168725937785876</v>
      </c>
      <c r="AN219" s="17">
        <v>0.17992134927032499</v>
      </c>
      <c r="AO219" s="17">
        <v>0.20606132928787399</v>
      </c>
      <c r="AP219" s="17"/>
      <c r="AQ219" s="17">
        <v>0.22883347474641599</v>
      </c>
      <c r="AR219" s="17">
        <v>0.10844135015988</v>
      </c>
      <c r="AS219" s="17"/>
      <c r="AT219" s="17">
        <v>0.28463247226177102</v>
      </c>
      <c r="AU219" s="17">
        <v>0.14721136832663601</v>
      </c>
      <c r="AV219" s="17">
        <v>0.10720723078045701</v>
      </c>
      <c r="AW219" s="17"/>
      <c r="AX219" s="17">
        <v>0.175735326083195</v>
      </c>
      <c r="AY219" s="17">
        <v>0.167711571249851</v>
      </c>
      <c r="AZ219" s="17"/>
      <c r="BA219" s="17">
        <v>0.235420205779276</v>
      </c>
      <c r="BB219" s="17">
        <v>0.21143639411533399</v>
      </c>
      <c r="BC219" s="17">
        <v>0.167803310378248</v>
      </c>
      <c r="BD219" s="17">
        <v>0.18815044316159299</v>
      </c>
      <c r="BE219" s="17">
        <v>3.8342426152811901E-2</v>
      </c>
      <c r="BF219" s="17"/>
      <c r="BG219" s="17">
        <v>0.21703136230522399</v>
      </c>
      <c r="BH219" s="17">
        <v>7.6286134103506195E-2</v>
      </c>
    </row>
    <row r="220" spans="2:60" x14ac:dyDescent="0.3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row>
    <row r="221" spans="2:60" x14ac:dyDescent="0.35">
      <c r="B221" s="6" t="s">
        <v>163</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row>
    <row r="222" spans="2:60" x14ac:dyDescent="0.35">
      <c r="B222" s="24" t="s">
        <v>97</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row>
    <row r="223" spans="2:60" x14ac:dyDescent="0.35">
      <c r="B223" t="s">
        <v>155</v>
      </c>
      <c r="C223" s="17">
        <v>0.17073067024661001</v>
      </c>
      <c r="D223" s="17">
        <v>0.16782817439558501</v>
      </c>
      <c r="E223" s="17">
        <v>0.169307641836248</v>
      </c>
      <c r="F223" s="17"/>
      <c r="G223" s="17">
        <v>0.22812276103568199</v>
      </c>
      <c r="H223" s="17">
        <v>0.194248734399319</v>
      </c>
      <c r="I223" s="17">
        <v>0.206824722964217</v>
      </c>
      <c r="J223" s="17">
        <v>0.18615331577456901</v>
      </c>
      <c r="K223" s="17">
        <v>0.155690846247172</v>
      </c>
      <c r="L223" s="17">
        <v>8.9351209106182494E-2</v>
      </c>
      <c r="M223" s="17"/>
      <c r="N223" s="17">
        <v>0.21221922845132199</v>
      </c>
      <c r="O223" s="17">
        <v>0.20022648676374599</v>
      </c>
      <c r="P223" s="17">
        <v>0.15252318601273401</v>
      </c>
      <c r="Q223" s="17">
        <v>0.10202955256688299</v>
      </c>
      <c r="R223" s="17">
        <v>0.15086146598745601</v>
      </c>
      <c r="S223" s="17"/>
      <c r="T223" s="17">
        <v>0.16800420276095901</v>
      </c>
      <c r="U223" s="17">
        <v>0.16651721142799999</v>
      </c>
      <c r="V223" s="17">
        <v>0.17872382368016501</v>
      </c>
      <c r="W223" s="17">
        <v>0.16359145861327701</v>
      </c>
      <c r="X223" s="17"/>
      <c r="Y223" s="17">
        <v>0.19212581999518599</v>
      </c>
      <c r="Z223" s="17">
        <v>0.15617698945045499</v>
      </c>
      <c r="AA223" s="17">
        <v>0.16724668202090701</v>
      </c>
      <c r="AB223" s="17">
        <v>0.154821833676377</v>
      </c>
      <c r="AC223" s="17">
        <v>0.15337369551907801</v>
      </c>
      <c r="AD223" s="17">
        <v>0.17650076552049401</v>
      </c>
      <c r="AE223" s="17"/>
      <c r="AF223" s="17">
        <v>0.143086315059441</v>
      </c>
      <c r="AG223" s="17">
        <v>0.207847102958201</v>
      </c>
      <c r="AH223" s="17"/>
      <c r="AI223" s="17">
        <v>0.16592801289876699</v>
      </c>
      <c r="AJ223" s="17">
        <v>0.226581905695077</v>
      </c>
      <c r="AK223" s="17">
        <v>0.17725416665185401</v>
      </c>
      <c r="AL223" s="17">
        <v>0.15437881797117101</v>
      </c>
      <c r="AM223" s="17">
        <v>0.14718340366747601</v>
      </c>
      <c r="AN223" s="17">
        <v>0.12348749514137</v>
      </c>
      <c r="AO223" s="17">
        <v>7.9917806995649293E-2</v>
      </c>
      <c r="AP223" s="17"/>
      <c r="AQ223" s="17">
        <v>0.193178367544555</v>
      </c>
      <c r="AR223" s="17">
        <v>0.125032773243999</v>
      </c>
      <c r="AS223" s="17"/>
      <c r="AT223" s="17">
        <v>0.246716574759164</v>
      </c>
      <c r="AU223" s="17">
        <v>0.16742971690462899</v>
      </c>
      <c r="AV223" s="17">
        <v>0.100676694644313</v>
      </c>
      <c r="AW223" s="17"/>
      <c r="AX223" s="17">
        <v>0.17492181586805899</v>
      </c>
      <c r="AY223" s="17">
        <v>0.16921674146358301</v>
      </c>
      <c r="AZ223" s="17"/>
      <c r="BA223" s="17">
        <v>0.22732053334626801</v>
      </c>
      <c r="BB223" s="17">
        <v>0.20872153167534599</v>
      </c>
      <c r="BC223" s="17">
        <v>0.16577842320344999</v>
      </c>
      <c r="BD223" s="17">
        <v>0.17632600787307201</v>
      </c>
      <c r="BE223" s="17">
        <v>6.4452328151855504E-2</v>
      </c>
      <c r="BF223" s="17"/>
      <c r="BG223" s="17">
        <v>0.21306032586580301</v>
      </c>
      <c r="BH223" s="17">
        <v>9.2787942730229805E-2</v>
      </c>
    </row>
    <row r="224" spans="2:60" x14ac:dyDescent="0.35">
      <c r="B224" t="s">
        <v>156</v>
      </c>
      <c r="C224" s="17">
        <v>0.26475374358783399</v>
      </c>
      <c r="D224" s="17">
        <v>0.24612904583547901</v>
      </c>
      <c r="E224" s="17">
        <v>0.28313647740460202</v>
      </c>
      <c r="F224" s="17"/>
      <c r="G224" s="17">
        <v>0.27784957429991602</v>
      </c>
      <c r="H224" s="17">
        <v>0.30186262465572999</v>
      </c>
      <c r="I224" s="17">
        <v>0.27575632256077698</v>
      </c>
      <c r="J224" s="17">
        <v>0.26255077972526902</v>
      </c>
      <c r="K224" s="17">
        <v>0.23319062260082599</v>
      </c>
      <c r="L224" s="17">
        <v>0.24340952145911601</v>
      </c>
      <c r="M224" s="17"/>
      <c r="N224" s="17">
        <v>0.26435116268417203</v>
      </c>
      <c r="O224" s="17">
        <v>0.27198873338909502</v>
      </c>
      <c r="P224" s="17">
        <v>0.26720716751517698</v>
      </c>
      <c r="Q224" s="17">
        <v>0.27904032681055702</v>
      </c>
      <c r="R224" s="17">
        <v>0.22317821514047401</v>
      </c>
      <c r="S224" s="17"/>
      <c r="T224" s="17">
        <v>0.238630070714032</v>
      </c>
      <c r="U224" s="17">
        <v>0.27986551361783102</v>
      </c>
      <c r="V224" s="17">
        <v>0.27988073780197698</v>
      </c>
      <c r="W224" s="17">
        <v>0.246056864017588</v>
      </c>
      <c r="X224" s="17"/>
      <c r="Y224" s="17">
        <v>0.28510351982563398</v>
      </c>
      <c r="Z224" s="17">
        <v>0.25977055287455603</v>
      </c>
      <c r="AA224" s="17">
        <v>0.31350982522003101</v>
      </c>
      <c r="AB224" s="17">
        <v>0.224351139737925</v>
      </c>
      <c r="AC224" s="17">
        <v>0.13544825027142501</v>
      </c>
      <c r="AD224" s="17">
        <v>0.251949472980459</v>
      </c>
      <c r="AE224" s="17"/>
      <c r="AF224" s="17">
        <v>0.27144001162012099</v>
      </c>
      <c r="AG224" s="17">
        <v>0.25656700591299703</v>
      </c>
      <c r="AH224" s="17"/>
      <c r="AI224" s="17">
        <v>0.25292406136246798</v>
      </c>
      <c r="AJ224" s="17">
        <v>0.25376037753573</v>
      </c>
      <c r="AK224" s="17">
        <v>0.29619278163464002</v>
      </c>
      <c r="AL224" s="17">
        <v>0.27075383141901199</v>
      </c>
      <c r="AM224" s="17">
        <v>0.256674418879486</v>
      </c>
      <c r="AN224" s="17">
        <v>0.25578106795338401</v>
      </c>
      <c r="AO224" s="17">
        <v>0.24308607860530401</v>
      </c>
      <c r="AP224" s="17"/>
      <c r="AQ224" s="17">
        <v>0.315825306459943</v>
      </c>
      <c r="AR224" s="17">
        <v>0.186006088451032</v>
      </c>
      <c r="AS224" s="17"/>
      <c r="AT224" s="17">
        <v>0.33709008679374802</v>
      </c>
      <c r="AU224" s="17">
        <v>0.29880815914047898</v>
      </c>
      <c r="AV224" s="17">
        <v>0.183961059184645</v>
      </c>
      <c r="AW224" s="17"/>
      <c r="AX224" s="17">
        <v>0.25610607412434</v>
      </c>
      <c r="AY224" s="17">
        <v>0.26787746127492501</v>
      </c>
      <c r="AZ224" s="17"/>
      <c r="BA224" s="17">
        <v>0.178644973053358</v>
      </c>
      <c r="BB224" s="17">
        <v>0.29686488447248299</v>
      </c>
      <c r="BC224" s="17">
        <v>0.32935399991661901</v>
      </c>
      <c r="BD224" s="17">
        <v>0.24423504782581701</v>
      </c>
      <c r="BE224" s="17">
        <v>0.11325222466981701</v>
      </c>
      <c r="BF224" s="17"/>
      <c r="BG224" s="17">
        <v>0.26928642225514898</v>
      </c>
      <c r="BH224" s="17">
        <v>0.14642784562538599</v>
      </c>
    </row>
    <row r="225" spans="2:60" x14ac:dyDescent="0.35">
      <c r="B225" t="s">
        <v>157</v>
      </c>
      <c r="C225" s="17">
        <v>0.191428929088129</v>
      </c>
      <c r="D225" s="17">
        <v>0.17631740680112801</v>
      </c>
      <c r="E225" s="17">
        <v>0.207356325253444</v>
      </c>
      <c r="F225" s="17"/>
      <c r="G225" s="17">
        <v>0.171852902997298</v>
      </c>
      <c r="H225" s="17">
        <v>0.153708968507098</v>
      </c>
      <c r="I225" s="17">
        <v>0.152363177911674</v>
      </c>
      <c r="J225" s="17">
        <v>0.17744028398935899</v>
      </c>
      <c r="K225" s="17">
        <v>0.19064517654138999</v>
      </c>
      <c r="L225" s="17">
        <v>0.27682725662011998</v>
      </c>
      <c r="M225" s="17"/>
      <c r="N225" s="17">
        <v>0.16823110866150401</v>
      </c>
      <c r="O225" s="17">
        <v>0.20999246274383401</v>
      </c>
      <c r="P225" s="17">
        <v>0.18076043250813001</v>
      </c>
      <c r="Q225" s="17">
        <v>0.24085779630016399</v>
      </c>
      <c r="R225" s="17">
        <v>0.13638624792432799</v>
      </c>
      <c r="S225" s="17"/>
      <c r="T225" s="17">
        <v>0.23703081033099099</v>
      </c>
      <c r="U225" s="17">
        <v>0.18493344098818501</v>
      </c>
      <c r="V225" s="17">
        <v>0.17920823699229699</v>
      </c>
      <c r="W225" s="17">
        <v>0.184176843318518</v>
      </c>
      <c r="X225" s="17"/>
      <c r="Y225" s="17">
        <v>0.17287908748996</v>
      </c>
      <c r="Z225" s="17">
        <v>0.19113811330238001</v>
      </c>
      <c r="AA225" s="17">
        <v>0.172627385479041</v>
      </c>
      <c r="AB225" s="17">
        <v>0.197783685194963</v>
      </c>
      <c r="AC225" s="17">
        <v>0.38597006177242799</v>
      </c>
      <c r="AD225" s="17">
        <v>0.23020550411402199</v>
      </c>
      <c r="AE225" s="17"/>
      <c r="AF225" s="17">
        <v>0.18437995258402201</v>
      </c>
      <c r="AG225" s="17">
        <v>0.202130148041094</v>
      </c>
      <c r="AH225" s="17"/>
      <c r="AI225" s="17">
        <v>0.213796561334577</v>
      </c>
      <c r="AJ225" s="17">
        <v>0.15140494916377001</v>
      </c>
      <c r="AK225" s="17">
        <v>0.20822770468919499</v>
      </c>
      <c r="AL225" s="17">
        <v>0.18876190924306899</v>
      </c>
      <c r="AM225" s="17">
        <v>0.20516649097153999</v>
      </c>
      <c r="AN225" s="17">
        <v>0.203625277508134</v>
      </c>
      <c r="AO225" s="17">
        <v>0.21572548444637801</v>
      </c>
      <c r="AP225" s="17"/>
      <c r="AQ225" s="17">
        <v>0.22702662943957999</v>
      </c>
      <c r="AR225" s="17">
        <v>0.12816304580871801</v>
      </c>
      <c r="AS225" s="17"/>
      <c r="AT225" s="17">
        <v>0.21352282374949999</v>
      </c>
      <c r="AU225" s="17">
        <v>0.21650740960251899</v>
      </c>
      <c r="AV225" s="17">
        <v>0.13370681407657301</v>
      </c>
      <c r="AW225" s="17"/>
      <c r="AX225" s="17">
        <v>0.19984500513271</v>
      </c>
      <c r="AY225" s="17">
        <v>0.18838886775052399</v>
      </c>
      <c r="AZ225" s="17"/>
      <c r="BA225" s="17">
        <v>0.125312878458051</v>
      </c>
      <c r="BB225" s="17">
        <v>0.17516732778651101</v>
      </c>
      <c r="BC225" s="17">
        <v>0.23165707994665799</v>
      </c>
      <c r="BD225" s="17">
        <v>0.163884621118632</v>
      </c>
      <c r="BE225" s="17">
        <v>0.130535383943405</v>
      </c>
      <c r="BF225" s="17"/>
      <c r="BG225" s="17">
        <v>0.16353723070162601</v>
      </c>
      <c r="BH225" s="17">
        <v>0.13898215295498001</v>
      </c>
    </row>
    <row r="226" spans="2:60" x14ac:dyDescent="0.35">
      <c r="B226" t="s">
        <v>158</v>
      </c>
      <c r="C226" s="17">
        <v>0.20443374345075799</v>
      </c>
      <c r="D226" s="17">
        <v>0.21773072983492001</v>
      </c>
      <c r="E226" s="17">
        <v>0.19232174113424</v>
      </c>
      <c r="F226" s="17"/>
      <c r="G226" s="17">
        <v>0.229710658092353</v>
      </c>
      <c r="H226" s="17">
        <v>0.18766775492930099</v>
      </c>
      <c r="I226" s="17">
        <v>0.19105756760367701</v>
      </c>
      <c r="J226" s="17">
        <v>0.19429351972464801</v>
      </c>
      <c r="K226" s="17">
        <v>0.203176433034854</v>
      </c>
      <c r="L226" s="17">
        <v>0.22332956549419899</v>
      </c>
      <c r="M226" s="17"/>
      <c r="N226" s="17">
        <v>0.19623443954401401</v>
      </c>
      <c r="O226" s="17">
        <v>0.20272002668890099</v>
      </c>
      <c r="P226" s="17">
        <v>0.20702221939648999</v>
      </c>
      <c r="Q226" s="17">
        <v>0.20424657213101999</v>
      </c>
      <c r="R226" s="17">
        <v>0.241748604526351</v>
      </c>
      <c r="S226" s="17"/>
      <c r="T226" s="17">
        <v>0.196775696765181</v>
      </c>
      <c r="U226" s="17">
        <v>0.20240952052639799</v>
      </c>
      <c r="V226" s="17">
        <v>0.20335520097521301</v>
      </c>
      <c r="W226" s="17">
        <v>0.213348537643262</v>
      </c>
      <c r="X226" s="17"/>
      <c r="Y226" s="17">
        <v>0.19681686962000799</v>
      </c>
      <c r="Z226" s="17">
        <v>0.216210702764248</v>
      </c>
      <c r="AA226" s="17">
        <v>0.157962230578366</v>
      </c>
      <c r="AB226" s="17">
        <v>0.22591583964923401</v>
      </c>
      <c r="AC226" s="17">
        <v>0.142418488032139</v>
      </c>
      <c r="AD226" s="17">
        <v>0.187683681532087</v>
      </c>
      <c r="AE226" s="17"/>
      <c r="AF226" s="17">
        <v>0.213584210060172</v>
      </c>
      <c r="AG226" s="17">
        <v>0.19141765944068201</v>
      </c>
      <c r="AH226" s="17"/>
      <c r="AI226" s="17">
        <v>0.19720665734905901</v>
      </c>
      <c r="AJ226" s="17">
        <v>0.21762391910902101</v>
      </c>
      <c r="AK226" s="17">
        <v>0.17470186569162799</v>
      </c>
      <c r="AL226" s="17">
        <v>0.20658125347797399</v>
      </c>
      <c r="AM226" s="17">
        <v>0.201028341308329</v>
      </c>
      <c r="AN226" s="17">
        <v>0.22257017021961101</v>
      </c>
      <c r="AO226" s="17">
        <v>0.277849697809471</v>
      </c>
      <c r="AP226" s="17"/>
      <c r="AQ226" s="17">
        <v>0.17448250922193001</v>
      </c>
      <c r="AR226" s="17">
        <v>0.26096899582718502</v>
      </c>
      <c r="AS226" s="17"/>
      <c r="AT226" s="17">
        <v>0.14852677501758399</v>
      </c>
      <c r="AU226" s="17">
        <v>0.18566336417618201</v>
      </c>
      <c r="AV226" s="17">
        <v>0.27230399196604499</v>
      </c>
      <c r="AW226" s="17"/>
      <c r="AX226" s="17">
        <v>0.20322591570245499</v>
      </c>
      <c r="AY226" s="17">
        <v>0.204870035901142</v>
      </c>
      <c r="AZ226" s="17"/>
      <c r="BA226" s="17">
        <v>0.203866846416558</v>
      </c>
      <c r="BB226" s="17">
        <v>0.22067508076044701</v>
      </c>
      <c r="BC226" s="17">
        <v>0.17590317483623299</v>
      </c>
      <c r="BD226" s="17">
        <v>0.20750263133567901</v>
      </c>
      <c r="BE226" s="17">
        <v>0.224826645915572</v>
      </c>
      <c r="BF226" s="17"/>
      <c r="BG226" s="17">
        <v>0.21675403860918299</v>
      </c>
      <c r="BH226" s="17">
        <v>0.22043878094760799</v>
      </c>
    </row>
    <row r="227" spans="2:60" x14ac:dyDescent="0.35">
      <c r="B227" t="s">
        <v>159</v>
      </c>
      <c r="C227" s="17">
        <v>0.16865291362666801</v>
      </c>
      <c r="D227" s="17">
        <v>0.191994643132887</v>
      </c>
      <c r="E227" s="17">
        <v>0.14787781437146599</v>
      </c>
      <c r="F227" s="17"/>
      <c r="G227" s="17">
        <v>9.24641035747506E-2</v>
      </c>
      <c r="H227" s="17">
        <v>0.16251191750855201</v>
      </c>
      <c r="I227" s="17">
        <v>0.17399820895965501</v>
      </c>
      <c r="J227" s="17">
        <v>0.179562100786156</v>
      </c>
      <c r="K227" s="17">
        <v>0.217296921575758</v>
      </c>
      <c r="L227" s="17">
        <v>0.16708244732038199</v>
      </c>
      <c r="M227" s="17"/>
      <c r="N227" s="17">
        <v>0.15896406065898799</v>
      </c>
      <c r="O227" s="17">
        <v>0.115072290414424</v>
      </c>
      <c r="P227" s="17">
        <v>0.19248699456747001</v>
      </c>
      <c r="Q227" s="17">
        <v>0.173825752191376</v>
      </c>
      <c r="R227" s="17">
        <v>0.247825466421391</v>
      </c>
      <c r="S227" s="17"/>
      <c r="T227" s="17">
        <v>0.159559219428838</v>
      </c>
      <c r="U227" s="17">
        <v>0.16627431343958601</v>
      </c>
      <c r="V227" s="17">
        <v>0.15883200055034799</v>
      </c>
      <c r="W227" s="17">
        <v>0.19282629640735499</v>
      </c>
      <c r="X227" s="17"/>
      <c r="Y227" s="17">
        <v>0.153074703069211</v>
      </c>
      <c r="Z227" s="17">
        <v>0.176703641608361</v>
      </c>
      <c r="AA227" s="17">
        <v>0.18865387670165401</v>
      </c>
      <c r="AB227" s="17">
        <v>0.19712750174150201</v>
      </c>
      <c r="AC227" s="17">
        <v>0.18278950440493</v>
      </c>
      <c r="AD227" s="17">
        <v>0.15366057585293699</v>
      </c>
      <c r="AE227" s="17"/>
      <c r="AF227" s="17">
        <v>0.187509510676244</v>
      </c>
      <c r="AG227" s="17">
        <v>0.142038083647026</v>
      </c>
      <c r="AH227" s="17"/>
      <c r="AI227" s="17">
        <v>0.17014470705512999</v>
      </c>
      <c r="AJ227" s="17">
        <v>0.15062884849640301</v>
      </c>
      <c r="AK227" s="17">
        <v>0.14362348133268399</v>
      </c>
      <c r="AL227" s="17">
        <v>0.179524187888774</v>
      </c>
      <c r="AM227" s="17">
        <v>0.189947345173169</v>
      </c>
      <c r="AN227" s="17">
        <v>0.19453598917750101</v>
      </c>
      <c r="AO227" s="17">
        <v>0.18342093214319699</v>
      </c>
      <c r="AP227" s="17"/>
      <c r="AQ227" s="17">
        <v>8.9487187333992496E-2</v>
      </c>
      <c r="AR227" s="17">
        <v>0.29982909666906699</v>
      </c>
      <c r="AS227" s="17"/>
      <c r="AT227" s="17">
        <v>5.4143739680003897E-2</v>
      </c>
      <c r="AU227" s="17">
        <v>0.131591350176191</v>
      </c>
      <c r="AV227" s="17">
        <v>0.30935144012842403</v>
      </c>
      <c r="AW227" s="17"/>
      <c r="AX227" s="17">
        <v>0.16590118917243599</v>
      </c>
      <c r="AY227" s="17">
        <v>0.16964689360982599</v>
      </c>
      <c r="AZ227" s="17"/>
      <c r="BA227" s="17">
        <v>0.26485476872576502</v>
      </c>
      <c r="BB227" s="17">
        <v>9.8571175305213699E-2</v>
      </c>
      <c r="BC227" s="17">
        <v>9.7307322097040697E-2</v>
      </c>
      <c r="BD227" s="17">
        <v>0.208051691846801</v>
      </c>
      <c r="BE227" s="17">
        <v>0.46693341731935101</v>
      </c>
      <c r="BF227" s="17"/>
      <c r="BG227" s="17">
        <v>0.137361982568239</v>
      </c>
      <c r="BH227" s="17">
        <v>0.40136327774179698</v>
      </c>
    </row>
    <row r="228" spans="2:60" x14ac:dyDescent="0.35">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row>
    <row r="229" spans="2:60" x14ac:dyDescent="0.35">
      <c r="B229" s="6" t="s">
        <v>183</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row>
    <row r="230" spans="2:60" x14ac:dyDescent="0.35">
      <c r="B230" s="24" t="s">
        <v>182</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row>
    <row r="231" spans="2:60" x14ac:dyDescent="0.35">
      <c r="B231" t="s">
        <v>176</v>
      </c>
      <c r="C231" s="17">
        <v>0.35782611871943598</v>
      </c>
      <c r="D231" s="17">
        <v>0.33559739006362399</v>
      </c>
      <c r="E231" s="17">
        <v>0.38252916408388798</v>
      </c>
      <c r="F231" s="17"/>
      <c r="G231" s="17">
        <v>0.34495127413221</v>
      </c>
      <c r="H231" s="17">
        <v>0.36156931837360401</v>
      </c>
      <c r="I231" s="17">
        <v>0.42965234964844801</v>
      </c>
      <c r="J231" s="17">
        <v>0.26304225589261798</v>
      </c>
      <c r="K231" s="17">
        <v>0.33887729029504698</v>
      </c>
      <c r="L231" s="17">
        <v>0.39294229299509698</v>
      </c>
      <c r="M231" s="17"/>
      <c r="N231" s="17">
        <v>0.32590254388426598</v>
      </c>
      <c r="O231" s="17">
        <v>0.40325546135429702</v>
      </c>
      <c r="P231" s="17">
        <v>0.35703738117259998</v>
      </c>
      <c r="Q231" s="17">
        <v>0.32055227633341898</v>
      </c>
      <c r="R231" s="17">
        <v>0.36832157043027902</v>
      </c>
      <c r="S231" s="17"/>
      <c r="T231" s="17">
        <v>0.37275698784820099</v>
      </c>
      <c r="U231" s="17">
        <v>0.34388447891438101</v>
      </c>
      <c r="V231" s="17">
        <v>0.34363693829824299</v>
      </c>
      <c r="W231" s="17">
        <v>0.38119031867999598</v>
      </c>
      <c r="X231" s="17"/>
      <c r="Y231" s="17">
        <v>0.40750458594070899</v>
      </c>
      <c r="Z231" s="17">
        <v>0.33181612546957401</v>
      </c>
      <c r="AA231" s="17">
        <v>0.26344912485201</v>
      </c>
      <c r="AB231" s="17">
        <v>0.37229062220645798</v>
      </c>
      <c r="AC231" s="17">
        <v>0.44186863579788599</v>
      </c>
      <c r="AD231" s="17">
        <v>0.317798721881492</v>
      </c>
      <c r="AE231" s="17"/>
      <c r="AF231" s="17">
        <v>0.33839845602234397</v>
      </c>
      <c r="AG231" s="17">
        <v>0.39005224750248002</v>
      </c>
      <c r="AH231" s="17"/>
      <c r="AI231" s="17">
        <v>0.28111199427523298</v>
      </c>
      <c r="AJ231" s="17">
        <v>0.37955092769237497</v>
      </c>
      <c r="AK231" s="17">
        <v>0.33084196910198599</v>
      </c>
      <c r="AL231" s="17">
        <v>0.38155924457652601</v>
      </c>
      <c r="AM231" s="17">
        <v>0.33442785873360997</v>
      </c>
      <c r="AN231" s="17">
        <v>0.483545802426326</v>
      </c>
      <c r="AO231" s="17">
        <v>0.25574736722307101</v>
      </c>
      <c r="AP231" s="17"/>
      <c r="AQ231" s="17">
        <v>0.51639477541809697</v>
      </c>
      <c r="AR231" s="17">
        <v>0.181338740414731</v>
      </c>
      <c r="AS231" s="17"/>
      <c r="AT231" s="17">
        <v>0.65454604299871999</v>
      </c>
      <c r="AU231" s="17">
        <v>0.326699845823404</v>
      </c>
      <c r="AV231" s="17">
        <v>0.209454267522869</v>
      </c>
      <c r="AW231" s="17"/>
      <c r="AX231" s="17">
        <v>0.36478332833546401</v>
      </c>
      <c r="AY231" s="17">
        <v>0.35516831503882501</v>
      </c>
      <c r="AZ231" s="17"/>
      <c r="BA231" s="17">
        <v>0.41794926559356299</v>
      </c>
      <c r="BB231" s="17">
        <v>0.42448825825492398</v>
      </c>
      <c r="BC231" s="17">
        <v>0.43103728271914699</v>
      </c>
      <c r="BD231" s="17">
        <v>0.30170809370555701</v>
      </c>
      <c r="BE231" s="17">
        <v>6.4460626303846094E-2</v>
      </c>
      <c r="BF231" s="17"/>
      <c r="BG231" s="17">
        <v>0.42302996170782498</v>
      </c>
      <c r="BH231" s="17">
        <v>0.12260827279811599</v>
      </c>
    </row>
    <row r="232" spans="2:60" x14ac:dyDescent="0.35">
      <c r="B232" t="s">
        <v>177</v>
      </c>
      <c r="C232" s="17">
        <v>0.248324856959384</v>
      </c>
      <c r="D232" s="17">
        <v>0.25626033204027199</v>
      </c>
      <c r="E232" s="17">
        <v>0.24043414864651799</v>
      </c>
      <c r="F232" s="17"/>
      <c r="G232" s="17">
        <v>0.19584023433640599</v>
      </c>
      <c r="H232" s="17">
        <v>0.28354948427394799</v>
      </c>
      <c r="I232" s="17">
        <v>0.227338228700042</v>
      </c>
      <c r="J232" s="17">
        <v>0.280514388471507</v>
      </c>
      <c r="K232" s="17">
        <v>0.24317012291263801</v>
      </c>
      <c r="L232" s="17">
        <v>0.249407856866046</v>
      </c>
      <c r="M232" s="17"/>
      <c r="N232" s="17">
        <v>0.24541452330894001</v>
      </c>
      <c r="O232" s="17">
        <v>0.27286195558402798</v>
      </c>
      <c r="P232" s="17">
        <v>0.25216712666570701</v>
      </c>
      <c r="Q232" s="17">
        <v>0.23057906727806601</v>
      </c>
      <c r="R232" s="17">
        <v>0.23336871669442399</v>
      </c>
      <c r="S232" s="17"/>
      <c r="T232" s="17">
        <v>0.23886443285695499</v>
      </c>
      <c r="U232" s="17">
        <v>0.27919466563129902</v>
      </c>
      <c r="V232" s="17">
        <v>0.25196368128223201</v>
      </c>
      <c r="W232" s="17">
        <v>0.22246857420038699</v>
      </c>
      <c r="X232" s="17"/>
      <c r="Y232" s="17">
        <v>0.251164261116056</v>
      </c>
      <c r="Z232" s="17">
        <v>0.243956803757782</v>
      </c>
      <c r="AA232" s="17">
        <v>0.21306755818402101</v>
      </c>
      <c r="AB232" s="17">
        <v>0.25140731845471298</v>
      </c>
      <c r="AC232" s="17">
        <v>0</v>
      </c>
      <c r="AD232" s="17">
        <v>0.272714029216995</v>
      </c>
      <c r="AE232" s="17"/>
      <c r="AF232" s="17">
        <v>0.27926774670676102</v>
      </c>
      <c r="AG232" s="17">
        <v>0.20464422731330201</v>
      </c>
      <c r="AH232" s="17"/>
      <c r="AI232" s="17">
        <v>0.19354828336956001</v>
      </c>
      <c r="AJ232" s="17">
        <v>0.22793165818322</v>
      </c>
      <c r="AK232" s="17">
        <v>0.31122061948652902</v>
      </c>
      <c r="AL232" s="17">
        <v>0.21460239068992101</v>
      </c>
      <c r="AM232" s="17">
        <v>0.25182564665331197</v>
      </c>
      <c r="AN232" s="17">
        <v>0.235210776158922</v>
      </c>
      <c r="AO232" s="17">
        <v>0.25186374887090701</v>
      </c>
      <c r="AP232" s="17"/>
      <c r="AQ232" s="17">
        <v>0.27357169397703501</v>
      </c>
      <c r="AR232" s="17">
        <v>0.21301410491199901</v>
      </c>
      <c r="AS232" s="17"/>
      <c r="AT232" s="17">
        <v>0.23172691108419699</v>
      </c>
      <c r="AU232" s="17">
        <v>0.29212572441051898</v>
      </c>
      <c r="AV232" s="17">
        <v>0.20559618128556301</v>
      </c>
      <c r="AW232" s="17"/>
      <c r="AX232" s="17">
        <v>0.26772943116959902</v>
      </c>
      <c r="AY232" s="17">
        <v>0.24091189233664301</v>
      </c>
      <c r="AZ232" s="17"/>
      <c r="BA232" s="17">
        <v>0.27691034755159299</v>
      </c>
      <c r="BB232" s="17">
        <v>0.26576555496579402</v>
      </c>
      <c r="BC232" s="17">
        <v>0.26149872236774802</v>
      </c>
      <c r="BD232" s="17">
        <v>0.30265980236088602</v>
      </c>
      <c r="BE232" s="17">
        <v>0.15384417912458601</v>
      </c>
      <c r="BF232" s="17"/>
      <c r="BG232" s="17">
        <v>0.268251016165657</v>
      </c>
      <c r="BH232" s="17">
        <v>0.190317817168178</v>
      </c>
    </row>
    <row r="233" spans="2:60" x14ac:dyDescent="0.35">
      <c r="B233" t="s">
        <v>178</v>
      </c>
      <c r="C233" s="17">
        <v>0.20650924149762101</v>
      </c>
      <c r="D233" s="17">
        <v>0.193444514833052</v>
      </c>
      <c r="E233" s="17">
        <v>0.21962130047053899</v>
      </c>
      <c r="F233" s="17"/>
      <c r="G233" s="17">
        <v>0.25643290624738602</v>
      </c>
      <c r="H233" s="17">
        <v>0.215972345339112</v>
      </c>
      <c r="I233" s="17">
        <v>0.19710123312723299</v>
      </c>
      <c r="J233" s="17">
        <v>0.23090099152189</v>
      </c>
      <c r="K233" s="17">
        <v>0.174704678803182</v>
      </c>
      <c r="L233" s="17">
        <v>0.18117578565273201</v>
      </c>
      <c r="M233" s="17"/>
      <c r="N233" s="17">
        <v>0.22852367971885701</v>
      </c>
      <c r="O233" s="17">
        <v>0.184792410104794</v>
      </c>
      <c r="P233" s="17">
        <v>0.19247537998792</v>
      </c>
      <c r="Q233" s="17">
        <v>0.22123371631039601</v>
      </c>
      <c r="R233" s="17">
        <v>0.19990420313618201</v>
      </c>
      <c r="S233" s="17"/>
      <c r="T233" s="17">
        <v>0.216223071058706</v>
      </c>
      <c r="U233" s="17">
        <v>0.18363029386233701</v>
      </c>
      <c r="V233" s="17">
        <v>0.20907219028010801</v>
      </c>
      <c r="W233" s="17">
        <v>0.215357691722151</v>
      </c>
      <c r="X233" s="17"/>
      <c r="Y233" s="17">
        <v>0.17681078326156099</v>
      </c>
      <c r="Z233" s="17">
        <v>0.238556427363768</v>
      </c>
      <c r="AA233" s="17">
        <v>0.20955930108366599</v>
      </c>
      <c r="AB233" s="17">
        <v>0.16180392235260199</v>
      </c>
      <c r="AC233" s="17">
        <v>0.36413307599442701</v>
      </c>
      <c r="AD233" s="17">
        <v>0.20213616920496599</v>
      </c>
      <c r="AE233" s="17"/>
      <c r="AF233" s="17">
        <v>0.20474032466223099</v>
      </c>
      <c r="AG233" s="17">
        <v>0.20587367341933199</v>
      </c>
      <c r="AH233" s="17"/>
      <c r="AI233" s="17">
        <v>0.29919765692825501</v>
      </c>
      <c r="AJ233" s="17">
        <v>0.213082992544362</v>
      </c>
      <c r="AK233" s="17">
        <v>0.199336548607389</v>
      </c>
      <c r="AL233" s="17">
        <v>0.22641912975383</v>
      </c>
      <c r="AM233" s="17">
        <v>0.19080344876402899</v>
      </c>
      <c r="AN233" s="17">
        <v>0.145569370854359</v>
      </c>
      <c r="AO233" s="17">
        <v>0.27179389281400301</v>
      </c>
      <c r="AP233" s="17"/>
      <c r="AQ233" s="17">
        <v>0.14573857944909499</v>
      </c>
      <c r="AR233" s="17">
        <v>0.24746974998572199</v>
      </c>
      <c r="AS233" s="17"/>
      <c r="AT233" s="17">
        <v>6.9356443641982707E-2</v>
      </c>
      <c r="AU233" s="17">
        <v>0.242260291525834</v>
      </c>
      <c r="AV233" s="17">
        <v>0.25289149380591103</v>
      </c>
      <c r="AW233" s="17"/>
      <c r="AX233" s="17">
        <v>0.191439543225985</v>
      </c>
      <c r="AY233" s="17">
        <v>0.212266190294993</v>
      </c>
      <c r="AZ233" s="17"/>
      <c r="BA233" s="17">
        <v>0.159094350321214</v>
      </c>
      <c r="BB233" s="17">
        <v>0.196007328854434</v>
      </c>
      <c r="BC233" s="17">
        <v>0.19427493534499499</v>
      </c>
      <c r="BD233" s="17">
        <v>0.22062263147882899</v>
      </c>
      <c r="BE233" s="17">
        <v>0.24501349898217201</v>
      </c>
      <c r="BF233" s="17"/>
      <c r="BG233" s="17">
        <v>0.18777516345437101</v>
      </c>
      <c r="BH233" s="17">
        <v>0.23903547292859401</v>
      </c>
    </row>
    <row r="234" spans="2:60" x14ac:dyDescent="0.35">
      <c r="B234" t="s">
        <v>179</v>
      </c>
      <c r="C234" s="17">
        <v>8.8031246621207801E-2</v>
      </c>
      <c r="D234" s="17">
        <v>0.103093331154994</v>
      </c>
      <c r="E234" s="17">
        <v>7.23777623332756E-2</v>
      </c>
      <c r="F234" s="17"/>
      <c r="G234" s="17">
        <v>7.2520993563581604E-2</v>
      </c>
      <c r="H234" s="17">
        <v>6.8844913201976096E-2</v>
      </c>
      <c r="I234" s="17">
        <v>6.5699460418227204E-2</v>
      </c>
      <c r="J234" s="17">
        <v>0.114026553493245</v>
      </c>
      <c r="K234" s="17">
        <v>0.100780641383065</v>
      </c>
      <c r="L234" s="17">
        <v>0.10069529190386201</v>
      </c>
      <c r="M234" s="17"/>
      <c r="N234" s="17">
        <v>8.5847735911950995E-2</v>
      </c>
      <c r="O234" s="17">
        <v>6.4033635878666104E-2</v>
      </c>
      <c r="P234" s="17">
        <v>0.113135847080075</v>
      </c>
      <c r="Q234" s="17">
        <v>8.2481447806531202E-2</v>
      </c>
      <c r="R234" s="17">
        <v>9.06930311875115E-2</v>
      </c>
      <c r="S234" s="17"/>
      <c r="T234" s="17">
        <v>8.6984990155119499E-2</v>
      </c>
      <c r="U234" s="17">
        <v>8.3304389658779204E-2</v>
      </c>
      <c r="V234" s="17">
        <v>9.2324616709482096E-2</v>
      </c>
      <c r="W234" s="17">
        <v>8.6244144416497401E-2</v>
      </c>
      <c r="X234" s="17"/>
      <c r="Y234" s="17">
        <v>7.3679538920541507E-2</v>
      </c>
      <c r="Z234" s="17">
        <v>8.7303419758460399E-2</v>
      </c>
      <c r="AA234" s="17">
        <v>0.18318547884071801</v>
      </c>
      <c r="AB234" s="17">
        <v>0.11685744569009</v>
      </c>
      <c r="AC234" s="17">
        <v>0</v>
      </c>
      <c r="AD234" s="17">
        <v>9.14985821995839E-2</v>
      </c>
      <c r="AE234" s="17"/>
      <c r="AF234" s="17">
        <v>8.7981292240151193E-2</v>
      </c>
      <c r="AG234" s="17">
        <v>8.9240149924303E-2</v>
      </c>
      <c r="AH234" s="17"/>
      <c r="AI234" s="17">
        <v>0.107696606625633</v>
      </c>
      <c r="AJ234" s="17">
        <v>9.1820524241617199E-2</v>
      </c>
      <c r="AK234" s="17">
        <v>5.5198903548425E-2</v>
      </c>
      <c r="AL234" s="17">
        <v>0.100002522841191</v>
      </c>
      <c r="AM234" s="17">
        <v>0.103384788825437</v>
      </c>
      <c r="AN234" s="17">
        <v>6.44305029555471E-2</v>
      </c>
      <c r="AO234" s="17">
        <v>0.11693756915212</v>
      </c>
      <c r="AP234" s="17"/>
      <c r="AQ234" s="17">
        <v>3.3869037892695603E-2</v>
      </c>
      <c r="AR234" s="17">
        <v>0.180277985079283</v>
      </c>
      <c r="AS234" s="17"/>
      <c r="AT234" s="17">
        <v>2.1208806306240099E-2</v>
      </c>
      <c r="AU234" s="17">
        <v>5.6331237338746398E-2</v>
      </c>
      <c r="AV234" s="17">
        <v>0.185908512066076</v>
      </c>
      <c r="AW234" s="17"/>
      <c r="AX234" s="17">
        <v>8.8517225316900996E-2</v>
      </c>
      <c r="AY234" s="17">
        <v>8.7845592309005294E-2</v>
      </c>
      <c r="AZ234" s="17"/>
      <c r="BA234" s="17">
        <v>6.7544916786490397E-2</v>
      </c>
      <c r="BB234" s="17">
        <v>6.1446844973341297E-2</v>
      </c>
      <c r="BC234" s="17">
        <v>6.2693693529373998E-2</v>
      </c>
      <c r="BD234" s="17">
        <v>0.114848894048244</v>
      </c>
      <c r="BE234" s="17">
        <v>0.24034608501624299</v>
      </c>
      <c r="BF234" s="17"/>
      <c r="BG234" s="17">
        <v>6.2806809348530598E-2</v>
      </c>
      <c r="BH234" s="17">
        <v>0.209587626869775</v>
      </c>
    </row>
    <row r="235" spans="2:60" x14ac:dyDescent="0.35">
      <c r="B235" t="s">
        <v>180</v>
      </c>
      <c r="C235" s="17">
        <v>6.6465585607875993E-2</v>
      </c>
      <c r="D235" s="17">
        <v>8.7675338034338204E-2</v>
      </c>
      <c r="E235" s="17">
        <v>4.7535828319679098E-2</v>
      </c>
      <c r="F235" s="17"/>
      <c r="G235" s="17">
        <v>7.3676578666027906E-2</v>
      </c>
      <c r="H235" s="17">
        <v>2.6689830114594401E-2</v>
      </c>
      <c r="I235" s="17">
        <v>5.0805745335550601E-2</v>
      </c>
      <c r="J235" s="17">
        <v>7.3408800397635907E-2</v>
      </c>
      <c r="K235" s="17">
        <v>0.109555734068083</v>
      </c>
      <c r="L235" s="17">
        <v>6.7224485945442405E-2</v>
      </c>
      <c r="M235" s="17"/>
      <c r="N235" s="17">
        <v>5.3351449441561297E-2</v>
      </c>
      <c r="O235" s="17">
        <v>4.9466918281560399E-2</v>
      </c>
      <c r="P235" s="17">
        <v>5.54569036001408E-2</v>
      </c>
      <c r="Q235" s="17">
        <v>0.13717555638237999</v>
      </c>
      <c r="R235" s="17">
        <v>7.4829990870361102E-2</v>
      </c>
      <c r="S235" s="17"/>
      <c r="T235" s="17">
        <v>4.8165796531520803E-2</v>
      </c>
      <c r="U235" s="17">
        <v>8.2705156578647299E-2</v>
      </c>
      <c r="V235" s="17">
        <v>7.8485256541853801E-2</v>
      </c>
      <c r="W235" s="17">
        <v>4.7027804114994097E-2</v>
      </c>
      <c r="X235" s="17"/>
      <c r="Y235" s="17">
        <v>5.4284768229010801E-2</v>
      </c>
      <c r="Z235" s="17">
        <v>6.3938871802718206E-2</v>
      </c>
      <c r="AA235" s="17">
        <v>6.6441826981307003E-2</v>
      </c>
      <c r="AB235" s="17">
        <v>7.0313152519439204E-2</v>
      </c>
      <c r="AC235" s="17">
        <v>0.193998288207686</v>
      </c>
      <c r="AD235" s="17">
        <v>0.103172696456567</v>
      </c>
      <c r="AE235" s="17"/>
      <c r="AF235" s="17">
        <v>6.6630883055468507E-2</v>
      </c>
      <c r="AG235" s="17">
        <v>6.5111142909567696E-2</v>
      </c>
      <c r="AH235" s="17"/>
      <c r="AI235" s="17">
        <v>7.5377639451171902E-2</v>
      </c>
      <c r="AJ235" s="17">
        <v>5.5994575032824602E-2</v>
      </c>
      <c r="AK235" s="17">
        <v>3.8025337213466202E-2</v>
      </c>
      <c r="AL235" s="17">
        <v>4.4064202985434502E-2</v>
      </c>
      <c r="AM235" s="17">
        <v>0.10659219462170499</v>
      </c>
      <c r="AN235" s="17">
        <v>5.1215699136624701E-2</v>
      </c>
      <c r="AO235" s="17">
        <v>6.9471379487933194E-2</v>
      </c>
      <c r="AP235" s="17"/>
      <c r="AQ235" s="17">
        <v>7.11142649805764E-3</v>
      </c>
      <c r="AR235" s="17">
        <v>0.15719909667120199</v>
      </c>
      <c r="AS235" s="17"/>
      <c r="AT235" s="17">
        <v>4.5893632674129103E-3</v>
      </c>
      <c r="AU235" s="17">
        <v>5.3410933871760498E-2</v>
      </c>
      <c r="AV235" s="17">
        <v>0.13206302096415401</v>
      </c>
      <c r="AW235" s="17"/>
      <c r="AX235" s="17">
        <v>5.7184899923611303E-2</v>
      </c>
      <c r="AY235" s="17">
        <v>7.0011007110400703E-2</v>
      </c>
      <c r="AZ235" s="17"/>
      <c r="BA235" s="17">
        <v>3.7793824002672699E-2</v>
      </c>
      <c r="BB235" s="17">
        <v>3.3220558894528497E-2</v>
      </c>
      <c r="BC235" s="17">
        <v>3.3184097438041897E-2</v>
      </c>
      <c r="BD235" s="17">
        <v>6.0160578406483999E-2</v>
      </c>
      <c r="BE235" s="17">
        <v>0.28212614310664103</v>
      </c>
      <c r="BF235" s="17"/>
      <c r="BG235" s="17">
        <v>3.4240467779819303E-2</v>
      </c>
      <c r="BH235" s="17">
        <v>0.22772398096161101</v>
      </c>
    </row>
    <row r="236" spans="2:60" x14ac:dyDescent="0.35">
      <c r="B236" t="s">
        <v>114</v>
      </c>
      <c r="C236" s="17">
        <v>3.28429505944745E-2</v>
      </c>
      <c r="D236" s="17">
        <v>2.39290938737204E-2</v>
      </c>
      <c r="E236" s="17">
        <v>3.7501796146100101E-2</v>
      </c>
      <c r="F236" s="17"/>
      <c r="G236" s="17">
        <v>5.6578013054387997E-2</v>
      </c>
      <c r="H236" s="17">
        <v>4.3374108696765501E-2</v>
      </c>
      <c r="I236" s="17">
        <v>2.9402982770499499E-2</v>
      </c>
      <c r="J236" s="17">
        <v>3.8107010223104303E-2</v>
      </c>
      <c r="K236" s="17">
        <v>3.2911532537984498E-2</v>
      </c>
      <c r="L236" s="17">
        <v>8.5542866368213608E-3</v>
      </c>
      <c r="M236" s="17"/>
      <c r="N236" s="17">
        <v>6.0960067734424403E-2</v>
      </c>
      <c r="O236" s="17">
        <v>2.5589618796654098E-2</v>
      </c>
      <c r="P236" s="17">
        <v>2.9727361493557501E-2</v>
      </c>
      <c r="Q236" s="17">
        <v>7.9779358892082906E-3</v>
      </c>
      <c r="R236" s="17">
        <v>3.2882487681242398E-2</v>
      </c>
      <c r="S236" s="17"/>
      <c r="T236" s="17">
        <v>3.7004721549496702E-2</v>
      </c>
      <c r="U236" s="17">
        <v>2.7281015354555401E-2</v>
      </c>
      <c r="V236" s="17">
        <v>2.45173168880812E-2</v>
      </c>
      <c r="W236" s="17">
        <v>4.7711466865975001E-2</v>
      </c>
      <c r="X236" s="17"/>
      <c r="Y236" s="17">
        <v>3.6556062532121202E-2</v>
      </c>
      <c r="Z236" s="17">
        <v>3.4428351847697498E-2</v>
      </c>
      <c r="AA236" s="17">
        <v>6.4296710058277806E-2</v>
      </c>
      <c r="AB236" s="17">
        <v>2.7327538776698301E-2</v>
      </c>
      <c r="AC236" s="17">
        <v>0</v>
      </c>
      <c r="AD236" s="17">
        <v>1.2679801040396401E-2</v>
      </c>
      <c r="AE236" s="17"/>
      <c r="AF236" s="17">
        <v>2.2981297313044002E-2</v>
      </c>
      <c r="AG236" s="17">
        <v>4.5078558931014798E-2</v>
      </c>
      <c r="AH236" s="17"/>
      <c r="AI236" s="17">
        <v>4.30678193501473E-2</v>
      </c>
      <c r="AJ236" s="17">
        <v>3.16193223056013E-2</v>
      </c>
      <c r="AK236" s="17">
        <v>6.5376622042204402E-2</v>
      </c>
      <c r="AL236" s="17">
        <v>3.3352509153097398E-2</v>
      </c>
      <c r="AM236" s="17">
        <v>1.2966062401906901E-2</v>
      </c>
      <c r="AN236" s="17">
        <v>2.00278484682208E-2</v>
      </c>
      <c r="AO236" s="17">
        <v>3.4186042451965201E-2</v>
      </c>
      <c r="AP236" s="17"/>
      <c r="AQ236" s="17">
        <v>2.3314486765020299E-2</v>
      </c>
      <c r="AR236" s="17">
        <v>2.0700322937063101E-2</v>
      </c>
      <c r="AS236" s="17"/>
      <c r="AT236" s="17">
        <v>1.8572432701448101E-2</v>
      </c>
      <c r="AU236" s="17">
        <v>2.91719670297369E-2</v>
      </c>
      <c r="AV236" s="17">
        <v>1.4086524355424899E-2</v>
      </c>
      <c r="AW236" s="17"/>
      <c r="AX236" s="17">
        <v>3.0345572028439599E-2</v>
      </c>
      <c r="AY236" s="17">
        <v>3.3797002910132198E-2</v>
      </c>
      <c r="AZ236" s="17"/>
      <c r="BA236" s="17">
        <v>4.0707295744466597E-2</v>
      </c>
      <c r="BB236" s="17">
        <v>1.90714540569785E-2</v>
      </c>
      <c r="BC236" s="17">
        <v>1.7311268600693801E-2</v>
      </c>
      <c r="BD236" s="17">
        <v>0</v>
      </c>
      <c r="BE236" s="17">
        <v>1.42094674665118E-2</v>
      </c>
      <c r="BF236" s="17"/>
      <c r="BG236" s="17">
        <v>2.38965815437969E-2</v>
      </c>
      <c r="BH236" s="17">
        <v>1.0726829273727499E-2</v>
      </c>
    </row>
    <row r="237" spans="2:60" x14ac:dyDescent="0.35">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row>
    <row r="238" spans="2:60" x14ac:dyDescent="0.35">
      <c r="B238" s="6" t="s">
        <v>184</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row>
    <row r="239" spans="2:60" x14ac:dyDescent="0.35">
      <c r="B239" s="24" t="s">
        <v>182</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row>
    <row r="240" spans="2:60" x14ac:dyDescent="0.35">
      <c r="B240" t="s">
        <v>176</v>
      </c>
      <c r="C240" s="17">
        <v>0.39694086561204001</v>
      </c>
      <c r="D240" s="17">
        <v>0.38508037695756098</v>
      </c>
      <c r="E240" s="17">
        <v>0.41249935762038498</v>
      </c>
      <c r="F240" s="17"/>
      <c r="G240" s="17">
        <v>0.31641499412382701</v>
      </c>
      <c r="H240" s="17">
        <v>0.38624207991384601</v>
      </c>
      <c r="I240" s="17">
        <v>0.44296465702522198</v>
      </c>
      <c r="J240" s="17">
        <v>0.42661840293683201</v>
      </c>
      <c r="K240" s="17">
        <v>0.42471880616623597</v>
      </c>
      <c r="L240" s="17">
        <v>0.37452483527907199</v>
      </c>
      <c r="M240" s="17"/>
      <c r="N240" s="17">
        <v>0.36779547613459701</v>
      </c>
      <c r="O240" s="17">
        <v>0.45393520016817901</v>
      </c>
      <c r="P240" s="17">
        <v>0.41254063038031302</v>
      </c>
      <c r="Q240" s="17">
        <v>0.32675039354327901</v>
      </c>
      <c r="R240" s="17">
        <v>0.40650359068563002</v>
      </c>
      <c r="S240" s="17"/>
      <c r="T240" s="17">
        <v>0.37868822711852201</v>
      </c>
      <c r="U240" s="17">
        <v>0.42092469029165502</v>
      </c>
      <c r="V240" s="17">
        <v>0.416521907814772</v>
      </c>
      <c r="W240" s="17">
        <v>0.35873015840500699</v>
      </c>
      <c r="X240" s="17"/>
      <c r="Y240" s="17">
        <v>0.41105520423664099</v>
      </c>
      <c r="Z240" s="17">
        <v>0.414089074282467</v>
      </c>
      <c r="AA240" s="17">
        <v>0.272774376961465</v>
      </c>
      <c r="AB240" s="17">
        <v>0.327523621971268</v>
      </c>
      <c r="AC240" s="17">
        <v>0.27561030875841702</v>
      </c>
      <c r="AD240" s="17">
        <v>0.37858225210982499</v>
      </c>
      <c r="AE240" s="17"/>
      <c r="AF240" s="17">
        <v>0.39706712810071798</v>
      </c>
      <c r="AG240" s="17">
        <v>0.40189253127181102</v>
      </c>
      <c r="AH240" s="17"/>
      <c r="AI240" s="17">
        <v>0.29279891218884502</v>
      </c>
      <c r="AJ240" s="17">
        <v>0.43748813411849002</v>
      </c>
      <c r="AK240" s="17">
        <v>0.43416480228004001</v>
      </c>
      <c r="AL240" s="17">
        <v>0.41419932660993303</v>
      </c>
      <c r="AM240" s="17">
        <v>0.39559696368272101</v>
      </c>
      <c r="AN240" s="17">
        <v>0.32112618374861601</v>
      </c>
      <c r="AO240" s="17">
        <v>0.24541999412599599</v>
      </c>
      <c r="AP240" s="17"/>
      <c r="AQ240" s="17">
        <v>0.42218566997422702</v>
      </c>
      <c r="AR240" s="17">
        <v>0.371762478787105</v>
      </c>
      <c r="AS240" s="17"/>
      <c r="AT240" s="17">
        <v>0.48629991469927702</v>
      </c>
      <c r="AU240" s="17">
        <v>0.40721233166797</v>
      </c>
      <c r="AV240" s="17">
        <v>0.32414013342502901</v>
      </c>
      <c r="AW240" s="17"/>
      <c r="AX240" s="17">
        <v>0.42941369049442901</v>
      </c>
      <c r="AY240" s="17">
        <v>0.38453554821389302</v>
      </c>
      <c r="AZ240" s="17"/>
      <c r="BA240" s="17">
        <v>0.380117817670242</v>
      </c>
      <c r="BB240" s="17">
        <v>0.44115218157872299</v>
      </c>
      <c r="BC240" s="17">
        <v>0.417199903456965</v>
      </c>
      <c r="BD240" s="17">
        <v>0.38640722079293099</v>
      </c>
      <c r="BE240" s="17">
        <v>0.38710355648292999</v>
      </c>
      <c r="BF240" s="17"/>
      <c r="BG240" s="17">
        <v>0.42754057398845302</v>
      </c>
      <c r="BH240" s="17">
        <v>0.386932889617707</v>
      </c>
    </row>
    <row r="241" spans="2:60" x14ac:dyDescent="0.35">
      <c r="B241" t="s">
        <v>177</v>
      </c>
      <c r="C241" s="17">
        <v>0.358535276508127</v>
      </c>
      <c r="D241" s="17">
        <v>0.38338137662851701</v>
      </c>
      <c r="E241" s="17">
        <v>0.336494484713869</v>
      </c>
      <c r="F241" s="17"/>
      <c r="G241" s="17">
        <v>0.31376915732021099</v>
      </c>
      <c r="H241" s="17">
        <v>0.30037421183409801</v>
      </c>
      <c r="I241" s="17">
        <v>0.31602420985609198</v>
      </c>
      <c r="J241" s="17">
        <v>0.316267538504858</v>
      </c>
      <c r="K241" s="17">
        <v>0.41233243574345402</v>
      </c>
      <c r="L241" s="17">
        <v>0.45695904504153001</v>
      </c>
      <c r="M241" s="17"/>
      <c r="N241" s="17">
        <v>0.291385570330432</v>
      </c>
      <c r="O241" s="17">
        <v>0.35400357331805599</v>
      </c>
      <c r="P241" s="17">
        <v>0.36132483462328802</v>
      </c>
      <c r="Q241" s="17">
        <v>0.457902799191097</v>
      </c>
      <c r="R241" s="17">
        <v>0.35440702881774999</v>
      </c>
      <c r="S241" s="17"/>
      <c r="T241" s="17">
        <v>0.37246833784546002</v>
      </c>
      <c r="U241" s="17">
        <v>0.34010977487646799</v>
      </c>
      <c r="V241" s="17">
        <v>0.34404543008476202</v>
      </c>
      <c r="W241" s="17">
        <v>0.38708783231202598</v>
      </c>
      <c r="X241" s="17"/>
      <c r="Y241" s="17">
        <v>0.367637916495963</v>
      </c>
      <c r="Z241" s="17">
        <v>0.34172473959174798</v>
      </c>
      <c r="AA241" s="17">
        <v>0.375427477088905</v>
      </c>
      <c r="AB241" s="17">
        <v>0.42223186409439001</v>
      </c>
      <c r="AC241" s="17">
        <v>0.34939032574753198</v>
      </c>
      <c r="AD241" s="17">
        <v>0.34650306830585398</v>
      </c>
      <c r="AE241" s="17"/>
      <c r="AF241" s="17">
        <v>0.395305501135645</v>
      </c>
      <c r="AG241" s="17">
        <v>0.30424343616568</v>
      </c>
      <c r="AH241" s="17"/>
      <c r="AI241" s="17">
        <v>0.37038362271910302</v>
      </c>
      <c r="AJ241" s="17">
        <v>0.28011320513521998</v>
      </c>
      <c r="AK241" s="17">
        <v>0.36196065590686899</v>
      </c>
      <c r="AL241" s="17">
        <v>0.36604053081117</v>
      </c>
      <c r="AM241" s="17">
        <v>0.36641480103517299</v>
      </c>
      <c r="AN241" s="17">
        <v>0.49588902785199201</v>
      </c>
      <c r="AO241" s="17">
        <v>0.37797315745083299</v>
      </c>
      <c r="AP241" s="17"/>
      <c r="AQ241" s="17">
        <v>0.35602207143485998</v>
      </c>
      <c r="AR241" s="17">
        <v>0.37885846158904002</v>
      </c>
      <c r="AS241" s="17"/>
      <c r="AT241" s="17">
        <v>0.350922055045638</v>
      </c>
      <c r="AU241" s="17">
        <v>0.32651291951107098</v>
      </c>
      <c r="AV241" s="17">
        <v>0.45187611664312299</v>
      </c>
      <c r="AW241" s="17"/>
      <c r="AX241" s="17">
        <v>0.34731742299523599</v>
      </c>
      <c r="AY241" s="17">
        <v>0.36282073777789098</v>
      </c>
      <c r="AZ241" s="17"/>
      <c r="BA241" s="17">
        <v>0.295997120688965</v>
      </c>
      <c r="BB241" s="17">
        <v>0.36094814511270501</v>
      </c>
      <c r="BC241" s="17">
        <v>0.36924053841846999</v>
      </c>
      <c r="BD241" s="17">
        <v>0.40472409007860899</v>
      </c>
      <c r="BE241" s="17">
        <v>0.386138954946395</v>
      </c>
      <c r="BF241" s="17"/>
      <c r="BG241" s="17">
        <v>0.34646306162158103</v>
      </c>
      <c r="BH241" s="17">
        <v>0.39069403778690598</v>
      </c>
    </row>
    <row r="242" spans="2:60" x14ac:dyDescent="0.35">
      <c r="B242" t="s">
        <v>178</v>
      </c>
      <c r="C242" s="17">
        <v>0.14799876390355499</v>
      </c>
      <c r="D242" s="17">
        <v>0.155140905562555</v>
      </c>
      <c r="E242" s="17">
        <v>0.14081076418959701</v>
      </c>
      <c r="F242" s="17"/>
      <c r="G242" s="17">
        <v>0.15998475978860499</v>
      </c>
      <c r="H242" s="17">
        <v>0.208187793955216</v>
      </c>
      <c r="I242" s="17">
        <v>0.130206151673946</v>
      </c>
      <c r="J242" s="17">
        <v>0.164110563284768</v>
      </c>
      <c r="K242" s="17">
        <v>0.122321922964453</v>
      </c>
      <c r="L242" s="17">
        <v>0.11510019192208799</v>
      </c>
      <c r="M242" s="17"/>
      <c r="N242" s="17">
        <v>0.174222788571368</v>
      </c>
      <c r="O242" s="17">
        <v>0.10874647376499499</v>
      </c>
      <c r="P242" s="17">
        <v>0.13169201978592199</v>
      </c>
      <c r="Q242" s="17">
        <v>0.16840295423266299</v>
      </c>
      <c r="R242" s="17">
        <v>0.17760253682333901</v>
      </c>
      <c r="S242" s="17"/>
      <c r="T242" s="17">
        <v>0.13231968966503699</v>
      </c>
      <c r="U242" s="17">
        <v>0.12959470266731901</v>
      </c>
      <c r="V242" s="17">
        <v>0.162767534979952</v>
      </c>
      <c r="W242" s="17">
        <v>0.15286812829766899</v>
      </c>
      <c r="X242" s="17"/>
      <c r="Y242" s="17">
        <v>0.12916599467085699</v>
      </c>
      <c r="Z242" s="17">
        <v>0.15579626851953901</v>
      </c>
      <c r="AA242" s="17">
        <v>0.132799220591237</v>
      </c>
      <c r="AB242" s="17">
        <v>0.180895761255087</v>
      </c>
      <c r="AC242" s="17">
        <v>0.374999365494051</v>
      </c>
      <c r="AD242" s="17">
        <v>0.15021562484835499</v>
      </c>
      <c r="AE242" s="17"/>
      <c r="AF242" s="17">
        <v>0.13311405059256201</v>
      </c>
      <c r="AG242" s="17">
        <v>0.16899735376293601</v>
      </c>
      <c r="AH242" s="17"/>
      <c r="AI242" s="17">
        <v>0.16648654904864699</v>
      </c>
      <c r="AJ242" s="17">
        <v>0.16744160948054199</v>
      </c>
      <c r="AK242" s="17">
        <v>9.1890832889272606E-2</v>
      </c>
      <c r="AL242" s="17">
        <v>0.146546933743532</v>
      </c>
      <c r="AM242" s="17">
        <v>0.164186619330177</v>
      </c>
      <c r="AN242" s="17">
        <v>0.110947215929938</v>
      </c>
      <c r="AO242" s="17">
        <v>0.30415900028506299</v>
      </c>
      <c r="AP242" s="17"/>
      <c r="AQ242" s="17">
        <v>0.13121069094418999</v>
      </c>
      <c r="AR242" s="17">
        <v>0.16365884806553099</v>
      </c>
      <c r="AS242" s="17"/>
      <c r="AT242" s="17">
        <v>0.11156507139909499</v>
      </c>
      <c r="AU242" s="17">
        <v>0.16884225298395</v>
      </c>
      <c r="AV242" s="17">
        <v>0.1433159855843</v>
      </c>
      <c r="AW242" s="17"/>
      <c r="AX242" s="17">
        <v>0.121095726326012</v>
      </c>
      <c r="AY242" s="17">
        <v>0.158276302778982</v>
      </c>
      <c r="AZ242" s="17"/>
      <c r="BA242" s="17">
        <v>0.17169665522232899</v>
      </c>
      <c r="BB242" s="17">
        <v>0.10068565574297</v>
      </c>
      <c r="BC242" s="17">
        <v>0.14734911930491501</v>
      </c>
      <c r="BD242" s="17">
        <v>9.0782528259891804E-2</v>
      </c>
      <c r="BE242" s="17">
        <v>0.18060874144629199</v>
      </c>
      <c r="BF242" s="17"/>
      <c r="BG242" s="17">
        <v>0.116522207442849</v>
      </c>
      <c r="BH242" s="17">
        <v>0.15859298318558199</v>
      </c>
    </row>
    <row r="243" spans="2:60" x14ac:dyDescent="0.35">
      <c r="B243" t="s">
        <v>179</v>
      </c>
      <c r="C243" s="17">
        <v>4.3392063240643999E-2</v>
      </c>
      <c r="D243" s="17">
        <v>3.2981576520171502E-2</v>
      </c>
      <c r="E243" s="17">
        <v>5.3935859967720198E-2</v>
      </c>
      <c r="F243" s="17"/>
      <c r="G243" s="17">
        <v>9.0960952994842401E-2</v>
      </c>
      <c r="H243" s="17">
        <v>4.3273055124458899E-2</v>
      </c>
      <c r="I243" s="17">
        <v>4.7289538457294299E-2</v>
      </c>
      <c r="J243" s="17">
        <v>5.3342417735309802E-2</v>
      </c>
      <c r="K243" s="17">
        <v>1.23557278290394E-2</v>
      </c>
      <c r="L243" s="17">
        <v>2.6883370204986101E-2</v>
      </c>
      <c r="M243" s="17"/>
      <c r="N243" s="17">
        <v>6.5963572745772997E-2</v>
      </c>
      <c r="O243" s="17">
        <v>3.1652568920032098E-2</v>
      </c>
      <c r="P243" s="17">
        <v>4.4207902777627803E-2</v>
      </c>
      <c r="Q243" s="17">
        <v>1.95780623529535E-2</v>
      </c>
      <c r="R243" s="17">
        <v>5.0460201894172801E-2</v>
      </c>
      <c r="S243" s="17"/>
      <c r="T243" s="17">
        <v>4.03728295794036E-2</v>
      </c>
      <c r="U243" s="17">
        <v>5.5302780958552802E-2</v>
      </c>
      <c r="V243" s="17">
        <v>4.0110541666571499E-2</v>
      </c>
      <c r="W243" s="17">
        <v>4.03099420233421E-2</v>
      </c>
      <c r="X243" s="17"/>
      <c r="Y243" s="17">
        <v>3.8501284625025702E-2</v>
      </c>
      <c r="Z243" s="17">
        <v>3.5328288558563598E-2</v>
      </c>
      <c r="AA243" s="17">
        <v>0.101858881984054</v>
      </c>
      <c r="AB243" s="17">
        <v>2.1053459794292101E-2</v>
      </c>
      <c r="AC243" s="17">
        <v>0</v>
      </c>
      <c r="AD243" s="17">
        <v>8.5229632103530198E-2</v>
      </c>
      <c r="AE243" s="17"/>
      <c r="AF243" s="17">
        <v>3.5406543553129798E-2</v>
      </c>
      <c r="AG243" s="17">
        <v>5.52979228279145E-2</v>
      </c>
      <c r="AH243" s="17"/>
      <c r="AI243" s="17">
        <v>2.4764876696072399E-2</v>
      </c>
      <c r="AJ243" s="17">
        <v>6.5472203895820993E-2</v>
      </c>
      <c r="AK243" s="17">
        <v>4.3358720380993997E-2</v>
      </c>
      <c r="AL243" s="17">
        <v>2.0970687882760099E-2</v>
      </c>
      <c r="AM243" s="17">
        <v>4.2978611523903698E-2</v>
      </c>
      <c r="AN243" s="17">
        <v>3.2670116205949402E-2</v>
      </c>
      <c r="AO243" s="17">
        <v>3.61694393075103E-2</v>
      </c>
      <c r="AP243" s="17"/>
      <c r="AQ243" s="17">
        <v>3.3790919884336197E-2</v>
      </c>
      <c r="AR243" s="17">
        <v>4.87664636491058E-2</v>
      </c>
      <c r="AS243" s="17"/>
      <c r="AT243" s="17">
        <v>1.6304596426344301E-2</v>
      </c>
      <c r="AU243" s="17">
        <v>4.8357761979666597E-2</v>
      </c>
      <c r="AV243" s="17">
        <v>5.34088707858432E-2</v>
      </c>
      <c r="AW243" s="17"/>
      <c r="AX243" s="17">
        <v>4.7316151696358701E-2</v>
      </c>
      <c r="AY243" s="17">
        <v>4.18929770672712E-2</v>
      </c>
      <c r="AZ243" s="17"/>
      <c r="BA243" s="17">
        <v>5.0159984437200697E-2</v>
      </c>
      <c r="BB243" s="17">
        <v>5.0474927852833897E-2</v>
      </c>
      <c r="BC243" s="17">
        <v>4.3188173565962898E-2</v>
      </c>
      <c r="BD243" s="17">
        <v>6.2758470547027004E-2</v>
      </c>
      <c r="BE243" s="17">
        <v>3.1592068975610697E-2</v>
      </c>
      <c r="BF243" s="17"/>
      <c r="BG243" s="17">
        <v>5.0404690597749803E-2</v>
      </c>
      <c r="BH243" s="17">
        <v>3.9230729657305702E-2</v>
      </c>
    </row>
    <row r="244" spans="2:60" x14ac:dyDescent="0.35">
      <c r="B244" t="s">
        <v>180</v>
      </c>
      <c r="C244" s="17">
        <v>1.6141516746715399E-2</v>
      </c>
      <c r="D244" s="17">
        <v>1.5477210945513801E-2</v>
      </c>
      <c r="E244" s="17">
        <v>1.4409490967885999E-2</v>
      </c>
      <c r="F244" s="17"/>
      <c r="G244" s="17">
        <v>3.6003327020910997E-2</v>
      </c>
      <c r="H244" s="17">
        <v>2.0199409567473899E-2</v>
      </c>
      <c r="I244" s="17">
        <v>1.8263516402012799E-2</v>
      </c>
      <c r="J244" s="17">
        <v>1.0334933571181801E-2</v>
      </c>
      <c r="K244" s="17">
        <v>5.6431093184896603E-3</v>
      </c>
      <c r="L244" s="17">
        <v>1.1436768270558E-2</v>
      </c>
      <c r="M244" s="17"/>
      <c r="N244" s="17">
        <v>1.8777793252267801E-2</v>
      </c>
      <c r="O244" s="17">
        <v>1.5245818137231699E-2</v>
      </c>
      <c r="P244" s="17">
        <v>2.7949720664484801E-2</v>
      </c>
      <c r="Q244" s="17">
        <v>0</v>
      </c>
      <c r="R244" s="17">
        <v>0</v>
      </c>
      <c r="S244" s="17"/>
      <c r="T244" s="17">
        <v>3.2907060132625301E-2</v>
      </c>
      <c r="U244" s="17">
        <v>7.4694515026844299E-3</v>
      </c>
      <c r="V244" s="17">
        <v>1.5647362869265501E-2</v>
      </c>
      <c r="W244" s="17">
        <v>1.19208516870045E-2</v>
      </c>
      <c r="X244" s="17"/>
      <c r="Y244" s="17">
        <v>1.8504069555688001E-2</v>
      </c>
      <c r="Z244" s="17">
        <v>1.1190400726231601E-2</v>
      </c>
      <c r="AA244" s="17">
        <v>0</v>
      </c>
      <c r="AB244" s="17">
        <v>2.37719224946535E-2</v>
      </c>
      <c r="AC244" s="17">
        <v>0</v>
      </c>
      <c r="AD244" s="17">
        <v>2.67896215920389E-2</v>
      </c>
      <c r="AE244" s="17"/>
      <c r="AF244" s="17">
        <v>1.38683910176336E-2</v>
      </c>
      <c r="AG244" s="17">
        <v>1.76008063341574E-2</v>
      </c>
      <c r="AH244" s="17"/>
      <c r="AI244" s="17">
        <v>5.9691696795971402E-2</v>
      </c>
      <c r="AJ244" s="17">
        <v>1.05627285059448E-2</v>
      </c>
      <c r="AK244" s="17">
        <v>1.2016888245209601E-2</v>
      </c>
      <c r="AL244" s="17">
        <v>1.43200072442353E-2</v>
      </c>
      <c r="AM244" s="17">
        <v>1.48150358286262E-2</v>
      </c>
      <c r="AN244" s="17">
        <v>1.9339607795283799E-2</v>
      </c>
      <c r="AO244" s="17">
        <v>0</v>
      </c>
      <c r="AP244" s="17"/>
      <c r="AQ244" s="17">
        <v>1.1316360089344399E-2</v>
      </c>
      <c r="AR244" s="17">
        <v>2.68465247297138E-2</v>
      </c>
      <c r="AS244" s="17"/>
      <c r="AT244" s="17">
        <v>7.5879332785686801E-3</v>
      </c>
      <c r="AU244" s="17">
        <v>1.31906085467798E-2</v>
      </c>
      <c r="AV244" s="17">
        <v>2.22109725184691E-2</v>
      </c>
      <c r="AW244" s="17"/>
      <c r="AX244" s="17">
        <v>1.21511215568978E-2</v>
      </c>
      <c r="AY244" s="17">
        <v>1.76659335183703E-2</v>
      </c>
      <c r="AZ244" s="17"/>
      <c r="BA244" s="17">
        <v>2.74590215740265E-2</v>
      </c>
      <c r="BB244" s="17">
        <v>1.8129410836520001E-2</v>
      </c>
      <c r="BC244" s="17">
        <v>8.4304046913939602E-3</v>
      </c>
      <c r="BD244" s="17">
        <v>5.5327690321541202E-2</v>
      </c>
      <c r="BE244" s="17">
        <v>1.45566781487723E-2</v>
      </c>
      <c r="BF244" s="17"/>
      <c r="BG244" s="17">
        <v>2.0210058396299999E-2</v>
      </c>
      <c r="BH244" s="17">
        <v>2.4549359752498699E-2</v>
      </c>
    </row>
    <row r="245" spans="2:60" x14ac:dyDescent="0.35">
      <c r="B245" t="s">
        <v>114</v>
      </c>
      <c r="C245" s="17">
        <v>3.6991513988919603E-2</v>
      </c>
      <c r="D245" s="17">
        <v>2.7938553385682199E-2</v>
      </c>
      <c r="E245" s="17">
        <v>4.1850042540542802E-2</v>
      </c>
      <c r="F245" s="17"/>
      <c r="G245" s="17">
        <v>8.2866808751602905E-2</v>
      </c>
      <c r="H245" s="17">
        <v>4.1723449604906399E-2</v>
      </c>
      <c r="I245" s="17">
        <v>4.5251926585432901E-2</v>
      </c>
      <c r="J245" s="17">
        <v>2.9326143967051899E-2</v>
      </c>
      <c r="K245" s="17">
        <v>2.2627997978327201E-2</v>
      </c>
      <c r="L245" s="17">
        <v>1.5095789281766799E-2</v>
      </c>
      <c r="M245" s="17"/>
      <c r="N245" s="17">
        <v>8.1854798965562206E-2</v>
      </c>
      <c r="O245" s="17">
        <v>3.6416365691505997E-2</v>
      </c>
      <c r="P245" s="17">
        <v>2.2284891768363398E-2</v>
      </c>
      <c r="Q245" s="17">
        <v>2.7365790680008498E-2</v>
      </c>
      <c r="R245" s="17">
        <v>1.10266417791087E-2</v>
      </c>
      <c r="S245" s="17"/>
      <c r="T245" s="17">
        <v>4.3243855658952501E-2</v>
      </c>
      <c r="U245" s="17">
        <v>4.6598599703320698E-2</v>
      </c>
      <c r="V245" s="17">
        <v>2.09072225846775E-2</v>
      </c>
      <c r="W245" s="17">
        <v>4.9083087274952197E-2</v>
      </c>
      <c r="X245" s="17"/>
      <c r="Y245" s="17">
        <v>3.5135530415824602E-2</v>
      </c>
      <c r="Z245" s="17">
        <v>4.1871228321450599E-2</v>
      </c>
      <c r="AA245" s="17">
        <v>0.11714004337434</v>
      </c>
      <c r="AB245" s="17">
        <v>2.4523370390309399E-2</v>
      </c>
      <c r="AC245" s="17">
        <v>0</v>
      </c>
      <c r="AD245" s="17">
        <v>1.2679801040396401E-2</v>
      </c>
      <c r="AE245" s="17"/>
      <c r="AF245" s="17">
        <v>2.5238385600312E-2</v>
      </c>
      <c r="AG245" s="17">
        <v>5.1967949637500802E-2</v>
      </c>
      <c r="AH245" s="17"/>
      <c r="AI245" s="17">
        <v>8.5874342551361102E-2</v>
      </c>
      <c r="AJ245" s="17">
        <v>3.8922118863982197E-2</v>
      </c>
      <c r="AK245" s="17">
        <v>5.6608100297613997E-2</v>
      </c>
      <c r="AL245" s="17">
        <v>3.7922513708368903E-2</v>
      </c>
      <c r="AM245" s="17">
        <v>1.6007968599398299E-2</v>
      </c>
      <c r="AN245" s="17">
        <v>2.00278484682208E-2</v>
      </c>
      <c r="AO245" s="17">
        <v>3.6278408830597499E-2</v>
      </c>
      <c r="AP245" s="17"/>
      <c r="AQ245" s="17">
        <v>4.5474287673041597E-2</v>
      </c>
      <c r="AR245" s="17">
        <v>1.01072231795037E-2</v>
      </c>
      <c r="AS245" s="17"/>
      <c r="AT245" s="17">
        <v>2.7320429151076301E-2</v>
      </c>
      <c r="AU245" s="17">
        <v>3.5884125310562502E-2</v>
      </c>
      <c r="AV245" s="17">
        <v>5.0479210432350496E-3</v>
      </c>
      <c r="AW245" s="17"/>
      <c r="AX245" s="17">
        <v>4.2705886931066799E-2</v>
      </c>
      <c r="AY245" s="17">
        <v>3.4808500643592699E-2</v>
      </c>
      <c r="AZ245" s="17"/>
      <c r="BA245" s="17">
        <v>7.4569400407236405E-2</v>
      </c>
      <c r="BB245" s="17">
        <v>2.8609678876247598E-2</v>
      </c>
      <c r="BC245" s="17">
        <v>1.45918605622929E-2</v>
      </c>
      <c r="BD245" s="17">
        <v>0</v>
      </c>
      <c r="BE245" s="17">
        <v>0</v>
      </c>
      <c r="BF245" s="17"/>
      <c r="BG245" s="17">
        <v>3.8859407953066298E-2</v>
      </c>
      <c r="BH245" s="17">
        <v>0</v>
      </c>
    </row>
    <row r="246" spans="2:60" x14ac:dyDescent="0.35">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row>
    <row r="247" spans="2:60" x14ac:dyDescent="0.35">
      <c r="B247" s="6" t="s">
        <v>185</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row>
    <row r="248" spans="2:60" x14ac:dyDescent="0.35">
      <c r="B248" s="24" t="s">
        <v>182</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row>
    <row r="249" spans="2:60" x14ac:dyDescent="0.35">
      <c r="B249" t="s">
        <v>176</v>
      </c>
      <c r="C249" s="17">
        <v>0.38598794600722702</v>
      </c>
      <c r="D249" s="17">
        <v>0.35530663778733501</v>
      </c>
      <c r="E249" s="17">
        <v>0.41477431778343699</v>
      </c>
      <c r="F249" s="17"/>
      <c r="G249" s="17">
        <v>0.40420871470951902</v>
      </c>
      <c r="H249" s="17">
        <v>0.41402314767098902</v>
      </c>
      <c r="I249" s="17">
        <v>0.50153033220802001</v>
      </c>
      <c r="J249" s="17">
        <v>0.39497751668830999</v>
      </c>
      <c r="K249" s="17">
        <v>0.30897273308768802</v>
      </c>
      <c r="L249" s="17">
        <v>0.31254396243211302</v>
      </c>
      <c r="M249" s="17"/>
      <c r="N249" s="17">
        <v>0.44200983832371998</v>
      </c>
      <c r="O249" s="17">
        <v>0.46236010410491302</v>
      </c>
      <c r="P249" s="17">
        <v>0.37364627756498098</v>
      </c>
      <c r="Q249" s="17">
        <v>0.237619268065863</v>
      </c>
      <c r="R249" s="17">
        <v>0.32800087269698303</v>
      </c>
      <c r="S249" s="17"/>
      <c r="T249" s="17">
        <v>0.38081858259617402</v>
      </c>
      <c r="U249" s="17">
        <v>0.36688274137393301</v>
      </c>
      <c r="V249" s="17">
        <v>0.43102588208304898</v>
      </c>
      <c r="W249" s="17">
        <v>0.33592480596614999</v>
      </c>
      <c r="X249" s="17"/>
      <c r="Y249" s="17">
        <v>0.46559562637174601</v>
      </c>
      <c r="Z249" s="17">
        <v>0.33953906128850397</v>
      </c>
      <c r="AA249" s="17">
        <v>0.31842762224373</v>
      </c>
      <c r="AB249" s="17">
        <v>0.41952035315286301</v>
      </c>
      <c r="AC249" s="17">
        <v>0.27561030875841702</v>
      </c>
      <c r="AD249" s="17">
        <v>0.31858943029729497</v>
      </c>
      <c r="AE249" s="17"/>
      <c r="AF249" s="17">
        <v>0.39034468187800397</v>
      </c>
      <c r="AG249" s="17">
        <v>0.37905206069449299</v>
      </c>
      <c r="AH249" s="17"/>
      <c r="AI249" s="17">
        <v>0.34465980681866998</v>
      </c>
      <c r="AJ249" s="17">
        <v>0.50310089368397504</v>
      </c>
      <c r="AK249" s="17">
        <v>0.43276315199159898</v>
      </c>
      <c r="AL249" s="17">
        <v>0.37839980747409802</v>
      </c>
      <c r="AM249" s="17">
        <v>0.31835551556299602</v>
      </c>
      <c r="AN249" s="17">
        <v>0.29073235584870599</v>
      </c>
      <c r="AO249" s="17">
        <v>0.224395271921388</v>
      </c>
      <c r="AP249" s="17"/>
      <c r="AQ249" s="17">
        <v>0.46560336536978397</v>
      </c>
      <c r="AR249" s="17">
        <v>0.27006760752027398</v>
      </c>
      <c r="AS249" s="17"/>
      <c r="AT249" s="17">
        <v>0.52670400228870595</v>
      </c>
      <c r="AU249" s="17">
        <v>0.38775947870029998</v>
      </c>
      <c r="AV249" s="17">
        <v>0.27453945817284497</v>
      </c>
      <c r="AW249" s="17"/>
      <c r="AX249" s="17">
        <v>0.37711114774242099</v>
      </c>
      <c r="AY249" s="17">
        <v>0.38937907383035603</v>
      </c>
      <c r="AZ249" s="17"/>
      <c r="BA249" s="17">
        <v>0.40630667903040402</v>
      </c>
      <c r="BB249" s="17">
        <v>0.46723537926261399</v>
      </c>
      <c r="BC249" s="17">
        <v>0.40209107210209299</v>
      </c>
      <c r="BD249" s="17">
        <v>0.63147774310428095</v>
      </c>
      <c r="BE249" s="17">
        <v>0.125164093989269</v>
      </c>
      <c r="BF249" s="17"/>
      <c r="BG249" s="17">
        <v>0.45364733630718002</v>
      </c>
      <c r="BH249" s="17">
        <v>0.24925792481661199</v>
      </c>
    </row>
    <row r="250" spans="2:60" x14ac:dyDescent="0.35">
      <c r="B250" t="s">
        <v>177</v>
      </c>
      <c r="C250" s="17">
        <v>0.27042079523366802</v>
      </c>
      <c r="D250" s="17">
        <v>0.27051666938747099</v>
      </c>
      <c r="E250" s="17">
        <v>0.27478564723957</v>
      </c>
      <c r="F250" s="17"/>
      <c r="G250" s="17">
        <v>0.255439497950607</v>
      </c>
      <c r="H250" s="17">
        <v>0.235905076961784</v>
      </c>
      <c r="I250" s="17">
        <v>0.31200252809141898</v>
      </c>
      <c r="J250" s="17">
        <v>0.24605370313931499</v>
      </c>
      <c r="K250" s="17">
        <v>0.24659404358487599</v>
      </c>
      <c r="L250" s="17">
        <v>0.31034180723476101</v>
      </c>
      <c r="M250" s="17"/>
      <c r="N250" s="17">
        <v>0.246817572662901</v>
      </c>
      <c r="O250" s="17">
        <v>0.27835593639239298</v>
      </c>
      <c r="P250" s="17">
        <v>0.220807798124625</v>
      </c>
      <c r="Q250" s="17">
        <v>0.38556027137224003</v>
      </c>
      <c r="R250" s="17">
        <v>0.30543808995019101</v>
      </c>
      <c r="S250" s="17"/>
      <c r="T250" s="17">
        <v>0.29554396173185199</v>
      </c>
      <c r="U250" s="17">
        <v>0.25358895049547497</v>
      </c>
      <c r="V250" s="17">
        <v>0.23780557114333201</v>
      </c>
      <c r="W250" s="17">
        <v>0.31762751079880902</v>
      </c>
      <c r="X250" s="17"/>
      <c r="Y250" s="17">
        <v>0.25655658469141601</v>
      </c>
      <c r="Z250" s="17">
        <v>0.283407314160881</v>
      </c>
      <c r="AA250" s="17">
        <v>0.25415789268713102</v>
      </c>
      <c r="AB250" s="17">
        <v>0.24098624747617201</v>
      </c>
      <c r="AC250" s="17">
        <v>0.16625832703946999</v>
      </c>
      <c r="AD250" s="17">
        <v>0.292384167137411</v>
      </c>
      <c r="AE250" s="17"/>
      <c r="AF250" s="17">
        <v>0.27504680358021599</v>
      </c>
      <c r="AG250" s="17">
        <v>0.26441393573733102</v>
      </c>
      <c r="AH250" s="17"/>
      <c r="AI250" s="17">
        <v>0.27188249223055699</v>
      </c>
      <c r="AJ250" s="17">
        <v>0.20721708983485801</v>
      </c>
      <c r="AK250" s="17">
        <v>0.24614564398514599</v>
      </c>
      <c r="AL250" s="17">
        <v>0.26100764697463602</v>
      </c>
      <c r="AM250" s="17">
        <v>0.29436618425891198</v>
      </c>
      <c r="AN250" s="17">
        <v>0.421673290694208</v>
      </c>
      <c r="AO250" s="17">
        <v>0.24109068065644701</v>
      </c>
      <c r="AP250" s="17"/>
      <c r="AQ250" s="17">
        <v>0.30763968896461902</v>
      </c>
      <c r="AR250" s="17">
        <v>0.23482991126299799</v>
      </c>
      <c r="AS250" s="17"/>
      <c r="AT250" s="17">
        <v>0.30550549835270202</v>
      </c>
      <c r="AU250" s="17">
        <v>0.27475512168273603</v>
      </c>
      <c r="AV250" s="17">
        <v>0.25445986984706098</v>
      </c>
      <c r="AW250" s="17"/>
      <c r="AX250" s="17">
        <v>0.25757206233452101</v>
      </c>
      <c r="AY250" s="17">
        <v>0.27532928749928498</v>
      </c>
      <c r="AZ250" s="17"/>
      <c r="BA250" s="17">
        <v>0.27702559493272</v>
      </c>
      <c r="BB250" s="17">
        <v>0.28858893713460898</v>
      </c>
      <c r="BC250" s="17">
        <v>0.33141328943396597</v>
      </c>
      <c r="BD250" s="17">
        <v>0.11460107414367</v>
      </c>
      <c r="BE250" s="17">
        <v>0.126759281617356</v>
      </c>
      <c r="BF250" s="17"/>
      <c r="BG250" s="17">
        <v>0.28601013289376898</v>
      </c>
      <c r="BH250" s="17">
        <v>0.123779392483337</v>
      </c>
    </row>
    <row r="251" spans="2:60" x14ac:dyDescent="0.35">
      <c r="B251" t="s">
        <v>178</v>
      </c>
      <c r="C251" s="17">
        <v>0.15349788547955701</v>
      </c>
      <c r="D251" s="17">
        <v>0.14600650789952199</v>
      </c>
      <c r="E251" s="17">
        <v>0.160345691180792</v>
      </c>
      <c r="F251" s="17"/>
      <c r="G251" s="17">
        <v>0.170749484724289</v>
      </c>
      <c r="H251" s="17">
        <v>0.19009320177443201</v>
      </c>
      <c r="I251" s="17">
        <v>6.3741540631523902E-2</v>
      </c>
      <c r="J251" s="17">
        <v>0.141081523705478</v>
      </c>
      <c r="K251" s="17">
        <v>0.174350127550191</v>
      </c>
      <c r="L251" s="17">
        <v>0.179530947822055</v>
      </c>
      <c r="M251" s="17"/>
      <c r="N251" s="17">
        <v>0.15097824969540499</v>
      </c>
      <c r="O251" s="17">
        <v>0.108015754425074</v>
      </c>
      <c r="P251" s="17">
        <v>0.17606474403855299</v>
      </c>
      <c r="Q251" s="17">
        <v>0.13754693815928701</v>
      </c>
      <c r="R251" s="17">
        <v>0.194258661621979</v>
      </c>
      <c r="S251" s="17"/>
      <c r="T251" s="17">
        <v>0.17339329615284099</v>
      </c>
      <c r="U251" s="17">
        <v>0.152782830003725</v>
      </c>
      <c r="V251" s="17">
        <v>0.17375026580622199</v>
      </c>
      <c r="W251" s="17">
        <v>0.10724716695925</v>
      </c>
      <c r="X251" s="17"/>
      <c r="Y251" s="17">
        <v>0.14229141179463001</v>
      </c>
      <c r="Z251" s="17">
        <v>0.17345178262642599</v>
      </c>
      <c r="AA251" s="17">
        <v>9.4603993005984904E-2</v>
      </c>
      <c r="AB251" s="17">
        <v>0.14776289130124001</v>
      </c>
      <c r="AC251" s="17">
        <v>0.181001077286365</v>
      </c>
      <c r="AD251" s="17">
        <v>0.135268374321727</v>
      </c>
      <c r="AE251" s="17"/>
      <c r="AF251" s="17">
        <v>0.148785825445095</v>
      </c>
      <c r="AG251" s="17">
        <v>0.16011536609818899</v>
      </c>
      <c r="AH251" s="17"/>
      <c r="AI251" s="17">
        <v>0.123713368256559</v>
      </c>
      <c r="AJ251" s="17">
        <v>0.150781807299152</v>
      </c>
      <c r="AK251" s="17">
        <v>0.12869402388058501</v>
      </c>
      <c r="AL251" s="17">
        <v>0.13482698786254399</v>
      </c>
      <c r="AM251" s="17">
        <v>0.184716833489254</v>
      </c>
      <c r="AN251" s="17">
        <v>0.140173170673414</v>
      </c>
      <c r="AO251" s="17">
        <v>0.224557533206379</v>
      </c>
      <c r="AP251" s="17"/>
      <c r="AQ251" s="17">
        <v>0.14502666922750301</v>
      </c>
      <c r="AR251" s="17">
        <v>0.15458046606453299</v>
      </c>
      <c r="AS251" s="17"/>
      <c r="AT251" s="17">
        <v>0.113651307639793</v>
      </c>
      <c r="AU251" s="17">
        <v>0.17518489895815201</v>
      </c>
      <c r="AV251" s="17">
        <v>0.15284632237995899</v>
      </c>
      <c r="AW251" s="17"/>
      <c r="AX251" s="17">
        <v>0.166826335645955</v>
      </c>
      <c r="AY251" s="17">
        <v>0.14840613090204799</v>
      </c>
      <c r="AZ251" s="17"/>
      <c r="BA251" s="17">
        <v>0.11458217445229101</v>
      </c>
      <c r="BB251" s="17">
        <v>0.15834645572546599</v>
      </c>
      <c r="BC251" s="17">
        <v>0.14834895987754801</v>
      </c>
      <c r="BD251" s="17">
        <v>8.9463317454981303E-2</v>
      </c>
      <c r="BE251" s="17">
        <v>0.14456593040142099</v>
      </c>
      <c r="BF251" s="17"/>
      <c r="BG251" s="17">
        <v>0.14858634379812799</v>
      </c>
      <c r="BH251" s="17">
        <v>0.13106067661047099</v>
      </c>
    </row>
    <row r="252" spans="2:60" x14ac:dyDescent="0.35">
      <c r="B252" t="s">
        <v>179</v>
      </c>
      <c r="C252" s="17">
        <v>9.7777536143086596E-2</v>
      </c>
      <c r="D252" s="17">
        <v>0.12429907312631</v>
      </c>
      <c r="E252" s="17">
        <v>7.4348634677407793E-2</v>
      </c>
      <c r="F252" s="17"/>
      <c r="G252" s="17">
        <v>8.6286838916128206E-2</v>
      </c>
      <c r="H252" s="17">
        <v>8.1700645480180897E-2</v>
      </c>
      <c r="I252" s="17">
        <v>5.0145192582022803E-2</v>
      </c>
      <c r="J252" s="17">
        <v>0.12481917413789</v>
      </c>
      <c r="K252" s="17">
        <v>0.124915057787087</v>
      </c>
      <c r="L252" s="17">
        <v>0.113923098214698</v>
      </c>
      <c r="M252" s="17"/>
      <c r="N252" s="17">
        <v>6.6335179609649506E-2</v>
      </c>
      <c r="O252" s="17">
        <v>6.5503646818733302E-2</v>
      </c>
      <c r="P252" s="17">
        <v>0.124272830922116</v>
      </c>
      <c r="Q252" s="17">
        <v>0.15217675340140599</v>
      </c>
      <c r="R252" s="17">
        <v>9.0596944254852901E-2</v>
      </c>
      <c r="S252" s="17"/>
      <c r="T252" s="17">
        <v>6.0279950756339899E-2</v>
      </c>
      <c r="U252" s="17">
        <v>0.114238972008513</v>
      </c>
      <c r="V252" s="17">
        <v>8.3240943516893207E-2</v>
      </c>
      <c r="W252" s="17">
        <v>0.13441591095984101</v>
      </c>
      <c r="X252" s="17"/>
      <c r="Y252" s="17">
        <v>5.33093546905299E-2</v>
      </c>
      <c r="Z252" s="17">
        <v>0.10795703674743699</v>
      </c>
      <c r="AA252" s="17">
        <v>0.198949411288079</v>
      </c>
      <c r="AB252" s="17">
        <v>0.114443862265517</v>
      </c>
      <c r="AC252" s="17">
        <v>0.37713028691574901</v>
      </c>
      <c r="AD252" s="17">
        <v>0.14221884758773301</v>
      </c>
      <c r="AE252" s="17"/>
      <c r="AF252" s="17">
        <v>9.7276200140694893E-2</v>
      </c>
      <c r="AG252" s="17">
        <v>9.9753698253055995E-2</v>
      </c>
      <c r="AH252" s="17"/>
      <c r="AI252" s="17">
        <v>8.9937187040766101E-2</v>
      </c>
      <c r="AJ252" s="17">
        <v>7.3945791435594793E-2</v>
      </c>
      <c r="AK252" s="17">
        <v>0.10888371606666</v>
      </c>
      <c r="AL252" s="17">
        <v>0.103316592338401</v>
      </c>
      <c r="AM252" s="17">
        <v>0.116238028203101</v>
      </c>
      <c r="AN252" s="17">
        <v>5.8678001963229101E-2</v>
      </c>
      <c r="AO252" s="17">
        <v>0.159925572627622</v>
      </c>
      <c r="AP252" s="17"/>
      <c r="AQ252" s="17">
        <v>3.5130143097302897E-2</v>
      </c>
      <c r="AR252" s="17">
        <v>0.19628418307955101</v>
      </c>
      <c r="AS252" s="17"/>
      <c r="AT252" s="17">
        <v>1.9905714029593301E-2</v>
      </c>
      <c r="AU252" s="17">
        <v>9.2074863742505494E-2</v>
      </c>
      <c r="AV252" s="17">
        <v>0.17008028871086101</v>
      </c>
      <c r="AW252" s="17"/>
      <c r="AX252" s="17">
        <v>0.105206871371857</v>
      </c>
      <c r="AY252" s="17">
        <v>9.4939370325855296E-2</v>
      </c>
      <c r="AZ252" s="17"/>
      <c r="BA252" s="17">
        <v>0.13050188261235901</v>
      </c>
      <c r="BB252" s="17">
        <v>4.9650602510020903E-2</v>
      </c>
      <c r="BC252" s="17">
        <v>7.8118129307974807E-2</v>
      </c>
      <c r="BD252" s="17">
        <v>0.116503977474451</v>
      </c>
      <c r="BE252" s="17">
        <v>0.29278055694695099</v>
      </c>
      <c r="BF252" s="17"/>
      <c r="BG252" s="17">
        <v>6.7681689056187003E-2</v>
      </c>
      <c r="BH252" s="17">
        <v>0.24957643620061501</v>
      </c>
    </row>
    <row r="253" spans="2:60" x14ac:dyDescent="0.35">
      <c r="B253" t="s">
        <v>180</v>
      </c>
      <c r="C253" s="17">
        <v>5.63089993767057E-2</v>
      </c>
      <c r="D253" s="17">
        <v>6.9254218475336707E-2</v>
      </c>
      <c r="E253" s="17">
        <v>4.2131471270390103E-2</v>
      </c>
      <c r="F253" s="17"/>
      <c r="G253" s="17">
        <v>3.0717334736759E-2</v>
      </c>
      <c r="H253" s="17">
        <v>3.3977870445844001E-2</v>
      </c>
      <c r="I253" s="17">
        <v>3.1793827739978103E-2</v>
      </c>
      <c r="J253" s="17">
        <v>6.23459582115495E-2</v>
      </c>
      <c r="K253" s="17">
        <v>0.10441516199661099</v>
      </c>
      <c r="L253" s="17">
        <v>6.7781656850681604E-2</v>
      </c>
      <c r="M253" s="17"/>
      <c r="N253" s="17">
        <v>3.3060488702914399E-2</v>
      </c>
      <c r="O253" s="17">
        <v>3.6159011387049099E-2</v>
      </c>
      <c r="P253" s="17">
        <v>8.1266350859344E-2</v>
      </c>
      <c r="Q253" s="17">
        <v>6.9229545427710301E-2</v>
      </c>
      <c r="R253" s="17">
        <v>6.1975001903569998E-2</v>
      </c>
      <c r="S253" s="17"/>
      <c r="T253" s="17">
        <v>4.6228173485138697E-2</v>
      </c>
      <c r="U253" s="17">
        <v>6.6844980792855099E-2</v>
      </c>
      <c r="V253" s="17">
        <v>4.9654363625187499E-2</v>
      </c>
      <c r="W253" s="17">
        <v>6.5080312240599E-2</v>
      </c>
      <c r="X253" s="17"/>
      <c r="Y253" s="17">
        <v>3.9865355994648403E-2</v>
      </c>
      <c r="Z253" s="17">
        <v>5.9588548725684101E-2</v>
      </c>
      <c r="AA253" s="17">
        <v>0.11307931512934</v>
      </c>
      <c r="AB253" s="17">
        <v>4.3363004196978701E-2</v>
      </c>
      <c r="AC253" s="17">
        <v>0</v>
      </c>
      <c r="AD253" s="17">
        <v>8.7299068186932102E-2</v>
      </c>
      <c r="AE253" s="17"/>
      <c r="AF253" s="17">
        <v>6.6596327675548794E-2</v>
      </c>
      <c r="AG253" s="17">
        <v>4.24217649440915E-2</v>
      </c>
      <c r="AH253" s="17"/>
      <c r="AI253" s="17">
        <v>4.7381800433492799E-2</v>
      </c>
      <c r="AJ253" s="17">
        <v>3.2107253236448197E-2</v>
      </c>
      <c r="AK253" s="17">
        <v>3.5789717418214399E-2</v>
      </c>
      <c r="AL253" s="17">
        <v>8.9096456197223894E-2</v>
      </c>
      <c r="AM253" s="17">
        <v>6.9066968444010696E-2</v>
      </c>
      <c r="AN253" s="17">
        <v>6.8715332352223102E-2</v>
      </c>
      <c r="AO253" s="17">
        <v>0.115844899136199</v>
      </c>
      <c r="AP253" s="17"/>
      <c r="AQ253" s="17">
        <v>6.03444192399793E-3</v>
      </c>
      <c r="AR253" s="17">
        <v>0.12621250206604201</v>
      </c>
      <c r="AS253" s="17"/>
      <c r="AT253" s="17">
        <v>1.16625059708382E-2</v>
      </c>
      <c r="AU253" s="17">
        <v>3.4318471864220802E-2</v>
      </c>
      <c r="AV253" s="17">
        <v>0.12962732767475699</v>
      </c>
      <c r="AW253" s="17"/>
      <c r="AX253" s="17">
        <v>5.7094542356031501E-2</v>
      </c>
      <c r="AY253" s="17">
        <v>5.6008905066348702E-2</v>
      </c>
      <c r="AZ253" s="17"/>
      <c r="BA253" s="17">
        <v>2.1093192386565901E-2</v>
      </c>
      <c r="BB253" s="17">
        <v>2.081058682926E-2</v>
      </c>
      <c r="BC253" s="17">
        <v>1.7881444920138202E-2</v>
      </c>
      <c r="BD253" s="17">
        <v>4.7953887822617003E-2</v>
      </c>
      <c r="BE253" s="17">
        <v>0.29520158777622602</v>
      </c>
      <c r="BF253" s="17"/>
      <c r="BG253" s="17">
        <v>2.0873612241544898E-2</v>
      </c>
      <c r="BH253" s="17">
        <v>0.23460295626763</v>
      </c>
    </row>
    <row r="254" spans="2:60" x14ac:dyDescent="0.35">
      <c r="B254" t="s">
        <v>114</v>
      </c>
      <c r="C254" s="17">
        <v>3.60068377597558E-2</v>
      </c>
      <c r="D254" s="17">
        <v>3.4616893324024997E-2</v>
      </c>
      <c r="E254" s="17">
        <v>3.3614237848403103E-2</v>
      </c>
      <c r="F254" s="17"/>
      <c r="G254" s="17">
        <v>5.25981289626977E-2</v>
      </c>
      <c r="H254" s="17">
        <v>4.43000576667694E-2</v>
      </c>
      <c r="I254" s="17">
        <v>4.0786578747036603E-2</v>
      </c>
      <c r="J254" s="17">
        <v>3.0722124117457301E-2</v>
      </c>
      <c r="K254" s="17">
        <v>4.0752875993546302E-2</v>
      </c>
      <c r="L254" s="17">
        <v>1.58785274456919E-2</v>
      </c>
      <c r="M254" s="17"/>
      <c r="N254" s="17">
        <v>6.0798671005409498E-2</v>
      </c>
      <c r="O254" s="17">
        <v>4.9605546871837602E-2</v>
      </c>
      <c r="P254" s="17">
        <v>2.39419984903806E-2</v>
      </c>
      <c r="Q254" s="17">
        <v>1.7867223573492901E-2</v>
      </c>
      <c r="R254" s="17">
        <v>1.9730429572424199E-2</v>
      </c>
      <c r="S254" s="17"/>
      <c r="T254" s="17">
        <v>4.3736035277654198E-2</v>
      </c>
      <c r="U254" s="17">
        <v>4.56615253254984E-2</v>
      </c>
      <c r="V254" s="17">
        <v>2.4522973825315701E-2</v>
      </c>
      <c r="W254" s="17">
        <v>3.9704293075351997E-2</v>
      </c>
      <c r="X254" s="17"/>
      <c r="Y254" s="17">
        <v>4.23816664570296E-2</v>
      </c>
      <c r="Z254" s="17">
        <v>3.6056256451068101E-2</v>
      </c>
      <c r="AA254" s="17">
        <v>2.0781765645735899E-2</v>
      </c>
      <c r="AB254" s="17">
        <v>3.3923641607229299E-2</v>
      </c>
      <c r="AC254" s="17">
        <v>0</v>
      </c>
      <c r="AD254" s="17">
        <v>2.42401124689012E-2</v>
      </c>
      <c r="AE254" s="17"/>
      <c r="AF254" s="17">
        <v>2.19501612804405E-2</v>
      </c>
      <c r="AG254" s="17">
        <v>5.4243174272839902E-2</v>
      </c>
      <c r="AH254" s="17"/>
      <c r="AI254" s="17">
        <v>0.122425345219955</v>
      </c>
      <c r="AJ254" s="17">
        <v>3.2847164509972097E-2</v>
      </c>
      <c r="AK254" s="17">
        <v>4.7723746657796301E-2</v>
      </c>
      <c r="AL254" s="17">
        <v>3.3352509153097398E-2</v>
      </c>
      <c r="AM254" s="17">
        <v>1.7256470041726198E-2</v>
      </c>
      <c r="AN254" s="17">
        <v>2.00278484682208E-2</v>
      </c>
      <c r="AO254" s="17">
        <v>3.4186042451965201E-2</v>
      </c>
      <c r="AP254" s="17"/>
      <c r="AQ254" s="17">
        <v>4.0565691416792997E-2</v>
      </c>
      <c r="AR254" s="17">
        <v>1.80253300066015E-2</v>
      </c>
      <c r="AS254" s="17"/>
      <c r="AT254" s="17">
        <v>2.2570971718367999E-2</v>
      </c>
      <c r="AU254" s="17">
        <v>3.5907165052085799E-2</v>
      </c>
      <c r="AV254" s="17">
        <v>1.84467332145163E-2</v>
      </c>
      <c r="AW254" s="17"/>
      <c r="AX254" s="17">
        <v>3.6189040549215103E-2</v>
      </c>
      <c r="AY254" s="17">
        <v>3.5937232376107901E-2</v>
      </c>
      <c r="AZ254" s="17"/>
      <c r="BA254" s="17">
        <v>5.0490476585659402E-2</v>
      </c>
      <c r="BB254" s="17">
        <v>1.5368038538031E-2</v>
      </c>
      <c r="BC254" s="17">
        <v>2.2147104358279601E-2</v>
      </c>
      <c r="BD254" s="17">
        <v>0</v>
      </c>
      <c r="BE254" s="17">
        <v>1.55285492687773E-2</v>
      </c>
      <c r="BF254" s="17"/>
      <c r="BG254" s="17">
        <v>2.3200885703190802E-2</v>
      </c>
      <c r="BH254" s="17">
        <v>1.17226136213344E-2</v>
      </c>
    </row>
    <row r="255" spans="2:60" x14ac:dyDescent="0.35">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row>
    <row r="256" spans="2:60" x14ac:dyDescent="0.35">
      <c r="B256" s="6" t="s">
        <v>186</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row>
    <row r="257" spans="2:60" x14ac:dyDescent="0.35">
      <c r="B257" s="24" t="s">
        <v>182</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row>
    <row r="258" spans="2:60" x14ac:dyDescent="0.35">
      <c r="B258" t="s">
        <v>176</v>
      </c>
      <c r="C258" s="17">
        <v>0.34416070151859901</v>
      </c>
      <c r="D258" s="17">
        <v>0.288658424052888</v>
      </c>
      <c r="E258" s="17">
        <v>0.39569223272410098</v>
      </c>
      <c r="F258" s="17"/>
      <c r="G258" s="17">
        <v>0.48356299548199699</v>
      </c>
      <c r="H258" s="17">
        <v>0.35353901615170102</v>
      </c>
      <c r="I258" s="17">
        <v>0.50367705381743699</v>
      </c>
      <c r="J258" s="17">
        <v>0.28870375396736497</v>
      </c>
      <c r="K258" s="17">
        <v>0.26806388968520201</v>
      </c>
      <c r="L258" s="17">
        <v>0.22378586812853599</v>
      </c>
      <c r="M258" s="17"/>
      <c r="N258" s="17">
        <v>0.36669939915598498</v>
      </c>
      <c r="O258" s="17">
        <v>0.370511732960975</v>
      </c>
      <c r="P258" s="17">
        <v>0.29921090701803399</v>
      </c>
      <c r="Q258" s="17">
        <v>0.30463109672125699</v>
      </c>
      <c r="R258" s="17">
        <v>0.39952588220229401</v>
      </c>
      <c r="S258" s="17"/>
      <c r="T258" s="17">
        <v>0.28452153482619202</v>
      </c>
      <c r="U258" s="17">
        <v>0.32278126134835899</v>
      </c>
      <c r="V258" s="17">
        <v>0.33300164814447297</v>
      </c>
      <c r="W258" s="17">
        <v>0.42564200172574601</v>
      </c>
      <c r="X258" s="17"/>
      <c r="Y258" s="17">
        <v>0.40797851182394301</v>
      </c>
      <c r="Z258" s="17">
        <v>0.322059738874241</v>
      </c>
      <c r="AA258" s="17">
        <v>0.43738540742809801</v>
      </c>
      <c r="AB258" s="17">
        <v>0.26951053613452602</v>
      </c>
      <c r="AC258" s="17">
        <v>0.27561030875841702</v>
      </c>
      <c r="AD258" s="17">
        <v>0.259807640525204</v>
      </c>
      <c r="AE258" s="17"/>
      <c r="AF258" s="17">
        <v>0.32508897736979703</v>
      </c>
      <c r="AG258" s="17">
        <v>0.36901718363675901</v>
      </c>
      <c r="AH258" s="17"/>
      <c r="AI258" s="17">
        <v>0.24050174868622001</v>
      </c>
      <c r="AJ258" s="17">
        <v>0.37274426932837001</v>
      </c>
      <c r="AK258" s="17">
        <v>0.43650298399950799</v>
      </c>
      <c r="AL258" s="17">
        <v>0.29980008631723398</v>
      </c>
      <c r="AM258" s="17">
        <v>0.31060497539336002</v>
      </c>
      <c r="AN258" s="17">
        <v>0.35870362734059402</v>
      </c>
      <c r="AO258" s="17">
        <v>0.17374886175129101</v>
      </c>
      <c r="AP258" s="17"/>
      <c r="AQ258" s="17">
        <v>0.42898684236140699</v>
      </c>
      <c r="AR258" s="17">
        <v>0.23121530631072201</v>
      </c>
      <c r="AS258" s="17"/>
      <c r="AT258" s="17">
        <v>0.52765721022024503</v>
      </c>
      <c r="AU258" s="17">
        <v>0.306838518414912</v>
      </c>
      <c r="AV258" s="17">
        <v>0.24773374656292901</v>
      </c>
      <c r="AW258" s="17"/>
      <c r="AX258" s="17">
        <v>0.32347058561977099</v>
      </c>
      <c r="AY258" s="17">
        <v>0.35206477071057701</v>
      </c>
      <c r="AZ258" s="17"/>
      <c r="BA258" s="17">
        <v>0.34828702936616901</v>
      </c>
      <c r="BB258" s="17">
        <v>0.41629588429119602</v>
      </c>
      <c r="BC258" s="17">
        <v>0.41081296089891101</v>
      </c>
      <c r="BD258" s="17">
        <v>0.37467418180371798</v>
      </c>
      <c r="BE258" s="17">
        <v>5.7590914559307899E-2</v>
      </c>
      <c r="BF258" s="17"/>
      <c r="BG258" s="17">
        <v>0.40112885728177</v>
      </c>
      <c r="BH258" s="17">
        <v>0.13530574091721001</v>
      </c>
    </row>
    <row r="259" spans="2:60" x14ac:dyDescent="0.35">
      <c r="B259" t="s">
        <v>177</v>
      </c>
      <c r="C259" s="17">
        <v>0.30579919036478598</v>
      </c>
      <c r="D259" s="17">
        <v>0.34037509626495599</v>
      </c>
      <c r="E259" s="17">
        <v>0.27543916162703103</v>
      </c>
      <c r="F259" s="17"/>
      <c r="G259" s="17">
        <v>0.18431799831390999</v>
      </c>
      <c r="H259" s="17">
        <v>0.33317773598903699</v>
      </c>
      <c r="I259" s="17">
        <v>0.28455765487429402</v>
      </c>
      <c r="J259" s="17">
        <v>0.34652953835021399</v>
      </c>
      <c r="K259" s="17">
        <v>0.28157254272189303</v>
      </c>
      <c r="L259" s="17">
        <v>0.36401456083471501</v>
      </c>
      <c r="M259" s="17"/>
      <c r="N259" s="17">
        <v>0.23105037263846101</v>
      </c>
      <c r="O259" s="17">
        <v>0.33926617546426502</v>
      </c>
      <c r="P259" s="17">
        <v>0.33932281171339801</v>
      </c>
      <c r="Q259" s="17">
        <v>0.348220961345166</v>
      </c>
      <c r="R259" s="17">
        <v>0.244771039110731</v>
      </c>
      <c r="S259" s="17"/>
      <c r="T259" s="17">
        <v>0.34529179136187299</v>
      </c>
      <c r="U259" s="17">
        <v>0.36191798822122401</v>
      </c>
      <c r="V259" s="17">
        <v>0.28803550056480298</v>
      </c>
      <c r="W259" s="17">
        <v>0.25433389219185698</v>
      </c>
      <c r="X259" s="17"/>
      <c r="Y259" s="17">
        <v>0.32925773300001299</v>
      </c>
      <c r="Z259" s="17">
        <v>0.28411533421149798</v>
      </c>
      <c r="AA259" s="17">
        <v>0.21292220832610501</v>
      </c>
      <c r="AB259" s="17">
        <v>0.33189147699449101</v>
      </c>
      <c r="AC259" s="17">
        <v>0.34939032574753198</v>
      </c>
      <c r="AD259" s="17">
        <v>0.32062781120001499</v>
      </c>
      <c r="AE259" s="17"/>
      <c r="AF259" s="17">
        <v>0.32865426069655201</v>
      </c>
      <c r="AG259" s="17">
        <v>0.277282110570853</v>
      </c>
      <c r="AH259" s="17"/>
      <c r="AI259" s="17">
        <v>0.30135841256587798</v>
      </c>
      <c r="AJ259" s="17">
        <v>0.31280206667817601</v>
      </c>
      <c r="AK259" s="17">
        <v>0.25341599062827402</v>
      </c>
      <c r="AL259" s="17">
        <v>0.27292316673452999</v>
      </c>
      <c r="AM259" s="17">
        <v>0.32483921939247501</v>
      </c>
      <c r="AN259" s="17">
        <v>0.36957386300245099</v>
      </c>
      <c r="AO259" s="17">
        <v>0.34820103612813202</v>
      </c>
      <c r="AP259" s="17"/>
      <c r="AQ259" s="17">
        <v>0.333096059143068</v>
      </c>
      <c r="AR259" s="17">
        <v>0.28951258691298498</v>
      </c>
      <c r="AS259" s="17"/>
      <c r="AT259" s="17">
        <v>0.31518645024876002</v>
      </c>
      <c r="AU259" s="17">
        <v>0.30441291435724599</v>
      </c>
      <c r="AV259" s="17">
        <v>0.323761213932729</v>
      </c>
      <c r="AW259" s="17"/>
      <c r="AX259" s="17">
        <v>0.333560356517764</v>
      </c>
      <c r="AY259" s="17">
        <v>0.29519382792041199</v>
      </c>
      <c r="AZ259" s="17"/>
      <c r="BA259" s="17">
        <v>0.27922638426245</v>
      </c>
      <c r="BB259" s="17">
        <v>0.31689372094153101</v>
      </c>
      <c r="BC259" s="17">
        <v>0.34136672670881602</v>
      </c>
      <c r="BD259" s="17">
        <v>0.33364595244597001</v>
      </c>
      <c r="BE259" s="17">
        <v>0.25250090548339299</v>
      </c>
      <c r="BF259" s="17"/>
      <c r="BG259" s="17">
        <v>0.30849332200209101</v>
      </c>
      <c r="BH259" s="17">
        <v>0.27238897239182303</v>
      </c>
    </row>
    <row r="260" spans="2:60" x14ac:dyDescent="0.35">
      <c r="B260" t="s">
        <v>178</v>
      </c>
      <c r="C260" s="17">
        <v>0.21892339859445401</v>
      </c>
      <c r="D260" s="17">
        <v>0.236239520010083</v>
      </c>
      <c r="E260" s="17">
        <v>0.20618159431049701</v>
      </c>
      <c r="F260" s="17"/>
      <c r="G260" s="17">
        <v>0.20577044698935101</v>
      </c>
      <c r="H260" s="17">
        <v>0.223271692579736</v>
      </c>
      <c r="I260" s="17">
        <v>8.9422024997634506E-2</v>
      </c>
      <c r="J260" s="17">
        <v>0.214345652900579</v>
      </c>
      <c r="K260" s="17">
        <v>0.28084103413469302</v>
      </c>
      <c r="L260" s="17">
        <v>0.28327502360460899</v>
      </c>
      <c r="M260" s="17"/>
      <c r="N260" s="17">
        <v>0.23868313505258401</v>
      </c>
      <c r="O260" s="17">
        <v>0.182530326800455</v>
      </c>
      <c r="P260" s="17">
        <v>0.228570539494653</v>
      </c>
      <c r="Q260" s="17">
        <v>0.22422016979988699</v>
      </c>
      <c r="R260" s="17">
        <v>0.21268584248412101</v>
      </c>
      <c r="S260" s="17"/>
      <c r="T260" s="17">
        <v>0.24717415768964501</v>
      </c>
      <c r="U260" s="17">
        <v>0.17329216525716301</v>
      </c>
      <c r="V260" s="17">
        <v>0.25072691668945102</v>
      </c>
      <c r="W260" s="17">
        <v>0.18787976366030301</v>
      </c>
      <c r="X260" s="17"/>
      <c r="Y260" s="17">
        <v>0.16930602930802399</v>
      </c>
      <c r="Z260" s="17">
        <v>0.237227634517234</v>
      </c>
      <c r="AA260" s="17">
        <v>0.18845363562826101</v>
      </c>
      <c r="AB260" s="17">
        <v>0.22954726170957099</v>
      </c>
      <c r="AC260" s="17">
        <v>0.181001077286365</v>
      </c>
      <c r="AD260" s="17">
        <v>0.30229407725469798</v>
      </c>
      <c r="AE260" s="17"/>
      <c r="AF260" s="17">
        <v>0.221871359776077</v>
      </c>
      <c r="AG260" s="17">
        <v>0.215504079785729</v>
      </c>
      <c r="AH260" s="17"/>
      <c r="AI260" s="17">
        <v>0.28277155304308899</v>
      </c>
      <c r="AJ260" s="17">
        <v>0.20429992410051501</v>
      </c>
      <c r="AK260" s="17">
        <v>0.17433075989831601</v>
      </c>
      <c r="AL260" s="17">
        <v>0.25377417616842302</v>
      </c>
      <c r="AM260" s="17">
        <v>0.24170482954317901</v>
      </c>
      <c r="AN260" s="17">
        <v>0.183876542242604</v>
      </c>
      <c r="AO260" s="17">
        <v>0.25067323970111399</v>
      </c>
      <c r="AP260" s="17"/>
      <c r="AQ260" s="17">
        <v>0.17273307147014599</v>
      </c>
      <c r="AR260" s="17">
        <v>0.278943805861049</v>
      </c>
      <c r="AS260" s="17"/>
      <c r="AT260" s="17">
        <v>0.117404532863851</v>
      </c>
      <c r="AU260" s="17">
        <v>0.262520450855664</v>
      </c>
      <c r="AV260" s="17">
        <v>0.23443102292137599</v>
      </c>
      <c r="AW260" s="17"/>
      <c r="AX260" s="17">
        <v>0.21466182750978299</v>
      </c>
      <c r="AY260" s="17">
        <v>0.22055141038928899</v>
      </c>
      <c r="AZ260" s="17"/>
      <c r="BA260" s="17">
        <v>0.27211138100774301</v>
      </c>
      <c r="BB260" s="17">
        <v>0.18977699763591599</v>
      </c>
      <c r="BC260" s="17">
        <v>0.17092455671405801</v>
      </c>
      <c r="BD260" s="17">
        <v>0.16058404272104199</v>
      </c>
      <c r="BE260" s="17">
        <v>0.35785649105904799</v>
      </c>
      <c r="BF260" s="17"/>
      <c r="BG260" s="17">
        <v>0.20813883916054601</v>
      </c>
      <c r="BH260" s="17">
        <v>0.30950643398722799</v>
      </c>
    </row>
    <row r="261" spans="2:60" x14ac:dyDescent="0.35">
      <c r="B261" t="s">
        <v>179</v>
      </c>
      <c r="C261" s="17">
        <v>5.4840625113437701E-2</v>
      </c>
      <c r="D261" s="17">
        <v>6.1683110514609001E-2</v>
      </c>
      <c r="E261" s="17">
        <v>4.9283947209835498E-2</v>
      </c>
      <c r="F261" s="17"/>
      <c r="G261" s="17">
        <v>4.54247890468161E-2</v>
      </c>
      <c r="H261" s="17">
        <v>3.5981107031295298E-2</v>
      </c>
      <c r="I261" s="17">
        <v>3.92715352089004E-2</v>
      </c>
      <c r="J261" s="17">
        <v>7.4172587422359298E-2</v>
      </c>
      <c r="K261" s="17">
        <v>8.6339454149322301E-2</v>
      </c>
      <c r="L261" s="17">
        <v>4.88853170726401E-2</v>
      </c>
      <c r="M261" s="17"/>
      <c r="N261" s="17">
        <v>5.4069005779953799E-2</v>
      </c>
      <c r="O261" s="17">
        <v>4.2300707274811201E-2</v>
      </c>
      <c r="P261" s="17">
        <v>6.3824003063797596E-2</v>
      </c>
      <c r="Q261" s="17">
        <v>5.3056408949427598E-2</v>
      </c>
      <c r="R261" s="17">
        <v>6.8466728659279205E-2</v>
      </c>
      <c r="S261" s="17"/>
      <c r="T261" s="17">
        <v>4.2264863766449799E-2</v>
      </c>
      <c r="U261" s="17">
        <v>7.24485337267263E-2</v>
      </c>
      <c r="V261" s="17">
        <v>5.7918292335100999E-2</v>
      </c>
      <c r="W261" s="17">
        <v>4.3937702114706503E-2</v>
      </c>
      <c r="X261" s="17"/>
      <c r="Y261" s="17">
        <v>2.8612619772801301E-2</v>
      </c>
      <c r="Z261" s="17">
        <v>7.0629955280246196E-2</v>
      </c>
      <c r="AA261" s="17">
        <v>2.7377667842459801E-2</v>
      </c>
      <c r="AB261" s="17">
        <v>7.7800496369693897E-2</v>
      </c>
      <c r="AC261" s="17">
        <v>0.193998288207686</v>
      </c>
      <c r="AD261" s="17">
        <v>6.3713861110036393E-2</v>
      </c>
      <c r="AE261" s="17"/>
      <c r="AF261" s="17">
        <v>5.2608678868294199E-2</v>
      </c>
      <c r="AG261" s="17">
        <v>5.6741654393191003E-2</v>
      </c>
      <c r="AH261" s="17"/>
      <c r="AI261" s="17">
        <v>6.1009127545775803E-2</v>
      </c>
      <c r="AJ261" s="17">
        <v>3.5580496837085598E-2</v>
      </c>
      <c r="AK261" s="17">
        <v>5.9140149952124001E-2</v>
      </c>
      <c r="AL261" s="17">
        <v>7.0936876643337296E-2</v>
      </c>
      <c r="AM261" s="17">
        <v>5.8086635939904499E-2</v>
      </c>
      <c r="AN261" s="17">
        <v>5.0125072794077498E-2</v>
      </c>
      <c r="AO261" s="17">
        <v>8.75545866854857E-2</v>
      </c>
      <c r="AP261" s="17"/>
      <c r="AQ261" s="17">
        <v>2.3166058808103799E-2</v>
      </c>
      <c r="AR261" s="17">
        <v>0.11533941858770599</v>
      </c>
      <c r="AS261" s="17"/>
      <c r="AT261" s="17">
        <v>3.9985390169199001E-3</v>
      </c>
      <c r="AU261" s="17">
        <v>4.1482311811401502E-2</v>
      </c>
      <c r="AV261" s="17">
        <v>0.115149902270976</v>
      </c>
      <c r="AW261" s="17"/>
      <c r="AX261" s="17">
        <v>5.4573562662541701E-2</v>
      </c>
      <c r="AY261" s="17">
        <v>5.4942648712569903E-2</v>
      </c>
      <c r="AZ261" s="17"/>
      <c r="BA261" s="17">
        <v>7.2539645786590598E-2</v>
      </c>
      <c r="BB261" s="17">
        <v>3.4913882337273001E-2</v>
      </c>
      <c r="BC261" s="17">
        <v>3.7802844423864397E-2</v>
      </c>
      <c r="BD261" s="17">
        <v>8.9606181635597498E-2</v>
      </c>
      <c r="BE261" s="17">
        <v>0.14727089055565201</v>
      </c>
      <c r="BF261" s="17"/>
      <c r="BG261" s="17">
        <v>4.3305009803176898E-2</v>
      </c>
      <c r="BH261" s="17">
        <v>0.13313768548416899</v>
      </c>
    </row>
    <row r="262" spans="2:60" x14ac:dyDescent="0.35">
      <c r="B262" t="s">
        <v>180</v>
      </c>
      <c r="C262" s="17">
        <v>3.0092074044383001E-2</v>
      </c>
      <c r="D262" s="17">
        <v>3.3473719209153603E-2</v>
      </c>
      <c r="E262" s="17">
        <v>2.45118881777945E-2</v>
      </c>
      <c r="F262" s="17"/>
      <c r="G262" s="17">
        <v>3.0717334736759E-2</v>
      </c>
      <c r="H262" s="17">
        <v>1.30631578869765E-2</v>
      </c>
      <c r="I262" s="17">
        <v>3.0571145702968101E-2</v>
      </c>
      <c r="J262" s="17">
        <v>2.6652592846860602E-2</v>
      </c>
      <c r="K262" s="17">
        <v>4.3623127039507603E-2</v>
      </c>
      <c r="L262" s="17">
        <v>3.4897281497926598E-2</v>
      </c>
      <c r="M262" s="17"/>
      <c r="N262" s="17">
        <v>2.8008982994480298E-2</v>
      </c>
      <c r="O262" s="17">
        <v>8.0872043528810306E-3</v>
      </c>
      <c r="P262" s="17">
        <v>4.2858815924489799E-2</v>
      </c>
      <c r="Q262" s="17">
        <v>3.7277977053896502E-2</v>
      </c>
      <c r="R262" s="17">
        <v>3.8297761027417901E-2</v>
      </c>
      <c r="S262" s="17"/>
      <c r="T262" s="17">
        <v>2.31337003771298E-2</v>
      </c>
      <c r="U262" s="17">
        <v>4.0468942731900798E-2</v>
      </c>
      <c r="V262" s="17">
        <v>2.9098404993751499E-2</v>
      </c>
      <c r="W262" s="17">
        <v>2.77409381394862E-2</v>
      </c>
      <c r="X262" s="17"/>
      <c r="Y262" s="17">
        <v>1.5957851425931799E-2</v>
      </c>
      <c r="Z262" s="17">
        <v>3.4491198795500499E-2</v>
      </c>
      <c r="AA262" s="17">
        <v>0.11307931512934</v>
      </c>
      <c r="AB262" s="17">
        <v>4.49512667799545E-2</v>
      </c>
      <c r="AC262" s="17">
        <v>0</v>
      </c>
      <c r="AD262" s="17">
        <v>2.4909027093361999E-2</v>
      </c>
      <c r="AE262" s="17"/>
      <c r="AF262" s="17">
        <v>3.7201438704970398E-2</v>
      </c>
      <c r="AG262" s="17">
        <v>2.0380850476524701E-2</v>
      </c>
      <c r="AH262" s="17"/>
      <c r="AI262" s="17">
        <v>3.3691079175842797E-2</v>
      </c>
      <c r="AJ262" s="17">
        <v>1.42004889097981E-2</v>
      </c>
      <c r="AK262" s="17">
        <v>4.8279417810910604E-3</v>
      </c>
      <c r="AL262" s="17">
        <v>7.8826699326050798E-2</v>
      </c>
      <c r="AM262" s="17">
        <v>4.3004604198511397E-2</v>
      </c>
      <c r="AN262" s="17">
        <v>9.3630682348037706E-3</v>
      </c>
      <c r="AO262" s="17">
        <v>7.1387285449302104E-2</v>
      </c>
      <c r="AP262" s="17"/>
      <c r="AQ262" s="17">
        <v>0</v>
      </c>
      <c r="AR262" s="17">
        <v>5.9304409876662398E-2</v>
      </c>
      <c r="AS262" s="17"/>
      <c r="AT262" s="17">
        <v>7.12107316477312E-3</v>
      </c>
      <c r="AU262" s="17">
        <v>2.5529811905054801E-2</v>
      </c>
      <c r="AV262" s="17">
        <v>5.8250154917885703E-2</v>
      </c>
      <c r="AW262" s="17"/>
      <c r="AX262" s="17">
        <v>3.1663225082466898E-2</v>
      </c>
      <c r="AY262" s="17">
        <v>2.94918605619265E-2</v>
      </c>
      <c r="AZ262" s="17"/>
      <c r="BA262" s="17">
        <v>2.0821855023560001E-2</v>
      </c>
      <c r="BB262" s="17">
        <v>2.9466403238463698E-3</v>
      </c>
      <c r="BC262" s="17">
        <v>1.57527799835201E-2</v>
      </c>
      <c r="BD262" s="17">
        <v>0</v>
      </c>
      <c r="BE262" s="17">
        <v>0.15357130334885899</v>
      </c>
      <c r="BF262" s="17"/>
      <c r="BG262" s="17">
        <v>6.9330898008845704E-3</v>
      </c>
      <c r="BH262" s="17">
        <v>0.11593208234223901</v>
      </c>
    </row>
    <row r="263" spans="2:60" x14ac:dyDescent="0.35">
      <c r="B263" t="s">
        <v>114</v>
      </c>
      <c r="C263" s="17">
        <v>4.61840103643405E-2</v>
      </c>
      <c r="D263" s="17">
        <v>3.95701299483108E-2</v>
      </c>
      <c r="E263" s="17">
        <v>4.8891175950741203E-2</v>
      </c>
      <c r="F263" s="17"/>
      <c r="G263" s="17">
        <v>5.0206435431166402E-2</v>
      </c>
      <c r="H263" s="17">
        <v>4.0967290361255099E-2</v>
      </c>
      <c r="I263" s="17">
        <v>5.2500585398766099E-2</v>
      </c>
      <c r="J263" s="17">
        <v>4.95958745126222E-2</v>
      </c>
      <c r="K263" s="17">
        <v>3.9559952269382699E-2</v>
      </c>
      <c r="L263" s="17">
        <v>4.5141948861573397E-2</v>
      </c>
      <c r="M263" s="17"/>
      <c r="N263" s="17">
        <v>8.1489104378536306E-2</v>
      </c>
      <c r="O263" s="17">
        <v>5.7303853146612599E-2</v>
      </c>
      <c r="P263" s="17">
        <v>2.6212922785627101E-2</v>
      </c>
      <c r="Q263" s="17">
        <v>3.2593386130365998E-2</v>
      </c>
      <c r="R263" s="17">
        <v>3.6252746516157001E-2</v>
      </c>
      <c r="S263" s="17"/>
      <c r="T263" s="17">
        <v>5.7613951978710498E-2</v>
      </c>
      <c r="U263" s="17">
        <v>2.9091108714626699E-2</v>
      </c>
      <c r="V263" s="17">
        <v>4.1219237272419697E-2</v>
      </c>
      <c r="W263" s="17">
        <v>6.0465702167901002E-2</v>
      </c>
      <c r="X263" s="17"/>
      <c r="Y263" s="17">
        <v>4.8887254669286E-2</v>
      </c>
      <c r="Z263" s="17">
        <v>5.1476138321280097E-2</v>
      </c>
      <c r="AA263" s="17">
        <v>2.0781765645735899E-2</v>
      </c>
      <c r="AB263" s="17">
        <v>4.6298962011763402E-2</v>
      </c>
      <c r="AC263" s="17">
        <v>0</v>
      </c>
      <c r="AD263" s="17">
        <v>2.8647582816683701E-2</v>
      </c>
      <c r="AE263" s="17"/>
      <c r="AF263" s="17">
        <v>3.4575284584309099E-2</v>
      </c>
      <c r="AG263" s="17">
        <v>6.1074121136942799E-2</v>
      </c>
      <c r="AH263" s="17"/>
      <c r="AI263" s="17">
        <v>8.0668078983195002E-2</v>
      </c>
      <c r="AJ263" s="17">
        <v>6.0372754146055897E-2</v>
      </c>
      <c r="AK263" s="17">
        <v>7.1782173740686794E-2</v>
      </c>
      <c r="AL263" s="17">
        <v>2.37389948104254E-2</v>
      </c>
      <c r="AM263" s="17">
        <v>2.1759735532570101E-2</v>
      </c>
      <c r="AN263" s="17">
        <v>2.83578263854691E-2</v>
      </c>
      <c r="AO263" s="17">
        <v>6.8434990284674396E-2</v>
      </c>
      <c r="AP263" s="17"/>
      <c r="AQ263" s="17">
        <v>4.2017968217275201E-2</v>
      </c>
      <c r="AR263" s="17">
        <v>2.5684472450875899E-2</v>
      </c>
      <c r="AS263" s="17"/>
      <c r="AT263" s="17">
        <v>2.86321944854512E-2</v>
      </c>
      <c r="AU263" s="17">
        <v>5.9215992655721097E-2</v>
      </c>
      <c r="AV263" s="17">
        <v>2.0673959394103901E-2</v>
      </c>
      <c r="AW263" s="17"/>
      <c r="AX263" s="17">
        <v>4.2070442607672599E-2</v>
      </c>
      <c r="AY263" s="17">
        <v>4.7755481705225401E-2</v>
      </c>
      <c r="AZ263" s="17"/>
      <c r="BA263" s="17">
        <v>7.0137045534877001E-3</v>
      </c>
      <c r="BB263" s="17">
        <v>3.91728744702372E-2</v>
      </c>
      <c r="BC263" s="17">
        <v>2.3340131270830299E-2</v>
      </c>
      <c r="BD263" s="17">
        <v>4.1489641393672699E-2</v>
      </c>
      <c r="BE263" s="17">
        <v>3.1209494993740899E-2</v>
      </c>
      <c r="BF263" s="17"/>
      <c r="BG263" s="17">
        <v>3.2000881951531203E-2</v>
      </c>
      <c r="BH263" s="17">
        <v>3.3729084877330402E-2</v>
      </c>
    </row>
    <row r="264" spans="2:60" x14ac:dyDescent="0.35">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row>
    <row r="265" spans="2:60" x14ac:dyDescent="0.35">
      <c r="B265" s="6" t="s">
        <v>187</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row>
    <row r="266" spans="2:60" x14ac:dyDescent="0.35">
      <c r="B266" s="24" t="s">
        <v>182</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row>
    <row r="267" spans="2:60" x14ac:dyDescent="0.35">
      <c r="B267" t="s">
        <v>176</v>
      </c>
      <c r="C267" s="17">
        <v>0.41741557611823699</v>
      </c>
      <c r="D267" s="17">
        <v>0.35637635283256103</v>
      </c>
      <c r="E267" s="17">
        <v>0.47538164453056297</v>
      </c>
      <c r="F267" s="17"/>
      <c r="G267" s="17">
        <v>0.46821483483798598</v>
      </c>
      <c r="H267" s="17">
        <v>0.431686752908371</v>
      </c>
      <c r="I267" s="17">
        <v>0.473393636800503</v>
      </c>
      <c r="J267" s="17">
        <v>0.386502964740154</v>
      </c>
      <c r="K267" s="17">
        <v>0.36967750431108698</v>
      </c>
      <c r="L267" s="17">
        <v>0.39031555786883598</v>
      </c>
      <c r="M267" s="17"/>
      <c r="N267" s="17">
        <v>0.43839188270623403</v>
      </c>
      <c r="O267" s="17">
        <v>0.46588449942740001</v>
      </c>
      <c r="P267" s="17">
        <v>0.37994832067233802</v>
      </c>
      <c r="Q267" s="17">
        <v>0.34191586418198</v>
      </c>
      <c r="R267" s="17">
        <v>0.45886640293553499</v>
      </c>
      <c r="S267" s="17"/>
      <c r="T267" s="17">
        <v>0.390589767650039</v>
      </c>
      <c r="U267" s="17">
        <v>0.38030792048100298</v>
      </c>
      <c r="V267" s="17">
        <v>0.42913257363726998</v>
      </c>
      <c r="W267" s="17">
        <v>0.45202936985025299</v>
      </c>
      <c r="X267" s="17"/>
      <c r="Y267" s="17">
        <v>0.45384908951660802</v>
      </c>
      <c r="Z267" s="17">
        <v>0.40696500237361599</v>
      </c>
      <c r="AA267" s="17">
        <v>0.39142603179604202</v>
      </c>
      <c r="AB267" s="17">
        <v>0.41240646354198801</v>
      </c>
      <c r="AC267" s="17">
        <v>0.45874230746647998</v>
      </c>
      <c r="AD267" s="17">
        <v>0.35678736438406899</v>
      </c>
      <c r="AE267" s="17"/>
      <c r="AF267" s="17">
        <v>0.40515954871135301</v>
      </c>
      <c r="AG267" s="17">
        <v>0.43353598873701199</v>
      </c>
      <c r="AH267" s="17"/>
      <c r="AI267" s="17">
        <v>0.30103818968618001</v>
      </c>
      <c r="AJ267" s="17">
        <v>0.41617245477120102</v>
      </c>
      <c r="AK267" s="17">
        <v>0.50349364892880999</v>
      </c>
      <c r="AL267" s="17">
        <v>0.44335595423955398</v>
      </c>
      <c r="AM267" s="17">
        <v>0.39649872055496199</v>
      </c>
      <c r="AN267" s="17">
        <v>0.37044548743649902</v>
      </c>
      <c r="AO267" s="17">
        <v>0.36247141397608101</v>
      </c>
      <c r="AP267" s="17"/>
      <c r="AQ267" s="17">
        <v>0.485701486296443</v>
      </c>
      <c r="AR267" s="17">
        <v>0.34479357841441399</v>
      </c>
      <c r="AS267" s="17"/>
      <c r="AT267" s="17">
        <v>0.60250801605523696</v>
      </c>
      <c r="AU267" s="17">
        <v>0.37528971990548499</v>
      </c>
      <c r="AV267" s="17">
        <v>0.35045386833826903</v>
      </c>
      <c r="AW267" s="17"/>
      <c r="AX267" s="17">
        <v>0.41463250506580501</v>
      </c>
      <c r="AY267" s="17">
        <v>0.41847876910720699</v>
      </c>
      <c r="AZ267" s="17"/>
      <c r="BA267" s="17">
        <v>0.41929353701720701</v>
      </c>
      <c r="BB267" s="17">
        <v>0.44329915582902402</v>
      </c>
      <c r="BC267" s="17">
        <v>0.48185445542035599</v>
      </c>
      <c r="BD267" s="17">
        <v>0.425378381775675</v>
      </c>
      <c r="BE267" s="17">
        <v>0.26719815180946799</v>
      </c>
      <c r="BF267" s="17"/>
      <c r="BG267" s="17">
        <v>0.43794553137382403</v>
      </c>
      <c r="BH267" s="17">
        <v>0.30596698755380702</v>
      </c>
    </row>
    <row r="268" spans="2:60" x14ac:dyDescent="0.35">
      <c r="B268" t="s">
        <v>177</v>
      </c>
      <c r="C268" s="17">
        <v>0.33152453829043999</v>
      </c>
      <c r="D268" s="17">
        <v>0.36676390860353902</v>
      </c>
      <c r="E268" s="17">
        <v>0.30096195393935299</v>
      </c>
      <c r="F268" s="17"/>
      <c r="G268" s="17">
        <v>0.29846130030675799</v>
      </c>
      <c r="H268" s="17">
        <v>0.305108062772113</v>
      </c>
      <c r="I268" s="17">
        <v>0.30865068356453601</v>
      </c>
      <c r="J268" s="17">
        <v>0.33736960327813797</v>
      </c>
      <c r="K268" s="17">
        <v>0.36567459645824102</v>
      </c>
      <c r="L268" s="17">
        <v>0.36030579385939099</v>
      </c>
      <c r="M268" s="17"/>
      <c r="N268" s="17">
        <v>0.224078895765356</v>
      </c>
      <c r="O268" s="17">
        <v>0.30193498670700902</v>
      </c>
      <c r="P268" s="17">
        <v>0.40625162815099503</v>
      </c>
      <c r="Q268" s="17">
        <v>0.37681767342456202</v>
      </c>
      <c r="R268" s="17">
        <v>0.33008991711858499</v>
      </c>
      <c r="S268" s="17"/>
      <c r="T268" s="17">
        <v>0.32689213441135101</v>
      </c>
      <c r="U268" s="17">
        <v>0.36014698804964501</v>
      </c>
      <c r="V268" s="17">
        <v>0.32415579030730701</v>
      </c>
      <c r="W268" s="17">
        <v>0.32132381393044601</v>
      </c>
      <c r="X268" s="17"/>
      <c r="Y268" s="17">
        <v>0.32502102070650102</v>
      </c>
      <c r="Z268" s="17">
        <v>0.33732050463798302</v>
      </c>
      <c r="AA268" s="17">
        <v>0.43528619085919901</v>
      </c>
      <c r="AB268" s="17">
        <v>0.360332802674317</v>
      </c>
      <c r="AC268" s="17">
        <v>0.34725940432583402</v>
      </c>
      <c r="AD268" s="17">
        <v>0.28316813371567701</v>
      </c>
      <c r="AE268" s="17"/>
      <c r="AF268" s="17">
        <v>0.35447139454981302</v>
      </c>
      <c r="AG268" s="17">
        <v>0.30320959711588602</v>
      </c>
      <c r="AH268" s="17"/>
      <c r="AI268" s="17">
        <v>0.21990091205007201</v>
      </c>
      <c r="AJ268" s="17">
        <v>0.29060965482749201</v>
      </c>
      <c r="AK268" s="17">
        <v>0.29562609343197199</v>
      </c>
      <c r="AL268" s="17">
        <v>0.33716700963645502</v>
      </c>
      <c r="AM268" s="17">
        <v>0.36782765098828202</v>
      </c>
      <c r="AN268" s="17">
        <v>0.42092740839523402</v>
      </c>
      <c r="AO268" s="17">
        <v>0.48540050928308298</v>
      </c>
      <c r="AP268" s="17"/>
      <c r="AQ268" s="17">
        <v>0.32241179988965601</v>
      </c>
      <c r="AR268" s="17">
        <v>0.35368674766610497</v>
      </c>
      <c r="AS268" s="17"/>
      <c r="AT268" s="17">
        <v>0.29901535772534299</v>
      </c>
      <c r="AU268" s="17">
        <v>0.33835752971987798</v>
      </c>
      <c r="AV268" s="17">
        <v>0.36125247919206099</v>
      </c>
      <c r="AW268" s="17"/>
      <c r="AX268" s="17">
        <v>0.31110878685749699</v>
      </c>
      <c r="AY268" s="17">
        <v>0.33932379435653898</v>
      </c>
      <c r="AZ268" s="17"/>
      <c r="BA268" s="17">
        <v>0.27645226008854501</v>
      </c>
      <c r="BB268" s="17">
        <v>0.35775537972091398</v>
      </c>
      <c r="BC268" s="17">
        <v>0.31989646613780098</v>
      </c>
      <c r="BD268" s="17">
        <v>0.42216162449229699</v>
      </c>
      <c r="BE268" s="17">
        <v>0.34811964010885599</v>
      </c>
      <c r="BF268" s="17"/>
      <c r="BG268" s="17">
        <v>0.33962352596783801</v>
      </c>
      <c r="BH268" s="17">
        <v>0.36626679750874003</v>
      </c>
    </row>
    <row r="269" spans="2:60" x14ac:dyDescent="0.35">
      <c r="B269" t="s">
        <v>178</v>
      </c>
      <c r="C269" s="17">
        <v>0.18229664929855499</v>
      </c>
      <c r="D269" s="17">
        <v>0.205544844241491</v>
      </c>
      <c r="E269" s="17">
        <v>0.15912407126638001</v>
      </c>
      <c r="F269" s="17"/>
      <c r="G269" s="17">
        <v>0.115560134275174</v>
      </c>
      <c r="H269" s="17">
        <v>0.19458102322741</v>
      </c>
      <c r="I269" s="17">
        <v>0.13016786827441401</v>
      </c>
      <c r="J269" s="17">
        <v>0.202069959268663</v>
      </c>
      <c r="K269" s="17">
        <v>0.214887984508388</v>
      </c>
      <c r="L269" s="17">
        <v>0.21566869890472801</v>
      </c>
      <c r="M269" s="17"/>
      <c r="N269" s="17">
        <v>0.25720928313024799</v>
      </c>
      <c r="O269" s="17">
        <v>0.14904896663799899</v>
      </c>
      <c r="P269" s="17">
        <v>0.15124177446633999</v>
      </c>
      <c r="Q269" s="17">
        <v>0.21709472632737001</v>
      </c>
      <c r="R269" s="17">
        <v>0.16207414885374699</v>
      </c>
      <c r="S269" s="17"/>
      <c r="T269" s="17">
        <v>0.19237721518718401</v>
      </c>
      <c r="U269" s="17">
        <v>0.19354450777235599</v>
      </c>
      <c r="V269" s="17">
        <v>0.178080036398752</v>
      </c>
      <c r="W269" s="17">
        <v>0.17137884216632801</v>
      </c>
      <c r="X269" s="17"/>
      <c r="Y269" s="17">
        <v>0.15916976168515101</v>
      </c>
      <c r="Z269" s="17">
        <v>0.18678038417478199</v>
      </c>
      <c r="AA269" s="17">
        <v>0.12539763696529199</v>
      </c>
      <c r="AB269" s="17">
        <v>0.20766801231200699</v>
      </c>
      <c r="AC269" s="17">
        <v>0.193998288207686</v>
      </c>
      <c r="AD269" s="17">
        <v>0.233018932869893</v>
      </c>
      <c r="AE269" s="17"/>
      <c r="AF269" s="17">
        <v>0.18606960863247701</v>
      </c>
      <c r="AG269" s="17">
        <v>0.177231808615121</v>
      </c>
      <c r="AH269" s="17"/>
      <c r="AI269" s="17">
        <v>0.32296713876048699</v>
      </c>
      <c r="AJ269" s="17">
        <v>0.220751060933118</v>
      </c>
      <c r="AK269" s="17">
        <v>0.11893890035667901</v>
      </c>
      <c r="AL269" s="17">
        <v>0.15278143226362201</v>
      </c>
      <c r="AM269" s="17">
        <v>0.184347828608633</v>
      </c>
      <c r="AN269" s="17">
        <v>0.18115217716281901</v>
      </c>
      <c r="AO269" s="17">
        <v>8.3693086456162094E-2</v>
      </c>
      <c r="AP269" s="17"/>
      <c r="AQ269" s="17">
        <v>0.152669864290539</v>
      </c>
      <c r="AR269" s="17">
        <v>0.21504876882107701</v>
      </c>
      <c r="AS269" s="17"/>
      <c r="AT269" s="17">
        <v>8.7731822550154506E-2</v>
      </c>
      <c r="AU269" s="17">
        <v>0.213825683774064</v>
      </c>
      <c r="AV269" s="17">
        <v>0.211410253237103</v>
      </c>
      <c r="AW269" s="17"/>
      <c r="AX269" s="17">
        <v>0.19768231781714801</v>
      </c>
      <c r="AY269" s="17">
        <v>0.17641899307224601</v>
      </c>
      <c r="AZ269" s="17"/>
      <c r="BA269" s="17">
        <v>0.25866229186480599</v>
      </c>
      <c r="BB269" s="17">
        <v>0.16416950560105301</v>
      </c>
      <c r="BC269" s="17">
        <v>0.13602124425454701</v>
      </c>
      <c r="BD269" s="17">
        <v>9.2096589674669604E-2</v>
      </c>
      <c r="BE269" s="17">
        <v>0.28229492786091098</v>
      </c>
      <c r="BF269" s="17"/>
      <c r="BG269" s="17">
        <v>0.18524285910830099</v>
      </c>
      <c r="BH269" s="17">
        <v>0.23567868426609501</v>
      </c>
    </row>
    <row r="270" spans="2:60" x14ac:dyDescent="0.35">
      <c r="B270" t="s">
        <v>179</v>
      </c>
      <c r="C270" s="17">
        <v>2.5780698834682599E-2</v>
      </c>
      <c r="D270" s="17">
        <v>2.7188384777607499E-2</v>
      </c>
      <c r="E270" s="17">
        <v>2.4876411177008801E-2</v>
      </c>
      <c r="F270" s="17"/>
      <c r="G270" s="17">
        <v>9.4088281907609303E-2</v>
      </c>
      <c r="H270" s="17">
        <v>2.1170927423136001E-2</v>
      </c>
      <c r="I270" s="17">
        <v>1.8026866148893299E-2</v>
      </c>
      <c r="J270" s="17">
        <v>2.2730049265539998E-2</v>
      </c>
      <c r="K270" s="17">
        <v>1.44321257553161E-2</v>
      </c>
      <c r="L270" s="17">
        <v>4.1590738266382397E-3</v>
      </c>
      <c r="M270" s="17"/>
      <c r="N270" s="17">
        <v>1.9902682823877801E-2</v>
      </c>
      <c r="O270" s="17">
        <v>3.7872239123095397E-2</v>
      </c>
      <c r="P270" s="17">
        <v>2.7540903791330399E-2</v>
      </c>
      <c r="Q270" s="17">
        <v>2.5506743426869299E-2</v>
      </c>
      <c r="R270" s="17">
        <v>1.2716784575976799E-2</v>
      </c>
      <c r="S270" s="17"/>
      <c r="T270" s="17">
        <v>1.9399753349158201E-2</v>
      </c>
      <c r="U270" s="17">
        <v>2.9666055059307101E-2</v>
      </c>
      <c r="V270" s="17">
        <v>4.0455387980899898E-2</v>
      </c>
      <c r="W270" s="17">
        <v>4.0818794175859398E-3</v>
      </c>
      <c r="X270" s="17"/>
      <c r="Y270" s="17">
        <v>1.91933004693235E-2</v>
      </c>
      <c r="Z270" s="17">
        <v>2.2648502845858901E-2</v>
      </c>
      <c r="AA270" s="17">
        <v>0</v>
      </c>
      <c r="AB270" s="17">
        <v>0</v>
      </c>
      <c r="AC270" s="17">
        <v>0</v>
      </c>
      <c r="AD270" s="17">
        <v>7.9946586586742696E-2</v>
      </c>
      <c r="AE270" s="17"/>
      <c r="AF270" s="17">
        <v>1.8583560808739099E-2</v>
      </c>
      <c r="AG270" s="17">
        <v>3.6338859123316199E-2</v>
      </c>
      <c r="AH270" s="17"/>
      <c r="AI270" s="17">
        <v>1.5826113914633101E-2</v>
      </c>
      <c r="AJ270" s="17">
        <v>2.7836563446493899E-2</v>
      </c>
      <c r="AK270" s="17">
        <v>3.5299008026206599E-2</v>
      </c>
      <c r="AL270" s="17">
        <v>4.1755348725216003E-2</v>
      </c>
      <c r="AM270" s="17">
        <v>1.9650276980819802E-2</v>
      </c>
      <c r="AN270" s="17">
        <v>1.47153457442815E-2</v>
      </c>
      <c r="AO270" s="17">
        <v>0</v>
      </c>
      <c r="AP270" s="17"/>
      <c r="AQ270" s="17">
        <v>1.1889266348406801E-2</v>
      </c>
      <c r="AR270" s="17">
        <v>4.9517449156494801E-2</v>
      </c>
      <c r="AS270" s="17"/>
      <c r="AT270" s="17">
        <v>4.9200747562775501E-3</v>
      </c>
      <c r="AU270" s="17">
        <v>2.3313740420960499E-2</v>
      </c>
      <c r="AV270" s="17">
        <v>4.4145892432000497E-2</v>
      </c>
      <c r="AW270" s="17"/>
      <c r="AX270" s="17">
        <v>2.30997427667015E-2</v>
      </c>
      <c r="AY270" s="17">
        <v>2.6804881703720002E-2</v>
      </c>
      <c r="AZ270" s="17"/>
      <c r="BA270" s="17">
        <v>2.8293324676422201E-2</v>
      </c>
      <c r="BB270" s="17">
        <v>2.41563846772214E-2</v>
      </c>
      <c r="BC270" s="17">
        <v>2.3824641095181402E-2</v>
      </c>
      <c r="BD270" s="17">
        <v>6.0363404057358398E-2</v>
      </c>
      <c r="BE270" s="17">
        <v>3.7243723483247601E-2</v>
      </c>
      <c r="BF270" s="17"/>
      <c r="BG270" s="17">
        <v>2.5078986311573601E-2</v>
      </c>
      <c r="BH270" s="17">
        <v>4.2910190770789003E-2</v>
      </c>
    </row>
    <row r="271" spans="2:60" x14ac:dyDescent="0.35">
      <c r="B271" t="s">
        <v>180</v>
      </c>
      <c r="C271" s="17">
        <v>8.7898939198843493E-3</v>
      </c>
      <c r="D271" s="17">
        <v>1.4126050853301601E-2</v>
      </c>
      <c r="E271" s="17">
        <v>3.8966724955971201E-3</v>
      </c>
      <c r="F271" s="17"/>
      <c r="G271" s="17">
        <v>0</v>
      </c>
      <c r="H271" s="17">
        <v>0</v>
      </c>
      <c r="I271" s="17">
        <v>2.20420889368327E-2</v>
      </c>
      <c r="J271" s="17">
        <v>6.1141990033872799E-3</v>
      </c>
      <c r="K271" s="17">
        <v>1.9114924947965999E-2</v>
      </c>
      <c r="L271" s="17">
        <v>4.6950174877290196E-3</v>
      </c>
      <c r="M271" s="17"/>
      <c r="N271" s="17">
        <v>0</v>
      </c>
      <c r="O271" s="17">
        <v>1.2761791153118001E-2</v>
      </c>
      <c r="P271" s="17">
        <v>1.1754424333617701E-2</v>
      </c>
      <c r="Q271" s="17">
        <v>1.73439906619023E-2</v>
      </c>
      <c r="R271" s="17">
        <v>0</v>
      </c>
      <c r="S271" s="17"/>
      <c r="T271" s="17">
        <v>9.5849796381325299E-3</v>
      </c>
      <c r="U271" s="17">
        <v>1.07859380910567E-2</v>
      </c>
      <c r="V271" s="17">
        <v>7.7597637843855403E-3</v>
      </c>
      <c r="W271" s="17">
        <v>8.0462703827753404E-3</v>
      </c>
      <c r="X271" s="17"/>
      <c r="Y271" s="17">
        <v>1.0662151984125999E-2</v>
      </c>
      <c r="Z271" s="17">
        <v>4.5565470119063502E-3</v>
      </c>
      <c r="AA271" s="17">
        <v>0</v>
      </c>
      <c r="AB271" s="17">
        <v>0</v>
      </c>
      <c r="AC271" s="17">
        <v>0</v>
      </c>
      <c r="AD271" s="17">
        <v>2.6325063250100499E-2</v>
      </c>
      <c r="AE271" s="17"/>
      <c r="AF271" s="17">
        <v>8.2183054571280008E-3</v>
      </c>
      <c r="AG271" s="17">
        <v>7.7367948486179996E-3</v>
      </c>
      <c r="AH271" s="17"/>
      <c r="AI271" s="17">
        <v>1.2664844806929299E-2</v>
      </c>
      <c r="AJ271" s="17">
        <v>4.3362070368437398E-3</v>
      </c>
      <c r="AK271" s="17">
        <v>5.1471920505027496E-3</v>
      </c>
      <c r="AL271" s="17">
        <v>8.8284873586401708E-3</v>
      </c>
      <c r="AM271" s="17">
        <v>1.79035921481994E-2</v>
      </c>
      <c r="AN271" s="17">
        <v>0</v>
      </c>
      <c r="AO271" s="17">
        <v>0</v>
      </c>
      <c r="AP271" s="17"/>
      <c r="AQ271" s="17">
        <v>6.1534476672825402E-3</v>
      </c>
      <c r="AR271" s="17">
        <v>1.59484386040302E-2</v>
      </c>
      <c r="AS271" s="17"/>
      <c r="AT271" s="17">
        <v>0</v>
      </c>
      <c r="AU271" s="17">
        <v>1.08201798793534E-2</v>
      </c>
      <c r="AV271" s="17">
        <v>1.3573252454632E-2</v>
      </c>
      <c r="AW271" s="17"/>
      <c r="AX271" s="17">
        <v>1.1461419704272099E-2</v>
      </c>
      <c r="AY271" s="17">
        <v>7.7693136219677099E-3</v>
      </c>
      <c r="AZ271" s="17"/>
      <c r="BA271" s="17">
        <v>0</v>
      </c>
      <c r="BB271" s="17">
        <v>0</v>
      </c>
      <c r="BC271" s="17">
        <v>1.39743334354569E-2</v>
      </c>
      <c r="BD271" s="17">
        <v>0</v>
      </c>
      <c r="BE271" s="17">
        <v>2.44359573724315E-2</v>
      </c>
      <c r="BF271" s="17"/>
      <c r="BG271" s="17">
        <v>0</v>
      </c>
      <c r="BH271" s="17">
        <v>1.84468801165074E-2</v>
      </c>
    </row>
    <row r="272" spans="2:60" x14ac:dyDescent="0.35">
      <c r="B272" t="s">
        <v>114</v>
      </c>
      <c r="C272" s="17">
        <v>3.4192643538200902E-2</v>
      </c>
      <c r="D272" s="17">
        <v>3.00004586914994E-2</v>
      </c>
      <c r="E272" s="17">
        <v>3.5759246591098498E-2</v>
      </c>
      <c r="F272" s="17"/>
      <c r="G272" s="17">
        <v>2.3675448672472899E-2</v>
      </c>
      <c r="H272" s="17">
        <v>4.7453233668970203E-2</v>
      </c>
      <c r="I272" s="17">
        <v>4.7718856274820802E-2</v>
      </c>
      <c r="J272" s="17">
        <v>4.5213224444117503E-2</v>
      </c>
      <c r="K272" s="17">
        <v>1.6212864019001998E-2</v>
      </c>
      <c r="L272" s="17">
        <v>2.4855858052678401E-2</v>
      </c>
      <c r="M272" s="17"/>
      <c r="N272" s="17">
        <v>6.0417255574284102E-2</v>
      </c>
      <c r="O272" s="17">
        <v>3.2497516951378702E-2</v>
      </c>
      <c r="P272" s="17">
        <v>2.3262948585379799E-2</v>
      </c>
      <c r="Q272" s="17">
        <v>2.13210019773158E-2</v>
      </c>
      <c r="R272" s="17">
        <v>3.6252746516157001E-2</v>
      </c>
      <c r="S272" s="17"/>
      <c r="T272" s="17">
        <v>6.11561497641359E-2</v>
      </c>
      <c r="U272" s="17">
        <v>2.5548590546632801E-2</v>
      </c>
      <c r="V272" s="17">
        <v>2.0416447891385199E-2</v>
      </c>
      <c r="W272" s="17">
        <v>4.31398242526113E-2</v>
      </c>
      <c r="X272" s="17"/>
      <c r="Y272" s="17">
        <v>3.2104675638291003E-2</v>
      </c>
      <c r="Z272" s="17">
        <v>4.1729058955853299E-2</v>
      </c>
      <c r="AA272" s="17">
        <v>4.7890140379467101E-2</v>
      </c>
      <c r="AB272" s="17">
        <v>1.9592721471688099E-2</v>
      </c>
      <c r="AC272" s="17">
        <v>0</v>
      </c>
      <c r="AD272" s="17">
        <v>2.07539191935176E-2</v>
      </c>
      <c r="AE272" s="17"/>
      <c r="AF272" s="17">
        <v>2.7497581840489501E-2</v>
      </c>
      <c r="AG272" s="17">
        <v>4.1946951560046998E-2</v>
      </c>
      <c r="AH272" s="17"/>
      <c r="AI272" s="17">
        <v>0.127602800781699</v>
      </c>
      <c r="AJ272" s="17">
        <v>4.0294058984851597E-2</v>
      </c>
      <c r="AK272" s="17">
        <v>4.1495157205830399E-2</v>
      </c>
      <c r="AL272" s="17">
        <v>1.61117677765138E-2</v>
      </c>
      <c r="AM272" s="17">
        <v>1.37719307191036E-2</v>
      </c>
      <c r="AN272" s="17">
        <v>1.2759581261166501E-2</v>
      </c>
      <c r="AO272" s="17">
        <v>6.8434990284674396E-2</v>
      </c>
      <c r="AP272" s="17"/>
      <c r="AQ272" s="17">
        <v>2.1174135507672599E-2</v>
      </c>
      <c r="AR272" s="17">
        <v>2.10050173378785E-2</v>
      </c>
      <c r="AS272" s="17"/>
      <c r="AT272" s="17">
        <v>5.8247289129878602E-3</v>
      </c>
      <c r="AU272" s="17">
        <v>3.8393146300258099E-2</v>
      </c>
      <c r="AV272" s="17">
        <v>1.9164254345934301E-2</v>
      </c>
      <c r="AW272" s="17"/>
      <c r="AX272" s="17">
        <v>4.2015227788576699E-2</v>
      </c>
      <c r="AY272" s="17">
        <v>3.12042481383203E-2</v>
      </c>
      <c r="AZ272" s="17"/>
      <c r="BA272" s="17">
        <v>1.7298586353020302E-2</v>
      </c>
      <c r="BB272" s="17">
        <v>1.0619574171786701E-2</v>
      </c>
      <c r="BC272" s="17">
        <v>2.44288596566575E-2</v>
      </c>
      <c r="BD272" s="17">
        <v>0</v>
      </c>
      <c r="BE272" s="17">
        <v>4.0707599365086097E-2</v>
      </c>
      <c r="BF272" s="17"/>
      <c r="BG272" s="17">
        <v>1.21090972384627E-2</v>
      </c>
      <c r="BH272" s="17">
        <v>3.07304597840618E-2</v>
      </c>
    </row>
    <row r="273" spans="2:60" x14ac:dyDescent="0.35">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row>
    <row r="274" spans="2:60" x14ac:dyDescent="0.35">
      <c r="B274" s="6" t="s">
        <v>188</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row>
    <row r="275" spans="2:60" x14ac:dyDescent="0.35">
      <c r="B275" s="24" t="s">
        <v>182</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row>
    <row r="276" spans="2:60" x14ac:dyDescent="0.35">
      <c r="B276" t="s">
        <v>176</v>
      </c>
      <c r="C276" s="17">
        <v>0.40057593455023899</v>
      </c>
      <c r="D276" s="17">
        <v>0.39648661955971498</v>
      </c>
      <c r="E276" s="17">
        <v>0.40565736188136298</v>
      </c>
      <c r="F276" s="17"/>
      <c r="G276" s="17">
        <v>0.29516967072375799</v>
      </c>
      <c r="H276" s="17">
        <v>0.35477502462476901</v>
      </c>
      <c r="I276" s="17">
        <v>0.45212254709349298</v>
      </c>
      <c r="J276" s="17">
        <v>0.38134548085695602</v>
      </c>
      <c r="K276" s="17">
        <v>0.39420047883623599</v>
      </c>
      <c r="L276" s="17">
        <v>0.48019830799857499</v>
      </c>
      <c r="M276" s="17"/>
      <c r="N276" s="17">
        <v>0.37363591215236902</v>
      </c>
      <c r="O276" s="17">
        <v>0.40093226848204699</v>
      </c>
      <c r="P276" s="17">
        <v>0.41233176340668498</v>
      </c>
      <c r="Q276" s="17">
        <v>0.40267628505150799</v>
      </c>
      <c r="R276" s="17">
        <v>0.43361036345534498</v>
      </c>
      <c r="S276" s="17"/>
      <c r="T276" s="17">
        <v>0.38222729000558597</v>
      </c>
      <c r="U276" s="17">
        <v>0.43753909478786901</v>
      </c>
      <c r="V276" s="17">
        <v>0.39241232382743402</v>
      </c>
      <c r="W276" s="17">
        <v>0.39461368438897898</v>
      </c>
      <c r="X276" s="17"/>
      <c r="Y276" s="17">
        <v>0.405967549198682</v>
      </c>
      <c r="Z276" s="17">
        <v>0.412199832738262</v>
      </c>
      <c r="AA276" s="17">
        <v>0.228109324637428</v>
      </c>
      <c r="AB276" s="17">
        <v>0.40776092861666202</v>
      </c>
      <c r="AC276" s="17">
        <v>0.81899892271363495</v>
      </c>
      <c r="AD276" s="17">
        <v>0.37097979748204202</v>
      </c>
      <c r="AE276" s="17"/>
      <c r="AF276" s="17">
        <v>0.42167998313008898</v>
      </c>
      <c r="AG276" s="17">
        <v>0.37577164407983998</v>
      </c>
      <c r="AH276" s="17"/>
      <c r="AI276" s="17">
        <v>0.36451459960480598</v>
      </c>
      <c r="AJ276" s="17">
        <v>0.39428471933340098</v>
      </c>
      <c r="AK276" s="17">
        <v>0.41726184055918802</v>
      </c>
      <c r="AL276" s="17">
        <v>0.33647480721206902</v>
      </c>
      <c r="AM276" s="17">
        <v>0.42177045092049897</v>
      </c>
      <c r="AN276" s="17">
        <v>0.40614157004256102</v>
      </c>
      <c r="AO276" s="17">
        <v>0.44800272510078498</v>
      </c>
      <c r="AP276" s="17"/>
      <c r="AQ276" s="17">
        <v>0.37160470085390401</v>
      </c>
      <c r="AR276" s="17">
        <v>0.49827958563202102</v>
      </c>
      <c r="AS276" s="17"/>
      <c r="AT276" s="17">
        <v>0.43421315404581801</v>
      </c>
      <c r="AU276" s="17">
        <v>0.32689126379818301</v>
      </c>
      <c r="AV276" s="17">
        <v>0.506530436315201</v>
      </c>
      <c r="AW276" s="17"/>
      <c r="AX276" s="17">
        <v>0.409762494146303</v>
      </c>
      <c r="AY276" s="17">
        <v>0.39706647123748701</v>
      </c>
      <c r="AZ276" s="17"/>
      <c r="BA276" s="17">
        <v>0.45291305105262702</v>
      </c>
      <c r="BB276" s="17">
        <v>0.38662514098137801</v>
      </c>
      <c r="BC276" s="17">
        <v>0.35014260105552403</v>
      </c>
      <c r="BD276" s="17">
        <v>0.60009984942239003</v>
      </c>
      <c r="BE276" s="17">
        <v>0.58184122123173698</v>
      </c>
      <c r="BF276" s="17"/>
      <c r="BG276" s="17">
        <v>0.40140837065870999</v>
      </c>
      <c r="BH276" s="17">
        <v>0.58631627957114896</v>
      </c>
    </row>
    <row r="277" spans="2:60" x14ac:dyDescent="0.35">
      <c r="B277" t="s">
        <v>177</v>
      </c>
      <c r="C277" s="17">
        <v>0.33902030463741001</v>
      </c>
      <c r="D277" s="17">
        <v>0.37071693758458601</v>
      </c>
      <c r="E277" s="17">
        <v>0.31468006684549998</v>
      </c>
      <c r="F277" s="17"/>
      <c r="G277" s="17">
        <v>0.30399713738967499</v>
      </c>
      <c r="H277" s="17">
        <v>0.32373379461830998</v>
      </c>
      <c r="I277" s="17">
        <v>0.351120388961219</v>
      </c>
      <c r="J277" s="17">
        <v>0.31605907864329702</v>
      </c>
      <c r="K277" s="17">
        <v>0.35016218404601401</v>
      </c>
      <c r="L277" s="17">
        <v>0.37216062261740301</v>
      </c>
      <c r="M277" s="17"/>
      <c r="N277" s="17">
        <v>0.269956193732451</v>
      </c>
      <c r="O277" s="17">
        <v>0.359202126429569</v>
      </c>
      <c r="P277" s="17">
        <v>0.33967061949755301</v>
      </c>
      <c r="Q277" s="17">
        <v>0.350661594827889</v>
      </c>
      <c r="R277" s="17">
        <v>0.41819270073674297</v>
      </c>
      <c r="S277" s="17"/>
      <c r="T277" s="17">
        <v>0.36542892305513203</v>
      </c>
      <c r="U277" s="17">
        <v>0.31292659991926802</v>
      </c>
      <c r="V277" s="17">
        <v>0.35369358681471302</v>
      </c>
      <c r="W277" s="17">
        <v>0.31905173230890999</v>
      </c>
      <c r="X277" s="17"/>
      <c r="Y277" s="17">
        <v>0.32125713498807701</v>
      </c>
      <c r="Z277" s="17">
        <v>0.36217700631050698</v>
      </c>
      <c r="AA277" s="17">
        <v>0.38665075959245498</v>
      </c>
      <c r="AB277" s="17">
        <v>0.26865409522605899</v>
      </c>
      <c r="AC277" s="17">
        <v>0.181001077286365</v>
      </c>
      <c r="AD277" s="17">
        <v>0.34710730288852698</v>
      </c>
      <c r="AE277" s="17"/>
      <c r="AF277" s="17">
        <v>0.35930206587234598</v>
      </c>
      <c r="AG277" s="17">
        <v>0.311658212991619</v>
      </c>
      <c r="AH277" s="17"/>
      <c r="AI277" s="17">
        <v>0.21156443707177799</v>
      </c>
      <c r="AJ277" s="17">
        <v>0.299677447993696</v>
      </c>
      <c r="AK277" s="17">
        <v>0.33900770955719201</v>
      </c>
      <c r="AL277" s="17">
        <v>0.37148360519307499</v>
      </c>
      <c r="AM277" s="17">
        <v>0.33105600917510802</v>
      </c>
      <c r="AN277" s="17">
        <v>0.48381102509145701</v>
      </c>
      <c r="AO277" s="17">
        <v>0.41490268813886</v>
      </c>
      <c r="AP277" s="17"/>
      <c r="AQ277" s="17">
        <v>0.37949843413209899</v>
      </c>
      <c r="AR277" s="17">
        <v>0.28818988670849099</v>
      </c>
      <c r="AS277" s="17"/>
      <c r="AT277" s="17">
        <v>0.34179215222847098</v>
      </c>
      <c r="AU277" s="17">
        <v>0.35914667068280798</v>
      </c>
      <c r="AV277" s="17">
        <v>0.32054560887924599</v>
      </c>
      <c r="AW277" s="17"/>
      <c r="AX277" s="17">
        <v>0.33882910073769401</v>
      </c>
      <c r="AY277" s="17">
        <v>0.33909334863873503</v>
      </c>
      <c r="AZ277" s="17"/>
      <c r="BA277" s="17">
        <v>0.29093546149868399</v>
      </c>
      <c r="BB277" s="17">
        <v>0.34036129487026701</v>
      </c>
      <c r="BC277" s="17">
        <v>0.41590792872527099</v>
      </c>
      <c r="BD277" s="17">
        <v>0.29187365976260599</v>
      </c>
      <c r="BE277" s="17">
        <v>0.23952737298845</v>
      </c>
      <c r="BF277" s="17"/>
      <c r="BG277" s="17">
        <v>0.32933856921878202</v>
      </c>
      <c r="BH277" s="17">
        <v>0.25235707107528998</v>
      </c>
    </row>
    <row r="278" spans="2:60" x14ac:dyDescent="0.35">
      <c r="B278" t="s">
        <v>178</v>
      </c>
      <c r="C278" s="17">
        <v>0.15994055305918001</v>
      </c>
      <c r="D278" s="17">
        <v>0.15110224508971101</v>
      </c>
      <c r="E278" s="17">
        <v>0.16630111413166099</v>
      </c>
      <c r="F278" s="17"/>
      <c r="G278" s="17">
        <v>0.20372528548829899</v>
      </c>
      <c r="H278" s="17">
        <v>0.21124844554258099</v>
      </c>
      <c r="I278" s="17">
        <v>0.112546449458667</v>
      </c>
      <c r="J278" s="17">
        <v>0.181359538951233</v>
      </c>
      <c r="K278" s="17">
        <v>0.16308990351852401</v>
      </c>
      <c r="L278" s="17">
        <v>0.11175022889623799</v>
      </c>
      <c r="M278" s="17"/>
      <c r="N278" s="17">
        <v>0.20265951946789201</v>
      </c>
      <c r="O278" s="17">
        <v>0.15161638464067201</v>
      </c>
      <c r="P278" s="17">
        <v>0.14813823915798699</v>
      </c>
      <c r="Q278" s="17">
        <v>0.19207630314847399</v>
      </c>
      <c r="R278" s="17">
        <v>6.65352472756775E-2</v>
      </c>
      <c r="S278" s="17"/>
      <c r="T278" s="17">
        <v>0.170350359707579</v>
      </c>
      <c r="U278" s="17">
        <v>0.14496725563997301</v>
      </c>
      <c r="V278" s="17">
        <v>0.16754318601853799</v>
      </c>
      <c r="W278" s="17">
        <v>0.153350303117465</v>
      </c>
      <c r="X278" s="17"/>
      <c r="Y278" s="17">
        <v>0.18045729958422899</v>
      </c>
      <c r="Z278" s="17">
        <v>0.125239454072717</v>
      </c>
      <c r="AA278" s="17">
        <v>0.219153232278997</v>
      </c>
      <c r="AB278" s="17">
        <v>0.16032104200092001</v>
      </c>
      <c r="AC278" s="17">
        <v>0</v>
      </c>
      <c r="AD278" s="17">
        <v>0.21087990861845199</v>
      </c>
      <c r="AE278" s="17"/>
      <c r="AF278" s="17">
        <v>0.14641752473903599</v>
      </c>
      <c r="AG278" s="17">
        <v>0.179158974992742</v>
      </c>
      <c r="AH278" s="17"/>
      <c r="AI278" s="17">
        <v>0.273214074761012</v>
      </c>
      <c r="AJ278" s="17">
        <v>0.168569496442705</v>
      </c>
      <c r="AK278" s="17">
        <v>0.11665511820242799</v>
      </c>
      <c r="AL278" s="17">
        <v>0.21688859368421001</v>
      </c>
      <c r="AM278" s="17">
        <v>0.17205933656821801</v>
      </c>
      <c r="AN278" s="17">
        <v>6.3407950908701494E-2</v>
      </c>
      <c r="AO278" s="17">
        <v>0.102845638927646</v>
      </c>
      <c r="AP278" s="17"/>
      <c r="AQ278" s="17">
        <v>0.15599446469991801</v>
      </c>
      <c r="AR278" s="17">
        <v>0.15403088095787701</v>
      </c>
      <c r="AS278" s="17"/>
      <c r="AT278" s="17">
        <v>0.142599159739319</v>
      </c>
      <c r="AU278" s="17">
        <v>0.19829670490818699</v>
      </c>
      <c r="AV278" s="17">
        <v>0.112554974265537</v>
      </c>
      <c r="AW278" s="17"/>
      <c r="AX278" s="17">
        <v>0.15491791912309899</v>
      </c>
      <c r="AY278" s="17">
        <v>0.16185930722908901</v>
      </c>
      <c r="AZ278" s="17"/>
      <c r="BA278" s="17">
        <v>0.14744523954855401</v>
      </c>
      <c r="BB278" s="17">
        <v>0.16067687284277299</v>
      </c>
      <c r="BC278" s="17">
        <v>0.156899057243231</v>
      </c>
      <c r="BD278" s="17">
        <v>2.2018556252639199E-2</v>
      </c>
      <c r="BE278" s="17">
        <v>0.147838014364015</v>
      </c>
      <c r="BF278" s="17"/>
      <c r="BG278" s="17">
        <v>0.15772601387340099</v>
      </c>
      <c r="BH278" s="17">
        <v>0.117000570860463</v>
      </c>
    </row>
    <row r="279" spans="2:60" x14ac:dyDescent="0.35">
      <c r="B279" t="s">
        <v>179</v>
      </c>
      <c r="C279" s="17">
        <v>3.6171479673192501E-2</v>
      </c>
      <c r="D279" s="17">
        <v>3.06990374627861E-2</v>
      </c>
      <c r="E279" s="17">
        <v>4.1934142281735698E-2</v>
      </c>
      <c r="F279" s="17"/>
      <c r="G279" s="17">
        <v>7.9938453844312501E-2</v>
      </c>
      <c r="H279" s="17">
        <v>3.4553088553336102E-2</v>
      </c>
      <c r="I279" s="17">
        <v>7.1741155814901798E-3</v>
      </c>
      <c r="J279" s="17">
        <v>5.0072309004425601E-2</v>
      </c>
      <c r="K279" s="17">
        <v>3.9670375748644397E-2</v>
      </c>
      <c r="L279" s="17">
        <v>2.0036710704606001E-2</v>
      </c>
      <c r="M279" s="17"/>
      <c r="N279" s="17">
        <v>4.6617693433338298E-2</v>
      </c>
      <c r="O279" s="17">
        <v>3.4653304872263903E-2</v>
      </c>
      <c r="P279" s="17">
        <v>3.4416426354930599E-2</v>
      </c>
      <c r="Q279" s="17">
        <v>3.67185933986365E-2</v>
      </c>
      <c r="R279" s="17">
        <v>3.2539232232857498E-2</v>
      </c>
      <c r="S279" s="17"/>
      <c r="T279" s="17">
        <v>2.9064992642564999E-2</v>
      </c>
      <c r="U279" s="17">
        <v>4.1251820362894501E-2</v>
      </c>
      <c r="V279" s="17">
        <v>4.0282832912948603E-2</v>
      </c>
      <c r="W279" s="17">
        <v>3.05815735650578E-2</v>
      </c>
      <c r="X279" s="17"/>
      <c r="Y279" s="17">
        <v>3.8249952374261403E-2</v>
      </c>
      <c r="Z279" s="17">
        <v>2.6308059004846E-2</v>
      </c>
      <c r="AA279" s="17">
        <v>5.38998330533745E-2</v>
      </c>
      <c r="AB279" s="17">
        <v>8.5149260295851098E-2</v>
      </c>
      <c r="AC279" s="17">
        <v>0</v>
      </c>
      <c r="AD279" s="17">
        <v>3.0374808107115101E-2</v>
      </c>
      <c r="AE279" s="17"/>
      <c r="AF279" s="17">
        <v>2.8680640351472601E-2</v>
      </c>
      <c r="AG279" s="17">
        <v>4.7281214802976902E-2</v>
      </c>
      <c r="AH279" s="17"/>
      <c r="AI279" s="17">
        <v>3.10604268734881E-2</v>
      </c>
      <c r="AJ279" s="17">
        <v>5.0581920007304097E-2</v>
      </c>
      <c r="AK279" s="17">
        <v>3.6116599222405101E-2</v>
      </c>
      <c r="AL279" s="17">
        <v>3.3515051341493303E-2</v>
      </c>
      <c r="AM279" s="17">
        <v>3.3133577752286897E-2</v>
      </c>
      <c r="AN279" s="17">
        <v>1.7499515454074899E-2</v>
      </c>
      <c r="AO279" s="17">
        <v>3.4248947832709202E-2</v>
      </c>
      <c r="AP279" s="17"/>
      <c r="AQ279" s="17">
        <v>3.7775920270454601E-2</v>
      </c>
      <c r="AR279" s="17">
        <v>2.25558049037041E-2</v>
      </c>
      <c r="AS279" s="17"/>
      <c r="AT279" s="17">
        <v>3.2938670422208299E-2</v>
      </c>
      <c r="AU279" s="17">
        <v>4.5242784414822601E-2</v>
      </c>
      <c r="AV279" s="17">
        <v>3.2186006108689498E-2</v>
      </c>
      <c r="AW279" s="17"/>
      <c r="AX279" s="17">
        <v>3.1976342843672401E-2</v>
      </c>
      <c r="AY279" s="17">
        <v>3.7774112153961897E-2</v>
      </c>
      <c r="AZ279" s="17"/>
      <c r="BA279" s="17">
        <v>4.0528384190624801E-2</v>
      </c>
      <c r="BB279" s="17">
        <v>5.5631940240913801E-2</v>
      </c>
      <c r="BC279" s="17">
        <v>3.5999626921910298E-2</v>
      </c>
      <c r="BD279" s="17">
        <v>5.3142544829624001E-2</v>
      </c>
      <c r="BE279" s="17">
        <v>0</v>
      </c>
      <c r="BF279" s="17"/>
      <c r="BG279" s="17">
        <v>5.2263613531022199E-2</v>
      </c>
      <c r="BH279" s="17">
        <v>1.3024855204572699E-2</v>
      </c>
    </row>
    <row r="280" spans="2:60" x14ac:dyDescent="0.35">
      <c r="B280" t="s">
        <v>180</v>
      </c>
      <c r="C280" s="17">
        <v>1.0790687287287E-2</v>
      </c>
      <c r="D280" s="17">
        <v>1.51370628677279E-2</v>
      </c>
      <c r="E280" s="17">
        <v>6.86491540253731E-3</v>
      </c>
      <c r="F280" s="17"/>
      <c r="G280" s="17">
        <v>1.10918190014733E-2</v>
      </c>
      <c r="H280" s="17">
        <v>0</v>
      </c>
      <c r="I280" s="17">
        <v>1.6552573628920202E-2</v>
      </c>
      <c r="J280" s="17">
        <v>1.70552747160609E-2</v>
      </c>
      <c r="K280" s="17">
        <v>2.3358475095900302E-2</v>
      </c>
      <c r="L280" s="17">
        <v>0</v>
      </c>
      <c r="M280" s="17"/>
      <c r="N280" s="17">
        <v>8.6847542571595205E-3</v>
      </c>
      <c r="O280" s="17">
        <v>3.7060446243290502E-3</v>
      </c>
      <c r="P280" s="17">
        <v>2.5430722895519599E-2</v>
      </c>
      <c r="Q280" s="17">
        <v>0</v>
      </c>
      <c r="R280" s="17">
        <v>0</v>
      </c>
      <c r="S280" s="17"/>
      <c r="T280" s="17">
        <v>9.3261360287535001E-3</v>
      </c>
      <c r="U280" s="17">
        <v>1.21664646066055E-2</v>
      </c>
      <c r="V280" s="17">
        <v>1.27246234361897E-2</v>
      </c>
      <c r="W280" s="17">
        <v>7.6388039324785202E-3</v>
      </c>
      <c r="X280" s="17"/>
      <c r="Y280" s="17">
        <v>7.5331165312067698E-3</v>
      </c>
      <c r="Z280" s="17">
        <v>1.5069007847438001E-2</v>
      </c>
      <c r="AA280" s="17">
        <v>0</v>
      </c>
      <c r="AB280" s="17">
        <v>1.18763861928761E-2</v>
      </c>
      <c r="AC280" s="17">
        <v>0</v>
      </c>
      <c r="AD280" s="17">
        <v>8.0607202458148394E-3</v>
      </c>
      <c r="AE280" s="17"/>
      <c r="AF280" s="17">
        <v>1.1596227251580399E-2</v>
      </c>
      <c r="AG280" s="17">
        <v>7.80697792557893E-3</v>
      </c>
      <c r="AH280" s="17"/>
      <c r="AI280" s="17">
        <v>2.6574164892460998E-2</v>
      </c>
      <c r="AJ280" s="17">
        <v>4.5894616960904704E-3</v>
      </c>
      <c r="AK280" s="17">
        <v>3.4826094595429001E-3</v>
      </c>
      <c r="AL280" s="17">
        <v>8.8284873586401708E-3</v>
      </c>
      <c r="AM280" s="17">
        <v>1.9739586343880601E-2</v>
      </c>
      <c r="AN280" s="17">
        <v>9.1120900349849505E-3</v>
      </c>
      <c r="AO280" s="17">
        <v>0</v>
      </c>
      <c r="AP280" s="17"/>
      <c r="AQ280" s="17">
        <v>6.9901735665627903E-3</v>
      </c>
      <c r="AR280" s="17">
        <v>1.78801539180127E-2</v>
      </c>
      <c r="AS280" s="17"/>
      <c r="AT280" s="17">
        <v>7.0502134580513196E-3</v>
      </c>
      <c r="AU280" s="17">
        <v>1.46523142134022E-2</v>
      </c>
      <c r="AV280" s="17">
        <v>9.8355785471987995E-3</v>
      </c>
      <c r="AW280" s="17"/>
      <c r="AX280" s="17">
        <v>1.2341265732916801E-2</v>
      </c>
      <c r="AY280" s="17">
        <v>1.01983329775393E-2</v>
      </c>
      <c r="AZ280" s="17"/>
      <c r="BA280" s="17">
        <v>9.7831808411928192E-3</v>
      </c>
      <c r="BB280" s="17">
        <v>1.082081747699E-2</v>
      </c>
      <c r="BC280" s="17">
        <v>7.5747875535465397E-3</v>
      </c>
      <c r="BD280" s="17">
        <v>0</v>
      </c>
      <c r="BE280" s="17">
        <v>2.3698303733830101E-2</v>
      </c>
      <c r="BF280" s="17"/>
      <c r="BG280" s="17">
        <v>1.0589408450938099E-2</v>
      </c>
      <c r="BH280" s="17">
        <v>1.7890020074914002E-2</v>
      </c>
    </row>
    <row r="281" spans="2:60" x14ac:dyDescent="0.35">
      <c r="B281" t="s">
        <v>114</v>
      </c>
      <c r="C281" s="17">
        <v>5.35010407926916E-2</v>
      </c>
      <c r="D281" s="17">
        <v>3.58580974354736E-2</v>
      </c>
      <c r="E281" s="17">
        <v>6.4562399457203407E-2</v>
      </c>
      <c r="F281" s="17"/>
      <c r="G281" s="17">
        <v>0.106077633552482</v>
      </c>
      <c r="H281" s="17">
        <v>7.5689646661003807E-2</v>
      </c>
      <c r="I281" s="17">
        <v>6.04839252762105E-2</v>
      </c>
      <c r="J281" s="17">
        <v>5.41083178280274E-2</v>
      </c>
      <c r="K281" s="17">
        <v>2.9518582754681898E-2</v>
      </c>
      <c r="L281" s="17">
        <v>1.5854129783178801E-2</v>
      </c>
      <c r="M281" s="17"/>
      <c r="N281" s="17">
        <v>9.8445926956790497E-2</v>
      </c>
      <c r="O281" s="17">
        <v>4.9889870951119401E-2</v>
      </c>
      <c r="P281" s="17">
        <v>4.0012228687324097E-2</v>
      </c>
      <c r="Q281" s="17">
        <v>1.7867223573492901E-2</v>
      </c>
      <c r="R281" s="17">
        <v>4.9122456299377101E-2</v>
      </c>
      <c r="S281" s="17"/>
      <c r="T281" s="17">
        <v>4.3602298560384799E-2</v>
      </c>
      <c r="U281" s="17">
        <v>5.1148764683390198E-2</v>
      </c>
      <c r="V281" s="17">
        <v>3.3343446990176502E-2</v>
      </c>
      <c r="W281" s="17">
        <v>9.4763902687109394E-2</v>
      </c>
      <c r="X281" s="17"/>
      <c r="Y281" s="17">
        <v>4.6534947323543997E-2</v>
      </c>
      <c r="Z281" s="17">
        <v>5.9006640026230503E-2</v>
      </c>
      <c r="AA281" s="17">
        <v>0.112186850437745</v>
      </c>
      <c r="AB281" s="17">
        <v>6.6238287667631596E-2</v>
      </c>
      <c r="AC281" s="17">
        <v>0</v>
      </c>
      <c r="AD281" s="17">
        <v>3.2597462658048401E-2</v>
      </c>
      <c r="AE281" s="17"/>
      <c r="AF281" s="17">
        <v>3.2323558655475898E-2</v>
      </c>
      <c r="AG281" s="17">
        <v>7.8322975207243406E-2</v>
      </c>
      <c r="AH281" s="17"/>
      <c r="AI281" s="17">
        <v>9.3072296796454901E-2</v>
      </c>
      <c r="AJ281" s="17">
        <v>8.2296954526802898E-2</v>
      </c>
      <c r="AK281" s="17">
        <v>8.7476122999245204E-2</v>
      </c>
      <c r="AL281" s="17">
        <v>3.2809455210512199E-2</v>
      </c>
      <c r="AM281" s="17">
        <v>2.2241039240007501E-2</v>
      </c>
      <c r="AN281" s="17">
        <v>2.00278484682208E-2</v>
      </c>
      <c r="AO281" s="17">
        <v>0</v>
      </c>
      <c r="AP281" s="17"/>
      <c r="AQ281" s="17">
        <v>4.8136306477060298E-2</v>
      </c>
      <c r="AR281" s="17">
        <v>1.9063687879893002E-2</v>
      </c>
      <c r="AS281" s="17"/>
      <c r="AT281" s="17">
        <v>4.1406650106132203E-2</v>
      </c>
      <c r="AU281" s="17">
        <v>5.5770261982597401E-2</v>
      </c>
      <c r="AV281" s="17">
        <v>1.8347395884127E-2</v>
      </c>
      <c r="AW281" s="17"/>
      <c r="AX281" s="17">
        <v>5.2172877416314503E-2</v>
      </c>
      <c r="AY281" s="17">
        <v>5.4008427763188503E-2</v>
      </c>
      <c r="AZ281" s="17"/>
      <c r="BA281" s="17">
        <v>5.8394682868317303E-2</v>
      </c>
      <c r="BB281" s="17">
        <v>4.5883933587677603E-2</v>
      </c>
      <c r="BC281" s="17">
        <v>3.3475998500516697E-2</v>
      </c>
      <c r="BD281" s="17">
        <v>3.28653897327401E-2</v>
      </c>
      <c r="BE281" s="17">
        <v>7.09508768196776E-3</v>
      </c>
      <c r="BF281" s="17"/>
      <c r="BG281" s="17">
        <v>4.8674024267145698E-2</v>
      </c>
      <c r="BH281" s="17">
        <v>1.34112032136106E-2</v>
      </c>
    </row>
    <row r="282" spans="2:60" x14ac:dyDescent="0.35">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row>
    <row r="283" spans="2:60" x14ac:dyDescent="0.35">
      <c r="B283" s="6" t="s">
        <v>189</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row>
    <row r="284" spans="2:60" x14ac:dyDescent="0.35">
      <c r="B284" s="24" t="s">
        <v>182</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row>
    <row r="285" spans="2:60" x14ac:dyDescent="0.35">
      <c r="B285" t="s">
        <v>176</v>
      </c>
      <c r="C285" s="17">
        <v>0.33081130310962398</v>
      </c>
      <c r="D285" s="17">
        <v>0.33220747987564098</v>
      </c>
      <c r="E285" s="17">
        <v>0.33058245499108901</v>
      </c>
      <c r="F285" s="17"/>
      <c r="G285" s="17">
        <v>0.38252249927571103</v>
      </c>
      <c r="H285" s="17">
        <v>0.31005773755979898</v>
      </c>
      <c r="I285" s="17">
        <v>0.414537859255521</v>
      </c>
      <c r="J285" s="17">
        <v>0.26889101778934199</v>
      </c>
      <c r="K285" s="17">
        <v>0.26009417842875898</v>
      </c>
      <c r="L285" s="17">
        <v>0.34965667439730302</v>
      </c>
      <c r="M285" s="17"/>
      <c r="N285" s="17">
        <v>0.29793176237194502</v>
      </c>
      <c r="O285" s="17">
        <v>0.33051046502279002</v>
      </c>
      <c r="P285" s="17">
        <v>0.28975126988840999</v>
      </c>
      <c r="Q285" s="17">
        <v>0.33469431318841197</v>
      </c>
      <c r="R285" s="17">
        <v>0.48739457992488</v>
      </c>
      <c r="S285" s="17"/>
      <c r="T285" s="17">
        <v>0.31579451752056598</v>
      </c>
      <c r="U285" s="17">
        <v>0.31537467675325498</v>
      </c>
      <c r="V285" s="17">
        <v>0.30551136969588299</v>
      </c>
      <c r="W285" s="17">
        <v>0.39558952474685799</v>
      </c>
      <c r="X285" s="17"/>
      <c r="Y285" s="17">
        <v>0.36501104352875502</v>
      </c>
      <c r="Z285" s="17">
        <v>0.34126103897193499</v>
      </c>
      <c r="AA285" s="17">
        <v>0.18429217987041599</v>
      </c>
      <c r="AB285" s="17">
        <v>0.22385995811973</v>
      </c>
      <c r="AC285" s="17">
        <v>0.45874230746647998</v>
      </c>
      <c r="AD285" s="17">
        <v>0.29737432791278301</v>
      </c>
      <c r="AE285" s="17"/>
      <c r="AF285" s="17">
        <v>0.30923856240474901</v>
      </c>
      <c r="AG285" s="17">
        <v>0.36197871534638998</v>
      </c>
      <c r="AH285" s="17"/>
      <c r="AI285" s="17">
        <v>0.216861151881135</v>
      </c>
      <c r="AJ285" s="17">
        <v>0.31029980546581498</v>
      </c>
      <c r="AK285" s="17">
        <v>0.31631784438969601</v>
      </c>
      <c r="AL285" s="17">
        <v>0.31959280255809103</v>
      </c>
      <c r="AM285" s="17">
        <v>0.37930556425128897</v>
      </c>
      <c r="AN285" s="17">
        <v>0.37641192817839397</v>
      </c>
      <c r="AO285" s="17">
        <v>0.26764378112249099</v>
      </c>
      <c r="AP285" s="17"/>
      <c r="AQ285" s="17">
        <v>0.47870468671944</v>
      </c>
      <c r="AR285" s="17">
        <v>0.17696531910917199</v>
      </c>
      <c r="AS285" s="17"/>
      <c r="AT285" s="17">
        <v>0.61320314457096603</v>
      </c>
      <c r="AU285" s="17">
        <v>0.29415466658013301</v>
      </c>
      <c r="AV285" s="17">
        <v>0.18668055002334899</v>
      </c>
      <c r="AW285" s="17"/>
      <c r="AX285" s="17">
        <v>0.30964102612939498</v>
      </c>
      <c r="AY285" s="17">
        <v>0.33889880416004398</v>
      </c>
      <c r="AZ285" s="17"/>
      <c r="BA285" s="17">
        <v>0.25561296372151299</v>
      </c>
      <c r="BB285" s="17">
        <v>0.45107828021722401</v>
      </c>
      <c r="BC285" s="17">
        <v>0.402087381221787</v>
      </c>
      <c r="BD285" s="17">
        <v>0.31782969132644701</v>
      </c>
      <c r="BE285" s="17">
        <v>2.3453950463151199E-2</v>
      </c>
      <c r="BF285" s="17"/>
      <c r="BG285" s="17">
        <v>0.40748649003101101</v>
      </c>
      <c r="BH285" s="17">
        <v>9.5603325559428007E-2</v>
      </c>
    </row>
    <row r="286" spans="2:60" x14ac:dyDescent="0.35">
      <c r="B286" t="s">
        <v>177</v>
      </c>
      <c r="C286" s="17">
        <v>0.27750998849651298</v>
      </c>
      <c r="D286" s="17">
        <v>0.27920908979995002</v>
      </c>
      <c r="E286" s="17">
        <v>0.27266143456391601</v>
      </c>
      <c r="F286" s="17"/>
      <c r="G286" s="17">
        <v>0.22987437405073299</v>
      </c>
      <c r="H286" s="17">
        <v>0.311439745146881</v>
      </c>
      <c r="I286" s="17">
        <v>0.26437615742763898</v>
      </c>
      <c r="J286" s="17">
        <v>0.24503635189849601</v>
      </c>
      <c r="K286" s="17">
        <v>0.29928225151605098</v>
      </c>
      <c r="L286" s="17">
        <v>0.299492004714694</v>
      </c>
      <c r="M286" s="17"/>
      <c r="N286" s="17">
        <v>0.23210291694287499</v>
      </c>
      <c r="O286" s="17">
        <v>0.28117270338914502</v>
      </c>
      <c r="P286" s="17">
        <v>0.31090477118618698</v>
      </c>
      <c r="Q286" s="17">
        <v>0.28300763589071498</v>
      </c>
      <c r="R286" s="17">
        <v>0.24827798966640799</v>
      </c>
      <c r="S286" s="17"/>
      <c r="T286" s="17">
        <v>0.29678604004690501</v>
      </c>
      <c r="U286" s="17">
        <v>0.30156162985302298</v>
      </c>
      <c r="V286" s="17">
        <v>0.293422159756622</v>
      </c>
      <c r="W286" s="17">
        <v>0.21667087264300999</v>
      </c>
      <c r="X286" s="17"/>
      <c r="Y286" s="17">
        <v>0.279004412233819</v>
      </c>
      <c r="Z286" s="17">
        <v>0.25941375238225001</v>
      </c>
      <c r="AA286" s="17">
        <v>0.31841504040879998</v>
      </c>
      <c r="AB286" s="17">
        <v>0.331526303244425</v>
      </c>
      <c r="AC286" s="17">
        <v>0.16625832703946999</v>
      </c>
      <c r="AD286" s="17">
        <v>0.29545470256783002</v>
      </c>
      <c r="AE286" s="17"/>
      <c r="AF286" s="17">
        <v>0.30185244868964201</v>
      </c>
      <c r="AG286" s="17">
        <v>0.24358378829625901</v>
      </c>
      <c r="AH286" s="17"/>
      <c r="AI286" s="17">
        <v>0.240510629210125</v>
      </c>
      <c r="AJ286" s="17">
        <v>0.209075676727178</v>
      </c>
      <c r="AK286" s="17">
        <v>0.30420765034681302</v>
      </c>
      <c r="AL286" s="17">
        <v>0.30340502944520997</v>
      </c>
      <c r="AM286" s="17">
        <v>0.28235875513971198</v>
      </c>
      <c r="AN286" s="17">
        <v>0.34633476038885003</v>
      </c>
      <c r="AO286" s="17">
        <v>0.354161355652237</v>
      </c>
      <c r="AP286" s="17"/>
      <c r="AQ286" s="17">
        <v>0.30310646085534698</v>
      </c>
      <c r="AR286" s="17">
        <v>0.25828478375923702</v>
      </c>
      <c r="AS286" s="17"/>
      <c r="AT286" s="17">
        <v>0.23447678274748501</v>
      </c>
      <c r="AU286" s="17">
        <v>0.29960610354488598</v>
      </c>
      <c r="AV286" s="17">
        <v>0.31342351771852001</v>
      </c>
      <c r="AW286" s="17"/>
      <c r="AX286" s="17">
        <v>0.30220642288834598</v>
      </c>
      <c r="AY286" s="17">
        <v>0.26807541948864799</v>
      </c>
      <c r="AZ286" s="17"/>
      <c r="BA286" s="17">
        <v>0.28036663161684</v>
      </c>
      <c r="BB286" s="17">
        <v>0.331679029554447</v>
      </c>
      <c r="BC286" s="17">
        <v>0.300057180264582</v>
      </c>
      <c r="BD286" s="17">
        <v>0.32620308397203801</v>
      </c>
      <c r="BE286" s="17">
        <v>0.12628116485023699</v>
      </c>
      <c r="BF286" s="17"/>
      <c r="BG286" s="17">
        <v>0.32023557081225701</v>
      </c>
      <c r="BH286" s="17">
        <v>0.17528058813962</v>
      </c>
    </row>
    <row r="287" spans="2:60" x14ac:dyDescent="0.35">
      <c r="B287" t="s">
        <v>178</v>
      </c>
      <c r="C287" s="17">
        <v>0.24861756832067999</v>
      </c>
      <c r="D287" s="17">
        <v>0.2446112735248</v>
      </c>
      <c r="E287" s="17">
        <v>0.25515278362617699</v>
      </c>
      <c r="F287" s="17"/>
      <c r="G287" s="17">
        <v>0.201057996313143</v>
      </c>
      <c r="H287" s="17">
        <v>0.24273976652683499</v>
      </c>
      <c r="I287" s="17">
        <v>0.17573522662767799</v>
      </c>
      <c r="J287" s="17">
        <v>0.26190418954122302</v>
      </c>
      <c r="K287" s="17">
        <v>0.328471468499895</v>
      </c>
      <c r="L287" s="17">
        <v>0.26969743202943602</v>
      </c>
      <c r="M287" s="17"/>
      <c r="N287" s="17">
        <v>0.26920397617133002</v>
      </c>
      <c r="O287" s="17">
        <v>0.231765327261859</v>
      </c>
      <c r="P287" s="17">
        <v>0.254954005484966</v>
      </c>
      <c r="Q287" s="17">
        <v>0.307006036359735</v>
      </c>
      <c r="R287" s="17">
        <v>0.16967883696556599</v>
      </c>
      <c r="S287" s="17"/>
      <c r="T287" s="17">
        <v>0.25722588634886101</v>
      </c>
      <c r="U287" s="17">
        <v>0.221578171310437</v>
      </c>
      <c r="V287" s="17">
        <v>0.25367786240698398</v>
      </c>
      <c r="W287" s="17">
        <v>0.25804846888803401</v>
      </c>
      <c r="X287" s="17"/>
      <c r="Y287" s="17">
        <v>0.207727810526841</v>
      </c>
      <c r="Z287" s="17">
        <v>0.266966176303507</v>
      </c>
      <c r="AA287" s="17">
        <v>0.2691920592689</v>
      </c>
      <c r="AB287" s="17">
        <v>0.26286342844281801</v>
      </c>
      <c r="AC287" s="17">
        <v>0.374999365494051</v>
      </c>
      <c r="AD287" s="17">
        <v>0.28386825172326702</v>
      </c>
      <c r="AE287" s="17"/>
      <c r="AF287" s="17">
        <v>0.25939776520180702</v>
      </c>
      <c r="AG287" s="17">
        <v>0.234454906311582</v>
      </c>
      <c r="AH287" s="17"/>
      <c r="AI287" s="17">
        <v>0.32053793710601902</v>
      </c>
      <c r="AJ287" s="17">
        <v>0.300098601959919</v>
      </c>
      <c r="AK287" s="17">
        <v>0.194511460895953</v>
      </c>
      <c r="AL287" s="17">
        <v>0.24631500945490001</v>
      </c>
      <c r="AM287" s="17">
        <v>0.24296120863439599</v>
      </c>
      <c r="AN287" s="17">
        <v>0.20653669365919999</v>
      </c>
      <c r="AO287" s="17">
        <v>0.243206194202714</v>
      </c>
      <c r="AP287" s="17"/>
      <c r="AQ287" s="17">
        <v>0.149295810459291</v>
      </c>
      <c r="AR287" s="17">
        <v>0.35900597207782398</v>
      </c>
      <c r="AS287" s="17"/>
      <c r="AT287" s="17">
        <v>0.13217168935640899</v>
      </c>
      <c r="AU287" s="17">
        <v>0.26190627528979699</v>
      </c>
      <c r="AV287" s="17">
        <v>0.30986773663297601</v>
      </c>
      <c r="AW287" s="17"/>
      <c r="AX287" s="17">
        <v>0.24073076260127799</v>
      </c>
      <c r="AY287" s="17">
        <v>0.25163049770274198</v>
      </c>
      <c r="AZ287" s="17"/>
      <c r="BA287" s="17">
        <v>0.33992618110192102</v>
      </c>
      <c r="BB287" s="17">
        <v>0.15268954836819601</v>
      </c>
      <c r="BC287" s="17">
        <v>0.19472742338624899</v>
      </c>
      <c r="BD287" s="17">
        <v>0.245360488633179</v>
      </c>
      <c r="BE287" s="17">
        <v>0.51970351224093403</v>
      </c>
      <c r="BF287" s="17"/>
      <c r="BG287" s="17">
        <v>0.19444621474578699</v>
      </c>
      <c r="BH287" s="17">
        <v>0.45246401194354202</v>
      </c>
    </row>
    <row r="288" spans="2:60" x14ac:dyDescent="0.35">
      <c r="B288" t="s">
        <v>179</v>
      </c>
      <c r="C288" s="17">
        <v>5.3830327602186701E-2</v>
      </c>
      <c r="D288" s="17">
        <v>6.5275188135837395E-2</v>
      </c>
      <c r="E288" s="17">
        <v>4.3911750828940999E-2</v>
      </c>
      <c r="F288" s="17"/>
      <c r="G288" s="17">
        <v>5.4743725913375701E-2</v>
      </c>
      <c r="H288" s="17">
        <v>8.0606881641282394E-2</v>
      </c>
      <c r="I288" s="17">
        <v>6.19279090357331E-2</v>
      </c>
      <c r="J288" s="17">
        <v>7.5896095991933601E-2</v>
      </c>
      <c r="K288" s="17">
        <v>3.7663667688217703E-2</v>
      </c>
      <c r="L288" s="17">
        <v>2.1329349899433601E-2</v>
      </c>
      <c r="M288" s="17"/>
      <c r="N288" s="17">
        <v>5.2843488782882399E-2</v>
      </c>
      <c r="O288" s="17">
        <v>3.85881518236302E-2</v>
      </c>
      <c r="P288" s="17">
        <v>7.3914559204355204E-2</v>
      </c>
      <c r="Q288" s="17">
        <v>5.5446150967433099E-2</v>
      </c>
      <c r="R288" s="17">
        <v>3.6125804402354598E-2</v>
      </c>
      <c r="S288" s="17"/>
      <c r="T288" s="17">
        <v>5.0414758355388702E-2</v>
      </c>
      <c r="U288" s="17">
        <v>7.2441423860900203E-2</v>
      </c>
      <c r="V288" s="17">
        <v>4.8014180027388803E-2</v>
      </c>
      <c r="W288" s="17">
        <v>4.9114272473249697E-2</v>
      </c>
      <c r="X288" s="17"/>
      <c r="Y288" s="17">
        <v>6.6026253495894097E-2</v>
      </c>
      <c r="Z288" s="17">
        <v>5.1732852155080798E-2</v>
      </c>
      <c r="AA288" s="17">
        <v>3.5379601321225501E-2</v>
      </c>
      <c r="AB288" s="17">
        <v>3.2667010036105802E-2</v>
      </c>
      <c r="AC288" s="17">
        <v>0</v>
      </c>
      <c r="AD288" s="17">
        <v>4.6160780908499698E-2</v>
      </c>
      <c r="AE288" s="17"/>
      <c r="AF288" s="17">
        <v>4.9169095997868E-2</v>
      </c>
      <c r="AG288" s="17">
        <v>6.1148332108941397E-2</v>
      </c>
      <c r="AH288" s="17"/>
      <c r="AI288" s="17">
        <v>8.73690756072667E-2</v>
      </c>
      <c r="AJ288" s="17">
        <v>4.8908773133792903E-2</v>
      </c>
      <c r="AK288" s="17">
        <v>7.3388788465308094E-2</v>
      </c>
      <c r="AL288" s="17">
        <v>4.4944183230448999E-2</v>
      </c>
      <c r="AM288" s="17">
        <v>4.6877328706056501E-2</v>
      </c>
      <c r="AN288" s="17">
        <v>3.3950016727097902E-2</v>
      </c>
      <c r="AO288" s="17">
        <v>5.4252646505062799E-2</v>
      </c>
      <c r="AP288" s="17"/>
      <c r="AQ288" s="17">
        <v>2.19214702103138E-2</v>
      </c>
      <c r="AR288" s="17">
        <v>8.2256334285114197E-2</v>
      </c>
      <c r="AS288" s="17"/>
      <c r="AT288" s="17">
        <v>0</v>
      </c>
      <c r="AU288" s="17">
        <v>4.5429618709556398E-2</v>
      </c>
      <c r="AV288" s="17">
        <v>0.107506175591618</v>
      </c>
      <c r="AW288" s="17"/>
      <c r="AX288" s="17">
        <v>5.2403513456055303E-2</v>
      </c>
      <c r="AY288" s="17">
        <v>5.4375401288108201E-2</v>
      </c>
      <c r="AZ288" s="17"/>
      <c r="BA288" s="17">
        <v>2.0599404348595099E-2</v>
      </c>
      <c r="BB288" s="17">
        <v>4.3769004738839802E-2</v>
      </c>
      <c r="BC288" s="17">
        <v>3.8463887017667599E-2</v>
      </c>
      <c r="BD288" s="17">
        <v>5.2740787625376602E-2</v>
      </c>
      <c r="BE288" s="17">
        <v>0.15885077785476001</v>
      </c>
      <c r="BF288" s="17"/>
      <c r="BG288" s="17">
        <v>3.86018253281021E-2</v>
      </c>
      <c r="BH288" s="17">
        <v>0.13284398305546499</v>
      </c>
    </row>
    <row r="289" spans="2:60" x14ac:dyDescent="0.35">
      <c r="B289" t="s">
        <v>180</v>
      </c>
      <c r="C289" s="17">
        <v>3.08441828116824E-2</v>
      </c>
      <c r="D289" s="17">
        <v>3.8104323259062101E-2</v>
      </c>
      <c r="E289" s="17">
        <v>2.44978250507728E-2</v>
      </c>
      <c r="F289" s="17"/>
      <c r="G289" s="17">
        <v>3.6707502439828503E-2</v>
      </c>
      <c r="H289" s="17">
        <v>3.8946854678898199E-3</v>
      </c>
      <c r="I289" s="17">
        <v>3.1473338128888098E-2</v>
      </c>
      <c r="J289" s="17">
        <v>3.6957648894219298E-2</v>
      </c>
      <c r="K289" s="17">
        <v>4.6904920237594197E-2</v>
      </c>
      <c r="L289" s="17">
        <v>3.0726361385253999E-2</v>
      </c>
      <c r="M289" s="17"/>
      <c r="N289" s="17">
        <v>4.4350567563130598E-2</v>
      </c>
      <c r="O289" s="17">
        <v>3.5755282712509502E-2</v>
      </c>
      <c r="P289" s="17">
        <v>2.9679139367990499E-2</v>
      </c>
      <c r="Q289" s="17">
        <v>1.18679277044968E-2</v>
      </c>
      <c r="R289" s="17">
        <v>2.8262733275543898E-2</v>
      </c>
      <c r="S289" s="17"/>
      <c r="T289" s="17">
        <v>2.4535678024435299E-2</v>
      </c>
      <c r="U289" s="17">
        <v>4.8104369546365502E-2</v>
      </c>
      <c r="V289" s="17">
        <v>4.1253342876101697E-2</v>
      </c>
      <c r="W289" s="17">
        <v>3.9827981071570298E-3</v>
      </c>
      <c r="X289" s="17"/>
      <c r="Y289" s="17">
        <v>1.9435574035373299E-2</v>
      </c>
      <c r="Z289" s="17">
        <v>2.4655640994773499E-2</v>
      </c>
      <c r="AA289" s="17">
        <v>9.9555541329646696E-2</v>
      </c>
      <c r="AB289" s="17">
        <v>8.1066131101864697E-2</v>
      </c>
      <c r="AC289" s="17">
        <v>0</v>
      </c>
      <c r="AD289" s="17">
        <v>3.6404154209296102E-2</v>
      </c>
      <c r="AE289" s="17"/>
      <c r="AF289" s="17">
        <v>3.21794734696456E-2</v>
      </c>
      <c r="AG289" s="17">
        <v>2.73670825670876E-2</v>
      </c>
      <c r="AH289" s="17"/>
      <c r="AI289" s="17">
        <v>2.36152678125808E-2</v>
      </c>
      <c r="AJ289" s="17">
        <v>4.23778273059967E-2</v>
      </c>
      <c r="AK289" s="17">
        <v>1.7603797534370198E-2</v>
      </c>
      <c r="AL289" s="17">
        <v>3.7260225600996497E-2</v>
      </c>
      <c r="AM289" s="17">
        <v>2.6960576979142999E-2</v>
      </c>
      <c r="AN289" s="17">
        <v>2.40070197852921E-2</v>
      </c>
      <c r="AO289" s="17">
        <v>8.0736022517494899E-2</v>
      </c>
      <c r="AP289" s="17"/>
      <c r="AQ289" s="17">
        <v>4.5005147113287404E-3</v>
      </c>
      <c r="AR289" s="17">
        <v>7.0061705087833395E-2</v>
      </c>
      <c r="AS289" s="17"/>
      <c r="AT289" s="17">
        <v>6.6344620470192503E-3</v>
      </c>
      <c r="AU289" s="17">
        <v>1.92659317600711E-2</v>
      </c>
      <c r="AV289" s="17">
        <v>6.7104627409294001E-2</v>
      </c>
      <c r="AW289" s="17"/>
      <c r="AX289" s="17">
        <v>3.5449385995964401E-2</v>
      </c>
      <c r="AY289" s="17">
        <v>2.9084896165359302E-2</v>
      </c>
      <c r="AZ289" s="17"/>
      <c r="BA289" s="17">
        <v>4.18120147316694E-2</v>
      </c>
      <c r="BB289" s="17">
        <v>5.6015309458117496E-3</v>
      </c>
      <c r="BC289" s="17">
        <v>1.6521573488658601E-2</v>
      </c>
      <c r="BD289" s="17">
        <v>2.5000558710219001E-2</v>
      </c>
      <c r="BE289" s="17">
        <v>0.12917458394499401</v>
      </c>
      <c r="BF289" s="17"/>
      <c r="BG289" s="17">
        <v>1.3677029146890399E-2</v>
      </c>
      <c r="BH289" s="17">
        <v>0.103642280230324</v>
      </c>
    </row>
    <row r="290" spans="2:60" x14ac:dyDescent="0.35">
      <c r="B290" t="s">
        <v>114</v>
      </c>
      <c r="C290" s="17">
        <v>5.8386629659314099E-2</v>
      </c>
      <c r="D290" s="17">
        <v>4.0592645404709297E-2</v>
      </c>
      <c r="E290" s="17">
        <v>7.3193750939104504E-2</v>
      </c>
      <c r="F290" s="17"/>
      <c r="G290" s="17">
        <v>9.5093902007208894E-2</v>
      </c>
      <c r="H290" s="17">
        <v>5.1261183657313102E-2</v>
      </c>
      <c r="I290" s="17">
        <v>5.1949509524540298E-2</v>
      </c>
      <c r="J290" s="17">
        <v>0.111314695884786</v>
      </c>
      <c r="K290" s="17">
        <v>2.7583513629483001E-2</v>
      </c>
      <c r="L290" s="17">
        <v>2.9098177573879402E-2</v>
      </c>
      <c r="M290" s="17"/>
      <c r="N290" s="17">
        <v>0.103567288167837</v>
      </c>
      <c r="O290" s="17">
        <v>8.2208069790066604E-2</v>
      </c>
      <c r="P290" s="17">
        <v>4.0796254868090701E-2</v>
      </c>
      <c r="Q290" s="17">
        <v>7.9779358892082906E-3</v>
      </c>
      <c r="R290" s="17">
        <v>3.0260055765248699E-2</v>
      </c>
      <c r="S290" s="17"/>
      <c r="T290" s="17">
        <v>5.5243119703843699E-2</v>
      </c>
      <c r="U290" s="17">
        <v>4.0939728676018902E-2</v>
      </c>
      <c r="V290" s="17">
        <v>5.8121085237020101E-2</v>
      </c>
      <c r="W290" s="17">
        <v>7.6594063141690302E-2</v>
      </c>
      <c r="X290" s="17"/>
      <c r="Y290" s="17">
        <v>6.27949061793181E-2</v>
      </c>
      <c r="Z290" s="17">
        <v>5.5970539192453601E-2</v>
      </c>
      <c r="AA290" s="17">
        <v>9.3165577801011396E-2</v>
      </c>
      <c r="AB290" s="17">
        <v>6.8017169055055698E-2</v>
      </c>
      <c r="AC290" s="17">
        <v>0</v>
      </c>
      <c r="AD290" s="17">
        <v>4.0737782678324702E-2</v>
      </c>
      <c r="AE290" s="17"/>
      <c r="AF290" s="17">
        <v>4.8162654236288002E-2</v>
      </c>
      <c r="AG290" s="17">
        <v>7.1467175369739205E-2</v>
      </c>
      <c r="AH290" s="17"/>
      <c r="AI290" s="17">
        <v>0.111105938382873</v>
      </c>
      <c r="AJ290" s="17">
        <v>8.9239315407299499E-2</v>
      </c>
      <c r="AK290" s="17">
        <v>9.3970458367859305E-2</v>
      </c>
      <c r="AL290" s="17">
        <v>4.8482749710353497E-2</v>
      </c>
      <c r="AM290" s="17">
        <v>2.15365662894033E-2</v>
      </c>
      <c r="AN290" s="17">
        <v>1.2759581261166501E-2</v>
      </c>
      <c r="AO290" s="17">
        <v>0</v>
      </c>
      <c r="AP290" s="17"/>
      <c r="AQ290" s="17">
        <v>4.2471057044279198E-2</v>
      </c>
      <c r="AR290" s="17">
        <v>5.3425885680820198E-2</v>
      </c>
      <c r="AS290" s="17"/>
      <c r="AT290" s="17">
        <v>1.35139212781204E-2</v>
      </c>
      <c r="AU290" s="17">
        <v>7.9637404115557003E-2</v>
      </c>
      <c r="AV290" s="17">
        <v>1.54173926242437E-2</v>
      </c>
      <c r="AW290" s="17"/>
      <c r="AX290" s="17">
        <v>5.9568888928960798E-2</v>
      </c>
      <c r="AY290" s="17">
        <v>5.79349811950986E-2</v>
      </c>
      <c r="AZ290" s="17"/>
      <c r="BA290" s="17">
        <v>6.16828044794622E-2</v>
      </c>
      <c r="BB290" s="17">
        <v>1.51826061754823E-2</v>
      </c>
      <c r="BC290" s="17">
        <v>4.8142554621056398E-2</v>
      </c>
      <c r="BD290" s="17">
        <v>3.28653897327401E-2</v>
      </c>
      <c r="BE290" s="17">
        <v>4.2536010645923203E-2</v>
      </c>
      <c r="BF290" s="17"/>
      <c r="BG290" s="17">
        <v>2.5552869935953001E-2</v>
      </c>
      <c r="BH290" s="17">
        <v>4.0165811071620802E-2</v>
      </c>
    </row>
    <row r="291" spans="2:60" x14ac:dyDescent="0.35">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row>
    <row r="292" spans="2:60" x14ac:dyDescent="0.35">
      <c r="B292" s="6" t="s">
        <v>190</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row>
    <row r="293" spans="2:60" x14ac:dyDescent="0.35">
      <c r="B293" s="24" t="s">
        <v>182</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row>
    <row r="294" spans="2:60" x14ac:dyDescent="0.35">
      <c r="B294" t="s">
        <v>176</v>
      </c>
      <c r="C294" s="17">
        <v>0.309786086243312</v>
      </c>
      <c r="D294" s="17">
        <v>0.30366703997333999</v>
      </c>
      <c r="E294" s="17">
        <v>0.31586279718692101</v>
      </c>
      <c r="F294" s="17"/>
      <c r="G294" s="17">
        <v>0.33580801910472902</v>
      </c>
      <c r="H294" s="17">
        <v>0.34348603888781698</v>
      </c>
      <c r="I294" s="17">
        <v>0.442202563312038</v>
      </c>
      <c r="J294" s="17">
        <v>0.246188498964618</v>
      </c>
      <c r="K294" s="17">
        <v>0.202048934754927</v>
      </c>
      <c r="L294" s="17">
        <v>0.29288442779111901</v>
      </c>
      <c r="M294" s="17"/>
      <c r="N294" s="17">
        <v>0.30412467599475301</v>
      </c>
      <c r="O294" s="17">
        <v>0.31412384709649099</v>
      </c>
      <c r="P294" s="17">
        <v>0.31359051733771398</v>
      </c>
      <c r="Q294" s="17">
        <v>0.21851985815685299</v>
      </c>
      <c r="R294" s="17">
        <v>0.37670090177982901</v>
      </c>
      <c r="S294" s="17"/>
      <c r="T294" s="17">
        <v>0.28392699057827703</v>
      </c>
      <c r="U294" s="17">
        <v>0.29519505403264201</v>
      </c>
      <c r="V294" s="17">
        <v>0.31156171205986999</v>
      </c>
      <c r="W294" s="17">
        <v>0.339412930637851</v>
      </c>
      <c r="X294" s="17"/>
      <c r="Y294" s="17">
        <v>0.373284824686752</v>
      </c>
      <c r="Z294" s="17">
        <v>0.27806618665791799</v>
      </c>
      <c r="AA294" s="17">
        <v>0.231828569563684</v>
      </c>
      <c r="AB294" s="17">
        <v>0.30774079463959297</v>
      </c>
      <c r="AC294" s="17">
        <v>0.27561030875841702</v>
      </c>
      <c r="AD294" s="17">
        <v>0.25998755040275601</v>
      </c>
      <c r="AE294" s="17"/>
      <c r="AF294" s="17">
        <v>0.27715621735583801</v>
      </c>
      <c r="AG294" s="17">
        <v>0.35148138360177</v>
      </c>
      <c r="AH294" s="17"/>
      <c r="AI294" s="17">
        <v>0.200061887337912</v>
      </c>
      <c r="AJ294" s="17">
        <v>0.32096259314609099</v>
      </c>
      <c r="AK294" s="17">
        <v>0.35517988498686298</v>
      </c>
      <c r="AL294" s="17">
        <v>0.28522192602691199</v>
      </c>
      <c r="AM294" s="17">
        <v>0.29693572214793201</v>
      </c>
      <c r="AN294" s="17">
        <v>0.35945023836865297</v>
      </c>
      <c r="AO294" s="17">
        <v>0.21581620062210999</v>
      </c>
      <c r="AP294" s="17"/>
      <c r="AQ294" s="17">
        <v>0.39121601532114703</v>
      </c>
      <c r="AR294" s="17">
        <v>0.225912913605465</v>
      </c>
      <c r="AS294" s="17"/>
      <c r="AT294" s="17">
        <v>0.490382834345652</v>
      </c>
      <c r="AU294" s="17">
        <v>0.25862011204573099</v>
      </c>
      <c r="AV294" s="17">
        <v>0.25252279378432402</v>
      </c>
      <c r="AW294" s="17"/>
      <c r="AX294" s="17">
        <v>0.28158124038445598</v>
      </c>
      <c r="AY294" s="17">
        <v>0.320560943876184</v>
      </c>
      <c r="AZ294" s="17"/>
      <c r="BA294" s="17">
        <v>0.33552204463013502</v>
      </c>
      <c r="BB294" s="17">
        <v>0.37131216376533099</v>
      </c>
      <c r="BC294" s="17">
        <v>0.33860643015117903</v>
      </c>
      <c r="BD294" s="17">
        <v>0.41982886123414198</v>
      </c>
      <c r="BE294" s="17">
        <v>0.10852553423325199</v>
      </c>
      <c r="BF294" s="17"/>
      <c r="BG294" s="17">
        <v>0.36333041338602401</v>
      </c>
      <c r="BH294" s="17">
        <v>0.18482373884290601</v>
      </c>
    </row>
    <row r="295" spans="2:60" x14ac:dyDescent="0.35">
      <c r="B295" t="s">
        <v>177</v>
      </c>
      <c r="C295" s="17">
        <v>0.38466032133783801</v>
      </c>
      <c r="D295" s="17">
        <v>0.42288216349500801</v>
      </c>
      <c r="E295" s="17">
        <v>0.35042148040004001</v>
      </c>
      <c r="F295" s="17"/>
      <c r="G295" s="17">
        <v>0.33450431010370502</v>
      </c>
      <c r="H295" s="17">
        <v>0.43235701455033199</v>
      </c>
      <c r="I295" s="17">
        <v>0.32804267560375699</v>
      </c>
      <c r="J295" s="17">
        <v>0.404374958965942</v>
      </c>
      <c r="K295" s="17">
        <v>0.44000415280643201</v>
      </c>
      <c r="L295" s="17">
        <v>0.366429667758705</v>
      </c>
      <c r="M295" s="17"/>
      <c r="N295" s="17">
        <v>0.340370945596983</v>
      </c>
      <c r="O295" s="17">
        <v>0.41272493079719302</v>
      </c>
      <c r="P295" s="17">
        <v>0.37260421951476103</v>
      </c>
      <c r="Q295" s="17">
        <v>0.43192205492494401</v>
      </c>
      <c r="R295" s="17">
        <v>0.40327249764032402</v>
      </c>
      <c r="S295" s="17"/>
      <c r="T295" s="17">
        <v>0.39561307472452401</v>
      </c>
      <c r="U295" s="17">
        <v>0.365814911126569</v>
      </c>
      <c r="V295" s="17">
        <v>0.39884516777284701</v>
      </c>
      <c r="W295" s="17">
        <v>0.37072711945138798</v>
      </c>
      <c r="X295" s="17"/>
      <c r="Y295" s="17">
        <v>0.38354005398730101</v>
      </c>
      <c r="Z295" s="17">
        <v>0.40873038141903201</v>
      </c>
      <c r="AA295" s="17">
        <v>0.39371295395638001</v>
      </c>
      <c r="AB295" s="17">
        <v>0.32040027209966399</v>
      </c>
      <c r="AC295" s="17">
        <v>0.36025661524715602</v>
      </c>
      <c r="AD295" s="17">
        <v>0.34287474485717001</v>
      </c>
      <c r="AE295" s="17"/>
      <c r="AF295" s="17">
        <v>0.41346802846941899</v>
      </c>
      <c r="AG295" s="17">
        <v>0.34870578236738398</v>
      </c>
      <c r="AH295" s="17"/>
      <c r="AI295" s="17">
        <v>0.23744446984178899</v>
      </c>
      <c r="AJ295" s="17">
        <v>0.33673451848272901</v>
      </c>
      <c r="AK295" s="17">
        <v>0.38806552084381801</v>
      </c>
      <c r="AL295" s="17">
        <v>0.370085536505185</v>
      </c>
      <c r="AM295" s="17">
        <v>0.45110656966797902</v>
      </c>
      <c r="AN295" s="17">
        <v>0.43315512381379601</v>
      </c>
      <c r="AO295" s="17">
        <v>0.32337050957972702</v>
      </c>
      <c r="AP295" s="17"/>
      <c r="AQ295" s="17">
        <v>0.40444000245391798</v>
      </c>
      <c r="AR295" s="17">
        <v>0.38727527009032098</v>
      </c>
      <c r="AS295" s="17"/>
      <c r="AT295" s="17">
        <v>0.41251844185900499</v>
      </c>
      <c r="AU295" s="17">
        <v>0.38119353164410202</v>
      </c>
      <c r="AV295" s="17">
        <v>0.40514188934198198</v>
      </c>
      <c r="AW295" s="17"/>
      <c r="AX295" s="17">
        <v>0.37235830627031202</v>
      </c>
      <c r="AY295" s="17">
        <v>0.38935995563519898</v>
      </c>
      <c r="AZ295" s="17"/>
      <c r="BA295" s="17">
        <v>0.32068927180868401</v>
      </c>
      <c r="BB295" s="17">
        <v>0.43014926426761702</v>
      </c>
      <c r="BC295" s="17">
        <v>0.411950438837484</v>
      </c>
      <c r="BD295" s="17">
        <v>0.37387955170551701</v>
      </c>
      <c r="BE295" s="17">
        <v>0.32188850051854501</v>
      </c>
      <c r="BF295" s="17"/>
      <c r="BG295" s="17">
        <v>0.40573799217802797</v>
      </c>
      <c r="BH295" s="17">
        <v>0.33463113292003899</v>
      </c>
    </row>
    <row r="296" spans="2:60" x14ac:dyDescent="0.35">
      <c r="B296" t="s">
        <v>178</v>
      </c>
      <c r="C296" s="17">
        <v>0.211212244741874</v>
      </c>
      <c r="D296" s="17">
        <v>0.19973570855518699</v>
      </c>
      <c r="E296" s="17">
        <v>0.225527487534746</v>
      </c>
      <c r="F296" s="17"/>
      <c r="G296" s="17">
        <v>0.19821192868771201</v>
      </c>
      <c r="H296" s="17">
        <v>0.16409769764922</v>
      </c>
      <c r="I296" s="17">
        <v>0.145267770944396</v>
      </c>
      <c r="J296" s="17">
        <v>0.22896489833523201</v>
      </c>
      <c r="K296" s="17">
        <v>0.25273715262369201</v>
      </c>
      <c r="L296" s="17">
        <v>0.263229544693449</v>
      </c>
      <c r="M296" s="17"/>
      <c r="N296" s="17">
        <v>0.238106626065549</v>
      </c>
      <c r="O296" s="17">
        <v>0.16352317448332401</v>
      </c>
      <c r="P296" s="17">
        <v>0.23923904883755701</v>
      </c>
      <c r="Q296" s="17">
        <v>0.26011226740546101</v>
      </c>
      <c r="R296" s="17">
        <v>0.12757946401140599</v>
      </c>
      <c r="S296" s="17"/>
      <c r="T296" s="17">
        <v>0.23039789384689999</v>
      </c>
      <c r="U296" s="17">
        <v>0.21524428307419799</v>
      </c>
      <c r="V296" s="17">
        <v>0.2090021193952</v>
      </c>
      <c r="W296" s="17">
        <v>0.19663817679710099</v>
      </c>
      <c r="X296" s="17"/>
      <c r="Y296" s="17">
        <v>0.16665330803129</v>
      </c>
      <c r="Z296" s="17">
        <v>0.22469860904755901</v>
      </c>
      <c r="AA296" s="17">
        <v>0.11872862112911101</v>
      </c>
      <c r="AB296" s="17">
        <v>0.30531949756717802</v>
      </c>
      <c r="AC296" s="17">
        <v>0.36413307599442701</v>
      </c>
      <c r="AD296" s="17">
        <v>0.25403295724688102</v>
      </c>
      <c r="AE296" s="17"/>
      <c r="AF296" s="17">
        <v>0.209037479181368</v>
      </c>
      <c r="AG296" s="17">
        <v>0.21497105793959101</v>
      </c>
      <c r="AH296" s="17"/>
      <c r="AI296" s="17">
        <v>0.38635411230317501</v>
      </c>
      <c r="AJ296" s="17">
        <v>0.23592201139775401</v>
      </c>
      <c r="AK296" s="17">
        <v>0.161707427830483</v>
      </c>
      <c r="AL296" s="17">
        <v>0.212244434312747</v>
      </c>
      <c r="AM296" s="17">
        <v>0.17786763605647399</v>
      </c>
      <c r="AN296" s="17">
        <v>0.178003721114526</v>
      </c>
      <c r="AO296" s="17">
        <v>0.39039490265794402</v>
      </c>
      <c r="AP296" s="17"/>
      <c r="AQ296" s="17">
        <v>0.15319006390592699</v>
      </c>
      <c r="AR296" s="17">
        <v>0.268443535851424</v>
      </c>
      <c r="AS296" s="17"/>
      <c r="AT296" s="17">
        <v>7.0628399015642607E-2</v>
      </c>
      <c r="AU296" s="17">
        <v>0.25822974574632601</v>
      </c>
      <c r="AV296" s="17">
        <v>0.243717408419899</v>
      </c>
      <c r="AW296" s="17"/>
      <c r="AX296" s="17">
        <v>0.23532144517350401</v>
      </c>
      <c r="AY296" s="17">
        <v>0.20200201173464</v>
      </c>
      <c r="AZ296" s="17"/>
      <c r="BA296" s="17">
        <v>0.277932020480746</v>
      </c>
      <c r="BB296" s="17">
        <v>0.14685576082915799</v>
      </c>
      <c r="BC296" s="17">
        <v>0.17234751823635</v>
      </c>
      <c r="BD296" s="17">
        <v>0.13122420942601701</v>
      </c>
      <c r="BE296" s="17">
        <v>0.38499707491831198</v>
      </c>
      <c r="BF296" s="17"/>
      <c r="BG296" s="17">
        <v>0.17608779499032301</v>
      </c>
      <c r="BH296" s="17">
        <v>0.32279917230593902</v>
      </c>
    </row>
    <row r="297" spans="2:60" x14ac:dyDescent="0.35">
      <c r="B297" t="s">
        <v>179</v>
      </c>
      <c r="C297" s="17">
        <v>3.7167473469033298E-2</v>
      </c>
      <c r="D297" s="17">
        <v>3.1318391957676897E-2</v>
      </c>
      <c r="E297" s="17">
        <v>4.3302143299345897E-2</v>
      </c>
      <c r="F297" s="17"/>
      <c r="G297" s="17">
        <v>7.9724556953326295E-2</v>
      </c>
      <c r="H297" s="17">
        <v>5.1246668271801802E-3</v>
      </c>
      <c r="I297" s="17">
        <v>3.0261223079788398E-2</v>
      </c>
      <c r="J297" s="17">
        <v>4.2732686905279198E-2</v>
      </c>
      <c r="K297" s="17">
        <v>3.5083776555824203E-2</v>
      </c>
      <c r="L297" s="17">
        <v>3.8517859922323101E-2</v>
      </c>
      <c r="M297" s="17"/>
      <c r="N297" s="17">
        <v>2.9700349690684101E-2</v>
      </c>
      <c r="O297" s="17">
        <v>5.7992445261018703E-2</v>
      </c>
      <c r="P297" s="17">
        <v>3.4129188750207699E-2</v>
      </c>
      <c r="Q297" s="17">
        <v>2.54513957487527E-2</v>
      </c>
      <c r="R297" s="17">
        <v>3.3748110701919999E-2</v>
      </c>
      <c r="S297" s="17"/>
      <c r="T297" s="17">
        <v>3.0290536310147401E-2</v>
      </c>
      <c r="U297" s="17">
        <v>4.1165925258331702E-2</v>
      </c>
      <c r="V297" s="17">
        <v>4.4896150429229398E-2</v>
      </c>
      <c r="W297" s="17">
        <v>2.6669854372386802E-2</v>
      </c>
      <c r="X297" s="17"/>
      <c r="Y297" s="17">
        <v>2.3117487719405701E-2</v>
      </c>
      <c r="Z297" s="17">
        <v>4.1013913101753501E-2</v>
      </c>
      <c r="AA297" s="17">
        <v>8.4268334635726597E-2</v>
      </c>
      <c r="AB297" s="17">
        <v>5.5474202902897597E-2</v>
      </c>
      <c r="AC297" s="17">
        <v>0</v>
      </c>
      <c r="AD297" s="17">
        <v>4.16184217382079E-2</v>
      </c>
      <c r="AE297" s="17"/>
      <c r="AF297" s="17">
        <v>3.9173688622244698E-2</v>
      </c>
      <c r="AG297" s="17">
        <v>3.4797706702821903E-2</v>
      </c>
      <c r="AH297" s="17"/>
      <c r="AI297" s="17">
        <v>2.8088101351762099E-2</v>
      </c>
      <c r="AJ297" s="17">
        <v>6.0965703894159597E-2</v>
      </c>
      <c r="AK297" s="17">
        <v>2.0542849650070399E-2</v>
      </c>
      <c r="AL297" s="17">
        <v>6.4228293475422096E-2</v>
      </c>
      <c r="AM297" s="17">
        <v>3.3402006010798402E-2</v>
      </c>
      <c r="AN297" s="17">
        <v>9.3630682348037706E-3</v>
      </c>
      <c r="AO297" s="17">
        <v>0</v>
      </c>
      <c r="AP297" s="17"/>
      <c r="AQ297" s="17">
        <v>1.6822845694052499E-2</v>
      </c>
      <c r="AR297" s="17">
        <v>5.1992267308844702E-2</v>
      </c>
      <c r="AS297" s="17"/>
      <c r="AT297" s="17">
        <v>4.9200747562775501E-3</v>
      </c>
      <c r="AU297" s="17">
        <v>3.9919020207831502E-2</v>
      </c>
      <c r="AV297" s="17">
        <v>5.0474776446110398E-2</v>
      </c>
      <c r="AW297" s="17"/>
      <c r="AX297" s="17">
        <v>3.8132316904507003E-2</v>
      </c>
      <c r="AY297" s="17">
        <v>3.6798882528765002E-2</v>
      </c>
      <c r="AZ297" s="17"/>
      <c r="BA297" s="17">
        <v>2.64169636858138E-2</v>
      </c>
      <c r="BB297" s="17">
        <v>3.1569167357402103E-2</v>
      </c>
      <c r="BC297" s="17">
        <v>3.7422934287648597E-2</v>
      </c>
      <c r="BD297" s="17">
        <v>4.2201987901583797E-2</v>
      </c>
      <c r="BE297" s="17">
        <v>6.7358953997030194E-2</v>
      </c>
      <c r="BF297" s="17"/>
      <c r="BG297" s="17">
        <v>3.0420146214035E-2</v>
      </c>
      <c r="BH297" s="17">
        <v>6.1193162693094001E-2</v>
      </c>
    </row>
    <row r="298" spans="2:60" x14ac:dyDescent="0.35">
      <c r="B298" t="s">
        <v>180</v>
      </c>
      <c r="C298" s="17">
        <v>1.8308336532854099E-2</v>
      </c>
      <c r="D298" s="17">
        <v>2.3747923112315598E-2</v>
      </c>
      <c r="E298" s="17">
        <v>1.05910353487246E-2</v>
      </c>
      <c r="F298" s="17"/>
      <c r="G298" s="17">
        <v>1.6244448095605001E-2</v>
      </c>
      <c r="H298" s="17">
        <v>7.99420111154742E-3</v>
      </c>
      <c r="I298" s="17">
        <v>2.0043056444686801E-2</v>
      </c>
      <c r="J298" s="17">
        <v>1.9515517043592199E-2</v>
      </c>
      <c r="K298" s="17">
        <v>2.9969636750573601E-2</v>
      </c>
      <c r="L298" s="17">
        <v>1.6407676880837101E-2</v>
      </c>
      <c r="M298" s="17"/>
      <c r="N298" s="17">
        <v>2.5120717124077901E-2</v>
      </c>
      <c r="O298" s="17">
        <v>3.6164654395950098E-3</v>
      </c>
      <c r="P298" s="17">
        <v>1.28930547621233E-2</v>
      </c>
      <c r="Q298" s="17">
        <v>4.8815563934952698E-2</v>
      </c>
      <c r="R298" s="17">
        <v>2.0434085340467801E-2</v>
      </c>
      <c r="S298" s="17"/>
      <c r="T298" s="17">
        <v>1.22036518667247E-2</v>
      </c>
      <c r="U298" s="17">
        <v>3.5277062635025801E-2</v>
      </c>
      <c r="V298" s="17">
        <v>8.4250028327026508E-3</v>
      </c>
      <c r="W298" s="17">
        <v>2.3472132130113899E-2</v>
      </c>
      <c r="X298" s="17"/>
      <c r="Y298" s="17">
        <v>1.6777569723719601E-2</v>
      </c>
      <c r="Z298" s="17">
        <v>1.06959251990183E-2</v>
      </c>
      <c r="AA298" s="17">
        <v>8.2710813546987894E-2</v>
      </c>
      <c r="AB298" s="17">
        <v>0</v>
      </c>
      <c r="AC298" s="17">
        <v>0</v>
      </c>
      <c r="AD298" s="17">
        <v>4.3713222891654802E-2</v>
      </c>
      <c r="AE298" s="17"/>
      <c r="AF298" s="17">
        <v>2.2087656526073401E-2</v>
      </c>
      <c r="AG298" s="17">
        <v>1.3175754147797101E-2</v>
      </c>
      <c r="AH298" s="17"/>
      <c r="AI298" s="17">
        <v>2.71920281043934E-2</v>
      </c>
      <c r="AJ298" s="17">
        <v>1.35238606966833E-2</v>
      </c>
      <c r="AK298" s="17">
        <v>1.37569582306411E-2</v>
      </c>
      <c r="AL298" s="17">
        <v>2.4204156610299E-2</v>
      </c>
      <c r="AM298" s="17">
        <v>2.8968268718836E-2</v>
      </c>
      <c r="AN298" s="17">
        <v>0</v>
      </c>
      <c r="AO298" s="17">
        <v>0</v>
      </c>
      <c r="AP298" s="17"/>
      <c r="AQ298" s="17">
        <v>1.06783487039952E-2</v>
      </c>
      <c r="AR298" s="17">
        <v>3.33734733087927E-2</v>
      </c>
      <c r="AS298" s="17"/>
      <c r="AT298" s="17">
        <v>1.16625059708382E-2</v>
      </c>
      <c r="AU298" s="17">
        <v>1.14371488850625E-2</v>
      </c>
      <c r="AV298" s="17">
        <v>3.6335454895123499E-2</v>
      </c>
      <c r="AW298" s="17"/>
      <c r="AX298" s="17">
        <v>2.0371009289975501E-2</v>
      </c>
      <c r="AY298" s="17">
        <v>1.7520351184080799E-2</v>
      </c>
      <c r="AZ298" s="17"/>
      <c r="BA298" s="17">
        <v>1.02747120331601E-2</v>
      </c>
      <c r="BB298" s="17">
        <v>1.09257424122952E-2</v>
      </c>
      <c r="BC298" s="17">
        <v>1.2378607218443799E-2</v>
      </c>
      <c r="BD298" s="17">
        <v>0</v>
      </c>
      <c r="BE298" s="17">
        <v>7.5747546120691095E-2</v>
      </c>
      <c r="BF298" s="17"/>
      <c r="BG298" s="17">
        <v>1.07805525637794E-2</v>
      </c>
      <c r="BH298" s="17">
        <v>5.7182367816062403E-2</v>
      </c>
    </row>
    <row r="299" spans="2:60" x14ac:dyDescent="0.35">
      <c r="B299" t="s">
        <v>114</v>
      </c>
      <c r="C299" s="17">
        <v>3.8865537675088303E-2</v>
      </c>
      <c r="D299" s="17">
        <v>1.8648772906472402E-2</v>
      </c>
      <c r="E299" s="17">
        <v>5.4295056230221801E-2</v>
      </c>
      <c r="F299" s="17"/>
      <c r="G299" s="17">
        <v>3.55067370549235E-2</v>
      </c>
      <c r="H299" s="17">
        <v>4.6940380973902802E-2</v>
      </c>
      <c r="I299" s="17">
        <v>3.41827106153334E-2</v>
      </c>
      <c r="J299" s="17">
        <v>5.8223439785336201E-2</v>
      </c>
      <c r="K299" s="17">
        <v>4.0156346508551002E-2</v>
      </c>
      <c r="L299" s="17">
        <v>2.2530822953566301E-2</v>
      </c>
      <c r="M299" s="17"/>
      <c r="N299" s="17">
        <v>6.2576685527952702E-2</v>
      </c>
      <c r="O299" s="17">
        <v>4.8019136922378101E-2</v>
      </c>
      <c r="P299" s="17">
        <v>2.7543970797636999E-2</v>
      </c>
      <c r="Q299" s="17">
        <v>1.51788598290373E-2</v>
      </c>
      <c r="R299" s="17">
        <v>3.8264940526053302E-2</v>
      </c>
      <c r="S299" s="17"/>
      <c r="T299" s="17">
        <v>4.75678526734261E-2</v>
      </c>
      <c r="U299" s="17">
        <v>4.7302763873233698E-2</v>
      </c>
      <c r="V299" s="17">
        <v>2.7269847510149998E-2</v>
      </c>
      <c r="W299" s="17">
        <v>4.3079786611159097E-2</v>
      </c>
      <c r="X299" s="17"/>
      <c r="Y299" s="17">
        <v>3.6626755851532002E-2</v>
      </c>
      <c r="Z299" s="17">
        <v>3.6794984574719303E-2</v>
      </c>
      <c r="AA299" s="17">
        <v>8.8750707168110204E-2</v>
      </c>
      <c r="AB299" s="17">
        <v>1.10652327906667E-2</v>
      </c>
      <c r="AC299" s="17">
        <v>0</v>
      </c>
      <c r="AD299" s="17">
        <v>5.7773102863329998E-2</v>
      </c>
      <c r="AE299" s="17"/>
      <c r="AF299" s="17">
        <v>3.9076929845056403E-2</v>
      </c>
      <c r="AG299" s="17">
        <v>3.6868315240635899E-2</v>
      </c>
      <c r="AH299" s="17"/>
      <c r="AI299" s="17">
        <v>0.120859401060968</v>
      </c>
      <c r="AJ299" s="17">
        <v>3.1891312382582297E-2</v>
      </c>
      <c r="AK299" s="17">
        <v>6.0747358458123901E-2</v>
      </c>
      <c r="AL299" s="17">
        <v>4.4015653069434897E-2</v>
      </c>
      <c r="AM299" s="17">
        <v>1.17197973979803E-2</v>
      </c>
      <c r="AN299" s="17">
        <v>2.00278484682208E-2</v>
      </c>
      <c r="AO299" s="17">
        <v>7.0418387140219502E-2</v>
      </c>
      <c r="AP299" s="17"/>
      <c r="AQ299" s="17">
        <v>2.3652723920960302E-2</v>
      </c>
      <c r="AR299" s="17">
        <v>3.3002539835152701E-2</v>
      </c>
      <c r="AS299" s="17"/>
      <c r="AT299" s="17">
        <v>9.8877440525844094E-3</v>
      </c>
      <c r="AU299" s="17">
        <v>5.0600441470947E-2</v>
      </c>
      <c r="AV299" s="17">
        <v>1.1807677112560601E-2</v>
      </c>
      <c r="AW299" s="17"/>
      <c r="AX299" s="17">
        <v>5.2235681977245201E-2</v>
      </c>
      <c r="AY299" s="17">
        <v>3.3757855041131997E-2</v>
      </c>
      <c r="AZ299" s="17"/>
      <c r="BA299" s="17">
        <v>2.9164987361461701E-2</v>
      </c>
      <c r="BB299" s="17">
        <v>9.1879013681970302E-3</v>
      </c>
      <c r="BC299" s="17">
        <v>2.7294071268894101E-2</v>
      </c>
      <c r="BD299" s="17">
        <v>3.28653897327401E-2</v>
      </c>
      <c r="BE299" s="17">
        <v>4.1482390212168999E-2</v>
      </c>
      <c r="BF299" s="17"/>
      <c r="BG299" s="17">
        <v>1.3643100667810101E-2</v>
      </c>
      <c r="BH299" s="17">
        <v>3.9370425421959503E-2</v>
      </c>
    </row>
    <row r="300" spans="2:60" x14ac:dyDescent="0.3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row>
    <row r="301" spans="2:60" x14ac:dyDescent="0.35">
      <c r="B301" s="6" t="s">
        <v>191</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row>
    <row r="302" spans="2:60" x14ac:dyDescent="0.35">
      <c r="B302" s="24" t="s">
        <v>182</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row>
    <row r="303" spans="2:60" x14ac:dyDescent="0.35">
      <c r="B303" t="s">
        <v>176</v>
      </c>
      <c r="C303" s="17">
        <v>0.35688746908927299</v>
      </c>
      <c r="D303" s="17">
        <v>0.36051062599753803</v>
      </c>
      <c r="E303" s="17">
        <v>0.35672153457989098</v>
      </c>
      <c r="F303" s="17"/>
      <c r="G303" s="17">
        <v>0.36610967248717802</v>
      </c>
      <c r="H303" s="17">
        <v>0.33992126869156603</v>
      </c>
      <c r="I303" s="17">
        <v>0.41584063950630501</v>
      </c>
      <c r="J303" s="17">
        <v>0.29354170317594802</v>
      </c>
      <c r="K303" s="17">
        <v>0.32110009595295302</v>
      </c>
      <c r="L303" s="17">
        <v>0.39335975852505101</v>
      </c>
      <c r="M303" s="17"/>
      <c r="N303" s="17">
        <v>0.32045297268810302</v>
      </c>
      <c r="O303" s="17">
        <v>0.36520525385206398</v>
      </c>
      <c r="P303" s="17">
        <v>0.34088856450541399</v>
      </c>
      <c r="Q303" s="17">
        <v>0.33696008342165801</v>
      </c>
      <c r="R303" s="17">
        <v>0.461541645141894</v>
      </c>
      <c r="S303" s="17"/>
      <c r="T303" s="17">
        <v>0.34172306370003802</v>
      </c>
      <c r="U303" s="17">
        <v>0.34501326492122703</v>
      </c>
      <c r="V303" s="17">
        <v>0.33140568565081002</v>
      </c>
      <c r="W303" s="17">
        <v>0.41891551375458203</v>
      </c>
      <c r="X303" s="17"/>
      <c r="Y303" s="17">
        <v>0.41611952638980498</v>
      </c>
      <c r="Z303" s="17">
        <v>0.34078627626046998</v>
      </c>
      <c r="AA303" s="17">
        <v>0.16341696811973</v>
      </c>
      <c r="AB303" s="17">
        <v>0.29656433648927299</v>
      </c>
      <c r="AC303" s="17">
        <v>0.44186863579788599</v>
      </c>
      <c r="AD303" s="17">
        <v>0.32859367116343602</v>
      </c>
      <c r="AE303" s="17"/>
      <c r="AF303" s="17">
        <v>0.34169242379057202</v>
      </c>
      <c r="AG303" s="17">
        <v>0.38308822444039797</v>
      </c>
      <c r="AH303" s="17"/>
      <c r="AI303" s="17">
        <v>0.22568253599249299</v>
      </c>
      <c r="AJ303" s="17">
        <v>0.368843614418077</v>
      </c>
      <c r="AK303" s="17">
        <v>0.35781408451309399</v>
      </c>
      <c r="AL303" s="17">
        <v>0.35410609648057301</v>
      </c>
      <c r="AM303" s="17">
        <v>0.38064944859907501</v>
      </c>
      <c r="AN303" s="17">
        <v>0.35067481151743901</v>
      </c>
      <c r="AO303" s="17">
        <v>0.348837801472826</v>
      </c>
      <c r="AP303" s="17"/>
      <c r="AQ303" s="17">
        <v>0.49712122578576601</v>
      </c>
      <c r="AR303" s="17">
        <v>0.222739426483438</v>
      </c>
      <c r="AS303" s="17"/>
      <c r="AT303" s="17">
        <v>0.62110137203115201</v>
      </c>
      <c r="AU303" s="17">
        <v>0.30936098775890603</v>
      </c>
      <c r="AV303" s="17">
        <v>0.25901965136386701</v>
      </c>
      <c r="AW303" s="17"/>
      <c r="AX303" s="17">
        <v>0.35264233904585501</v>
      </c>
      <c r="AY303" s="17">
        <v>0.35850920005280201</v>
      </c>
      <c r="AZ303" s="17"/>
      <c r="BA303" s="17">
        <v>0.35678160383380603</v>
      </c>
      <c r="BB303" s="17">
        <v>0.42556815231488598</v>
      </c>
      <c r="BC303" s="17">
        <v>0.44891230231934298</v>
      </c>
      <c r="BD303" s="17">
        <v>0.39013536663881598</v>
      </c>
      <c r="BE303" s="17">
        <v>4.3704784516218398E-2</v>
      </c>
      <c r="BF303" s="17"/>
      <c r="BG303" s="17">
        <v>0.41022768760852102</v>
      </c>
      <c r="BH303" s="17">
        <v>0.12861242650154101</v>
      </c>
    </row>
    <row r="304" spans="2:60" x14ac:dyDescent="0.35">
      <c r="B304" t="s">
        <v>177</v>
      </c>
      <c r="C304" s="17">
        <v>0.27234705255618102</v>
      </c>
      <c r="D304" s="17">
        <v>0.277270262055269</v>
      </c>
      <c r="E304" s="17">
        <v>0.26827087872266703</v>
      </c>
      <c r="F304" s="17"/>
      <c r="G304" s="17">
        <v>0.27447895805528</v>
      </c>
      <c r="H304" s="17">
        <v>0.23651716757331501</v>
      </c>
      <c r="I304" s="17">
        <v>0.31602901675233003</v>
      </c>
      <c r="J304" s="17">
        <v>0.23823618026309501</v>
      </c>
      <c r="K304" s="17">
        <v>0.28593013442732601</v>
      </c>
      <c r="L304" s="17">
        <v>0.279932121377996</v>
      </c>
      <c r="M304" s="17"/>
      <c r="N304" s="17">
        <v>0.25869407454606502</v>
      </c>
      <c r="O304" s="17">
        <v>0.295448338874712</v>
      </c>
      <c r="P304" s="17">
        <v>0.27679290307688798</v>
      </c>
      <c r="Q304" s="17">
        <v>0.22978445647089499</v>
      </c>
      <c r="R304" s="17">
        <v>0.30752211226931597</v>
      </c>
      <c r="S304" s="17"/>
      <c r="T304" s="17">
        <v>0.303234901789317</v>
      </c>
      <c r="U304" s="17">
        <v>0.31332185056634299</v>
      </c>
      <c r="V304" s="17">
        <v>0.27102640583993998</v>
      </c>
      <c r="W304" s="17">
        <v>0.21489462155150399</v>
      </c>
      <c r="X304" s="17"/>
      <c r="Y304" s="17">
        <v>0.241805195746292</v>
      </c>
      <c r="Z304" s="17">
        <v>0.27746098194591401</v>
      </c>
      <c r="AA304" s="17">
        <v>0.45427886303834902</v>
      </c>
      <c r="AB304" s="17">
        <v>0.347468315366536</v>
      </c>
      <c r="AC304" s="17">
        <v>0.36413307599442701</v>
      </c>
      <c r="AD304" s="17">
        <v>0.24269016113605399</v>
      </c>
      <c r="AE304" s="17"/>
      <c r="AF304" s="17">
        <v>0.28209472991787499</v>
      </c>
      <c r="AG304" s="17">
        <v>0.25908878544429098</v>
      </c>
      <c r="AH304" s="17"/>
      <c r="AI304" s="17">
        <v>0.26011038812884002</v>
      </c>
      <c r="AJ304" s="17">
        <v>0.24886237755674001</v>
      </c>
      <c r="AK304" s="17">
        <v>0.32872060295914401</v>
      </c>
      <c r="AL304" s="17">
        <v>0.17657177868080301</v>
      </c>
      <c r="AM304" s="17">
        <v>0.27473149261369401</v>
      </c>
      <c r="AN304" s="17">
        <v>0.33525223944468002</v>
      </c>
      <c r="AO304" s="17">
        <v>0.25329848375528102</v>
      </c>
      <c r="AP304" s="17"/>
      <c r="AQ304" s="17">
        <v>0.30524875337402502</v>
      </c>
      <c r="AR304" s="17">
        <v>0.20424773330500201</v>
      </c>
      <c r="AS304" s="17"/>
      <c r="AT304" s="17">
        <v>0.26544494912839001</v>
      </c>
      <c r="AU304" s="17">
        <v>0.31142365444534498</v>
      </c>
      <c r="AV304" s="17">
        <v>0.207291949489255</v>
      </c>
      <c r="AW304" s="17"/>
      <c r="AX304" s="17">
        <v>0.30117938328816202</v>
      </c>
      <c r="AY304" s="17">
        <v>0.26133248220839</v>
      </c>
      <c r="AZ304" s="17"/>
      <c r="BA304" s="17">
        <v>0.25164797349422002</v>
      </c>
      <c r="BB304" s="17">
        <v>0.33168383097095899</v>
      </c>
      <c r="BC304" s="17">
        <v>0.29340470350557801</v>
      </c>
      <c r="BD304" s="17">
        <v>0.37822032907640601</v>
      </c>
      <c r="BE304" s="17">
        <v>9.3278517864406399E-2</v>
      </c>
      <c r="BF304" s="17"/>
      <c r="BG304" s="17">
        <v>0.31383459628805699</v>
      </c>
      <c r="BH304" s="17">
        <v>0.163115704710907</v>
      </c>
    </row>
    <row r="305" spans="2:60" x14ac:dyDescent="0.35">
      <c r="B305" t="s">
        <v>178</v>
      </c>
      <c r="C305" s="17">
        <v>0.20978314037909501</v>
      </c>
      <c r="D305" s="17">
        <v>0.19078514296048599</v>
      </c>
      <c r="E305" s="17">
        <v>0.228422062349183</v>
      </c>
      <c r="F305" s="17"/>
      <c r="G305" s="17">
        <v>0.230482905844661</v>
      </c>
      <c r="H305" s="17">
        <v>0.30253164276343097</v>
      </c>
      <c r="I305" s="17">
        <v>0.15775237156088301</v>
      </c>
      <c r="J305" s="17">
        <v>0.23025263076046301</v>
      </c>
      <c r="K305" s="17">
        <v>0.18785844220440201</v>
      </c>
      <c r="L305" s="17">
        <v>0.167224692945733</v>
      </c>
      <c r="M305" s="17"/>
      <c r="N305" s="17">
        <v>0.24378133263294999</v>
      </c>
      <c r="O305" s="17">
        <v>0.214193264929227</v>
      </c>
      <c r="P305" s="17">
        <v>0.19819637334461099</v>
      </c>
      <c r="Q305" s="17">
        <v>0.26526330682902499</v>
      </c>
      <c r="R305" s="17">
        <v>0.11342956138044499</v>
      </c>
      <c r="S305" s="17"/>
      <c r="T305" s="17">
        <v>0.20353573289868801</v>
      </c>
      <c r="U305" s="17">
        <v>0.16720352306202499</v>
      </c>
      <c r="V305" s="17">
        <v>0.25518205075830303</v>
      </c>
      <c r="W305" s="17">
        <v>0.18070797333205299</v>
      </c>
      <c r="X305" s="17"/>
      <c r="Y305" s="17">
        <v>0.20826308798788401</v>
      </c>
      <c r="Z305" s="17">
        <v>0.216271548570761</v>
      </c>
      <c r="AA305" s="17">
        <v>0.11557454163995</v>
      </c>
      <c r="AB305" s="17">
        <v>0.14174745573710201</v>
      </c>
      <c r="AC305" s="17">
        <v>0</v>
      </c>
      <c r="AD305" s="17">
        <v>0.26817173059193</v>
      </c>
      <c r="AE305" s="17"/>
      <c r="AF305" s="17">
        <v>0.22832009098925701</v>
      </c>
      <c r="AG305" s="17">
        <v>0.18409853859522499</v>
      </c>
      <c r="AH305" s="17"/>
      <c r="AI305" s="17">
        <v>0.30499419518985299</v>
      </c>
      <c r="AJ305" s="17">
        <v>0.200067281858824</v>
      </c>
      <c r="AK305" s="17">
        <v>0.16667259710000201</v>
      </c>
      <c r="AL305" s="17">
        <v>0.31122365883910902</v>
      </c>
      <c r="AM305" s="17">
        <v>0.20340497037705901</v>
      </c>
      <c r="AN305" s="17">
        <v>0.17053936133456199</v>
      </c>
      <c r="AO305" s="17">
        <v>0.15531832099252299</v>
      </c>
      <c r="AP305" s="17"/>
      <c r="AQ305" s="17">
        <v>0.134806163530272</v>
      </c>
      <c r="AR305" s="17">
        <v>0.29108226506719098</v>
      </c>
      <c r="AS305" s="17"/>
      <c r="AT305" s="17">
        <v>7.2570651321600094E-2</v>
      </c>
      <c r="AU305" s="17">
        <v>0.24392085165090099</v>
      </c>
      <c r="AV305" s="17">
        <v>0.26530066007661002</v>
      </c>
      <c r="AW305" s="17"/>
      <c r="AX305" s="17">
        <v>0.19252141380298801</v>
      </c>
      <c r="AY305" s="17">
        <v>0.21637749112598001</v>
      </c>
      <c r="AZ305" s="17"/>
      <c r="BA305" s="17">
        <v>0.20985696522080399</v>
      </c>
      <c r="BB305" s="17">
        <v>0.182059073169727</v>
      </c>
      <c r="BC305" s="17">
        <v>0.17895138678195199</v>
      </c>
      <c r="BD305" s="17">
        <v>0.122459314210698</v>
      </c>
      <c r="BE305" s="17">
        <v>0.33083765063918602</v>
      </c>
      <c r="BF305" s="17"/>
      <c r="BG305" s="17">
        <v>0.18825843323847899</v>
      </c>
      <c r="BH305" s="17">
        <v>0.27976562033931501</v>
      </c>
    </row>
    <row r="306" spans="2:60" x14ac:dyDescent="0.35">
      <c r="B306" t="s">
        <v>179</v>
      </c>
      <c r="C306" s="17">
        <v>6.9049010918563206E-2</v>
      </c>
      <c r="D306" s="17">
        <v>8.1950892427410493E-2</v>
      </c>
      <c r="E306" s="17">
        <v>5.5122299770261202E-2</v>
      </c>
      <c r="F306" s="17"/>
      <c r="G306" s="17">
        <v>3.7443797255951802E-2</v>
      </c>
      <c r="H306" s="17">
        <v>4.6559652448161702E-2</v>
      </c>
      <c r="I306" s="17">
        <v>3.9602033085003999E-2</v>
      </c>
      <c r="J306" s="17">
        <v>0.10167912845139999</v>
      </c>
      <c r="K306" s="17">
        <v>7.6194919800095101E-2</v>
      </c>
      <c r="L306" s="17">
        <v>9.9127526363014404E-2</v>
      </c>
      <c r="M306" s="17"/>
      <c r="N306" s="17">
        <v>8.4427364691005397E-2</v>
      </c>
      <c r="O306" s="17">
        <v>3.8865484220825502E-2</v>
      </c>
      <c r="P306" s="17">
        <v>8.5614963475044603E-2</v>
      </c>
      <c r="Q306" s="17">
        <v>6.8626276018519297E-2</v>
      </c>
      <c r="R306" s="17">
        <v>5.8983892167551899E-2</v>
      </c>
      <c r="S306" s="17"/>
      <c r="T306" s="17">
        <v>4.5036298669685601E-2</v>
      </c>
      <c r="U306" s="17">
        <v>6.2333252345833798E-2</v>
      </c>
      <c r="V306" s="17">
        <v>7.8057300181146802E-2</v>
      </c>
      <c r="W306" s="17">
        <v>7.8945547828457502E-2</v>
      </c>
      <c r="X306" s="17"/>
      <c r="Y306" s="17">
        <v>4.6565729379604098E-2</v>
      </c>
      <c r="Z306" s="17">
        <v>6.9813239954083894E-2</v>
      </c>
      <c r="AA306" s="17">
        <v>0.16768921959441599</v>
      </c>
      <c r="AB306" s="17">
        <v>9.8597135372362796E-2</v>
      </c>
      <c r="AC306" s="17">
        <v>0.193998288207686</v>
      </c>
      <c r="AD306" s="17">
        <v>8.1172634460237703E-2</v>
      </c>
      <c r="AE306" s="17"/>
      <c r="AF306" s="17">
        <v>7.2651680751591202E-2</v>
      </c>
      <c r="AG306" s="17">
        <v>6.4823291751130899E-2</v>
      </c>
      <c r="AH306" s="17"/>
      <c r="AI306" s="17">
        <v>0.12389104357217701</v>
      </c>
      <c r="AJ306" s="17">
        <v>6.8391401619551706E-2</v>
      </c>
      <c r="AK306" s="17">
        <v>5.6215916122613001E-2</v>
      </c>
      <c r="AL306" s="17">
        <v>8.5472477969390503E-2</v>
      </c>
      <c r="AM306" s="17">
        <v>5.9565042148090497E-2</v>
      </c>
      <c r="AN306" s="17">
        <v>4.0698807451508397E-2</v>
      </c>
      <c r="AO306" s="17">
        <v>0.161809371261875</v>
      </c>
      <c r="AP306" s="17"/>
      <c r="AQ306" s="17">
        <v>3.1907874715513297E-2</v>
      </c>
      <c r="AR306" s="17">
        <v>0.126456614616555</v>
      </c>
      <c r="AS306" s="17"/>
      <c r="AT306" s="17">
        <v>2.0218822595421401E-2</v>
      </c>
      <c r="AU306" s="17">
        <v>5.4184923419454703E-2</v>
      </c>
      <c r="AV306" s="17">
        <v>0.13493140486133601</v>
      </c>
      <c r="AW306" s="17"/>
      <c r="AX306" s="17">
        <v>4.8300231511108301E-2</v>
      </c>
      <c r="AY306" s="17">
        <v>7.6975490832332794E-2</v>
      </c>
      <c r="AZ306" s="17"/>
      <c r="BA306" s="17">
        <v>9.6284017782885201E-2</v>
      </c>
      <c r="BB306" s="17">
        <v>3.0184239530804801E-2</v>
      </c>
      <c r="BC306" s="17">
        <v>4.4462680260745902E-2</v>
      </c>
      <c r="BD306" s="17">
        <v>0.109184990074081</v>
      </c>
      <c r="BE306" s="17">
        <v>0.228706007985608</v>
      </c>
      <c r="BF306" s="17"/>
      <c r="BG306" s="17">
        <v>4.49255129013321E-2</v>
      </c>
      <c r="BH306" s="17">
        <v>0.199412266837311</v>
      </c>
    </row>
    <row r="307" spans="2:60" x14ac:dyDescent="0.35">
      <c r="B307" t="s">
        <v>180</v>
      </c>
      <c r="C307" s="17">
        <v>4.6463085268309397E-2</v>
      </c>
      <c r="D307" s="17">
        <v>5.9145279845621297E-2</v>
      </c>
      <c r="E307" s="17">
        <v>3.5254920365399997E-2</v>
      </c>
      <c r="F307" s="17"/>
      <c r="G307" s="17">
        <v>2.5292172091435201E-2</v>
      </c>
      <c r="H307" s="17">
        <v>2.1226217808207899E-2</v>
      </c>
      <c r="I307" s="17">
        <v>2.09868931059876E-2</v>
      </c>
      <c r="J307" s="17">
        <v>5.64059055899633E-2</v>
      </c>
      <c r="K307" s="17">
        <v>0.10274307583577399</v>
      </c>
      <c r="L307" s="17">
        <v>4.89789835082243E-2</v>
      </c>
      <c r="M307" s="17"/>
      <c r="N307" s="17">
        <v>2.57496983291822E-2</v>
      </c>
      <c r="O307" s="17">
        <v>3.3595990778397901E-2</v>
      </c>
      <c r="P307" s="17">
        <v>5.9906464297885903E-2</v>
      </c>
      <c r="Q307" s="17">
        <v>9.1387941370694697E-2</v>
      </c>
      <c r="R307" s="17">
        <v>2.8262733275543898E-2</v>
      </c>
      <c r="S307" s="17"/>
      <c r="T307" s="17">
        <v>5.3254478241951203E-2</v>
      </c>
      <c r="U307" s="17">
        <v>9.4828493876941394E-2</v>
      </c>
      <c r="V307" s="17">
        <v>2.77493856249417E-2</v>
      </c>
      <c r="W307" s="17">
        <v>2.8037429224893402E-2</v>
      </c>
      <c r="X307" s="17"/>
      <c r="Y307" s="17">
        <v>3.9909121013808502E-2</v>
      </c>
      <c r="Z307" s="17">
        <v>4.7431066026641801E-2</v>
      </c>
      <c r="AA307" s="17">
        <v>3.03685015823521E-2</v>
      </c>
      <c r="AB307" s="17">
        <v>6.4067797042647701E-2</v>
      </c>
      <c r="AC307" s="17">
        <v>0</v>
      </c>
      <c r="AD307" s="17">
        <v>5.7315985144934599E-2</v>
      </c>
      <c r="AE307" s="17"/>
      <c r="AF307" s="17">
        <v>4.1108118183756197E-2</v>
      </c>
      <c r="AG307" s="17">
        <v>5.2692669036251999E-2</v>
      </c>
      <c r="AH307" s="17"/>
      <c r="AI307" s="17">
        <v>2.8344697680958101E-2</v>
      </c>
      <c r="AJ307" s="17">
        <v>5.1056025206383603E-2</v>
      </c>
      <c r="AK307" s="17">
        <v>1.51067425696064E-2</v>
      </c>
      <c r="AL307" s="17">
        <v>4.8101868319063198E-2</v>
      </c>
      <c r="AM307" s="17">
        <v>6.2407028065748903E-2</v>
      </c>
      <c r="AN307" s="17">
        <v>5.26386953743554E-2</v>
      </c>
      <c r="AO307" s="17">
        <v>8.0736022517494899E-2</v>
      </c>
      <c r="AP307" s="17"/>
      <c r="AQ307" s="17">
        <v>0</v>
      </c>
      <c r="AR307" s="17">
        <v>0.123192628023077</v>
      </c>
      <c r="AS307" s="17"/>
      <c r="AT307" s="17">
        <v>2.6359230300993502E-3</v>
      </c>
      <c r="AU307" s="17">
        <v>2.1915694464620199E-2</v>
      </c>
      <c r="AV307" s="17">
        <v>0.12103487434923001</v>
      </c>
      <c r="AW307" s="17"/>
      <c r="AX307" s="17">
        <v>6.7813113344741494E-2</v>
      </c>
      <c r="AY307" s="17">
        <v>3.83069154337864E-2</v>
      </c>
      <c r="AZ307" s="17"/>
      <c r="BA307" s="17">
        <v>4.60924706947997E-2</v>
      </c>
      <c r="BB307" s="17">
        <v>7.02775767859618E-3</v>
      </c>
      <c r="BC307" s="17">
        <v>2.86028347912808E-3</v>
      </c>
      <c r="BD307" s="17">
        <v>0</v>
      </c>
      <c r="BE307" s="17">
        <v>0.29220628833005202</v>
      </c>
      <c r="BF307" s="17"/>
      <c r="BG307" s="17">
        <v>1.5739793164054602E-2</v>
      </c>
      <c r="BH307" s="17">
        <v>0.220588630433418</v>
      </c>
    </row>
    <row r="308" spans="2:60" x14ac:dyDescent="0.35">
      <c r="B308" t="s">
        <v>114</v>
      </c>
      <c r="C308" s="17">
        <v>4.5470241788578399E-2</v>
      </c>
      <c r="D308" s="17">
        <v>3.0337796713675601E-2</v>
      </c>
      <c r="E308" s="17">
        <v>5.6208304212598002E-2</v>
      </c>
      <c r="F308" s="17"/>
      <c r="G308" s="17">
        <v>6.6192494265493895E-2</v>
      </c>
      <c r="H308" s="17">
        <v>5.3244050715317598E-2</v>
      </c>
      <c r="I308" s="17">
        <v>4.9789045989489501E-2</v>
      </c>
      <c r="J308" s="17">
        <v>7.9884451759130504E-2</v>
      </c>
      <c r="K308" s="17">
        <v>2.6173331779449801E-2</v>
      </c>
      <c r="L308" s="17">
        <v>1.1376917279980799E-2</v>
      </c>
      <c r="M308" s="17"/>
      <c r="N308" s="17">
        <v>6.6894557112693903E-2</v>
      </c>
      <c r="O308" s="17">
        <v>5.2691667344773402E-2</v>
      </c>
      <c r="P308" s="17">
        <v>3.8600731300156697E-2</v>
      </c>
      <c r="Q308" s="17">
        <v>7.9779358892082906E-3</v>
      </c>
      <c r="R308" s="17">
        <v>3.0260055765248699E-2</v>
      </c>
      <c r="S308" s="17"/>
      <c r="T308" s="17">
        <v>5.3215524700320101E-2</v>
      </c>
      <c r="U308" s="17">
        <v>1.7299615227629898E-2</v>
      </c>
      <c r="V308" s="17">
        <v>3.6579171944858803E-2</v>
      </c>
      <c r="W308" s="17">
        <v>7.8498914308511206E-2</v>
      </c>
      <c r="X308" s="17"/>
      <c r="Y308" s="17">
        <v>4.7337339482606003E-2</v>
      </c>
      <c r="Z308" s="17">
        <v>4.8236887242128698E-2</v>
      </c>
      <c r="AA308" s="17">
        <v>6.8671906025202997E-2</v>
      </c>
      <c r="AB308" s="17">
        <v>5.1554959992077501E-2</v>
      </c>
      <c r="AC308" s="17">
        <v>0</v>
      </c>
      <c r="AD308" s="17">
        <v>2.20558175034078E-2</v>
      </c>
      <c r="AE308" s="17"/>
      <c r="AF308" s="17">
        <v>3.4132956366948297E-2</v>
      </c>
      <c r="AG308" s="17">
        <v>5.6208490732703398E-2</v>
      </c>
      <c r="AH308" s="17"/>
      <c r="AI308" s="17">
        <v>5.6977139435679003E-2</v>
      </c>
      <c r="AJ308" s="17">
        <v>6.2779299340424297E-2</v>
      </c>
      <c r="AK308" s="17">
        <v>7.5470056735540206E-2</v>
      </c>
      <c r="AL308" s="17">
        <v>2.4524119711061099E-2</v>
      </c>
      <c r="AM308" s="17">
        <v>1.9242018196331801E-2</v>
      </c>
      <c r="AN308" s="17">
        <v>5.0196084877455603E-2</v>
      </c>
      <c r="AO308" s="17">
        <v>0</v>
      </c>
      <c r="AP308" s="17"/>
      <c r="AQ308" s="17">
        <v>3.0915982594423699E-2</v>
      </c>
      <c r="AR308" s="17">
        <v>3.2281332504736603E-2</v>
      </c>
      <c r="AS308" s="17"/>
      <c r="AT308" s="17">
        <v>1.8028281893337501E-2</v>
      </c>
      <c r="AU308" s="17">
        <v>5.9193888260773403E-2</v>
      </c>
      <c r="AV308" s="17">
        <v>1.24214598597017E-2</v>
      </c>
      <c r="AW308" s="17"/>
      <c r="AX308" s="17">
        <v>3.7543519007145497E-2</v>
      </c>
      <c r="AY308" s="17">
        <v>4.8498420346709502E-2</v>
      </c>
      <c r="AZ308" s="17"/>
      <c r="BA308" s="17">
        <v>3.9336968973485001E-2</v>
      </c>
      <c r="BB308" s="17">
        <v>2.3476946335026901E-2</v>
      </c>
      <c r="BC308" s="17">
        <v>3.1408643653253403E-2</v>
      </c>
      <c r="BD308" s="17">
        <v>0</v>
      </c>
      <c r="BE308" s="17">
        <v>1.12667506645303E-2</v>
      </c>
      <c r="BF308" s="17"/>
      <c r="BG308" s="17">
        <v>2.7013976799556499E-2</v>
      </c>
      <c r="BH308" s="17">
        <v>8.5053511775089897E-3</v>
      </c>
    </row>
    <row r="309" spans="2:60" x14ac:dyDescent="0.35">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row>
    <row r="310" spans="2:60" x14ac:dyDescent="0.35">
      <c r="B310" s="6" t="s">
        <v>192</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row>
    <row r="311" spans="2:60" x14ac:dyDescent="0.35">
      <c r="B311" s="24" t="s">
        <v>182</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row>
    <row r="312" spans="2:60" x14ac:dyDescent="0.35">
      <c r="B312" t="s">
        <v>176</v>
      </c>
      <c r="C312" s="17">
        <v>0.30808768492614402</v>
      </c>
      <c r="D312" s="17">
        <v>0.306722822778485</v>
      </c>
      <c r="E312" s="17">
        <v>0.31009123697470597</v>
      </c>
      <c r="F312" s="17"/>
      <c r="G312" s="17">
        <v>0.28087720867691601</v>
      </c>
      <c r="H312" s="17">
        <v>0.27670083013540098</v>
      </c>
      <c r="I312" s="17">
        <v>0.38776778358804898</v>
      </c>
      <c r="J312" s="17">
        <v>0.31341865641759598</v>
      </c>
      <c r="K312" s="17">
        <v>0.27526026126103698</v>
      </c>
      <c r="L312" s="17">
        <v>0.30680724845091301</v>
      </c>
      <c r="M312" s="17"/>
      <c r="N312" s="17">
        <v>0.28043702281284699</v>
      </c>
      <c r="O312" s="17">
        <v>0.29930619807180298</v>
      </c>
      <c r="P312" s="17">
        <v>0.31998533043771998</v>
      </c>
      <c r="Q312" s="17">
        <v>0.252720128841179</v>
      </c>
      <c r="R312" s="17">
        <v>0.40347005256163898</v>
      </c>
      <c r="S312" s="17"/>
      <c r="T312" s="17">
        <v>0.314175388863775</v>
      </c>
      <c r="U312" s="17">
        <v>0.29479995602869802</v>
      </c>
      <c r="V312" s="17">
        <v>0.307014114320946</v>
      </c>
      <c r="W312" s="17">
        <v>0.31692023017442</v>
      </c>
      <c r="X312" s="17"/>
      <c r="Y312" s="17">
        <v>0.37284971579909398</v>
      </c>
      <c r="Z312" s="17">
        <v>0.30310593434439997</v>
      </c>
      <c r="AA312" s="17">
        <v>0.17948733672702799</v>
      </c>
      <c r="AB312" s="17">
        <v>0.16390889112045201</v>
      </c>
      <c r="AC312" s="17">
        <v>0.27561030875841702</v>
      </c>
      <c r="AD312" s="17">
        <v>0.26433493012147202</v>
      </c>
      <c r="AE312" s="17"/>
      <c r="AF312" s="17">
        <v>0.30557480293491002</v>
      </c>
      <c r="AG312" s="17">
        <v>0.31188319767147799</v>
      </c>
      <c r="AH312" s="17"/>
      <c r="AI312" s="17">
        <v>0.14711425652719101</v>
      </c>
      <c r="AJ312" s="17">
        <v>0.28112626324580497</v>
      </c>
      <c r="AK312" s="17">
        <v>0.32511553922295799</v>
      </c>
      <c r="AL312" s="17">
        <v>0.313370104993413</v>
      </c>
      <c r="AM312" s="17">
        <v>0.35632502492835</v>
      </c>
      <c r="AN312" s="17">
        <v>0.32123846041858201</v>
      </c>
      <c r="AO312" s="17">
        <v>0.233394833289782</v>
      </c>
      <c r="AP312" s="17"/>
      <c r="AQ312" s="17">
        <v>0.42185832003458301</v>
      </c>
      <c r="AR312" s="17">
        <v>0.18863466724865099</v>
      </c>
      <c r="AS312" s="17"/>
      <c r="AT312" s="17">
        <v>0.519629862067571</v>
      </c>
      <c r="AU312" s="17">
        <v>0.27289645260922202</v>
      </c>
      <c r="AV312" s="17">
        <v>0.22000536542472299</v>
      </c>
      <c r="AW312" s="17"/>
      <c r="AX312" s="17">
        <v>0.31893627733117103</v>
      </c>
      <c r="AY312" s="17">
        <v>0.30394328934014497</v>
      </c>
      <c r="AZ312" s="17"/>
      <c r="BA312" s="17">
        <v>0.28238377066066001</v>
      </c>
      <c r="BB312" s="17">
        <v>0.37019888011886398</v>
      </c>
      <c r="BC312" s="17">
        <v>0.36630025514912401</v>
      </c>
      <c r="BD312" s="17">
        <v>0.452246678902952</v>
      </c>
      <c r="BE312" s="17">
        <v>6.7735016243106697E-2</v>
      </c>
      <c r="BF312" s="17"/>
      <c r="BG312" s="17">
        <v>0.35061475186885099</v>
      </c>
      <c r="BH312" s="17">
        <v>0.161976056951082</v>
      </c>
    </row>
    <row r="313" spans="2:60" x14ac:dyDescent="0.35">
      <c r="B313" t="s">
        <v>177</v>
      </c>
      <c r="C313" s="17">
        <v>0.35596717672717598</v>
      </c>
      <c r="D313" s="17">
        <v>0.361263772982787</v>
      </c>
      <c r="E313" s="17">
        <v>0.35119400680462398</v>
      </c>
      <c r="F313" s="17"/>
      <c r="G313" s="17">
        <v>0.239345955292187</v>
      </c>
      <c r="H313" s="17">
        <v>0.39827468339121402</v>
      </c>
      <c r="I313" s="17">
        <v>0.36767777022213299</v>
      </c>
      <c r="J313" s="17">
        <v>0.27694519916500698</v>
      </c>
      <c r="K313" s="17">
        <v>0.37906299977556701</v>
      </c>
      <c r="L313" s="17">
        <v>0.42920992168752797</v>
      </c>
      <c r="M313" s="17"/>
      <c r="N313" s="17">
        <v>0.35240982326070402</v>
      </c>
      <c r="O313" s="17">
        <v>0.36132177090695</v>
      </c>
      <c r="P313" s="17">
        <v>0.33515240049352901</v>
      </c>
      <c r="Q313" s="17">
        <v>0.417094218934006</v>
      </c>
      <c r="R313" s="17">
        <v>0.33637075298936497</v>
      </c>
      <c r="S313" s="17"/>
      <c r="T313" s="17">
        <v>0.393976183843882</v>
      </c>
      <c r="U313" s="17">
        <v>0.33243291238851602</v>
      </c>
      <c r="V313" s="17">
        <v>0.36562544570554001</v>
      </c>
      <c r="W313" s="17">
        <v>0.33286602812746402</v>
      </c>
      <c r="X313" s="17"/>
      <c r="Y313" s="17">
        <v>0.34086483588734501</v>
      </c>
      <c r="Z313" s="17">
        <v>0.35368378239572001</v>
      </c>
      <c r="AA313" s="17">
        <v>0.41202674635638198</v>
      </c>
      <c r="AB313" s="17">
        <v>0.45367146684012</v>
      </c>
      <c r="AC313" s="17">
        <v>0.36413307599442701</v>
      </c>
      <c r="AD313" s="17">
        <v>0.33092460444288302</v>
      </c>
      <c r="AE313" s="17"/>
      <c r="AF313" s="17">
        <v>0.38340966445848601</v>
      </c>
      <c r="AG313" s="17">
        <v>0.321581291031871</v>
      </c>
      <c r="AH313" s="17"/>
      <c r="AI313" s="17">
        <v>0.283625258506566</v>
      </c>
      <c r="AJ313" s="17">
        <v>0.314645056277363</v>
      </c>
      <c r="AK313" s="17">
        <v>0.38576107307753499</v>
      </c>
      <c r="AL313" s="17">
        <v>0.360586436043004</v>
      </c>
      <c r="AM313" s="17">
        <v>0.363434914285791</v>
      </c>
      <c r="AN313" s="17">
        <v>0.43707608974700202</v>
      </c>
      <c r="AO313" s="17">
        <v>0.28759325744602199</v>
      </c>
      <c r="AP313" s="17"/>
      <c r="AQ313" s="17">
        <v>0.35317226329896001</v>
      </c>
      <c r="AR313" s="17">
        <v>0.35981335668974301</v>
      </c>
      <c r="AS313" s="17"/>
      <c r="AT313" s="17">
        <v>0.33087569045526299</v>
      </c>
      <c r="AU313" s="17">
        <v>0.37459412543051201</v>
      </c>
      <c r="AV313" s="17">
        <v>0.36753704013804001</v>
      </c>
      <c r="AW313" s="17"/>
      <c r="AX313" s="17">
        <v>0.34951518833365702</v>
      </c>
      <c r="AY313" s="17">
        <v>0.358431975036552</v>
      </c>
      <c r="AZ313" s="17"/>
      <c r="BA313" s="17">
        <v>0.42151555370837801</v>
      </c>
      <c r="BB313" s="17">
        <v>0.39876421906354598</v>
      </c>
      <c r="BC313" s="17">
        <v>0.40677747300655498</v>
      </c>
      <c r="BD313" s="17">
        <v>0.22472667351332201</v>
      </c>
      <c r="BE313" s="17">
        <v>0.17492438978925201</v>
      </c>
      <c r="BF313" s="17"/>
      <c r="BG313" s="17">
        <v>0.40383811874086101</v>
      </c>
      <c r="BH313" s="17">
        <v>0.18713057104087799</v>
      </c>
    </row>
    <row r="314" spans="2:60" x14ac:dyDescent="0.35">
      <c r="B314" t="s">
        <v>178</v>
      </c>
      <c r="C314" s="17">
        <v>0.20813055793013999</v>
      </c>
      <c r="D314" s="17">
        <v>0.19779507447782299</v>
      </c>
      <c r="E314" s="17">
        <v>0.22131772243578601</v>
      </c>
      <c r="F314" s="17"/>
      <c r="G314" s="17">
        <v>0.29284640273286</v>
      </c>
      <c r="H314" s="17">
        <v>0.186708602078305</v>
      </c>
      <c r="I314" s="17">
        <v>0.16306207556114999</v>
      </c>
      <c r="J314" s="17">
        <v>0.27264258052985801</v>
      </c>
      <c r="K314" s="17">
        <v>0.17489872723619301</v>
      </c>
      <c r="L314" s="17">
        <v>0.18393599078770001</v>
      </c>
      <c r="M314" s="17"/>
      <c r="N314" s="17">
        <v>0.21350096603721599</v>
      </c>
      <c r="O314" s="17">
        <v>0.21608083324378599</v>
      </c>
      <c r="P314" s="17">
        <v>0.221858291289352</v>
      </c>
      <c r="Q314" s="17">
        <v>0.173085866144399</v>
      </c>
      <c r="R314" s="17">
        <v>0.183118811385937</v>
      </c>
      <c r="S314" s="17"/>
      <c r="T314" s="17">
        <v>0.15040072178686201</v>
      </c>
      <c r="U314" s="17">
        <v>0.21454238211586399</v>
      </c>
      <c r="V314" s="17">
        <v>0.23775878010873899</v>
      </c>
      <c r="W314" s="17">
        <v>0.199452634925536</v>
      </c>
      <c r="X314" s="17"/>
      <c r="Y314" s="17">
        <v>0.18510853958497001</v>
      </c>
      <c r="Z314" s="17">
        <v>0.218598890719293</v>
      </c>
      <c r="AA314" s="17">
        <v>0.226061605134249</v>
      </c>
      <c r="AB314" s="17">
        <v>0.170690943387733</v>
      </c>
      <c r="AC314" s="17">
        <v>0.193998288207686</v>
      </c>
      <c r="AD314" s="17">
        <v>0.25750463493477699</v>
      </c>
      <c r="AE314" s="17"/>
      <c r="AF314" s="17">
        <v>0.18335205991499201</v>
      </c>
      <c r="AG314" s="17">
        <v>0.239053355652081</v>
      </c>
      <c r="AH314" s="17"/>
      <c r="AI314" s="17">
        <v>0.31547847785063599</v>
      </c>
      <c r="AJ314" s="17">
        <v>0.23904644988318499</v>
      </c>
      <c r="AK314" s="17">
        <v>0.158717389991437</v>
      </c>
      <c r="AL314" s="17">
        <v>0.20068913380263101</v>
      </c>
      <c r="AM314" s="17">
        <v>0.19225500179018701</v>
      </c>
      <c r="AN314" s="17">
        <v>0.15121558003393001</v>
      </c>
      <c r="AO314" s="17">
        <v>0.43157782692712399</v>
      </c>
      <c r="AP314" s="17"/>
      <c r="AQ314" s="17">
        <v>0.154302154419167</v>
      </c>
      <c r="AR314" s="17">
        <v>0.27241645125818298</v>
      </c>
      <c r="AS314" s="17"/>
      <c r="AT314" s="17">
        <v>9.4075450709301803E-2</v>
      </c>
      <c r="AU314" s="17">
        <v>0.236487641156364</v>
      </c>
      <c r="AV314" s="17">
        <v>0.25529000343883901</v>
      </c>
      <c r="AW314" s="17"/>
      <c r="AX314" s="17">
        <v>0.19458654722491001</v>
      </c>
      <c r="AY314" s="17">
        <v>0.21330466126888001</v>
      </c>
      <c r="AZ314" s="17"/>
      <c r="BA314" s="17">
        <v>0.14951735054145901</v>
      </c>
      <c r="BB314" s="17">
        <v>0.16569039681084499</v>
      </c>
      <c r="BC314" s="17">
        <v>0.160499603953106</v>
      </c>
      <c r="BD314" s="17">
        <v>0.177006460517936</v>
      </c>
      <c r="BE314" s="17">
        <v>0.42920828310610398</v>
      </c>
      <c r="BF314" s="17"/>
      <c r="BG314" s="17">
        <v>0.162083557232927</v>
      </c>
      <c r="BH314" s="17">
        <v>0.36739543180077699</v>
      </c>
    </row>
    <row r="315" spans="2:60" x14ac:dyDescent="0.35">
      <c r="B315" t="s">
        <v>179</v>
      </c>
      <c r="C315" s="17">
        <v>5.02571013245946E-2</v>
      </c>
      <c r="D315" s="17">
        <v>6.0246298255567703E-2</v>
      </c>
      <c r="E315" s="17">
        <v>4.1653992988570698E-2</v>
      </c>
      <c r="F315" s="17"/>
      <c r="G315" s="17">
        <v>4.2545908201997003E-2</v>
      </c>
      <c r="H315" s="17">
        <v>7.1437907872154802E-2</v>
      </c>
      <c r="I315" s="17">
        <v>1.5628252059944499E-2</v>
      </c>
      <c r="J315" s="17">
        <v>5.1180564233280497E-2</v>
      </c>
      <c r="K315" s="17">
        <v>7.2070332596406897E-2</v>
      </c>
      <c r="L315" s="17">
        <v>4.8819961508725203E-2</v>
      </c>
      <c r="M315" s="17"/>
      <c r="N315" s="17">
        <v>4.5106350577253901E-2</v>
      </c>
      <c r="O315" s="17">
        <v>3.3088865396196897E-2</v>
      </c>
      <c r="P315" s="17">
        <v>7.1880528623696205E-2</v>
      </c>
      <c r="Q315" s="17">
        <v>7.0768624679904094E-2</v>
      </c>
      <c r="R315" s="17">
        <v>1.6939622424443398E-2</v>
      </c>
      <c r="S315" s="17"/>
      <c r="T315" s="17">
        <v>5.9112315400199199E-2</v>
      </c>
      <c r="U315" s="17">
        <v>5.8936613455980003E-2</v>
      </c>
      <c r="V315" s="17">
        <v>3.5933517568143503E-2</v>
      </c>
      <c r="W315" s="17">
        <v>5.8432981480007598E-2</v>
      </c>
      <c r="X315" s="17"/>
      <c r="Y315" s="17">
        <v>4.58320731736186E-2</v>
      </c>
      <c r="Z315" s="17">
        <v>4.6732039807478698E-2</v>
      </c>
      <c r="AA315" s="17">
        <v>0</v>
      </c>
      <c r="AB315" s="17">
        <v>8.7482422302787702E-2</v>
      </c>
      <c r="AC315" s="17">
        <v>0.16625832703946999</v>
      </c>
      <c r="AD315" s="17">
        <v>6.1312143240799401E-2</v>
      </c>
      <c r="AE315" s="17"/>
      <c r="AF315" s="17">
        <v>5.7258749960571502E-2</v>
      </c>
      <c r="AG315" s="17">
        <v>4.09595715984193E-2</v>
      </c>
      <c r="AH315" s="17"/>
      <c r="AI315" s="17">
        <v>0.10821119292126299</v>
      </c>
      <c r="AJ315" s="17">
        <v>5.7526288086388898E-2</v>
      </c>
      <c r="AK315" s="17">
        <v>6.0453433298598203E-2</v>
      </c>
      <c r="AL315" s="17">
        <v>3.8101923130312798E-2</v>
      </c>
      <c r="AM315" s="17">
        <v>3.2016543488808301E-2</v>
      </c>
      <c r="AN315" s="17">
        <v>4.1591541918057501E-2</v>
      </c>
      <c r="AO315" s="17">
        <v>4.7434082337071998E-2</v>
      </c>
      <c r="AP315" s="17"/>
      <c r="AQ315" s="17">
        <v>2.36210851314415E-2</v>
      </c>
      <c r="AR315" s="17">
        <v>8.6847141903177993E-2</v>
      </c>
      <c r="AS315" s="17"/>
      <c r="AT315" s="17">
        <v>2.6743973089049002E-2</v>
      </c>
      <c r="AU315" s="17">
        <v>4.28219100899574E-2</v>
      </c>
      <c r="AV315" s="17">
        <v>7.9609473605595199E-2</v>
      </c>
      <c r="AW315" s="17"/>
      <c r="AX315" s="17">
        <v>5.93155240257053E-2</v>
      </c>
      <c r="AY315" s="17">
        <v>4.6796589061160403E-2</v>
      </c>
      <c r="AZ315" s="17"/>
      <c r="BA315" s="17">
        <v>5.2569849260166397E-2</v>
      </c>
      <c r="BB315" s="17">
        <v>3.4333320578017301E-2</v>
      </c>
      <c r="BC315" s="17">
        <v>2.6541332142818602E-2</v>
      </c>
      <c r="BD315" s="17">
        <v>0.104530545672117</v>
      </c>
      <c r="BE315" s="17">
        <v>0.149750749380899</v>
      </c>
      <c r="BF315" s="17"/>
      <c r="BG315" s="17">
        <v>3.84003486640693E-2</v>
      </c>
      <c r="BH315" s="17">
        <v>0.13866760295807601</v>
      </c>
    </row>
    <row r="316" spans="2:60" x14ac:dyDescent="0.35">
      <c r="B316" t="s">
        <v>180</v>
      </c>
      <c r="C316" s="17">
        <v>2.6302832288989601E-2</v>
      </c>
      <c r="D316" s="17">
        <v>3.7026153372476098E-2</v>
      </c>
      <c r="E316" s="17">
        <v>1.6611950052387799E-2</v>
      </c>
      <c r="F316" s="17"/>
      <c r="G316" s="17">
        <v>4.1355405261224901E-2</v>
      </c>
      <c r="H316" s="17">
        <v>1.36036532014575E-2</v>
      </c>
      <c r="I316" s="17">
        <v>1.6192047031869401E-2</v>
      </c>
      <c r="J316" s="17">
        <v>2.3619912549785099E-2</v>
      </c>
      <c r="K316" s="17">
        <v>5.01380021087207E-2</v>
      </c>
      <c r="L316" s="17">
        <v>1.87830427138218E-2</v>
      </c>
      <c r="M316" s="17"/>
      <c r="N316" s="17">
        <v>2.0704687290028001E-2</v>
      </c>
      <c r="O316" s="17">
        <v>2.6966883558799101E-2</v>
      </c>
      <c r="P316" s="17">
        <v>2.0841721720970201E-2</v>
      </c>
      <c r="Q316" s="17">
        <v>6.126301388719E-2</v>
      </c>
      <c r="R316" s="17">
        <v>1.6825721254815299E-2</v>
      </c>
      <c r="S316" s="17"/>
      <c r="T316" s="17">
        <v>2.8030615874120601E-2</v>
      </c>
      <c r="U316" s="17">
        <v>5.4361590726712601E-2</v>
      </c>
      <c r="V316" s="17">
        <v>1.77435194140526E-2</v>
      </c>
      <c r="W316" s="17">
        <v>1.36701121855748E-2</v>
      </c>
      <c r="X316" s="17"/>
      <c r="Y316" s="17">
        <v>1.4253930650064301E-2</v>
      </c>
      <c r="Z316" s="17">
        <v>2.4134845940685299E-2</v>
      </c>
      <c r="AA316" s="17">
        <v>6.8476968335593302E-2</v>
      </c>
      <c r="AB316" s="17">
        <v>4.4850681444397501E-2</v>
      </c>
      <c r="AC316" s="17">
        <v>0</v>
      </c>
      <c r="AD316" s="17">
        <v>4.6635676014175002E-2</v>
      </c>
      <c r="AE316" s="17"/>
      <c r="AF316" s="17">
        <v>3.1685627332210899E-2</v>
      </c>
      <c r="AG316" s="17">
        <v>1.8995548515858902E-2</v>
      </c>
      <c r="AH316" s="17"/>
      <c r="AI316" s="17">
        <v>0</v>
      </c>
      <c r="AJ316" s="17">
        <v>3.5956537275727903E-2</v>
      </c>
      <c r="AK316" s="17">
        <v>3.51405372387738E-3</v>
      </c>
      <c r="AL316" s="17">
        <v>4.4933768037389903E-2</v>
      </c>
      <c r="AM316" s="17">
        <v>3.4441151999259602E-2</v>
      </c>
      <c r="AN316" s="17">
        <v>2.8850479414207701E-2</v>
      </c>
      <c r="AO316" s="17">
        <v>0</v>
      </c>
      <c r="AP316" s="17"/>
      <c r="AQ316" s="17">
        <v>1.74945939362565E-3</v>
      </c>
      <c r="AR316" s="17">
        <v>6.1997700688319897E-2</v>
      </c>
      <c r="AS316" s="17"/>
      <c r="AT316" s="17">
        <v>3.9985390169199001E-3</v>
      </c>
      <c r="AU316" s="17">
        <v>1.70345183471786E-2</v>
      </c>
      <c r="AV316" s="17">
        <v>5.4780151688652301E-2</v>
      </c>
      <c r="AW316" s="17"/>
      <c r="AX316" s="17">
        <v>3.0986233355677201E-2</v>
      </c>
      <c r="AY316" s="17">
        <v>2.4513672370026499E-2</v>
      </c>
      <c r="AZ316" s="17"/>
      <c r="BA316" s="17">
        <v>2.0877090228546901E-2</v>
      </c>
      <c r="BB316" s="17">
        <v>0</v>
      </c>
      <c r="BC316" s="17">
        <v>9.0206688058576106E-3</v>
      </c>
      <c r="BD316" s="17">
        <v>4.1489641393672699E-2</v>
      </c>
      <c r="BE316" s="17">
        <v>0.15477140108312501</v>
      </c>
      <c r="BF316" s="17"/>
      <c r="BG316" s="17">
        <v>4.6559141706423099E-3</v>
      </c>
      <c r="BH316" s="17">
        <v>0.12700685721333599</v>
      </c>
    </row>
    <row r="317" spans="2:60" x14ac:dyDescent="0.35">
      <c r="B317" t="s">
        <v>114</v>
      </c>
      <c r="C317" s="17">
        <v>5.1254646802955703E-2</v>
      </c>
      <c r="D317" s="17">
        <v>3.6945878132862299E-2</v>
      </c>
      <c r="E317" s="17">
        <v>5.9131090743925398E-2</v>
      </c>
      <c r="F317" s="17"/>
      <c r="G317" s="17">
        <v>0.103029119834815</v>
      </c>
      <c r="H317" s="17">
        <v>5.3274323321467303E-2</v>
      </c>
      <c r="I317" s="17">
        <v>4.9672071536854198E-2</v>
      </c>
      <c r="J317" s="17">
        <v>6.2193087104473903E-2</v>
      </c>
      <c r="K317" s="17">
        <v>4.8569677022076201E-2</v>
      </c>
      <c r="L317" s="17">
        <v>1.24438348513118E-2</v>
      </c>
      <c r="M317" s="17"/>
      <c r="N317" s="17">
        <v>8.7841150021951198E-2</v>
      </c>
      <c r="O317" s="17">
        <v>6.3235448822465096E-2</v>
      </c>
      <c r="P317" s="17">
        <v>3.0281727434732598E-2</v>
      </c>
      <c r="Q317" s="17">
        <v>2.5068147513321901E-2</v>
      </c>
      <c r="R317" s="17">
        <v>4.3275039383800701E-2</v>
      </c>
      <c r="S317" s="17"/>
      <c r="T317" s="17">
        <v>5.43047742311615E-2</v>
      </c>
      <c r="U317" s="17">
        <v>4.4926545284229499E-2</v>
      </c>
      <c r="V317" s="17">
        <v>3.59246228825785E-2</v>
      </c>
      <c r="W317" s="17">
        <v>7.8658013106997604E-2</v>
      </c>
      <c r="X317" s="17"/>
      <c r="Y317" s="17">
        <v>4.1090904904907202E-2</v>
      </c>
      <c r="Z317" s="17">
        <v>5.3744506792423E-2</v>
      </c>
      <c r="AA317" s="17">
        <v>0.11394734344674699</v>
      </c>
      <c r="AB317" s="17">
        <v>7.9395594904510494E-2</v>
      </c>
      <c r="AC317" s="17">
        <v>0</v>
      </c>
      <c r="AD317" s="17">
        <v>3.9288011245893803E-2</v>
      </c>
      <c r="AE317" s="17"/>
      <c r="AF317" s="17">
        <v>3.8719095398829097E-2</v>
      </c>
      <c r="AG317" s="17">
        <v>6.7527035530292198E-2</v>
      </c>
      <c r="AH317" s="17"/>
      <c r="AI317" s="17">
        <v>0.14557081419434501</v>
      </c>
      <c r="AJ317" s="17">
        <v>7.1699405231530899E-2</v>
      </c>
      <c r="AK317" s="17">
        <v>6.6438510685594504E-2</v>
      </c>
      <c r="AL317" s="17">
        <v>4.2318633993249699E-2</v>
      </c>
      <c r="AM317" s="17">
        <v>2.15273635076032E-2</v>
      </c>
      <c r="AN317" s="17">
        <v>2.00278484682208E-2</v>
      </c>
      <c r="AO317" s="17">
        <v>0</v>
      </c>
      <c r="AP317" s="17"/>
      <c r="AQ317" s="17">
        <v>4.52967177222224E-2</v>
      </c>
      <c r="AR317" s="17">
        <v>3.0290682211925098E-2</v>
      </c>
      <c r="AS317" s="17"/>
      <c r="AT317" s="17">
        <v>2.4676484661895402E-2</v>
      </c>
      <c r="AU317" s="17">
        <v>5.6165352366765203E-2</v>
      </c>
      <c r="AV317" s="17">
        <v>2.2777965704150398E-2</v>
      </c>
      <c r="AW317" s="17"/>
      <c r="AX317" s="17">
        <v>4.6660229728879399E-2</v>
      </c>
      <c r="AY317" s="17">
        <v>5.3009812923236498E-2</v>
      </c>
      <c r="AZ317" s="17"/>
      <c r="BA317" s="17">
        <v>7.3136385600789805E-2</v>
      </c>
      <c r="BB317" s="17">
        <v>3.1013183428726901E-2</v>
      </c>
      <c r="BC317" s="17">
        <v>3.08606669425378E-2</v>
      </c>
      <c r="BD317" s="17">
        <v>0</v>
      </c>
      <c r="BE317" s="17">
        <v>2.36101603975141E-2</v>
      </c>
      <c r="BF317" s="17"/>
      <c r="BG317" s="17">
        <v>4.0407309322648903E-2</v>
      </c>
      <c r="BH317" s="17">
        <v>1.7823480035851502E-2</v>
      </c>
    </row>
    <row r="318" spans="2:60" x14ac:dyDescent="0.35">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row>
    <row r="319" spans="2:60" x14ac:dyDescent="0.35">
      <c r="B319" s="6" t="s">
        <v>193</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row>
    <row r="320" spans="2:60" x14ac:dyDescent="0.35">
      <c r="B320" s="24" t="s">
        <v>182</v>
      </c>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row>
    <row r="321" spans="2:60" x14ac:dyDescent="0.35">
      <c r="B321" t="s">
        <v>176</v>
      </c>
      <c r="C321" s="17">
        <v>0.37895250490272497</v>
      </c>
      <c r="D321" s="17">
        <v>0.36808560135053597</v>
      </c>
      <c r="E321" s="17">
        <v>0.388915532702095</v>
      </c>
      <c r="F321" s="17"/>
      <c r="G321" s="17">
        <v>0.41710183189981698</v>
      </c>
      <c r="H321" s="17">
        <v>0.421992836605945</v>
      </c>
      <c r="I321" s="17">
        <v>0.45786136413983303</v>
      </c>
      <c r="J321" s="17">
        <v>0.32699764314433</v>
      </c>
      <c r="K321" s="17">
        <v>0.32845886058477802</v>
      </c>
      <c r="L321" s="17">
        <v>0.33729497201700498</v>
      </c>
      <c r="M321" s="17"/>
      <c r="N321" s="17">
        <v>0.34123056621945702</v>
      </c>
      <c r="O321" s="17">
        <v>0.42171395624261898</v>
      </c>
      <c r="P321" s="17">
        <v>0.37932719456632003</v>
      </c>
      <c r="Q321" s="17">
        <v>0.31079830690681498</v>
      </c>
      <c r="R321" s="17">
        <v>0.443726058160549</v>
      </c>
      <c r="S321" s="17"/>
      <c r="T321" s="17">
        <v>0.36385903906141498</v>
      </c>
      <c r="U321" s="17">
        <v>0.32964722772202898</v>
      </c>
      <c r="V321" s="17">
        <v>0.38415994381625801</v>
      </c>
      <c r="W321" s="17">
        <v>0.42572427736346502</v>
      </c>
      <c r="X321" s="17"/>
      <c r="Y321" s="17">
        <v>0.39300852155469701</v>
      </c>
      <c r="Z321" s="17">
        <v>0.39039219068227199</v>
      </c>
      <c r="AA321" s="17">
        <v>0.31713442089437599</v>
      </c>
      <c r="AB321" s="17">
        <v>0.33715516992820099</v>
      </c>
      <c r="AC321" s="17">
        <v>0.27561030875841702</v>
      </c>
      <c r="AD321" s="17">
        <v>0.34555244481914899</v>
      </c>
      <c r="AE321" s="17"/>
      <c r="AF321" s="17">
        <v>0.34874530068257298</v>
      </c>
      <c r="AG321" s="17">
        <v>0.42300911477513498</v>
      </c>
      <c r="AH321" s="17"/>
      <c r="AI321" s="17">
        <v>0.20048817519059101</v>
      </c>
      <c r="AJ321" s="17">
        <v>0.41829160879180599</v>
      </c>
      <c r="AK321" s="17">
        <v>0.41897157160682402</v>
      </c>
      <c r="AL321" s="17">
        <v>0.39142881708793698</v>
      </c>
      <c r="AM321" s="17">
        <v>0.37903346501054003</v>
      </c>
      <c r="AN321" s="17">
        <v>0.33946494797757498</v>
      </c>
      <c r="AO321" s="17">
        <v>0.27153770036880298</v>
      </c>
      <c r="AP321" s="17"/>
      <c r="AQ321" s="17">
        <v>0.45063680217822399</v>
      </c>
      <c r="AR321" s="17">
        <v>0.31024461044326201</v>
      </c>
      <c r="AS321" s="17"/>
      <c r="AT321" s="17">
        <v>0.59231866093650198</v>
      </c>
      <c r="AU321" s="17">
        <v>0.33723560719369799</v>
      </c>
      <c r="AV321" s="17">
        <v>0.297986757492673</v>
      </c>
      <c r="AW321" s="17"/>
      <c r="AX321" s="17">
        <v>0.36568236972302498</v>
      </c>
      <c r="AY321" s="17">
        <v>0.38402198190131398</v>
      </c>
      <c r="AZ321" s="17"/>
      <c r="BA321" s="17">
        <v>0.32083150541413702</v>
      </c>
      <c r="BB321" s="17">
        <v>0.47560973391684902</v>
      </c>
      <c r="BC321" s="17">
        <v>0.42538185973051201</v>
      </c>
      <c r="BD321" s="17">
        <v>0.46584074275069398</v>
      </c>
      <c r="BE321" s="17">
        <v>0.16278992342888199</v>
      </c>
      <c r="BF321" s="17"/>
      <c r="BG321" s="17">
        <v>0.44109179394036202</v>
      </c>
      <c r="BH321" s="17">
        <v>0.23706549780998301</v>
      </c>
    </row>
    <row r="322" spans="2:60" x14ac:dyDescent="0.35">
      <c r="B322" t="s">
        <v>177</v>
      </c>
      <c r="C322" s="17">
        <v>0.335606554624164</v>
      </c>
      <c r="D322" s="17">
        <v>0.34364869381977903</v>
      </c>
      <c r="E322" s="17">
        <v>0.327905772085616</v>
      </c>
      <c r="F322" s="17"/>
      <c r="G322" s="17">
        <v>0.33677379694988602</v>
      </c>
      <c r="H322" s="17">
        <v>0.26045809323107499</v>
      </c>
      <c r="I322" s="17">
        <v>0.278662668868357</v>
      </c>
      <c r="J322" s="17">
        <v>0.30995131343475602</v>
      </c>
      <c r="K322" s="17">
        <v>0.35291917618068602</v>
      </c>
      <c r="L322" s="17">
        <v>0.44532900794473002</v>
      </c>
      <c r="M322" s="17"/>
      <c r="N322" s="17">
        <v>0.31012459581317797</v>
      </c>
      <c r="O322" s="17">
        <v>0.320103263474804</v>
      </c>
      <c r="P322" s="17">
        <v>0.35282830047774399</v>
      </c>
      <c r="Q322" s="17">
        <v>0.32929442629407402</v>
      </c>
      <c r="R322" s="17">
        <v>0.34616290941332001</v>
      </c>
      <c r="S322" s="17"/>
      <c r="T322" s="17">
        <v>0.34457738654294001</v>
      </c>
      <c r="U322" s="17">
        <v>0.368920737268225</v>
      </c>
      <c r="V322" s="17">
        <v>0.34885271550637797</v>
      </c>
      <c r="W322" s="17">
        <v>0.27855900338933598</v>
      </c>
      <c r="X322" s="17"/>
      <c r="Y322" s="17">
        <v>0.343553034890833</v>
      </c>
      <c r="Z322" s="17">
        <v>0.3144978291462</v>
      </c>
      <c r="AA322" s="17">
        <v>0.43670927900958001</v>
      </c>
      <c r="AB322" s="17">
        <v>0.32272410115060901</v>
      </c>
      <c r="AC322" s="17">
        <v>0.53039140303389698</v>
      </c>
      <c r="AD322" s="17">
        <v>0.35868499680428301</v>
      </c>
      <c r="AE322" s="17"/>
      <c r="AF322" s="17">
        <v>0.38061072412153002</v>
      </c>
      <c r="AG322" s="17">
        <v>0.27307744073517398</v>
      </c>
      <c r="AH322" s="17"/>
      <c r="AI322" s="17">
        <v>0.30713823329219703</v>
      </c>
      <c r="AJ322" s="17">
        <v>0.26675917176863601</v>
      </c>
      <c r="AK322" s="17">
        <v>0.33054949331863898</v>
      </c>
      <c r="AL322" s="17">
        <v>0.32587151917378299</v>
      </c>
      <c r="AM322" s="17">
        <v>0.35313017899503601</v>
      </c>
      <c r="AN322" s="17">
        <v>0.47071299597937799</v>
      </c>
      <c r="AO322" s="17">
        <v>0.40897618385045598</v>
      </c>
      <c r="AP322" s="17"/>
      <c r="AQ322" s="17">
        <v>0.34692672692665699</v>
      </c>
      <c r="AR322" s="17">
        <v>0.35052794559796702</v>
      </c>
      <c r="AS322" s="17"/>
      <c r="AT322" s="17">
        <v>0.27388434110304799</v>
      </c>
      <c r="AU322" s="17">
        <v>0.34303167897352399</v>
      </c>
      <c r="AV322" s="17">
        <v>0.40687516977027</v>
      </c>
      <c r="AW322" s="17"/>
      <c r="AX322" s="17">
        <v>0.34208080674362901</v>
      </c>
      <c r="AY322" s="17">
        <v>0.33313325109271902</v>
      </c>
      <c r="AZ322" s="17"/>
      <c r="BA322" s="17">
        <v>0.307430947366922</v>
      </c>
      <c r="BB322" s="17">
        <v>0.35137314775932599</v>
      </c>
      <c r="BC322" s="17">
        <v>0.34948621531070201</v>
      </c>
      <c r="BD322" s="17">
        <v>0.43406844031803998</v>
      </c>
      <c r="BE322" s="17">
        <v>0.28495667645725398</v>
      </c>
      <c r="BF322" s="17"/>
      <c r="BG322" s="17">
        <v>0.34157335711530001</v>
      </c>
      <c r="BH322" s="17">
        <v>0.32150289643621399</v>
      </c>
    </row>
    <row r="323" spans="2:60" x14ac:dyDescent="0.35">
      <c r="B323" t="s">
        <v>178</v>
      </c>
      <c r="C323" s="17">
        <v>0.19650758529175799</v>
      </c>
      <c r="D323" s="17">
        <v>0.202376663502673</v>
      </c>
      <c r="E323" s="17">
        <v>0.194203994398879</v>
      </c>
      <c r="F323" s="17"/>
      <c r="G323" s="17">
        <v>0.14216218419498999</v>
      </c>
      <c r="H323" s="17">
        <v>0.19514950706102499</v>
      </c>
      <c r="I323" s="17">
        <v>0.17225806886019901</v>
      </c>
      <c r="J323" s="17">
        <v>0.23499193740315399</v>
      </c>
      <c r="K323" s="17">
        <v>0.240737923982181</v>
      </c>
      <c r="L323" s="17">
        <v>0.18729943764691001</v>
      </c>
      <c r="M323" s="17"/>
      <c r="N323" s="17">
        <v>0.208789005660207</v>
      </c>
      <c r="O323" s="17">
        <v>0.18480025925905399</v>
      </c>
      <c r="P323" s="17">
        <v>0.19194903959303999</v>
      </c>
      <c r="Q323" s="17">
        <v>0.26511215976561597</v>
      </c>
      <c r="R323" s="17">
        <v>0.13973134022036801</v>
      </c>
      <c r="S323" s="17"/>
      <c r="T323" s="17">
        <v>0.19480492158948701</v>
      </c>
      <c r="U323" s="17">
        <v>0.20882612646356799</v>
      </c>
      <c r="V323" s="17">
        <v>0.18870364866553299</v>
      </c>
      <c r="W323" s="17">
        <v>0.19918499156424299</v>
      </c>
      <c r="X323" s="17"/>
      <c r="Y323" s="17">
        <v>0.172657874504201</v>
      </c>
      <c r="Z323" s="17">
        <v>0.19946077536054199</v>
      </c>
      <c r="AA323" s="17">
        <v>0.127037091345582</v>
      </c>
      <c r="AB323" s="17">
        <v>0.25839746530044</v>
      </c>
      <c r="AC323" s="17">
        <v>0.193998288207686</v>
      </c>
      <c r="AD323" s="17">
        <v>0.23582069119766</v>
      </c>
      <c r="AE323" s="17"/>
      <c r="AF323" s="17">
        <v>0.19432658802931599</v>
      </c>
      <c r="AG323" s="17">
        <v>0.19810640062636101</v>
      </c>
      <c r="AH323" s="17"/>
      <c r="AI323" s="17">
        <v>0.31717805079594402</v>
      </c>
      <c r="AJ323" s="17">
        <v>0.19474527180564599</v>
      </c>
      <c r="AK323" s="17">
        <v>0.166119082726087</v>
      </c>
      <c r="AL323" s="17">
        <v>0.184928234010234</v>
      </c>
      <c r="AM323" s="17">
        <v>0.210670175990544</v>
      </c>
      <c r="AN323" s="17">
        <v>0.12664339146818901</v>
      </c>
      <c r="AO323" s="17">
        <v>0.285237167948032</v>
      </c>
      <c r="AP323" s="17"/>
      <c r="AQ323" s="17">
        <v>0.14489704964351099</v>
      </c>
      <c r="AR323" s="17">
        <v>0.234217884310647</v>
      </c>
      <c r="AS323" s="17"/>
      <c r="AT323" s="17">
        <v>0.111829409052794</v>
      </c>
      <c r="AU323" s="17">
        <v>0.24013433142288901</v>
      </c>
      <c r="AV323" s="17">
        <v>0.19051863628218499</v>
      </c>
      <c r="AW323" s="17"/>
      <c r="AX323" s="17">
        <v>0.20940353083218</v>
      </c>
      <c r="AY323" s="17">
        <v>0.191581056781918</v>
      </c>
      <c r="AZ323" s="17"/>
      <c r="BA323" s="17">
        <v>0.17594197214905</v>
      </c>
      <c r="BB323" s="17">
        <v>0.13179099418175899</v>
      </c>
      <c r="BC323" s="17">
        <v>0.16046214704686099</v>
      </c>
      <c r="BD323" s="17">
        <v>5.06679698019473E-2</v>
      </c>
      <c r="BE323" s="17">
        <v>0.42813250879122899</v>
      </c>
      <c r="BF323" s="17"/>
      <c r="BG323" s="17">
        <v>0.14163734545558401</v>
      </c>
      <c r="BH323" s="17">
        <v>0.33561866736797102</v>
      </c>
    </row>
    <row r="324" spans="2:60" x14ac:dyDescent="0.35">
      <c r="B324" t="s">
        <v>179</v>
      </c>
      <c r="C324" s="17">
        <v>3.2119721276989401E-2</v>
      </c>
      <c r="D324" s="17">
        <v>3.2713903091261702E-2</v>
      </c>
      <c r="E324" s="17">
        <v>3.2087929371344699E-2</v>
      </c>
      <c r="F324" s="17"/>
      <c r="G324" s="17">
        <v>5.2952451646620803E-2</v>
      </c>
      <c r="H324" s="17">
        <v>6.15792598585235E-2</v>
      </c>
      <c r="I324" s="17">
        <v>2.2924578571782799E-2</v>
      </c>
      <c r="J324" s="17">
        <v>2.49783245868163E-2</v>
      </c>
      <c r="K324" s="17">
        <v>3.2890391116227102E-2</v>
      </c>
      <c r="L324" s="17">
        <v>8.4889923920430307E-3</v>
      </c>
      <c r="M324" s="17"/>
      <c r="N324" s="17">
        <v>5.5829188353162099E-2</v>
      </c>
      <c r="O324" s="17">
        <v>2.0275552717195101E-2</v>
      </c>
      <c r="P324" s="17">
        <v>2.86115362263227E-2</v>
      </c>
      <c r="Q324" s="17">
        <v>4.2423572651560597E-2</v>
      </c>
      <c r="R324" s="17">
        <v>1.8289208751971299E-2</v>
      </c>
      <c r="S324" s="17"/>
      <c r="T324" s="17">
        <v>3.3947145250744999E-2</v>
      </c>
      <c r="U324" s="17">
        <v>2.9067842210764899E-2</v>
      </c>
      <c r="V324" s="17">
        <v>3.38448942781467E-2</v>
      </c>
      <c r="W324" s="17">
        <v>3.0722520756048699E-2</v>
      </c>
      <c r="X324" s="17"/>
      <c r="Y324" s="17">
        <v>3.01903639282039E-2</v>
      </c>
      <c r="Z324" s="17">
        <v>3.6425562626335298E-2</v>
      </c>
      <c r="AA324" s="17">
        <v>0</v>
      </c>
      <c r="AB324" s="17">
        <v>4.6570898727487001E-2</v>
      </c>
      <c r="AC324" s="17">
        <v>0</v>
      </c>
      <c r="AD324" s="17">
        <v>2.3769555720447099E-2</v>
      </c>
      <c r="AE324" s="17"/>
      <c r="AF324" s="17">
        <v>2.6143983570154398E-2</v>
      </c>
      <c r="AG324" s="17">
        <v>4.1024590746891403E-2</v>
      </c>
      <c r="AH324" s="17"/>
      <c r="AI324" s="17">
        <v>4.48956983382938E-2</v>
      </c>
      <c r="AJ324" s="17">
        <v>5.2233951404423801E-2</v>
      </c>
      <c r="AK324" s="17">
        <v>1.3978998425608499E-2</v>
      </c>
      <c r="AL324" s="17">
        <v>4.1537441972636702E-2</v>
      </c>
      <c r="AM324" s="17">
        <v>2.5870040289648899E-2</v>
      </c>
      <c r="AN324" s="17">
        <v>2.84354703623549E-2</v>
      </c>
      <c r="AO324" s="17">
        <v>0</v>
      </c>
      <c r="AP324" s="17"/>
      <c r="AQ324" s="17">
        <v>1.7141076464547302E-2</v>
      </c>
      <c r="AR324" s="17">
        <v>4.9353877151676398E-2</v>
      </c>
      <c r="AS324" s="17"/>
      <c r="AT324" s="17">
        <v>1.2184432886533101E-2</v>
      </c>
      <c r="AU324" s="17">
        <v>3.0794631323656799E-2</v>
      </c>
      <c r="AV324" s="17">
        <v>4.7944617949093798E-2</v>
      </c>
      <c r="AW324" s="17"/>
      <c r="AX324" s="17">
        <v>3.3070853966107497E-2</v>
      </c>
      <c r="AY324" s="17">
        <v>3.1756368136663701E-2</v>
      </c>
      <c r="AZ324" s="17"/>
      <c r="BA324" s="17">
        <v>0.108783692116902</v>
      </c>
      <c r="BB324" s="17">
        <v>2.0477982647578101E-2</v>
      </c>
      <c r="BC324" s="17">
        <v>2.8258585487155399E-2</v>
      </c>
      <c r="BD324" s="17">
        <v>1.6557457396578101E-2</v>
      </c>
      <c r="BE324" s="17">
        <v>4.0452255580604599E-2</v>
      </c>
      <c r="BF324" s="17"/>
      <c r="BG324" s="17">
        <v>4.0171522291558799E-2</v>
      </c>
      <c r="BH324" s="17">
        <v>3.4595812546361002E-2</v>
      </c>
    </row>
    <row r="325" spans="2:60" x14ac:dyDescent="0.35">
      <c r="B325" t="s">
        <v>180</v>
      </c>
      <c r="C325" s="17">
        <v>1.6995123466156101E-2</v>
      </c>
      <c r="D325" s="17">
        <v>2.41390735648843E-2</v>
      </c>
      <c r="E325" s="17">
        <v>1.05302919823906E-2</v>
      </c>
      <c r="F325" s="17"/>
      <c r="G325" s="17">
        <v>7.62801624812217E-3</v>
      </c>
      <c r="H325" s="17">
        <v>2.31293694375793E-2</v>
      </c>
      <c r="I325" s="17">
        <v>1.8513710286728699E-2</v>
      </c>
      <c r="J325" s="17">
        <v>2.8927253596150799E-2</v>
      </c>
      <c r="K325" s="17">
        <v>1.8820316356677601E-2</v>
      </c>
      <c r="L325" s="17">
        <v>6.2554183098152399E-3</v>
      </c>
      <c r="M325" s="17"/>
      <c r="N325" s="17">
        <v>1.41484886432646E-2</v>
      </c>
      <c r="O325" s="17">
        <v>8.5253883341136708E-3</v>
      </c>
      <c r="P325" s="17">
        <v>2.1951039824541298E-2</v>
      </c>
      <c r="Q325" s="17">
        <v>2.1383570560118002E-2</v>
      </c>
      <c r="R325" s="17">
        <v>2.30343048011886E-2</v>
      </c>
      <c r="S325" s="17"/>
      <c r="T325" s="17">
        <v>2.0772187894564399E-2</v>
      </c>
      <c r="U325" s="17">
        <v>2.59874145928904E-2</v>
      </c>
      <c r="V325" s="17">
        <v>1.45584549580819E-2</v>
      </c>
      <c r="W325" s="17">
        <v>1.00304336888229E-2</v>
      </c>
      <c r="X325" s="17"/>
      <c r="Y325" s="17">
        <v>2.37108113721421E-2</v>
      </c>
      <c r="Z325" s="17">
        <v>1.08287690864887E-2</v>
      </c>
      <c r="AA325" s="17">
        <v>3.03685015823521E-2</v>
      </c>
      <c r="AB325" s="17">
        <v>2.40871321025969E-2</v>
      </c>
      <c r="AC325" s="17">
        <v>0</v>
      </c>
      <c r="AD325" s="17">
        <v>1.15314981146915E-2</v>
      </c>
      <c r="AE325" s="17"/>
      <c r="AF325" s="17">
        <v>1.7852791927145398E-2</v>
      </c>
      <c r="AG325" s="17">
        <v>1.59963289087184E-2</v>
      </c>
      <c r="AH325" s="17"/>
      <c r="AI325" s="17">
        <v>1.3909320085531701E-2</v>
      </c>
      <c r="AJ325" s="17">
        <v>1.8895698316446601E-2</v>
      </c>
      <c r="AK325" s="17">
        <v>0</v>
      </c>
      <c r="AL325" s="17">
        <v>4.0122219978896798E-2</v>
      </c>
      <c r="AM325" s="17">
        <v>2.1031973559089999E-2</v>
      </c>
      <c r="AN325" s="17">
        <v>1.47153457442815E-2</v>
      </c>
      <c r="AO325" s="17">
        <v>0</v>
      </c>
      <c r="AP325" s="17"/>
      <c r="AQ325" s="17">
        <v>2.5639250367494601E-3</v>
      </c>
      <c r="AR325" s="17">
        <v>3.2684026041799999E-2</v>
      </c>
      <c r="AS325" s="17"/>
      <c r="AT325" s="17">
        <v>0</v>
      </c>
      <c r="AU325" s="17">
        <v>1.20317917502984E-2</v>
      </c>
      <c r="AV325" s="17">
        <v>3.6063423780358497E-2</v>
      </c>
      <c r="AW325" s="17"/>
      <c r="AX325" s="17">
        <v>1.64014107835714E-2</v>
      </c>
      <c r="AY325" s="17">
        <v>1.7221934478054399E-2</v>
      </c>
      <c r="AZ325" s="17"/>
      <c r="BA325" s="17">
        <v>6.0757599053144699E-2</v>
      </c>
      <c r="BB325" s="17">
        <v>2.9945721432287002E-3</v>
      </c>
      <c r="BC325" s="17">
        <v>5.7017618302403804E-3</v>
      </c>
      <c r="BD325" s="17">
        <v>0</v>
      </c>
      <c r="BE325" s="17">
        <v>6.7337820015292801E-2</v>
      </c>
      <c r="BF325" s="17"/>
      <c r="BG325" s="17">
        <v>1.58766209625286E-2</v>
      </c>
      <c r="BH325" s="17">
        <v>5.0833805043810798E-2</v>
      </c>
    </row>
    <row r="326" spans="2:60" x14ac:dyDescent="0.35">
      <c r="B326" t="s">
        <v>114</v>
      </c>
      <c r="C326" s="17">
        <v>3.9818510438207902E-2</v>
      </c>
      <c r="D326" s="17">
        <v>2.90360646708656E-2</v>
      </c>
      <c r="E326" s="17">
        <v>4.6356479459673999E-2</v>
      </c>
      <c r="F326" s="17"/>
      <c r="G326" s="17">
        <v>4.3381719060564199E-2</v>
      </c>
      <c r="H326" s="17">
        <v>3.7690933805852499E-2</v>
      </c>
      <c r="I326" s="17">
        <v>4.9779609273098602E-2</v>
      </c>
      <c r="J326" s="17">
        <v>7.4153527834792704E-2</v>
      </c>
      <c r="K326" s="17">
        <v>2.6173331779449801E-2</v>
      </c>
      <c r="L326" s="17">
        <v>1.5332171689497499E-2</v>
      </c>
      <c r="M326" s="17"/>
      <c r="N326" s="17">
        <v>6.9878155310731202E-2</v>
      </c>
      <c r="O326" s="17">
        <v>4.4581579972214201E-2</v>
      </c>
      <c r="P326" s="17">
        <v>2.5332889312031901E-2</v>
      </c>
      <c r="Q326" s="17">
        <v>3.0987963821816001E-2</v>
      </c>
      <c r="R326" s="17">
        <v>2.9056178652604101E-2</v>
      </c>
      <c r="S326" s="17"/>
      <c r="T326" s="17">
        <v>4.2039319660848902E-2</v>
      </c>
      <c r="U326" s="17">
        <v>3.7550651742522798E-2</v>
      </c>
      <c r="V326" s="17">
        <v>2.98803427756031E-2</v>
      </c>
      <c r="W326" s="17">
        <v>5.5778773238083702E-2</v>
      </c>
      <c r="X326" s="17"/>
      <c r="Y326" s="17">
        <v>3.68793937499226E-2</v>
      </c>
      <c r="Z326" s="17">
        <v>4.8394873098161498E-2</v>
      </c>
      <c r="AA326" s="17">
        <v>8.8750707168110204E-2</v>
      </c>
      <c r="AB326" s="17">
        <v>1.10652327906667E-2</v>
      </c>
      <c r="AC326" s="17">
        <v>0</v>
      </c>
      <c r="AD326" s="17">
        <v>2.4640813343769E-2</v>
      </c>
      <c r="AE326" s="17"/>
      <c r="AF326" s="17">
        <v>3.2320611669281303E-2</v>
      </c>
      <c r="AG326" s="17">
        <v>4.8786124207721202E-2</v>
      </c>
      <c r="AH326" s="17"/>
      <c r="AI326" s="17">
        <v>0.116390522297442</v>
      </c>
      <c r="AJ326" s="17">
        <v>4.9074297913042401E-2</v>
      </c>
      <c r="AK326" s="17">
        <v>7.0380853922841699E-2</v>
      </c>
      <c r="AL326" s="17">
        <v>1.61117677765138E-2</v>
      </c>
      <c r="AM326" s="17">
        <v>1.02641661551411E-2</v>
      </c>
      <c r="AN326" s="17">
        <v>2.00278484682208E-2</v>
      </c>
      <c r="AO326" s="17">
        <v>3.4248947832709202E-2</v>
      </c>
      <c r="AP326" s="17"/>
      <c r="AQ326" s="17">
        <v>3.7834419750310697E-2</v>
      </c>
      <c r="AR326" s="17">
        <v>2.2971656454648499E-2</v>
      </c>
      <c r="AS326" s="17"/>
      <c r="AT326" s="17">
        <v>9.7831560211227193E-3</v>
      </c>
      <c r="AU326" s="17">
        <v>3.6771959335934398E-2</v>
      </c>
      <c r="AV326" s="17">
        <v>2.0611394725420101E-2</v>
      </c>
      <c r="AW326" s="17"/>
      <c r="AX326" s="17">
        <v>3.33610279514873E-2</v>
      </c>
      <c r="AY326" s="17">
        <v>4.2285407609330999E-2</v>
      </c>
      <c r="AZ326" s="17"/>
      <c r="BA326" s="17">
        <v>2.62542838998438E-2</v>
      </c>
      <c r="BB326" s="17">
        <v>1.7753569351259602E-2</v>
      </c>
      <c r="BC326" s="17">
        <v>3.0709430594529099E-2</v>
      </c>
      <c r="BD326" s="17">
        <v>3.28653897327401E-2</v>
      </c>
      <c r="BE326" s="17">
        <v>1.6330815726737401E-2</v>
      </c>
      <c r="BF326" s="17"/>
      <c r="BG326" s="17">
        <v>1.9649360234666301E-2</v>
      </c>
      <c r="BH326" s="17">
        <v>2.0383320795659601E-2</v>
      </c>
    </row>
    <row r="327" spans="2:60" x14ac:dyDescent="0.35">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row>
    <row r="328" spans="2:60" x14ac:dyDescent="0.35">
      <c r="B328" s="6" t="s">
        <v>194</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row>
    <row r="329" spans="2:60" x14ac:dyDescent="0.35">
      <c r="B329" s="24" t="s">
        <v>182</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row>
    <row r="330" spans="2:60" x14ac:dyDescent="0.35">
      <c r="B330" t="s">
        <v>176</v>
      </c>
      <c r="C330" s="17">
        <v>0.35400426769355198</v>
      </c>
      <c r="D330" s="17">
        <v>0.33394309378715098</v>
      </c>
      <c r="E330" s="17">
        <v>0.37121869049785899</v>
      </c>
      <c r="F330" s="17"/>
      <c r="G330" s="17">
        <v>0.41391967773909699</v>
      </c>
      <c r="H330" s="17">
        <v>0.31855031245784299</v>
      </c>
      <c r="I330" s="17">
        <v>0.41138394192514299</v>
      </c>
      <c r="J330" s="17">
        <v>0.27001514269487797</v>
      </c>
      <c r="K330" s="17">
        <v>0.32700694757830601</v>
      </c>
      <c r="L330" s="17">
        <v>0.38382012884959099</v>
      </c>
      <c r="M330" s="17"/>
      <c r="N330" s="17">
        <v>0.34069294973980901</v>
      </c>
      <c r="O330" s="17">
        <v>0.33554399177577099</v>
      </c>
      <c r="P330" s="17">
        <v>0.34496335737244299</v>
      </c>
      <c r="Q330" s="17">
        <v>0.33417967538492399</v>
      </c>
      <c r="R330" s="17">
        <v>0.46513695229267199</v>
      </c>
      <c r="S330" s="17"/>
      <c r="T330" s="17">
        <v>0.35442499630136798</v>
      </c>
      <c r="U330" s="17">
        <v>0.31155301290945803</v>
      </c>
      <c r="V330" s="17">
        <v>0.33972497143996599</v>
      </c>
      <c r="W330" s="17">
        <v>0.41365836774098902</v>
      </c>
      <c r="X330" s="17"/>
      <c r="Y330" s="17">
        <v>0.373008990192358</v>
      </c>
      <c r="Z330" s="17">
        <v>0.346125139252701</v>
      </c>
      <c r="AA330" s="17">
        <v>0.29305448079294399</v>
      </c>
      <c r="AB330" s="17">
        <v>0.33369398090538699</v>
      </c>
      <c r="AC330" s="17">
        <v>0.45874230746647998</v>
      </c>
      <c r="AD330" s="17">
        <v>0.35161968533159299</v>
      </c>
      <c r="AE330" s="17"/>
      <c r="AF330" s="17">
        <v>0.35320390895079301</v>
      </c>
      <c r="AG330" s="17">
        <v>0.35596035414833099</v>
      </c>
      <c r="AH330" s="17"/>
      <c r="AI330" s="17">
        <v>0.215419859529416</v>
      </c>
      <c r="AJ330" s="17">
        <v>0.38421485634483199</v>
      </c>
      <c r="AK330" s="17">
        <v>0.39338581570069697</v>
      </c>
      <c r="AL330" s="17">
        <v>0.33315659153592198</v>
      </c>
      <c r="AM330" s="17">
        <v>0.347146746853364</v>
      </c>
      <c r="AN330" s="17">
        <v>0.35181662844401701</v>
      </c>
      <c r="AO330" s="17">
        <v>0.31236699375747601</v>
      </c>
      <c r="AP330" s="17"/>
      <c r="AQ330" s="17">
        <v>0.47139791516901902</v>
      </c>
      <c r="AR330" s="17">
        <v>0.232776343027609</v>
      </c>
      <c r="AS330" s="17"/>
      <c r="AT330" s="17">
        <v>0.53443596099645896</v>
      </c>
      <c r="AU330" s="17">
        <v>0.33410794351060902</v>
      </c>
      <c r="AV330" s="17">
        <v>0.26627952621709</v>
      </c>
      <c r="AW330" s="17"/>
      <c r="AX330" s="17">
        <v>0.36165706354941601</v>
      </c>
      <c r="AY330" s="17">
        <v>0.35108073511149201</v>
      </c>
      <c r="AZ330" s="17"/>
      <c r="BA330" s="17">
        <v>0.31500038988969598</v>
      </c>
      <c r="BB330" s="17">
        <v>0.45560541683903699</v>
      </c>
      <c r="BC330" s="17">
        <v>0.41057744864464402</v>
      </c>
      <c r="BD330" s="17">
        <v>0.48437557130783299</v>
      </c>
      <c r="BE330" s="17">
        <v>6.2952293042970495E-2</v>
      </c>
      <c r="BF330" s="17"/>
      <c r="BG330" s="17">
        <v>0.424248320123431</v>
      </c>
      <c r="BH330" s="17">
        <v>0.166240105036806</v>
      </c>
    </row>
    <row r="331" spans="2:60" x14ac:dyDescent="0.35">
      <c r="B331" t="s">
        <v>177</v>
      </c>
      <c r="C331" s="17">
        <v>0.32584494181708301</v>
      </c>
      <c r="D331" s="17">
        <v>0.341915144419632</v>
      </c>
      <c r="E331" s="17">
        <v>0.31430520109925503</v>
      </c>
      <c r="F331" s="17"/>
      <c r="G331" s="17">
        <v>0.29316015102002102</v>
      </c>
      <c r="H331" s="17">
        <v>0.31321109186509</v>
      </c>
      <c r="I331" s="17">
        <v>0.30121188618714301</v>
      </c>
      <c r="J331" s="17">
        <v>0.33120070356082498</v>
      </c>
      <c r="K331" s="17">
        <v>0.308350218152804</v>
      </c>
      <c r="L331" s="17">
        <v>0.38485639790677001</v>
      </c>
      <c r="M331" s="17"/>
      <c r="N331" s="17">
        <v>0.27314880075354298</v>
      </c>
      <c r="O331" s="17">
        <v>0.33066120463500798</v>
      </c>
      <c r="P331" s="17">
        <v>0.35664380445051902</v>
      </c>
      <c r="Q331" s="17">
        <v>0.300936586403522</v>
      </c>
      <c r="R331" s="17">
        <v>0.33876418078916398</v>
      </c>
      <c r="S331" s="17"/>
      <c r="T331" s="17">
        <v>0.32696468893590203</v>
      </c>
      <c r="U331" s="17">
        <v>0.392534067159723</v>
      </c>
      <c r="V331" s="17">
        <v>0.34038089917806402</v>
      </c>
      <c r="W331" s="17">
        <v>0.24320749433733899</v>
      </c>
      <c r="X331" s="17"/>
      <c r="Y331" s="17">
        <v>0.322266107903878</v>
      </c>
      <c r="Z331" s="17">
        <v>0.33792021625257102</v>
      </c>
      <c r="AA331" s="17">
        <v>0.32463602972269801</v>
      </c>
      <c r="AB331" s="17">
        <v>0.28760107226875398</v>
      </c>
      <c r="AC331" s="17">
        <v>0.374999365494051</v>
      </c>
      <c r="AD331" s="17">
        <v>0.31655810013709701</v>
      </c>
      <c r="AE331" s="17"/>
      <c r="AF331" s="17">
        <v>0.33281657549476001</v>
      </c>
      <c r="AG331" s="17">
        <v>0.31722211308711801</v>
      </c>
      <c r="AH331" s="17"/>
      <c r="AI331" s="17">
        <v>0.245046784832993</v>
      </c>
      <c r="AJ331" s="17">
        <v>0.23861861790863201</v>
      </c>
      <c r="AK331" s="17">
        <v>0.32859201086090001</v>
      </c>
      <c r="AL331" s="17">
        <v>0.33056232588601803</v>
      </c>
      <c r="AM331" s="17">
        <v>0.40646964246191197</v>
      </c>
      <c r="AN331" s="17">
        <v>0.342100803940114</v>
      </c>
      <c r="AO331" s="17">
        <v>0.32830489562612197</v>
      </c>
      <c r="AP331" s="17"/>
      <c r="AQ331" s="17">
        <v>0.32544281100126199</v>
      </c>
      <c r="AR331" s="17">
        <v>0.34683332659995397</v>
      </c>
      <c r="AS331" s="17"/>
      <c r="AT331" s="17">
        <v>0.30888281953800201</v>
      </c>
      <c r="AU331" s="17">
        <v>0.318241977782178</v>
      </c>
      <c r="AV331" s="17">
        <v>0.37557745184580299</v>
      </c>
      <c r="AW331" s="17"/>
      <c r="AX331" s="17">
        <v>0.33064811620061801</v>
      </c>
      <c r="AY331" s="17">
        <v>0.324010025915489</v>
      </c>
      <c r="AZ331" s="17"/>
      <c r="BA331" s="17">
        <v>0.29571173493685099</v>
      </c>
      <c r="BB331" s="17">
        <v>0.36169703386502</v>
      </c>
      <c r="BC331" s="17">
        <v>0.35766637862849399</v>
      </c>
      <c r="BD331" s="17">
        <v>0.34789869683304703</v>
      </c>
      <c r="BE331" s="17">
        <v>0.24517520545128799</v>
      </c>
      <c r="BF331" s="17"/>
      <c r="BG331" s="17">
        <v>0.34698129115516402</v>
      </c>
      <c r="BH331" s="17">
        <v>0.270351993759885</v>
      </c>
    </row>
    <row r="332" spans="2:60" x14ac:dyDescent="0.35">
      <c r="B332" t="s">
        <v>178</v>
      </c>
      <c r="C332" s="17">
        <v>0.19669672231034899</v>
      </c>
      <c r="D332" s="17">
        <v>0.19485065555161701</v>
      </c>
      <c r="E332" s="17">
        <v>0.198797117964683</v>
      </c>
      <c r="F332" s="17"/>
      <c r="G332" s="17">
        <v>0.118055243453887</v>
      </c>
      <c r="H332" s="17">
        <v>0.22148560301346801</v>
      </c>
      <c r="I332" s="17">
        <v>0.157569071920206</v>
      </c>
      <c r="J332" s="17">
        <v>0.24111086996237099</v>
      </c>
      <c r="K332" s="17">
        <v>0.27164978181463001</v>
      </c>
      <c r="L332" s="17">
        <v>0.16607520944699</v>
      </c>
      <c r="M332" s="17"/>
      <c r="N332" s="17">
        <v>0.21840347507084201</v>
      </c>
      <c r="O332" s="17">
        <v>0.199556073338335</v>
      </c>
      <c r="P332" s="17">
        <v>0.17731237902713701</v>
      </c>
      <c r="Q332" s="17">
        <v>0.26353444261349601</v>
      </c>
      <c r="R332" s="17">
        <v>0.136894063331958</v>
      </c>
      <c r="S332" s="17"/>
      <c r="T332" s="17">
        <v>0.199216656467747</v>
      </c>
      <c r="U332" s="17">
        <v>0.16733485146219701</v>
      </c>
      <c r="V332" s="17">
        <v>0.20618013316754999</v>
      </c>
      <c r="W332" s="17">
        <v>0.205819509613093</v>
      </c>
      <c r="X332" s="17"/>
      <c r="Y332" s="17">
        <v>0.18216292496970801</v>
      </c>
      <c r="Z332" s="17">
        <v>0.19135841563755601</v>
      </c>
      <c r="AA332" s="17">
        <v>0.17391084635929599</v>
      </c>
      <c r="AB332" s="17">
        <v>0.26976262680801499</v>
      </c>
      <c r="AC332" s="17">
        <v>0.16625832703946999</v>
      </c>
      <c r="AD332" s="17">
        <v>0.219141877561502</v>
      </c>
      <c r="AE332" s="17"/>
      <c r="AF332" s="17">
        <v>0.19764112281808</v>
      </c>
      <c r="AG332" s="17">
        <v>0.195836530893404</v>
      </c>
      <c r="AH332" s="17"/>
      <c r="AI332" s="17">
        <v>0.32222445379972903</v>
      </c>
      <c r="AJ332" s="17">
        <v>0.21537718601570799</v>
      </c>
      <c r="AK332" s="17">
        <v>0.133628933898673</v>
      </c>
      <c r="AL332" s="17">
        <v>0.236296388311281</v>
      </c>
      <c r="AM332" s="17">
        <v>0.167151262275126</v>
      </c>
      <c r="AN332" s="17">
        <v>0.21102783987127799</v>
      </c>
      <c r="AO332" s="17">
        <v>0.27859208809890701</v>
      </c>
      <c r="AP332" s="17"/>
      <c r="AQ332" s="17">
        <v>0.134687004325066</v>
      </c>
      <c r="AR332" s="17">
        <v>0.24994305827302599</v>
      </c>
      <c r="AS332" s="17"/>
      <c r="AT332" s="17">
        <v>0.111679090705704</v>
      </c>
      <c r="AU332" s="17">
        <v>0.237012225049651</v>
      </c>
      <c r="AV332" s="17">
        <v>0.21072835647186799</v>
      </c>
      <c r="AW332" s="17"/>
      <c r="AX332" s="17">
        <v>0.18053882604518501</v>
      </c>
      <c r="AY332" s="17">
        <v>0.20286938614177299</v>
      </c>
      <c r="AZ332" s="17"/>
      <c r="BA332" s="17">
        <v>0.21250886574575101</v>
      </c>
      <c r="BB332" s="17">
        <v>0.117203778210419</v>
      </c>
      <c r="BC332" s="17">
        <v>0.15790869014806899</v>
      </c>
      <c r="BD332" s="17">
        <v>4.4000759085339403E-2</v>
      </c>
      <c r="BE332" s="17">
        <v>0.46051559025295502</v>
      </c>
      <c r="BF332" s="17"/>
      <c r="BG332" s="17">
        <v>0.138458287470685</v>
      </c>
      <c r="BH332" s="17">
        <v>0.35843080331044003</v>
      </c>
    </row>
    <row r="333" spans="2:60" x14ac:dyDescent="0.35">
      <c r="B333" t="s">
        <v>179</v>
      </c>
      <c r="C333" s="17">
        <v>4.43578877331244E-2</v>
      </c>
      <c r="D333" s="17">
        <v>6.26635264268567E-2</v>
      </c>
      <c r="E333" s="17">
        <v>2.7805759961478799E-2</v>
      </c>
      <c r="F333" s="17"/>
      <c r="G333" s="17">
        <v>6.8919165938974403E-2</v>
      </c>
      <c r="H333" s="17">
        <v>6.7665268098930698E-2</v>
      </c>
      <c r="I333" s="17">
        <v>4.4004161728485203E-2</v>
      </c>
      <c r="J333" s="17">
        <v>3.3137346977562203E-2</v>
      </c>
      <c r="K333" s="17">
        <v>4.7020093161640901E-2</v>
      </c>
      <c r="L333" s="17">
        <v>1.7841898841619699E-2</v>
      </c>
      <c r="M333" s="17"/>
      <c r="N333" s="17">
        <v>6.2441007852270101E-2</v>
      </c>
      <c r="O333" s="17">
        <v>4.4900803519218997E-2</v>
      </c>
      <c r="P333" s="17">
        <v>4.2752296353545403E-2</v>
      </c>
      <c r="Q333" s="17">
        <v>5.8411223056988197E-2</v>
      </c>
      <c r="R333" s="17">
        <v>8.4786948019315196E-3</v>
      </c>
      <c r="S333" s="17"/>
      <c r="T333" s="17">
        <v>4.0125352563493803E-2</v>
      </c>
      <c r="U333" s="17">
        <v>5.3587851274119698E-2</v>
      </c>
      <c r="V333" s="17">
        <v>4.2302944513028198E-2</v>
      </c>
      <c r="W333" s="17">
        <v>4.26311814587007E-2</v>
      </c>
      <c r="X333" s="17"/>
      <c r="Y333" s="17">
        <v>5.1512280811916597E-2</v>
      </c>
      <c r="Z333" s="17">
        <v>3.88765364392199E-2</v>
      </c>
      <c r="AA333" s="17">
        <v>8.9279434374599995E-2</v>
      </c>
      <c r="AB333" s="17">
        <v>2.82311528460065E-2</v>
      </c>
      <c r="AC333" s="17">
        <v>0</v>
      </c>
      <c r="AD333" s="17">
        <v>4.2176127942401297E-2</v>
      </c>
      <c r="AE333" s="17"/>
      <c r="AF333" s="17">
        <v>4.5037511628335997E-2</v>
      </c>
      <c r="AG333" s="17">
        <v>4.3965743475627997E-2</v>
      </c>
      <c r="AH333" s="17"/>
      <c r="AI333" s="17">
        <v>5.85793195939169E-2</v>
      </c>
      <c r="AJ333" s="17">
        <v>6.7275436985772402E-2</v>
      </c>
      <c r="AK333" s="17">
        <v>4.0245498867871203E-2</v>
      </c>
      <c r="AL333" s="17">
        <v>4.3484195117695697E-2</v>
      </c>
      <c r="AM333" s="17">
        <v>4.1567283528180003E-2</v>
      </c>
      <c r="AN333" s="17">
        <v>0</v>
      </c>
      <c r="AO333" s="17">
        <v>3.3301940180422901E-2</v>
      </c>
      <c r="AP333" s="17"/>
      <c r="AQ333" s="17">
        <v>2.2722665395323399E-2</v>
      </c>
      <c r="AR333" s="17">
        <v>7.0655246161122898E-2</v>
      </c>
      <c r="AS333" s="17"/>
      <c r="AT333" s="17">
        <v>1.90562985718912E-2</v>
      </c>
      <c r="AU333" s="17">
        <v>3.41473478379727E-2</v>
      </c>
      <c r="AV333" s="17">
        <v>7.3920303635414297E-2</v>
      </c>
      <c r="AW333" s="17"/>
      <c r="AX333" s="17">
        <v>5.1790882271156302E-2</v>
      </c>
      <c r="AY333" s="17">
        <v>4.1518323981065801E-2</v>
      </c>
      <c r="AZ333" s="17"/>
      <c r="BA333" s="17">
        <v>0.11712097816841099</v>
      </c>
      <c r="BB333" s="17">
        <v>2.9773057231601001E-2</v>
      </c>
      <c r="BC333" s="17">
        <v>3.2099619214931902E-2</v>
      </c>
      <c r="BD333" s="17">
        <v>7.4302125644462105E-2</v>
      </c>
      <c r="BE333" s="17">
        <v>7.8551681075602606E-2</v>
      </c>
      <c r="BF333" s="17"/>
      <c r="BG333" s="17">
        <v>4.9252995212122098E-2</v>
      </c>
      <c r="BH333" s="17">
        <v>7.7510145628780003E-2</v>
      </c>
    </row>
    <row r="334" spans="2:60" x14ac:dyDescent="0.35">
      <c r="B334" t="s">
        <v>180</v>
      </c>
      <c r="C334" s="17">
        <v>2.26455345393635E-2</v>
      </c>
      <c r="D334" s="17">
        <v>3.0631158234318001E-2</v>
      </c>
      <c r="E334" s="17">
        <v>1.54791458072586E-2</v>
      </c>
      <c r="F334" s="17"/>
      <c r="G334" s="17">
        <v>1.65022115207237E-2</v>
      </c>
      <c r="H334" s="17">
        <v>3.02678574022597E-2</v>
      </c>
      <c r="I334" s="17">
        <v>1.65709469068583E-2</v>
      </c>
      <c r="J334" s="17">
        <v>3.0904795089804499E-2</v>
      </c>
      <c r="K334" s="17">
        <v>1.9349068075321801E-2</v>
      </c>
      <c r="L334" s="17">
        <v>2.1536316010465899E-2</v>
      </c>
      <c r="M334" s="17"/>
      <c r="N334" s="17">
        <v>5.04975102249658E-3</v>
      </c>
      <c r="O334" s="17">
        <v>2.7804332474478E-2</v>
      </c>
      <c r="P334" s="17">
        <v>3.3982521207894301E-2</v>
      </c>
      <c r="Q334" s="17">
        <v>7.7130427110367302E-3</v>
      </c>
      <c r="R334" s="17">
        <v>3.2500823049589199E-2</v>
      </c>
      <c r="S334" s="17"/>
      <c r="T334" s="17">
        <v>2.6695511746265999E-2</v>
      </c>
      <c r="U334" s="17">
        <v>3.8272159497471397E-2</v>
      </c>
      <c r="V334" s="17">
        <v>1.6266409224587799E-2</v>
      </c>
      <c r="W334" s="17">
        <v>1.5814502536398899E-2</v>
      </c>
      <c r="X334" s="17"/>
      <c r="Y334" s="17">
        <v>1.5931179204680901E-2</v>
      </c>
      <c r="Z334" s="17">
        <v>2.5242461283571199E-2</v>
      </c>
      <c r="AA334" s="17">
        <v>3.03685015823521E-2</v>
      </c>
      <c r="AB334" s="17">
        <v>2.9156207179759398E-2</v>
      </c>
      <c r="AC334" s="17">
        <v>0</v>
      </c>
      <c r="AD334" s="17">
        <v>2.7777097899871001E-2</v>
      </c>
      <c r="AE334" s="17"/>
      <c r="AF334" s="17">
        <v>2.7072981295416E-2</v>
      </c>
      <c r="AG334" s="17">
        <v>1.4669457399106901E-2</v>
      </c>
      <c r="AH334" s="17"/>
      <c r="AI334" s="17">
        <v>2.62914882651979E-2</v>
      </c>
      <c r="AJ334" s="17">
        <v>1.9007514743697902E-2</v>
      </c>
      <c r="AK334" s="17">
        <v>3.51405372387738E-3</v>
      </c>
      <c r="AL334" s="17">
        <v>3.1505562395679199E-2</v>
      </c>
      <c r="AM334" s="17">
        <v>2.3027806676878902E-2</v>
      </c>
      <c r="AN334" s="17">
        <v>4.9166124062335503E-2</v>
      </c>
      <c r="AO334" s="17">
        <v>4.7434082337071998E-2</v>
      </c>
      <c r="AP334" s="17"/>
      <c r="AQ334" s="17">
        <v>1.03013020114216E-3</v>
      </c>
      <c r="AR334" s="17">
        <v>5.3710377839807297E-2</v>
      </c>
      <c r="AS334" s="17"/>
      <c r="AT334" s="17">
        <v>0</v>
      </c>
      <c r="AU334" s="17">
        <v>2.2598953265237198E-2</v>
      </c>
      <c r="AV334" s="17">
        <v>4.0354537105559397E-2</v>
      </c>
      <c r="AW334" s="17"/>
      <c r="AX334" s="17">
        <v>3.57836241563778E-2</v>
      </c>
      <c r="AY334" s="17">
        <v>1.7626501785217501E-2</v>
      </c>
      <c r="AZ334" s="17"/>
      <c r="BA334" s="17">
        <v>1.0818480353405701E-2</v>
      </c>
      <c r="BB334" s="17">
        <v>7.66712935077336E-3</v>
      </c>
      <c r="BC334" s="17">
        <v>5.7017618302403804E-3</v>
      </c>
      <c r="BD334" s="17">
        <v>1.6557457396578101E-2</v>
      </c>
      <c r="BE334" s="17">
        <v>0.107251460311777</v>
      </c>
      <c r="BF334" s="17"/>
      <c r="BG334" s="17">
        <v>8.3699293880008293E-3</v>
      </c>
      <c r="BH334" s="17">
        <v>8.5023013035103706E-2</v>
      </c>
    </row>
    <row r="335" spans="2:60" x14ac:dyDescent="0.35">
      <c r="B335" t="s">
        <v>114</v>
      </c>
      <c r="C335" s="17">
        <v>5.6450645906527298E-2</v>
      </c>
      <c r="D335" s="17">
        <v>3.5996421580425299E-2</v>
      </c>
      <c r="E335" s="17">
        <v>7.2394084669465397E-2</v>
      </c>
      <c r="F335" s="17"/>
      <c r="G335" s="17">
        <v>8.9443550327296895E-2</v>
      </c>
      <c r="H335" s="17">
        <v>4.8819867162408798E-2</v>
      </c>
      <c r="I335" s="17">
        <v>6.9259991332164497E-2</v>
      </c>
      <c r="J335" s="17">
        <v>9.3631141714559399E-2</v>
      </c>
      <c r="K335" s="17">
        <v>2.6623891217297701E-2</v>
      </c>
      <c r="L335" s="17">
        <v>2.5870048944563E-2</v>
      </c>
      <c r="M335" s="17"/>
      <c r="N335" s="17">
        <v>0.10026401556104</v>
      </c>
      <c r="O335" s="17">
        <v>6.1533594257188899E-2</v>
      </c>
      <c r="P335" s="17">
        <v>4.4345641588460903E-2</v>
      </c>
      <c r="Q335" s="17">
        <v>3.52250298300327E-2</v>
      </c>
      <c r="R335" s="17">
        <v>1.8225285734685199E-2</v>
      </c>
      <c r="S335" s="17"/>
      <c r="T335" s="17">
        <v>5.25727939852235E-2</v>
      </c>
      <c r="U335" s="17">
        <v>3.6718057697030002E-2</v>
      </c>
      <c r="V335" s="17">
        <v>5.5144642476804201E-2</v>
      </c>
      <c r="W335" s="17">
        <v>7.8868944313479405E-2</v>
      </c>
      <c r="X335" s="17"/>
      <c r="Y335" s="17">
        <v>5.5118516917457797E-2</v>
      </c>
      <c r="Z335" s="17">
        <v>6.0477231134381498E-2</v>
      </c>
      <c r="AA335" s="17">
        <v>8.8750707168110204E-2</v>
      </c>
      <c r="AB335" s="17">
        <v>5.1554959992077501E-2</v>
      </c>
      <c r="AC335" s="17">
        <v>0</v>
      </c>
      <c r="AD335" s="17">
        <v>4.2727111127535702E-2</v>
      </c>
      <c r="AE335" s="17"/>
      <c r="AF335" s="17">
        <v>4.42278998126149E-2</v>
      </c>
      <c r="AG335" s="17">
        <v>7.2345800996411205E-2</v>
      </c>
      <c r="AH335" s="17"/>
      <c r="AI335" s="17">
        <v>0.13243809397874701</v>
      </c>
      <c r="AJ335" s="17">
        <v>7.5506388001358102E-2</v>
      </c>
      <c r="AK335" s="17">
        <v>0.100633686947981</v>
      </c>
      <c r="AL335" s="17">
        <v>2.49949367534043E-2</v>
      </c>
      <c r="AM335" s="17">
        <v>1.46372582045386E-2</v>
      </c>
      <c r="AN335" s="17">
        <v>4.58886036822558E-2</v>
      </c>
      <c r="AO335" s="17">
        <v>0</v>
      </c>
      <c r="AP335" s="17"/>
      <c r="AQ335" s="17">
        <v>4.4719473908188E-2</v>
      </c>
      <c r="AR335" s="17">
        <v>4.6081648098479797E-2</v>
      </c>
      <c r="AS335" s="17"/>
      <c r="AT335" s="17">
        <v>2.5945830187944E-2</v>
      </c>
      <c r="AU335" s="17">
        <v>5.38915525543524E-2</v>
      </c>
      <c r="AV335" s="17">
        <v>3.3139824724264903E-2</v>
      </c>
      <c r="AW335" s="17"/>
      <c r="AX335" s="17">
        <v>3.9581487777247501E-2</v>
      </c>
      <c r="AY335" s="17">
        <v>6.2895027064962902E-2</v>
      </c>
      <c r="AZ335" s="17"/>
      <c r="BA335" s="17">
        <v>4.8839550905885397E-2</v>
      </c>
      <c r="BB335" s="17">
        <v>2.8053584503149299E-2</v>
      </c>
      <c r="BC335" s="17">
        <v>3.6046101533621297E-2</v>
      </c>
      <c r="BD335" s="17">
        <v>3.28653897327401E-2</v>
      </c>
      <c r="BE335" s="17">
        <v>4.5553769865406601E-2</v>
      </c>
      <c r="BF335" s="17"/>
      <c r="BG335" s="17">
        <v>3.2689176650596299E-2</v>
      </c>
      <c r="BH335" s="17">
        <v>4.2443939228985199E-2</v>
      </c>
    </row>
    <row r="336" spans="2:60" x14ac:dyDescent="0.35">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row>
    <row r="337" spans="2:60" x14ac:dyDescent="0.35">
      <c r="B337" s="6" t="s">
        <v>196</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row>
    <row r="338" spans="2:60" x14ac:dyDescent="0.35">
      <c r="B338" s="24" t="s">
        <v>182</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row>
    <row r="339" spans="2:60" x14ac:dyDescent="0.35">
      <c r="B339" t="s">
        <v>176</v>
      </c>
      <c r="C339" s="17">
        <v>0.275415137164853</v>
      </c>
      <c r="D339" s="17">
        <v>0.25776784884203802</v>
      </c>
      <c r="E339" s="17">
        <v>0.28934759954968398</v>
      </c>
      <c r="F339" s="17"/>
      <c r="G339" s="17">
        <v>0.30155776956283298</v>
      </c>
      <c r="H339" s="17">
        <v>0.24723300393792599</v>
      </c>
      <c r="I339" s="17">
        <v>0.27467142726807198</v>
      </c>
      <c r="J339" s="17">
        <v>0.28744858456868499</v>
      </c>
      <c r="K339" s="17">
        <v>0.24408518076327099</v>
      </c>
      <c r="L339" s="17">
        <v>0.30435855494241898</v>
      </c>
      <c r="M339" s="17"/>
      <c r="N339" s="17">
        <v>0.29150205115544098</v>
      </c>
      <c r="O339" s="17">
        <v>0.28274538355215301</v>
      </c>
      <c r="P339" s="17">
        <v>0.264138192009229</v>
      </c>
      <c r="Q339" s="17">
        <v>0.27093394087224798</v>
      </c>
      <c r="R339" s="17">
        <v>0.27772726189719998</v>
      </c>
      <c r="S339" s="17"/>
      <c r="T339" s="17">
        <v>0.31720060141199602</v>
      </c>
      <c r="U339" s="17">
        <v>0.23825638528189899</v>
      </c>
      <c r="V339" s="17">
        <v>0.29327626348330299</v>
      </c>
      <c r="W339" s="17">
        <v>0.25047032155108101</v>
      </c>
      <c r="X339" s="17"/>
      <c r="Y339" s="17">
        <v>0.32521692409982</v>
      </c>
      <c r="Z339" s="17">
        <v>0.231589648844717</v>
      </c>
      <c r="AA339" s="17">
        <v>0.32545731577682502</v>
      </c>
      <c r="AB339" s="17">
        <v>0.23193987879262901</v>
      </c>
      <c r="AC339" s="17">
        <v>0.365296286079273</v>
      </c>
      <c r="AD339" s="17">
        <v>0.30454580229128297</v>
      </c>
      <c r="AE339" s="17"/>
      <c r="AF339" s="17">
        <v>0.279734240597733</v>
      </c>
      <c r="AG339" s="17">
        <v>0.26731868946833498</v>
      </c>
      <c r="AH339" s="17"/>
      <c r="AI339" s="17">
        <v>0.30549260718981402</v>
      </c>
      <c r="AJ339" s="17">
        <v>0.246855664302987</v>
      </c>
      <c r="AK339" s="17">
        <v>0.24541077676224499</v>
      </c>
      <c r="AL339" s="17">
        <v>0.22802408076185901</v>
      </c>
      <c r="AM339" s="17">
        <v>0.31258320347628399</v>
      </c>
      <c r="AN339" s="17">
        <v>0.30041871739217701</v>
      </c>
      <c r="AO339" s="17">
        <v>0.48461871206754098</v>
      </c>
      <c r="AP339" s="17"/>
      <c r="AQ339" s="17">
        <v>0.38859834714716002</v>
      </c>
      <c r="AR339" s="17">
        <v>0.14834334307882599</v>
      </c>
      <c r="AS339" s="17"/>
      <c r="AT339" s="17">
        <v>0.46489529668455198</v>
      </c>
      <c r="AU339" s="17">
        <v>0.24730137932983501</v>
      </c>
      <c r="AV339" s="17">
        <v>0.171084045222577</v>
      </c>
      <c r="AW339" s="17"/>
      <c r="AX339" s="17">
        <v>0.29794557409795902</v>
      </c>
      <c r="AY339" s="17">
        <v>0.26768680625583302</v>
      </c>
      <c r="AZ339" s="17"/>
      <c r="BA339" s="17">
        <v>0.34733712361223801</v>
      </c>
      <c r="BB339" s="17">
        <v>0.31255599189352501</v>
      </c>
      <c r="BC339" s="17">
        <v>0.32317682657736502</v>
      </c>
      <c r="BD339" s="17">
        <v>0.213061757637594</v>
      </c>
      <c r="BE339" s="17">
        <v>7.2921503284778005E-2</v>
      </c>
      <c r="BF339" s="17"/>
      <c r="BG339" s="17">
        <v>0.32097594236620097</v>
      </c>
      <c r="BH339" s="17">
        <v>0.109396886102438</v>
      </c>
    </row>
    <row r="340" spans="2:60" x14ac:dyDescent="0.35">
      <c r="B340" t="s">
        <v>177</v>
      </c>
      <c r="C340" s="17">
        <v>0.37193642821640599</v>
      </c>
      <c r="D340" s="17">
        <v>0.36795592503437702</v>
      </c>
      <c r="E340" s="17">
        <v>0.37432856006084803</v>
      </c>
      <c r="F340" s="17"/>
      <c r="G340" s="17">
        <v>0.315583340882505</v>
      </c>
      <c r="H340" s="17">
        <v>0.35478526302556301</v>
      </c>
      <c r="I340" s="17">
        <v>0.39720784910171503</v>
      </c>
      <c r="J340" s="17">
        <v>0.36206626700461497</v>
      </c>
      <c r="K340" s="17">
        <v>0.357722518432461</v>
      </c>
      <c r="L340" s="17">
        <v>0.41724032269942801</v>
      </c>
      <c r="M340" s="17"/>
      <c r="N340" s="17">
        <v>0.26185397001637201</v>
      </c>
      <c r="O340" s="17">
        <v>0.39648163647520901</v>
      </c>
      <c r="P340" s="17">
        <v>0.42570705204304499</v>
      </c>
      <c r="Q340" s="17">
        <v>0.38376962696582401</v>
      </c>
      <c r="R340" s="17">
        <v>0.37611044196476301</v>
      </c>
      <c r="S340" s="17"/>
      <c r="T340" s="17">
        <v>0.39984506960725702</v>
      </c>
      <c r="U340" s="17">
        <v>0.40017159109433298</v>
      </c>
      <c r="V340" s="17">
        <v>0.35287555905877999</v>
      </c>
      <c r="W340" s="17">
        <v>0.35977377327591797</v>
      </c>
      <c r="X340" s="17"/>
      <c r="Y340" s="17">
        <v>0.34676956492380401</v>
      </c>
      <c r="Z340" s="17">
        <v>0.41524230360536102</v>
      </c>
      <c r="AA340" s="17">
        <v>0.32703824216490401</v>
      </c>
      <c r="AB340" s="17">
        <v>0.40097254221813</v>
      </c>
      <c r="AC340" s="17">
        <v>0.203479219922861</v>
      </c>
      <c r="AD340" s="17">
        <v>0.298202857074927</v>
      </c>
      <c r="AE340" s="17"/>
      <c r="AF340" s="17">
        <v>0.37149602951278998</v>
      </c>
      <c r="AG340" s="17">
        <v>0.37664852965397499</v>
      </c>
      <c r="AH340" s="17"/>
      <c r="AI340" s="17">
        <v>0.24163423064473299</v>
      </c>
      <c r="AJ340" s="17">
        <v>0.34268056679707898</v>
      </c>
      <c r="AK340" s="17">
        <v>0.42331382483963997</v>
      </c>
      <c r="AL340" s="17">
        <v>0.36966874878664102</v>
      </c>
      <c r="AM340" s="17">
        <v>0.370060228045128</v>
      </c>
      <c r="AN340" s="17">
        <v>0.459691063323317</v>
      </c>
      <c r="AO340" s="17">
        <v>0.33796997981674598</v>
      </c>
      <c r="AP340" s="17"/>
      <c r="AQ340" s="17">
        <v>0.38650663427242998</v>
      </c>
      <c r="AR340" s="17">
        <v>0.36957405130396997</v>
      </c>
      <c r="AS340" s="17"/>
      <c r="AT340" s="17">
        <v>0.37693611155395301</v>
      </c>
      <c r="AU340" s="17">
        <v>0.38378809824987697</v>
      </c>
      <c r="AV340" s="17">
        <v>0.37237829004330603</v>
      </c>
      <c r="AW340" s="17"/>
      <c r="AX340" s="17">
        <v>0.37097105208529801</v>
      </c>
      <c r="AY340" s="17">
        <v>0.37226756898455998</v>
      </c>
      <c r="AZ340" s="17"/>
      <c r="BA340" s="17">
        <v>0.33921097464602801</v>
      </c>
      <c r="BB340" s="17">
        <v>0.42982857410117498</v>
      </c>
      <c r="BC340" s="17">
        <v>0.40524470647158001</v>
      </c>
      <c r="BD340" s="17">
        <v>0.39908833975140301</v>
      </c>
      <c r="BE340" s="17">
        <v>0.22467147830060799</v>
      </c>
      <c r="BF340" s="17"/>
      <c r="BG340" s="17">
        <v>0.40789151622922898</v>
      </c>
      <c r="BH340" s="17">
        <v>0.27006829751327899</v>
      </c>
    </row>
    <row r="341" spans="2:60" x14ac:dyDescent="0.35">
      <c r="B341" t="s">
        <v>178</v>
      </c>
      <c r="C341" s="17">
        <v>0.20608662172185199</v>
      </c>
      <c r="D341" s="17">
        <v>0.19772050027335</v>
      </c>
      <c r="E341" s="17">
        <v>0.21711701344609799</v>
      </c>
      <c r="F341" s="17"/>
      <c r="G341" s="17">
        <v>0.19596937162033701</v>
      </c>
      <c r="H341" s="17">
        <v>0.242728188848748</v>
      </c>
      <c r="I341" s="17">
        <v>0.164000993600845</v>
      </c>
      <c r="J341" s="17">
        <v>0.21596675417464301</v>
      </c>
      <c r="K341" s="17">
        <v>0.25906484099316701</v>
      </c>
      <c r="L341" s="17">
        <v>0.16016210715425699</v>
      </c>
      <c r="M341" s="17"/>
      <c r="N341" s="17">
        <v>0.238575344648535</v>
      </c>
      <c r="O341" s="17">
        <v>0.179463438789462</v>
      </c>
      <c r="P341" s="17">
        <v>0.19570204069792099</v>
      </c>
      <c r="Q341" s="17">
        <v>0.21612384783829899</v>
      </c>
      <c r="R341" s="17">
        <v>0.213992859630524</v>
      </c>
      <c r="S341" s="17"/>
      <c r="T341" s="17">
        <v>0.159216159702746</v>
      </c>
      <c r="U341" s="17">
        <v>0.21416698745931001</v>
      </c>
      <c r="V341" s="17">
        <v>0.204980541869315</v>
      </c>
      <c r="W341" s="17">
        <v>0.23234396709236199</v>
      </c>
      <c r="X341" s="17"/>
      <c r="Y341" s="17">
        <v>0.21245616894769201</v>
      </c>
      <c r="Z341" s="17">
        <v>0.20037900827931401</v>
      </c>
      <c r="AA341" s="17">
        <v>0.134964837906205</v>
      </c>
      <c r="AB341" s="17">
        <v>0.20792987412730701</v>
      </c>
      <c r="AC341" s="17">
        <v>0.31801429247861501</v>
      </c>
      <c r="AD341" s="17">
        <v>0.22015844623482</v>
      </c>
      <c r="AE341" s="17"/>
      <c r="AF341" s="17">
        <v>0.22266051531209</v>
      </c>
      <c r="AG341" s="17">
        <v>0.17876508609573299</v>
      </c>
      <c r="AH341" s="17"/>
      <c r="AI341" s="17">
        <v>0.228189357139437</v>
      </c>
      <c r="AJ341" s="17">
        <v>0.22506970512464899</v>
      </c>
      <c r="AK341" s="17">
        <v>0.20060376345538</v>
      </c>
      <c r="AL341" s="17">
        <v>0.22029957310644999</v>
      </c>
      <c r="AM341" s="17">
        <v>0.200688909229223</v>
      </c>
      <c r="AN341" s="17">
        <v>0.16968451940100701</v>
      </c>
      <c r="AO341" s="17">
        <v>0.124015752444481</v>
      </c>
      <c r="AP341" s="17"/>
      <c r="AQ341" s="17">
        <v>0.13783897498164899</v>
      </c>
      <c r="AR341" s="17">
        <v>0.303794609835839</v>
      </c>
      <c r="AS341" s="17"/>
      <c r="AT341" s="17">
        <v>0.113937528605178</v>
      </c>
      <c r="AU341" s="17">
        <v>0.20911680078637901</v>
      </c>
      <c r="AV341" s="17">
        <v>0.27181033614240602</v>
      </c>
      <c r="AW341" s="17"/>
      <c r="AX341" s="17">
        <v>0.195481946056591</v>
      </c>
      <c r="AY341" s="17">
        <v>0.209724209531059</v>
      </c>
      <c r="AZ341" s="17"/>
      <c r="BA341" s="17">
        <v>0.17911542062508701</v>
      </c>
      <c r="BB341" s="17">
        <v>0.16820151181373</v>
      </c>
      <c r="BC341" s="17">
        <v>0.169791247307922</v>
      </c>
      <c r="BD341" s="17">
        <v>0.263144716843834</v>
      </c>
      <c r="BE341" s="17">
        <v>0.37336625347406199</v>
      </c>
      <c r="BF341" s="17"/>
      <c r="BG341" s="17">
        <v>0.17084359293973</v>
      </c>
      <c r="BH341" s="17">
        <v>0.34467804563610099</v>
      </c>
    </row>
    <row r="342" spans="2:60" x14ac:dyDescent="0.35">
      <c r="B342" t="s">
        <v>179</v>
      </c>
      <c r="C342" s="17">
        <v>6.5662622979440102E-2</v>
      </c>
      <c r="D342" s="17">
        <v>9.3507306362014694E-2</v>
      </c>
      <c r="E342" s="17">
        <v>4.0070882626888397E-2</v>
      </c>
      <c r="F342" s="17"/>
      <c r="G342" s="17">
        <v>9.6353069786574694E-2</v>
      </c>
      <c r="H342" s="17">
        <v>8.2036604464235802E-2</v>
      </c>
      <c r="I342" s="17">
        <v>7.8608247104857906E-2</v>
      </c>
      <c r="J342" s="17">
        <v>4.2314012044480598E-2</v>
      </c>
      <c r="K342" s="17">
        <v>4.8658520454739701E-2</v>
      </c>
      <c r="L342" s="17">
        <v>5.5178615758184203E-2</v>
      </c>
      <c r="M342" s="17"/>
      <c r="N342" s="17">
        <v>8.2217688724672194E-2</v>
      </c>
      <c r="O342" s="17">
        <v>6.02466142161832E-2</v>
      </c>
      <c r="P342" s="17">
        <v>6.3430867560318696E-2</v>
      </c>
      <c r="Q342" s="17">
        <v>6.7639050129224401E-2</v>
      </c>
      <c r="R342" s="17">
        <v>4.9085970914743697E-2</v>
      </c>
      <c r="S342" s="17"/>
      <c r="T342" s="17">
        <v>4.5700321199221697E-2</v>
      </c>
      <c r="U342" s="17">
        <v>6.86918610622613E-2</v>
      </c>
      <c r="V342" s="17">
        <v>6.5236970724666402E-2</v>
      </c>
      <c r="W342" s="17">
        <v>7.7125626882620701E-2</v>
      </c>
      <c r="X342" s="17"/>
      <c r="Y342" s="17">
        <v>3.3893818275190501E-2</v>
      </c>
      <c r="Z342" s="17">
        <v>6.9770054772465506E-2</v>
      </c>
      <c r="AA342" s="17">
        <v>8.8334801324176204E-2</v>
      </c>
      <c r="AB342" s="17">
        <v>0.112971407853799</v>
      </c>
      <c r="AC342" s="17">
        <v>0.11321020151925</v>
      </c>
      <c r="AD342" s="17">
        <v>7.7680131978834596E-2</v>
      </c>
      <c r="AE342" s="17"/>
      <c r="AF342" s="17">
        <v>5.0732026332927102E-2</v>
      </c>
      <c r="AG342" s="17">
        <v>8.8333186363850305E-2</v>
      </c>
      <c r="AH342" s="17"/>
      <c r="AI342" s="17">
        <v>6.5073799264657894E-2</v>
      </c>
      <c r="AJ342" s="17">
        <v>7.4073773787551006E-2</v>
      </c>
      <c r="AK342" s="17">
        <v>7.2450313929384599E-2</v>
      </c>
      <c r="AL342" s="17">
        <v>9.4599535447770694E-2</v>
      </c>
      <c r="AM342" s="17">
        <v>4.9759629967452902E-2</v>
      </c>
      <c r="AN342" s="17">
        <v>4.2438353080409101E-2</v>
      </c>
      <c r="AO342" s="17">
        <v>2.6951333896049302E-2</v>
      </c>
      <c r="AP342" s="17"/>
      <c r="AQ342" s="17">
        <v>2.87820575061081E-2</v>
      </c>
      <c r="AR342" s="17">
        <v>0.101658982276392</v>
      </c>
      <c r="AS342" s="17"/>
      <c r="AT342" s="17">
        <v>1.2178603310259099E-2</v>
      </c>
      <c r="AU342" s="17">
        <v>7.6716464452039196E-2</v>
      </c>
      <c r="AV342" s="17">
        <v>9.0951540312162502E-2</v>
      </c>
      <c r="AW342" s="17"/>
      <c r="AX342" s="17">
        <v>5.6251409133785901E-2</v>
      </c>
      <c r="AY342" s="17">
        <v>6.8890832670655197E-2</v>
      </c>
      <c r="AZ342" s="17"/>
      <c r="BA342" s="17">
        <v>0.101532268537774</v>
      </c>
      <c r="BB342" s="17">
        <v>3.3228704873493602E-2</v>
      </c>
      <c r="BC342" s="17">
        <v>5.9020130174046601E-2</v>
      </c>
      <c r="BD342" s="17">
        <v>5.4995985487503299E-2</v>
      </c>
      <c r="BE342" s="17">
        <v>0.15612737381632799</v>
      </c>
      <c r="BF342" s="17"/>
      <c r="BG342" s="17">
        <v>4.9763894924572803E-2</v>
      </c>
      <c r="BH342" s="17">
        <v>0.12980512885387399</v>
      </c>
    </row>
    <row r="343" spans="2:60" x14ac:dyDescent="0.35">
      <c r="B343" t="s">
        <v>180</v>
      </c>
      <c r="C343" s="17">
        <v>4.0070443268179601E-2</v>
      </c>
      <c r="D343" s="17">
        <v>4.7177317969176999E-2</v>
      </c>
      <c r="E343" s="17">
        <v>3.2973594766211901E-2</v>
      </c>
      <c r="F343" s="17"/>
      <c r="G343" s="17">
        <v>2.30458952098774E-2</v>
      </c>
      <c r="H343" s="17">
        <v>3.2651400615811801E-2</v>
      </c>
      <c r="I343" s="17">
        <v>4.4149679206995397E-2</v>
      </c>
      <c r="J343" s="17">
        <v>4.5058783343546703E-2</v>
      </c>
      <c r="K343" s="17">
        <v>4.6412627051002603E-2</v>
      </c>
      <c r="L343" s="17">
        <v>4.4034821539064302E-2</v>
      </c>
      <c r="M343" s="17"/>
      <c r="N343" s="17">
        <v>3.9561670308440801E-2</v>
      </c>
      <c r="O343" s="17">
        <v>3.17188314623294E-2</v>
      </c>
      <c r="P343" s="17">
        <v>3.8003621648080001E-2</v>
      </c>
      <c r="Q343" s="17">
        <v>3.2583992858461502E-2</v>
      </c>
      <c r="R343" s="17">
        <v>7.3878738397696E-2</v>
      </c>
      <c r="S343" s="17"/>
      <c r="T343" s="17">
        <v>5.0795995007747903E-2</v>
      </c>
      <c r="U343" s="17">
        <v>2.9256375480355201E-2</v>
      </c>
      <c r="V343" s="17">
        <v>4.0885339108680897E-2</v>
      </c>
      <c r="W343" s="17">
        <v>4.0836249913451E-2</v>
      </c>
      <c r="X343" s="17"/>
      <c r="Y343" s="17">
        <v>4.6527775880512899E-2</v>
      </c>
      <c r="Z343" s="17">
        <v>4.0832445543985303E-2</v>
      </c>
      <c r="AA343" s="17">
        <v>4.7546044458790397E-2</v>
      </c>
      <c r="AB343" s="17">
        <v>2.6601500713399302E-2</v>
      </c>
      <c r="AC343" s="17">
        <v>0</v>
      </c>
      <c r="AD343" s="17">
        <v>3.4960109370476097E-2</v>
      </c>
      <c r="AE343" s="17"/>
      <c r="AF343" s="17">
        <v>3.22611002938889E-2</v>
      </c>
      <c r="AG343" s="17">
        <v>5.0333532137159603E-2</v>
      </c>
      <c r="AH343" s="17"/>
      <c r="AI343" s="17">
        <v>6.1446154882294303E-2</v>
      </c>
      <c r="AJ343" s="17">
        <v>5.7752584883910503E-2</v>
      </c>
      <c r="AK343" s="17">
        <v>9.5937732651638508E-3</v>
      </c>
      <c r="AL343" s="17">
        <v>6.0306823020220897E-2</v>
      </c>
      <c r="AM343" s="17">
        <v>4.1161577406904001E-2</v>
      </c>
      <c r="AN343" s="17">
        <v>1.88114313872043E-2</v>
      </c>
      <c r="AO343" s="17">
        <v>2.6444221775182401E-2</v>
      </c>
      <c r="AP343" s="17"/>
      <c r="AQ343" s="17">
        <v>2.2147189742685099E-2</v>
      </c>
      <c r="AR343" s="17">
        <v>5.4085823371027603E-2</v>
      </c>
      <c r="AS343" s="17"/>
      <c r="AT343" s="17">
        <v>8.6219516727559196E-3</v>
      </c>
      <c r="AU343" s="17">
        <v>2.7337944999895E-2</v>
      </c>
      <c r="AV343" s="17">
        <v>7.4139757953685104E-2</v>
      </c>
      <c r="AW343" s="17"/>
      <c r="AX343" s="17">
        <v>3.4569477707018799E-2</v>
      </c>
      <c r="AY343" s="17">
        <v>4.1957369931075399E-2</v>
      </c>
      <c r="AZ343" s="17"/>
      <c r="BA343" s="17">
        <v>3.2804212578873303E-2</v>
      </c>
      <c r="BB343" s="17">
        <v>9.88936999583904E-3</v>
      </c>
      <c r="BC343" s="17">
        <v>1.3900290529691601E-2</v>
      </c>
      <c r="BD343" s="17">
        <v>6.9709200279665096E-2</v>
      </c>
      <c r="BE343" s="17">
        <v>0.153170326858315</v>
      </c>
      <c r="BF343" s="17"/>
      <c r="BG343" s="17">
        <v>1.54366834414944E-2</v>
      </c>
      <c r="BH343" s="17">
        <v>0.13144725694947099</v>
      </c>
    </row>
    <row r="344" spans="2:60" x14ac:dyDescent="0.35">
      <c r="B344" t="s">
        <v>114</v>
      </c>
      <c r="C344" s="17">
        <v>4.0828746649269103E-2</v>
      </c>
      <c r="D344" s="17">
        <v>3.58711015190432E-2</v>
      </c>
      <c r="E344" s="17">
        <v>4.6162349550269398E-2</v>
      </c>
      <c r="F344" s="17"/>
      <c r="G344" s="17">
        <v>6.7490552937872705E-2</v>
      </c>
      <c r="H344" s="17">
        <v>4.0565539107716E-2</v>
      </c>
      <c r="I344" s="17">
        <v>4.1361803717514301E-2</v>
      </c>
      <c r="J344" s="17">
        <v>4.7145598864028998E-2</v>
      </c>
      <c r="K344" s="17">
        <v>4.40563123053581E-2</v>
      </c>
      <c r="L344" s="17">
        <v>1.90255779066478E-2</v>
      </c>
      <c r="M344" s="17"/>
      <c r="N344" s="17">
        <v>8.6289275146538599E-2</v>
      </c>
      <c r="O344" s="17">
        <v>4.9344095504663101E-2</v>
      </c>
      <c r="P344" s="17">
        <v>1.30182260414052E-2</v>
      </c>
      <c r="Q344" s="17">
        <v>2.8949541335942498E-2</v>
      </c>
      <c r="R344" s="17">
        <v>9.2047271950735192E-3</v>
      </c>
      <c r="S344" s="17"/>
      <c r="T344" s="17">
        <v>2.7241853071032E-2</v>
      </c>
      <c r="U344" s="17">
        <v>4.9456799621841803E-2</v>
      </c>
      <c r="V344" s="17">
        <v>4.2745325755254499E-2</v>
      </c>
      <c r="W344" s="17">
        <v>3.9450061284566802E-2</v>
      </c>
      <c r="X344" s="17"/>
      <c r="Y344" s="17">
        <v>3.5135747872980697E-2</v>
      </c>
      <c r="Z344" s="17">
        <v>4.2186538954157103E-2</v>
      </c>
      <c r="AA344" s="17">
        <v>7.6658758369098801E-2</v>
      </c>
      <c r="AB344" s="17">
        <v>1.95847962947359E-2</v>
      </c>
      <c r="AC344" s="17">
        <v>0</v>
      </c>
      <c r="AD344" s="17">
        <v>6.4452653049659206E-2</v>
      </c>
      <c r="AE344" s="17"/>
      <c r="AF344" s="17">
        <v>4.31160879505708E-2</v>
      </c>
      <c r="AG344" s="17">
        <v>3.8600976280946303E-2</v>
      </c>
      <c r="AH344" s="17"/>
      <c r="AI344" s="17">
        <v>9.8163850879063805E-2</v>
      </c>
      <c r="AJ344" s="17">
        <v>5.35677051038237E-2</v>
      </c>
      <c r="AK344" s="17">
        <v>4.8627547748185798E-2</v>
      </c>
      <c r="AL344" s="17">
        <v>2.7101238877058599E-2</v>
      </c>
      <c r="AM344" s="17">
        <v>2.5746451875008E-2</v>
      </c>
      <c r="AN344" s="17">
        <v>8.9559154158853505E-3</v>
      </c>
      <c r="AO344" s="17">
        <v>0</v>
      </c>
      <c r="AP344" s="17"/>
      <c r="AQ344" s="17">
        <v>3.6126796349967398E-2</v>
      </c>
      <c r="AR344" s="17">
        <v>2.25431901339458E-2</v>
      </c>
      <c r="AS344" s="17"/>
      <c r="AT344" s="17">
        <v>2.3430508173302101E-2</v>
      </c>
      <c r="AU344" s="17">
        <v>5.5739312181975802E-2</v>
      </c>
      <c r="AV344" s="17">
        <v>1.96360303258633E-2</v>
      </c>
      <c r="AW344" s="17"/>
      <c r="AX344" s="17">
        <v>4.4780540919347397E-2</v>
      </c>
      <c r="AY344" s="17">
        <v>3.9473212626817203E-2</v>
      </c>
      <c r="AZ344" s="17"/>
      <c r="BA344" s="17">
        <v>0</v>
      </c>
      <c r="BB344" s="17">
        <v>4.6295847322237897E-2</v>
      </c>
      <c r="BC344" s="17">
        <v>2.8866798939394599E-2</v>
      </c>
      <c r="BD344" s="17">
        <v>0</v>
      </c>
      <c r="BE344" s="17">
        <v>1.9743064265909702E-2</v>
      </c>
      <c r="BF344" s="17"/>
      <c r="BG344" s="17">
        <v>3.5088370098772297E-2</v>
      </c>
      <c r="BH344" s="17">
        <v>1.46043849448367E-2</v>
      </c>
    </row>
    <row r="345" spans="2:60" x14ac:dyDescent="0.35">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row>
    <row r="346" spans="2:60" x14ac:dyDescent="0.35">
      <c r="B346" s="6" t="s">
        <v>197</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row>
    <row r="347" spans="2:60" x14ac:dyDescent="0.35">
      <c r="B347" s="24" t="s">
        <v>182</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row>
    <row r="348" spans="2:60" x14ac:dyDescent="0.35">
      <c r="B348" t="s">
        <v>176</v>
      </c>
      <c r="C348" s="17">
        <v>0.35537455137228602</v>
      </c>
      <c r="D348" s="17">
        <v>0.38068970769531602</v>
      </c>
      <c r="E348" s="17">
        <v>0.33292929082043898</v>
      </c>
      <c r="F348" s="17"/>
      <c r="G348" s="17">
        <v>0.27789726011011301</v>
      </c>
      <c r="H348" s="17">
        <v>0.27757566987409998</v>
      </c>
      <c r="I348" s="17">
        <v>0.38809513731811901</v>
      </c>
      <c r="J348" s="17">
        <v>0.37207051979954903</v>
      </c>
      <c r="K348" s="17">
        <v>0.35884698645899499</v>
      </c>
      <c r="L348" s="17">
        <v>0.42803818950309902</v>
      </c>
      <c r="M348" s="17"/>
      <c r="N348" s="17">
        <v>0.33209948479921603</v>
      </c>
      <c r="O348" s="17">
        <v>0.333119098561376</v>
      </c>
      <c r="P348" s="17">
        <v>0.36394833648491898</v>
      </c>
      <c r="Q348" s="17">
        <v>0.35501832284529999</v>
      </c>
      <c r="R348" s="17">
        <v>0.45467488870557998</v>
      </c>
      <c r="S348" s="17"/>
      <c r="T348" s="17">
        <v>0.34003262231693598</v>
      </c>
      <c r="U348" s="17">
        <v>0.35783960252459102</v>
      </c>
      <c r="V348" s="17">
        <v>0.37882409789854699</v>
      </c>
      <c r="W348" s="17">
        <v>0.325747152012337</v>
      </c>
      <c r="X348" s="17"/>
      <c r="Y348" s="17">
        <v>0.34204547429460902</v>
      </c>
      <c r="Z348" s="17">
        <v>0.34154091552551502</v>
      </c>
      <c r="AA348" s="17">
        <v>0.45537942255784403</v>
      </c>
      <c r="AB348" s="17">
        <v>0.407702248813678</v>
      </c>
      <c r="AC348" s="17">
        <v>0.47536043665979599</v>
      </c>
      <c r="AD348" s="17">
        <v>0.335696009025301</v>
      </c>
      <c r="AE348" s="17"/>
      <c r="AF348" s="17">
        <v>0.373677150454852</v>
      </c>
      <c r="AG348" s="17">
        <v>0.33191759870222398</v>
      </c>
      <c r="AH348" s="17"/>
      <c r="AI348" s="17">
        <v>0.316421841253473</v>
      </c>
      <c r="AJ348" s="17">
        <v>0.32756911302819403</v>
      </c>
      <c r="AK348" s="17">
        <v>0.34276310300035501</v>
      </c>
      <c r="AL348" s="17">
        <v>0.31224055060781603</v>
      </c>
      <c r="AM348" s="17">
        <v>0.409237538638619</v>
      </c>
      <c r="AN348" s="17">
        <v>0.36162797036330202</v>
      </c>
      <c r="AO348" s="17">
        <v>0.51975892692099201</v>
      </c>
      <c r="AP348" s="17"/>
      <c r="AQ348" s="17">
        <v>0.33673707996542701</v>
      </c>
      <c r="AR348" s="17">
        <v>0.427328178614516</v>
      </c>
      <c r="AS348" s="17"/>
      <c r="AT348" s="17">
        <v>0.35629067126152703</v>
      </c>
      <c r="AU348" s="17">
        <v>0.27963644636339902</v>
      </c>
      <c r="AV348" s="17">
        <v>0.46113360091531203</v>
      </c>
      <c r="AW348" s="17"/>
      <c r="AX348" s="17">
        <v>0.36828880936783598</v>
      </c>
      <c r="AY348" s="17">
        <v>0.35094473673840298</v>
      </c>
      <c r="AZ348" s="17"/>
      <c r="BA348" s="17">
        <v>0.42216642263304999</v>
      </c>
      <c r="BB348" s="17">
        <v>0.33260223804995698</v>
      </c>
      <c r="BC348" s="17">
        <v>0.31330426951343399</v>
      </c>
      <c r="BD348" s="17">
        <v>0.41217775203977902</v>
      </c>
      <c r="BE348" s="17">
        <v>0.53201240976307895</v>
      </c>
      <c r="BF348" s="17"/>
      <c r="BG348" s="17">
        <v>0.35428428118800598</v>
      </c>
      <c r="BH348" s="17">
        <v>0.50082212089521205</v>
      </c>
    </row>
    <row r="349" spans="2:60" x14ac:dyDescent="0.35">
      <c r="B349" t="s">
        <v>177</v>
      </c>
      <c r="C349" s="17">
        <v>0.33680658014194098</v>
      </c>
      <c r="D349" s="17">
        <v>0.34351789363485102</v>
      </c>
      <c r="E349" s="17">
        <v>0.332879003792382</v>
      </c>
      <c r="F349" s="17"/>
      <c r="G349" s="17">
        <v>0.31694323038354899</v>
      </c>
      <c r="H349" s="17">
        <v>0.31745062440255301</v>
      </c>
      <c r="I349" s="17">
        <v>0.31394992196680799</v>
      </c>
      <c r="J349" s="17">
        <v>0.27345027928500198</v>
      </c>
      <c r="K349" s="17">
        <v>0.40494020418503002</v>
      </c>
      <c r="L349" s="17">
        <v>0.37495571010668699</v>
      </c>
      <c r="M349" s="17"/>
      <c r="N349" s="17">
        <v>0.26261998229322098</v>
      </c>
      <c r="O349" s="17">
        <v>0.322027275274967</v>
      </c>
      <c r="P349" s="17">
        <v>0.35158626778471402</v>
      </c>
      <c r="Q349" s="17">
        <v>0.434563753568318</v>
      </c>
      <c r="R349" s="17">
        <v>0.31833255187033299</v>
      </c>
      <c r="S349" s="17"/>
      <c r="T349" s="17">
        <v>0.34927883926811798</v>
      </c>
      <c r="U349" s="17">
        <v>0.342169585773341</v>
      </c>
      <c r="V349" s="17">
        <v>0.29762550531797399</v>
      </c>
      <c r="W349" s="17">
        <v>0.38700430209543102</v>
      </c>
      <c r="X349" s="17"/>
      <c r="Y349" s="17">
        <v>0.33814292617145297</v>
      </c>
      <c r="Z349" s="17">
        <v>0.35757094756227897</v>
      </c>
      <c r="AA349" s="17">
        <v>0.24337708807509001</v>
      </c>
      <c r="AB349" s="17">
        <v>0.31554214905294098</v>
      </c>
      <c r="AC349" s="17">
        <v>0.17420065523171099</v>
      </c>
      <c r="AD349" s="17">
        <v>0.3370261393151</v>
      </c>
      <c r="AE349" s="17"/>
      <c r="AF349" s="17">
        <v>0.32151037641444402</v>
      </c>
      <c r="AG349" s="17">
        <v>0.36252357623644399</v>
      </c>
      <c r="AH349" s="17"/>
      <c r="AI349" s="17">
        <v>0.16596715187477401</v>
      </c>
      <c r="AJ349" s="17">
        <v>0.34127859376431102</v>
      </c>
      <c r="AK349" s="17">
        <v>0.32970739598426102</v>
      </c>
      <c r="AL349" s="17">
        <v>0.34638715998891401</v>
      </c>
      <c r="AM349" s="17">
        <v>0.35729352733426001</v>
      </c>
      <c r="AN349" s="17">
        <v>0.43479193801738703</v>
      </c>
      <c r="AO349" s="17">
        <v>0.26869501938059298</v>
      </c>
      <c r="AP349" s="17"/>
      <c r="AQ349" s="17">
        <v>0.36171283471396498</v>
      </c>
      <c r="AR349" s="17">
        <v>0.31108277496259101</v>
      </c>
      <c r="AS349" s="17"/>
      <c r="AT349" s="17">
        <v>0.34366055769530601</v>
      </c>
      <c r="AU349" s="17">
        <v>0.38039563838847101</v>
      </c>
      <c r="AV349" s="17">
        <v>0.30812053443668103</v>
      </c>
      <c r="AW349" s="17"/>
      <c r="AX349" s="17">
        <v>0.34365143996845599</v>
      </c>
      <c r="AY349" s="17">
        <v>0.334458674421238</v>
      </c>
      <c r="AZ349" s="17"/>
      <c r="BA349" s="17">
        <v>0.30106556700246301</v>
      </c>
      <c r="BB349" s="17">
        <v>0.32304081784028299</v>
      </c>
      <c r="BC349" s="17">
        <v>0.39987352160838902</v>
      </c>
      <c r="BD349" s="17">
        <v>0.34537046619481998</v>
      </c>
      <c r="BE349" s="17">
        <v>0.27295240486212102</v>
      </c>
      <c r="BF349" s="17"/>
      <c r="BG349" s="17">
        <v>0.31772096438711001</v>
      </c>
      <c r="BH349" s="17">
        <v>0.2918012111685</v>
      </c>
    </row>
    <row r="350" spans="2:60" x14ac:dyDescent="0.35">
      <c r="B350" t="s">
        <v>178</v>
      </c>
      <c r="C350" s="17">
        <v>0.18412401927042199</v>
      </c>
      <c r="D350" s="17">
        <v>0.16892840494366901</v>
      </c>
      <c r="E350" s="17">
        <v>0.196848077246535</v>
      </c>
      <c r="F350" s="17"/>
      <c r="G350" s="17">
        <v>0.19623752057476901</v>
      </c>
      <c r="H350" s="17">
        <v>0.217024891068609</v>
      </c>
      <c r="I350" s="17">
        <v>0.181574838343598</v>
      </c>
      <c r="J350" s="17">
        <v>0.23782728147607399</v>
      </c>
      <c r="K350" s="17">
        <v>0.14110770039658599</v>
      </c>
      <c r="L350" s="17">
        <v>0.14420823205043701</v>
      </c>
      <c r="M350" s="17"/>
      <c r="N350" s="17">
        <v>0.21632634968234701</v>
      </c>
      <c r="O350" s="17">
        <v>0.19254208485693899</v>
      </c>
      <c r="P350" s="17">
        <v>0.18946233741999799</v>
      </c>
      <c r="Q350" s="17">
        <v>0.13791979743260599</v>
      </c>
      <c r="R350" s="17">
        <v>0.16267535507068101</v>
      </c>
      <c r="S350" s="17"/>
      <c r="T350" s="17">
        <v>0.231638994040337</v>
      </c>
      <c r="U350" s="17">
        <v>0.19370942629271501</v>
      </c>
      <c r="V350" s="17">
        <v>0.16962997501164201</v>
      </c>
      <c r="W350" s="17">
        <v>0.167443817220119</v>
      </c>
      <c r="X350" s="17"/>
      <c r="Y350" s="17">
        <v>0.19300613749586401</v>
      </c>
      <c r="Z350" s="17">
        <v>0.193646460562648</v>
      </c>
      <c r="AA350" s="17">
        <v>0.22339820077771499</v>
      </c>
      <c r="AB350" s="17">
        <v>0.146457705525153</v>
      </c>
      <c r="AC350" s="17">
        <v>0.222886532024964</v>
      </c>
      <c r="AD350" s="17">
        <v>0.14377763668809099</v>
      </c>
      <c r="AE350" s="17"/>
      <c r="AF350" s="17">
        <v>0.194723338511616</v>
      </c>
      <c r="AG350" s="17">
        <v>0.16370390265575599</v>
      </c>
      <c r="AH350" s="17"/>
      <c r="AI350" s="17">
        <v>0.27647924023349302</v>
      </c>
      <c r="AJ350" s="17">
        <v>0.175046581339417</v>
      </c>
      <c r="AK350" s="17">
        <v>0.207013351013494</v>
      </c>
      <c r="AL350" s="17">
        <v>0.22765444514420599</v>
      </c>
      <c r="AM350" s="17">
        <v>0.130543480846563</v>
      </c>
      <c r="AN350" s="17">
        <v>0.183386150253045</v>
      </c>
      <c r="AO350" s="17">
        <v>0.12169046691845201</v>
      </c>
      <c r="AP350" s="17"/>
      <c r="AQ350" s="17">
        <v>0.18835637688359999</v>
      </c>
      <c r="AR350" s="17">
        <v>0.16669893478824799</v>
      </c>
      <c r="AS350" s="17"/>
      <c r="AT350" s="17">
        <v>0.201482654115269</v>
      </c>
      <c r="AU350" s="17">
        <v>0.22392500611533001</v>
      </c>
      <c r="AV350" s="17">
        <v>0.121856563248511</v>
      </c>
      <c r="AW350" s="17"/>
      <c r="AX350" s="17">
        <v>0.198043868463819</v>
      </c>
      <c r="AY350" s="17">
        <v>0.179349269402515</v>
      </c>
      <c r="AZ350" s="17"/>
      <c r="BA350" s="17">
        <v>0.14695501894079399</v>
      </c>
      <c r="BB350" s="17">
        <v>0.21275389404490899</v>
      </c>
      <c r="BC350" s="17">
        <v>0.18811676265684099</v>
      </c>
      <c r="BD350" s="17">
        <v>0.16698905557636001</v>
      </c>
      <c r="BE350" s="17">
        <v>0.11127733070436099</v>
      </c>
      <c r="BF350" s="17"/>
      <c r="BG350" s="17">
        <v>0.196825048657846</v>
      </c>
      <c r="BH350" s="17">
        <v>0.12577785021264001</v>
      </c>
    </row>
    <row r="351" spans="2:60" x14ac:dyDescent="0.35">
      <c r="B351" t="s">
        <v>179</v>
      </c>
      <c r="C351" s="17">
        <v>4.4586737031027203E-2</v>
      </c>
      <c r="D351" s="17">
        <v>4.45052757824725E-2</v>
      </c>
      <c r="E351" s="17">
        <v>4.5324158300290199E-2</v>
      </c>
      <c r="F351" s="17"/>
      <c r="G351" s="17">
        <v>4.3304020225442198E-2</v>
      </c>
      <c r="H351" s="17">
        <v>7.7289290777560402E-2</v>
      </c>
      <c r="I351" s="17">
        <v>5.2490672871353602E-2</v>
      </c>
      <c r="J351" s="17">
        <v>3.6840071871051101E-2</v>
      </c>
      <c r="K351" s="17">
        <v>3.4158123347302199E-2</v>
      </c>
      <c r="L351" s="17">
        <v>2.3215948223288901E-2</v>
      </c>
      <c r="M351" s="17"/>
      <c r="N351" s="17">
        <v>5.8708555453876501E-2</v>
      </c>
      <c r="O351" s="17">
        <v>3.7255562065066902E-2</v>
      </c>
      <c r="P351" s="17">
        <v>5.3974342791028002E-2</v>
      </c>
      <c r="Q351" s="17">
        <v>2.6226097094506101E-2</v>
      </c>
      <c r="R351" s="17">
        <v>2.9704669992685E-2</v>
      </c>
      <c r="S351" s="17"/>
      <c r="T351" s="17">
        <v>3.8386556182114902E-2</v>
      </c>
      <c r="U351" s="17">
        <v>2.5197066224653501E-2</v>
      </c>
      <c r="V351" s="17">
        <v>4.95563928365177E-2</v>
      </c>
      <c r="W351" s="17">
        <v>5.7340579607659002E-2</v>
      </c>
      <c r="X351" s="17"/>
      <c r="Y351" s="17">
        <v>5.8258723228189202E-2</v>
      </c>
      <c r="Z351" s="17">
        <v>3.6076444075620301E-2</v>
      </c>
      <c r="AA351" s="17">
        <v>0</v>
      </c>
      <c r="AB351" s="17">
        <v>4.1709134264316203E-2</v>
      </c>
      <c r="AC351" s="17">
        <v>6.17982032494441E-2</v>
      </c>
      <c r="AD351" s="17">
        <v>5.4385054678955699E-2</v>
      </c>
      <c r="AE351" s="17"/>
      <c r="AF351" s="17">
        <v>4.1608037577388297E-2</v>
      </c>
      <c r="AG351" s="17">
        <v>4.9880120533923003E-2</v>
      </c>
      <c r="AH351" s="17"/>
      <c r="AI351" s="17">
        <v>3.9908930297599503E-2</v>
      </c>
      <c r="AJ351" s="17">
        <v>5.78186585247056E-2</v>
      </c>
      <c r="AK351" s="17">
        <v>4.4229678474295903E-2</v>
      </c>
      <c r="AL351" s="17">
        <v>4.5043166138994097E-2</v>
      </c>
      <c r="AM351" s="17">
        <v>4.8511878302304801E-2</v>
      </c>
      <c r="AN351" s="17">
        <v>0</v>
      </c>
      <c r="AO351" s="17">
        <v>4.7465573527915403E-2</v>
      </c>
      <c r="AP351" s="17"/>
      <c r="AQ351" s="17">
        <v>3.8426403871602802E-2</v>
      </c>
      <c r="AR351" s="17">
        <v>4.1843109349891897E-2</v>
      </c>
      <c r="AS351" s="17"/>
      <c r="AT351" s="17">
        <v>3.3782855245845497E-2</v>
      </c>
      <c r="AU351" s="17">
        <v>4.8258368462819397E-2</v>
      </c>
      <c r="AV351" s="17">
        <v>4.3818764070282998E-2</v>
      </c>
      <c r="AW351" s="17"/>
      <c r="AX351" s="17">
        <v>3.47847937511577E-2</v>
      </c>
      <c r="AY351" s="17">
        <v>4.7948973699724999E-2</v>
      </c>
      <c r="AZ351" s="17"/>
      <c r="BA351" s="17">
        <v>6.6340507632797405E-2</v>
      </c>
      <c r="BB351" s="17">
        <v>5.34586144939692E-2</v>
      </c>
      <c r="BC351" s="17">
        <v>4.2573577697232398E-2</v>
      </c>
      <c r="BD351" s="17">
        <v>7.5462726189041596E-2</v>
      </c>
      <c r="BE351" s="17">
        <v>1.389589319651E-2</v>
      </c>
      <c r="BF351" s="17"/>
      <c r="BG351" s="17">
        <v>5.6577112853954697E-2</v>
      </c>
      <c r="BH351" s="17">
        <v>2.9920366768677601E-2</v>
      </c>
    </row>
    <row r="352" spans="2:60" x14ac:dyDescent="0.35">
      <c r="B352" t="s">
        <v>180</v>
      </c>
      <c r="C352" s="17">
        <v>2.8477372125094502E-2</v>
      </c>
      <c r="D352" s="17">
        <v>2.5869358783292499E-2</v>
      </c>
      <c r="E352" s="17">
        <v>3.0476807012914199E-2</v>
      </c>
      <c r="F352" s="17"/>
      <c r="G352" s="17">
        <v>5.4668301184069699E-2</v>
      </c>
      <c r="H352" s="17">
        <v>4.7760607374199501E-2</v>
      </c>
      <c r="I352" s="17">
        <v>2.3165078285954301E-2</v>
      </c>
      <c r="J352" s="17">
        <v>2.3619316441901399E-2</v>
      </c>
      <c r="K352" s="17">
        <v>2.71229977710832E-2</v>
      </c>
      <c r="L352" s="17">
        <v>5.4769043169878504E-3</v>
      </c>
      <c r="M352" s="17"/>
      <c r="N352" s="17">
        <v>4.7614955218288901E-2</v>
      </c>
      <c r="O352" s="17">
        <v>4.6261221881030899E-2</v>
      </c>
      <c r="P352" s="17">
        <v>7.5551798938460002E-3</v>
      </c>
      <c r="Q352" s="17">
        <v>3.0778983727396701E-2</v>
      </c>
      <c r="R352" s="17">
        <v>1.7751618758658199E-2</v>
      </c>
      <c r="S352" s="17"/>
      <c r="T352" s="17">
        <v>9.5191221679470708E-3</v>
      </c>
      <c r="U352" s="17">
        <v>1.53617182922208E-2</v>
      </c>
      <c r="V352" s="17">
        <v>4.4322973465059E-2</v>
      </c>
      <c r="W352" s="17">
        <v>2.6874442979587999E-2</v>
      </c>
      <c r="X352" s="17"/>
      <c r="Y352" s="17">
        <v>3.2687593139901001E-2</v>
      </c>
      <c r="Z352" s="17">
        <v>1.4437203878833099E-2</v>
      </c>
      <c r="AA352" s="17">
        <v>4.1636910958821501E-2</v>
      </c>
      <c r="AB352" s="17">
        <v>5.3909324429363602E-2</v>
      </c>
      <c r="AC352" s="17">
        <v>0</v>
      </c>
      <c r="AD352" s="17">
        <v>3.9186315768961803E-2</v>
      </c>
      <c r="AE352" s="17"/>
      <c r="AF352" s="17">
        <v>2.0672745952232601E-2</v>
      </c>
      <c r="AG352" s="17">
        <v>4.0184820095769701E-2</v>
      </c>
      <c r="AH352" s="17"/>
      <c r="AI352" s="17">
        <v>9.5768613027054306E-2</v>
      </c>
      <c r="AJ352" s="17">
        <v>3.5064582811696901E-2</v>
      </c>
      <c r="AK352" s="17">
        <v>1.7400321667469801E-2</v>
      </c>
      <c r="AL352" s="17">
        <v>4.1453240556154902E-2</v>
      </c>
      <c r="AM352" s="17">
        <v>8.0486571354860294E-3</v>
      </c>
      <c r="AN352" s="17">
        <v>1.1238025950380001E-2</v>
      </c>
      <c r="AO352" s="17">
        <v>4.2390013252047699E-2</v>
      </c>
      <c r="AP352" s="17"/>
      <c r="AQ352" s="17">
        <v>2.47935277724101E-2</v>
      </c>
      <c r="AR352" s="17">
        <v>1.3197335480734601E-2</v>
      </c>
      <c r="AS352" s="17"/>
      <c r="AT352" s="17">
        <v>2.1083894648739301E-2</v>
      </c>
      <c r="AU352" s="17">
        <v>2.3505054003825399E-2</v>
      </c>
      <c r="AV352" s="17">
        <v>2.35044519424343E-2</v>
      </c>
      <c r="AW352" s="17"/>
      <c r="AX352" s="17">
        <v>1.2450779605614099E-2</v>
      </c>
      <c r="AY352" s="17">
        <v>3.39747715187372E-2</v>
      </c>
      <c r="AZ352" s="17"/>
      <c r="BA352" s="17">
        <v>4.4922744223807098E-2</v>
      </c>
      <c r="BB352" s="17">
        <v>1.76294104657733E-2</v>
      </c>
      <c r="BC352" s="17">
        <v>1.5877281624975401E-2</v>
      </c>
      <c r="BD352" s="17">
        <v>0</v>
      </c>
      <c r="BE352" s="17">
        <v>3.0350854073005001E-2</v>
      </c>
      <c r="BF352" s="17"/>
      <c r="BG352" s="17">
        <v>2.4236685937296599E-2</v>
      </c>
      <c r="BH352" s="17">
        <v>2.24512036387431E-2</v>
      </c>
    </row>
    <row r="353" spans="2:60" x14ac:dyDescent="0.35">
      <c r="B353" t="s">
        <v>114</v>
      </c>
      <c r="C353" s="17">
        <v>5.0630740059229601E-2</v>
      </c>
      <c r="D353" s="17">
        <v>3.6489359160399901E-2</v>
      </c>
      <c r="E353" s="17">
        <v>6.1542662827439601E-2</v>
      </c>
      <c r="F353" s="17"/>
      <c r="G353" s="17">
        <v>0.110949667522057</v>
      </c>
      <c r="H353" s="17">
        <v>6.2898916502978394E-2</v>
      </c>
      <c r="I353" s="17">
        <v>4.0724351214167599E-2</v>
      </c>
      <c r="J353" s="17">
        <v>5.6192531126422203E-2</v>
      </c>
      <c r="K353" s="17">
        <v>3.3823987841003302E-2</v>
      </c>
      <c r="L353" s="17">
        <v>2.41050157995003E-2</v>
      </c>
      <c r="M353" s="17"/>
      <c r="N353" s="17">
        <v>8.2630672553050497E-2</v>
      </c>
      <c r="O353" s="17">
        <v>6.8794757360619394E-2</v>
      </c>
      <c r="P353" s="17">
        <v>3.3473535625495002E-2</v>
      </c>
      <c r="Q353" s="17">
        <v>1.5493045331873999E-2</v>
      </c>
      <c r="R353" s="17">
        <v>1.6860915602063702E-2</v>
      </c>
      <c r="S353" s="17"/>
      <c r="T353" s="17">
        <v>3.1143866024547301E-2</v>
      </c>
      <c r="U353" s="17">
        <v>6.5722600892478097E-2</v>
      </c>
      <c r="V353" s="17">
        <v>6.00410554702605E-2</v>
      </c>
      <c r="W353" s="17">
        <v>3.5589706084866599E-2</v>
      </c>
      <c r="X353" s="17"/>
      <c r="Y353" s="17">
        <v>3.58591456699838E-2</v>
      </c>
      <c r="Z353" s="17">
        <v>5.6728028395104997E-2</v>
      </c>
      <c r="AA353" s="17">
        <v>3.6208377630530003E-2</v>
      </c>
      <c r="AB353" s="17">
        <v>3.4679437914548902E-2</v>
      </c>
      <c r="AC353" s="17">
        <v>6.5754172834085106E-2</v>
      </c>
      <c r="AD353" s="17">
        <v>8.9928844523590304E-2</v>
      </c>
      <c r="AE353" s="17"/>
      <c r="AF353" s="17">
        <v>4.78083510894666E-2</v>
      </c>
      <c r="AG353" s="17">
        <v>5.1789981775883398E-2</v>
      </c>
      <c r="AH353" s="17"/>
      <c r="AI353" s="17">
        <v>0.105454223313606</v>
      </c>
      <c r="AJ353" s="17">
        <v>6.3222470531675901E-2</v>
      </c>
      <c r="AK353" s="17">
        <v>5.8886149860124602E-2</v>
      </c>
      <c r="AL353" s="17">
        <v>2.7221437563914801E-2</v>
      </c>
      <c r="AM353" s="17">
        <v>4.6364917742767603E-2</v>
      </c>
      <c r="AN353" s="17">
        <v>8.9559154158853505E-3</v>
      </c>
      <c r="AO353" s="17">
        <v>0</v>
      </c>
      <c r="AP353" s="17"/>
      <c r="AQ353" s="17">
        <v>4.9973776792995001E-2</v>
      </c>
      <c r="AR353" s="17">
        <v>3.9849666804019003E-2</v>
      </c>
      <c r="AS353" s="17"/>
      <c r="AT353" s="17">
        <v>4.3699367033314299E-2</v>
      </c>
      <c r="AU353" s="17">
        <v>4.4279486666155499E-2</v>
      </c>
      <c r="AV353" s="17">
        <v>4.1566085386778702E-2</v>
      </c>
      <c r="AW353" s="17"/>
      <c r="AX353" s="17">
        <v>4.2780308843117003E-2</v>
      </c>
      <c r="AY353" s="17">
        <v>5.3323574219381498E-2</v>
      </c>
      <c r="AZ353" s="17"/>
      <c r="BA353" s="17">
        <v>1.85497395670879E-2</v>
      </c>
      <c r="BB353" s="17">
        <v>6.0515025105107603E-2</v>
      </c>
      <c r="BC353" s="17">
        <v>4.0254586899127601E-2</v>
      </c>
      <c r="BD353" s="17">
        <v>0</v>
      </c>
      <c r="BE353" s="17">
        <v>3.9511107400924797E-2</v>
      </c>
      <c r="BF353" s="17"/>
      <c r="BG353" s="17">
        <v>5.0355906975787401E-2</v>
      </c>
      <c r="BH353" s="17">
        <v>2.92272473162263E-2</v>
      </c>
    </row>
    <row r="354" spans="2:60" x14ac:dyDescent="0.35">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row>
    <row r="355" spans="2:60" x14ac:dyDescent="0.35">
      <c r="B355" s="6" t="s">
        <v>198</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row>
    <row r="356" spans="2:60" x14ac:dyDescent="0.35">
      <c r="B356" s="24" t="s">
        <v>182</v>
      </c>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row>
    <row r="357" spans="2:60" x14ac:dyDescent="0.35">
      <c r="B357" t="s">
        <v>176</v>
      </c>
      <c r="C357" s="17">
        <v>0.29378058327071199</v>
      </c>
      <c r="D357" s="17">
        <v>0.27718325581472603</v>
      </c>
      <c r="E357" s="17">
        <v>0.30447461058286002</v>
      </c>
      <c r="F357" s="17"/>
      <c r="G357" s="17">
        <v>0.332317612493639</v>
      </c>
      <c r="H357" s="17">
        <v>0.26961660181864899</v>
      </c>
      <c r="I357" s="17">
        <v>0.28723432704812202</v>
      </c>
      <c r="J357" s="17">
        <v>0.30877972478271298</v>
      </c>
      <c r="K357" s="17">
        <v>0.22761909864101501</v>
      </c>
      <c r="L357" s="17">
        <v>0.34288894991336599</v>
      </c>
      <c r="M357" s="17"/>
      <c r="N357" s="17">
        <v>0.30545844330037403</v>
      </c>
      <c r="O357" s="17">
        <v>0.32725272041896197</v>
      </c>
      <c r="P357" s="17">
        <v>0.29929973778090002</v>
      </c>
      <c r="Q357" s="17">
        <v>0.26935097980786399</v>
      </c>
      <c r="R357" s="17">
        <v>0.203997642879574</v>
      </c>
      <c r="S357" s="17"/>
      <c r="T357" s="17">
        <v>0.27353832069004702</v>
      </c>
      <c r="U357" s="17">
        <v>0.30387155485126799</v>
      </c>
      <c r="V357" s="17">
        <v>0.30305033573259299</v>
      </c>
      <c r="W357" s="17">
        <v>0.28375605894835898</v>
      </c>
      <c r="X357" s="17"/>
      <c r="Y357" s="17">
        <v>0.33457671810926798</v>
      </c>
      <c r="Z357" s="17">
        <v>0.25514994947670699</v>
      </c>
      <c r="AA357" s="17">
        <v>0.30422754592573997</v>
      </c>
      <c r="AB357" s="17">
        <v>0.32046280747075101</v>
      </c>
      <c r="AC357" s="17">
        <v>0.22458112943836001</v>
      </c>
      <c r="AD357" s="17">
        <v>0.29407321703953199</v>
      </c>
      <c r="AE357" s="17"/>
      <c r="AF357" s="17">
        <v>0.26673768109396001</v>
      </c>
      <c r="AG357" s="17">
        <v>0.32772678743634098</v>
      </c>
      <c r="AH357" s="17"/>
      <c r="AI357" s="17">
        <v>0.27087284889146801</v>
      </c>
      <c r="AJ357" s="17">
        <v>0.26520312278913299</v>
      </c>
      <c r="AK357" s="17">
        <v>0.27399754378700503</v>
      </c>
      <c r="AL357" s="17">
        <v>0.20428871825098299</v>
      </c>
      <c r="AM357" s="17">
        <v>0.35716907208642701</v>
      </c>
      <c r="AN357" s="17">
        <v>0.33909284046432098</v>
      </c>
      <c r="AO357" s="17">
        <v>0.461113233527846</v>
      </c>
      <c r="AP357" s="17"/>
      <c r="AQ357" s="17">
        <v>0.44173620149075798</v>
      </c>
      <c r="AR357" s="17">
        <v>0.15750869679146101</v>
      </c>
      <c r="AS357" s="17"/>
      <c r="AT357" s="17">
        <v>0.56896228408805805</v>
      </c>
      <c r="AU357" s="17">
        <v>0.24443060455194701</v>
      </c>
      <c r="AV357" s="17">
        <v>0.17406675371380301</v>
      </c>
      <c r="AW357" s="17"/>
      <c r="AX357" s="17">
        <v>0.30665029981179798</v>
      </c>
      <c r="AY357" s="17">
        <v>0.289366047128776</v>
      </c>
      <c r="AZ357" s="17"/>
      <c r="BA357" s="17">
        <v>0.33476226187456698</v>
      </c>
      <c r="BB357" s="17">
        <v>0.34942042263089901</v>
      </c>
      <c r="BC357" s="17">
        <v>0.36194144949650198</v>
      </c>
      <c r="BD357" s="17">
        <v>0.27647415055565799</v>
      </c>
      <c r="BE357" s="17">
        <v>3.3926925652141102E-2</v>
      </c>
      <c r="BF357" s="17"/>
      <c r="BG357" s="17">
        <v>0.345871918557283</v>
      </c>
      <c r="BH357" s="17">
        <v>9.70565590367342E-2</v>
      </c>
    </row>
    <row r="358" spans="2:60" x14ac:dyDescent="0.35">
      <c r="B358" t="s">
        <v>177</v>
      </c>
      <c r="C358" s="17">
        <v>0.337221998587723</v>
      </c>
      <c r="D358" s="17">
        <v>0.36241548144861702</v>
      </c>
      <c r="E358" s="17">
        <v>0.31377760366808499</v>
      </c>
      <c r="F358" s="17"/>
      <c r="G358" s="17">
        <v>0.26366887548960899</v>
      </c>
      <c r="H358" s="17">
        <v>0.34027628756744999</v>
      </c>
      <c r="I358" s="17">
        <v>0.36100760813256799</v>
      </c>
      <c r="J358" s="17">
        <v>0.32282150415718203</v>
      </c>
      <c r="K358" s="17">
        <v>0.36742269953166401</v>
      </c>
      <c r="L358" s="17">
        <v>0.341679306839963</v>
      </c>
      <c r="M358" s="17"/>
      <c r="N358" s="17">
        <v>0.29709564793999799</v>
      </c>
      <c r="O358" s="17">
        <v>0.28884878727266</v>
      </c>
      <c r="P358" s="17">
        <v>0.33462528628606297</v>
      </c>
      <c r="Q358" s="17">
        <v>0.44327557650240601</v>
      </c>
      <c r="R358" s="17">
        <v>0.41808565398363601</v>
      </c>
      <c r="S358" s="17"/>
      <c r="T358" s="17">
        <v>0.39929959459015701</v>
      </c>
      <c r="U358" s="17">
        <v>0.33311975414442102</v>
      </c>
      <c r="V358" s="17">
        <v>0.30326473591599701</v>
      </c>
      <c r="W358" s="17">
        <v>0.35388035333729201</v>
      </c>
      <c r="X358" s="17"/>
      <c r="Y358" s="17">
        <v>0.36195706880089901</v>
      </c>
      <c r="Z358" s="17">
        <v>0.34548535475301101</v>
      </c>
      <c r="AA358" s="17">
        <v>0.40200357766129002</v>
      </c>
      <c r="AB358" s="17">
        <v>0.28523868839730199</v>
      </c>
      <c r="AC358" s="17">
        <v>0.50000820353561803</v>
      </c>
      <c r="AD358" s="17">
        <v>0.24652681724952699</v>
      </c>
      <c r="AE358" s="17"/>
      <c r="AF358" s="17">
        <v>0.34690620198034799</v>
      </c>
      <c r="AG358" s="17">
        <v>0.32534780690357301</v>
      </c>
      <c r="AH358" s="17"/>
      <c r="AI358" s="17">
        <v>0.238895479515497</v>
      </c>
      <c r="AJ358" s="17">
        <v>0.321125101093718</v>
      </c>
      <c r="AK358" s="17">
        <v>0.33882162019022</v>
      </c>
      <c r="AL358" s="17">
        <v>0.41222737668972498</v>
      </c>
      <c r="AM358" s="17">
        <v>0.30261646522399899</v>
      </c>
      <c r="AN358" s="17">
        <v>0.43086820568020701</v>
      </c>
      <c r="AO358" s="17">
        <v>0.39013670711190002</v>
      </c>
      <c r="AP358" s="17"/>
      <c r="AQ358" s="17">
        <v>0.360994601082057</v>
      </c>
      <c r="AR358" s="17">
        <v>0.29513444931170901</v>
      </c>
      <c r="AS358" s="17"/>
      <c r="AT358" s="17">
        <v>0.33267182743316298</v>
      </c>
      <c r="AU358" s="17">
        <v>0.39385721517065098</v>
      </c>
      <c r="AV358" s="17">
        <v>0.29052769193462702</v>
      </c>
      <c r="AW358" s="17"/>
      <c r="AX358" s="17">
        <v>0.34443417042598901</v>
      </c>
      <c r="AY358" s="17">
        <v>0.33474809847187897</v>
      </c>
      <c r="AZ358" s="17"/>
      <c r="BA358" s="17">
        <v>0.33856828813114098</v>
      </c>
      <c r="BB358" s="17">
        <v>0.35573371779912299</v>
      </c>
      <c r="BC358" s="17">
        <v>0.42274789034180998</v>
      </c>
      <c r="BD358" s="17">
        <v>0.37722843492121799</v>
      </c>
      <c r="BE358" s="17">
        <v>0.12474375311852499</v>
      </c>
      <c r="BF358" s="17"/>
      <c r="BG358" s="17">
        <v>0.35157824440005397</v>
      </c>
      <c r="BH358" s="17">
        <v>0.190459884910056</v>
      </c>
    </row>
    <row r="359" spans="2:60" x14ac:dyDescent="0.35">
      <c r="B359" t="s">
        <v>178</v>
      </c>
      <c r="C359" s="17">
        <v>0.23479832920180799</v>
      </c>
      <c r="D359" s="17">
        <v>0.23656182295907699</v>
      </c>
      <c r="E359" s="17">
        <v>0.23659008450960001</v>
      </c>
      <c r="F359" s="17"/>
      <c r="G359" s="17">
        <v>0.189302487082155</v>
      </c>
      <c r="H359" s="17">
        <v>0.24861818915050499</v>
      </c>
      <c r="I359" s="17">
        <v>0.206200590791904</v>
      </c>
      <c r="J359" s="17">
        <v>0.25653558785438701</v>
      </c>
      <c r="K359" s="17">
        <v>0.25614666738588598</v>
      </c>
      <c r="L359" s="17">
        <v>0.23524428435945899</v>
      </c>
      <c r="M359" s="17"/>
      <c r="N359" s="17">
        <v>0.23679908902959601</v>
      </c>
      <c r="O359" s="17">
        <v>0.22893129566301901</v>
      </c>
      <c r="P359" s="17">
        <v>0.24769669682640699</v>
      </c>
      <c r="Q359" s="17">
        <v>0.18753058985526699</v>
      </c>
      <c r="R359" s="17">
        <v>0.26493976671608899</v>
      </c>
      <c r="S359" s="17"/>
      <c r="T359" s="17">
        <v>0.22260431484809301</v>
      </c>
      <c r="U359" s="17">
        <v>0.22199994894539399</v>
      </c>
      <c r="V359" s="17">
        <v>0.239262868352175</v>
      </c>
      <c r="W359" s="17">
        <v>0.24673491576060999</v>
      </c>
      <c r="X359" s="17"/>
      <c r="Y359" s="17">
        <v>0.165878503031514</v>
      </c>
      <c r="Z359" s="17">
        <v>0.27666159596135398</v>
      </c>
      <c r="AA359" s="17">
        <v>0.113540687660394</v>
      </c>
      <c r="AB359" s="17">
        <v>0.25687334552448898</v>
      </c>
      <c r="AC359" s="17">
        <v>0.213612463776579</v>
      </c>
      <c r="AD359" s="17">
        <v>0.30612928184959398</v>
      </c>
      <c r="AE359" s="17"/>
      <c r="AF359" s="17">
        <v>0.25500650452818002</v>
      </c>
      <c r="AG359" s="17">
        <v>0.20715698511553199</v>
      </c>
      <c r="AH359" s="17"/>
      <c r="AI359" s="17">
        <v>0.24552525633</v>
      </c>
      <c r="AJ359" s="17">
        <v>0.244421035061192</v>
      </c>
      <c r="AK359" s="17">
        <v>0.23286421831590201</v>
      </c>
      <c r="AL359" s="17">
        <v>0.31622063895492603</v>
      </c>
      <c r="AM359" s="17">
        <v>0.23030743342416399</v>
      </c>
      <c r="AN359" s="17">
        <v>0.15988861827960199</v>
      </c>
      <c r="AO359" s="17">
        <v>9.5354503689022499E-2</v>
      </c>
      <c r="AP359" s="17"/>
      <c r="AQ359" s="17">
        <v>0.12224517897192</v>
      </c>
      <c r="AR359" s="17">
        <v>0.36902912026997098</v>
      </c>
      <c r="AS359" s="17"/>
      <c r="AT359" s="17">
        <v>5.5472424082038202E-2</v>
      </c>
      <c r="AU359" s="17">
        <v>0.23271943395253</v>
      </c>
      <c r="AV359" s="17">
        <v>0.361872403262533</v>
      </c>
      <c r="AW359" s="17"/>
      <c r="AX359" s="17">
        <v>0.21317770249610099</v>
      </c>
      <c r="AY359" s="17">
        <v>0.24221457941205399</v>
      </c>
      <c r="AZ359" s="17"/>
      <c r="BA359" s="17">
        <v>0.23539740763843001</v>
      </c>
      <c r="BB359" s="17">
        <v>0.17990945624806301</v>
      </c>
      <c r="BC359" s="17">
        <v>0.14144494946382999</v>
      </c>
      <c r="BD359" s="17">
        <v>0.22150834650860701</v>
      </c>
      <c r="BE359" s="17">
        <v>0.56547674419248295</v>
      </c>
      <c r="BF359" s="17"/>
      <c r="BG359" s="17">
        <v>0.193342193466496</v>
      </c>
      <c r="BH359" s="17">
        <v>0.47594944141543899</v>
      </c>
    </row>
    <row r="360" spans="2:60" x14ac:dyDescent="0.35">
      <c r="B360" t="s">
        <v>179</v>
      </c>
      <c r="C360" s="17">
        <v>5.4127013447135698E-2</v>
      </c>
      <c r="D360" s="17">
        <v>5.1832280279750002E-2</v>
      </c>
      <c r="E360" s="17">
        <v>5.7117012004676497E-2</v>
      </c>
      <c r="F360" s="17"/>
      <c r="G360" s="17">
        <v>0.13394068024410299</v>
      </c>
      <c r="H360" s="17">
        <v>4.9239259932135203E-2</v>
      </c>
      <c r="I360" s="17">
        <v>3.6970778809843299E-2</v>
      </c>
      <c r="J360" s="17">
        <v>3.5853925711916701E-2</v>
      </c>
      <c r="K360" s="17">
        <v>6.6794876628258101E-2</v>
      </c>
      <c r="L360" s="17">
        <v>3.24064884433325E-2</v>
      </c>
      <c r="M360" s="17"/>
      <c r="N360" s="17">
        <v>3.8202621714830999E-2</v>
      </c>
      <c r="O360" s="17">
        <v>6.5031721478681997E-2</v>
      </c>
      <c r="P360" s="17">
        <v>5.6215101938772001E-2</v>
      </c>
      <c r="Q360" s="17">
        <v>6.1554270303969698E-2</v>
      </c>
      <c r="R360" s="17">
        <v>6.0658428982912599E-2</v>
      </c>
      <c r="S360" s="17"/>
      <c r="T360" s="17">
        <v>2.8188426626146599E-2</v>
      </c>
      <c r="U360" s="17">
        <v>6.0216539628730602E-2</v>
      </c>
      <c r="V360" s="17">
        <v>6.4237489839707798E-2</v>
      </c>
      <c r="W360" s="17">
        <v>4.9991073491247602E-2</v>
      </c>
      <c r="X360" s="17"/>
      <c r="Y360" s="17">
        <v>5.4462204549743799E-2</v>
      </c>
      <c r="Z360" s="17">
        <v>4.89879962121961E-2</v>
      </c>
      <c r="AA360" s="17">
        <v>8.6759369691485094E-2</v>
      </c>
      <c r="AB360" s="17">
        <v>5.0510850111046099E-2</v>
      </c>
      <c r="AC360" s="17">
        <v>0</v>
      </c>
      <c r="AD360" s="17">
        <v>6.9052807702517802E-2</v>
      </c>
      <c r="AE360" s="17"/>
      <c r="AF360" s="17">
        <v>4.3354437016274498E-2</v>
      </c>
      <c r="AG360" s="17">
        <v>6.8914541198192902E-2</v>
      </c>
      <c r="AH360" s="17"/>
      <c r="AI360" s="17">
        <v>9.4511481702779801E-2</v>
      </c>
      <c r="AJ360" s="17">
        <v>6.3539854444216198E-2</v>
      </c>
      <c r="AK360" s="17">
        <v>6.9686249369964398E-2</v>
      </c>
      <c r="AL360" s="17">
        <v>1.77541131452102E-2</v>
      </c>
      <c r="AM360" s="17">
        <v>4.7708579312919497E-2</v>
      </c>
      <c r="AN360" s="17">
        <v>2.9899501071968301E-2</v>
      </c>
      <c r="AO360" s="17">
        <v>2.6444221775182401E-2</v>
      </c>
      <c r="AP360" s="17"/>
      <c r="AQ360" s="17">
        <v>2.90023004445574E-2</v>
      </c>
      <c r="AR360" s="17">
        <v>7.2733372614461306E-2</v>
      </c>
      <c r="AS360" s="17"/>
      <c r="AT360" s="17">
        <v>1.5109720549729699E-2</v>
      </c>
      <c r="AU360" s="17">
        <v>5.0376985219226199E-2</v>
      </c>
      <c r="AV360" s="17">
        <v>8.17791877576277E-2</v>
      </c>
      <c r="AW360" s="17"/>
      <c r="AX360" s="17">
        <v>4.6675348116985198E-2</v>
      </c>
      <c r="AY360" s="17">
        <v>5.6683063987374001E-2</v>
      </c>
      <c r="AZ360" s="17"/>
      <c r="BA360" s="17">
        <v>4.5397879875347297E-2</v>
      </c>
      <c r="BB360" s="17">
        <v>6.1369979560289799E-2</v>
      </c>
      <c r="BC360" s="17">
        <v>1.7672538248455601E-2</v>
      </c>
      <c r="BD360" s="17">
        <v>0.124789068014517</v>
      </c>
      <c r="BE360" s="17">
        <v>0.105437909367513</v>
      </c>
      <c r="BF360" s="17"/>
      <c r="BG360" s="17">
        <v>5.7503392084658302E-2</v>
      </c>
      <c r="BH360" s="17">
        <v>0.11047458439621501</v>
      </c>
    </row>
    <row r="361" spans="2:60" x14ac:dyDescent="0.35">
      <c r="B361" t="s">
        <v>180</v>
      </c>
      <c r="C361" s="17">
        <v>3.3153984449212699E-2</v>
      </c>
      <c r="D361" s="17">
        <v>4.3660757519888599E-2</v>
      </c>
      <c r="E361" s="17">
        <v>2.27113621750612E-2</v>
      </c>
      <c r="F361" s="17"/>
      <c r="G361" s="17">
        <v>2.2506985360060301E-2</v>
      </c>
      <c r="H361" s="17">
        <v>3.0839192635537301E-2</v>
      </c>
      <c r="I361" s="17">
        <v>4.2575962491759101E-2</v>
      </c>
      <c r="J361" s="17">
        <v>3.2699940739289897E-2</v>
      </c>
      <c r="K361" s="17">
        <v>4.7199793009235498E-2</v>
      </c>
      <c r="L361" s="17">
        <v>2.26457814670319E-2</v>
      </c>
      <c r="M361" s="17"/>
      <c r="N361" s="17">
        <v>3.64154470377746E-2</v>
      </c>
      <c r="O361" s="17">
        <v>4.2619410861585098E-2</v>
      </c>
      <c r="P361" s="17">
        <v>2.23475985887885E-2</v>
      </c>
      <c r="Q361" s="17">
        <v>2.4425328747506601E-2</v>
      </c>
      <c r="R361" s="17">
        <v>5.23185074377885E-2</v>
      </c>
      <c r="S361" s="17"/>
      <c r="T361" s="17">
        <v>3.3245111260069703E-2</v>
      </c>
      <c r="U361" s="17">
        <v>1.6609438518407401E-2</v>
      </c>
      <c r="V361" s="17">
        <v>3.0899458908604599E-2</v>
      </c>
      <c r="W361" s="17">
        <v>5.0899200273967597E-2</v>
      </c>
      <c r="X361" s="17"/>
      <c r="Y361" s="17">
        <v>2.54319527929554E-2</v>
      </c>
      <c r="Z361" s="17">
        <v>2.6429218850648199E-2</v>
      </c>
      <c r="AA361" s="17">
        <v>7.3639327111091099E-2</v>
      </c>
      <c r="AB361" s="17">
        <v>5.1721200702649101E-2</v>
      </c>
      <c r="AC361" s="17">
        <v>6.17982032494441E-2</v>
      </c>
      <c r="AD361" s="17">
        <v>4.0692736143587802E-2</v>
      </c>
      <c r="AE361" s="17"/>
      <c r="AF361" s="17">
        <v>3.0403989003761699E-2</v>
      </c>
      <c r="AG361" s="17">
        <v>3.7844939370018101E-2</v>
      </c>
      <c r="AH361" s="17"/>
      <c r="AI361" s="17">
        <v>3.1694620916713198E-2</v>
      </c>
      <c r="AJ361" s="17">
        <v>3.5533563293416302E-2</v>
      </c>
      <c r="AK361" s="17">
        <v>3.09274188963981E-2</v>
      </c>
      <c r="AL361" s="17">
        <v>1.8294104426853398E-2</v>
      </c>
      <c r="AM361" s="17">
        <v>4.6350218215727497E-2</v>
      </c>
      <c r="AN361" s="17">
        <v>2.0782888348572601E-2</v>
      </c>
      <c r="AO361" s="17">
        <v>2.6951333896049302E-2</v>
      </c>
      <c r="AP361" s="17"/>
      <c r="AQ361" s="17">
        <v>1.55778887387367E-2</v>
      </c>
      <c r="AR361" s="17">
        <v>5.0840523243085398E-2</v>
      </c>
      <c r="AS361" s="17"/>
      <c r="AT361" s="17">
        <v>3.7017139684046899E-3</v>
      </c>
      <c r="AU361" s="17">
        <v>2.3615818718659899E-2</v>
      </c>
      <c r="AV361" s="17">
        <v>6.1475379222462601E-2</v>
      </c>
      <c r="AW361" s="17"/>
      <c r="AX361" s="17">
        <v>2.4397898338669299E-2</v>
      </c>
      <c r="AY361" s="17">
        <v>3.6157473956809301E-2</v>
      </c>
      <c r="AZ361" s="17"/>
      <c r="BA361" s="17">
        <v>3.6636805420778601E-2</v>
      </c>
      <c r="BB361" s="17">
        <v>1.05133475964085E-2</v>
      </c>
      <c r="BC361" s="17">
        <v>2.0975624135946998E-2</v>
      </c>
      <c r="BD361" s="17">
        <v>0</v>
      </c>
      <c r="BE361" s="17">
        <v>0.115004176966944</v>
      </c>
      <c r="BF361" s="17"/>
      <c r="BG361" s="17">
        <v>1.68374149911996E-2</v>
      </c>
      <c r="BH361" s="17">
        <v>8.5071154511180497E-2</v>
      </c>
    </row>
    <row r="362" spans="2:60" x14ac:dyDescent="0.35">
      <c r="B362" t="s">
        <v>114</v>
      </c>
      <c r="C362" s="17">
        <v>4.6918091043409098E-2</v>
      </c>
      <c r="D362" s="17">
        <v>2.8346401977941901E-2</v>
      </c>
      <c r="E362" s="17">
        <v>6.5329327059717002E-2</v>
      </c>
      <c r="F362" s="17"/>
      <c r="G362" s="17">
        <v>5.8263359330434597E-2</v>
      </c>
      <c r="H362" s="17">
        <v>6.1410468895722603E-2</v>
      </c>
      <c r="I362" s="17">
        <v>6.6010732725803295E-2</v>
      </c>
      <c r="J362" s="17">
        <v>4.3309316754510697E-2</v>
      </c>
      <c r="K362" s="17">
        <v>3.4816864803940903E-2</v>
      </c>
      <c r="L362" s="17">
        <v>2.5135188976848799E-2</v>
      </c>
      <c r="M362" s="17"/>
      <c r="N362" s="17">
        <v>8.6028750977426599E-2</v>
      </c>
      <c r="O362" s="17">
        <v>4.7316064305092498E-2</v>
      </c>
      <c r="P362" s="17">
        <v>3.9815578579070497E-2</v>
      </c>
      <c r="Q362" s="17">
        <v>1.3863254782986899E-2</v>
      </c>
      <c r="R362" s="17">
        <v>0</v>
      </c>
      <c r="S362" s="17"/>
      <c r="T362" s="17">
        <v>4.3124231985486997E-2</v>
      </c>
      <c r="U362" s="17">
        <v>6.4182763911779295E-2</v>
      </c>
      <c r="V362" s="17">
        <v>5.9285111250923103E-2</v>
      </c>
      <c r="W362" s="17">
        <v>1.4738398188524101E-2</v>
      </c>
      <c r="X362" s="17"/>
      <c r="Y362" s="17">
        <v>5.7693552715621099E-2</v>
      </c>
      <c r="Z362" s="17">
        <v>4.72858847460828E-2</v>
      </c>
      <c r="AA362" s="17">
        <v>1.9829491949999601E-2</v>
      </c>
      <c r="AB362" s="17">
        <v>3.5193107793763702E-2</v>
      </c>
      <c r="AC362" s="17">
        <v>0</v>
      </c>
      <c r="AD362" s="17">
        <v>4.3525140015240701E-2</v>
      </c>
      <c r="AE362" s="17"/>
      <c r="AF362" s="17">
        <v>5.75911863774759E-2</v>
      </c>
      <c r="AG362" s="17">
        <v>3.3008939976342501E-2</v>
      </c>
      <c r="AH362" s="17"/>
      <c r="AI362" s="17">
        <v>0.11850031264354199</v>
      </c>
      <c r="AJ362" s="17">
        <v>7.0177323318324603E-2</v>
      </c>
      <c r="AK362" s="17">
        <v>5.3702949440509698E-2</v>
      </c>
      <c r="AL362" s="17">
        <v>3.1215048532302499E-2</v>
      </c>
      <c r="AM362" s="17">
        <v>1.5848231736762902E-2</v>
      </c>
      <c r="AN362" s="17">
        <v>1.94679461553297E-2</v>
      </c>
      <c r="AO362" s="17">
        <v>0</v>
      </c>
      <c r="AP362" s="17"/>
      <c r="AQ362" s="17">
        <v>3.04438292719705E-2</v>
      </c>
      <c r="AR362" s="17">
        <v>5.4753837769311899E-2</v>
      </c>
      <c r="AS362" s="17"/>
      <c r="AT362" s="17">
        <v>2.4082029878607001E-2</v>
      </c>
      <c r="AU362" s="17">
        <v>5.4999942386986099E-2</v>
      </c>
      <c r="AV362" s="17">
        <v>3.0278584108946498E-2</v>
      </c>
      <c r="AW362" s="17"/>
      <c r="AX362" s="17">
        <v>6.4664580810456895E-2</v>
      </c>
      <c r="AY362" s="17">
        <v>4.0830737043108002E-2</v>
      </c>
      <c r="AZ362" s="17"/>
      <c r="BA362" s="17">
        <v>9.2373570597349096E-3</v>
      </c>
      <c r="BB362" s="17">
        <v>4.3053076165216198E-2</v>
      </c>
      <c r="BC362" s="17">
        <v>3.5217548313455201E-2</v>
      </c>
      <c r="BD362" s="17">
        <v>0</v>
      </c>
      <c r="BE362" s="17">
        <v>5.5410490702393199E-2</v>
      </c>
      <c r="BF362" s="17"/>
      <c r="BG362" s="17">
        <v>3.4866836500309001E-2</v>
      </c>
      <c r="BH362" s="17">
        <v>4.09883757303749E-2</v>
      </c>
    </row>
    <row r="363" spans="2:60" x14ac:dyDescent="0.35">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row>
    <row r="364" spans="2:60" x14ac:dyDescent="0.35">
      <c r="B364" s="6" t="s">
        <v>199</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row>
    <row r="365" spans="2:60" x14ac:dyDescent="0.35">
      <c r="B365" s="24" t="s">
        <v>182</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row>
    <row r="366" spans="2:60" x14ac:dyDescent="0.35">
      <c r="B366" t="s">
        <v>176</v>
      </c>
      <c r="C366" s="17">
        <v>0.35747217312329699</v>
      </c>
      <c r="D366" s="17">
        <v>0.33255476141326401</v>
      </c>
      <c r="E366" s="17">
        <v>0.37264592349695602</v>
      </c>
      <c r="F366" s="17"/>
      <c r="G366" s="17">
        <v>0.447047422164424</v>
      </c>
      <c r="H366" s="17">
        <v>0.39377102547086501</v>
      </c>
      <c r="I366" s="17">
        <v>0.375874665676597</v>
      </c>
      <c r="J366" s="17">
        <v>0.35186780917382099</v>
      </c>
      <c r="K366" s="17">
        <v>0.288947691332753</v>
      </c>
      <c r="L366" s="17">
        <v>0.32131906151211498</v>
      </c>
      <c r="M366" s="17"/>
      <c r="N366" s="17">
        <v>0.375021982873953</v>
      </c>
      <c r="O366" s="17">
        <v>0.40252088532804398</v>
      </c>
      <c r="P366" s="17">
        <v>0.361618001945121</v>
      </c>
      <c r="Q366" s="17">
        <v>0.28439877824605098</v>
      </c>
      <c r="R366" s="17">
        <v>0.32479559313398698</v>
      </c>
      <c r="S366" s="17"/>
      <c r="T366" s="17">
        <v>0.353323679230655</v>
      </c>
      <c r="U366" s="17">
        <v>0.34346587703557202</v>
      </c>
      <c r="V366" s="17">
        <v>0.380496057501572</v>
      </c>
      <c r="W366" s="17">
        <v>0.335142776430436</v>
      </c>
      <c r="X366" s="17"/>
      <c r="Y366" s="17">
        <v>0.392925178623038</v>
      </c>
      <c r="Z366" s="17">
        <v>0.34699114678367199</v>
      </c>
      <c r="AA366" s="17">
        <v>0.41819569000093099</v>
      </c>
      <c r="AB366" s="17">
        <v>0.284686569911276</v>
      </c>
      <c r="AC366" s="17">
        <v>0.220050429917614</v>
      </c>
      <c r="AD366" s="17">
        <v>0.362235385348259</v>
      </c>
      <c r="AE366" s="17"/>
      <c r="AF366" s="17">
        <v>0.33780505076731498</v>
      </c>
      <c r="AG366" s="17">
        <v>0.381788586083462</v>
      </c>
      <c r="AH366" s="17"/>
      <c r="AI366" s="17">
        <v>0.33885954554348502</v>
      </c>
      <c r="AJ366" s="17">
        <v>0.34652796581253498</v>
      </c>
      <c r="AK366" s="17">
        <v>0.38108532815363999</v>
      </c>
      <c r="AL366" s="17">
        <v>0.29135733221014698</v>
      </c>
      <c r="AM366" s="17">
        <v>0.36752627004024102</v>
      </c>
      <c r="AN366" s="17">
        <v>0.39283056038150899</v>
      </c>
      <c r="AO366" s="17">
        <v>0.39980243031594698</v>
      </c>
      <c r="AP366" s="17"/>
      <c r="AQ366" s="17">
        <v>0.44275767291692703</v>
      </c>
      <c r="AR366" s="17">
        <v>0.27518598122837601</v>
      </c>
      <c r="AS366" s="17"/>
      <c r="AT366" s="17">
        <v>0.49493064673680298</v>
      </c>
      <c r="AU366" s="17">
        <v>0.33118180944211001</v>
      </c>
      <c r="AV366" s="17">
        <v>0.29755080964567598</v>
      </c>
      <c r="AW366" s="17"/>
      <c r="AX366" s="17">
        <v>0.38464253400176501</v>
      </c>
      <c r="AY366" s="17">
        <v>0.34815226776994301</v>
      </c>
      <c r="AZ366" s="17"/>
      <c r="BA366" s="17">
        <v>0.42332694668406601</v>
      </c>
      <c r="BB366" s="17">
        <v>0.42640841594251999</v>
      </c>
      <c r="BC366" s="17">
        <v>0.38386823889451999</v>
      </c>
      <c r="BD366" s="17">
        <v>0.351595488670497</v>
      </c>
      <c r="BE366" s="17">
        <v>0.165834769232267</v>
      </c>
      <c r="BF366" s="17"/>
      <c r="BG366" s="17">
        <v>0.42566244198316</v>
      </c>
      <c r="BH366" s="17">
        <v>0.21418414168976899</v>
      </c>
    </row>
    <row r="367" spans="2:60" x14ac:dyDescent="0.35">
      <c r="B367" t="s">
        <v>177</v>
      </c>
      <c r="C367" s="17">
        <v>0.359647820432204</v>
      </c>
      <c r="D367" s="17">
        <v>0.36219309249343401</v>
      </c>
      <c r="E367" s="17">
        <v>0.36254105709099599</v>
      </c>
      <c r="F367" s="17"/>
      <c r="G367" s="17">
        <v>0.29861797542699697</v>
      </c>
      <c r="H367" s="17">
        <v>0.29053389622125197</v>
      </c>
      <c r="I367" s="17">
        <v>0.41174646491871802</v>
      </c>
      <c r="J367" s="17">
        <v>0.316972254716199</v>
      </c>
      <c r="K367" s="17">
        <v>0.38821231569805698</v>
      </c>
      <c r="L367" s="17">
        <v>0.42424099643983898</v>
      </c>
      <c r="M367" s="17"/>
      <c r="N367" s="17">
        <v>0.35133764146832702</v>
      </c>
      <c r="O367" s="17">
        <v>0.34333666932595502</v>
      </c>
      <c r="P367" s="17">
        <v>0.31309268204464102</v>
      </c>
      <c r="Q367" s="17">
        <v>0.45833428568218798</v>
      </c>
      <c r="R367" s="17">
        <v>0.40742529822610102</v>
      </c>
      <c r="S367" s="17"/>
      <c r="T367" s="17">
        <v>0.38788144431370097</v>
      </c>
      <c r="U367" s="17">
        <v>0.38923086978598898</v>
      </c>
      <c r="V367" s="17">
        <v>0.31174659408910399</v>
      </c>
      <c r="W367" s="17">
        <v>0.39259366673797602</v>
      </c>
      <c r="X367" s="17"/>
      <c r="Y367" s="17">
        <v>0.33922772014348601</v>
      </c>
      <c r="Z367" s="17">
        <v>0.36619784427357199</v>
      </c>
      <c r="AA367" s="17">
        <v>0.341158937228977</v>
      </c>
      <c r="AB367" s="17">
        <v>0.37281417642908099</v>
      </c>
      <c r="AC367" s="17">
        <v>0.62756057961914702</v>
      </c>
      <c r="AD367" s="17">
        <v>0.35442656531688399</v>
      </c>
      <c r="AE367" s="17"/>
      <c r="AF367" s="17">
        <v>0.37788920576350499</v>
      </c>
      <c r="AG367" s="17">
        <v>0.33594474256621998</v>
      </c>
      <c r="AH367" s="17"/>
      <c r="AI367" s="17">
        <v>0.256451299400063</v>
      </c>
      <c r="AJ367" s="17">
        <v>0.34851535217927898</v>
      </c>
      <c r="AK367" s="17">
        <v>0.360730260966593</v>
      </c>
      <c r="AL367" s="17">
        <v>0.40445958545912197</v>
      </c>
      <c r="AM367" s="17">
        <v>0.37412849906999701</v>
      </c>
      <c r="AN367" s="17">
        <v>0.383635755022528</v>
      </c>
      <c r="AO367" s="17">
        <v>0.34645681677852203</v>
      </c>
      <c r="AP367" s="17"/>
      <c r="AQ367" s="17">
        <v>0.391864934283227</v>
      </c>
      <c r="AR367" s="17">
        <v>0.34117840962580398</v>
      </c>
      <c r="AS367" s="17"/>
      <c r="AT367" s="17">
        <v>0.36981516855114899</v>
      </c>
      <c r="AU367" s="17">
        <v>0.37648785759757702</v>
      </c>
      <c r="AV367" s="17">
        <v>0.33916883404335202</v>
      </c>
      <c r="AW367" s="17"/>
      <c r="AX367" s="17">
        <v>0.35165439966335998</v>
      </c>
      <c r="AY367" s="17">
        <v>0.36238970249068703</v>
      </c>
      <c r="AZ367" s="17"/>
      <c r="BA367" s="17">
        <v>0.29618990049898802</v>
      </c>
      <c r="BB367" s="17">
        <v>0.36848072524019798</v>
      </c>
      <c r="BC367" s="17">
        <v>0.42707915139182501</v>
      </c>
      <c r="BD367" s="17">
        <v>0.43502894628594502</v>
      </c>
      <c r="BE367" s="17">
        <v>0.27164490373542199</v>
      </c>
      <c r="BF367" s="17"/>
      <c r="BG367" s="17">
        <v>0.35098028365386402</v>
      </c>
      <c r="BH367" s="17">
        <v>0.31417012624089602</v>
      </c>
    </row>
    <row r="368" spans="2:60" x14ac:dyDescent="0.35">
      <c r="B368" t="s">
        <v>178</v>
      </c>
      <c r="C368" s="17">
        <v>0.189346991962208</v>
      </c>
      <c r="D368" s="17">
        <v>0.21343678213696499</v>
      </c>
      <c r="E368" s="17">
        <v>0.16916739063320599</v>
      </c>
      <c r="F368" s="17"/>
      <c r="G368" s="17">
        <v>0.128794970281355</v>
      </c>
      <c r="H368" s="17">
        <v>0.21770466449196499</v>
      </c>
      <c r="I368" s="17">
        <v>0.11441930564571701</v>
      </c>
      <c r="J368" s="17">
        <v>0.20876680866934499</v>
      </c>
      <c r="K368" s="17">
        <v>0.22625429121986099</v>
      </c>
      <c r="L368" s="17">
        <v>0.20957327162994699</v>
      </c>
      <c r="M368" s="17"/>
      <c r="N368" s="17">
        <v>0.16616263566413</v>
      </c>
      <c r="O368" s="17">
        <v>0.16836886830522299</v>
      </c>
      <c r="P368" s="17">
        <v>0.23486967461934799</v>
      </c>
      <c r="Q368" s="17">
        <v>0.145681355119086</v>
      </c>
      <c r="R368" s="17">
        <v>0.214626929427015</v>
      </c>
      <c r="S368" s="17"/>
      <c r="T368" s="17">
        <v>0.19647369515805899</v>
      </c>
      <c r="U368" s="17">
        <v>0.17870619725233</v>
      </c>
      <c r="V368" s="17">
        <v>0.18953975501770301</v>
      </c>
      <c r="W368" s="17">
        <v>0.19337776028604001</v>
      </c>
      <c r="X368" s="17"/>
      <c r="Y368" s="17">
        <v>0.169474830186675</v>
      </c>
      <c r="Z368" s="17">
        <v>0.20748237803311501</v>
      </c>
      <c r="AA368" s="17">
        <v>0.171102736432268</v>
      </c>
      <c r="AB368" s="17">
        <v>0.20125650512553001</v>
      </c>
      <c r="AC368" s="17">
        <v>0.152388990463239</v>
      </c>
      <c r="AD368" s="17">
        <v>0.180363565104213</v>
      </c>
      <c r="AE368" s="17"/>
      <c r="AF368" s="17">
        <v>0.20368494141889301</v>
      </c>
      <c r="AG368" s="17">
        <v>0.168228539591494</v>
      </c>
      <c r="AH368" s="17"/>
      <c r="AI368" s="17">
        <v>0.20018682116155001</v>
      </c>
      <c r="AJ368" s="17">
        <v>0.207175984869755</v>
      </c>
      <c r="AK368" s="17">
        <v>0.19402503725314499</v>
      </c>
      <c r="AL368" s="17">
        <v>0.19810084307627801</v>
      </c>
      <c r="AM368" s="17">
        <v>0.157918621571077</v>
      </c>
      <c r="AN368" s="17">
        <v>0.177562812371934</v>
      </c>
      <c r="AO368" s="17">
        <v>0.211350739653483</v>
      </c>
      <c r="AP368" s="17"/>
      <c r="AQ368" s="17">
        <v>0.11584224239454199</v>
      </c>
      <c r="AR368" s="17">
        <v>0.26310009964071301</v>
      </c>
      <c r="AS368" s="17"/>
      <c r="AT368" s="17">
        <v>0.112974755798223</v>
      </c>
      <c r="AU368" s="17">
        <v>0.18094785987649101</v>
      </c>
      <c r="AV368" s="17">
        <v>0.26473028773379398</v>
      </c>
      <c r="AW368" s="17"/>
      <c r="AX368" s="17">
        <v>0.17800611948995701</v>
      </c>
      <c r="AY368" s="17">
        <v>0.19323710805373301</v>
      </c>
      <c r="AZ368" s="17"/>
      <c r="BA368" s="17">
        <v>0.18576048539147499</v>
      </c>
      <c r="BB368" s="17">
        <v>0.15184209481045699</v>
      </c>
      <c r="BC368" s="17">
        <v>0.144262550275809</v>
      </c>
      <c r="BD368" s="17">
        <v>0.17908788941215201</v>
      </c>
      <c r="BE368" s="17">
        <v>0.36168051847218502</v>
      </c>
      <c r="BF368" s="17"/>
      <c r="BG368" s="17">
        <v>0.16005318958203399</v>
      </c>
      <c r="BH368" s="17">
        <v>0.31415572928577301</v>
      </c>
    </row>
    <row r="369" spans="2:60" x14ac:dyDescent="0.35">
      <c r="B369" t="s">
        <v>179</v>
      </c>
      <c r="C369" s="17">
        <v>3.2512018275409303E-2</v>
      </c>
      <c r="D369" s="17">
        <v>3.9010426260228201E-2</v>
      </c>
      <c r="E369" s="17">
        <v>2.6793713035783099E-2</v>
      </c>
      <c r="F369" s="17"/>
      <c r="G369" s="17">
        <v>3.6366206105196003E-2</v>
      </c>
      <c r="H369" s="17">
        <v>4.6247081577287401E-2</v>
      </c>
      <c r="I369" s="17">
        <v>1.05770170764129E-2</v>
      </c>
      <c r="J369" s="17">
        <v>5.56274298161425E-2</v>
      </c>
      <c r="K369" s="17">
        <v>3.9578283088558999E-2</v>
      </c>
      <c r="L369" s="17">
        <v>1.19053571296349E-2</v>
      </c>
      <c r="M369" s="17"/>
      <c r="N369" s="17">
        <v>1.8057063211210599E-2</v>
      </c>
      <c r="O369" s="17">
        <v>2.6472145411580401E-2</v>
      </c>
      <c r="P369" s="17">
        <v>3.4952462127173699E-2</v>
      </c>
      <c r="Q369" s="17">
        <v>7.0530616730881304E-2</v>
      </c>
      <c r="R369" s="17">
        <v>2.6591345225750702E-2</v>
      </c>
      <c r="S369" s="17"/>
      <c r="T369" s="17">
        <v>1.41382577497026E-2</v>
      </c>
      <c r="U369" s="17">
        <v>2.9721263409529901E-2</v>
      </c>
      <c r="V369" s="17">
        <v>4.0248216525762701E-2</v>
      </c>
      <c r="W369" s="17">
        <v>3.4742435129276897E-2</v>
      </c>
      <c r="X369" s="17"/>
      <c r="Y369" s="17">
        <v>2.4044612367193002E-2</v>
      </c>
      <c r="Z369" s="17">
        <v>2.93773058460342E-2</v>
      </c>
      <c r="AA369" s="17">
        <v>2.6093282652300601E-2</v>
      </c>
      <c r="AB369" s="17">
        <v>7.1736907807472799E-2</v>
      </c>
      <c r="AC369" s="17">
        <v>0</v>
      </c>
      <c r="AD369" s="17">
        <v>3.4267480626644801E-2</v>
      </c>
      <c r="AE369" s="17"/>
      <c r="AF369" s="17">
        <v>2.4084205817198501E-2</v>
      </c>
      <c r="AG369" s="17">
        <v>4.5197375502033503E-2</v>
      </c>
      <c r="AH369" s="17"/>
      <c r="AI369" s="17">
        <v>2.40613844505E-2</v>
      </c>
      <c r="AJ369" s="17">
        <v>2.7108968262282901E-2</v>
      </c>
      <c r="AK369" s="17">
        <v>1.89776902126855E-2</v>
      </c>
      <c r="AL369" s="17">
        <v>5.5922204418270199E-2</v>
      </c>
      <c r="AM369" s="17">
        <v>5.1225175358012499E-2</v>
      </c>
      <c r="AN369" s="17">
        <v>7.5734054368242799E-3</v>
      </c>
      <c r="AO369" s="17">
        <v>4.2390013252047699E-2</v>
      </c>
      <c r="AP369" s="17"/>
      <c r="AQ369" s="17">
        <v>1.2625610255279401E-2</v>
      </c>
      <c r="AR369" s="17">
        <v>5.4437531978513101E-2</v>
      </c>
      <c r="AS369" s="17"/>
      <c r="AT369" s="17">
        <v>4.0713818890703701E-3</v>
      </c>
      <c r="AU369" s="17">
        <v>3.4251383597646901E-2</v>
      </c>
      <c r="AV369" s="17">
        <v>5.4889066557811797E-2</v>
      </c>
      <c r="AW369" s="17"/>
      <c r="AX369" s="17">
        <v>2.2277412849662399E-2</v>
      </c>
      <c r="AY369" s="17">
        <v>3.6022665569479202E-2</v>
      </c>
      <c r="AZ369" s="17"/>
      <c r="BA369" s="17">
        <v>3.89843876528818E-2</v>
      </c>
      <c r="BB369" s="17">
        <v>2.6420114152765298E-2</v>
      </c>
      <c r="BC369" s="17">
        <v>1.9313320415835101E-2</v>
      </c>
      <c r="BD369" s="17">
        <v>1.59970186573067E-2</v>
      </c>
      <c r="BE369" s="17">
        <v>9.7399507318887704E-2</v>
      </c>
      <c r="BF369" s="17"/>
      <c r="BG369" s="17">
        <v>2.9461721925959899E-2</v>
      </c>
      <c r="BH369" s="17">
        <v>7.6212254948371694E-2</v>
      </c>
    </row>
    <row r="370" spans="2:60" x14ac:dyDescent="0.35">
      <c r="B370" t="s">
        <v>180</v>
      </c>
      <c r="C370" s="17">
        <v>2.2225359250547701E-2</v>
      </c>
      <c r="D370" s="17">
        <v>2.3421083602085301E-2</v>
      </c>
      <c r="E370" s="17">
        <v>2.0503596652760601E-2</v>
      </c>
      <c r="F370" s="17"/>
      <c r="G370" s="17">
        <v>5.16402833522705E-2</v>
      </c>
      <c r="H370" s="17">
        <v>1.8171681886068599E-2</v>
      </c>
      <c r="I370" s="17">
        <v>3.6320308621106003E-2</v>
      </c>
      <c r="J370" s="17">
        <v>2.11096725326963E-2</v>
      </c>
      <c r="K370" s="17">
        <v>1.46189434782194E-2</v>
      </c>
      <c r="L370" s="17">
        <v>6.2108121558623504E-3</v>
      </c>
      <c r="M370" s="17"/>
      <c r="N370" s="17">
        <v>2.7473774843762601E-2</v>
      </c>
      <c r="O370" s="17">
        <v>3.8772766675490997E-2</v>
      </c>
      <c r="P370" s="17">
        <v>1.2676430478209001E-2</v>
      </c>
      <c r="Q370" s="17">
        <v>1.57968012229277E-2</v>
      </c>
      <c r="R370" s="17">
        <v>1.7751618758658199E-2</v>
      </c>
      <c r="S370" s="17"/>
      <c r="T370" s="17">
        <v>1.41340945001792E-2</v>
      </c>
      <c r="U370" s="17">
        <v>4.6428795419269702E-3</v>
      </c>
      <c r="V370" s="17">
        <v>3.8663629477551198E-2</v>
      </c>
      <c r="W370" s="17">
        <v>1.62143452208671E-2</v>
      </c>
      <c r="X370" s="17"/>
      <c r="Y370" s="17">
        <v>3.6593058153645101E-2</v>
      </c>
      <c r="Z370" s="17">
        <v>1.0866830240743801E-2</v>
      </c>
      <c r="AA370" s="17">
        <v>2.3619861735523901E-2</v>
      </c>
      <c r="AB370" s="17">
        <v>2.8178915187245201E-2</v>
      </c>
      <c r="AC370" s="17">
        <v>0</v>
      </c>
      <c r="AD370" s="17">
        <v>1.8477069764822801E-2</v>
      </c>
      <c r="AE370" s="17"/>
      <c r="AF370" s="17">
        <v>1.21341364637281E-2</v>
      </c>
      <c r="AG370" s="17">
        <v>3.7005679051469398E-2</v>
      </c>
      <c r="AH370" s="17"/>
      <c r="AI370" s="17">
        <v>8.9307359112864096E-2</v>
      </c>
      <c r="AJ370" s="17">
        <v>2.5837889648352898E-2</v>
      </c>
      <c r="AK370" s="17">
        <v>2.1272916052053201E-2</v>
      </c>
      <c r="AL370" s="17">
        <v>1.8294104426853398E-2</v>
      </c>
      <c r="AM370" s="17">
        <v>3.0871142112458699E-3</v>
      </c>
      <c r="AN370" s="17">
        <v>2.0417037355710699E-2</v>
      </c>
      <c r="AO370" s="17">
        <v>0</v>
      </c>
      <c r="AP370" s="17"/>
      <c r="AQ370" s="17">
        <v>7.1208962017314196E-3</v>
      </c>
      <c r="AR370" s="17">
        <v>2.88494450573334E-2</v>
      </c>
      <c r="AS370" s="17"/>
      <c r="AT370" s="17">
        <v>0</v>
      </c>
      <c r="AU370" s="17">
        <v>2.0078402902213899E-2</v>
      </c>
      <c r="AV370" s="17">
        <v>2.2320730822386801E-2</v>
      </c>
      <c r="AW370" s="17"/>
      <c r="AX370" s="17">
        <v>1.27210792515236E-2</v>
      </c>
      <c r="AY370" s="17">
        <v>2.54854922476359E-2</v>
      </c>
      <c r="AZ370" s="17"/>
      <c r="BA370" s="17">
        <v>2.1583692490568501E-2</v>
      </c>
      <c r="BB370" s="17">
        <v>2.9502336212381699E-3</v>
      </c>
      <c r="BC370" s="17">
        <v>4.8177135688254403E-3</v>
      </c>
      <c r="BD370" s="17">
        <v>1.82906569740993E-2</v>
      </c>
      <c r="BE370" s="17">
        <v>5.3154156540122399E-2</v>
      </c>
      <c r="BF370" s="17"/>
      <c r="BG370" s="17">
        <v>7.4610931896749002E-3</v>
      </c>
      <c r="BH370" s="17">
        <v>4.4079965124481701E-2</v>
      </c>
    </row>
    <row r="371" spans="2:60" x14ac:dyDescent="0.35">
      <c r="B371" t="s">
        <v>114</v>
      </c>
      <c r="C371" s="17">
        <v>3.8795636956332903E-2</v>
      </c>
      <c r="D371" s="17">
        <v>2.9383854094024098E-2</v>
      </c>
      <c r="E371" s="17">
        <v>4.8348319090297201E-2</v>
      </c>
      <c r="F371" s="17"/>
      <c r="G371" s="17">
        <v>3.7533142669757602E-2</v>
      </c>
      <c r="H371" s="17">
        <v>3.3571650352562599E-2</v>
      </c>
      <c r="I371" s="17">
        <v>5.1062238061448002E-2</v>
      </c>
      <c r="J371" s="17">
        <v>4.5656025091796601E-2</v>
      </c>
      <c r="K371" s="17">
        <v>4.2388475182549901E-2</v>
      </c>
      <c r="L371" s="17">
        <v>2.6750501132602099E-2</v>
      </c>
      <c r="M371" s="17"/>
      <c r="N371" s="17">
        <v>6.1946901938616898E-2</v>
      </c>
      <c r="O371" s="17">
        <v>2.0528664953707101E-2</v>
      </c>
      <c r="P371" s="17">
        <v>4.2790748785506802E-2</v>
      </c>
      <c r="Q371" s="17">
        <v>2.5258162998866299E-2</v>
      </c>
      <c r="R371" s="17">
        <v>8.8092152284881594E-3</v>
      </c>
      <c r="S371" s="17"/>
      <c r="T371" s="17">
        <v>3.4048829047703899E-2</v>
      </c>
      <c r="U371" s="17">
        <v>5.4232912974652797E-2</v>
      </c>
      <c r="V371" s="17">
        <v>3.9305747388307097E-2</v>
      </c>
      <c r="W371" s="17">
        <v>2.79290161954035E-2</v>
      </c>
      <c r="X371" s="17"/>
      <c r="Y371" s="17">
        <v>3.7734600525962697E-2</v>
      </c>
      <c r="Z371" s="17">
        <v>3.9084494822862401E-2</v>
      </c>
      <c r="AA371" s="17">
        <v>1.9829491949999601E-2</v>
      </c>
      <c r="AB371" s="17">
        <v>4.1326925539395098E-2</v>
      </c>
      <c r="AC371" s="17">
        <v>0</v>
      </c>
      <c r="AD371" s="17">
        <v>5.0229933839176899E-2</v>
      </c>
      <c r="AE371" s="17"/>
      <c r="AF371" s="17">
        <v>4.44024597693604E-2</v>
      </c>
      <c r="AG371" s="17">
        <v>3.1835077205320701E-2</v>
      </c>
      <c r="AH371" s="17"/>
      <c r="AI371" s="17">
        <v>9.1133590331539005E-2</v>
      </c>
      <c r="AJ371" s="17">
        <v>4.4833839227794797E-2</v>
      </c>
      <c r="AK371" s="17">
        <v>2.3908767361882799E-2</v>
      </c>
      <c r="AL371" s="17">
        <v>3.1865930409329501E-2</v>
      </c>
      <c r="AM371" s="17">
        <v>4.61143197494263E-2</v>
      </c>
      <c r="AN371" s="17">
        <v>1.79804294314936E-2</v>
      </c>
      <c r="AO371" s="17">
        <v>0</v>
      </c>
      <c r="AP371" s="17"/>
      <c r="AQ371" s="17">
        <v>2.9788643948293302E-2</v>
      </c>
      <c r="AR371" s="17">
        <v>3.7248532469259701E-2</v>
      </c>
      <c r="AS371" s="17"/>
      <c r="AT371" s="17">
        <v>1.8208047024755002E-2</v>
      </c>
      <c r="AU371" s="17">
        <v>5.7052686583961801E-2</v>
      </c>
      <c r="AV371" s="17">
        <v>2.1340271196979801E-2</v>
      </c>
      <c r="AW371" s="17"/>
      <c r="AX371" s="17">
        <v>5.0698454743732399E-2</v>
      </c>
      <c r="AY371" s="17">
        <v>3.4712763868522498E-2</v>
      </c>
      <c r="AZ371" s="17"/>
      <c r="BA371" s="17">
        <v>3.4154587282020699E-2</v>
      </c>
      <c r="BB371" s="17">
        <v>2.38984162328209E-2</v>
      </c>
      <c r="BC371" s="17">
        <v>2.06590254531854E-2</v>
      </c>
      <c r="BD371" s="17">
        <v>0</v>
      </c>
      <c r="BE371" s="17">
        <v>5.0286144701116503E-2</v>
      </c>
      <c r="BF371" s="17"/>
      <c r="BG371" s="17">
        <v>2.63812696653071E-2</v>
      </c>
      <c r="BH371" s="17">
        <v>3.7197782710708699E-2</v>
      </c>
    </row>
    <row r="372" spans="2:60" x14ac:dyDescent="0.35">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row>
    <row r="373" spans="2:60" x14ac:dyDescent="0.35">
      <c r="B373" s="6" t="s">
        <v>200</v>
      </c>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row>
    <row r="374" spans="2:60" x14ac:dyDescent="0.35">
      <c r="B374" s="24" t="s">
        <v>182</v>
      </c>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row>
    <row r="375" spans="2:60" x14ac:dyDescent="0.35">
      <c r="B375" t="s">
        <v>176</v>
      </c>
      <c r="C375" s="17">
        <v>0.37870490729544698</v>
      </c>
      <c r="D375" s="17">
        <v>0.33296214423295201</v>
      </c>
      <c r="E375" s="17">
        <v>0.41656833067451199</v>
      </c>
      <c r="F375" s="17"/>
      <c r="G375" s="17">
        <v>0.49263912161714801</v>
      </c>
      <c r="H375" s="17">
        <v>0.40153582772230101</v>
      </c>
      <c r="I375" s="17">
        <v>0.46244480763549201</v>
      </c>
      <c r="J375" s="17">
        <v>0.44471701187858298</v>
      </c>
      <c r="K375" s="17">
        <v>0.24636580961458901</v>
      </c>
      <c r="L375" s="17">
        <v>0.28960658564889802</v>
      </c>
      <c r="M375" s="17"/>
      <c r="N375" s="17">
        <v>0.48176628469056798</v>
      </c>
      <c r="O375" s="17">
        <v>0.42995233152207102</v>
      </c>
      <c r="P375" s="17">
        <v>0.33352110789261402</v>
      </c>
      <c r="Q375" s="17">
        <v>0.29653974697879798</v>
      </c>
      <c r="R375" s="17">
        <v>0.27906676902837302</v>
      </c>
      <c r="S375" s="17"/>
      <c r="T375" s="17">
        <v>0.34870411715418298</v>
      </c>
      <c r="U375" s="17">
        <v>0.42194223375182699</v>
      </c>
      <c r="V375" s="17">
        <v>0.38852251255443399</v>
      </c>
      <c r="W375" s="17">
        <v>0.34593977363968198</v>
      </c>
      <c r="X375" s="17"/>
      <c r="Y375" s="17">
        <v>0.457743826702115</v>
      </c>
      <c r="Z375" s="17">
        <v>0.311542098281198</v>
      </c>
      <c r="AA375" s="17">
        <v>0.43867371876706102</v>
      </c>
      <c r="AB375" s="17">
        <v>0.37877344506903698</v>
      </c>
      <c r="AC375" s="17">
        <v>0.418217559322556</v>
      </c>
      <c r="AD375" s="17">
        <v>0.36740973113497599</v>
      </c>
      <c r="AE375" s="17"/>
      <c r="AF375" s="17">
        <v>0.36366110435658999</v>
      </c>
      <c r="AG375" s="17">
        <v>0.39193793823753897</v>
      </c>
      <c r="AH375" s="17"/>
      <c r="AI375" s="17">
        <v>0.44677752076083299</v>
      </c>
      <c r="AJ375" s="17">
        <v>0.418954984139776</v>
      </c>
      <c r="AK375" s="17">
        <v>0.416384351882088</v>
      </c>
      <c r="AL375" s="17">
        <v>0.30512553831550898</v>
      </c>
      <c r="AM375" s="17">
        <v>0.34176538415781998</v>
      </c>
      <c r="AN375" s="17">
        <v>0.32446924720323</v>
      </c>
      <c r="AO375" s="17">
        <v>0.32073392136456003</v>
      </c>
      <c r="AP375" s="17"/>
      <c r="AQ375" s="17">
        <v>0.47013287307685298</v>
      </c>
      <c r="AR375" s="17">
        <v>0.25584953052184101</v>
      </c>
      <c r="AS375" s="17"/>
      <c r="AT375" s="17">
        <v>0.51554411968430902</v>
      </c>
      <c r="AU375" s="17">
        <v>0.36674368257434498</v>
      </c>
      <c r="AV375" s="17">
        <v>0.26240661779360802</v>
      </c>
      <c r="AW375" s="17"/>
      <c r="AX375" s="17">
        <v>0.40468372655346802</v>
      </c>
      <c r="AY375" s="17">
        <v>0.36979372139844402</v>
      </c>
      <c r="AZ375" s="17"/>
      <c r="BA375" s="17">
        <v>0.33968470075903801</v>
      </c>
      <c r="BB375" s="17">
        <v>0.48659272860716402</v>
      </c>
      <c r="BC375" s="17">
        <v>0.39458593720402502</v>
      </c>
      <c r="BD375" s="17">
        <v>0.395286261680172</v>
      </c>
      <c r="BE375" s="17">
        <v>0.12988683785921701</v>
      </c>
      <c r="BF375" s="17"/>
      <c r="BG375" s="17">
        <v>0.45102866678986903</v>
      </c>
      <c r="BH375" s="17">
        <v>0.19896438897514401</v>
      </c>
    </row>
    <row r="376" spans="2:60" x14ac:dyDescent="0.35">
      <c r="B376" t="s">
        <v>177</v>
      </c>
      <c r="C376" s="17">
        <v>0.27791645309240798</v>
      </c>
      <c r="D376" s="17">
        <v>0.28388864282676102</v>
      </c>
      <c r="E376" s="17">
        <v>0.27633117290714498</v>
      </c>
      <c r="F376" s="17"/>
      <c r="G376" s="17">
        <v>0.26809805738096598</v>
      </c>
      <c r="H376" s="17">
        <v>0.28342386718498502</v>
      </c>
      <c r="I376" s="17">
        <v>0.26269751425937199</v>
      </c>
      <c r="J376" s="17">
        <v>0.24465755396352201</v>
      </c>
      <c r="K376" s="17">
        <v>0.28422121419936702</v>
      </c>
      <c r="L376" s="17">
        <v>0.30955216414783499</v>
      </c>
      <c r="M376" s="17"/>
      <c r="N376" s="17">
        <v>0.25212728708418503</v>
      </c>
      <c r="O376" s="17">
        <v>0.26525900148616299</v>
      </c>
      <c r="P376" s="17">
        <v>0.291951237510512</v>
      </c>
      <c r="Q376" s="17">
        <v>0.32925556113447202</v>
      </c>
      <c r="R376" s="17">
        <v>0.26415742086972799</v>
      </c>
      <c r="S376" s="17"/>
      <c r="T376" s="17">
        <v>0.33882720807167399</v>
      </c>
      <c r="U376" s="17">
        <v>0.24040314551698</v>
      </c>
      <c r="V376" s="17">
        <v>0.28216088129201</v>
      </c>
      <c r="W376" s="17">
        <v>0.26240956673103299</v>
      </c>
      <c r="X376" s="17"/>
      <c r="Y376" s="17">
        <v>0.26300029636113398</v>
      </c>
      <c r="Z376" s="17">
        <v>0.31333233094128199</v>
      </c>
      <c r="AA376" s="17">
        <v>0.21769922849148601</v>
      </c>
      <c r="AB376" s="17">
        <v>0.23847093770427</v>
      </c>
      <c r="AC376" s="17">
        <v>0.13522309983622399</v>
      </c>
      <c r="AD376" s="17">
        <v>0.27479455017287102</v>
      </c>
      <c r="AE376" s="17"/>
      <c r="AF376" s="17">
        <v>0.27906872955434198</v>
      </c>
      <c r="AG376" s="17">
        <v>0.28073228129031502</v>
      </c>
      <c r="AH376" s="17"/>
      <c r="AI376" s="17">
        <v>0.195560223664977</v>
      </c>
      <c r="AJ376" s="17">
        <v>0.26510964667815701</v>
      </c>
      <c r="AK376" s="17">
        <v>0.285854448386124</v>
      </c>
      <c r="AL376" s="17">
        <v>0.286290409251516</v>
      </c>
      <c r="AM376" s="17">
        <v>0.29663838195283099</v>
      </c>
      <c r="AN376" s="17">
        <v>0.302934199684741</v>
      </c>
      <c r="AO376" s="17">
        <v>0.28439663010761801</v>
      </c>
      <c r="AP376" s="17"/>
      <c r="AQ376" s="17">
        <v>0.30549127218433902</v>
      </c>
      <c r="AR376" s="17">
        <v>0.26538216634980899</v>
      </c>
      <c r="AS376" s="17"/>
      <c r="AT376" s="17">
        <v>0.33416544633850498</v>
      </c>
      <c r="AU376" s="17">
        <v>0.279459014981081</v>
      </c>
      <c r="AV376" s="17">
        <v>0.26296748086594601</v>
      </c>
      <c r="AW376" s="17"/>
      <c r="AX376" s="17">
        <v>0.27647150319631397</v>
      </c>
      <c r="AY376" s="17">
        <v>0.27841209598549199</v>
      </c>
      <c r="AZ376" s="17"/>
      <c r="BA376" s="17">
        <v>0.33559230560784697</v>
      </c>
      <c r="BB376" s="17">
        <v>0.29630509036330999</v>
      </c>
      <c r="BC376" s="17">
        <v>0.29477716881185101</v>
      </c>
      <c r="BD376" s="17">
        <v>0.20346021647446799</v>
      </c>
      <c r="BE376" s="17">
        <v>0.19484690717762601</v>
      </c>
      <c r="BF376" s="17"/>
      <c r="BG376" s="17">
        <v>0.30581589091010197</v>
      </c>
      <c r="BH376" s="17">
        <v>0.19708875949464999</v>
      </c>
    </row>
    <row r="377" spans="2:60" x14ac:dyDescent="0.35">
      <c r="B377" t="s">
        <v>178</v>
      </c>
      <c r="C377" s="17">
        <v>0.16115001737776499</v>
      </c>
      <c r="D377" s="17">
        <v>0.16998964927204699</v>
      </c>
      <c r="E377" s="17">
        <v>0.15259303831931201</v>
      </c>
      <c r="F377" s="17"/>
      <c r="G377" s="17">
        <v>0.10596152135296499</v>
      </c>
      <c r="H377" s="17">
        <v>0.150425947887669</v>
      </c>
      <c r="I377" s="17">
        <v>0.12880160225658099</v>
      </c>
      <c r="J377" s="17">
        <v>0.13783226486102201</v>
      </c>
      <c r="K377" s="17">
        <v>0.23564342231141</v>
      </c>
      <c r="L377" s="17">
        <v>0.18276546460099999</v>
      </c>
      <c r="M377" s="17"/>
      <c r="N377" s="17">
        <v>0.120319051560344</v>
      </c>
      <c r="O377" s="17">
        <v>0.15096263439999</v>
      </c>
      <c r="P377" s="17">
        <v>0.18218186077656301</v>
      </c>
      <c r="Q377" s="17">
        <v>0.15391158677188099</v>
      </c>
      <c r="R377" s="17">
        <v>0.21708833659899801</v>
      </c>
      <c r="S377" s="17"/>
      <c r="T377" s="17">
        <v>0.120694833785012</v>
      </c>
      <c r="U377" s="17">
        <v>0.14149058343591001</v>
      </c>
      <c r="V377" s="17">
        <v>0.15797884590281</v>
      </c>
      <c r="W377" s="17">
        <v>0.210201282379336</v>
      </c>
      <c r="X377" s="17"/>
      <c r="Y377" s="17">
        <v>0.14468551289370701</v>
      </c>
      <c r="Z377" s="17">
        <v>0.171380922910047</v>
      </c>
      <c r="AA377" s="17">
        <v>0.12846059038033</v>
      </c>
      <c r="AB377" s="17">
        <v>0.16224066937349199</v>
      </c>
      <c r="AC377" s="17">
        <v>0.31733358289953101</v>
      </c>
      <c r="AD377" s="17">
        <v>0.163209808195036</v>
      </c>
      <c r="AE377" s="17"/>
      <c r="AF377" s="17">
        <v>0.18012477300722099</v>
      </c>
      <c r="AG377" s="17">
        <v>0.133470427271798</v>
      </c>
      <c r="AH377" s="17"/>
      <c r="AI377" s="17">
        <v>0.10791477792031599</v>
      </c>
      <c r="AJ377" s="17">
        <v>0.179709741422098</v>
      </c>
      <c r="AK377" s="17">
        <v>0.14626461549686601</v>
      </c>
      <c r="AL377" s="17">
        <v>0.22350337890576499</v>
      </c>
      <c r="AM377" s="17">
        <v>0.12838033370923199</v>
      </c>
      <c r="AN377" s="17">
        <v>0.15024740986382201</v>
      </c>
      <c r="AO377" s="17">
        <v>0.26957047499623998</v>
      </c>
      <c r="AP377" s="17"/>
      <c r="AQ377" s="17">
        <v>0.14196005071216899</v>
      </c>
      <c r="AR377" s="17">
        <v>0.17116863800470999</v>
      </c>
      <c r="AS377" s="17"/>
      <c r="AT377" s="17">
        <v>0.103418216938922</v>
      </c>
      <c r="AU377" s="17">
        <v>0.18058036561601301</v>
      </c>
      <c r="AV377" s="17">
        <v>0.17409815768276601</v>
      </c>
      <c r="AW377" s="17"/>
      <c r="AX377" s="17">
        <v>0.129081195193022</v>
      </c>
      <c r="AY377" s="17">
        <v>0.17215017997745399</v>
      </c>
      <c r="AZ377" s="17"/>
      <c r="BA377" s="17">
        <v>0.116555239671952</v>
      </c>
      <c r="BB377" s="17">
        <v>0.14298148259783</v>
      </c>
      <c r="BC377" s="17">
        <v>0.16997838636554399</v>
      </c>
      <c r="BD377" s="17">
        <v>0.21193258794771799</v>
      </c>
      <c r="BE377" s="17">
        <v>0.19019002025075901</v>
      </c>
      <c r="BF377" s="17"/>
      <c r="BG377" s="17">
        <v>0.136584115818212</v>
      </c>
      <c r="BH377" s="17">
        <v>0.19584912572225899</v>
      </c>
    </row>
    <row r="378" spans="2:60" x14ac:dyDescent="0.35">
      <c r="B378" t="s">
        <v>179</v>
      </c>
      <c r="C378" s="17">
        <v>0.106599395814072</v>
      </c>
      <c r="D378" s="17">
        <v>0.12311431045615399</v>
      </c>
      <c r="E378" s="17">
        <v>9.2421739453709101E-2</v>
      </c>
      <c r="F378" s="17"/>
      <c r="G378" s="17">
        <v>7.5656256298096899E-2</v>
      </c>
      <c r="H378" s="17">
        <v>8.8237571994519398E-2</v>
      </c>
      <c r="I378" s="17">
        <v>8.7534045723634907E-2</v>
      </c>
      <c r="J378" s="17">
        <v>0.116749819030515</v>
      </c>
      <c r="K378" s="17">
        <v>0.12811294365946599</v>
      </c>
      <c r="L378" s="17">
        <v>0.129961665520817</v>
      </c>
      <c r="M378" s="17"/>
      <c r="N378" s="17">
        <v>6.9517760344230795E-2</v>
      </c>
      <c r="O378" s="17">
        <v>9.2348066692655606E-2</v>
      </c>
      <c r="P378" s="17">
        <v>0.12573626330412799</v>
      </c>
      <c r="Q378" s="17">
        <v>0.12749742027477601</v>
      </c>
      <c r="R378" s="17">
        <v>0.15181753372366799</v>
      </c>
      <c r="S378" s="17"/>
      <c r="T378" s="17">
        <v>0.114703325555689</v>
      </c>
      <c r="U378" s="17">
        <v>0.111907947649662</v>
      </c>
      <c r="V378" s="17">
        <v>9.8577696491074104E-2</v>
      </c>
      <c r="W378" s="17">
        <v>0.109551620652132</v>
      </c>
      <c r="X378" s="17"/>
      <c r="Y378" s="17">
        <v>7.4045274028380403E-2</v>
      </c>
      <c r="Z378" s="17">
        <v>0.12670235134774099</v>
      </c>
      <c r="AA378" s="17">
        <v>5.8850774888431601E-2</v>
      </c>
      <c r="AB378" s="17">
        <v>0.15120921763546599</v>
      </c>
      <c r="AC378" s="17">
        <v>0.12922575794169</v>
      </c>
      <c r="AD378" s="17">
        <v>9.7215819745360296E-2</v>
      </c>
      <c r="AE378" s="17"/>
      <c r="AF378" s="17">
        <v>0.10915603636115601</v>
      </c>
      <c r="AG378" s="17">
        <v>0.105601225994753</v>
      </c>
      <c r="AH378" s="17"/>
      <c r="AI378" s="17">
        <v>0.14901261997743701</v>
      </c>
      <c r="AJ378" s="17">
        <v>6.3420989197431707E-2</v>
      </c>
      <c r="AK378" s="17">
        <v>0.11091341725006</v>
      </c>
      <c r="AL378" s="17">
        <v>8.9113105210897006E-2</v>
      </c>
      <c r="AM378" s="17">
        <v>0.137342818147905</v>
      </c>
      <c r="AN378" s="17">
        <v>0.160361542523658</v>
      </c>
      <c r="AO378" s="17">
        <v>2.7635867571816901E-2</v>
      </c>
      <c r="AP378" s="17"/>
      <c r="AQ378" s="17">
        <v>5.3014126440640297E-2</v>
      </c>
      <c r="AR378" s="17">
        <v>0.182410592755436</v>
      </c>
      <c r="AS378" s="17"/>
      <c r="AT378" s="17">
        <v>2.5697831454380801E-2</v>
      </c>
      <c r="AU378" s="17">
        <v>0.105320416943176</v>
      </c>
      <c r="AV378" s="17">
        <v>0.18106126933278999</v>
      </c>
      <c r="AW378" s="17"/>
      <c r="AX378" s="17">
        <v>0.111392598463659</v>
      </c>
      <c r="AY378" s="17">
        <v>0.10495524411386301</v>
      </c>
      <c r="AZ378" s="17"/>
      <c r="BA378" s="17">
        <v>9.9433218196607401E-2</v>
      </c>
      <c r="BB378" s="17">
        <v>5.73825721337907E-2</v>
      </c>
      <c r="BC378" s="17">
        <v>8.5269463232433701E-2</v>
      </c>
      <c r="BD378" s="17">
        <v>0.10529745733217601</v>
      </c>
      <c r="BE378" s="17">
        <v>0.27535459982333299</v>
      </c>
      <c r="BF378" s="17"/>
      <c r="BG378" s="17">
        <v>6.7562354668079805E-2</v>
      </c>
      <c r="BH378" s="17">
        <v>0.23109251822595001</v>
      </c>
    </row>
    <row r="379" spans="2:60" x14ac:dyDescent="0.35">
      <c r="B379" t="s">
        <v>180</v>
      </c>
      <c r="C379" s="17">
        <v>5.4133772655502198E-2</v>
      </c>
      <c r="D379" s="17">
        <v>7.1094813808397606E-2</v>
      </c>
      <c r="E379" s="17">
        <v>3.7844321986468997E-2</v>
      </c>
      <c r="F379" s="17"/>
      <c r="G379" s="17">
        <v>3.2644050168561603E-2</v>
      </c>
      <c r="H379" s="17">
        <v>4.41202756154856E-2</v>
      </c>
      <c r="I379" s="17">
        <v>4.2970173193760099E-2</v>
      </c>
      <c r="J379" s="17">
        <v>3.83377436473138E-2</v>
      </c>
      <c r="K379" s="17">
        <v>7.65883554261126E-2</v>
      </c>
      <c r="L379" s="17">
        <v>7.7120267471636E-2</v>
      </c>
      <c r="M379" s="17"/>
      <c r="N379" s="17">
        <v>3.5186549415188902E-2</v>
      </c>
      <c r="O379" s="17">
        <v>4.6034148631189702E-2</v>
      </c>
      <c r="P379" s="17">
        <v>5.39790162175127E-2</v>
      </c>
      <c r="Q379" s="17">
        <v>7.3409314624390404E-2</v>
      </c>
      <c r="R379" s="17">
        <v>8.7869939779232895E-2</v>
      </c>
      <c r="S379" s="17"/>
      <c r="T379" s="17">
        <v>5.9039216848206698E-2</v>
      </c>
      <c r="U379" s="17">
        <v>5.7470668607214899E-2</v>
      </c>
      <c r="V379" s="17">
        <v>5.0882837367712999E-2</v>
      </c>
      <c r="W379" s="17">
        <v>5.3228689055217701E-2</v>
      </c>
      <c r="X379" s="17"/>
      <c r="Y379" s="17">
        <v>4.79824255034111E-2</v>
      </c>
      <c r="Z379" s="17">
        <v>5.0368021367551599E-2</v>
      </c>
      <c r="AA379" s="17">
        <v>0.12010730984216</v>
      </c>
      <c r="AB379" s="17">
        <v>5.7201377972076597E-2</v>
      </c>
      <c r="AC379" s="17">
        <v>0</v>
      </c>
      <c r="AD379" s="17">
        <v>6.2792610458620404E-2</v>
      </c>
      <c r="AE379" s="17"/>
      <c r="AF379" s="17">
        <v>5.1476687163300602E-2</v>
      </c>
      <c r="AG379" s="17">
        <v>5.9207064141888303E-2</v>
      </c>
      <c r="AH379" s="17"/>
      <c r="AI379" s="17">
        <v>3.9612520390290701E-2</v>
      </c>
      <c r="AJ379" s="17">
        <v>3.8666421134580103E-2</v>
      </c>
      <c r="AK379" s="17">
        <v>2.3480748265497502E-2</v>
      </c>
      <c r="AL379" s="17">
        <v>7.7141467382241397E-2</v>
      </c>
      <c r="AM379" s="17">
        <v>9.2539214145752405E-2</v>
      </c>
      <c r="AN379" s="17">
        <v>4.30621436726615E-2</v>
      </c>
      <c r="AO379" s="17">
        <v>9.7663105959765004E-2</v>
      </c>
      <c r="AP379" s="17"/>
      <c r="AQ379" s="17">
        <v>1.4709884546232101E-2</v>
      </c>
      <c r="AR379" s="17">
        <v>0.10684186691802799</v>
      </c>
      <c r="AS379" s="17"/>
      <c r="AT379" s="17">
        <v>0</v>
      </c>
      <c r="AU379" s="17">
        <v>4.7593921343144802E-2</v>
      </c>
      <c r="AV379" s="17">
        <v>9.8584471216964897E-2</v>
      </c>
      <c r="AW379" s="17"/>
      <c r="AX379" s="17">
        <v>5.4866912262163399E-2</v>
      </c>
      <c r="AY379" s="17">
        <v>5.3882293045958603E-2</v>
      </c>
      <c r="AZ379" s="17"/>
      <c r="BA379" s="17">
        <v>0.101947143927375</v>
      </c>
      <c r="BB379" s="17">
        <v>1.0346676088506101E-2</v>
      </c>
      <c r="BC379" s="17">
        <v>2.30531327379861E-2</v>
      </c>
      <c r="BD379" s="17">
        <v>8.4023476565466604E-2</v>
      </c>
      <c r="BE379" s="17">
        <v>0.195591079530477</v>
      </c>
      <c r="BF379" s="17"/>
      <c r="BG379" s="17">
        <v>3.2521670528445602E-2</v>
      </c>
      <c r="BH379" s="17">
        <v>0.16655252064537401</v>
      </c>
    </row>
    <row r="380" spans="2:60" x14ac:dyDescent="0.35">
      <c r="B380" t="s">
        <v>114</v>
      </c>
      <c r="C380" s="17">
        <v>2.1495453764806102E-2</v>
      </c>
      <c r="D380" s="17">
        <v>1.8950439403688801E-2</v>
      </c>
      <c r="E380" s="17">
        <v>2.4241396658852998E-2</v>
      </c>
      <c r="F380" s="17"/>
      <c r="G380" s="17">
        <v>2.5000993182263499E-2</v>
      </c>
      <c r="H380" s="17">
        <v>3.2256509595039499E-2</v>
      </c>
      <c r="I380" s="17">
        <v>1.5551856931160299E-2</v>
      </c>
      <c r="J380" s="17">
        <v>1.7705606619043201E-2</v>
      </c>
      <c r="K380" s="17">
        <v>2.9068254789055899E-2</v>
      </c>
      <c r="L380" s="17">
        <v>1.09938526098137E-2</v>
      </c>
      <c r="M380" s="17"/>
      <c r="N380" s="17">
        <v>4.1083066905482503E-2</v>
      </c>
      <c r="O380" s="17">
        <v>1.5443817267931301E-2</v>
      </c>
      <c r="P380" s="17">
        <v>1.26305142986705E-2</v>
      </c>
      <c r="Q380" s="17">
        <v>1.9386370215682399E-2</v>
      </c>
      <c r="R380" s="17">
        <v>0</v>
      </c>
      <c r="S380" s="17"/>
      <c r="T380" s="17">
        <v>1.8031298585235701E-2</v>
      </c>
      <c r="U380" s="17">
        <v>2.6785421038405699E-2</v>
      </c>
      <c r="V380" s="17">
        <v>2.18772263919591E-2</v>
      </c>
      <c r="W380" s="17">
        <v>1.86690675425993E-2</v>
      </c>
      <c r="X380" s="17"/>
      <c r="Y380" s="17">
        <v>1.25426645112532E-2</v>
      </c>
      <c r="Z380" s="17">
        <v>2.66742751521808E-2</v>
      </c>
      <c r="AA380" s="17">
        <v>3.6208377630530003E-2</v>
      </c>
      <c r="AB380" s="17">
        <v>1.2104352245657601E-2</v>
      </c>
      <c r="AC380" s="17">
        <v>0</v>
      </c>
      <c r="AD380" s="17">
        <v>3.4577480293136197E-2</v>
      </c>
      <c r="AE380" s="17"/>
      <c r="AF380" s="17">
        <v>1.65126695573901E-2</v>
      </c>
      <c r="AG380" s="17">
        <v>2.9051063063705699E-2</v>
      </c>
      <c r="AH380" s="17"/>
      <c r="AI380" s="17">
        <v>6.1122337286145897E-2</v>
      </c>
      <c r="AJ380" s="17">
        <v>3.41382174279568E-2</v>
      </c>
      <c r="AK380" s="17">
        <v>1.7102418719365499E-2</v>
      </c>
      <c r="AL380" s="17">
        <v>1.8826100934070802E-2</v>
      </c>
      <c r="AM380" s="17">
        <v>3.33386788645895E-3</v>
      </c>
      <c r="AN380" s="17">
        <v>1.89254570518873E-2</v>
      </c>
      <c r="AO380" s="17">
        <v>0</v>
      </c>
      <c r="AP380" s="17"/>
      <c r="AQ380" s="17">
        <v>1.46917930397666E-2</v>
      </c>
      <c r="AR380" s="17">
        <v>1.8347205450175201E-2</v>
      </c>
      <c r="AS380" s="17"/>
      <c r="AT380" s="17">
        <v>2.1174385583883699E-2</v>
      </c>
      <c r="AU380" s="17">
        <v>2.0302598542240102E-2</v>
      </c>
      <c r="AV380" s="17">
        <v>2.0882003107925502E-2</v>
      </c>
      <c r="AW380" s="17"/>
      <c r="AX380" s="17">
        <v>2.3504064331373899E-2</v>
      </c>
      <c r="AY380" s="17">
        <v>2.0806465478787499E-2</v>
      </c>
      <c r="AZ380" s="17"/>
      <c r="BA380" s="17">
        <v>6.7873918371807304E-3</v>
      </c>
      <c r="BB380" s="17">
        <v>6.3914502093992704E-3</v>
      </c>
      <c r="BC380" s="17">
        <v>3.2335911648160402E-2</v>
      </c>
      <c r="BD380" s="17">
        <v>0</v>
      </c>
      <c r="BE380" s="17">
        <v>1.4130555358589101E-2</v>
      </c>
      <c r="BF380" s="17"/>
      <c r="BG380" s="17">
        <v>6.4873012852915803E-3</v>
      </c>
      <c r="BH380" s="17">
        <v>1.0452686936621901E-2</v>
      </c>
    </row>
    <row r="381" spans="2:60" x14ac:dyDescent="0.35">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row>
    <row r="382" spans="2:60" x14ac:dyDescent="0.35">
      <c r="B382" s="6" t="s">
        <v>201</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row>
    <row r="383" spans="2:60" x14ac:dyDescent="0.35">
      <c r="B383" s="24" t="s">
        <v>182</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row>
    <row r="384" spans="2:60" x14ac:dyDescent="0.35">
      <c r="B384" t="s">
        <v>176</v>
      </c>
      <c r="C384" s="17">
        <v>0.34796338267480398</v>
      </c>
      <c r="D384" s="17">
        <v>0.32821494194700201</v>
      </c>
      <c r="E384" s="17">
        <v>0.35991809327837199</v>
      </c>
      <c r="F384" s="17"/>
      <c r="G384" s="17">
        <v>0.42159236204399397</v>
      </c>
      <c r="H384" s="17">
        <v>0.38136901066729201</v>
      </c>
      <c r="I384" s="17">
        <v>0.30915048495519898</v>
      </c>
      <c r="J384" s="17">
        <v>0.34955894977672403</v>
      </c>
      <c r="K384" s="17">
        <v>0.27070451928431599</v>
      </c>
      <c r="L384" s="17">
        <v>0.36919046675872202</v>
      </c>
      <c r="M384" s="17"/>
      <c r="N384" s="17">
        <v>0.33983730802444501</v>
      </c>
      <c r="O384" s="17">
        <v>0.37234606075001597</v>
      </c>
      <c r="P384" s="17">
        <v>0.34666386816827999</v>
      </c>
      <c r="Q384" s="17">
        <v>0.37599682059962802</v>
      </c>
      <c r="R384" s="17">
        <v>0.29252636577874702</v>
      </c>
      <c r="S384" s="17"/>
      <c r="T384" s="17">
        <v>0.36666032467781401</v>
      </c>
      <c r="U384" s="17">
        <v>0.34003200645625797</v>
      </c>
      <c r="V384" s="17">
        <v>0.35010283435845801</v>
      </c>
      <c r="W384" s="17">
        <v>0.33878530242356197</v>
      </c>
      <c r="X384" s="17"/>
      <c r="Y384" s="17">
        <v>0.37778847968332502</v>
      </c>
      <c r="Z384" s="17">
        <v>0.32090330276297202</v>
      </c>
      <c r="AA384" s="17">
        <v>0.35160525082378002</v>
      </c>
      <c r="AB384" s="17">
        <v>0.31251503643201001</v>
      </c>
      <c r="AC384" s="17">
        <v>0.41118491254925699</v>
      </c>
      <c r="AD384" s="17">
        <v>0.386654328792229</v>
      </c>
      <c r="AE384" s="17"/>
      <c r="AF384" s="17">
        <v>0.33099026145924498</v>
      </c>
      <c r="AG384" s="17">
        <v>0.37168081593647601</v>
      </c>
      <c r="AH384" s="17"/>
      <c r="AI384" s="17">
        <v>0.29639629546409302</v>
      </c>
      <c r="AJ384" s="17">
        <v>0.34061995203710299</v>
      </c>
      <c r="AK384" s="17">
        <v>0.36144531621242798</v>
      </c>
      <c r="AL384" s="17">
        <v>0.33801653551253102</v>
      </c>
      <c r="AM384" s="17">
        <v>0.339521961287021</v>
      </c>
      <c r="AN384" s="17">
        <v>0.34975783439166602</v>
      </c>
      <c r="AO384" s="17">
        <v>0.53391447909563905</v>
      </c>
      <c r="AP384" s="17"/>
      <c r="AQ384" s="17">
        <v>0.45065868143332799</v>
      </c>
      <c r="AR384" s="17">
        <v>0.24618339823065</v>
      </c>
      <c r="AS384" s="17"/>
      <c r="AT384" s="17">
        <v>0.54522741014869003</v>
      </c>
      <c r="AU384" s="17">
        <v>0.31346032069156798</v>
      </c>
      <c r="AV384" s="17">
        <v>0.25165649941528101</v>
      </c>
      <c r="AW384" s="17"/>
      <c r="AX384" s="17">
        <v>0.377770442466482</v>
      </c>
      <c r="AY384" s="17">
        <v>0.337739043831356</v>
      </c>
      <c r="AZ384" s="17"/>
      <c r="BA384" s="17">
        <v>0.38022065571282898</v>
      </c>
      <c r="BB384" s="17">
        <v>0.42235675021225599</v>
      </c>
      <c r="BC384" s="17">
        <v>0.41118003874738501</v>
      </c>
      <c r="BD384" s="17">
        <v>0.413493652399126</v>
      </c>
      <c r="BE384" s="17">
        <v>6.1423095542548101E-2</v>
      </c>
      <c r="BF384" s="17"/>
      <c r="BG384" s="17">
        <v>0.41215628199096799</v>
      </c>
      <c r="BH384" s="17">
        <v>0.15305920965890901</v>
      </c>
    </row>
    <row r="385" spans="2:60" x14ac:dyDescent="0.35">
      <c r="B385" t="s">
        <v>177</v>
      </c>
      <c r="C385" s="17">
        <v>0.33418767636942598</v>
      </c>
      <c r="D385" s="17">
        <v>0.34605226042668202</v>
      </c>
      <c r="E385" s="17">
        <v>0.32596100788697102</v>
      </c>
      <c r="F385" s="17"/>
      <c r="G385" s="17">
        <v>0.26046085234918298</v>
      </c>
      <c r="H385" s="17">
        <v>0.311931581384368</v>
      </c>
      <c r="I385" s="17">
        <v>0.36520064262865798</v>
      </c>
      <c r="J385" s="17">
        <v>0.309026452141694</v>
      </c>
      <c r="K385" s="17">
        <v>0.37067226810564002</v>
      </c>
      <c r="L385" s="17">
        <v>0.35935696675476198</v>
      </c>
      <c r="M385" s="17"/>
      <c r="N385" s="17">
        <v>0.30498136884337701</v>
      </c>
      <c r="O385" s="17">
        <v>0.329029843523446</v>
      </c>
      <c r="P385" s="17">
        <v>0.346563789865034</v>
      </c>
      <c r="Q385" s="17">
        <v>0.34839233124152402</v>
      </c>
      <c r="R385" s="17">
        <v>0.35882364197850602</v>
      </c>
      <c r="S385" s="17"/>
      <c r="T385" s="17">
        <v>0.34823313960526697</v>
      </c>
      <c r="U385" s="17">
        <v>0.33449988162801803</v>
      </c>
      <c r="V385" s="17">
        <v>0.31709929881421201</v>
      </c>
      <c r="W385" s="17">
        <v>0.35205237566652903</v>
      </c>
      <c r="X385" s="17"/>
      <c r="Y385" s="17">
        <v>0.344387951773579</v>
      </c>
      <c r="Z385" s="17">
        <v>0.344923775866048</v>
      </c>
      <c r="AA385" s="17">
        <v>0.32450221172499</v>
      </c>
      <c r="AB385" s="17">
        <v>0.29267379789892201</v>
      </c>
      <c r="AC385" s="17">
        <v>0.27090677461510698</v>
      </c>
      <c r="AD385" s="17">
        <v>0.32105289070064702</v>
      </c>
      <c r="AE385" s="17"/>
      <c r="AF385" s="17">
        <v>0.33591416202243701</v>
      </c>
      <c r="AG385" s="17">
        <v>0.331460697977565</v>
      </c>
      <c r="AH385" s="17"/>
      <c r="AI385" s="17">
        <v>0.23486273986939499</v>
      </c>
      <c r="AJ385" s="17">
        <v>0.29319668823460399</v>
      </c>
      <c r="AK385" s="17">
        <v>0.34021403564146002</v>
      </c>
      <c r="AL385" s="17">
        <v>0.29234465820576599</v>
      </c>
      <c r="AM385" s="17">
        <v>0.37374236390980298</v>
      </c>
      <c r="AN385" s="17">
        <v>0.481651778747968</v>
      </c>
      <c r="AO385" s="17">
        <v>0.30258267342796002</v>
      </c>
      <c r="AP385" s="17"/>
      <c r="AQ385" s="17">
        <v>0.36557665335647799</v>
      </c>
      <c r="AR385" s="17">
        <v>0.29273453710490899</v>
      </c>
      <c r="AS385" s="17"/>
      <c r="AT385" s="17">
        <v>0.33149817368394402</v>
      </c>
      <c r="AU385" s="17">
        <v>0.36477256898788002</v>
      </c>
      <c r="AV385" s="17">
        <v>0.31076707666612002</v>
      </c>
      <c r="AW385" s="17"/>
      <c r="AX385" s="17">
        <v>0.31926177601682898</v>
      </c>
      <c r="AY385" s="17">
        <v>0.33930751924608199</v>
      </c>
      <c r="AZ385" s="17"/>
      <c r="BA385" s="17">
        <v>0.30122980536517502</v>
      </c>
      <c r="BB385" s="17">
        <v>0.34438618889678202</v>
      </c>
      <c r="BC385" s="17">
        <v>0.38342120741262897</v>
      </c>
      <c r="BD385" s="17">
        <v>0.250189760273544</v>
      </c>
      <c r="BE385" s="17">
        <v>0.29093328739568203</v>
      </c>
      <c r="BF385" s="17"/>
      <c r="BG385" s="17">
        <v>0.33393872517263701</v>
      </c>
      <c r="BH385" s="17">
        <v>0.28032865594282202</v>
      </c>
    </row>
    <row r="386" spans="2:60" x14ac:dyDescent="0.35">
      <c r="B386" t="s">
        <v>178</v>
      </c>
      <c r="C386" s="17">
        <v>0.20504573409860799</v>
      </c>
      <c r="D386" s="17">
        <v>0.20666479929434001</v>
      </c>
      <c r="E386" s="17">
        <v>0.206535049761124</v>
      </c>
      <c r="F386" s="17"/>
      <c r="G386" s="17">
        <v>0.16089574562112199</v>
      </c>
      <c r="H386" s="17">
        <v>0.202545596166881</v>
      </c>
      <c r="I386" s="17">
        <v>0.19658681625399901</v>
      </c>
      <c r="J386" s="17">
        <v>0.236756491196461</v>
      </c>
      <c r="K386" s="17">
        <v>0.22638816841536</v>
      </c>
      <c r="L386" s="17">
        <v>0.19675858304486199</v>
      </c>
      <c r="M386" s="17"/>
      <c r="N386" s="17">
        <v>0.223742223814592</v>
      </c>
      <c r="O386" s="17">
        <v>0.17235791403855399</v>
      </c>
      <c r="P386" s="17">
        <v>0.20012441553520999</v>
      </c>
      <c r="Q386" s="17">
        <v>0.18642869975958301</v>
      </c>
      <c r="R386" s="17">
        <v>0.28822372702580201</v>
      </c>
      <c r="S386" s="17"/>
      <c r="T386" s="17">
        <v>0.18481596780062201</v>
      </c>
      <c r="U386" s="17">
        <v>0.21203585178430501</v>
      </c>
      <c r="V386" s="17">
        <v>0.197958937191825</v>
      </c>
      <c r="W386" s="17">
        <v>0.22403035183060899</v>
      </c>
      <c r="X386" s="17"/>
      <c r="Y386" s="17">
        <v>0.154770240891104</v>
      </c>
      <c r="Z386" s="17">
        <v>0.24343941166137001</v>
      </c>
      <c r="AA386" s="17">
        <v>0.19421216788086701</v>
      </c>
      <c r="AB386" s="17">
        <v>0.19746664837290701</v>
      </c>
      <c r="AC386" s="17">
        <v>0.31790831283563598</v>
      </c>
      <c r="AD386" s="17">
        <v>0.207619425827343</v>
      </c>
      <c r="AE386" s="17"/>
      <c r="AF386" s="17">
        <v>0.220190790590024</v>
      </c>
      <c r="AG386" s="17">
        <v>0.18317281189529799</v>
      </c>
      <c r="AH386" s="17"/>
      <c r="AI386" s="17">
        <v>0.24344538004736599</v>
      </c>
      <c r="AJ386" s="17">
        <v>0.21350107893839099</v>
      </c>
      <c r="AK386" s="17">
        <v>0.19942700144887199</v>
      </c>
      <c r="AL386" s="17">
        <v>0.26564720972506201</v>
      </c>
      <c r="AM386" s="17">
        <v>0.20676982035715399</v>
      </c>
      <c r="AN386" s="17">
        <v>0.12110461802844601</v>
      </c>
      <c r="AO386" s="17">
        <v>9.4668612449171297E-2</v>
      </c>
      <c r="AP386" s="17"/>
      <c r="AQ386" s="17">
        <v>0.114607545202878</v>
      </c>
      <c r="AR386" s="17">
        <v>0.325929462420117</v>
      </c>
      <c r="AS386" s="17"/>
      <c r="AT386" s="17">
        <v>8.3222851276219298E-2</v>
      </c>
      <c r="AU386" s="17">
        <v>0.213627590830752</v>
      </c>
      <c r="AV386" s="17">
        <v>0.28573085228282902</v>
      </c>
      <c r="AW386" s="17"/>
      <c r="AX386" s="17">
        <v>0.209719767803482</v>
      </c>
      <c r="AY386" s="17">
        <v>0.20344245941474601</v>
      </c>
      <c r="AZ386" s="17"/>
      <c r="BA386" s="17">
        <v>0.16644468560539799</v>
      </c>
      <c r="BB386" s="17">
        <v>0.17877817403409499</v>
      </c>
      <c r="BC386" s="17">
        <v>0.14117655449678199</v>
      </c>
      <c r="BD386" s="17">
        <v>0.25580617469650602</v>
      </c>
      <c r="BE386" s="17">
        <v>0.391396417365942</v>
      </c>
      <c r="BF386" s="17"/>
      <c r="BG386" s="17">
        <v>0.17579243560083199</v>
      </c>
      <c r="BH386" s="17">
        <v>0.35610530111567601</v>
      </c>
    </row>
    <row r="387" spans="2:60" x14ac:dyDescent="0.35">
      <c r="B387" t="s">
        <v>179</v>
      </c>
      <c r="C387" s="17">
        <v>4.4670312781302998E-2</v>
      </c>
      <c r="D387" s="17">
        <v>5.7552072056761501E-2</v>
      </c>
      <c r="E387" s="17">
        <v>3.3042308891111503E-2</v>
      </c>
      <c r="F387" s="17"/>
      <c r="G387" s="17">
        <v>6.09682843988959E-2</v>
      </c>
      <c r="H387" s="17">
        <v>5.2391668210663697E-2</v>
      </c>
      <c r="I387" s="17">
        <v>5.1709659773534797E-2</v>
      </c>
      <c r="J387" s="17">
        <v>2.1285868665780101E-2</v>
      </c>
      <c r="K387" s="17">
        <v>4.1613696538203002E-2</v>
      </c>
      <c r="L387" s="17">
        <v>4.3200092554694799E-2</v>
      </c>
      <c r="M387" s="17"/>
      <c r="N387" s="17">
        <v>3.8489403991132598E-2</v>
      </c>
      <c r="O387" s="17">
        <v>3.4153176368926598E-2</v>
      </c>
      <c r="P387" s="17">
        <v>6.21195904414392E-2</v>
      </c>
      <c r="Q387" s="17">
        <v>5.3563323497969002E-2</v>
      </c>
      <c r="R387" s="17">
        <v>8.6179358665935003E-3</v>
      </c>
      <c r="S387" s="17"/>
      <c r="T387" s="17">
        <v>3.2004076454090299E-2</v>
      </c>
      <c r="U387" s="17">
        <v>4.5518348901842198E-2</v>
      </c>
      <c r="V387" s="17">
        <v>5.3451186350099197E-2</v>
      </c>
      <c r="W387" s="17">
        <v>3.8276684887853497E-2</v>
      </c>
      <c r="X387" s="17"/>
      <c r="Y387" s="17">
        <v>3.3749995546327197E-2</v>
      </c>
      <c r="Z387" s="17">
        <v>4.1367925199513697E-2</v>
      </c>
      <c r="AA387" s="17">
        <v>6.7129401539520503E-2</v>
      </c>
      <c r="AB387" s="17">
        <v>0.103744521119795</v>
      </c>
      <c r="AC387" s="17">
        <v>0</v>
      </c>
      <c r="AD387" s="17">
        <v>2.43682428516168E-2</v>
      </c>
      <c r="AE387" s="17"/>
      <c r="AF387" s="17">
        <v>5.4387533738748502E-2</v>
      </c>
      <c r="AG387" s="17">
        <v>3.20546767147529E-2</v>
      </c>
      <c r="AH387" s="17"/>
      <c r="AI387" s="17">
        <v>5.59842616239314E-2</v>
      </c>
      <c r="AJ387" s="17">
        <v>5.9164065672841402E-2</v>
      </c>
      <c r="AK387" s="17">
        <v>5.0194192025720001E-2</v>
      </c>
      <c r="AL387" s="17">
        <v>6.3963857809769098E-2</v>
      </c>
      <c r="AM387" s="17">
        <v>2.0371507466302501E-2</v>
      </c>
      <c r="AN387" s="17">
        <v>9.0245140156082499E-3</v>
      </c>
      <c r="AO387" s="17">
        <v>6.8834235027230101E-2</v>
      </c>
      <c r="AP387" s="17"/>
      <c r="AQ387" s="17">
        <v>2.4774897394953799E-2</v>
      </c>
      <c r="AR387" s="17">
        <v>6.6745062593002599E-2</v>
      </c>
      <c r="AS387" s="17"/>
      <c r="AT387" s="17">
        <v>1.7508215985380899E-2</v>
      </c>
      <c r="AU387" s="17">
        <v>3.6863901429769197E-2</v>
      </c>
      <c r="AV387" s="17">
        <v>7.7894829192869205E-2</v>
      </c>
      <c r="AW387" s="17"/>
      <c r="AX387" s="17">
        <v>4.1389431189844103E-2</v>
      </c>
      <c r="AY387" s="17">
        <v>4.5795712110547497E-2</v>
      </c>
      <c r="AZ387" s="17"/>
      <c r="BA387" s="17">
        <v>7.9576542036300907E-2</v>
      </c>
      <c r="BB387" s="17">
        <v>3.6879056277289698E-2</v>
      </c>
      <c r="BC387" s="17">
        <v>3.1371078761560603E-2</v>
      </c>
      <c r="BD387" s="17">
        <v>2.10740974612065E-2</v>
      </c>
      <c r="BE387" s="17">
        <v>9.9631024476354302E-2</v>
      </c>
      <c r="BF387" s="17"/>
      <c r="BG387" s="17">
        <v>4.7215428259264502E-2</v>
      </c>
      <c r="BH387" s="17">
        <v>7.9184408341045898E-2</v>
      </c>
    </row>
    <row r="388" spans="2:60" x14ac:dyDescent="0.35">
      <c r="B388" t="s">
        <v>180</v>
      </c>
      <c r="C388" s="17">
        <v>3.1114602344557801E-2</v>
      </c>
      <c r="D388" s="17">
        <v>3.1170734598616499E-2</v>
      </c>
      <c r="E388" s="17">
        <v>3.06115145042581E-2</v>
      </c>
      <c r="F388" s="17"/>
      <c r="G388" s="17">
        <v>3.55622944122913E-2</v>
      </c>
      <c r="H388" s="17">
        <v>2.8755098261834599E-2</v>
      </c>
      <c r="I388" s="17">
        <v>2.9345364570648701E-2</v>
      </c>
      <c r="J388" s="17">
        <v>2.6142927702623799E-2</v>
      </c>
      <c r="K388" s="17">
        <v>5.5205383950800199E-2</v>
      </c>
      <c r="L388" s="17">
        <v>1.6449518508566501E-2</v>
      </c>
      <c r="M388" s="17"/>
      <c r="N388" s="17">
        <v>2.9191397018516699E-2</v>
      </c>
      <c r="O388" s="17">
        <v>4.3830095126063097E-2</v>
      </c>
      <c r="P388" s="17">
        <v>2.4118699321310801E-2</v>
      </c>
      <c r="Q388" s="17">
        <v>1.57968012229277E-2</v>
      </c>
      <c r="R388" s="17">
        <v>4.2603602155278197E-2</v>
      </c>
      <c r="S388" s="17"/>
      <c r="T388" s="17">
        <v>4.33977747715973E-2</v>
      </c>
      <c r="U388" s="17">
        <v>2.3910054509075501E-2</v>
      </c>
      <c r="V388" s="17">
        <v>3.0488091252054601E-2</v>
      </c>
      <c r="W388" s="17">
        <v>3.0068016308424299E-2</v>
      </c>
      <c r="X388" s="17"/>
      <c r="Y388" s="17">
        <v>3.0965275889558198E-2</v>
      </c>
      <c r="Z388" s="17">
        <v>2.0292096583393999E-2</v>
      </c>
      <c r="AA388" s="17">
        <v>4.2721476080843299E-2</v>
      </c>
      <c r="AB388" s="17">
        <v>6.4733336663448396E-2</v>
      </c>
      <c r="AC388" s="17">
        <v>0</v>
      </c>
      <c r="AD388" s="17">
        <v>3.5336227289621401E-2</v>
      </c>
      <c r="AE388" s="17"/>
      <c r="AF388" s="17">
        <v>2.42653003123235E-2</v>
      </c>
      <c r="AG388" s="17">
        <v>4.1538842131054798E-2</v>
      </c>
      <c r="AH388" s="17"/>
      <c r="AI388" s="17">
        <v>3.1694620916713198E-2</v>
      </c>
      <c r="AJ388" s="17">
        <v>4.82028840835299E-2</v>
      </c>
      <c r="AK388" s="17">
        <v>9.5937732651638508E-3</v>
      </c>
      <c r="AL388" s="17">
        <v>3.3202597907592002E-2</v>
      </c>
      <c r="AM388" s="17">
        <v>3.47522552820312E-2</v>
      </c>
      <c r="AN388" s="17">
        <v>2.9505339400425899E-2</v>
      </c>
      <c r="AO388" s="17">
        <v>0</v>
      </c>
      <c r="AP388" s="17"/>
      <c r="AQ388" s="17">
        <v>1.71402862190227E-2</v>
      </c>
      <c r="AR388" s="17">
        <v>4.5460350155472201E-2</v>
      </c>
      <c r="AS388" s="17"/>
      <c r="AT388" s="17">
        <v>3.4235589165553101E-3</v>
      </c>
      <c r="AU388" s="17">
        <v>2.77200543997046E-2</v>
      </c>
      <c r="AV388" s="17">
        <v>4.8966617614121799E-2</v>
      </c>
      <c r="AW388" s="17"/>
      <c r="AX388" s="17">
        <v>2.1245870217864001E-2</v>
      </c>
      <c r="AY388" s="17">
        <v>3.4499748746911502E-2</v>
      </c>
      <c r="AZ388" s="17"/>
      <c r="BA388" s="17">
        <v>5.4921027964575403E-2</v>
      </c>
      <c r="BB388" s="17">
        <v>5.2922320653735703E-3</v>
      </c>
      <c r="BC388" s="17">
        <v>7.3142440886829804E-3</v>
      </c>
      <c r="BD388" s="17">
        <v>4.2430081134034903E-2</v>
      </c>
      <c r="BE388" s="17">
        <v>0.116997953461772</v>
      </c>
      <c r="BF388" s="17"/>
      <c r="BG388" s="17">
        <v>1.7306562331258001E-2</v>
      </c>
      <c r="BH388" s="17">
        <v>9.7589599298199103E-2</v>
      </c>
    </row>
    <row r="389" spans="2:60" x14ac:dyDescent="0.35">
      <c r="B389" t="s">
        <v>114</v>
      </c>
      <c r="C389" s="17">
        <v>3.7018291731302298E-2</v>
      </c>
      <c r="D389" s="17">
        <v>3.0345191676598202E-2</v>
      </c>
      <c r="E389" s="17">
        <v>4.39320256781639E-2</v>
      </c>
      <c r="F389" s="17"/>
      <c r="G389" s="17">
        <v>6.0520461174513103E-2</v>
      </c>
      <c r="H389" s="17">
        <v>2.30070453089606E-2</v>
      </c>
      <c r="I389" s="17">
        <v>4.8007031817959601E-2</v>
      </c>
      <c r="J389" s="17">
        <v>5.7229310516716599E-2</v>
      </c>
      <c r="K389" s="17">
        <v>3.5415963705680301E-2</v>
      </c>
      <c r="L389" s="17">
        <v>1.5044372378392099E-2</v>
      </c>
      <c r="M389" s="17"/>
      <c r="N389" s="17">
        <v>6.3758298307935807E-2</v>
      </c>
      <c r="O389" s="17">
        <v>4.8282910192995597E-2</v>
      </c>
      <c r="P389" s="17">
        <v>2.0409636668725702E-2</v>
      </c>
      <c r="Q389" s="17">
        <v>1.9822023678367402E-2</v>
      </c>
      <c r="R389" s="17">
        <v>9.2047271950735192E-3</v>
      </c>
      <c r="S389" s="17"/>
      <c r="T389" s="17">
        <v>2.4888716690609599E-2</v>
      </c>
      <c r="U389" s="17">
        <v>4.4003856720501701E-2</v>
      </c>
      <c r="V389" s="17">
        <v>5.0899652033350999E-2</v>
      </c>
      <c r="W389" s="17">
        <v>1.6787268883022399E-2</v>
      </c>
      <c r="X389" s="17"/>
      <c r="Y389" s="17">
        <v>5.8338056216106798E-2</v>
      </c>
      <c r="Z389" s="17">
        <v>2.9073487926702699E-2</v>
      </c>
      <c r="AA389" s="17">
        <v>1.9829491949999601E-2</v>
      </c>
      <c r="AB389" s="17">
        <v>2.8866659512917201E-2</v>
      </c>
      <c r="AC389" s="17">
        <v>0</v>
      </c>
      <c r="AD389" s="17">
        <v>2.4968884538542801E-2</v>
      </c>
      <c r="AE389" s="17"/>
      <c r="AF389" s="17">
        <v>3.4251951877222103E-2</v>
      </c>
      <c r="AG389" s="17">
        <v>4.0092155344853497E-2</v>
      </c>
      <c r="AH389" s="17"/>
      <c r="AI389" s="17">
        <v>0.13761670207850199</v>
      </c>
      <c r="AJ389" s="17">
        <v>4.5315331033530998E-2</v>
      </c>
      <c r="AK389" s="17">
        <v>3.9125681406357103E-2</v>
      </c>
      <c r="AL389" s="17">
        <v>6.8251408392793599E-3</v>
      </c>
      <c r="AM389" s="17">
        <v>2.4842091697688799E-2</v>
      </c>
      <c r="AN389" s="17">
        <v>8.9559154158853505E-3</v>
      </c>
      <c r="AO389" s="17">
        <v>0</v>
      </c>
      <c r="AP389" s="17"/>
      <c r="AQ389" s="17">
        <v>2.7241936393339099E-2</v>
      </c>
      <c r="AR389" s="17">
        <v>2.2947189495849799E-2</v>
      </c>
      <c r="AS389" s="17"/>
      <c r="AT389" s="17">
        <v>1.911978998921E-2</v>
      </c>
      <c r="AU389" s="17">
        <v>4.3555563660326299E-2</v>
      </c>
      <c r="AV389" s="17">
        <v>2.4984124828778102E-2</v>
      </c>
      <c r="AW389" s="17"/>
      <c r="AX389" s="17">
        <v>3.06127123055004E-2</v>
      </c>
      <c r="AY389" s="17">
        <v>3.9215516650356698E-2</v>
      </c>
      <c r="AZ389" s="17"/>
      <c r="BA389" s="17">
        <v>1.7607283315721901E-2</v>
      </c>
      <c r="BB389" s="17">
        <v>1.23075985142031E-2</v>
      </c>
      <c r="BC389" s="17">
        <v>2.55368764929601E-2</v>
      </c>
      <c r="BD389" s="17">
        <v>1.7006234035582501E-2</v>
      </c>
      <c r="BE389" s="17">
        <v>3.9618221757702098E-2</v>
      </c>
      <c r="BF389" s="17"/>
      <c r="BG389" s="17">
        <v>1.3590566645041E-2</v>
      </c>
      <c r="BH389" s="17">
        <v>3.3732825643348799E-2</v>
      </c>
    </row>
    <row r="390" spans="2:60" x14ac:dyDescent="0.35">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row>
    <row r="391" spans="2:60" x14ac:dyDescent="0.35">
      <c r="B391" s="6" t="s">
        <v>202</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row>
    <row r="392" spans="2:60" x14ac:dyDescent="0.35">
      <c r="B392" s="24" t="s">
        <v>182</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row>
    <row r="393" spans="2:60" x14ac:dyDescent="0.35">
      <c r="B393" t="s">
        <v>176</v>
      </c>
      <c r="C393" s="17">
        <v>0.32362731158471503</v>
      </c>
      <c r="D393" s="17">
        <v>0.326467537852274</v>
      </c>
      <c r="E393" s="17">
        <v>0.32060954820104398</v>
      </c>
      <c r="F393" s="17"/>
      <c r="G393" s="17">
        <v>0.322900969754914</v>
      </c>
      <c r="H393" s="17">
        <v>0.30598115204202703</v>
      </c>
      <c r="I393" s="17">
        <v>0.34690893567519099</v>
      </c>
      <c r="J393" s="17">
        <v>0.31287739678501603</v>
      </c>
      <c r="K393" s="17">
        <v>0.29771339655782902</v>
      </c>
      <c r="L393" s="17">
        <v>0.35119033090166701</v>
      </c>
      <c r="M393" s="17"/>
      <c r="N393" s="17">
        <v>0.37481607034229097</v>
      </c>
      <c r="O393" s="17">
        <v>0.31248196331087202</v>
      </c>
      <c r="P393" s="17">
        <v>0.29723461621900499</v>
      </c>
      <c r="Q393" s="17">
        <v>0.31729805243271297</v>
      </c>
      <c r="R393" s="17">
        <v>0.334879679907362</v>
      </c>
      <c r="S393" s="17"/>
      <c r="T393" s="17">
        <v>0.355149165125759</v>
      </c>
      <c r="U393" s="17">
        <v>0.304378271462587</v>
      </c>
      <c r="V393" s="17">
        <v>0.33443255275478201</v>
      </c>
      <c r="W393" s="17">
        <v>0.301587188951287</v>
      </c>
      <c r="X393" s="17"/>
      <c r="Y393" s="17">
        <v>0.39070156443309401</v>
      </c>
      <c r="Z393" s="17">
        <v>0.27786172754925198</v>
      </c>
      <c r="AA393" s="17">
        <v>0.346122797930485</v>
      </c>
      <c r="AB393" s="17">
        <v>0.27113081410557199</v>
      </c>
      <c r="AC393" s="17">
        <v>0.349994409671603</v>
      </c>
      <c r="AD393" s="17">
        <v>0.33891384038167699</v>
      </c>
      <c r="AE393" s="17"/>
      <c r="AF393" s="17">
        <v>0.31458550186967399</v>
      </c>
      <c r="AG393" s="17">
        <v>0.338275650956952</v>
      </c>
      <c r="AH393" s="17"/>
      <c r="AI393" s="17">
        <v>0.30623704888217701</v>
      </c>
      <c r="AJ393" s="17">
        <v>0.28604118067538398</v>
      </c>
      <c r="AK393" s="17">
        <v>0.315589352701381</v>
      </c>
      <c r="AL393" s="17">
        <v>0.248933659664414</v>
      </c>
      <c r="AM393" s="17">
        <v>0.35894274811666899</v>
      </c>
      <c r="AN393" s="17">
        <v>0.40910233982688499</v>
      </c>
      <c r="AO393" s="17">
        <v>0.50542373288128895</v>
      </c>
      <c r="AP393" s="17"/>
      <c r="AQ393" s="17">
        <v>0.47837886330774199</v>
      </c>
      <c r="AR393" s="17">
        <v>0.16149669496556801</v>
      </c>
      <c r="AS393" s="17"/>
      <c r="AT393" s="17">
        <v>0.55055499549694997</v>
      </c>
      <c r="AU393" s="17">
        <v>0.29948960596704899</v>
      </c>
      <c r="AV393" s="17">
        <v>0.19711583657274401</v>
      </c>
      <c r="AW393" s="17"/>
      <c r="AX393" s="17">
        <v>0.33103629660453199</v>
      </c>
      <c r="AY393" s="17">
        <v>0.321085901131686</v>
      </c>
      <c r="AZ393" s="17"/>
      <c r="BA393" s="17">
        <v>0.36873962982846598</v>
      </c>
      <c r="BB393" s="17">
        <v>0.38414885001105897</v>
      </c>
      <c r="BC393" s="17">
        <v>0.40026727948720198</v>
      </c>
      <c r="BD393" s="17">
        <v>0.28487484373399002</v>
      </c>
      <c r="BE393" s="17">
        <v>4.6396459362314797E-2</v>
      </c>
      <c r="BF393" s="17"/>
      <c r="BG393" s="17">
        <v>0.380418526575661</v>
      </c>
      <c r="BH393" s="17">
        <v>0.108467064299241</v>
      </c>
    </row>
    <row r="394" spans="2:60" x14ac:dyDescent="0.35">
      <c r="B394" t="s">
        <v>177</v>
      </c>
      <c r="C394" s="17">
        <v>0.34770190110004101</v>
      </c>
      <c r="D394" s="17">
        <v>0.36653812506330402</v>
      </c>
      <c r="E394" s="17">
        <v>0.32608762445482398</v>
      </c>
      <c r="F394" s="17"/>
      <c r="G394" s="17">
        <v>0.37111116209853501</v>
      </c>
      <c r="H394" s="17">
        <v>0.35713257312533803</v>
      </c>
      <c r="I394" s="17">
        <v>0.345712983508695</v>
      </c>
      <c r="J394" s="17">
        <v>0.33256934168428298</v>
      </c>
      <c r="K394" s="17">
        <v>0.32607607531787502</v>
      </c>
      <c r="L394" s="17">
        <v>0.35675848823142098</v>
      </c>
      <c r="M394" s="17"/>
      <c r="N394" s="17">
        <v>0.28704904410902499</v>
      </c>
      <c r="O394" s="17">
        <v>0.36803672142485</v>
      </c>
      <c r="P394" s="17">
        <v>0.361974996436779</v>
      </c>
      <c r="Q394" s="17">
        <v>0.39621760838037701</v>
      </c>
      <c r="R394" s="17">
        <v>0.32049592517602599</v>
      </c>
      <c r="S394" s="17"/>
      <c r="T394" s="17">
        <v>0.31508378182591901</v>
      </c>
      <c r="U394" s="17">
        <v>0.36972210972247399</v>
      </c>
      <c r="V394" s="17">
        <v>0.30950783241451801</v>
      </c>
      <c r="W394" s="17">
        <v>0.41224395021219701</v>
      </c>
      <c r="X394" s="17"/>
      <c r="Y394" s="17">
        <v>0.312231582227944</v>
      </c>
      <c r="Z394" s="17">
        <v>0.37649011553740003</v>
      </c>
      <c r="AA394" s="17">
        <v>0.394271303997284</v>
      </c>
      <c r="AB394" s="17">
        <v>0.33938236965012503</v>
      </c>
      <c r="AC394" s="17">
        <v>0.307167368610129</v>
      </c>
      <c r="AD394" s="17">
        <v>0.34046000616257699</v>
      </c>
      <c r="AE394" s="17"/>
      <c r="AF394" s="17">
        <v>0.347415991744212</v>
      </c>
      <c r="AG394" s="17">
        <v>0.34567531039442201</v>
      </c>
      <c r="AH394" s="17"/>
      <c r="AI394" s="17">
        <v>0.216275549768357</v>
      </c>
      <c r="AJ394" s="17">
        <v>0.36946796314247299</v>
      </c>
      <c r="AK394" s="17">
        <v>0.34859567635342398</v>
      </c>
      <c r="AL394" s="17">
        <v>0.359724388092239</v>
      </c>
      <c r="AM394" s="17">
        <v>0.33989197238502</v>
      </c>
      <c r="AN394" s="17">
        <v>0.39720231169767201</v>
      </c>
      <c r="AO394" s="17">
        <v>0.32707004973697401</v>
      </c>
      <c r="AP394" s="17"/>
      <c r="AQ394" s="17">
        <v>0.34791145849580801</v>
      </c>
      <c r="AR394" s="17">
        <v>0.35645188778362102</v>
      </c>
      <c r="AS394" s="17"/>
      <c r="AT394" s="17">
        <v>0.32523378077057902</v>
      </c>
      <c r="AU394" s="17">
        <v>0.36653145105192603</v>
      </c>
      <c r="AV394" s="17">
        <v>0.34132494663086299</v>
      </c>
      <c r="AW394" s="17"/>
      <c r="AX394" s="17">
        <v>0.33672645667892998</v>
      </c>
      <c r="AY394" s="17">
        <v>0.35146666902761098</v>
      </c>
      <c r="AZ394" s="17"/>
      <c r="BA394" s="17">
        <v>0.289477839631683</v>
      </c>
      <c r="BB394" s="17">
        <v>0.38267346550262998</v>
      </c>
      <c r="BC394" s="17">
        <v>0.39620705313488602</v>
      </c>
      <c r="BD394" s="17">
        <v>0.35924959047558502</v>
      </c>
      <c r="BE394" s="17">
        <v>0.22801651151145599</v>
      </c>
      <c r="BF394" s="17"/>
      <c r="BG394" s="17">
        <v>0.36011230905580699</v>
      </c>
      <c r="BH394" s="17">
        <v>0.26217355522215002</v>
      </c>
    </row>
    <row r="395" spans="2:60" x14ac:dyDescent="0.35">
      <c r="B395" t="s">
        <v>178</v>
      </c>
      <c r="C395" s="17">
        <v>0.19158315365606499</v>
      </c>
      <c r="D395" s="17">
        <v>0.170436922299361</v>
      </c>
      <c r="E395" s="17">
        <v>0.21459092870937699</v>
      </c>
      <c r="F395" s="17"/>
      <c r="G395" s="17">
        <v>0.15704291006886201</v>
      </c>
      <c r="H395" s="17">
        <v>0.21112124593304099</v>
      </c>
      <c r="I395" s="17">
        <v>0.146742943608964</v>
      </c>
      <c r="J395" s="17">
        <v>0.24216866310329699</v>
      </c>
      <c r="K395" s="17">
        <v>0.22349465042678901</v>
      </c>
      <c r="L395" s="17">
        <v>0.163479143400934</v>
      </c>
      <c r="M395" s="17"/>
      <c r="N395" s="17">
        <v>0.22665170036193699</v>
      </c>
      <c r="O395" s="17">
        <v>0.168257532194171</v>
      </c>
      <c r="P395" s="17">
        <v>0.202476684717977</v>
      </c>
      <c r="Q395" s="17">
        <v>0.16648275340749699</v>
      </c>
      <c r="R395" s="17">
        <v>0.18186664926387699</v>
      </c>
      <c r="S395" s="17"/>
      <c r="T395" s="17">
        <v>0.186335518504473</v>
      </c>
      <c r="U395" s="17">
        <v>0.18600498131384899</v>
      </c>
      <c r="V395" s="17">
        <v>0.211475441439922</v>
      </c>
      <c r="W395" s="17">
        <v>0.16781722462433299</v>
      </c>
      <c r="X395" s="17"/>
      <c r="Y395" s="17">
        <v>0.19399764657794799</v>
      </c>
      <c r="Z395" s="17">
        <v>0.194340860673761</v>
      </c>
      <c r="AA395" s="17">
        <v>0.173693854108287</v>
      </c>
      <c r="AB395" s="17">
        <v>0.231255726739552</v>
      </c>
      <c r="AC395" s="17">
        <v>0.146417928685212</v>
      </c>
      <c r="AD395" s="17">
        <v>0.147788986095788</v>
      </c>
      <c r="AE395" s="17"/>
      <c r="AF395" s="17">
        <v>0.20277893229560401</v>
      </c>
      <c r="AG395" s="17">
        <v>0.174705942542043</v>
      </c>
      <c r="AH395" s="17"/>
      <c r="AI395" s="17">
        <v>0.20537534584358899</v>
      </c>
      <c r="AJ395" s="17">
        <v>0.21000352480579701</v>
      </c>
      <c r="AK395" s="17">
        <v>0.20737263051198199</v>
      </c>
      <c r="AL395" s="17">
        <v>0.24760560255495201</v>
      </c>
      <c r="AM395" s="17">
        <v>0.182462426364085</v>
      </c>
      <c r="AN395" s="17">
        <v>7.0761273977946695E-2</v>
      </c>
      <c r="AO395" s="17">
        <v>0.114110661710505</v>
      </c>
      <c r="AP395" s="17"/>
      <c r="AQ395" s="17">
        <v>0.13030274222839999</v>
      </c>
      <c r="AR395" s="17">
        <v>0.245373214763355</v>
      </c>
      <c r="AS395" s="17"/>
      <c r="AT395" s="17">
        <v>8.9899884666728394E-2</v>
      </c>
      <c r="AU395" s="17">
        <v>0.22316551110731001</v>
      </c>
      <c r="AV395" s="17">
        <v>0.23763452538580401</v>
      </c>
      <c r="AW395" s="17"/>
      <c r="AX395" s="17">
        <v>0.20199813051514401</v>
      </c>
      <c r="AY395" s="17">
        <v>0.18801063582981301</v>
      </c>
      <c r="AZ395" s="17"/>
      <c r="BA395" s="17">
        <v>0.20568004860408601</v>
      </c>
      <c r="BB395" s="17">
        <v>0.170164233839639</v>
      </c>
      <c r="BC395" s="17">
        <v>0.12987103185413101</v>
      </c>
      <c r="BD395" s="17">
        <v>0.21095211223807001</v>
      </c>
      <c r="BE395" s="17">
        <v>0.31279373513627801</v>
      </c>
      <c r="BF395" s="17"/>
      <c r="BG395" s="17">
        <v>0.17876203921675701</v>
      </c>
      <c r="BH395" s="17">
        <v>0.286286631954977</v>
      </c>
    </row>
    <row r="396" spans="2:60" x14ac:dyDescent="0.35">
      <c r="B396" t="s">
        <v>179</v>
      </c>
      <c r="C396" s="17">
        <v>6.7710729300977102E-2</v>
      </c>
      <c r="D396" s="17">
        <v>7.3491997399399406E-2</v>
      </c>
      <c r="E396" s="17">
        <v>6.3197364501473494E-2</v>
      </c>
      <c r="F396" s="17"/>
      <c r="G396" s="17">
        <v>8.0036954701864699E-2</v>
      </c>
      <c r="H396" s="17">
        <v>3.9269494222501602E-2</v>
      </c>
      <c r="I396" s="17">
        <v>0.102543430162017</v>
      </c>
      <c r="J396" s="17">
        <v>3.3126922093236699E-2</v>
      </c>
      <c r="K396" s="17">
        <v>8.5869233407710993E-2</v>
      </c>
      <c r="L396" s="17">
        <v>7.1250477249060098E-2</v>
      </c>
      <c r="M396" s="17"/>
      <c r="N396" s="17">
        <v>3.5242291008083203E-2</v>
      </c>
      <c r="O396" s="17">
        <v>8.84995114476297E-2</v>
      </c>
      <c r="P396" s="17">
        <v>8.7247286492280807E-2</v>
      </c>
      <c r="Q396" s="17">
        <v>5.0802683995215397E-2</v>
      </c>
      <c r="R396" s="17">
        <v>5.8853267438351502E-2</v>
      </c>
      <c r="S396" s="17"/>
      <c r="T396" s="17">
        <v>6.8294733891983095E-2</v>
      </c>
      <c r="U396" s="17">
        <v>6.0275214193265002E-2</v>
      </c>
      <c r="V396" s="17">
        <v>8.5974210021004596E-2</v>
      </c>
      <c r="W396" s="17">
        <v>4.4254571112801497E-2</v>
      </c>
      <c r="X396" s="17"/>
      <c r="Y396" s="17">
        <v>4.6968618569506203E-2</v>
      </c>
      <c r="Z396" s="17">
        <v>7.3332982984058603E-2</v>
      </c>
      <c r="AA396" s="17">
        <v>4.2462690278421103E-2</v>
      </c>
      <c r="AB396" s="17">
        <v>7.78716244746301E-2</v>
      </c>
      <c r="AC396" s="17">
        <v>6.7194535091366706E-2</v>
      </c>
      <c r="AD396" s="17">
        <v>0.105203812174092</v>
      </c>
      <c r="AE396" s="17"/>
      <c r="AF396" s="17">
        <v>6.8697517444547496E-2</v>
      </c>
      <c r="AG396" s="17">
        <v>6.7975592803042897E-2</v>
      </c>
      <c r="AH396" s="17"/>
      <c r="AI396" s="17">
        <v>0.10529498181479401</v>
      </c>
      <c r="AJ396" s="17">
        <v>6.9827148975672299E-2</v>
      </c>
      <c r="AK396" s="17">
        <v>7.2360049301593996E-2</v>
      </c>
      <c r="AL396" s="17">
        <v>8.2124443834983907E-2</v>
      </c>
      <c r="AM396" s="17">
        <v>5.8063133539183201E-2</v>
      </c>
      <c r="AN396" s="17">
        <v>4.9859895645288498E-2</v>
      </c>
      <c r="AO396" s="17">
        <v>0</v>
      </c>
      <c r="AP396" s="17"/>
      <c r="AQ396" s="17">
        <v>2.3254883131587901E-2</v>
      </c>
      <c r="AR396" s="17">
        <v>0.129362382011074</v>
      </c>
      <c r="AS396" s="17"/>
      <c r="AT396" s="17">
        <v>1.6869109324467502E-2</v>
      </c>
      <c r="AU396" s="17">
        <v>5.0887309870555897E-2</v>
      </c>
      <c r="AV396" s="17">
        <v>0.11676049810049199</v>
      </c>
      <c r="AW396" s="17"/>
      <c r="AX396" s="17">
        <v>4.3873966094016802E-2</v>
      </c>
      <c r="AY396" s="17">
        <v>7.5887152794684207E-2</v>
      </c>
      <c r="AZ396" s="17"/>
      <c r="BA396" s="17">
        <v>8.1499425568271097E-2</v>
      </c>
      <c r="BB396" s="17">
        <v>3.2615437096462398E-2</v>
      </c>
      <c r="BC396" s="17">
        <v>4.2407037778511902E-2</v>
      </c>
      <c r="BD396" s="17">
        <v>1.82906569740993E-2</v>
      </c>
      <c r="BE396" s="17">
        <v>0.198729907438633</v>
      </c>
      <c r="BF396" s="17"/>
      <c r="BG396" s="17">
        <v>4.4449461508556699E-2</v>
      </c>
      <c r="BH396" s="17">
        <v>0.15176559467625</v>
      </c>
    </row>
    <row r="397" spans="2:60" x14ac:dyDescent="0.35">
      <c r="B397" t="s">
        <v>180</v>
      </c>
      <c r="C397" s="17">
        <v>4.3832757148988002E-2</v>
      </c>
      <c r="D397" s="17">
        <v>4.9448314134014799E-2</v>
      </c>
      <c r="E397" s="17">
        <v>3.8214264402812899E-2</v>
      </c>
      <c r="F397" s="17"/>
      <c r="G397" s="17">
        <v>3.1375209927514199E-2</v>
      </c>
      <c r="H397" s="17">
        <v>4.5053868257931999E-2</v>
      </c>
      <c r="I397" s="17">
        <v>4.11763352196758E-2</v>
      </c>
      <c r="J397" s="17">
        <v>5.3808603959256102E-2</v>
      </c>
      <c r="K397" s="17">
        <v>4.6597430198259501E-2</v>
      </c>
      <c r="L397" s="17">
        <v>4.1803563987036101E-2</v>
      </c>
      <c r="M397" s="17"/>
      <c r="N397" s="17">
        <v>2.7067582504974302E-2</v>
      </c>
      <c r="O397" s="17">
        <v>3.5130578721281697E-2</v>
      </c>
      <c r="P397" s="17">
        <v>4.0089790945987101E-2</v>
      </c>
      <c r="Q397" s="17">
        <v>5.5335647001210297E-2</v>
      </c>
      <c r="R397" s="17">
        <v>9.4699751019309594E-2</v>
      </c>
      <c r="S397" s="17"/>
      <c r="T397" s="17">
        <v>4.38327364060545E-2</v>
      </c>
      <c r="U397" s="17">
        <v>4.3312836271985997E-2</v>
      </c>
      <c r="V397" s="17">
        <v>3.7348489686292501E-2</v>
      </c>
      <c r="W397" s="17">
        <v>5.4728590536288597E-2</v>
      </c>
      <c r="X397" s="17"/>
      <c r="Y397" s="17">
        <v>2.6465411706849899E-2</v>
      </c>
      <c r="Z397" s="17">
        <v>5.4786732988142503E-2</v>
      </c>
      <c r="AA397" s="17">
        <v>2.3619861735523901E-2</v>
      </c>
      <c r="AB397" s="17">
        <v>6.3796791844348E-2</v>
      </c>
      <c r="AC397" s="17">
        <v>0.12922575794169</v>
      </c>
      <c r="AD397" s="17">
        <v>3.0846034275663601E-2</v>
      </c>
      <c r="AE397" s="17"/>
      <c r="AF397" s="17">
        <v>4.1008306132452703E-2</v>
      </c>
      <c r="AG397" s="17">
        <v>4.8890079901673003E-2</v>
      </c>
      <c r="AH397" s="17"/>
      <c r="AI397" s="17">
        <v>7.0148876817748507E-2</v>
      </c>
      <c r="AJ397" s="17">
        <v>3.7576507592588099E-2</v>
      </c>
      <c r="AK397" s="17">
        <v>1.9934863309864E-2</v>
      </c>
      <c r="AL397" s="17">
        <v>5.6975897042146097E-2</v>
      </c>
      <c r="AM397" s="17">
        <v>5.7305851708584099E-2</v>
      </c>
      <c r="AN397" s="17">
        <v>4.3274273775934999E-2</v>
      </c>
      <c r="AO397" s="17">
        <v>5.3395555671231699E-2</v>
      </c>
      <c r="AP397" s="17"/>
      <c r="AQ397" s="17">
        <v>5.5334951134850896E-3</v>
      </c>
      <c r="AR397" s="17">
        <v>7.9947054428696498E-2</v>
      </c>
      <c r="AS397" s="17"/>
      <c r="AT397" s="17">
        <v>8.0362201266840193E-3</v>
      </c>
      <c r="AU397" s="17">
        <v>2.32862767892313E-2</v>
      </c>
      <c r="AV397" s="17">
        <v>9.0018797098251904E-2</v>
      </c>
      <c r="AW397" s="17"/>
      <c r="AX397" s="17">
        <v>4.0927547213715602E-2</v>
      </c>
      <c r="AY397" s="17">
        <v>4.4829294579958399E-2</v>
      </c>
      <c r="AZ397" s="17"/>
      <c r="BA397" s="17">
        <v>3.6516446321854301E-2</v>
      </c>
      <c r="BB397" s="17">
        <v>1.3445060828937001E-2</v>
      </c>
      <c r="BC397" s="17">
        <v>9.3819864538472204E-3</v>
      </c>
      <c r="BD397" s="17">
        <v>0.106527405371554</v>
      </c>
      <c r="BE397" s="17">
        <v>0.19476856349833299</v>
      </c>
      <c r="BF397" s="17"/>
      <c r="BG397" s="17">
        <v>1.9030270785801998E-2</v>
      </c>
      <c r="BH397" s="17">
        <v>0.17180135798117499</v>
      </c>
    </row>
    <row r="398" spans="2:60" x14ac:dyDescent="0.35">
      <c r="B398" t="s">
        <v>114</v>
      </c>
      <c r="C398" s="17">
        <v>2.5544147209213799E-2</v>
      </c>
      <c r="D398" s="17">
        <v>1.3617103251646801E-2</v>
      </c>
      <c r="E398" s="17">
        <v>3.73002697304681E-2</v>
      </c>
      <c r="F398" s="17"/>
      <c r="G398" s="17">
        <v>3.7532793448310599E-2</v>
      </c>
      <c r="H398" s="17">
        <v>4.1441666419160299E-2</v>
      </c>
      <c r="I398" s="17">
        <v>1.6915371825458599E-2</v>
      </c>
      <c r="J398" s="17">
        <v>2.5449072374911601E-2</v>
      </c>
      <c r="K398" s="17">
        <v>2.0249214091537099E-2</v>
      </c>
      <c r="L398" s="17">
        <v>1.5517996229881301E-2</v>
      </c>
      <c r="M398" s="17"/>
      <c r="N398" s="17">
        <v>4.91733116736899E-2</v>
      </c>
      <c r="O398" s="17">
        <v>2.7593692901196201E-2</v>
      </c>
      <c r="P398" s="17">
        <v>1.09766251879712E-2</v>
      </c>
      <c r="Q398" s="17">
        <v>1.3863254782986899E-2</v>
      </c>
      <c r="R398" s="17">
        <v>9.2047271950735192E-3</v>
      </c>
      <c r="S398" s="17"/>
      <c r="T398" s="17">
        <v>3.1304064245811301E-2</v>
      </c>
      <c r="U398" s="17">
        <v>3.6306587035838903E-2</v>
      </c>
      <c r="V398" s="17">
        <v>2.1261473683481202E-2</v>
      </c>
      <c r="W398" s="17">
        <v>1.9368474563092802E-2</v>
      </c>
      <c r="X398" s="17"/>
      <c r="Y398" s="17">
        <v>2.9635176484658101E-2</v>
      </c>
      <c r="Z398" s="17">
        <v>2.3187580267385901E-2</v>
      </c>
      <c r="AA398" s="17">
        <v>1.9829491949999601E-2</v>
      </c>
      <c r="AB398" s="17">
        <v>1.65626731857733E-2</v>
      </c>
      <c r="AC398" s="17">
        <v>0</v>
      </c>
      <c r="AD398" s="17">
        <v>3.6787320910202703E-2</v>
      </c>
      <c r="AE398" s="17"/>
      <c r="AF398" s="17">
        <v>2.5513750513509299E-2</v>
      </c>
      <c r="AG398" s="17">
        <v>2.4477423401866899E-2</v>
      </c>
      <c r="AH398" s="17"/>
      <c r="AI398" s="17">
        <v>9.6668196873334403E-2</v>
      </c>
      <c r="AJ398" s="17">
        <v>2.7083674808085399E-2</v>
      </c>
      <c r="AK398" s="17">
        <v>3.6147427821754702E-2</v>
      </c>
      <c r="AL398" s="17">
        <v>4.6360088112643904E-3</v>
      </c>
      <c r="AM398" s="17">
        <v>3.33386788645895E-3</v>
      </c>
      <c r="AN398" s="17">
        <v>2.9799905076273399E-2</v>
      </c>
      <c r="AO398" s="17">
        <v>0</v>
      </c>
      <c r="AP398" s="17"/>
      <c r="AQ398" s="17">
        <v>1.4618557722977E-2</v>
      </c>
      <c r="AR398" s="17">
        <v>2.73687660476849E-2</v>
      </c>
      <c r="AS398" s="17"/>
      <c r="AT398" s="17">
        <v>9.4060096145912007E-3</v>
      </c>
      <c r="AU398" s="17">
        <v>3.6639845213927803E-2</v>
      </c>
      <c r="AV398" s="17">
        <v>1.7145396211846301E-2</v>
      </c>
      <c r="AW398" s="17"/>
      <c r="AX398" s="17">
        <v>4.54376028936605E-2</v>
      </c>
      <c r="AY398" s="17">
        <v>1.8720346636246998E-2</v>
      </c>
      <c r="AZ398" s="17"/>
      <c r="BA398" s="17">
        <v>1.8086610045640002E-2</v>
      </c>
      <c r="BB398" s="17">
        <v>1.6952952721271598E-2</v>
      </c>
      <c r="BC398" s="17">
        <v>2.1865611291422098E-2</v>
      </c>
      <c r="BD398" s="17">
        <v>2.0105391206700799E-2</v>
      </c>
      <c r="BE398" s="17">
        <v>1.92948230529849E-2</v>
      </c>
      <c r="BF398" s="17"/>
      <c r="BG398" s="17">
        <v>1.7227392857416798E-2</v>
      </c>
      <c r="BH398" s="17">
        <v>1.95057958662079E-2</v>
      </c>
    </row>
    <row r="399" spans="2:60" x14ac:dyDescent="0.35">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row>
    <row r="400" spans="2:60" x14ac:dyDescent="0.35">
      <c r="B400" s="6" t="s">
        <v>203</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row>
    <row r="401" spans="2:60" x14ac:dyDescent="0.35">
      <c r="B401" s="24" t="s">
        <v>182</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row>
    <row r="402" spans="2:60" x14ac:dyDescent="0.35">
      <c r="B402" t="s">
        <v>176</v>
      </c>
      <c r="C402" s="17">
        <v>0.423031346604683</v>
      </c>
      <c r="D402" s="17">
        <v>0.37408717037212902</v>
      </c>
      <c r="E402" s="17">
        <v>0.46693046098360003</v>
      </c>
      <c r="F402" s="17"/>
      <c r="G402" s="17">
        <v>0.48045954064685698</v>
      </c>
      <c r="H402" s="17">
        <v>0.419793350853011</v>
      </c>
      <c r="I402" s="17">
        <v>0.51039846939873601</v>
      </c>
      <c r="J402" s="17">
        <v>0.41075162224179701</v>
      </c>
      <c r="K402" s="17">
        <v>0.34709380117175997</v>
      </c>
      <c r="L402" s="17">
        <v>0.397995606486646</v>
      </c>
      <c r="M402" s="17"/>
      <c r="N402" s="17">
        <v>0.45524126336874898</v>
      </c>
      <c r="O402" s="17">
        <v>0.44384038904502399</v>
      </c>
      <c r="P402" s="17">
        <v>0.40011151101521403</v>
      </c>
      <c r="Q402" s="17">
        <v>0.433183948768945</v>
      </c>
      <c r="R402" s="17">
        <v>0.32902522293658099</v>
      </c>
      <c r="S402" s="17"/>
      <c r="T402" s="17">
        <v>0.40265433009796398</v>
      </c>
      <c r="U402" s="17">
        <v>0.444463721776025</v>
      </c>
      <c r="V402" s="17">
        <v>0.44996341252739402</v>
      </c>
      <c r="W402" s="17">
        <v>0.37491593879622997</v>
      </c>
      <c r="X402" s="17"/>
      <c r="Y402" s="17">
        <v>0.416624701062493</v>
      </c>
      <c r="Z402" s="17">
        <v>0.40437352232940299</v>
      </c>
      <c r="AA402" s="17">
        <v>0.51495059569380797</v>
      </c>
      <c r="AB402" s="17">
        <v>0.443507442555787</v>
      </c>
      <c r="AC402" s="17">
        <v>0.48564511401480098</v>
      </c>
      <c r="AD402" s="17">
        <v>0.44314515862374398</v>
      </c>
      <c r="AE402" s="17"/>
      <c r="AF402" s="17">
        <v>0.42161914118264798</v>
      </c>
      <c r="AG402" s="17">
        <v>0.423096303567776</v>
      </c>
      <c r="AH402" s="17"/>
      <c r="AI402" s="17">
        <v>0.426120554543859</v>
      </c>
      <c r="AJ402" s="17">
        <v>0.40533348208467401</v>
      </c>
      <c r="AK402" s="17">
        <v>0.43941760788843998</v>
      </c>
      <c r="AL402" s="17">
        <v>0.34163626128344998</v>
      </c>
      <c r="AM402" s="17">
        <v>0.45457720366832</v>
      </c>
      <c r="AN402" s="17">
        <v>0.44997544230207298</v>
      </c>
      <c r="AO402" s="17">
        <v>0.44646534465832299</v>
      </c>
      <c r="AP402" s="17"/>
      <c r="AQ402" s="17">
        <v>0.50082383436817102</v>
      </c>
      <c r="AR402" s="17">
        <v>0.33634230307052598</v>
      </c>
      <c r="AS402" s="17"/>
      <c r="AT402" s="17">
        <v>0.57518391618884801</v>
      </c>
      <c r="AU402" s="17">
        <v>0.37857304865461699</v>
      </c>
      <c r="AV402" s="17">
        <v>0.35435603608647898</v>
      </c>
      <c r="AW402" s="17"/>
      <c r="AX402" s="17">
        <v>0.45342572838686201</v>
      </c>
      <c r="AY402" s="17">
        <v>0.412605546124862</v>
      </c>
      <c r="AZ402" s="17"/>
      <c r="BA402" s="17">
        <v>0.44192830453265902</v>
      </c>
      <c r="BB402" s="17">
        <v>0.49003027975736602</v>
      </c>
      <c r="BC402" s="17">
        <v>0.44087590050208503</v>
      </c>
      <c r="BD402" s="17">
        <v>0.27630331385927598</v>
      </c>
      <c r="BE402" s="17">
        <v>0.34836019283300201</v>
      </c>
      <c r="BF402" s="17"/>
      <c r="BG402" s="17">
        <v>0.478385568127352</v>
      </c>
      <c r="BH402" s="17">
        <v>0.32960539423961999</v>
      </c>
    </row>
    <row r="403" spans="2:60" x14ac:dyDescent="0.35">
      <c r="B403" t="s">
        <v>177</v>
      </c>
      <c r="C403" s="17">
        <v>0.33321668607591198</v>
      </c>
      <c r="D403" s="17">
        <v>0.363203668635453</v>
      </c>
      <c r="E403" s="17">
        <v>0.30580611696235699</v>
      </c>
      <c r="F403" s="17"/>
      <c r="G403" s="17">
        <v>0.26822300701994201</v>
      </c>
      <c r="H403" s="17">
        <v>0.30195595833473698</v>
      </c>
      <c r="I403" s="17">
        <v>0.29098879236373298</v>
      </c>
      <c r="J403" s="17">
        <v>0.341445125436663</v>
      </c>
      <c r="K403" s="17">
        <v>0.390718728681892</v>
      </c>
      <c r="L403" s="17">
        <v>0.37700499004534999</v>
      </c>
      <c r="M403" s="17"/>
      <c r="N403" s="17">
        <v>0.29443900764542702</v>
      </c>
      <c r="O403" s="17">
        <v>0.29406028157026998</v>
      </c>
      <c r="P403" s="17">
        <v>0.34361317728937102</v>
      </c>
      <c r="Q403" s="17">
        <v>0.37936288644362798</v>
      </c>
      <c r="R403" s="17">
        <v>0.44155947084999397</v>
      </c>
      <c r="S403" s="17"/>
      <c r="T403" s="17">
        <v>0.36161410486189299</v>
      </c>
      <c r="U403" s="17">
        <v>0.33276394404541498</v>
      </c>
      <c r="V403" s="17">
        <v>0.29691376624044002</v>
      </c>
      <c r="W403" s="17">
        <v>0.373090164577348</v>
      </c>
      <c r="X403" s="17"/>
      <c r="Y403" s="17">
        <v>0.34428016752997298</v>
      </c>
      <c r="Z403" s="17">
        <v>0.33925494648117199</v>
      </c>
      <c r="AA403" s="17">
        <v>0.31967515043859701</v>
      </c>
      <c r="AB403" s="17">
        <v>0.32291029853254599</v>
      </c>
      <c r="AC403" s="17">
        <v>0.27835602750404398</v>
      </c>
      <c r="AD403" s="17">
        <v>0.30340010552331698</v>
      </c>
      <c r="AE403" s="17"/>
      <c r="AF403" s="17">
        <v>0.34552441250673999</v>
      </c>
      <c r="AG403" s="17">
        <v>0.32168084494279697</v>
      </c>
      <c r="AH403" s="17"/>
      <c r="AI403" s="17">
        <v>0.17626799392211201</v>
      </c>
      <c r="AJ403" s="17">
        <v>0.33458265584077301</v>
      </c>
      <c r="AK403" s="17">
        <v>0.31439016245322698</v>
      </c>
      <c r="AL403" s="17">
        <v>0.33710273234589</v>
      </c>
      <c r="AM403" s="17">
        <v>0.38458012186120899</v>
      </c>
      <c r="AN403" s="17">
        <v>0.347822311517828</v>
      </c>
      <c r="AO403" s="17">
        <v>0.38483679216330502</v>
      </c>
      <c r="AP403" s="17"/>
      <c r="AQ403" s="17">
        <v>0.35088719047948602</v>
      </c>
      <c r="AR403" s="17">
        <v>0.34073143646092902</v>
      </c>
      <c r="AS403" s="17"/>
      <c r="AT403" s="17">
        <v>0.309616089592052</v>
      </c>
      <c r="AU403" s="17">
        <v>0.36466036363490401</v>
      </c>
      <c r="AV403" s="17">
        <v>0.33537570788712501</v>
      </c>
      <c r="AW403" s="17"/>
      <c r="AX403" s="17">
        <v>0.32897921040514699</v>
      </c>
      <c r="AY403" s="17">
        <v>0.33467021377711997</v>
      </c>
      <c r="AZ403" s="17"/>
      <c r="BA403" s="17">
        <v>0.31166009078756901</v>
      </c>
      <c r="BB403" s="17">
        <v>0.33717457773041998</v>
      </c>
      <c r="BC403" s="17">
        <v>0.368630232296842</v>
      </c>
      <c r="BD403" s="17">
        <v>0.37792577313953302</v>
      </c>
      <c r="BE403" s="17">
        <v>0.29568212415452999</v>
      </c>
      <c r="BF403" s="17"/>
      <c r="BG403" s="17">
        <v>0.33099793235464697</v>
      </c>
      <c r="BH403" s="17">
        <v>0.31708831179778102</v>
      </c>
    </row>
    <row r="404" spans="2:60" x14ac:dyDescent="0.35">
      <c r="B404" t="s">
        <v>178</v>
      </c>
      <c r="C404" s="17">
        <v>0.168071565374417</v>
      </c>
      <c r="D404" s="17">
        <v>0.19600752399296001</v>
      </c>
      <c r="E404" s="17">
        <v>0.14390800085178601</v>
      </c>
      <c r="F404" s="17"/>
      <c r="G404" s="17">
        <v>0.133269280222272</v>
      </c>
      <c r="H404" s="17">
        <v>0.176866409796751</v>
      </c>
      <c r="I404" s="17">
        <v>0.128695047330982</v>
      </c>
      <c r="J404" s="17">
        <v>0.15997833232924399</v>
      </c>
      <c r="K404" s="17">
        <v>0.19957967072938401</v>
      </c>
      <c r="L404" s="17">
        <v>0.18972081798627</v>
      </c>
      <c r="M404" s="17"/>
      <c r="N404" s="17">
        <v>0.14687622508786699</v>
      </c>
      <c r="O404" s="17">
        <v>0.16375083736467799</v>
      </c>
      <c r="P404" s="17">
        <v>0.21009170182043699</v>
      </c>
      <c r="Q404" s="17">
        <v>0.121883964506161</v>
      </c>
      <c r="R404" s="17">
        <v>0.17506206195691301</v>
      </c>
      <c r="S404" s="17"/>
      <c r="T404" s="17">
        <v>0.189951421445505</v>
      </c>
      <c r="U404" s="17">
        <v>0.16007053566679599</v>
      </c>
      <c r="V404" s="17">
        <v>0.158130677575053</v>
      </c>
      <c r="W404" s="17">
        <v>0.17629044274455799</v>
      </c>
      <c r="X404" s="17"/>
      <c r="Y404" s="17">
        <v>0.16637298245711701</v>
      </c>
      <c r="Z404" s="17">
        <v>0.19315992532086201</v>
      </c>
      <c r="AA404" s="17">
        <v>7.7538951480392707E-2</v>
      </c>
      <c r="AB404" s="17">
        <v>0.14960810350239101</v>
      </c>
      <c r="AC404" s="17">
        <v>0.23599885848115501</v>
      </c>
      <c r="AD404" s="17">
        <v>0.12929239129737199</v>
      </c>
      <c r="AE404" s="17"/>
      <c r="AF404" s="17">
        <v>0.161546478002072</v>
      </c>
      <c r="AG404" s="17">
        <v>0.17561910893641999</v>
      </c>
      <c r="AH404" s="17"/>
      <c r="AI404" s="17">
        <v>0.18194115257638499</v>
      </c>
      <c r="AJ404" s="17">
        <v>0.165356668378281</v>
      </c>
      <c r="AK404" s="17">
        <v>0.17211046022220999</v>
      </c>
      <c r="AL404" s="17">
        <v>0.24040760613979101</v>
      </c>
      <c r="AM404" s="17">
        <v>0.142840446131827</v>
      </c>
      <c r="AN404" s="17">
        <v>0.161079430330268</v>
      </c>
      <c r="AO404" s="17">
        <v>6.8437716542965696E-2</v>
      </c>
      <c r="AP404" s="17"/>
      <c r="AQ404" s="17">
        <v>0.108436505042693</v>
      </c>
      <c r="AR404" s="17">
        <v>0.23795140475677401</v>
      </c>
      <c r="AS404" s="17"/>
      <c r="AT404" s="17">
        <v>8.7780547322697106E-2</v>
      </c>
      <c r="AU404" s="17">
        <v>0.171196097341446</v>
      </c>
      <c r="AV404" s="17">
        <v>0.23464276218718599</v>
      </c>
      <c r="AW404" s="17"/>
      <c r="AX404" s="17">
        <v>0.15694330589389299</v>
      </c>
      <c r="AY404" s="17">
        <v>0.171888751519642</v>
      </c>
      <c r="AZ404" s="17"/>
      <c r="BA404" s="17">
        <v>0.12548344535619599</v>
      </c>
      <c r="BB404" s="17">
        <v>0.130029369194745</v>
      </c>
      <c r="BC404" s="17">
        <v>0.12997536180318001</v>
      </c>
      <c r="BD404" s="17">
        <v>0.263130020762949</v>
      </c>
      <c r="BE404" s="17">
        <v>0.27481223962665902</v>
      </c>
      <c r="BF404" s="17"/>
      <c r="BG404" s="17">
        <v>0.12892887442411199</v>
      </c>
      <c r="BH404" s="17">
        <v>0.27177161859181498</v>
      </c>
    </row>
    <row r="405" spans="2:60" x14ac:dyDescent="0.35">
      <c r="B405" t="s">
        <v>179</v>
      </c>
      <c r="C405" s="17">
        <v>2.4131321320174998E-2</v>
      </c>
      <c r="D405" s="17">
        <v>2.8688125385458899E-2</v>
      </c>
      <c r="E405" s="17">
        <v>1.9231354419968899E-2</v>
      </c>
      <c r="F405" s="17"/>
      <c r="G405" s="17">
        <v>3.7790177101416501E-2</v>
      </c>
      <c r="H405" s="17">
        <v>4.07943028330153E-2</v>
      </c>
      <c r="I405" s="17">
        <v>3.2613460718305301E-2</v>
      </c>
      <c r="J405" s="17">
        <v>2.37209527506601E-2</v>
      </c>
      <c r="K405" s="17">
        <v>9.8799049188792194E-3</v>
      </c>
      <c r="L405" s="17">
        <v>6.7086471130156904E-3</v>
      </c>
      <c r="M405" s="17"/>
      <c r="N405" s="17">
        <v>3.2065456229117301E-2</v>
      </c>
      <c r="O405" s="17">
        <v>3.1774543249991301E-2</v>
      </c>
      <c r="P405" s="17">
        <v>1.4011487530587801E-2</v>
      </c>
      <c r="Q405" s="17">
        <v>3.0868929620657098E-2</v>
      </c>
      <c r="R405" s="17">
        <v>1.9151955144075802E-2</v>
      </c>
      <c r="S405" s="17"/>
      <c r="T405" s="17">
        <v>2.2379585349997799E-2</v>
      </c>
      <c r="U405" s="17">
        <v>1.29331117527249E-2</v>
      </c>
      <c r="V405" s="17">
        <v>2.58412382383339E-2</v>
      </c>
      <c r="W405" s="17">
        <v>3.2141777004499397E-2</v>
      </c>
      <c r="X405" s="17"/>
      <c r="Y405" s="17">
        <v>2.0838173247488399E-2</v>
      </c>
      <c r="Z405" s="17">
        <v>1.41862675879208E-2</v>
      </c>
      <c r="AA405" s="17">
        <v>0</v>
      </c>
      <c r="AB405" s="17">
        <v>5.7400716459425898E-2</v>
      </c>
      <c r="AC405" s="17">
        <v>0</v>
      </c>
      <c r="AD405" s="17">
        <v>4.7212167060804701E-2</v>
      </c>
      <c r="AE405" s="17"/>
      <c r="AF405" s="17">
        <v>2.5587658790694301E-2</v>
      </c>
      <c r="AG405" s="17">
        <v>2.2667294252353601E-2</v>
      </c>
      <c r="AH405" s="17"/>
      <c r="AI405" s="17">
        <v>3.3071394554205803E-2</v>
      </c>
      <c r="AJ405" s="17">
        <v>2.7344300119185198E-2</v>
      </c>
      <c r="AK405" s="17">
        <v>3.7461700309299399E-2</v>
      </c>
      <c r="AL405" s="17">
        <v>2.57573834693559E-2</v>
      </c>
      <c r="AM405" s="17">
        <v>3.72628281106259E-3</v>
      </c>
      <c r="AN405" s="17">
        <v>0</v>
      </c>
      <c r="AO405" s="17">
        <v>0.100260146635406</v>
      </c>
      <c r="AP405" s="17"/>
      <c r="AQ405" s="17">
        <v>1.4753620995314401E-2</v>
      </c>
      <c r="AR405" s="17">
        <v>3.0126991758788101E-2</v>
      </c>
      <c r="AS405" s="17"/>
      <c r="AT405" s="17">
        <v>0</v>
      </c>
      <c r="AU405" s="17">
        <v>3.1002127629909601E-2</v>
      </c>
      <c r="AV405" s="17">
        <v>3.3835258612941899E-2</v>
      </c>
      <c r="AW405" s="17"/>
      <c r="AX405" s="17">
        <v>1.31469177869249E-2</v>
      </c>
      <c r="AY405" s="17">
        <v>2.7899162378704299E-2</v>
      </c>
      <c r="AZ405" s="17"/>
      <c r="BA405" s="17">
        <v>5.9776987587488402E-2</v>
      </c>
      <c r="BB405" s="17">
        <v>1.15737012177352E-2</v>
      </c>
      <c r="BC405" s="17">
        <v>2.59718257853052E-2</v>
      </c>
      <c r="BD405" s="17">
        <v>3.70711161185132E-2</v>
      </c>
      <c r="BE405" s="17">
        <v>1.2988845528108301E-2</v>
      </c>
      <c r="BF405" s="17"/>
      <c r="BG405" s="17">
        <v>2.3242938640368999E-2</v>
      </c>
      <c r="BH405" s="17">
        <v>1.9256923483012101E-2</v>
      </c>
    </row>
    <row r="406" spans="2:60" x14ac:dyDescent="0.35">
      <c r="B406" t="s">
        <v>180</v>
      </c>
      <c r="C406" s="17">
        <v>2.1888379378410198E-2</v>
      </c>
      <c r="D406" s="17">
        <v>2.6284899164901201E-2</v>
      </c>
      <c r="E406" s="17">
        <v>1.6917637485087102E-2</v>
      </c>
      <c r="F406" s="17"/>
      <c r="G406" s="17">
        <v>1.3553061553122501E-2</v>
      </c>
      <c r="H406" s="17">
        <v>3.8745909606687501E-2</v>
      </c>
      <c r="I406" s="17">
        <v>2.6121459733340398E-2</v>
      </c>
      <c r="J406" s="17">
        <v>1.8655164066356499E-2</v>
      </c>
      <c r="K406" s="17">
        <v>2.3537012366646699E-2</v>
      </c>
      <c r="L406" s="17">
        <v>8.6136338373183994E-3</v>
      </c>
      <c r="M406" s="17"/>
      <c r="N406" s="17">
        <v>2.6012574356375599E-2</v>
      </c>
      <c r="O406" s="17">
        <v>2.0944334046718902E-2</v>
      </c>
      <c r="P406" s="17">
        <v>1.5860680295048699E-2</v>
      </c>
      <c r="Q406" s="17">
        <v>2.0778019501080401E-2</v>
      </c>
      <c r="R406" s="17">
        <v>3.5201289112436598E-2</v>
      </c>
      <c r="S406" s="17"/>
      <c r="T406" s="17">
        <v>4.2531474640045697E-3</v>
      </c>
      <c r="U406" s="17">
        <v>9.0130191040975107E-3</v>
      </c>
      <c r="V406" s="17">
        <v>2.63002312522264E-2</v>
      </c>
      <c r="W406" s="17">
        <v>3.7620683031536102E-2</v>
      </c>
      <c r="X406" s="17"/>
      <c r="Y406" s="17">
        <v>1.6383910615259699E-2</v>
      </c>
      <c r="Z406" s="17">
        <v>2.2948310895656798E-2</v>
      </c>
      <c r="AA406" s="17">
        <v>6.8005810437203495E-2</v>
      </c>
      <c r="AB406" s="17">
        <v>1.23698661380076E-2</v>
      </c>
      <c r="AC406" s="17">
        <v>0</v>
      </c>
      <c r="AD406" s="17">
        <v>2.8015476371860401E-2</v>
      </c>
      <c r="AE406" s="17"/>
      <c r="AF406" s="17">
        <v>1.93240986506567E-2</v>
      </c>
      <c r="AG406" s="17">
        <v>2.6041644244487801E-2</v>
      </c>
      <c r="AH406" s="17"/>
      <c r="AI406" s="17">
        <v>4.9144913073037901E-2</v>
      </c>
      <c r="AJ406" s="17">
        <v>2.8727354497724601E-2</v>
      </c>
      <c r="AK406" s="17">
        <v>1.7991898056350899E-2</v>
      </c>
      <c r="AL406" s="17">
        <v>3.9517002074635599E-2</v>
      </c>
      <c r="AM406" s="17">
        <v>7.1436151482917399E-3</v>
      </c>
      <c r="AN406" s="17">
        <v>1.1238025950380001E-2</v>
      </c>
      <c r="AO406" s="17">
        <v>0</v>
      </c>
      <c r="AP406" s="17"/>
      <c r="AQ406" s="17">
        <v>7.4277230734772302E-3</v>
      </c>
      <c r="AR406" s="17">
        <v>3.2326183963078001E-2</v>
      </c>
      <c r="AS406" s="17"/>
      <c r="AT406" s="17">
        <v>1.26933335618263E-2</v>
      </c>
      <c r="AU406" s="17">
        <v>1.6276090979812901E-2</v>
      </c>
      <c r="AV406" s="17">
        <v>2.7624462129815001E-2</v>
      </c>
      <c r="AW406" s="17"/>
      <c r="AX406" s="17">
        <v>1.0000700596289099E-2</v>
      </c>
      <c r="AY406" s="17">
        <v>2.59660595246557E-2</v>
      </c>
      <c r="AZ406" s="17"/>
      <c r="BA406" s="17">
        <v>6.1151171736088597E-2</v>
      </c>
      <c r="BB406" s="17">
        <v>9.64625330200845E-3</v>
      </c>
      <c r="BC406" s="17">
        <v>9.4097609734235706E-3</v>
      </c>
      <c r="BD406" s="17">
        <v>4.5569776119729503E-2</v>
      </c>
      <c r="BE406" s="17">
        <v>4.12577913376794E-2</v>
      </c>
      <c r="BF406" s="17"/>
      <c r="BG406" s="17">
        <v>2.2114762544934299E-2</v>
      </c>
      <c r="BH406" s="17">
        <v>4.23801048111032E-2</v>
      </c>
    </row>
    <row r="407" spans="2:60" x14ac:dyDescent="0.35">
      <c r="B407" t="s">
        <v>114</v>
      </c>
      <c r="C407" s="17">
        <v>2.9660701246403E-2</v>
      </c>
      <c r="D407" s="17">
        <v>1.1728612449097E-2</v>
      </c>
      <c r="E407" s="17">
        <v>4.7206429297200703E-2</v>
      </c>
      <c r="F407" s="17"/>
      <c r="G407" s="17">
        <v>6.6704933456389795E-2</v>
      </c>
      <c r="H407" s="17">
        <v>2.1844068575798799E-2</v>
      </c>
      <c r="I407" s="17">
        <v>1.11827704549027E-2</v>
      </c>
      <c r="J407" s="17">
        <v>4.5448803175279502E-2</v>
      </c>
      <c r="K407" s="17">
        <v>2.91908821314379E-2</v>
      </c>
      <c r="L407" s="17">
        <v>1.99563045313997E-2</v>
      </c>
      <c r="M407" s="17"/>
      <c r="N407" s="17">
        <v>4.5365473312464502E-2</v>
      </c>
      <c r="O407" s="17">
        <v>4.5629614723318501E-2</v>
      </c>
      <c r="P407" s="17">
        <v>1.63114420493418E-2</v>
      </c>
      <c r="Q407" s="17">
        <v>1.39222511595291E-2</v>
      </c>
      <c r="R407" s="17">
        <v>0</v>
      </c>
      <c r="S407" s="17"/>
      <c r="T407" s="17">
        <v>1.9147410780635799E-2</v>
      </c>
      <c r="U407" s="17">
        <v>4.07556676549405E-2</v>
      </c>
      <c r="V407" s="17">
        <v>4.2850674166552701E-2</v>
      </c>
      <c r="W407" s="17">
        <v>5.9409938458289497E-3</v>
      </c>
      <c r="X407" s="17"/>
      <c r="Y407" s="17">
        <v>3.5500065087669203E-2</v>
      </c>
      <c r="Z407" s="17">
        <v>2.6077027384986001E-2</v>
      </c>
      <c r="AA407" s="17">
        <v>1.9829491949999601E-2</v>
      </c>
      <c r="AB407" s="17">
        <v>1.4203572811842501E-2</v>
      </c>
      <c r="AC407" s="17">
        <v>0</v>
      </c>
      <c r="AD407" s="17">
        <v>4.8934701122901297E-2</v>
      </c>
      <c r="AE407" s="17"/>
      <c r="AF407" s="17">
        <v>2.6398210867188701E-2</v>
      </c>
      <c r="AG407" s="17">
        <v>3.08948040561654E-2</v>
      </c>
      <c r="AH407" s="17"/>
      <c r="AI407" s="17">
        <v>0.13345399133040001</v>
      </c>
      <c r="AJ407" s="17">
        <v>3.8655539079361999E-2</v>
      </c>
      <c r="AK407" s="17">
        <v>1.8628171070472498E-2</v>
      </c>
      <c r="AL407" s="17">
        <v>1.55790146868769E-2</v>
      </c>
      <c r="AM407" s="17">
        <v>7.1323303792893301E-3</v>
      </c>
      <c r="AN407" s="17">
        <v>2.9884789899451099E-2</v>
      </c>
      <c r="AO407" s="17">
        <v>0</v>
      </c>
      <c r="AP407" s="17"/>
      <c r="AQ407" s="17">
        <v>1.76711260408575E-2</v>
      </c>
      <c r="AR407" s="17">
        <v>2.25216799899054E-2</v>
      </c>
      <c r="AS407" s="17"/>
      <c r="AT407" s="17">
        <v>1.4726113334576201E-2</v>
      </c>
      <c r="AU407" s="17">
        <v>3.8292271759311103E-2</v>
      </c>
      <c r="AV407" s="17">
        <v>1.41657730964531E-2</v>
      </c>
      <c r="AW407" s="17"/>
      <c r="AX407" s="17">
        <v>3.7504136930884197E-2</v>
      </c>
      <c r="AY407" s="17">
        <v>2.6970266675016001E-2</v>
      </c>
      <c r="AZ407" s="17"/>
      <c r="BA407" s="17">
        <v>0</v>
      </c>
      <c r="BB407" s="17">
        <v>2.1545818797725401E-2</v>
      </c>
      <c r="BC407" s="17">
        <v>2.51369186391639E-2</v>
      </c>
      <c r="BD407" s="17">
        <v>0</v>
      </c>
      <c r="BE407" s="17">
        <v>2.6898806520021599E-2</v>
      </c>
      <c r="BF407" s="17"/>
      <c r="BG407" s="17">
        <v>1.63299239085863E-2</v>
      </c>
      <c r="BH407" s="17">
        <v>1.9897647076669599E-2</v>
      </c>
    </row>
    <row r="408" spans="2:60" x14ac:dyDescent="0.35">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row>
    <row r="409" spans="2:60" x14ac:dyDescent="0.35">
      <c r="B409" s="6" t="s">
        <v>204</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row>
    <row r="410" spans="2:60" x14ac:dyDescent="0.35">
      <c r="B410" s="24" t="s">
        <v>182</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row>
    <row r="411" spans="2:60" x14ac:dyDescent="0.35">
      <c r="B411" t="s">
        <v>176</v>
      </c>
      <c r="C411" s="17">
        <v>0.31336392684778702</v>
      </c>
      <c r="D411" s="17">
        <v>0.298329594753801</v>
      </c>
      <c r="E411" s="17">
        <v>0.32033789730314299</v>
      </c>
      <c r="F411" s="17"/>
      <c r="G411" s="17">
        <v>0.44610886966490998</v>
      </c>
      <c r="H411" s="17">
        <v>0.37709100819130098</v>
      </c>
      <c r="I411" s="17">
        <v>0.38457760303503702</v>
      </c>
      <c r="J411" s="17">
        <v>0.310326424739093</v>
      </c>
      <c r="K411" s="17">
        <v>0.19147824800754701</v>
      </c>
      <c r="L411" s="17">
        <v>0.22907588430563799</v>
      </c>
      <c r="M411" s="17"/>
      <c r="N411" s="17">
        <v>0.35132489744998202</v>
      </c>
      <c r="O411" s="17">
        <v>0.344037654266172</v>
      </c>
      <c r="P411" s="17">
        <v>0.30414014152110902</v>
      </c>
      <c r="Q411" s="17">
        <v>0.22552720157956499</v>
      </c>
      <c r="R411" s="17">
        <v>0.30649866888092298</v>
      </c>
      <c r="S411" s="17"/>
      <c r="T411" s="17">
        <v>0.28891356124613499</v>
      </c>
      <c r="U411" s="17">
        <v>0.31540626727665699</v>
      </c>
      <c r="V411" s="17">
        <v>0.322672194929015</v>
      </c>
      <c r="W411" s="17">
        <v>0.31299095627977302</v>
      </c>
      <c r="X411" s="17"/>
      <c r="Y411" s="17">
        <v>0.377421190364852</v>
      </c>
      <c r="Z411" s="17">
        <v>0.27169342225177701</v>
      </c>
      <c r="AA411" s="17">
        <v>0.30583185776314098</v>
      </c>
      <c r="AB411" s="17">
        <v>0.31224673984817303</v>
      </c>
      <c r="AC411" s="17">
        <v>0.407899911531865</v>
      </c>
      <c r="AD411" s="17">
        <v>0.274276639343846</v>
      </c>
      <c r="AE411" s="17"/>
      <c r="AF411" s="17">
        <v>0.29689848665357399</v>
      </c>
      <c r="AG411" s="17">
        <v>0.339687416505631</v>
      </c>
      <c r="AH411" s="17"/>
      <c r="AI411" s="17">
        <v>0.29328010447272301</v>
      </c>
      <c r="AJ411" s="17">
        <v>0.281254345001268</v>
      </c>
      <c r="AK411" s="17">
        <v>0.36144929378825902</v>
      </c>
      <c r="AL411" s="17">
        <v>0.26416809439774602</v>
      </c>
      <c r="AM411" s="17">
        <v>0.34992590525786099</v>
      </c>
      <c r="AN411" s="17">
        <v>0.29472324382136</v>
      </c>
      <c r="AO411" s="17">
        <v>0.279414650939938</v>
      </c>
      <c r="AP411" s="17"/>
      <c r="AQ411" s="17">
        <v>0.41073979093930901</v>
      </c>
      <c r="AR411" s="17">
        <v>0.193332567146978</v>
      </c>
      <c r="AS411" s="17"/>
      <c r="AT411" s="17">
        <v>0.43387935704159197</v>
      </c>
      <c r="AU411" s="17">
        <v>0.28356732757204101</v>
      </c>
      <c r="AV411" s="17">
        <v>0.25732794300557899</v>
      </c>
      <c r="AW411" s="17"/>
      <c r="AX411" s="17">
        <v>0.329708798325135</v>
      </c>
      <c r="AY411" s="17">
        <v>0.307757352247508</v>
      </c>
      <c r="AZ411" s="17"/>
      <c r="BA411" s="17">
        <v>0.330516473538841</v>
      </c>
      <c r="BB411" s="17">
        <v>0.42059193219065599</v>
      </c>
      <c r="BC411" s="17">
        <v>0.31090488248680198</v>
      </c>
      <c r="BD411" s="17">
        <v>0.33043212122378501</v>
      </c>
      <c r="BE411" s="17">
        <v>0.10965631324783599</v>
      </c>
      <c r="BF411" s="17"/>
      <c r="BG411" s="17">
        <v>0.39878611785472301</v>
      </c>
      <c r="BH411" s="17">
        <v>0.167119332349593</v>
      </c>
    </row>
    <row r="412" spans="2:60" x14ac:dyDescent="0.35">
      <c r="B412" t="s">
        <v>177</v>
      </c>
      <c r="C412" s="17">
        <v>0.30804546066445399</v>
      </c>
      <c r="D412" s="17">
        <v>0.30772461412970897</v>
      </c>
      <c r="E412" s="17">
        <v>0.31102829055521902</v>
      </c>
      <c r="F412" s="17"/>
      <c r="G412" s="17">
        <v>0.282684318251191</v>
      </c>
      <c r="H412" s="17">
        <v>0.25477897863214899</v>
      </c>
      <c r="I412" s="17">
        <v>0.318977514715021</v>
      </c>
      <c r="J412" s="17">
        <v>0.30400935035377002</v>
      </c>
      <c r="K412" s="17">
        <v>0.329483266760631</v>
      </c>
      <c r="L412" s="17">
        <v>0.34788896642605099</v>
      </c>
      <c r="M412" s="17"/>
      <c r="N412" s="17">
        <v>0.303885022624099</v>
      </c>
      <c r="O412" s="17">
        <v>0.28849837352812202</v>
      </c>
      <c r="P412" s="17">
        <v>0.29733549077465399</v>
      </c>
      <c r="Q412" s="17">
        <v>0.37973439670335302</v>
      </c>
      <c r="R412" s="17">
        <v>0.31688589123882299</v>
      </c>
      <c r="S412" s="17"/>
      <c r="T412" s="17">
        <v>0.36433157517518799</v>
      </c>
      <c r="U412" s="17">
        <v>0.29065333699488299</v>
      </c>
      <c r="V412" s="17">
        <v>0.28968307286026701</v>
      </c>
      <c r="W412" s="17">
        <v>0.314834317201799</v>
      </c>
      <c r="X412" s="17"/>
      <c r="Y412" s="17">
        <v>0.27469573159274502</v>
      </c>
      <c r="Z412" s="17">
        <v>0.34128783570302101</v>
      </c>
      <c r="AA412" s="17">
        <v>0.26734562215267099</v>
      </c>
      <c r="AB412" s="17">
        <v>0.29208948042732802</v>
      </c>
      <c r="AC412" s="17">
        <v>0.244731167229121</v>
      </c>
      <c r="AD412" s="17">
        <v>0.32312558892918197</v>
      </c>
      <c r="AE412" s="17"/>
      <c r="AF412" s="17">
        <v>0.31930944428598301</v>
      </c>
      <c r="AG412" s="17">
        <v>0.28700907842354101</v>
      </c>
      <c r="AH412" s="17"/>
      <c r="AI412" s="17">
        <v>0.27384308114323602</v>
      </c>
      <c r="AJ412" s="17">
        <v>0.36563403948831602</v>
      </c>
      <c r="AK412" s="17">
        <v>0.27891492594533701</v>
      </c>
      <c r="AL412" s="17">
        <v>0.321463228652905</v>
      </c>
      <c r="AM412" s="17">
        <v>0.22475984644895</v>
      </c>
      <c r="AN412" s="17">
        <v>0.38105253400984102</v>
      </c>
      <c r="AO412" s="17">
        <v>0.43242276500247101</v>
      </c>
      <c r="AP412" s="17"/>
      <c r="AQ412" s="17">
        <v>0.33830617733553098</v>
      </c>
      <c r="AR412" s="17">
        <v>0.29119521479778399</v>
      </c>
      <c r="AS412" s="17"/>
      <c r="AT412" s="17">
        <v>0.38266824166806601</v>
      </c>
      <c r="AU412" s="17">
        <v>0.342879962329383</v>
      </c>
      <c r="AV412" s="17">
        <v>0.22822739005180101</v>
      </c>
      <c r="AW412" s="17"/>
      <c r="AX412" s="17">
        <v>0.30057028740765002</v>
      </c>
      <c r="AY412" s="17">
        <v>0.310609574831541</v>
      </c>
      <c r="AZ412" s="17"/>
      <c r="BA412" s="17">
        <v>0.39268631944654597</v>
      </c>
      <c r="BB412" s="17">
        <v>0.28156072253438802</v>
      </c>
      <c r="BC412" s="17">
        <v>0.37572416563087502</v>
      </c>
      <c r="BD412" s="17">
        <v>0.36716223957728</v>
      </c>
      <c r="BE412" s="17">
        <v>0.168911243707978</v>
      </c>
      <c r="BF412" s="17"/>
      <c r="BG412" s="17">
        <v>0.30846243550376701</v>
      </c>
      <c r="BH412" s="17">
        <v>0.220511556563909</v>
      </c>
    </row>
    <row r="413" spans="2:60" x14ac:dyDescent="0.35">
      <c r="B413" t="s">
        <v>178</v>
      </c>
      <c r="C413" s="17">
        <v>0.25888939975518199</v>
      </c>
      <c r="D413" s="17">
        <v>0.26205459731847502</v>
      </c>
      <c r="E413" s="17">
        <v>0.25970041007724598</v>
      </c>
      <c r="F413" s="17"/>
      <c r="G413" s="17">
        <v>0.109239954802485</v>
      </c>
      <c r="H413" s="17">
        <v>0.247200142794225</v>
      </c>
      <c r="I413" s="17">
        <v>0.19371363072140901</v>
      </c>
      <c r="J413" s="17">
        <v>0.26494966686791899</v>
      </c>
      <c r="K413" s="17">
        <v>0.35645784397771102</v>
      </c>
      <c r="L413" s="17">
        <v>0.31707657985217302</v>
      </c>
      <c r="M413" s="17"/>
      <c r="N413" s="17">
        <v>0.223240189501725</v>
      </c>
      <c r="O413" s="17">
        <v>0.24439836401204901</v>
      </c>
      <c r="P413" s="17">
        <v>0.28413632144373602</v>
      </c>
      <c r="Q413" s="17">
        <v>0.293553089134231</v>
      </c>
      <c r="R413" s="17">
        <v>0.247143006428379</v>
      </c>
      <c r="S413" s="17"/>
      <c r="T413" s="17">
        <v>0.25123771479887103</v>
      </c>
      <c r="U413" s="17">
        <v>0.27240865578512802</v>
      </c>
      <c r="V413" s="17">
        <v>0.27123340005892499</v>
      </c>
      <c r="W413" s="17">
        <v>0.232539489992347</v>
      </c>
      <c r="X413" s="17"/>
      <c r="Y413" s="17">
        <v>0.23740589132257101</v>
      </c>
      <c r="Z413" s="17">
        <v>0.28027830404283099</v>
      </c>
      <c r="AA413" s="17">
        <v>0.23357977381086101</v>
      </c>
      <c r="AB413" s="17">
        <v>0.25057230756646698</v>
      </c>
      <c r="AC413" s="17">
        <v>0.218143163297324</v>
      </c>
      <c r="AD413" s="17">
        <v>0.26637414672277099</v>
      </c>
      <c r="AE413" s="17"/>
      <c r="AF413" s="17">
        <v>0.276660861748659</v>
      </c>
      <c r="AG413" s="17">
        <v>0.23467428660850401</v>
      </c>
      <c r="AH413" s="17"/>
      <c r="AI413" s="17">
        <v>0.27013046631451798</v>
      </c>
      <c r="AJ413" s="17">
        <v>0.21333416822932799</v>
      </c>
      <c r="AK413" s="17">
        <v>0.251663255982222</v>
      </c>
      <c r="AL413" s="17">
        <v>0.34251386203597001</v>
      </c>
      <c r="AM413" s="17">
        <v>0.30193895478528798</v>
      </c>
      <c r="AN413" s="17">
        <v>0.217110419320693</v>
      </c>
      <c r="AO413" s="17">
        <v>0.174051922347086</v>
      </c>
      <c r="AP413" s="17"/>
      <c r="AQ413" s="17">
        <v>0.198806025477784</v>
      </c>
      <c r="AR413" s="17">
        <v>0.334147698596438</v>
      </c>
      <c r="AS413" s="17"/>
      <c r="AT413" s="17">
        <v>0.15576407447710899</v>
      </c>
      <c r="AU413" s="17">
        <v>0.27858575882425002</v>
      </c>
      <c r="AV413" s="17">
        <v>0.31285304710152301</v>
      </c>
      <c r="AW413" s="17"/>
      <c r="AX413" s="17">
        <v>0.24092602510768699</v>
      </c>
      <c r="AY413" s="17">
        <v>0.26505114903375698</v>
      </c>
      <c r="AZ413" s="17"/>
      <c r="BA413" s="17">
        <v>0.19328145356606499</v>
      </c>
      <c r="BB413" s="17">
        <v>0.20741069481853699</v>
      </c>
      <c r="BC413" s="17">
        <v>0.249544039334027</v>
      </c>
      <c r="BD413" s="17">
        <v>0.13716693710995601</v>
      </c>
      <c r="BE413" s="17">
        <v>0.466964809509893</v>
      </c>
      <c r="BF413" s="17"/>
      <c r="BG413" s="17">
        <v>0.20399023361777899</v>
      </c>
      <c r="BH413" s="17">
        <v>0.38112577843498102</v>
      </c>
    </row>
    <row r="414" spans="2:60" x14ac:dyDescent="0.35">
      <c r="B414" t="s">
        <v>179</v>
      </c>
      <c r="C414" s="17">
        <v>6.0343165330604701E-2</v>
      </c>
      <c r="D414" s="17">
        <v>8.5796103185071804E-2</v>
      </c>
      <c r="E414" s="17">
        <v>3.6954396863332899E-2</v>
      </c>
      <c r="F414" s="17"/>
      <c r="G414" s="17">
        <v>6.8382927804803997E-2</v>
      </c>
      <c r="H414" s="17">
        <v>7.1621266403040298E-2</v>
      </c>
      <c r="I414" s="17">
        <v>7.02642540881767E-2</v>
      </c>
      <c r="J414" s="17">
        <v>5.7788322360080302E-2</v>
      </c>
      <c r="K414" s="17">
        <v>5.4408891499836999E-2</v>
      </c>
      <c r="L414" s="17">
        <v>4.4637998829980097E-2</v>
      </c>
      <c r="M414" s="17"/>
      <c r="N414" s="17">
        <v>5.3222362290871697E-2</v>
      </c>
      <c r="O414" s="17">
        <v>4.5938661631654998E-2</v>
      </c>
      <c r="P414" s="17">
        <v>7.3186769191627296E-2</v>
      </c>
      <c r="Q414" s="17">
        <v>5.7778161830240399E-2</v>
      </c>
      <c r="R414" s="17">
        <v>7.2100651290044906E-2</v>
      </c>
      <c r="S414" s="17"/>
      <c r="T414" s="17">
        <v>3.5830880811298801E-2</v>
      </c>
      <c r="U414" s="17">
        <v>6.5996235150225999E-2</v>
      </c>
      <c r="V414" s="17">
        <v>5.7383256515853701E-2</v>
      </c>
      <c r="W414" s="17">
        <v>7.6690703812281102E-2</v>
      </c>
      <c r="X414" s="17"/>
      <c r="Y414" s="17">
        <v>4.9208465694876899E-2</v>
      </c>
      <c r="Z414" s="17">
        <v>5.02702538522109E-2</v>
      </c>
      <c r="AA414" s="17">
        <v>5.7868230938326999E-2</v>
      </c>
      <c r="AB414" s="17">
        <v>0.11355372620884301</v>
      </c>
      <c r="AC414" s="17">
        <v>0.12922575794169</v>
      </c>
      <c r="AD414" s="17">
        <v>6.59960555139356E-2</v>
      </c>
      <c r="AE414" s="17"/>
      <c r="AF414" s="17">
        <v>5.49046698112374E-2</v>
      </c>
      <c r="AG414" s="17">
        <v>6.9492350162062705E-2</v>
      </c>
      <c r="AH414" s="17"/>
      <c r="AI414" s="17">
        <v>2.2484694292753599E-2</v>
      </c>
      <c r="AJ414" s="17">
        <v>6.2239910384084697E-2</v>
      </c>
      <c r="AK414" s="17">
        <v>7.5476866233096698E-2</v>
      </c>
      <c r="AL414" s="17">
        <v>1.42012830094149E-2</v>
      </c>
      <c r="AM414" s="17">
        <v>7.7002137539990204E-2</v>
      </c>
      <c r="AN414" s="17">
        <v>4.86257133921673E-2</v>
      </c>
      <c r="AO414" s="17">
        <v>0.114110661710505</v>
      </c>
      <c r="AP414" s="17"/>
      <c r="AQ414" s="17">
        <v>1.45451314075958E-2</v>
      </c>
      <c r="AR414" s="17">
        <v>0.12182988433909001</v>
      </c>
      <c r="AS414" s="17"/>
      <c r="AT414" s="17">
        <v>5.48721970399468E-3</v>
      </c>
      <c r="AU414" s="17">
        <v>3.6602180331386798E-2</v>
      </c>
      <c r="AV414" s="17">
        <v>0.13675002930187399</v>
      </c>
      <c r="AW414" s="17"/>
      <c r="AX414" s="17">
        <v>6.8395130241741306E-2</v>
      </c>
      <c r="AY414" s="17">
        <v>5.7581201615216598E-2</v>
      </c>
      <c r="AZ414" s="17"/>
      <c r="BA414" s="17">
        <v>2.7413218282515601E-2</v>
      </c>
      <c r="BB414" s="17">
        <v>5.92671463648499E-2</v>
      </c>
      <c r="BC414" s="17">
        <v>2.7802768533211199E-2</v>
      </c>
      <c r="BD414" s="17">
        <v>0.11966892596925</v>
      </c>
      <c r="BE414" s="17">
        <v>0.15233525566602499</v>
      </c>
      <c r="BF414" s="17"/>
      <c r="BG414" s="17">
        <v>5.15558246349377E-2</v>
      </c>
      <c r="BH414" s="17">
        <v>0.14383293856634299</v>
      </c>
    </row>
    <row r="415" spans="2:60" x14ac:dyDescent="0.35">
      <c r="B415" t="s">
        <v>180</v>
      </c>
      <c r="C415" s="17">
        <v>2.8893164338309199E-2</v>
      </c>
      <c r="D415" s="17">
        <v>2.9482833105105501E-2</v>
      </c>
      <c r="E415" s="17">
        <v>2.7848224411371698E-2</v>
      </c>
      <c r="F415" s="17"/>
      <c r="G415" s="17">
        <v>2.4490994921441502E-2</v>
      </c>
      <c r="H415" s="17">
        <v>2.5511619942362101E-2</v>
      </c>
      <c r="I415" s="17">
        <v>3.2466997440356603E-2</v>
      </c>
      <c r="J415" s="17">
        <v>2.0751309267225401E-2</v>
      </c>
      <c r="K415" s="17">
        <v>2.8448270681409E-2</v>
      </c>
      <c r="L415" s="17">
        <v>3.80125415666491E-2</v>
      </c>
      <c r="M415" s="17"/>
      <c r="N415" s="17">
        <v>2.4459311305644198E-2</v>
      </c>
      <c r="O415" s="17">
        <v>2.0189218144571499E-2</v>
      </c>
      <c r="P415" s="17">
        <v>2.63998257409086E-2</v>
      </c>
      <c r="Q415" s="17">
        <v>3.6849933733620298E-2</v>
      </c>
      <c r="R415" s="17">
        <v>5.7371782161831003E-2</v>
      </c>
      <c r="S415" s="17"/>
      <c r="T415" s="17">
        <v>4.09009321510257E-2</v>
      </c>
      <c r="U415" s="17">
        <v>1.5297016056610799E-2</v>
      </c>
      <c r="V415" s="17">
        <v>2.93308568346515E-2</v>
      </c>
      <c r="W415" s="17">
        <v>3.1791231165322197E-2</v>
      </c>
      <c r="X415" s="17"/>
      <c r="Y415" s="17">
        <v>1.7506974753415901E-2</v>
      </c>
      <c r="Z415" s="17">
        <v>3.48676877505441E-2</v>
      </c>
      <c r="AA415" s="17">
        <v>7.6732806189198602E-2</v>
      </c>
      <c r="AB415" s="17">
        <v>1.8722224376755098E-2</v>
      </c>
      <c r="AC415" s="17">
        <v>0</v>
      </c>
      <c r="AD415" s="17">
        <v>3.4930096622553503E-2</v>
      </c>
      <c r="AE415" s="17"/>
      <c r="AF415" s="17">
        <v>2.3927350501924901E-2</v>
      </c>
      <c r="AG415" s="17">
        <v>3.4871151175931203E-2</v>
      </c>
      <c r="AH415" s="17"/>
      <c r="AI415" s="17">
        <v>2.1123822088437098E-2</v>
      </c>
      <c r="AJ415" s="17">
        <v>3.5612798952365597E-2</v>
      </c>
      <c r="AK415" s="17">
        <v>1.36957945441446E-2</v>
      </c>
      <c r="AL415" s="17">
        <v>3.7105761790019703E-2</v>
      </c>
      <c r="AM415" s="17">
        <v>3.4823971487284798E-2</v>
      </c>
      <c r="AN415" s="17">
        <v>3.5281286533281803E-2</v>
      </c>
      <c r="AO415" s="17">
        <v>0</v>
      </c>
      <c r="AP415" s="17"/>
      <c r="AQ415" s="17">
        <v>1.09783773126132E-2</v>
      </c>
      <c r="AR415" s="17">
        <v>4.5175900481943101E-2</v>
      </c>
      <c r="AS415" s="17"/>
      <c r="AT415" s="17">
        <v>1.063961189263E-2</v>
      </c>
      <c r="AU415" s="17">
        <v>2.12207115046344E-2</v>
      </c>
      <c r="AV415" s="17">
        <v>5.0874999890566999E-2</v>
      </c>
      <c r="AW415" s="17"/>
      <c r="AX415" s="17">
        <v>2.6882914335864001E-2</v>
      </c>
      <c r="AY415" s="17">
        <v>2.95827149792879E-2</v>
      </c>
      <c r="AZ415" s="17"/>
      <c r="BA415" s="17">
        <v>2.9645998864405401E-2</v>
      </c>
      <c r="BB415" s="17">
        <v>1.09019299963384E-2</v>
      </c>
      <c r="BC415" s="17">
        <v>1.45211915826624E-2</v>
      </c>
      <c r="BD415" s="17">
        <v>4.5569776119729503E-2</v>
      </c>
      <c r="BE415" s="17">
        <v>9.4876580826637996E-2</v>
      </c>
      <c r="BF415" s="17"/>
      <c r="BG415" s="17">
        <v>1.54395664597502E-2</v>
      </c>
      <c r="BH415" s="17">
        <v>8.2043119195604794E-2</v>
      </c>
    </row>
    <row r="416" spans="2:60" x14ac:dyDescent="0.35">
      <c r="B416" t="s">
        <v>114</v>
      </c>
      <c r="C416" s="17">
        <v>3.0464883063662899E-2</v>
      </c>
      <c r="D416" s="17">
        <v>1.66122575078381E-2</v>
      </c>
      <c r="E416" s="17">
        <v>4.4130780789687497E-2</v>
      </c>
      <c r="F416" s="17"/>
      <c r="G416" s="17">
        <v>6.9092934555168503E-2</v>
      </c>
      <c r="H416" s="17">
        <v>2.3796984036923E-2</v>
      </c>
      <c r="I416" s="17">
        <v>0</v>
      </c>
      <c r="J416" s="17">
        <v>4.2174926411911499E-2</v>
      </c>
      <c r="K416" s="17">
        <v>3.9723479072864498E-2</v>
      </c>
      <c r="L416" s="17">
        <v>2.33080290195079E-2</v>
      </c>
      <c r="M416" s="17"/>
      <c r="N416" s="17">
        <v>4.38682168276779E-2</v>
      </c>
      <c r="O416" s="17">
        <v>5.6937728417429299E-2</v>
      </c>
      <c r="P416" s="17">
        <v>1.48014513279652E-2</v>
      </c>
      <c r="Q416" s="17">
        <v>6.5572170189901798E-3</v>
      </c>
      <c r="R416" s="17">
        <v>0</v>
      </c>
      <c r="S416" s="17"/>
      <c r="T416" s="17">
        <v>1.8785335817481302E-2</v>
      </c>
      <c r="U416" s="17">
        <v>4.0238488736495097E-2</v>
      </c>
      <c r="V416" s="17">
        <v>2.96972188012882E-2</v>
      </c>
      <c r="W416" s="17">
        <v>3.1153301548476401E-2</v>
      </c>
      <c r="X416" s="17"/>
      <c r="Y416" s="17">
        <v>4.3761746271539601E-2</v>
      </c>
      <c r="Z416" s="17">
        <v>2.1602496399615499E-2</v>
      </c>
      <c r="AA416" s="17">
        <v>5.8641709145801198E-2</v>
      </c>
      <c r="AB416" s="17">
        <v>1.2815521572433399E-2</v>
      </c>
      <c r="AC416" s="17">
        <v>0</v>
      </c>
      <c r="AD416" s="17">
        <v>3.5297472867711399E-2</v>
      </c>
      <c r="AE416" s="17"/>
      <c r="AF416" s="17">
        <v>2.8299186998621498E-2</v>
      </c>
      <c r="AG416" s="17">
        <v>3.4265717124329902E-2</v>
      </c>
      <c r="AH416" s="17"/>
      <c r="AI416" s="17">
        <v>0.119137831688332</v>
      </c>
      <c r="AJ416" s="17">
        <v>4.1924737944637198E-2</v>
      </c>
      <c r="AK416" s="17">
        <v>1.879986350694E-2</v>
      </c>
      <c r="AL416" s="17">
        <v>2.0547770113944899E-2</v>
      </c>
      <c r="AM416" s="17">
        <v>1.1549184480625399E-2</v>
      </c>
      <c r="AN416" s="17">
        <v>2.3206802922656901E-2</v>
      </c>
      <c r="AO416" s="17">
        <v>0</v>
      </c>
      <c r="AP416" s="17"/>
      <c r="AQ416" s="17">
        <v>2.6624497527166401E-2</v>
      </c>
      <c r="AR416" s="17">
        <v>1.4318734637765999E-2</v>
      </c>
      <c r="AS416" s="17"/>
      <c r="AT416" s="17">
        <v>1.1561495216608E-2</v>
      </c>
      <c r="AU416" s="17">
        <v>3.7144059438305101E-2</v>
      </c>
      <c r="AV416" s="17">
        <v>1.39665906486557E-2</v>
      </c>
      <c r="AW416" s="17"/>
      <c r="AX416" s="17">
        <v>3.3516844581922701E-2</v>
      </c>
      <c r="AY416" s="17">
        <v>2.9418007292689799E-2</v>
      </c>
      <c r="AZ416" s="17"/>
      <c r="BA416" s="17">
        <v>2.6456536301627E-2</v>
      </c>
      <c r="BB416" s="17">
        <v>2.02675740952309E-2</v>
      </c>
      <c r="BC416" s="17">
        <v>2.1502952432422801E-2</v>
      </c>
      <c r="BD416" s="17">
        <v>0</v>
      </c>
      <c r="BE416" s="17">
        <v>7.2557970416303897E-3</v>
      </c>
      <c r="BF416" s="17"/>
      <c r="BG416" s="17">
        <v>2.1765821929043701E-2</v>
      </c>
      <c r="BH416" s="17">
        <v>5.3672748895696896E-3</v>
      </c>
    </row>
    <row r="417" spans="2:60" x14ac:dyDescent="0.35">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row>
    <row r="418" spans="2:60" x14ac:dyDescent="0.35">
      <c r="B418" s="6" t="s">
        <v>205</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row>
    <row r="419" spans="2:60" x14ac:dyDescent="0.35">
      <c r="B419" s="24" t="s">
        <v>182</v>
      </c>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row>
    <row r="420" spans="2:60" x14ac:dyDescent="0.35">
      <c r="B420" t="s">
        <v>176</v>
      </c>
      <c r="C420" s="17">
        <v>0.39950585205733102</v>
      </c>
      <c r="D420" s="17">
        <v>0.38635003560879999</v>
      </c>
      <c r="E420" s="17">
        <v>0.406080108861469</v>
      </c>
      <c r="F420" s="17"/>
      <c r="G420" s="17">
        <v>0.39101250327266501</v>
      </c>
      <c r="H420" s="17">
        <v>0.35202376172275202</v>
      </c>
      <c r="I420" s="17">
        <v>0.44016311481666798</v>
      </c>
      <c r="J420" s="17">
        <v>0.41421839955900802</v>
      </c>
      <c r="K420" s="17">
        <v>0.35844150406490799</v>
      </c>
      <c r="L420" s="17">
        <v>0.43858466183199402</v>
      </c>
      <c r="M420" s="17"/>
      <c r="N420" s="17">
        <v>0.44467058752042299</v>
      </c>
      <c r="O420" s="17">
        <v>0.44120254377044599</v>
      </c>
      <c r="P420" s="17">
        <v>0.37672181654494702</v>
      </c>
      <c r="Q420" s="17">
        <v>0.35136817023733202</v>
      </c>
      <c r="R420" s="17">
        <v>0.35088469709239101</v>
      </c>
      <c r="S420" s="17"/>
      <c r="T420" s="17">
        <v>0.41463874871252099</v>
      </c>
      <c r="U420" s="17">
        <v>0.39764356035683901</v>
      </c>
      <c r="V420" s="17">
        <v>0.40587835636076902</v>
      </c>
      <c r="W420" s="17">
        <v>0.38069392093111698</v>
      </c>
      <c r="X420" s="17"/>
      <c r="Y420" s="17">
        <v>0.39758516148833301</v>
      </c>
      <c r="Z420" s="17">
        <v>0.34592672759640902</v>
      </c>
      <c r="AA420" s="17">
        <v>0.463605993447951</v>
      </c>
      <c r="AB420" s="17">
        <v>0.52064423083434297</v>
      </c>
      <c r="AC420" s="17">
        <v>0.457000529811948</v>
      </c>
      <c r="AD420" s="17">
        <v>0.44058583289243702</v>
      </c>
      <c r="AE420" s="17"/>
      <c r="AF420" s="17">
        <v>0.40548703053915702</v>
      </c>
      <c r="AG420" s="17">
        <v>0.39489531388037402</v>
      </c>
      <c r="AH420" s="17"/>
      <c r="AI420" s="17">
        <v>0.36192979911114898</v>
      </c>
      <c r="AJ420" s="17">
        <v>0.43488048127908802</v>
      </c>
      <c r="AK420" s="17">
        <v>0.39394340054341898</v>
      </c>
      <c r="AL420" s="17">
        <v>0.37185156320384899</v>
      </c>
      <c r="AM420" s="17">
        <v>0.401612308847415</v>
      </c>
      <c r="AN420" s="17">
        <v>0.40117371743522501</v>
      </c>
      <c r="AO420" s="17">
        <v>0.30321448626806802</v>
      </c>
      <c r="AP420" s="17"/>
      <c r="AQ420" s="17">
        <v>0.44422493655730899</v>
      </c>
      <c r="AR420" s="17">
        <v>0.36836217370075802</v>
      </c>
      <c r="AS420" s="17"/>
      <c r="AT420" s="17">
        <v>0.49201487154711199</v>
      </c>
      <c r="AU420" s="17">
        <v>0.35657940512650099</v>
      </c>
      <c r="AV420" s="17">
        <v>0.38941858155944498</v>
      </c>
      <c r="AW420" s="17"/>
      <c r="AX420" s="17">
        <v>0.44050728305853698</v>
      </c>
      <c r="AY420" s="17">
        <v>0.38544164959816601</v>
      </c>
      <c r="AZ420" s="17"/>
      <c r="BA420" s="17">
        <v>0.435502613431833</v>
      </c>
      <c r="BB420" s="17">
        <v>0.44678046359734702</v>
      </c>
      <c r="BC420" s="17">
        <v>0.369860348629372</v>
      </c>
      <c r="BD420" s="17">
        <v>0.40885345191256101</v>
      </c>
      <c r="BE420" s="17">
        <v>0.43807030655592599</v>
      </c>
      <c r="BF420" s="17"/>
      <c r="BG420" s="17">
        <v>0.44405027814507803</v>
      </c>
      <c r="BH420" s="17">
        <v>0.43046581088288599</v>
      </c>
    </row>
    <row r="421" spans="2:60" x14ac:dyDescent="0.35">
      <c r="B421" t="s">
        <v>177</v>
      </c>
      <c r="C421" s="17">
        <v>0.35598870555257101</v>
      </c>
      <c r="D421" s="17">
        <v>0.37087888799170299</v>
      </c>
      <c r="E421" s="17">
        <v>0.34705099583674098</v>
      </c>
      <c r="F421" s="17"/>
      <c r="G421" s="17">
        <v>0.28556602606985798</v>
      </c>
      <c r="H421" s="17">
        <v>0.32424214457156297</v>
      </c>
      <c r="I421" s="17">
        <v>0.30703877670471003</v>
      </c>
      <c r="J421" s="17">
        <v>0.41061419119193898</v>
      </c>
      <c r="K421" s="17">
        <v>0.35191271321376999</v>
      </c>
      <c r="L421" s="17">
        <v>0.42375909846274901</v>
      </c>
      <c r="M421" s="17"/>
      <c r="N421" s="17">
        <v>0.26669643064916998</v>
      </c>
      <c r="O421" s="17">
        <v>0.324351707685753</v>
      </c>
      <c r="P421" s="17">
        <v>0.39459254384845599</v>
      </c>
      <c r="Q421" s="17">
        <v>0.41434608298544801</v>
      </c>
      <c r="R421" s="17">
        <v>0.41157772535827702</v>
      </c>
      <c r="S421" s="17"/>
      <c r="T421" s="17">
        <v>0.33072107645071402</v>
      </c>
      <c r="U421" s="17">
        <v>0.40764202550056999</v>
      </c>
      <c r="V421" s="17">
        <v>0.32887665939885002</v>
      </c>
      <c r="W421" s="17">
        <v>0.37236157082666199</v>
      </c>
      <c r="X421" s="17"/>
      <c r="Y421" s="17">
        <v>0.34779301069523599</v>
      </c>
      <c r="Z421" s="17">
        <v>0.39325760255037001</v>
      </c>
      <c r="AA421" s="17">
        <v>0.35791615031296797</v>
      </c>
      <c r="AB421" s="17">
        <v>0.30679425383863501</v>
      </c>
      <c r="AC421" s="17">
        <v>0.40633600809454701</v>
      </c>
      <c r="AD421" s="17">
        <v>0.289874817515334</v>
      </c>
      <c r="AE421" s="17"/>
      <c r="AF421" s="17">
        <v>0.36716702838404203</v>
      </c>
      <c r="AG421" s="17">
        <v>0.34031828963342498</v>
      </c>
      <c r="AH421" s="17"/>
      <c r="AI421" s="17">
        <v>0.247636988988859</v>
      </c>
      <c r="AJ421" s="17">
        <v>0.30954522062918499</v>
      </c>
      <c r="AK421" s="17">
        <v>0.361989659041274</v>
      </c>
      <c r="AL421" s="17">
        <v>0.40222935013925698</v>
      </c>
      <c r="AM421" s="17">
        <v>0.374964376330783</v>
      </c>
      <c r="AN421" s="17">
        <v>0.42077923539726703</v>
      </c>
      <c r="AO421" s="17">
        <v>0.46493060110046702</v>
      </c>
      <c r="AP421" s="17"/>
      <c r="AQ421" s="17">
        <v>0.35095519127938102</v>
      </c>
      <c r="AR421" s="17">
        <v>0.37672824544571198</v>
      </c>
      <c r="AS421" s="17"/>
      <c r="AT421" s="17">
        <v>0.33304600811757801</v>
      </c>
      <c r="AU421" s="17">
        <v>0.369671958216365</v>
      </c>
      <c r="AV421" s="17">
        <v>0.36355302828047498</v>
      </c>
      <c r="AW421" s="17"/>
      <c r="AX421" s="17">
        <v>0.35297629257199598</v>
      </c>
      <c r="AY421" s="17">
        <v>0.35702201548870799</v>
      </c>
      <c r="AZ421" s="17"/>
      <c r="BA421" s="17">
        <v>0.33783246379173698</v>
      </c>
      <c r="BB421" s="17">
        <v>0.33809321341825299</v>
      </c>
      <c r="BC421" s="17">
        <v>0.37592447507169102</v>
      </c>
      <c r="BD421" s="17">
        <v>0.31283732516926099</v>
      </c>
      <c r="BE421" s="17">
        <v>0.40481331604811599</v>
      </c>
      <c r="BF421" s="17"/>
      <c r="BG421" s="17">
        <v>0.338030090143289</v>
      </c>
      <c r="BH421" s="17">
        <v>0.38087401685936401</v>
      </c>
    </row>
    <row r="422" spans="2:60" x14ac:dyDescent="0.35">
      <c r="B422" t="s">
        <v>178</v>
      </c>
      <c r="C422" s="17">
        <v>0.146522580214628</v>
      </c>
      <c r="D422" s="17">
        <v>0.162385164296178</v>
      </c>
      <c r="E422" s="17">
        <v>0.13355794112434999</v>
      </c>
      <c r="F422" s="17"/>
      <c r="G422" s="17">
        <v>0.15245727082263</v>
      </c>
      <c r="H422" s="17">
        <v>0.168649786996246</v>
      </c>
      <c r="I422" s="17">
        <v>0.15303627652181201</v>
      </c>
      <c r="J422" s="17">
        <v>0.12814728126465799</v>
      </c>
      <c r="K422" s="17">
        <v>0.189583492993189</v>
      </c>
      <c r="L422" s="17">
        <v>9.6659457498276799E-2</v>
      </c>
      <c r="M422" s="17"/>
      <c r="N422" s="17">
        <v>0.174542474446123</v>
      </c>
      <c r="O422" s="17">
        <v>0.102624263196051</v>
      </c>
      <c r="P422" s="17">
        <v>0.15009434200944</v>
      </c>
      <c r="Q422" s="17">
        <v>0.14760678879214101</v>
      </c>
      <c r="R422" s="17">
        <v>0.18606392074397399</v>
      </c>
      <c r="S422" s="17"/>
      <c r="T422" s="17">
        <v>0.15659610078764499</v>
      </c>
      <c r="U422" s="17">
        <v>0.119059286999135</v>
      </c>
      <c r="V422" s="17">
        <v>0.168306103530944</v>
      </c>
      <c r="W422" s="17">
        <v>0.12819326226939201</v>
      </c>
      <c r="X422" s="17"/>
      <c r="Y422" s="17">
        <v>0.160458243106919</v>
      </c>
      <c r="Z422" s="17">
        <v>0.15830739086917001</v>
      </c>
      <c r="AA422" s="17">
        <v>0.10376416587659799</v>
      </c>
      <c r="AB422" s="17">
        <v>8.7390450354591698E-2</v>
      </c>
      <c r="AC422" s="17">
        <v>0.13666346209350499</v>
      </c>
      <c r="AD422" s="17">
        <v>0.14307965921633001</v>
      </c>
      <c r="AE422" s="17"/>
      <c r="AF422" s="17">
        <v>0.137030916328687</v>
      </c>
      <c r="AG422" s="17">
        <v>0.153588145553302</v>
      </c>
      <c r="AH422" s="17"/>
      <c r="AI422" s="17">
        <v>0.18892250470278901</v>
      </c>
      <c r="AJ422" s="17">
        <v>0.169020982042762</v>
      </c>
      <c r="AK422" s="17">
        <v>0.101832692797226</v>
      </c>
      <c r="AL422" s="17">
        <v>0.119093331718964</v>
      </c>
      <c r="AM422" s="17">
        <v>0.167929444849444</v>
      </c>
      <c r="AN422" s="17">
        <v>0.13689911760669099</v>
      </c>
      <c r="AO422" s="17">
        <v>0.132279299671826</v>
      </c>
      <c r="AP422" s="17"/>
      <c r="AQ422" s="17">
        <v>0.13453632243337901</v>
      </c>
      <c r="AR422" s="17">
        <v>0.14659606685947299</v>
      </c>
      <c r="AS422" s="17"/>
      <c r="AT422" s="17">
        <v>0.13091476731827401</v>
      </c>
      <c r="AU422" s="17">
        <v>0.18653565419103499</v>
      </c>
      <c r="AV422" s="17">
        <v>0.11723653900103601</v>
      </c>
      <c r="AW422" s="17"/>
      <c r="AX422" s="17">
        <v>0.13263253275130099</v>
      </c>
      <c r="AY422" s="17">
        <v>0.15128710757187699</v>
      </c>
      <c r="AZ422" s="17"/>
      <c r="BA422" s="17">
        <v>0.10846139169041399</v>
      </c>
      <c r="BB422" s="17">
        <v>0.13906735917316401</v>
      </c>
      <c r="BC422" s="17">
        <v>0.153494039945513</v>
      </c>
      <c r="BD422" s="17">
        <v>0.16157859425816401</v>
      </c>
      <c r="BE422" s="17">
        <v>0.11412942705037001</v>
      </c>
      <c r="BF422" s="17"/>
      <c r="BG422" s="17">
        <v>0.13165814855698299</v>
      </c>
      <c r="BH422" s="17">
        <v>0.12647938706918199</v>
      </c>
    </row>
    <row r="423" spans="2:60" x14ac:dyDescent="0.35">
      <c r="B423" t="s">
        <v>179</v>
      </c>
      <c r="C423" s="17">
        <v>4.2868776697031298E-2</v>
      </c>
      <c r="D423" s="17">
        <v>4.9672103166871401E-2</v>
      </c>
      <c r="E423" s="17">
        <v>3.6102911696938203E-2</v>
      </c>
      <c r="F423" s="17"/>
      <c r="G423" s="17">
        <v>9.6157635435204405E-2</v>
      </c>
      <c r="H423" s="17">
        <v>6.42055567736841E-2</v>
      </c>
      <c r="I423" s="17">
        <v>3.5601758552657001E-2</v>
      </c>
      <c r="J423" s="17">
        <v>1.7003178240720802E-2</v>
      </c>
      <c r="K423" s="17">
        <v>4.7487273109144003E-2</v>
      </c>
      <c r="L423" s="17">
        <v>1.5719684554147899E-2</v>
      </c>
      <c r="M423" s="17"/>
      <c r="N423" s="17">
        <v>4.5460808845781797E-2</v>
      </c>
      <c r="O423" s="17">
        <v>3.4088017971286202E-2</v>
      </c>
      <c r="P423" s="17">
        <v>4.6775217942508197E-2</v>
      </c>
      <c r="Q423" s="17">
        <v>5.2394700561228198E-2</v>
      </c>
      <c r="R423" s="17">
        <v>3.5153335496602801E-2</v>
      </c>
      <c r="S423" s="17"/>
      <c r="T423" s="17">
        <v>4.8281712746577103E-2</v>
      </c>
      <c r="U423" s="17">
        <v>3.5157462031124402E-2</v>
      </c>
      <c r="V423" s="17">
        <v>3.24430357929653E-2</v>
      </c>
      <c r="W423" s="17">
        <v>6.2651436660791704E-2</v>
      </c>
      <c r="X423" s="17"/>
      <c r="Y423" s="17">
        <v>3.8381035097909501E-2</v>
      </c>
      <c r="Z423" s="17">
        <v>4.8953911486267897E-2</v>
      </c>
      <c r="AA423" s="17">
        <v>3.6824944870278799E-2</v>
      </c>
      <c r="AB423" s="17">
        <v>4.4497304413685899E-2</v>
      </c>
      <c r="AC423" s="17">
        <v>0</v>
      </c>
      <c r="AD423" s="17">
        <v>3.9867991900437098E-2</v>
      </c>
      <c r="AE423" s="17"/>
      <c r="AF423" s="17">
        <v>3.78701425490474E-2</v>
      </c>
      <c r="AG423" s="17">
        <v>5.0969788580102697E-2</v>
      </c>
      <c r="AH423" s="17"/>
      <c r="AI423" s="17">
        <v>4.2276878839333197E-2</v>
      </c>
      <c r="AJ423" s="17">
        <v>3.5991869608469902E-2</v>
      </c>
      <c r="AK423" s="17">
        <v>5.8860715949032603E-2</v>
      </c>
      <c r="AL423" s="17">
        <v>5.7142119289742999E-2</v>
      </c>
      <c r="AM423" s="17">
        <v>3.4809409680652E-2</v>
      </c>
      <c r="AN423" s="17">
        <v>1.8782602864491502E-2</v>
      </c>
      <c r="AO423" s="17">
        <v>7.2624279063588995E-2</v>
      </c>
      <c r="AP423" s="17"/>
      <c r="AQ423" s="17">
        <v>2.3477654175771301E-2</v>
      </c>
      <c r="AR423" s="17">
        <v>6.1452645698972498E-2</v>
      </c>
      <c r="AS423" s="17"/>
      <c r="AT423" s="17">
        <v>7.6408505824528796E-3</v>
      </c>
      <c r="AU423" s="17">
        <v>3.42494717749715E-2</v>
      </c>
      <c r="AV423" s="17">
        <v>8.1448504967956206E-2</v>
      </c>
      <c r="AW423" s="17"/>
      <c r="AX423" s="17">
        <v>2.6815052454770501E-2</v>
      </c>
      <c r="AY423" s="17">
        <v>4.8375482742489102E-2</v>
      </c>
      <c r="AZ423" s="17"/>
      <c r="BA423" s="17">
        <v>5.0936561904142197E-2</v>
      </c>
      <c r="BB423" s="17">
        <v>5.0999654294300097E-2</v>
      </c>
      <c r="BC423" s="17">
        <v>4.7274305518503403E-2</v>
      </c>
      <c r="BD423" s="17">
        <v>4.2430081134034903E-2</v>
      </c>
      <c r="BE423" s="17">
        <v>6.0610133046073199E-3</v>
      </c>
      <c r="BF423" s="17"/>
      <c r="BG423" s="17">
        <v>5.09843806452243E-2</v>
      </c>
      <c r="BH423" s="17">
        <v>1.5527070562217599E-2</v>
      </c>
    </row>
    <row r="424" spans="2:60" x14ac:dyDescent="0.35">
      <c r="B424" t="s">
        <v>180</v>
      </c>
      <c r="C424" s="17">
        <v>2.9557637349036301E-2</v>
      </c>
      <c r="D424" s="17">
        <v>1.4351928923038101E-2</v>
      </c>
      <c r="E424" s="17">
        <v>4.4500926295256697E-2</v>
      </c>
      <c r="F424" s="17"/>
      <c r="G424" s="17">
        <v>4.7145538917578798E-2</v>
      </c>
      <c r="H424" s="17">
        <v>4.3796261668236497E-2</v>
      </c>
      <c r="I424" s="17">
        <v>3.2402829768680003E-2</v>
      </c>
      <c r="J424" s="17">
        <v>4.7278636043296103E-3</v>
      </c>
      <c r="K424" s="17">
        <v>4.4080593412571097E-2</v>
      </c>
      <c r="L424" s="17">
        <v>1.14760693674306E-2</v>
      </c>
      <c r="M424" s="17"/>
      <c r="N424" s="17">
        <v>2.1041624646465099E-2</v>
      </c>
      <c r="O424" s="17">
        <v>6.51855014807044E-2</v>
      </c>
      <c r="P424" s="17">
        <v>1.9377703224365401E-2</v>
      </c>
      <c r="Q424" s="17">
        <v>2.7727040404861299E-2</v>
      </c>
      <c r="R424" s="17">
        <v>7.2012230300911601E-3</v>
      </c>
      <c r="S424" s="17"/>
      <c r="T424" s="17">
        <v>2.8823895101845999E-2</v>
      </c>
      <c r="U424" s="17">
        <v>2.70573392969354E-2</v>
      </c>
      <c r="V424" s="17">
        <v>3.26551222483729E-2</v>
      </c>
      <c r="W424" s="17">
        <v>2.71989070401778E-2</v>
      </c>
      <c r="X424" s="17"/>
      <c r="Y424" s="17">
        <v>4.10943542657441E-2</v>
      </c>
      <c r="Z424" s="17">
        <v>2.22163293986656E-2</v>
      </c>
      <c r="AA424" s="17">
        <v>1.8059253542204799E-2</v>
      </c>
      <c r="AB424" s="17">
        <v>1.4879213824878199E-2</v>
      </c>
      <c r="AC424" s="17">
        <v>0</v>
      </c>
      <c r="AD424" s="17">
        <v>4.6057987114182103E-2</v>
      </c>
      <c r="AE424" s="17"/>
      <c r="AF424" s="17">
        <v>2.84712511206788E-2</v>
      </c>
      <c r="AG424" s="17">
        <v>3.1813608110712002E-2</v>
      </c>
      <c r="AH424" s="17"/>
      <c r="AI424" s="17">
        <v>8.4733540720485404E-2</v>
      </c>
      <c r="AJ424" s="17">
        <v>1.14809667151728E-2</v>
      </c>
      <c r="AK424" s="17">
        <v>5.46337774336823E-2</v>
      </c>
      <c r="AL424" s="17">
        <v>2.9192413218132599E-2</v>
      </c>
      <c r="AM424" s="17">
        <v>1.6867413613954101E-2</v>
      </c>
      <c r="AN424" s="17">
        <v>1.34094112804402E-2</v>
      </c>
      <c r="AO424" s="17">
        <v>2.6951333896049302E-2</v>
      </c>
      <c r="AP424" s="17"/>
      <c r="AQ424" s="17">
        <v>2.0624294903680101E-2</v>
      </c>
      <c r="AR424" s="17">
        <v>2.8277614276053499E-2</v>
      </c>
      <c r="AS424" s="17"/>
      <c r="AT424" s="17">
        <v>1.1890964345376599E-2</v>
      </c>
      <c r="AU424" s="17">
        <v>2.5527958583018501E-2</v>
      </c>
      <c r="AV424" s="17">
        <v>2.9453575421449E-2</v>
      </c>
      <c r="AW424" s="17"/>
      <c r="AX424" s="17">
        <v>2.8594856134475499E-2</v>
      </c>
      <c r="AY424" s="17">
        <v>2.9887888015776801E-2</v>
      </c>
      <c r="AZ424" s="17"/>
      <c r="BA424" s="17">
        <v>5.8417716195968201E-2</v>
      </c>
      <c r="BB424" s="17">
        <v>1.2878700252643101E-2</v>
      </c>
      <c r="BC424" s="17">
        <v>1.5678622466410299E-2</v>
      </c>
      <c r="BD424" s="17">
        <v>7.4300547525979199E-2</v>
      </c>
      <c r="BE424" s="17">
        <v>3.6925937040981002E-2</v>
      </c>
      <c r="BF424" s="17"/>
      <c r="BG424" s="17">
        <v>2.39029608177736E-2</v>
      </c>
      <c r="BH424" s="17">
        <v>4.6653714626350103E-2</v>
      </c>
    </row>
    <row r="425" spans="2:60" x14ac:dyDescent="0.35">
      <c r="B425" t="s">
        <v>114</v>
      </c>
      <c r="C425" s="17">
        <v>2.55564481294034E-2</v>
      </c>
      <c r="D425" s="17">
        <v>1.6361880013408998E-2</v>
      </c>
      <c r="E425" s="17">
        <v>3.2707116185245501E-2</v>
      </c>
      <c r="F425" s="17"/>
      <c r="G425" s="17">
        <v>2.76610254820637E-2</v>
      </c>
      <c r="H425" s="17">
        <v>4.70824882675175E-2</v>
      </c>
      <c r="I425" s="17">
        <v>3.1757243635473699E-2</v>
      </c>
      <c r="J425" s="17">
        <v>2.5289086139344202E-2</v>
      </c>
      <c r="K425" s="17">
        <v>8.4944232064171205E-3</v>
      </c>
      <c r="L425" s="17">
        <v>1.38010282854022E-2</v>
      </c>
      <c r="M425" s="17"/>
      <c r="N425" s="17">
        <v>4.7588073892036502E-2</v>
      </c>
      <c r="O425" s="17">
        <v>3.2547965895759902E-2</v>
      </c>
      <c r="P425" s="17">
        <v>1.2438376430284399E-2</v>
      </c>
      <c r="Q425" s="17">
        <v>6.5572170189901798E-3</v>
      </c>
      <c r="R425" s="17">
        <v>9.1190982786638793E-3</v>
      </c>
      <c r="S425" s="17"/>
      <c r="T425" s="17">
        <v>2.0938466200697399E-2</v>
      </c>
      <c r="U425" s="17">
        <v>1.34403258153963E-2</v>
      </c>
      <c r="V425" s="17">
        <v>3.18407226680993E-2</v>
      </c>
      <c r="W425" s="17">
        <v>2.8900902271859701E-2</v>
      </c>
      <c r="X425" s="17"/>
      <c r="Y425" s="17">
        <v>1.46881953458583E-2</v>
      </c>
      <c r="Z425" s="17">
        <v>3.1338038099117303E-2</v>
      </c>
      <c r="AA425" s="17">
        <v>1.9829491949999601E-2</v>
      </c>
      <c r="AB425" s="17">
        <v>2.5794546733866199E-2</v>
      </c>
      <c r="AC425" s="17">
        <v>0</v>
      </c>
      <c r="AD425" s="17">
        <v>4.0533711361279902E-2</v>
      </c>
      <c r="AE425" s="17"/>
      <c r="AF425" s="17">
        <v>2.39736310783881E-2</v>
      </c>
      <c r="AG425" s="17">
        <v>2.84148542420842E-2</v>
      </c>
      <c r="AH425" s="17"/>
      <c r="AI425" s="17">
        <v>7.4500287637383603E-2</v>
      </c>
      <c r="AJ425" s="17">
        <v>3.9080479725322699E-2</v>
      </c>
      <c r="AK425" s="17">
        <v>2.8739754235366701E-2</v>
      </c>
      <c r="AL425" s="17">
        <v>2.0491222430054801E-2</v>
      </c>
      <c r="AM425" s="17">
        <v>3.8170466777525999E-3</v>
      </c>
      <c r="AN425" s="17">
        <v>8.9559154158853505E-3</v>
      </c>
      <c r="AO425" s="17">
        <v>0</v>
      </c>
      <c r="AP425" s="17"/>
      <c r="AQ425" s="17">
        <v>2.6181600650480401E-2</v>
      </c>
      <c r="AR425" s="17">
        <v>1.8583254019030899E-2</v>
      </c>
      <c r="AS425" s="17"/>
      <c r="AT425" s="17">
        <v>2.4492538089207198E-2</v>
      </c>
      <c r="AU425" s="17">
        <v>2.74355521081091E-2</v>
      </c>
      <c r="AV425" s="17">
        <v>1.8889770769639599E-2</v>
      </c>
      <c r="AW425" s="17"/>
      <c r="AX425" s="17">
        <v>1.8473983028920098E-2</v>
      </c>
      <c r="AY425" s="17">
        <v>2.7985856582982398E-2</v>
      </c>
      <c r="AZ425" s="17"/>
      <c r="BA425" s="17">
        <v>8.8492529859051094E-3</v>
      </c>
      <c r="BB425" s="17">
        <v>1.21806092642917E-2</v>
      </c>
      <c r="BC425" s="17">
        <v>3.7768208368510199E-2</v>
      </c>
      <c r="BD425" s="17">
        <v>0</v>
      </c>
      <c r="BE425" s="17">
        <v>0</v>
      </c>
      <c r="BF425" s="17"/>
      <c r="BG425" s="17">
        <v>1.1374141691652E-2</v>
      </c>
      <c r="BH425" s="17">
        <v>0</v>
      </c>
    </row>
    <row r="426" spans="2:60" x14ac:dyDescent="0.35">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row>
    <row r="427" spans="2:60" x14ac:dyDescent="0.35">
      <c r="B427" s="6" t="s">
        <v>206</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row>
    <row r="428" spans="2:60" x14ac:dyDescent="0.35">
      <c r="B428" s="24" t="s">
        <v>182</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row>
    <row r="429" spans="2:60" x14ac:dyDescent="0.35">
      <c r="B429" t="s">
        <v>176</v>
      </c>
      <c r="C429" s="17">
        <v>0.372304303926142</v>
      </c>
      <c r="D429" s="17">
        <v>0.35027672307601698</v>
      </c>
      <c r="E429" s="17">
        <v>0.38494066888629402</v>
      </c>
      <c r="F429" s="17"/>
      <c r="G429" s="17">
        <v>0.37574758880784098</v>
      </c>
      <c r="H429" s="17">
        <v>0.31148587688534402</v>
      </c>
      <c r="I429" s="17">
        <v>0.40789864777400298</v>
      </c>
      <c r="J429" s="17">
        <v>0.38210528514828501</v>
      </c>
      <c r="K429" s="17">
        <v>0.36272169944508198</v>
      </c>
      <c r="L429" s="17">
        <v>0.39933390116644901</v>
      </c>
      <c r="M429" s="17"/>
      <c r="N429" s="17">
        <v>0.43407762726137</v>
      </c>
      <c r="O429" s="17">
        <v>0.43553336887649202</v>
      </c>
      <c r="P429" s="17">
        <v>0.326957825274658</v>
      </c>
      <c r="Q429" s="17">
        <v>0.306956257510695</v>
      </c>
      <c r="R429" s="17">
        <v>0.34076113575458</v>
      </c>
      <c r="S429" s="17"/>
      <c r="T429" s="17">
        <v>0.441233713670457</v>
      </c>
      <c r="U429" s="17">
        <v>0.352991215053929</v>
      </c>
      <c r="V429" s="17">
        <v>0.34314648206473902</v>
      </c>
      <c r="W429" s="17">
        <v>0.38966805675423699</v>
      </c>
      <c r="X429" s="17"/>
      <c r="Y429" s="17">
        <v>0.42319893311233803</v>
      </c>
      <c r="Z429" s="17">
        <v>0.31011981635590902</v>
      </c>
      <c r="AA429" s="17">
        <v>0.41217905212226602</v>
      </c>
      <c r="AB429" s="17">
        <v>0.367199050832625</v>
      </c>
      <c r="AC429" s="17">
        <v>0.285804602751699</v>
      </c>
      <c r="AD429" s="17">
        <v>0.45017071893872801</v>
      </c>
      <c r="AE429" s="17"/>
      <c r="AF429" s="17">
        <v>0.361995498697398</v>
      </c>
      <c r="AG429" s="17">
        <v>0.38759083722946902</v>
      </c>
      <c r="AH429" s="17"/>
      <c r="AI429" s="17">
        <v>0.37503250488913997</v>
      </c>
      <c r="AJ429" s="17">
        <v>0.370233798718902</v>
      </c>
      <c r="AK429" s="17">
        <v>0.377640215769392</v>
      </c>
      <c r="AL429" s="17">
        <v>0.31110637503370703</v>
      </c>
      <c r="AM429" s="17">
        <v>0.37284282942019997</v>
      </c>
      <c r="AN429" s="17">
        <v>0.42389582656782998</v>
      </c>
      <c r="AO429" s="17">
        <v>0.415588788261053</v>
      </c>
      <c r="AP429" s="17"/>
      <c r="AQ429" s="17">
        <v>0.528839684075742</v>
      </c>
      <c r="AR429" s="17">
        <v>0.21318725384273299</v>
      </c>
      <c r="AS429" s="17"/>
      <c r="AT429" s="17">
        <v>0.60813282504633703</v>
      </c>
      <c r="AU429" s="17">
        <v>0.34553244922345899</v>
      </c>
      <c r="AV429" s="17">
        <v>0.23123259035528301</v>
      </c>
      <c r="AW429" s="17"/>
      <c r="AX429" s="17">
        <v>0.39329737207089499</v>
      </c>
      <c r="AY429" s="17">
        <v>0.36510331719428402</v>
      </c>
      <c r="AZ429" s="17"/>
      <c r="BA429" s="17">
        <v>0.43589219825819298</v>
      </c>
      <c r="BB429" s="17">
        <v>0.46715639400956599</v>
      </c>
      <c r="BC429" s="17">
        <v>0.39625749921861703</v>
      </c>
      <c r="BD429" s="17">
        <v>0.34412404097962201</v>
      </c>
      <c r="BE429" s="17">
        <v>9.5148325788552104E-2</v>
      </c>
      <c r="BF429" s="17"/>
      <c r="BG429" s="17">
        <v>0.459587836956174</v>
      </c>
      <c r="BH429" s="17">
        <v>0.15995115182761099</v>
      </c>
    </row>
    <row r="430" spans="2:60" x14ac:dyDescent="0.35">
      <c r="B430" t="s">
        <v>177</v>
      </c>
      <c r="C430" s="17">
        <v>0.28611302491190599</v>
      </c>
      <c r="D430" s="17">
        <v>0.289850793406142</v>
      </c>
      <c r="E430" s="17">
        <v>0.286780616501288</v>
      </c>
      <c r="F430" s="17"/>
      <c r="G430" s="17">
        <v>0.27479812710486501</v>
      </c>
      <c r="H430" s="17">
        <v>0.32995789949382298</v>
      </c>
      <c r="I430" s="17">
        <v>0.29985330972576901</v>
      </c>
      <c r="J430" s="17">
        <v>0.27245546296135498</v>
      </c>
      <c r="K430" s="17">
        <v>0.26938259707489698</v>
      </c>
      <c r="L430" s="17">
        <v>0.26483320573069202</v>
      </c>
      <c r="M430" s="17"/>
      <c r="N430" s="17">
        <v>0.26000480738095699</v>
      </c>
      <c r="O430" s="17">
        <v>0.26182622489231</v>
      </c>
      <c r="P430" s="17">
        <v>0.33975878896522299</v>
      </c>
      <c r="Q430" s="17">
        <v>0.291318702438432</v>
      </c>
      <c r="R430" s="17">
        <v>0.25251695851436401</v>
      </c>
      <c r="S430" s="17"/>
      <c r="T430" s="17">
        <v>0.28810036496969299</v>
      </c>
      <c r="U430" s="17">
        <v>0.24518652562891299</v>
      </c>
      <c r="V430" s="17">
        <v>0.31180350912598898</v>
      </c>
      <c r="W430" s="17">
        <v>0.27843675955110297</v>
      </c>
      <c r="X430" s="17"/>
      <c r="Y430" s="17">
        <v>0.28649373013320001</v>
      </c>
      <c r="Z430" s="17">
        <v>0.31182995519131501</v>
      </c>
      <c r="AA430" s="17">
        <v>0.35734657147237497</v>
      </c>
      <c r="AB430" s="17">
        <v>0.23197553481795999</v>
      </c>
      <c r="AC430" s="17">
        <v>0.47199245738824003</v>
      </c>
      <c r="AD430" s="17">
        <v>0.19856692994630201</v>
      </c>
      <c r="AE430" s="17"/>
      <c r="AF430" s="17">
        <v>0.309132651200411</v>
      </c>
      <c r="AG430" s="17">
        <v>0.25614559576301998</v>
      </c>
      <c r="AH430" s="17"/>
      <c r="AI430" s="17">
        <v>0.23389491738906401</v>
      </c>
      <c r="AJ430" s="17">
        <v>0.285898030817125</v>
      </c>
      <c r="AK430" s="17">
        <v>0.30128568028008401</v>
      </c>
      <c r="AL430" s="17">
        <v>0.33910126197989199</v>
      </c>
      <c r="AM430" s="17">
        <v>0.26766504532165802</v>
      </c>
      <c r="AN430" s="17">
        <v>0.26691060290055901</v>
      </c>
      <c r="AO430" s="17">
        <v>0.30319575301172502</v>
      </c>
      <c r="AP430" s="17"/>
      <c r="AQ430" s="17">
        <v>0.29915759505119199</v>
      </c>
      <c r="AR430" s="17">
        <v>0.28712837346254899</v>
      </c>
      <c r="AS430" s="17"/>
      <c r="AT430" s="17">
        <v>0.26917174010651901</v>
      </c>
      <c r="AU430" s="17">
        <v>0.32887422805625899</v>
      </c>
      <c r="AV430" s="17">
        <v>0.25887198191508798</v>
      </c>
      <c r="AW430" s="17"/>
      <c r="AX430" s="17">
        <v>0.254613895024904</v>
      </c>
      <c r="AY430" s="17">
        <v>0.29691777316582202</v>
      </c>
      <c r="AZ430" s="17"/>
      <c r="BA430" s="17">
        <v>0.29504809704190699</v>
      </c>
      <c r="BB430" s="17">
        <v>0.26521219070173502</v>
      </c>
      <c r="BC430" s="17">
        <v>0.352598996690553</v>
      </c>
      <c r="BD430" s="17">
        <v>0.31606918771173398</v>
      </c>
      <c r="BE430" s="17">
        <v>0.19927445663082699</v>
      </c>
      <c r="BF430" s="17"/>
      <c r="BG430" s="17">
        <v>0.27243498194738303</v>
      </c>
      <c r="BH430" s="17">
        <v>0.22967352038974201</v>
      </c>
    </row>
    <row r="431" spans="2:60" x14ac:dyDescent="0.35">
      <c r="B431" t="s">
        <v>178</v>
      </c>
      <c r="C431" s="17">
        <v>0.168425948144483</v>
      </c>
      <c r="D431" s="17">
        <v>0.16395890189953999</v>
      </c>
      <c r="E431" s="17">
        <v>0.17517946726613101</v>
      </c>
      <c r="F431" s="17"/>
      <c r="G431" s="17">
        <v>0.16304600679167899</v>
      </c>
      <c r="H431" s="17">
        <v>0.18293425855122</v>
      </c>
      <c r="I431" s="17">
        <v>0.150306157498443</v>
      </c>
      <c r="J431" s="17">
        <v>0.202532433331814</v>
      </c>
      <c r="K431" s="17">
        <v>0.17922832131838001</v>
      </c>
      <c r="L431" s="17">
        <v>0.137904520993193</v>
      </c>
      <c r="M431" s="17"/>
      <c r="N431" s="17">
        <v>0.197867804795827</v>
      </c>
      <c r="O431" s="17">
        <v>0.13147417042851101</v>
      </c>
      <c r="P431" s="17">
        <v>0.14274838778056401</v>
      </c>
      <c r="Q431" s="17">
        <v>0.19550538959820599</v>
      </c>
      <c r="R431" s="17">
        <v>0.21478666971471</v>
      </c>
      <c r="S431" s="17"/>
      <c r="T431" s="17">
        <v>0.108235859841534</v>
      </c>
      <c r="U431" s="17">
        <v>0.204153788521587</v>
      </c>
      <c r="V431" s="17">
        <v>0.179170188452206</v>
      </c>
      <c r="W431" s="17">
        <v>0.16082295503445099</v>
      </c>
      <c r="X431" s="17"/>
      <c r="Y431" s="17">
        <v>0.15429636035529101</v>
      </c>
      <c r="Z431" s="17">
        <v>0.17860531408613201</v>
      </c>
      <c r="AA431" s="17">
        <v>8.8186120990571895E-2</v>
      </c>
      <c r="AB431" s="17">
        <v>0.20800630781246701</v>
      </c>
      <c r="AC431" s="17">
        <v>0.17477538516781599</v>
      </c>
      <c r="AD431" s="17">
        <v>0.16221852303331399</v>
      </c>
      <c r="AE431" s="17"/>
      <c r="AF431" s="17">
        <v>0.16829201307993899</v>
      </c>
      <c r="AG431" s="17">
        <v>0.164560608865953</v>
      </c>
      <c r="AH431" s="17"/>
      <c r="AI431" s="17">
        <v>0.15950813039097</v>
      </c>
      <c r="AJ431" s="17">
        <v>0.18811154864767399</v>
      </c>
      <c r="AK431" s="17">
        <v>0.174557253670692</v>
      </c>
      <c r="AL431" s="17">
        <v>0.166081719113125</v>
      </c>
      <c r="AM431" s="17">
        <v>0.153789972269464</v>
      </c>
      <c r="AN431" s="17">
        <v>0.152688467156815</v>
      </c>
      <c r="AO431" s="17">
        <v>0.14100222316837399</v>
      </c>
      <c r="AP431" s="17"/>
      <c r="AQ431" s="17">
        <v>0.108358467661576</v>
      </c>
      <c r="AR431" s="17">
        <v>0.22309365504928599</v>
      </c>
      <c r="AS431" s="17"/>
      <c r="AT431" s="17">
        <v>5.7519374476918302E-2</v>
      </c>
      <c r="AU431" s="17">
        <v>0.19505016105536499</v>
      </c>
      <c r="AV431" s="17">
        <v>0.22042558129624601</v>
      </c>
      <c r="AW431" s="17"/>
      <c r="AX431" s="17">
        <v>0.17460526258865</v>
      </c>
      <c r="AY431" s="17">
        <v>0.16630633604121101</v>
      </c>
      <c r="AZ431" s="17"/>
      <c r="BA431" s="17">
        <v>0.161004540317183</v>
      </c>
      <c r="BB431" s="17">
        <v>0.17129458724032601</v>
      </c>
      <c r="BC431" s="17">
        <v>0.156569810110297</v>
      </c>
      <c r="BD431" s="17">
        <v>0.186662446264243</v>
      </c>
      <c r="BE431" s="17">
        <v>0.17837524246554601</v>
      </c>
      <c r="BF431" s="17"/>
      <c r="BG431" s="17">
        <v>0.16880353300566001</v>
      </c>
      <c r="BH431" s="17">
        <v>0.18053221679416701</v>
      </c>
    </row>
    <row r="432" spans="2:60" x14ac:dyDescent="0.35">
      <c r="B432" t="s">
        <v>179</v>
      </c>
      <c r="C432" s="17">
        <v>8.9096326938275197E-2</v>
      </c>
      <c r="D432" s="17">
        <v>0.113746600194054</v>
      </c>
      <c r="E432" s="17">
        <v>6.6898718984929995E-2</v>
      </c>
      <c r="F432" s="17"/>
      <c r="G432" s="17">
        <v>8.0397432689673698E-2</v>
      </c>
      <c r="H432" s="17">
        <v>6.3532906797727606E-2</v>
      </c>
      <c r="I432" s="17">
        <v>8.4956410794568796E-2</v>
      </c>
      <c r="J432" s="17">
        <v>6.8978263258890296E-2</v>
      </c>
      <c r="K432" s="17">
        <v>0.104546979132305</v>
      </c>
      <c r="L432" s="17">
        <v>0.12297612498858899</v>
      </c>
      <c r="M432" s="17"/>
      <c r="N432" s="17">
        <v>3.35171531294714E-2</v>
      </c>
      <c r="O432" s="17">
        <v>7.0476865124177002E-2</v>
      </c>
      <c r="P432" s="17">
        <v>0.120205565390096</v>
      </c>
      <c r="Q432" s="17">
        <v>0.11141412614795999</v>
      </c>
      <c r="R432" s="17">
        <v>0.11479905756689</v>
      </c>
      <c r="S432" s="17"/>
      <c r="T432" s="17">
        <v>8.6812337859136807E-2</v>
      </c>
      <c r="U432" s="17">
        <v>0.112070582059267</v>
      </c>
      <c r="V432" s="17">
        <v>8.3341676233393294E-2</v>
      </c>
      <c r="W432" s="17">
        <v>8.0220142512715295E-2</v>
      </c>
      <c r="X432" s="17"/>
      <c r="Y432" s="17">
        <v>4.87990170995697E-2</v>
      </c>
      <c r="Z432" s="17">
        <v>0.116588477202691</v>
      </c>
      <c r="AA432" s="17">
        <v>5.7057149035801398E-2</v>
      </c>
      <c r="AB432" s="17">
        <v>0.12536695429838701</v>
      </c>
      <c r="AC432" s="17">
        <v>6.7427554692245498E-2</v>
      </c>
      <c r="AD432" s="17">
        <v>8.3001404570753695E-2</v>
      </c>
      <c r="AE432" s="17"/>
      <c r="AF432" s="17">
        <v>8.9183282128327601E-2</v>
      </c>
      <c r="AG432" s="17">
        <v>8.9454367328923395E-2</v>
      </c>
      <c r="AH432" s="17"/>
      <c r="AI432" s="17">
        <v>5.3787924517472697E-2</v>
      </c>
      <c r="AJ432" s="17">
        <v>5.9878738420894001E-2</v>
      </c>
      <c r="AK432" s="17">
        <v>9.8401562269231399E-2</v>
      </c>
      <c r="AL432" s="17">
        <v>9.4746875421605398E-2</v>
      </c>
      <c r="AM432" s="17">
        <v>0.11472382632271901</v>
      </c>
      <c r="AN432" s="17">
        <v>0.11263031871057</v>
      </c>
      <c r="AO432" s="17">
        <v>8.09549909290775E-2</v>
      </c>
      <c r="AP432" s="17"/>
      <c r="AQ432" s="17">
        <v>2.78659855125389E-2</v>
      </c>
      <c r="AR432" s="17">
        <v>0.16800114028892099</v>
      </c>
      <c r="AS432" s="17"/>
      <c r="AT432" s="17">
        <v>4.11661904374402E-2</v>
      </c>
      <c r="AU432" s="17">
        <v>5.8000165488028298E-2</v>
      </c>
      <c r="AV432" s="17">
        <v>0.16687838294597401</v>
      </c>
      <c r="AW432" s="17"/>
      <c r="AX432" s="17">
        <v>9.6802914374672006E-2</v>
      </c>
      <c r="AY432" s="17">
        <v>8.6452833691135697E-2</v>
      </c>
      <c r="AZ432" s="17"/>
      <c r="BA432" s="17">
        <v>4.5707262347564698E-2</v>
      </c>
      <c r="BB432" s="17">
        <v>5.4948092414979999E-2</v>
      </c>
      <c r="BC432" s="17">
        <v>5.1747161570099801E-2</v>
      </c>
      <c r="BD432" s="17">
        <v>5.5098194579105003E-2</v>
      </c>
      <c r="BE432" s="17">
        <v>0.30657696957415098</v>
      </c>
      <c r="BF432" s="17"/>
      <c r="BG432" s="17">
        <v>5.2711036642232E-2</v>
      </c>
      <c r="BH432" s="17">
        <v>0.24112265289104301</v>
      </c>
    </row>
    <row r="433" spans="2:60" x14ac:dyDescent="0.35">
      <c r="B433" t="s">
        <v>180</v>
      </c>
      <c r="C433" s="17">
        <v>5.1057755941261898E-2</v>
      </c>
      <c r="D433" s="17">
        <v>6.6672053627837305E-2</v>
      </c>
      <c r="E433" s="17">
        <v>3.69174723404989E-2</v>
      </c>
      <c r="F433" s="17"/>
      <c r="G433" s="17">
        <v>3.0986378436044799E-2</v>
      </c>
      <c r="H433" s="17">
        <v>6.7003767068090095E-2</v>
      </c>
      <c r="I433" s="17">
        <v>3.6871814561001297E-2</v>
      </c>
      <c r="J433" s="17">
        <v>4.6997582695374601E-2</v>
      </c>
      <c r="K433" s="17">
        <v>4.49062066295332E-2</v>
      </c>
      <c r="L433" s="17">
        <v>6.6163224482139502E-2</v>
      </c>
      <c r="M433" s="17"/>
      <c r="N433" s="17">
        <v>3.5518090799534899E-2</v>
      </c>
      <c r="O433" s="17">
        <v>3.4373087807595702E-2</v>
      </c>
      <c r="P433" s="17">
        <v>5.8237417228870297E-2</v>
      </c>
      <c r="Q433" s="17">
        <v>7.6525344259658304E-2</v>
      </c>
      <c r="R433" s="17">
        <v>7.2185179958188003E-2</v>
      </c>
      <c r="S433" s="17"/>
      <c r="T433" s="17">
        <v>5.26700495614323E-2</v>
      </c>
      <c r="U433" s="17">
        <v>3.2617821127018699E-2</v>
      </c>
      <c r="V433" s="17">
        <v>4.6616952751622698E-2</v>
      </c>
      <c r="W433" s="17">
        <v>7.2931204768024602E-2</v>
      </c>
      <c r="X433" s="17"/>
      <c r="Y433" s="17">
        <v>4.0587206036232899E-2</v>
      </c>
      <c r="Z433" s="17">
        <v>5.3626377273782402E-2</v>
      </c>
      <c r="AA433" s="17">
        <v>6.5401614428986399E-2</v>
      </c>
      <c r="AB433" s="17">
        <v>5.2134854575952697E-2</v>
      </c>
      <c r="AC433" s="17">
        <v>0</v>
      </c>
      <c r="AD433" s="17">
        <v>7.08398663747066E-2</v>
      </c>
      <c r="AE433" s="17"/>
      <c r="AF433" s="17">
        <v>4.3317132055210698E-2</v>
      </c>
      <c r="AG433" s="17">
        <v>6.3227491962791496E-2</v>
      </c>
      <c r="AH433" s="17"/>
      <c r="AI433" s="17">
        <v>4.3860973836560999E-2</v>
      </c>
      <c r="AJ433" s="17">
        <v>4.5077062612850598E-2</v>
      </c>
      <c r="AK433" s="17">
        <v>2.8954986735036901E-2</v>
      </c>
      <c r="AL433" s="17">
        <v>7.8245265459949906E-2</v>
      </c>
      <c r="AM433" s="17">
        <v>7.6837562180211899E-2</v>
      </c>
      <c r="AN433" s="17">
        <v>2.4949327612338101E-2</v>
      </c>
      <c r="AO433" s="17">
        <v>5.92582446297708E-2</v>
      </c>
      <c r="AP433" s="17"/>
      <c r="AQ433" s="17">
        <v>1.5170206458882301E-2</v>
      </c>
      <c r="AR433" s="17">
        <v>9.0740036012404601E-2</v>
      </c>
      <c r="AS433" s="17"/>
      <c r="AT433" s="17">
        <v>1.38842715372658E-2</v>
      </c>
      <c r="AU433" s="17">
        <v>2.9097093761201499E-2</v>
      </c>
      <c r="AV433" s="17">
        <v>0.11011105922299499</v>
      </c>
      <c r="AW433" s="17"/>
      <c r="AX433" s="17">
        <v>4.1077318495153399E-2</v>
      </c>
      <c r="AY433" s="17">
        <v>5.4481219206945798E-2</v>
      </c>
      <c r="AZ433" s="17"/>
      <c r="BA433" s="17">
        <v>3.79532268822503E-2</v>
      </c>
      <c r="BB433" s="17">
        <v>2.2390435896424799E-2</v>
      </c>
      <c r="BC433" s="17">
        <v>1.9942673449647799E-2</v>
      </c>
      <c r="BD433" s="17">
        <v>9.8046130465296005E-2</v>
      </c>
      <c r="BE433" s="17">
        <v>0.205152863483852</v>
      </c>
      <c r="BF433" s="17"/>
      <c r="BG433" s="17">
        <v>2.6157936343995498E-2</v>
      </c>
      <c r="BH433" s="17">
        <v>0.177275369560049</v>
      </c>
    </row>
    <row r="434" spans="2:60" x14ac:dyDescent="0.35">
      <c r="B434" t="s">
        <v>114</v>
      </c>
      <c r="C434" s="17">
        <v>3.3002640137932901E-2</v>
      </c>
      <c r="D434" s="17">
        <v>1.5494927796409199E-2</v>
      </c>
      <c r="E434" s="17">
        <v>4.9283056020857599E-2</v>
      </c>
      <c r="F434" s="17"/>
      <c r="G434" s="17">
        <v>7.5024466169896706E-2</v>
      </c>
      <c r="H434" s="17">
        <v>4.5085291203795098E-2</v>
      </c>
      <c r="I434" s="17">
        <v>2.0113659646214799E-2</v>
      </c>
      <c r="J434" s="17">
        <v>2.6930972604279801E-2</v>
      </c>
      <c r="K434" s="17">
        <v>3.9214196399801803E-2</v>
      </c>
      <c r="L434" s="17">
        <v>8.7890226389375995E-3</v>
      </c>
      <c r="M434" s="17"/>
      <c r="N434" s="17">
        <v>3.9014516632839197E-2</v>
      </c>
      <c r="O434" s="17">
        <v>6.6316282870914803E-2</v>
      </c>
      <c r="P434" s="17">
        <v>1.20920153605883E-2</v>
      </c>
      <c r="Q434" s="17">
        <v>1.82801800450491E-2</v>
      </c>
      <c r="R434" s="17">
        <v>4.9509984912675699E-3</v>
      </c>
      <c r="S434" s="17"/>
      <c r="T434" s="17">
        <v>2.2947674097747301E-2</v>
      </c>
      <c r="U434" s="17">
        <v>5.2980067609286099E-2</v>
      </c>
      <c r="V434" s="17">
        <v>3.592119137205E-2</v>
      </c>
      <c r="W434" s="17">
        <v>1.7920881379468699E-2</v>
      </c>
      <c r="X434" s="17"/>
      <c r="Y434" s="17">
        <v>4.66247532633687E-2</v>
      </c>
      <c r="Z434" s="17">
        <v>2.9230059890170499E-2</v>
      </c>
      <c r="AA434" s="17">
        <v>1.9829491949999601E-2</v>
      </c>
      <c r="AB434" s="17">
        <v>1.53172976626083E-2</v>
      </c>
      <c r="AC434" s="17">
        <v>0</v>
      </c>
      <c r="AD434" s="17">
        <v>3.5202557136196203E-2</v>
      </c>
      <c r="AE434" s="17"/>
      <c r="AF434" s="17">
        <v>2.8079422838713099E-2</v>
      </c>
      <c r="AG434" s="17">
        <v>3.9021098849842902E-2</v>
      </c>
      <c r="AH434" s="17"/>
      <c r="AI434" s="17">
        <v>0.133915548976792</v>
      </c>
      <c r="AJ434" s="17">
        <v>5.0800820782555302E-2</v>
      </c>
      <c r="AK434" s="17">
        <v>1.9160301275564302E-2</v>
      </c>
      <c r="AL434" s="17">
        <v>1.0718502991720299E-2</v>
      </c>
      <c r="AM434" s="17">
        <v>1.4140764485747E-2</v>
      </c>
      <c r="AN434" s="17">
        <v>1.89254570518873E-2</v>
      </c>
      <c r="AO434" s="17">
        <v>0</v>
      </c>
      <c r="AP434" s="17"/>
      <c r="AQ434" s="17">
        <v>2.0608061240069898E-2</v>
      </c>
      <c r="AR434" s="17">
        <v>1.78495413441059E-2</v>
      </c>
      <c r="AS434" s="17"/>
      <c r="AT434" s="17">
        <v>1.01255983955205E-2</v>
      </c>
      <c r="AU434" s="17">
        <v>4.3445902415687403E-2</v>
      </c>
      <c r="AV434" s="17">
        <v>1.24804042644135E-2</v>
      </c>
      <c r="AW434" s="17"/>
      <c r="AX434" s="17">
        <v>3.9603237445726601E-2</v>
      </c>
      <c r="AY434" s="17">
        <v>3.0738520700601499E-2</v>
      </c>
      <c r="AZ434" s="17"/>
      <c r="BA434" s="17">
        <v>2.4394675152902601E-2</v>
      </c>
      <c r="BB434" s="17">
        <v>1.8998299736968399E-2</v>
      </c>
      <c r="BC434" s="17">
        <v>2.2883858960785E-2</v>
      </c>
      <c r="BD434" s="17">
        <v>0</v>
      </c>
      <c r="BE434" s="17">
        <v>1.54721420570724E-2</v>
      </c>
      <c r="BF434" s="17"/>
      <c r="BG434" s="17">
        <v>2.0304675104555699E-2</v>
      </c>
      <c r="BH434" s="17">
        <v>1.14450885373883E-2</v>
      </c>
    </row>
    <row r="435" spans="2:60" x14ac:dyDescent="0.35">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row>
    <row r="436" spans="2:60" x14ac:dyDescent="0.35">
      <c r="B436" s="6" t="s">
        <v>207</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row>
    <row r="437" spans="2:60" x14ac:dyDescent="0.35">
      <c r="B437" s="24" t="s">
        <v>182</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row>
    <row r="438" spans="2:60" x14ac:dyDescent="0.35">
      <c r="B438" t="s">
        <v>176</v>
      </c>
      <c r="C438" s="17">
        <v>0.30701190383516502</v>
      </c>
      <c r="D438" s="17">
        <v>0.28166726697053301</v>
      </c>
      <c r="E438" s="17">
        <v>0.32435513396319399</v>
      </c>
      <c r="F438" s="17"/>
      <c r="G438" s="17">
        <v>0.385904113999823</v>
      </c>
      <c r="H438" s="17">
        <v>0.29178274204436</v>
      </c>
      <c r="I438" s="17">
        <v>0.35486568489878101</v>
      </c>
      <c r="J438" s="17">
        <v>0.28441574949779902</v>
      </c>
      <c r="K438" s="17">
        <v>0.233535974082617</v>
      </c>
      <c r="L438" s="17">
        <v>0.317853437632167</v>
      </c>
      <c r="M438" s="17"/>
      <c r="N438" s="17">
        <v>0.36039474710629599</v>
      </c>
      <c r="O438" s="17">
        <v>0.34536941840347801</v>
      </c>
      <c r="P438" s="17">
        <v>0.28541919930232701</v>
      </c>
      <c r="Q438" s="17">
        <v>0.21759468259159001</v>
      </c>
      <c r="R438" s="17">
        <v>0.31257833526440698</v>
      </c>
      <c r="S438" s="17"/>
      <c r="T438" s="17">
        <v>0.32968129845978</v>
      </c>
      <c r="U438" s="17">
        <v>0.31787272109135201</v>
      </c>
      <c r="V438" s="17">
        <v>0.30492293883475302</v>
      </c>
      <c r="W438" s="17">
        <v>0.285889446980925</v>
      </c>
      <c r="X438" s="17"/>
      <c r="Y438" s="17">
        <v>0.36539674105661601</v>
      </c>
      <c r="Z438" s="17">
        <v>0.27759620681616098</v>
      </c>
      <c r="AA438" s="17">
        <v>0.32534297077348101</v>
      </c>
      <c r="AB438" s="17">
        <v>0.28851114416114598</v>
      </c>
      <c r="AC438" s="17">
        <v>0.28583757318738401</v>
      </c>
      <c r="AD438" s="17">
        <v>0.26224057811856699</v>
      </c>
      <c r="AE438" s="17"/>
      <c r="AF438" s="17">
        <v>0.293854419105816</v>
      </c>
      <c r="AG438" s="17">
        <v>0.326186359049916</v>
      </c>
      <c r="AH438" s="17"/>
      <c r="AI438" s="17">
        <v>0.29314024935104299</v>
      </c>
      <c r="AJ438" s="17">
        <v>0.30704827465253798</v>
      </c>
      <c r="AK438" s="17">
        <v>0.32928705636384897</v>
      </c>
      <c r="AL438" s="17">
        <v>0.26336017375850401</v>
      </c>
      <c r="AM438" s="17">
        <v>0.29599680736030098</v>
      </c>
      <c r="AN438" s="17">
        <v>0.27600257025496899</v>
      </c>
      <c r="AO438" s="17">
        <v>0.52310935796462898</v>
      </c>
      <c r="AP438" s="17"/>
      <c r="AQ438" s="17">
        <v>0.40044982397670498</v>
      </c>
      <c r="AR438" s="17">
        <v>0.20459917529347099</v>
      </c>
      <c r="AS438" s="17"/>
      <c r="AT438" s="17">
        <v>0.48188115783087598</v>
      </c>
      <c r="AU438" s="17">
        <v>0.26814905898075397</v>
      </c>
      <c r="AV438" s="17">
        <v>0.24252737836443</v>
      </c>
      <c r="AW438" s="17"/>
      <c r="AX438" s="17">
        <v>0.35136627626446698</v>
      </c>
      <c r="AY438" s="17">
        <v>0.29179758427211</v>
      </c>
      <c r="AZ438" s="17"/>
      <c r="BA438" s="17">
        <v>0.36369701453469699</v>
      </c>
      <c r="BB438" s="17">
        <v>0.39014916571630698</v>
      </c>
      <c r="BC438" s="17">
        <v>0.30148447593428501</v>
      </c>
      <c r="BD438" s="17">
        <v>0.33024499013874498</v>
      </c>
      <c r="BE438" s="17">
        <v>0.136201104483306</v>
      </c>
      <c r="BF438" s="17"/>
      <c r="BG438" s="17">
        <v>0.38374552696624598</v>
      </c>
      <c r="BH438" s="17">
        <v>0.186706400377014</v>
      </c>
    </row>
    <row r="439" spans="2:60" x14ac:dyDescent="0.35">
      <c r="B439" t="s">
        <v>177</v>
      </c>
      <c r="C439" s="17">
        <v>0.34764025234380802</v>
      </c>
      <c r="D439" s="17">
        <v>0.37079390962032799</v>
      </c>
      <c r="E439" s="17">
        <v>0.33069582303673201</v>
      </c>
      <c r="F439" s="17"/>
      <c r="G439" s="17">
        <v>0.29006565032929699</v>
      </c>
      <c r="H439" s="17">
        <v>0.36517142106862599</v>
      </c>
      <c r="I439" s="17">
        <v>0.37397506529380697</v>
      </c>
      <c r="J439" s="17">
        <v>0.34718618101361998</v>
      </c>
      <c r="K439" s="17">
        <v>0.35515351263185302</v>
      </c>
      <c r="L439" s="17">
        <v>0.33621110578202901</v>
      </c>
      <c r="M439" s="17"/>
      <c r="N439" s="17">
        <v>0.304404463635288</v>
      </c>
      <c r="O439" s="17">
        <v>0.33616305236503102</v>
      </c>
      <c r="P439" s="17">
        <v>0.33590599605764698</v>
      </c>
      <c r="Q439" s="17">
        <v>0.458835540243897</v>
      </c>
      <c r="R439" s="17">
        <v>0.37316680734662599</v>
      </c>
      <c r="S439" s="17"/>
      <c r="T439" s="17">
        <v>0.35993369561419403</v>
      </c>
      <c r="U439" s="17">
        <v>0.31260193991072899</v>
      </c>
      <c r="V439" s="17">
        <v>0.33455247028280299</v>
      </c>
      <c r="W439" s="17">
        <v>0.39051365014020301</v>
      </c>
      <c r="X439" s="17"/>
      <c r="Y439" s="17">
        <v>0.328699885019889</v>
      </c>
      <c r="Z439" s="17">
        <v>0.382157637459205</v>
      </c>
      <c r="AA439" s="17">
        <v>0.32674177088290901</v>
      </c>
      <c r="AB439" s="17">
        <v>0.30966546737876199</v>
      </c>
      <c r="AC439" s="17">
        <v>0.39625411397698002</v>
      </c>
      <c r="AD439" s="17">
        <v>0.31885323522725401</v>
      </c>
      <c r="AE439" s="17"/>
      <c r="AF439" s="17">
        <v>0.34670500243067098</v>
      </c>
      <c r="AG439" s="17">
        <v>0.35297339848340598</v>
      </c>
      <c r="AH439" s="17"/>
      <c r="AI439" s="17">
        <v>0.27734075250738199</v>
      </c>
      <c r="AJ439" s="17">
        <v>0.33843338106120402</v>
      </c>
      <c r="AK439" s="17">
        <v>0.31863678446861199</v>
      </c>
      <c r="AL439" s="17">
        <v>0.38209993227868499</v>
      </c>
      <c r="AM439" s="17">
        <v>0.35285554740075797</v>
      </c>
      <c r="AN439" s="17">
        <v>0.45931457180993501</v>
      </c>
      <c r="AO439" s="17">
        <v>0.28903029257809498</v>
      </c>
      <c r="AP439" s="17"/>
      <c r="AQ439" s="17">
        <v>0.36916743065573199</v>
      </c>
      <c r="AR439" s="17">
        <v>0.33862675095087202</v>
      </c>
      <c r="AS439" s="17"/>
      <c r="AT439" s="17">
        <v>0.37607288500107899</v>
      </c>
      <c r="AU439" s="17">
        <v>0.351839707443375</v>
      </c>
      <c r="AV439" s="17">
        <v>0.33255008787720303</v>
      </c>
      <c r="AW439" s="17"/>
      <c r="AX439" s="17">
        <v>0.29884110931211699</v>
      </c>
      <c r="AY439" s="17">
        <v>0.36437920536745499</v>
      </c>
      <c r="AZ439" s="17"/>
      <c r="BA439" s="17">
        <v>0.31964940122657298</v>
      </c>
      <c r="BB439" s="17">
        <v>0.31005269148722298</v>
      </c>
      <c r="BC439" s="17">
        <v>0.44171923182653899</v>
      </c>
      <c r="BD439" s="17">
        <v>0.343814052173122</v>
      </c>
      <c r="BE439" s="17">
        <v>0.27410257921560999</v>
      </c>
      <c r="BF439" s="17"/>
      <c r="BG439" s="17">
        <v>0.31237589998312498</v>
      </c>
      <c r="BH439" s="17">
        <v>0.29224692092992299</v>
      </c>
    </row>
    <row r="440" spans="2:60" x14ac:dyDescent="0.35">
      <c r="B440" t="s">
        <v>178</v>
      </c>
      <c r="C440" s="17">
        <v>0.23861477111302801</v>
      </c>
      <c r="D440" s="17">
        <v>0.24568381906774001</v>
      </c>
      <c r="E440" s="17">
        <v>0.235401598662515</v>
      </c>
      <c r="F440" s="17"/>
      <c r="G440" s="17">
        <v>0.18508452747337001</v>
      </c>
      <c r="H440" s="17">
        <v>0.214804712677689</v>
      </c>
      <c r="I440" s="17">
        <v>0.149993914964343</v>
      </c>
      <c r="J440" s="17">
        <v>0.25937512479108199</v>
      </c>
      <c r="K440" s="17">
        <v>0.301462973417437</v>
      </c>
      <c r="L440" s="17">
        <v>0.29175368217407199</v>
      </c>
      <c r="M440" s="17"/>
      <c r="N440" s="17">
        <v>0.21653641761735501</v>
      </c>
      <c r="O440" s="17">
        <v>0.19718771477438399</v>
      </c>
      <c r="P440" s="17">
        <v>0.27293398738000801</v>
      </c>
      <c r="Q440" s="17">
        <v>0.24458620438646</v>
      </c>
      <c r="R440" s="17">
        <v>0.24998579444897601</v>
      </c>
      <c r="S440" s="17"/>
      <c r="T440" s="17">
        <v>0.22956853211403899</v>
      </c>
      <c r="U440" s="17">
        <v>0.23877644798278899</v>
      </c>
      <c r="V440" s="17">
        <v>0.25110085972023199</v>
      </c>
      <c r="W440" s="17">
        <v>0.22441266505329099</v>
      </c>
      <c r="X440" s="17"/>
      <c r="Y440" s="17">
        <v>0.20635615776615901</v>
      </c>
      <c r="Z440" s="17">
        <v>0.24802493611857299</v>
      </c>
      <c r="AA440" s="17">
        <v>0.179324506814041</v>
      </c>
      <c r="AB440" s="17">
        <v>0.28737858811863798</v>
      </c>
      <c r="AC440" s="17">
        <v>0.31790831283563598</v>
      </c>
      <c r="AD440" s="17">
        <v>0.259392017490786</v>
      </c>
      <c r="AE440" s="17"/>
      <c r="AF440" s="17">
        <v>0.26108051795248899</v>
      </c>
      <c r="AG440" s="17">
        <v>0.20141752242415401</v>
      </c>
      <c r="AH440" s="17"/>
      <c r="AI440" s="17">
        <v>0.21310465979210599</v>
      </c>
      <c r="AJ440" s="17">
        <v>0.229653295955835</v>
      </c>
      <c r="AK440" s="17">
        <v>0.24595600141371299</v>
      </c>
      <c r="AL440" s="17">
        <v>0.26778281692595302</v>
      </c>
      <c r="AM440" s="17">
        <v>0.26502205091734998</v>
      </c>
      <c r="AN440" s="17">
        <v>0.20818919222110199</v>
      </c>
      <c r="AO440" s="17">
        <v>0.115236070393687</v>
      </c>
      <c r="AP440" s="17"/>
      <c r="AQ440" s="17">
        <v>0.16790286150953801</v>
      </c>
      <c r="AR440" s="17">
        <v>0.31248460056056399</v>
      </c>
      <c r="AS440" s="17"/>
      <c r="AT440" s="17">
        <v>9.3126426233509502E-2</v>
      </c>
      <c r="AU440" s="17">
        <v>0.27182032707033299</v>
      </c>
      <c r="AV440" s="17">
        <v>0.30101436077362498</v>
      </c>
      <c r="AW440" s="17"/>
      <c r="AX440" s="17">
        <v>0.251193088759325</v>
      </c>
      <c r="AY440" s="17">
        <v>0.234300189849559</v>
      </c>
      <c r="AZ440" s="17"/>
      <c r="BA440" s="17">
        <v>0.22866283362248799</v>
      </c>
      <c r="BB440" s="17">
        <v>0.19307214330332501</v>
      </c>
      <c r="BC440" s="17">
        <v>0.19239612067475201</v>
      </c>
      <c r="BD440" s="17">
        <v>0.24926080094715899</v>
      </c>
      <c r="BE440" s="17">
        <v>0.42734955216725701</v>
      </c>
      <c r="BF440" s="17"/>
      <c r="BG440" s="17">
        <v>0.20168807484342699</v>
      </c>
      <c r="BH440" s="17">
        <v>0.380997021937661</v>
      </c>
    </row>
    <row r="441" spans="2:60" x14ac:dyDescent="0.35">
      <c r="B441" t="s">
        <v>179</v>
      </c>
      <c r="C441" s="17">
        <v>5.6917215511875299E-2</v>
      </c>
      <c r="D441" s="17">
        <v>6.0189205748172298E-2</v>
      </c>
      <c r="E441" s="17">
        <v>5.2129422345671597E-2</v>
      </c>
      <c r="F441" s="17"/>
      <c r="G441" s="17">
        <v>0.108493388486172</v>
      </c>
      <c r="H441" s="17">
        <v>9.9073436161085701E-2</v>
      </c>
      <c r="I441" s="17">
        <v>8.2037131152666906E-2</v>
      </c>
      <c r="J441" s="17">
        <v>1.39095970461215E-2</v>
      </c>
      <c r="K441" s="17">
        <v>2.6423527996251198E-2</v>
      </c>
      <c r="L441" s="17">
        <v>2.7554092376235E-2</v>
      </c>
      <c r="M441" s="17"/>
      <c r="N441" s="17">
        <v>6.6375217994596197E-2</v>
      </c>
      <c r="O441" s="17">
        <v>6.0741502114750101E-2</v>
      </c>
      <c r="P441" s="17">
        <v>6.4720999942302501E-2</v>
      </c>
      <c r="Q441" s="17">
        <v>4.0977727886113202E-2</v>
      </c>
      <c r="R441" s="17">
        <v>2.2250484765081801E-2</v>
      </c>
      <c r="S441" s="17"/>
      <c r="T441" s="17">
        <v>4.3556747130136797E-2</v>
      </c>
      <c r="U441" s="17">
        <v>4.8129960351847099E-2</v>
      </c>
      <c r="V441" s="17">
        <v>6.3384141326419396E-2</v>
      </c>
      <c r="W441" s="17">
        <v>6.2971905060780903E-2</v>
      </c>
      <c r="X441" s="17"/>
      <c r="Y441" s="17">
        <v>4.8763615135289297E-2</v>
      </c>
      <c r="Z441" s="17">
        <v>5.2747359904110197E-2</v>
      </c>
      <c r="AA441" s="17">
        <v>6.2402997924977201E-2</v>
      </c>
      <c r="AB441" s="17">
        <v>6.18569848422061E-2</v>
      </c>
      <c r="AC441" s="17">
        <v>0</v>
      </c>
      <c r="AD441" s="17">
        <v>9.4237202627996897E-2</v>
      </c>
      <c r="AE441" s="17"/>
      <c r="AF441" s="17">
        <v>4.0853679821993602E-2</v>
      </c>
      <c r="AG441" s="17">
        <v>8.0972083847250007E-2</v>
      </c>
      <c r="AH441" s="17"/>
      <c r="AI441" s="17">
        <v>9.6850257960567801E-2</v>
      </c>
      <c r="AJ441" s="17">
        <v>7.5297997513111406E-2</v>
      </c>
      <c r="AK441" s="17">
        <v>7.1631101398888494E-2</v>
      </c>
      <c r="AL441" s="17">
        <v>4.8622967863743601E-2</v>
      </c>
      <c r="AM441" s="17">
        <v>2.8514019778624299E-2</v>
      </c>
      <c r="AN441" s="17">
        <v>1.37113016619581E-2</v>
      </c>
      <c r="AO441" s="17">
        <v>7.2624279063588995E-2</v>
      </c>
      <c r="AP441" s="17"/>
      <c r="AQ441" s="17">
        <v>2.8166958599018101E-2</v>
      </c>
      <c r="AR441" s="17">
        <v>8.6875561907575602E-2</v>
      </c>
      <c r="AS441" s="17"/>
      <c r="AT441" s="17">
        <v>3.0112771035341601E-2</v>
      </c>
      <c r="AU441" s="17">
        <v>4.9416691756404202E-2</v>
      </c>
      <c r="AV441" s="17">
        <v>7.0668242254787406E-2</v>
      </c>
      <c r="AW441" s="17"/>
      <c r="AX441" s="17">
        <v>4.5417189529496298E-2</v>
      </c>
      <c r="AY441" s="17">
        <v>6.0861924019660799E-2</v>
      </c>
      <c r="AZ441" s="17"/>
      <c r="BA441" s="17">
        <v>5.8094903015717403E-2</v>
      </c>
      <c r="BB441" s="17">
        <v>6.3273776487707295E-2</v>
      </c>
      <c r="BC441" s="17">
        <v>3.9194998920586401E-2</v>
      </c>
      <c r="BD441" s="17">
        <v>5.8389499766874499E-2</v>
      </c>
      <c r="BE441" s="17">
        <v>7.3935982503991707E-2</v>
      </c>
      <c r="BF441" s="17"/>
      <c r="BG441" s="17">
        <v>6.2020054829336098E-2</v>
      </c>
      <c r="BH441" s="17">
        <v>6.9889579763228404E-2</v>
      </c>
    </row>
    <row r="442" spans="2:60" x14ac:dyDescent="0.35">
      <c r="B442" t="s">
        <v>180</v>
      </c>
      <c r="C442" s="17">
        <v>2.26147943623108E-2</v>
      </c>
      <c r="D442" s="17">
        <v>2.01429830227647E-2</v>
      </c>
      <c r="E442" s="17">
        <v>2.43975520188002E-2</v>
      </c>
      <c r="F442" s="17"/>
      <c r="G442" s="17">
        <v>5.2699382395050096E-3</v>
      </c>
      <c r="H442" s="17">
        <v>9.28258572558875E-3</v>
      </c>
      <c r="I442" s="17">
        <v>3.0298604352709001E-2</v>
      </c>
      <c r="J442" s="17">
        <v>4.9769474760717698E-2</v>
      </c>
      <c r="K442" s="17">
        <v>2.57383257077488E-2</v>
      </c>
      <c r="L442" s="17">
        <v>1.5527758372750399E-2</v>
      </c>
      <c r="M442" s="17"/>
      <c r="N442" s="17">
        <v>2.6185005329580999E-2</v>
      </c>
      <c r="O442" s="17">
        <v>1.7297676832053601E-2</v>
      </c>
      <c r="P442" s="17">
        <v>1.8836010289986199E-2</v>
      </c>
      <c r="Q442" s="17">
        <v>3.1448627872950302E-2</v>
      </c>
      <c r="R442" s="17">
        <v>3.4066774599116299E-2</v>
      </c>
      <c r="S442" s="17"/>
      <c r="T442" s="17">
        <v>2.4886946417250099E-2</v>
      </c>
      <c r="U442" s="17">
        <v>2.45337979720315E-2</v>
      </c>
      <c r="V442" s="17">
        <v>1.8684664555438601E-2</v>
      </c>
      <c r="W442" s="17">
        <v>2.5782904950173401E-2</v>
      </c>
      <c r="X442" s="17"/>
      <c r="Y442" s="17">
        <v>2.5754597394726499E-2</v>
      </c>
      <c r="Z442" s="17">
        <v>1.52430027830556E-2</v>
      </c>
      <c r="AA442" s="17">
        <v>4.7546044458790397E-2</v>
      </c>
      <c r="AB442" s="17">
        <v>2.4819301420734099E-2</v>
      </c>
      <c r="AC442" s="17">
        <v>0</v>
      </c>
      <c r="AD442" s="17">
        <v>3.0852823142544401E-2</v>
      </c>
      <c r="AE442" s="17"/>
      <c r="AF442" s="17">
        <v>2.8017163794781801E-2</v>
      </c>
      <c r="AG442" s="17">
        <v>1.5546698967762E-2</v>
      </c>
      <c r="AH442" s="17"/>
      <c r="AI442" s="17">
        <v>4.41477204255896E-2</v>
      </c>
      <c r="AJ442" s="17">
        <v>2.2289344350151799E-2</v>
      </c>
      <c r="AK442" s="17">
        <v>1.0298397711205399E-2</v>
      </c>
      <c r="AL442" s="17">
        <v>1.05722298797184E-2</v>
      </c>
      <c r="AM442" s="17">
        <v>3.2166917722862003E-2</v>
      </c>
      <c r="AN442" s="17">
        <v>3.3826448636150898E-2</v>
      </c>
      <c r="AO442" s="17">
        <v>0</v>
      </c>
      <c r="AP442" s="17"/>
      <c r="AQ442" s="17">
        <v>7.3379045121183097E-3</v>
      </c>
      <c r="AR442" s="17">
        <v>4.0471263076880398E-2</v>
      </c>
      <c r="AS442" s="17"/>
      <c r="AT442" s="17">
        <v>4.1229202833307404E-3</v>
      </c>
      <c r="AU442" s="17">
        <v>1.7790142149717001E-2</v>
      </c>
      <c r="AV442" s="17">
        <v>3.7964996759379997E-2</v>
      </c>
      <c r="AW442" s="17"/>
      <c r="AX442" s="17">
        <v>2.6085812283016301E-2</v>
      </c>
      <c r="AY442" s="17">
        <v>2.1424174972105799E-2</v>
      </c>
      <c r="AZ442" s="17"/>
      <c r="BA442" s="17">
        <v>1.22885642848031E-2</v>
      </c>
      <c r="BB442" s="17">
        <v>1.2701991275847299E-2</v>
      </c>
      <c r="BC442" s="17">
        <v>7.5142935823376E-3</v>
      </c>
      <c r="BD442" s="17">
        <v>1.82906569740993E-2</v>
      </c>
      <c r="BE442" s="17">
        <v>7.7256883635032594E-2</v>
      </c>
      <c r="BF442" s="17"/>
      <c r="BG442" s="17">
        <v>1.26019072757978E-2</v>
      </c>
      <c r="BH442" s="17">
        <v>6.1909289892583798E-2</v>
      </c>
    </row>
    <row r="443" spans="2:60" x14ac:dyDescent="0.35">
      <c r="B443" t="s">
        <v>114</v>
      </c>
      <c r="C443" s="17">
        <v>2.7201062833812399E-2</v>
      </c>
      <c r="D443" s="17">
        <v>2.1522815570462098E-2</v>
      </c>
      <c r="E443" s="17">
        <v>3.3020469973087198E-2</v>
      </c>
      <c r="F443" s="17"/>
      <c r="G443" s="17">
        <v>2.5182381471833399E-2</v>
      </c>
      <c r="H443" s="17">
        <v>1.9885102322650599E-2</v>
      </c>
      <c r="I443" s="17">
        <v>8.8295993376935195E-3</v>
      </c>
      <c r="J443" s="17">
        <v>4.5343872890659997E-2</v>
      </c>
      <c r="K443" s="17">
        <v>5.7685686164093503E-2</v>
      </c>
      <c r="L443" s="17">
        <v>1.1099923662747599E-2</v>
      </c>
      <c r="M443" s="17"/>
      <c r="N443" s="17">
        <v>2.61041483168842E-2</v>
      </c>
      <c r="O443" s="17">
        <v>4.3240635510304298E-2</v>
      </c>
      <c r="P443" s="17">
        <v>2.2183807027729499E-2</v>
      </c>
      <c r="Q443" s="17">
        <v>6.5572170189901798E-3</v>
      </c>
      <c r="R443" s="17">
        <v>7.9518035757926101E-3</v>
      </c>
      <c r="S443" s="17"/>
      <c r="T443" s="17">
        <v>1.2372780264601301E-2</v>
      </c>
      <c r="U443" s="17">
        <v>5.8085132691250999E-2</v>
      </c>
      <c r="V443" s="17">
        <v>2.7354925280354301E-2</v>
      </c>
      <c r="W443" s="17">
        <v>1.04294278146259E-2</v>
      </c>
      <c r="X443" s="17"/>
      <c r="Y443" s="17">
        <v>2.5029003627320599E-2</v>
      </c>
      <c r="Z443" s="17">
        <v>2.4230856918895101E-2</v>
      </c>
      <c r="AA443" s="17">
        <v>5.8641709145801198E-2</v>
      </c>
      <c r="AB443" s="17">
        <v>2.7768514078513998E-2</v>
      </c>
      <c r="AC443" s="17">
        <v>0</v>
      </c>
      <c r="AD443" s="17">
        <v>3.4424143392852498E-2</v>
      </c>
      <c r="AE443" s="17"/>
      <c r="AF443" s="17">
        <v>2.94892168942484E-2</v>
      </c>
      <c r="AG443" s="17">
        <v>2.2903937227512199E-2</v>
      </c>
      <c r="AH443" s="17"/>
      <c r="AI443" s="17">
        <v>7.5416359963312099E-2</v>
      </c>
      <c r="AJ443" s="17">
        <v>2.7277706467159699E-2</v>
      </c>
      <c r="AK443" s="17">
        <v>2.41906586437328E-2</v>
      </c>
      <c r="AL443" s="17">
        <v>2.7561879293395701E-2</v>
      </c>
      <c r="AM443" s="17">
        <v>2.5444656820104501E-2</v>
      </c>
      <c r="AN443" s="17">
        <v>8.9559154158853505E-3</v>
      </c>
      <c r="AO443" s="17">
        <v>0</v>
      </c>
      <c r="AP443" s="17"/>
      <c r="AQ443" s="17">
        <v>2.6975020746889001E-2</v>
      </c>
      <c r="AR443" s="17">
        <v>1.69426482106367E-2</v>
      </c>
      <c r="AS443" s="17"/>
      <c r="AT443" s="17">
        <v>1.46838396158638E-2</v>
      </c>
      <c r="AU443" s="17">
        <v>4.0984072599416402E-2</v>
      </c>
      <c r="AV443" s="17">
        <v>1.52749339705759E-2</v>
      </c>
      <c r="AW443" s="17"/>
      <c r="AX443" s="17">
        <v>2.7096523851577899E-2</v>
      </c>
      <c r="AY443" s="17">
        <v>2.7236921519109902E-2</v>
      </c>
      <c r="AZ443" s="17"/>
      <c r="BA443" s="17">
        <v>1.7607283315721901E-2</v>
      </c>
      <c r="BB443" s="17">
        <v>3.07502317295902E-2</v>
      </c>
      <c r="BC443" s="17">
        <v>1.7690879061500801E-2</v>
      </c>
      <c r="BD443" s="17">
        <v>0</v>
      </c>
      <c r="BE443" s="17">
        <v>1.1153897994803E-2</v>
      </c>
      <c r="BF443" s="17"/>
      <c r="BG443" s="17">
        <v>2.7568536102067699E-2</v>
      </c>
      <c r="BH443" s="17">
        <v>8.2507870995900592E-3</v>
      </c>
    </row>
    <row r="444" spans="2:60" x14ac:dyDescent="0.35">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row>
    <row r="445" spans="2:60" x14ac:dyDescent="0.35">
      <c r="B445" s="6" t="s">
        <v>217</v>
      </c>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row>
    <row r="446" spans="2:60" x14ac:dyDescent="0.35">
      <c r="B446" s="24" t="s">
        <v>97</v>
      </c>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row>
    <row r="447" spans="2:60" x14ac:dyDescent="0.35">
      <c r="B447" t="s">
        <v>212</v>
      </c>
      <c r="C447" s="17">
        <v>0.16702436817390201</v>
      </c>
      <c r="D447" s="17">
        <v>0.18775998283597101</v>
      </c>
      <c r="E447" s="17">
        <v>0.14586437783190401</v>
      </c>
      <c r="F447" s="17"/>
      <c r="G447" s="17">
        <v>0.13954067413337401</v>
      </c>
      <c r="H447" s="17">
        <v>0.118217211302165</v>
      </c>
      <c r="I447" s="17">
        <v>0.17513695962142301</v>
      </c>
      <c r="J447" s="17">
        <v>0.15018301033888601</v>
      </c>
      <c r="K447" s="17">
        <v>0.16754893962568301</v>
      </c>
      <c r="L447" s="17">
        <v>0.230459590698154</v>
      </c>
      <c r="M447" s="17"/>
      <c r="N447" s="17">
        <v>0.15504248933682299</v>
      </c>
      <c r="O447" s="17">
        <v>0.17344041132208701</v>
      </c>
      <c r="P447" s="17">
        <v>0.14873977923231799</v>
      </c>
      <c r="Q447" s="17">
        <v>0.190802568057024</v>
      </c>
      <c r="R447" s="17">
        <v>0.21609540790807399</v>
      </c>
      <c r="S447" s="17"/>
      <c r="T447" s="17">
        <v>0.190538154975293</v>
      </c>
      <c r="U447" s="17">
        <v>0.15604853299308799</v>
      </c>
      <c r="V447" s="17">
        <v>0.16880378271006199</v>
      </c>
      <c r="W447" s="17">
        <v>0.157037543903254</v>
      </c>
      <c r="X447" s="17"/>
      <c r="Y447" s="17">
        <v>0.20658962964276101</v>
      </c>
      <c r="Z447" s="17">
        <v>0.15040151544529401</v>
      </c>
      <c r="AA447" s="17">
        <v>0.208589829941489</v>
      </c>
      <c r="AB447" s="17">
        <v>0.146457328991355</v>
      </c>
      <c r="AC447" s="17">
        <v>0.24593584435683899</v>
      </c>
      <c r="AD447" s="17">
        <v>0.10950139722374599</v>
      </c>
      <c r="AE447" s="17"/>
      <c r="AF447" s="17">
        <v>0.17171646235703</v>
      </c>
      <c r="AG447" s="17">
        <v>0.16216150524363099</v>
      </c>
      <c r="AH447" s="17"/>
      <c r="AI447" s="17">
        <v>0.12578629853036699</v>
      </c>
      <c r="AJ447" s="17">
        <v>0.15477043740572999</v>
      </c>
      <c r="AK447" s="17">
        <v>0.15208207215165701</v>
      </c>
      <c r="AL447" s="17">
        <v>0.166721706878002</v>
      </c>
      <c r="AM447" s="17">
        <v>0.16688489888185501</v>
      </c>
      <c r="AN447" s="17">
        <v>0.22944900750291</v>
      </c>
      <c r="AO447" s="17">
        <v>0.273656238433993</v>
      </c>
      <c r="AP447" s="17"/>
      <c r="AQ447" s="17">
        <v>0.29136132387257702</v>
      </c>
      <c r="AR447" s="17">
        <v>5.8070641418534401E-2</v>
      </c>
      <c r="AS447" s="17"/>
      <c r="AT447" s="17">
        <v>0.34310349770693999</v>
      </c>
      <c r="AU447" s="17">
        <v>0.109124011287626</v>
      </c>
      <c r="AV447" s="17">
        <v>0.122698970092596</v>
      </c>
      <c r="AW447" s="17"/>
      <c r="AX447" s="17">
        <v>0.16292309726410401</v>
      </c>
      <c r="AY447" s="17">
        <v>0.168505832345789</v>
      </c>
      <c r="AZ447" s="17"/>
      <c r="BA447" s="17">
        <v>0.22628867939021999</v>
      </c>
      <c r="BB447" s="17">
        <v>0.15888390350072501</v>
      </c>
      <c r="BC447" s="17">
        <v>0.214087971340054</v>
      </c>
      <c r="BD447" s="17">
        <v>0.246404443508871</v>
      </c>
      <c r="BE447" s="17">
        <v>2.5133154354408299E-2</v>
      </c>
      <c r="BF447" s="17"/>
      <c r="BG447" s="17">
        <v>0.17460815877059899</v>
      </c>
      <c r="BH447" s="17">
        <v>8.1177238918043307E-2</v>
      </c>
    </row>
    <row r="448" spans="2:60" x14ac:dyDescent="0.35">
      <c r="B448" t="s">
        <v>213</v>
      </c>
      <c r="C448" s="17">
        <v>0.30671182285142301</v>
      </c>
      <c r="D448" s="17">
        <v>0.323537329910002</v>
      </c>
      <c r="E448" s="17">
        <v>0.29269143454020602</v>
      </c>
      <c r="F448" s="17"/>
      <c r="G448" s="17">
        <v>0.29244032950730198</v>
      </c>
      <c r="H448" s="17">
        <v>0.26957649472731499</v>
      </c>
      <c r="I448" s="17">
        <v>0.31728727688442099</v>
      </c>
      <c r="J448" s="17">
        <v>0.27783693812068699</v>
      </c>
      <c r="K448" s="17">
        <v>0.29480007816404302</v>
      </c>
      <c r="L448" s="17">
        <v>0.369517329244552</v>
      </c>
      <c r="M448" s="17"/>
      <c r="N448" s="17">
        <v>0.24761591601396399</v>
      </c>
      <c r="O448" s="17">
        <v>0.26326661511907801</v>
      </c>
      <c r="P448" s="17">
        <v>0.32617548414983699</v>
      </c>
      <c r="Q448" s="17">
        <v>0.389930157233492</v>
      </c>
      <c r="R448" s="17">
        <v>0.35769062544026198</v>
      </c>
      <c r="S448" s="17"/>
      <c r="T448" s="17">
        <v>0.31719851002846899</v>
      </c>
      <c r="U448" s="17">
        <v>0.305349778129194</v>
      </c>
      <c r="V448" s="17">
        <v>0.293242562813401</v>
      </c>
      <c r="W448" s="17">
        <v>0.32191521338669699</v>
      </c>
      <c r="X448" s="17"/>
      <c r="Y448" s="17">
        <v>0.34208054505772001</v>
      </c>
      <c r="Z448" s="17">
        <v>0.31821846785740499</v>
      </c>
      <c r="AA448" s="17">
        <v>0.19119291695916299</v>
      </c>
      <c r="AB448" s="17">
        <v>0.203105474051857</v>
      </c>
      <c r="AC448" s="17">
        <v>0.27334534657328102</v>
      </c>
      <c r="AD448" s="17">
        <v>0.29160455690020598</v>
      </c>
      <c r="AE448" s="17"/>
      <c r="AF448" s="17">
        <v>0.31241682353543898</v>
      </c>
      <c r="AG448" s="17">
        <v>0.30353876515310402</v>
      </c>
      <c r="AH448" s="17"/>
      <c r="AI448" s="17">
        <v>0.21942195169318099</v>
      </c>
      <c r="AJ448" s="17">
        <v>0.26243674666040201</v>
      </c>
      <c r="AK448" s="17">
        <v>0.231845640752881</v>
      </c>
      <c r="AL448" s="17">
        <v>0.26094597259001501</v>
      </c>
      <c r="AM448" s="17">
        <v>0.390724951174164</v>
      </c>
      <c r="AN448" s="17">
        <v>0.445686739772294</v>
      </c>
      <c r="AO448" s="17">
        <v>0.41691218291774501</v>
      </c>
      <c r="AP448" s="17"/>
      <c r="AQ448" s="17">
        <v>0.48975224651803601</v>
      </c>
      <c r="AR448" s="17">
        <v>0.118608132152892</v>
      </c>
      <c r="AS448" s="17"/>
      <c r="AT448" s="17">
        <v>0.43503211973787598</v>
      </c>
      <c r="AU448" s="17">
        <v>0.33922366777192697</v>
      </c>
      <c r="AV448" s="17">
        <v>0.19380650554449499</v>
      </c>
      <c r="AW448" s="17"/>
      <c r="AX448" s="17">
        <v>0.32734278598866401</v>
      </c>
      <c r="AY448" s="17">
        <v>0.29925949078374098</v>
      </c>
      <c r="AZ448" s="17"/>
      <c r="BA448" s="17">
        <v>0.27816867608841001</v>
      </c>
      <c r="BB448" s="17">
        <v>0.38332309747434701</v>
      </c>
      <c r="BC448" s="17">
        <v>0.36024244868683097</v>
      </c>
      <c r="BD448" s="17">
        <v>0.35104819290873601</v>
      </c>
      <c r="BE448" s="17">
        <v>5.2530548391630599E-2</v>
      </c>
      <c r="BF448" s="17"/>
      <c r="BG448" s="17">
        <v>0.35879256617580602</v>
      </c>
      <c r="BH448" s="17">
        <v>0.12813976175584099</v>
      </c>
    </row>
    <row r="449" spans="2:60" x14ac:dyDescent="0.35">
      <c r="B449" t="s">
        <v>214</v>
      </c>
      <c r="C449" s="17">
        <v>0.18304104303977201</v>
      </c>
      <c r="D449" s="17">
        <v>0.16452711045527599</v>
      </c>
      <c r="E449" s="17">
        <v>0.200970248440445</v>
      </c>
      <c r="F449" s="17"/>
      <c r="G449" s="17">
        <v>0.22048565288256999</v>
      </c>
      <c r="H449" s="17">
        <v>0.23542408274706</v>
      </c>
      <c r="I449" s="17">
        <v>0.193279543190613</v>
      </c>
      <c r="J449" s="17">
        <v>0.19720584993064999</v>
      </c>
      <c r="K449" s="17">
        <v>0.15192678592953199</v>
      </c>
      <c r="L449" s="17">
        <v>0.12249414296682801</v>
      </c>
      <c r="M449" s="17"/>
      <c r="N449" s="17">
        <v>0.19543820396255099</v>
      </c>
      <c r="O449" s="17">
        <v>0.24345696740694101</v>
      </c>
      <c r="P449" s="17">
        <v>0.172196456008195</v>
      </c>
      <c r="Q449" s="17">
        <v>0.123039742122816</v>
      </c>
      <c r="R449" s="17">
        <v>0.156592441107922</v>
      </c>
      <c r="S449" s="17"/>
      <c r="T449" s="17">
        <v>0.15630545961285</v>
      </c>
      <c r="U449" s="17">
        <v>0.17289384723850401</v>
      </c>
      <c r="V449" s="17">
        <v>0.196711701635543</v>
      </c>
      <c r="W449" s="17">
        <v>0.189056689246309</v>
      </c>
      <c r="X449" s="17"/>
      <c r="Y449" s="17">
        <v>0.168679297146166</v>
      </c>
      <c r="Z449" s="17">
        <v>0.17505873691429699</v>
      </c>
      <c r="AA449" s="17">
        <v>0.28362787347665702</v>
      </c>
      <c r="AB449" s="17">
        <v>0.21626262528666401</v>
      </c>
      <c r="AC449" s="17">
        <v>8.9141573634124505E-2</v>
      </c>
      <c r="AD449" s="17">
        <v>0.199076961725456</v>
      </c>
      <c r="AE449" s="17"/>
      <c r="AF449" s="17">
        <v>0.185360315522102</v>
      </c>
      <c r="AG449" s="17">
        <v>0.180213807992262</v>
      </c>
      <c r="AH449" s="17"/>
      <c r="AI449" s="17">
        <v>0.21940855323476299</v>
      </c>
      <c r="AJ449" s="17">
        <v>0.21079914965326799</v>
      </c>
      <c r="AK449" s="17">
        <v>0.238184203366227</v>
      </c>
      <c r="AL449" s="17">
        <v>0.17192864218241799</v>
      </c>
      <c r="AM449" s="17">
        <v>0.14265841055413001</v>
      </c>
      <c r="AN449" s="17">
        <v>0.120581403567099</v>
      </c>
      <c r="AO449" s="17">
        <v>7.0664339015574298E-2</v>
      </c>
      <c r="AP449" s="17"/>
      <c r="AQ449" s="17">
        <v>0.112835480362716</v>
      </c>
      <c r="AR449" s="17">
        <v>0.242619632463171</v>
      </c>
      <c r="AS449" s="17"/>
      <c r="AT449" s="17">
        <v>0.10710661398270099</v>
      </c>
      <c r="AU449" s="17">
        <v>0.20616170623277799</v>
      </c>
      <c r="AV449" s="17">
        <v>0.20384103484300001</v>
      </c>
      <c r="AW449" s="17"/>
      <c r="AX449" s="17">
        <v>0.16313703573576499</v>
      </c>
      <c r="AY449" s="17">
        <v>0.19023078357298401</v>
      </c>
      <c r="AZ449" s="17"/>
      <c r="BA449" s="17">
        <v>0.18418371690958801</v>
      </c>
      <c r="BB449" s="17">
        <v>0.18789747585413</v>
      </c>
      <c r="BC449" s="17">
        <v>0.17477576751365401</v>
      </c>
      <c r="BD449" s="17">
        <v>0.14566553882574201</v>
      </c>
      <c r="BE449" s="17">
        <v>0.18687282772409899</v>
      </c>
      <c r="BF449" s="17"/>
      <c r="BG449" s="17">
        <v>0.18703112635761299</v>
      </c>
      <c r="BH449" s="17">
        <v>0.176435753883735</v>
      </c>
    </row>
    <row r="450" spans="2:60" x14ac:dyDescent="0.35">
      <c r="B450" t="s">
        <v>215</v>
      </c>
      <c r="C450" s="17">
        <v>0.25816468529103898</v>
      </c>
      <c r="D450" s="17">
        <v>0.26489746325156899</v>
      </c>
      <c r="E450" s="17">
        <v>0.2557989684875</v>
      </c>
      <c r="F450" s="17"/>
      <c r="G450" s="17">
        <v>0.171399820194646</v>
      </c>
      <c r="H450" s="17">
        <v>0.29477456713747202</v>
      </c>
      <c r="I450" s="17">
        <v>0.22780378246202601</v>
      </c>
      <c r="J450" s="17">
        <v>0.29476645844320998</v>
      </c>
      <c r="K450" s="17">
        <v>0.306663767021503</v>
      </c>
      <c r="L450" s="17">
        <v>0.23500563424343099</v>
      </c>
      <c r="M450" s="17"/>
      <c r="N450" s="17">
        <v>0.263353852996418</v>
      </c>
      <c r="O450" s="17">
        <v>0.23846529955125501</v>
      </c>
      <c r="P450" s="17">
        <v>0.28476586024109102</v>
      </c>
      <c r="Q450" s="17">
        <v>0.227614357102047</v>
      </c>
      <c r="R450" s="17">
        <v>0.243204524883815</v>
      </c>
      <c r="S450" s="17"/>
      <c r="T450" s="17">
        <v>0.25316803013620698</v>
      </c>
      <c r="U450" s="17">
        <v>0.26471471964828203</v>
      </c>
      <c r="V450" s="17">
        <v>0.26410003543506499</v>
      </c>
      <c r="W450" s="17">
        <v>0.246559674999037</v>
      </c>
      <c r="X450" s="17"/>
      <c r="Y450" s="17">
        <v>0.19327271958367301</v>
      </c>
      <c r="Z450" s="17">
        <v>0.27439478863396599</v>
      </c>
      <c r="AA450" s="17">
        <v>0.24690085572438</v>
      </c>
      <c r="AB450" s="17">
        <v>0.33603228927096401</v>
      </c>
      <c r="AC450" s="17">
        <v>0.30562686825484497</v>
      </c>
      <c r="AD450" s="17">
        <v>0.32176673609230899</v>
      </c>
      <c r="AE450" s="17"/>
      <c r="AF450" s="17">
        <v>0.26444904807265901</v>
      </c>
      <c r="AG450" s="17">
        <v>0.24996022716267899</v>
      </c>
      <c r="AH450" s="17"/>
      <c r="AI450" s="17">
        <v>0.30357614751211298</v>
      </c>
      <c r="AJ450" s="17">
        <v>0.273897393857232</v>
      </c>
      <c r="AK450" s="17">
        <v>0.25262328883494001</v>
      </c>
      <c r="AL450" s="17">
        <v>0.32168673509227502</v>
      </c>
      <c r="AM450" s="17">
        <v>0.237418120724949</v>
      </c>
      <c r="AN450" s="17">
        <v>0.179663849500378</v>
      </c>
      <c r="AO450" s="17">
        <v>0.23876723963268801</v>
      </c>
      <c r="AP450" s="17"/>
      <c r="AQ450" s="17">
        <v>2.5126011907466099E-2</v>
      </c>
      <c r="AR450" s="17">
        <v>0.54808566910936096</v>
      </c>
      <c r="AS450" s="17"/>
      <c r="AT450" s="17">
        <v>4.6928625060008701E-2</v>
      </c>
      <c r="AU450" s="17">
        <v>0.235153408078389</v>
      </c>
      <c r="AV450" s="17">
        <v>0.453803928387009</v>
      </c>
      <c r="AW450" s="17"/>
      <c r="AX450" s="17">
        <v>0.253972225809664</v>
      </c>
      <c r="AY450" s="17">
        <v>0.25967908866754102</v>
      </c>
      <c r="AZ450" s="17"/>
      <c r="BA450" s="17">
        <v>0.24444330886464299</v>
      </c>
      <c r="BB450" s="17">
        <v>0.17536879265952299</v>
      </c>
      <c r="BC450" s="17">
        <v>0.18359950339998901</v>
      </c>
      <c r="BD450" s="17">
        <v>0.217405360825556</v>
      </c>
      <c r="BE450" s="17">
        <v>0.70532325487271796</v>
      </c>
      <c r="BF450" s="17"/>
      <c r="BG450" s="17">
        <v>0.19148256666320901</v>
      </c>
      <c r="BH450" s="17">
        <v>0.58174232479099797</v>
      </c>
    </row>
    <row r="451" spans="2:60" x14ac:dyDescent="0.35">
      <c r="B451" t="s">
        <v>114</v>
      </c>
      <c r="C451" s="17">
        <v>8.5058080643863804E-2</v>
      </c>
      <c r="D451" s="17">
        <v>5.9278113547182397E-2</v>
      </c>
      <c r="E451" s="17">
        <v>0.104674970699945</v>
      </c>
      <c r="F451" s="17"/>
      <c r="G451" s="17">
        <v>0.17613352328210699</v>
      </c>
      <c r="H451" s="17">
        <v>8.2007644085988596E-2</v>
      </c>
      <c r="I451" s="17">
        <v>8.6492437841516806E-2</v>
      </c>
      <c r="J451" s="17">
        <v>8.0007743166565698E-2</v>
      </c>
      <c r="K451" s="17">
        <v>7.9060429259238396E-2</v>
      </c>
      <c r="L451" s="17">
        <v>4.2523302847035399E-2</v>
      </c>
      <c r="M451" s="17"/>
      <c r="N451" s="17">
        <v>0.138549537690244</v>
      </c>
      <c r="O451" s="17">
        <v>8.1370706600639497E-2</v>
      </c>
      <c r="P451" s="17">
        <v>6.8122420368558895E-2</v>
      </c>
      <c r="Q451" s="17">
        <v>6.8613175484620703E-2</v>
      </c>
      <c r="R451" s="17">
        <v>2.64170006599256E-2</v>
      </c>
      <c r="S451" s="17"/>
      <c r="T451" s="17">
        <v>8.2789845247180499E-2</v>
      </c>
      <c r="U451" s="17">
        <v>0.10099312199093299</v>
      </c>
      <c r="V451" s="17">
        <v>7.7141917405929003E-2</v>
      </c>
      <c r="W451" s="17">
        <v>8.5430878464702806E-2</v>
      </c>
      <c r="X451" s="17"/>
      <c r="Y451" s="17">
        <v>8.9377808569680597E-2</v>
      </c>
      <c r="Z451" s="17">
        <v>8.1926491149039105E-2</v>
      </c>
      <c r="AA451" s="17">
        <v>6.9688523898310401E-2</v>
      </c>
      <c r="AB451" s="17">
        <v>9.8142282399159897E-2</v>
      </c>
      <c r="AC451" s="17">
        <v>8.5950367180910606E-2</v>
      </c>
      <c r="AD451" s="17">
        <v>7.8050348058283606E-2</v>
      </c>
      <c r="AE451" s="17"/>
      <c r="AF451" s="17">
        <v>6.6057350512770702E-2</v>
      </c>
      <c r="AG451" s="17">
        <v>0.10412569444832501</v>
      </c>
      <c r="AH451" s="17"/>
      <c r="AI451" s="17">
        <v>0.13180704902957499</v>
      </c>
      <c r="AJ451" s="17">
        <v>9.8096272423367506E-2</v>
      </c>
      <c r="AK451" s="17">
        <v>0.12526479489429501</v>
      </c>
      <c r="AL451" s="17">
        <v>7.87169432572907E-2</v>
      </c>
      <c r="AM451" s="17">
        <v>6.2313618664902502E-2</v>
      </c>
      <c r="AN451" s="17">
        <v>2.4618999657319101E-2</v>
      </c>
      <c r="AO451" s="17">
        <v>0</v>
      </c>
      <c r="AP451" s="17"/>
      <c r="AQ451" s="17">
        <v>8.09249373392045E-2</v>
      </c>
      <c r="AR451" s="17">
        <v>3.26159248560422E-2</v>
      </c>
      <c r="AS451" s="17"/>
      <c r="AT451" s="17">
        <v>6.7829143512473405E-2</v>
      </c>
      <c r="AU451" s="17">
        <v>0.11033720662928</v>
      </c>
      <c r="AV451" s="17">
        <v>2.58495611329005E-2</v>
      </c>
      <c r="AW451" s="17"/>
      <c r="AX451" s="17">
        <v>9.2624855201803497E-2</v>
      </c>
      <c r="AY451" s="17">
        <v>8.2324804629945403E-2</v>
      </c>
      <c r="AZ451" s="17"/>
      <c r="BA451" s="17">
        <v>6.69156187471385E-2</v>
      </c>
      <c r="BB451" s="17">
        <v>9.4526730511274096E-2</v>
      </c>
      <c r="BC451" s="17">
        <v>6.7294309059472507E-2</v>
      </c>
      <c r="BD451" s="17">
        <v>3.9476463931094698E-2</v>
      </c>
      <c r="BE451" s="17">
        <v>3.0140214657144601E-2</v>
      </c>
      <c r="BF451" s="17"/>
      <c r="BG451" s="17">
        <v>8.8085582032773294E-2</v>
      </c>
      <c r="BH451" s="17">
        <v>3.25049206513831E-2</v>
      </c>
    </row>
    <row r="452" spans="2:60" x14ac:dyDescent="0.35">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row>
    <row r="453" spans="2:60" x14ac:dyDescent="0.35">
      <c r="B453" s="6" t="s">
        <v>218</v>
      </c>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row>
    <row r="454" spans="2:60" x14ac:dyDescent="0.35">
      <c r="B454" s="24" t="s">
        <v>97</v>
      </c>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row>
    <row r="455" spans="2:60" x14ac:dyDescent="0.35">
      <c r="B455" t="s">
        <v>212</v>
      </c>
      <c r="C455" s="17">
        <v>0.16654741151771499</v>
      </c>
      <c r="D455" s="17">
        <v>0.18915641177428999</v>
      </c>
      <c r="E455" s="17">
        <v>0.146278562547174</v>
      </c>
      <c r="F455" s="17"/>
      <c r="G455" s="17">
        <v>0.15378617668764899</v>
      </c>
      <c r="H455" s="17">
        <v>0.12989818074071799</v>
      </c>
      <c r="I455" s="17">
        <v>0.19157164515463701</v>
      </c>
      <c r="J455" s="17">
        <v>0.13791794371298199</v>
      </c>
      <c r="K455" s="17">
        <v>0.14870885370697801</v>
      </c>
      <c r="L455" s="17">
        <v>0.22118505635458799</v>
      </c>
      <c r="M455" s="17"/>
      <c r="N455" s="17">
        <v>0.149962409275224</v>
      </c>
      <c r="O455" s="17">
        <v>0.15320216961417699</v>
      </c>
      <c r="P455" s="17">
        <v>0.17210372372969299</v>
      </c>
      <c r="Q455" s="17">
        <v>0.18261738501855501</v>
      </c>
      <c r="R455" s="17">
        <v>0.218961149045551</v>
      </c>
      <c r="S455" s="17"/>
      <c r="T455" s="17">
        <v>0.20744561619184099</v>
      </c>
      <c r="U455" s="17">
        <v>0.15003298034836199</v>
      </c>
      <c r="V455" s="17">
        <v>0.15993571570104201</v>
      </c>
      <c r="W455" s="17">
        <v>0.162405653666546</v>
      </c>
      <c r="X455" s="17"/>
      <c r="Y455" s="17">
        <v>0.20005725227908899</v>
      </c>
      <c r="Z455" s="17">
        <v>0.146245204543551</v>
      </c>
      <c r="AA455" s="17">
        <v>0.19986818278520799</v>
      </c>
      <c r="AB455" s="17">
        <v>0.16543174651239101</v>
      </c>
      <c r="AC455" s="17">
        <v>0.10299198258793001</v>
      </c>
      <c r="AD455" s="17">
        <v>0.13757105849145601</v>
      </c>
      <c r="AE455" s="17"/>
      <c r="AF455" s="17">
        <v>0.16307036916263301</v>
      </c>
      <c r="AG455" s="17">
        <v>0.174633349586828</v>
      </c>
      <c r="AH455" s="17"/>
      <c r="AI455" s="17">
        <v>8.3916797319029193E-2</v>
      </c>
      <c r="AJ455" s="17">
        <v>0.14927616940533101</v>
      </c>
      <c r="AK455" s="17">
        <v>0.15279949592261499</v>
      </c>
      <c r="AL455" s="17">
        <v>0.15471786089975501</v>
      </c>
      <c r="AM455" s="17">
        <v>0.176411989531195</v>
      </c>
      <c r="AN455" s="17">
        <v>0.24256226343319801</v>
      </c>
      <c r="AO455" s="17">
        <v>0.31978504032715499</v>
      </c>
      <c r="AP455" s="17"/>
      <c r="AQ455" s="17">
        <v>0.28834467910213102</v>
      </c>
      <c r="AR455" s="17">
        <v>6.1095539563993599E-2</v>
      </c>
      <c r="AS455" s="17"/>
      <c r="AT455" s="17">
        <v>0.332816328589775</v>
      </c>
      <c r="AU455" s="17">
        <v>0.119930874502826</v>
      </c>
      <c r="AV455" s="17">
        <v>0.11919453567950899</v>
      </c>
      <c r="AW455" s="17"/>
      <c r="AX455" s="17">
        <v>0.17640753303106699</v>
      </c>
      <c r="AY455" s="17">
        <v>0.16298573098654501</v>
      </c>
      <c r="AZ455" s="17"/>
      <c r="BA455" s="17">
        <v>0.22296303881639701</v>
      </c>
      <c r="BB455" s="17">
        <v>0.16979671285130399</v>
      </c>
      <c r="BC455" s="17">
        <v>0.21141330665216099</v>
      </c>
      <c r="BD455" s="17">
        <v>0.23458322334057899</v>
      </c>
      <c r="BE455" s="17">
        <v>1.8034402882388001E-2</v>
      </c>
      <c r="BF455" s="17"/>
      <c r="BG455" s="17">
        <v>0.182199407915628</v>
      </c>
      <c r="BH455" s="17">
        <v>7.2882370064620394E-2</v>
      </c>
    </row>
    <row r="456" spans="2:60" x14ac:dyDescent="0.35">
      <c r="B456" t="s">
        <v>213</v>
      </c>
      <c r="C456" s="17">
        <v>0.29981434707898003</v>
      </c>
      <c r="D456" s="17">
        <v>0.31844208683255698</v>
      </c>
      <c r="E456" s="17">
        <v>0.28124202278614102</v>
      </c>
      <c r="F456" s="17"/>
      <c r="G456" s="17">
        <v>0.236925652822191</v>
      </c>
      <c r="H456" s="17">
        <v>0.28183838208687501</v>
      </c>
      <c r="I456" s="17">
        <v>0.35423176883485002</v>
      </c>
      <c r="J456" s="17">
        <v>0.27346522843308602</v>
      </c>
      <c r="K456" s="17">
        <v>0.29117307183049101</v>
      </c>
      <c r="L456" s="17">
        <v>0.33535183304140598</v>
      </c>
      <c r="M456" s="17"/>
      <c r="N456" s="17">
        <v>0.26575976115904898</v>
      </c>
      <c r="O456" s="17">
        <v>0.25002118007301199</v>
      </c>
      <c r="P456" s="17">
        <v>0.29495952159051803</v>
      </c>
      <c r="Q456" s="17">
        <v>0.38805128968036301</v>
      </c>
      <c r="R456" s="17">
        <v>0.37855082000784401</v>
      </c>
      <c r="S456" s="17"/>
      <c r="T456" s="17">
        <v>0.29173626268143399</v>
      </c>
      <c r="U456" s="17">
        <v>0.29319043132719902</v>
      </c>
      <c r="V456" s="17">
        <v>0.28914059156636202</v>
      </c>
      <c r="W456" s="17">
        <v>0.32831620636819397</v>
      </c>
      <c r="X456" s="17"/>
      <c r="Y456" s="17">
        <v>0.35011955123208099</v>
      </c>
      <c r="Z456" s="17">
        <v>0.30036314631913502</v>
      </c>
      <c r="AA456" s="17">
        <v>0.21422652827569599</v>
      </c>
      <c r="AB456" s="17">
        <v>0.216904324007966</v>
      </c>
      <c r="AC456" s="17">
        <v>0.33025302270130202</v>
      </c>
      <c r="AD456" s="17">
        <v>0.248617433284786</v>
      </c>
      <c r="AE456" s="17"/>
      <c r="AF456" s="17">
        <v>0.304170800508615</v>
      </c>
      <c r="AG456" s="17">
        <v>0.29740779065661399</v>
      </c>
      <c r="AH456" s="17"/>
      <c r="AI456" s="17">
        <v>0.226766135737344</v>
      </c>
      <c r="AJ456" s="17">
        <v>0.25814471264675598</v>
      </c>
      <c r="AK456" s="17">
        <v>0.24365430987383499</v>
      </c>
      <c r="AL456" s="17">
        <v>0.27452046348188103</v>
      </c>
      <c r="AM456" s="17">
        <v>0.34844114746171201</v>
      </c>
      <c r="AN456" s="17">
        <v>0.461596667987619</v>
      </c>
      <c r="AO456" s="17">
        <v>0.37681912365007603</v>
      </c>
      <c r="AP456" s="17"/>
      <c r="AQ456" s="17">
        <v>0.46681817972525602</v>
      </c>
      <c r="AR456" s="17">
        <v>0.12660486306437599</v>
      </c>
      <c r="AS456" s="17"/>
      <c r="AT456" s="17">
        <v>0.429294266436335</v>
      </c>
      <c r="AU456" s="17">
        <v>0.30928119323467601</v>
      </c>
      <c r="AV456" s="17">
        <v>0.22768822065767499</v>
      </c>
      <c r="AW456" s="17"/>
      <c r="AX456" s="17">
        <v>0.30412593197020299</v>
      </c>
      <c r="AY456" s="17">
        <v>0.29825691313206998</v>
      </c>
      <c r="AZ456" s="17"/>
      <c r="BA456" s="17">
        <v>0.271411497273428</v>
      </c>
      <c r="BB456" s="17">
        <v>0.34137718600196798</v>
      </c>
      <c r="BC456" s="17">
        <v>0.38181800146284001</v>
      </c>
      <c r="BD456" s="17">
        <v>0.41131327569759901</v>
      </c>
      <c r="BE456" s="17">
        <v>4.5543906208766402E-2</v>
      </c>
      <c r="BF456" s="17"/>
      <c r="BG456" s="17">
        <v>0.32505551835776703</v>
      </c>
      <c r="BH456" s="17">
        <v>0.13818678614476099</v>
      </c>
    </row>
    <row r="457" spans="2:60" x14ac:dyDescent="0.35">
      <c r="B457" t="s">
        <v>214</v>
      </c>
      <c r="C457" s="17">
        <v>0.16758145213968201</v>
      </c>
      <c r="D457" s="17">
        <v>0.16722544629071201</v>
      </c>
      <c r="E457" s="17">
        <v>0.16803218939801301</v>
      </c>
      <c r="F457" s="17"/>
      <c r="G457" s="17">
        <v>0.17319423808856199</v>
      </c>
      <c r="H457" s="17">
        <v>0.24187388871153001</v>
      </c>
      <c r="I457" s="17">
        <v>0.140414135153972</v>
      </c>
      <c r="J457" s="17">
        <v>0.15363824760115899</v>
      </c>
      <c r="K457" s="17">
        <v>0.18660655687536701</v>
      </c>
      <c r="L457" s="17">
        <v>0.117867230900791</v>
      </c>
      <c r="M457" s="17"/>
      <c r="N457" s="17">
        <v>0.167187549115627</v>
      </c>
      <c r="O457" s="17">
        <v>0.21386050282126601</v>
      </c>
      <c r="P457" s="17">
        <v>0.15988972467850801</v>
      </c>
      <c r="Q457" s="17">
        <v>0.145786242858822</v>
      </c>
      <c r="R457" s="17">
        <v>0.13229603774054199</v>
      </c>
      <c r="S457" s="17"/>
      <c r="T457" s="17">
        <v>0.15592433020768201</v>
      </c>
      <c r="U457" s="17">
        <v>0.14326760495780999</v>
      </c>
      <c r="V457" s="17">
        <v>0.19270922240278701</v>
      </c>
      <c r="W457" s="17">
        <v>0.15695041061125001</v>
      </c>
      <c r="X457" s="17"/>
      <c r="Y457" s="17">
        <v>0.15568532548507599</v>
      </c>
      <c r="Z457" s="17">
        <v>0.170333933238974</v>
      </c>
      <c r="AA457" s="17">
        <v>0.17550932225475999</v>
      </c>
      <c r="AB457" s="17">
        <v>0.17575058996809001</v>
      </c>
      <c r="AC457" s="17">
        <v>0.10044859137862901</v>
      </c>
      <c r="AD457" s="17">
        <v>0.18792461646907699</v>
      </c>
      <c r="AE457" s="17"/>
      <c r="AF457" s="17">
        <v>0.17506021139496999</v>
      </c>
      <c r="AG457" s="17">
        <v>0.15878472108133401</v>
      </c>
      <c r="AH457" s="17"/>
      <c r="AI457" s="17">
        <v>0.20914061275353399</v>
      </c>
      <c r="AJ457" s="17">
        <v>0.17816019067938099</v>
      </c>
      <c r="AK457" s="17">
        <v>0.18427169893575601</v>
      </c>
      <c r="AL457" s="17">
        <v>0.176684055784916</v>
      </c>
      <c r="AM457" s="17">
        <v>0.15779290605802199</v>
      </c>
      <c r="AN457" s="17">
        <v>0.10840183053477701</v>
      </c>
      <c r="AO457" s="17">
        <v>0.10288335545082899</v>
      </c>
      <c r="AP457" s="17"/>
      <c r="AQ457" s="17">
        <v>8.5622842064926402E-2</v>
      </c>
      <c r="AR457" s="17">
        <v>0.24708501361160001</v>
      </c>
      <c r="AS457" s="17"/>
      <c r="AT457" s="17">
        <v>8.4671418199418896E-2</v>
      </c>
      <c r="AU457" s="17">
        <v>0.18356930267776</v>
      </c>
      <c r="AV457" s="17">
        <v>0.20545854857941101</v>
      </c>
      <c r="AW457" s="17"/>
      <c r="AX457" s="17">
        <v>0.142053882222994</v>
      </c>
      <c r="AY457" s="17">
        <v>0.17680254020205799</v>
      </c>
      <c r="AZ457" s="17"/>
      <c r="BA457" s="17">
        <v>0.217622340245609</v>
      </c>
      <c r="BB457" s="17">
        <v>0.17269675105139801</v>
      </c>
      <c r="BC457" s="17">
        <v>0.14639419191327199</v>
      </c>
      <c r="BD457" s="17">
        <v>9.7381360797227007E-2</v>
      </c>
      <c r="BE457" s="17">
        <v>0.19016560268385899</v>
      </c>
      <c r="BF457" s="17"/>
      <c r="BG457" s="17">
        <v>0.18317703858766099</v>
      </c>
      <c r="BH457" s="17">
        <v>0.16666500340440599</v>
      </c>
    </row>
    <row r="458" spans="2:60" x14ac:dyDescent="0.35">
      <c r="B458" t="s">
        <v>215</v>
      </c>
      <c r="C458" s="17">
        <v>0.218740863059317</v>
      </c>
      <c r="D458" s="17">
        <v>0.23055447259432901</v>
      </c>
      <c r="E458" s="17">
        <v>0.21093712898271699</v>
      </c>
      <c r="F458" s="17"/>
      <c r="G458" s="17">
        <v>0.176557243464396</v>
      </c>
      <c r="H458" s="17">
        <v>0.205332435582742</v>
      </c>
      <c r="I458" s="17">
        <v>0.167529987680995</v>
      </c>
      <c r="J458" s="17">
        <v>0.26398065811246602</v>
      </c>
      <c r="K458" s="17">
        <v>0.25586216955549801</v>
      </c>
      <c r="L458" s="17">
        <v>0.23137608161244899</v>
      </c>
      <c r="M458" s="17"/>
      <c r="N458" s="17">
        <v>0.20844807210011199</v>
      </c>
      <c r="O458" s="17">
        <v>0.20710834715370899</v>
      </c>
      <c r="P458" s="17">
        <v>0.24714124850715299</v>
      </c>
      <c r="Q458" s="17">
        <v>0.199180969540312</v>
      </c>
      <c r="R458" s="17">
        <v>0.20620416587406801</v>
      </c>
      <c r="S458" s="17"/>
      <c r="T458" s="17">
        <v>0.21229456786051301</v>
      </c>
      <c r="U458" s="17">
        <v>0.25108934140342998</v>
      </c>
      <c r="V458" s="17">
        <v>0.223299900729173</v>
      </c>
      <c r="W458" s="17">
        <v>0.187931812176972</v>
      </c>
      <c r="X458" s="17"/>
      <c r="Y458" s="17">
        <v>0.14484342951259199</v>
      </c>
      <c r="Z458" s="17">
        <v>0.24606065671420099</v>
      </c>
      <c r="AA458" s="17">
        <v>0.234059750601053</v>
      </c>
      <c r="AB458" s="17">
        <v>0.29091830608226099</v>
      </c>
      <c r="AC458" s="17">
        <v>0.19585576534633301</v>
      </c>
      <c r="AD458" s="17">
        <v>0.27073744711478098</v>
      </c>
      <c r="AE458" s="17"/>
      <c r="AF458" s="17">
        <v>0.22129186054663399</v>
      </c>
      <c r="AG458" s="17">
        <v>0.21507186415745899</v>
      </c>
      <c r="AH458" s="17"/>
      <c r="AI458" s="17">
        <v>0.25841109304985999</v>
      </c>
      <c r="AJ458" s="17">
        <v>0.23298759628299801</v>
      </c>
      <c r="AK458" s="17">
        <v>0.204758697007419</v>
      </c>
      <c r="AL458" s="17">
        <v>0.26864402763677903</v>
      </c>
      <c r="AM458" s="17">
        <v>0.21647256998276199</v>
      </c>
      <c r="AN458" s="17">
        <v>0.13833341483658401</v>
      </c>
      <c r="AO458" s="17">
        <v>0.184143522386187</v>
      </c>
      <c r="AP458" s="17"/>
      <c r="AQ458" s="17">
        <v>1.661792290983E-2</v>
      </c>
      <c r="AR458" s="17">
        <v>0.49025262046318602</v>
      </c>
      <c r="AS458" s="17"/>
      <c r="AT458" s="17">
        <v>4.6279495708111899E-2</v>
      </c>
      <c r="AU458" s="17">
        <v>0.19176464881580799</v>
      </c>
      <c r="AV458" s="17">
        <v>0.393948376617827</v>
      </c>
      <c r="AW458" s="17"/>
      <c r="AX458" s="17">
        <v>0.23213840949514999</v>
      </c>
      <c r="AY458" s="17">
        <v>0.21390139122914401</v>
      </c>
      <c r="AZ458" s="17"/>
      <c r="BA458" s="17">
        <v>0.16799009226300701</v>
      </c>
      <c r="BB458" s="17">
        <v>0.16301509453735599</v>
      </c>
      <c r="BC458" s="17">
        <v>0.121769575450103</v>
      </c>
      <c r="BD458" s="17">
        <v>0.196983459330906</v>
      </c>
      <c r="BE458" s="17">
        <v>0.66844545951835599</v>
      </c>
      <c r="BF458" s="17"/>
      <c r="BG458" s="17">
        <v>0.164175667110633</v>
      </c>
      <c r="BH458" s="17">
        <v>0.54903251485656102</v>
      </c>
    </row>
    <row r="459" spans="2:60" x14ac:dyDescent="0.35">
      <c r="B459" t="s">
        <v>114</v>
      </c>
      <c r="C459" s="17">
        <v>0.147315926204306</v>
      </c>
      <c r="D459" s="17">
        <v>9.4621582508112201E-2</v>
      </c>
      <c r="E459" s="17">
        <v>0.193510096285955</v>
      </c>
      <c r="F459" s="17"/>
      <c r="G459" s="17">
        <v>0.259536688937202</v>
      </c>
      <c r="H459" s="17">
        <v>0.14105711287813499</v>
      </c>
      <c r="I459" s="17">
        <v>0.14625246317554499</v>
      </c>
      <c r="J459" s="17">
        <v>0.17099792214030701</v>
      </c>
      <c r="K459" s="17">
        <v>0.117649348031666</v>
      </c>
      <c r="L459" s="17">
        <v>9.4219798090766194E-2</v>
      </c>
      <c r="M459" s="17"/>
      <c r="N459" s="17">
        <v>0.20864220834998901</v>
      </c>
      <c r="O459" s="17">
        <v>0.175807800337836</v>
      </c>
      <c r="P459" s="17">
        <v>0.12590578149412801</v>
      </c>
      <c r="Q459" s="17">
        <v>8.4364112901948105E-2</v>
      </c>
      <c r="R459" s="17">
        <v>6.3987827331994304E-2</v>
      </c>
      <c r="S459" s="17"/>
      <c r="T459" s="17">
        <v>0.132599223058531</v>
      </c>
      <c r="U459" s="17">
        <v>0.162419641963199</v>
      </c>
      <c r="V459" s="17">
        <v>0.134914569600636</v>
      </c>
      <c r="W459" s="17">
        <v>0.164395917177039</v>
      </c>
      <c r="X459" s="17"/>
      <c r="Y459" s="17">
        <v>0.149294441491162</v>
      </c>
      <c r="Z459" s="17">
        <v>0.13699705918414001</v>
      </c>
      <c r="AA459" s="17">
        <v>0.17633621608328301</v>
      </c>
      <c r="AB459" s="17">
        <v>0.15099503342929199</v>
      </c>
      <c r="AC459" s="17">
        <v>0.27045063798580499</v>
      </c>
      <c r="AD459" s="17">
        <v>0.15514944463990099</v>
      </c>
      <c r="AE459" s="17"/>
      <c r="AF459" s="17">
        <v>0.136406758387148</v>
      </c>
      <c r="AG459" s="17">
        <v>0.15410227451776401</v>
      </c>
      <c r="AH459" s="17"/>
      <c r="AI459" s="17">
        <v>0.22176536114023199</v>
      </c>
      <c r="AJ459" s="17">
        <v>0.18143133098553499</v>
      </c>
      <c r="AK459" s="17">
        <v>0.21451579826037601</v>
      </c>
      <c r="AL459" s="17">
        <v>0.125433592196671</v>
      </c>
      <c r="AM459" s="17">
        <v>0.10088138696630999</v>
      </c>
      <c r="AN459" s="17">
        <v>4.9105823207822301E-2</v>
      </c>
      <c r="AO459" s="17">
        <v>1.63689581857526E-2</v>
      </c>
      <c r="AP459" s="17"/>
      <c r="AQ459" s="17">
        <v>0.14259637619785701</v>
      </c>
      <c r="AR459" s="17">
        <v>7.4961963296844805E-2</v>
      </c>
      <c r="AS459" s="17"/>
      <c r="AT459" s="17">
        <v>0.10693849106636</v>
      </c>
      <c r="AU459" s="17">
        <v>0.19545398076893</v>
      </c>
      <c r="AV459" s="17">
        <v>5.3710318465577798E-2</v>
      </c>
      <c r="AW459" s="17"/>
      <c r="AX459" s="17">
        <v>0.145274243280586</v>
      </c>
      <c r="AY459" s="17">
        <v>0.14805342445018299</v>
      </c>
      <c r="AZ459" s="17"/>
      <c r="BA459" s="17">
        <v>0.120013031401559</v>
      </c>
      <c r="BB459" s="17">
        <v>0.153114255557974</v>
      </c>
      <c r="BC459" s="17">
        <v>0.13860492452162401</v>
      </c>
      <c r="BD459" s="17">
        <v>5.9738680833689599E-2</v>
      </c>
      <c r="BE459" s="17">
        <v>7.7810628706629803E-2</v>
      </c>
      <c r="BF459" s="17"/>
      <c r="BG459" s="17">
        <v>0.14539236802831099</v>
      </c>
      <c r="BH459" s="17">
        <v>7.3233325529652102E-2</v>
      </c>
    </row>
    <row r="460" spans="2:60" x14ac:dyDescent="0.35">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row>
    <row r="461" spans="2:60" x14ac:dyDescent="0.35">
      <c r="B461" s="6" t="s">
        <v>219</v>
      </c>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row>
    <row r="462" spans="2:60" x14ac:dyDescent="0.35">
      <c r="B462" s="24" t="s">
        <v>97</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row>
    <row r="463" spans="2:60" x14ac:dyDescent="0.35">
      <c r="B463" t="s">
        <v>212</v>
      </c>
      <c r="C463" s="17">
        <v>0.13976877344024299</v>
      </c>
      <c r="D463" s="17">
        <v>0.16230567562530901</v>
      </c>
      <c r="E463" s="17">
        <v>0.11720502850991101</v>
      </c>
      <c r="F463" s="17"/>
      <c r="G463" s="17">
        <v>0.13494008009698599</v>
      </c>
      <c r="H463" s="17">
        <v>0.12672404109039201</v>
      </c>
      <c r="I463" s="17">
        <v>0.16004446400955</v>
      </c>
      <c r="J463" s="17">
        <v>0.12585410675387201</v>
      </c>
      <c r="K463" s="17">
        <v>0.1166855079836</v>
      </c>
      <c r="L463" s="17">
        <v>0.16643664256127</v>
      </c>
      <c r="M463" s="17"/>
      <c r="N463" s="17">
        <v>0.134559784115998</v>
      </c>
      <c r="O463" s="17">
        <v>0.14464957850186699</v>
      </c>
      <c r="P463" s="17">
        <v>0.117806364044222</v>
      </c>
      <c r="Q463" s="17">
        <v>0.156086946561379</v>
      </c>
      <c r="R463" s="17">
        <v>0.203522232526921</v>
      </c>
      <c r="S463" s="17"/>
      <c r="T463" s="17">
        <v>0.145840259965205</v>
      </c>
      <c r="U463" s="17">
        <v>0.129904407126882</v>
      </c>
      <c r="V463" s="17">
        <v>0.145344072653358</v>
      </c>
      <c r="W463" s="17">
        <v>0.13514913663719499</v>
      </c>
      <c r="X463" s="17"/>
      <c r="Y463" s="17">
        <v>0.18086473754523499</v>
      </c>
      <c r="Z463" s="17">
        <v>0.125868147968796</v>
      </c>
      <c r="AA463" s="17">
        <v>0.22437568046655801</v>
      </c>
      <c r="AB463" s="17">
        <v>0.100775689928158</v>
      </c>
      <c r="AC463" s="17">
        <v>6.4240024797063894E-2</v>
      </c>
      <c r="AD463" s="17">
        <v>8.1878076756043194E-2</v>
      </c>
      <c r="AE463" s="17"/>
      <c r="AF463" s="17">
        <v>0.14537061281427499</v>
      </c>
      <c r="AG463" s="17">
        <v>0.133100354090811</v>
      </c>
      <c r="AH463" s="17"/>
      <c r="AI463" s="17">
        <v>8.5518823304781402E-2</v>
      </c>
      <c r="AJ463" s="17">
        <v>0.11763948119968801</v>
      </c>
      <c r="AK463" s="17">
        <v>0.121709816305776</v>
      </c>
      <c r="AL463" s="17">
        <v>0.14652762800161101</v>
      </c>
      <c r="AM463" s="17">
        <v>0.15071685104177401</v>
      </c>
      <c r="AN463" s="17">
        <v>0.23370015012921</v>
      </c>
      <c r="AO463" s="17">
        <v>0.15932408804113399</v>
      </c>
      <c r="AP463" s="17"/>
      <c r="AQ463" s="17">
        <v>0.242465696340638</v>
      </c>
      <c r="AR463" s="17">
        <v>5.2629286625448198E-2</v>
      </c>
      <c r="AS463" s="17"/>
      <c r="AT463" s="17">
        <v>0.26298286784937103</v>
      </c>
      <c r="AU463" s="17">
        <v>9.9580284415756504E-2</v>
      </c>
      <c r="AV463" s="17">
        <v>0.118802236341834</v>
      </c>
      <c r="AW463" s="17"/>
      <c r="AX463" s="17">
        <v>0.13979075273352801</v>
      </c>
      <c r="AY463" s="17">
        <v>0.139760834063342</v>
      </c>
      <c r="AZ463" s="17"/>
      <c r="BA463" s="17">
        <v>0.21166111372676</v>
      </c>
      <c r="BB463" s="17">
        <v>0.11860207777961899</v>
      </c>
      <c r="BC463" s="17">
        <v>0.179607391265595</v>
      </c>
      <c r="BD463" s="17">
        <v>0.27709337977833798</v>
      </c>
      <c r="BE463" s="17">
        <v>2.2390483917693299E-2</v>
      </c>
      <c r="BF463" s="17"/>
      <c r="BG463" s="17">
        <v>0.14031098515437501</v>
      </c>
      <c r="BH463" s="17">
        <v>8.6902200231019397E-2</v>
      </c>
    </row>
    <row r="464" spans="2:60" x14ac:dyDescent="0.35">
      <c r="B464" t="s">
        <v>213</v>
      </c>
      <c r="C464" s="17">
        <v>0.30068554150087001</v>
      </c>
      <c r="D464" s="17">
        <v>0.31327939519936099</v>
      </c>
      <c r="E464" s="17">
        <v>0.29217232057567699</v>
      </c>
      <c r="F464" s="17"/>
      <c r="G464" s="17">
        <v>0.242049028700144</v>
      </c>
      <c r="H464" s="17">
        <v>0.25309026106920801</v>
      </c>
      <c r="I464" s="17">
        <v>0.329100838581459</v>
      </c>
      <c r="J464" s="17">
        <v>0.24187854049626301</v>
      </c>
      <c r="K464" s="17">
        <v>0.34741396227361399</v>
      </c>
      <c r="L464" s="17">
        <v>0.36039967342664497</v>
      </c>
      <c r="M464" s="17"/>
      <c r="N464" s="17">
        <v>0.23091760423320701</v>
      </c>
      <c r="O464" s="17">
        <v>0.28237360692621299</v>
      </c>
      <c r="P464" s="17">
        <v>0.31244695089873697</v>
      </c>
      <c r="Q464" s="17">
        <v>0.37991460100662</v>
      </c>
      <c r="R464" s="17">
        <v>0.34005648025714402</v>
      </c>
      <c r="S464" s="17"/>
      <c r="T464" s="17">
        <v>0.325897423009534</v>
      </c>
      <c r="U464" s="17">
        <v>0.30638816469355001</v>
      </c>
      <c r="V464" s="17">
        <v>0.28303306807501699</v>
      </c>
      <c r="W464" s="17">
        <v>0.30596040186002998</v>
      </c>
      <c r="X464" s="17"/>
      <c r="Y464" s="17">
        <v>0.33659084675739798</v>
      </c>
      <c r="Z464" s="17">
        <v>0.29870304881884102</v>
      </c>
      <c r="AA464" s="17">
        <v>0.13213642888000399</v>
      </c>
      <c r="AB464" s="17">
        <v>0.284109923639287</v>
      </c>
      <c r="AC464" s="17">
        <v>0.45930957977294701</v>
      </c>
      <c r="AD464" s="17">
        <v>0.26187012345014798</v>
      </c>
      <c r="AE464" s="17"/>
      <c r="AF464" s="17">
        <v>0.29395432547322198</v>
      </c>
      <c r="AG464" s="17">
        <v>0.31361215283583499</v>
      </c>
      <c r="AH464" s="17"/>
      <c r="AI464" s="17">
        <v>0.215917603466041</v>
      </c>
      <c r="AJ464" s="17">
        <v>0.247811551107157</v>
      </c>
      <c r="AK464" s="17">
        <v>0.24489188465422301</v>
      </c>
      <c r="AL464" s="17">
        <v>0.271581443345561</v>
      </c>
      <c r="AM464" s="17">
        <v>0.37698090910856402</v>
      </c>
      <c r="AN464" s="17">
        <v>0.400631022900096</v>
      </c>
      <c r="AO464" s="17">
        <v>0.47195722945812002</v>
      </c>
      <c r="AP464" s="17"/>
      <c r="AQ464" s="17">
        <v>0.47720370484796898</v>
      </c>
      <c r="AR464" s="17">
        <v>0.12630310657108801</v>
      </c>
      <c r="AS464" s="17"/>
      <c r="AT464" s="17">
        <v>0.46926263529437401</v>
      </c>
      <c r="AU464" s="17">
        <v>0.31711973350989697</v>
      </c>
      <c r="AV464" s="17">
        <v>0.185259660959922</v>
      </c>
      <c r="AW464" s="17"/>
      <c r="AX464" s="17">
        <v>0.33291423729527397</v>
      </c>
      <c r="AY464" s="17">
        <v>0.28904386769385998</v>
      </c>
      <c r="AZ464" s="17"/>
      <c r="BA464" s="17">
        <v>0.228203571400865</v>
      </c>
      <c r="BB464" s="17">
        <v>0.37206781359676899</v>
      </c>
      <c r="BC464" s="17">
        <v>0.38132176816209501</v>
      </c>
      <c r="BD464" s="17">
        <v>0.32046996900158098</v>
      </c>
      <c r="BE464" s="17">
        <v>3.0793447341145901E-2</v>
      </c>
      <c r="BF464" s="17"/>
      <c r="BG464" s="17">
        <v>0.33850701558738</v>
      </c>
      <c r="BH464" s="17">
        <v>0.104163361432007</v>
      </c>
    </row>
    <row r="465" spans="2:60" x14ac:dyDescent="0.35">
      <c r="B465" t="s">
        <v>214</v>
      </c>
      <c r="C465" s="17">
        <v>0.18998871299682901</v>
      </c>
      <c r="D465" s="17">
        <v>0.173816086268686</v>
      </c>
      <c r="E465" s="17">
        <v>0.203271757014474</v>
      </c>
      <c r="F465" s="17"/>
      <c r="G465" s="17">
        <v>0.20806858846066401</v>
      </c>
      <c r="H465" s="17">
        <v>0.246863593553722</v>
      </c>
      <c r="I465" s="17">
        <v>0.18575548548246901</v>
      </c>
      <c r="J465" s="17">
        <v>0.203872799760076</v>
      </c>
      <c r="K465" s="17">
        <v>0.15833566939295299</v>
      </c>
      <c r="L465" s="17">
        <v>0.148802728873273</v>
      </c>
      <c r="M465" s="17"/>
      <c r="N465" s="17">
        <v>0.19859332436459901</v>
      </c>
      <c r="O465" s="17">
        <v>0.21577240613743001</v>
      </c>
      <c r="P465" s="17">
        <v>0.198076219714244</v>
      </c>
      <c r="Q465" s="17">
        <v>0.158023784093136</v>
      </c>
      <c r="R465" s="17">
        <v>0.15224379874966901</v>
      </c>
      <c r="S465" s="17"/>
      <c r="T465" s="17">
        <v>0.20081541451948901</v>
      </c>
      <c r="U465" s="17">
        <v>0.14779698177543699</v>
      </c>
      <c r="V465" s="17">
        <v>0.200616545366708</v>
      </c>
      <c r="W465" s="17">
        <v>0.20204379626375699</v>
      </c>
      <c r="X465" s="17"/>
      <c r="Y465" s="17">
        <v>0.16849398212420499</v>
      </c>
      <c r="Z465" s="17">
        <v>0.18682027554365599</v>
      </c>
      <c r="AA465" s="17">
        <v>0.29282895171450501</v>
      </c>
      <c r="AB465" s="17">
        <v>0.16663793513061401</v>
      </c>
      <c r="AC465" s="17">
        <v>4.2188239422362502E-2</v>
      </c>
      <c r="AD465" s="17">
        <v>0.25937217786223898</v>
      </c>
      <c r="AE465" s="17"/>
      <c r="AF465" s="17">
        <v>0.19555591284167001</v>
      </c>
      <c r="AG465" s="17">
        <v>0.18470684156900499</v>
      </c>
      <c r="AH465" s="17"/>
      <c r="AI465" s="17">
        <v>0.22561571063979499</v>
      </c>
      <c r="AJ465" s="17">
        <v>0.21256175064366201</v>
      </c>
      <c r="AK465" s="17">
        <v>0.21965248635778301</v>
      </c>
      <c r="AL465" s="17">
        <v>0.16314683187519599</v>
      </c>
      <c r="AM465" s="17">
        <v>0.16189273516224101</v>
      </c>
      <c r="AN465" s="17">
        <v>0.16453554866891201</v>
      </c>
      <c r="AO465" s="17">
        <v>0.13678192444879</v>
      </c>
      <c r="AP465" s="17"/>
      <c r="AQ465" s="17">
        <v>0.12609942821798101</v>
      </c>
      <c r="AR465" s="17">
        <v>0.248248828776504</v>
      </c>
      <c r="AS465" s="17"/>
      <c r="AT465" s="17">
        <v>0.12435151455248</v>
      </c>
      <c r="AU465" s="17">
        <v>0.210263879247648</v>
      </c>
      <c r="AV465" s="17">
        <v>0.21448242806271101</v>
      </c>
      <c r="AW465" s="17"/>
      <c r="AX465" s="17">
        <v>0.17006399986047199</v>
      </c>
      <c r="AY465" s="17">
        <v>0.197185932906422</v>
      </c>
      <c r="AZ465" s="17"/>
      <c r="BA465" s="17">
        <v>0.21328879742211901</v>
      </c>
      <c r="BB465" s="17">
        <v>0.20844808395125899</v>
      </c>
      <c r="BC465" s="17">
        <v>0.18728060765170801</v>
      </c>
      <c r="BD465" s="17">
        <v>0.12390914299490299</v>
      </c>
      <c r="BE465" s="17">
        <v>0.170015676049731</v>
      </c>
      <c r="BF465" s="17"/>
      <c r="BG465" s="17">
        <v>0.20957733055581601</v>
      </c>
      <c r="BH465" s="17">
        <v>0.15833771074598599</v>
      </c>
    </row>
    <row r="466" spans="2:60" x14ac:dyDescent="0.35">
      <c r="B466" t="s">
        <v>215</v>
      </c>
      <c r="C466" s="17">
        <v>0.22543769754311899</v>
      </c>
      <c r="D466" s="17">
        <v>0.250651469044266</v>
      </c>
      <c r="E466" s="17">
        <v>0.203222443671323</v>
      </c>
      <c r="F466" s="17"/>
      <c r="G466" s="17">
        <v>0.20265844445266901</v>
      </c>
      <c r="H466" s="17">
        <v>0.24421702085972699</v>
      </c>
      <c r="I466" s="17">
        <v>0.21015186543223299</v>
      </c>
      <c r="J466" s="17">
        <v>0.23432339969389199</v>
      </c>
      <c r="K466" s="17">
        <v>0.249810880270326</v>
      </c>
      <c r="L466" s="17">
        <v>0.208664982053373</v>
      </c>
      <c r="M466" s="17"/>
      <c r="N466" s="17">
        <v>0.24474227957792299</v>
      </c>
      <c r="O466" s="17">
        <v>0.20266816168521701</v>
      </c>
      <c r="P466" s="17">
        <v>0.249068683015405</v>
      </c>
      <c r="Q466" s="17">
        <v>0.189313496785014</v>
      </c>
      <c r="R466" s="17">
        <v>0.21522221779783701</v>
      </c>
      <c r="S466" s="17"/>
      <c r="T466" s="17">
        <v>0.203273998833227</v>
      </c>
      <c r="U466" s="17">
        <v>0.24812163728834999</v>
      </c>
      <c r="V466" s="17">
        <v>0.23571144747185399</v>
      </c>
      <c r="W466" s="17">
        <v>0.20508107757532401</v>
      </c>
      <c r="X466" s="17"/>
      <c r="Y466" s="17">
        <v>0.17088760650434701</v>
      </c>
      <c r="Z466" s="17">
        <v>0.24352228192786801</v>
      </c>
      <c r="AA466" s="17">
        <v>0.21723423999081601</v>
      </c>
      <c r="AB466" s="17">
        <v>0.28572682126424798</v>
      </c>
      <c r="AC466" s="17">
        <v>0.261192857797653</v>
      </c>
      <c r="AD466" s="17">
        <v>0.26750775609816202</v>
      </c>
      <c r="AE466" s="17"/>
      <c r="AF466" s="17">
        <v>0.22389329247054701</v>
      </c>
      <c r="AG466" s="17">
        <v>0.22769286977061101</v>
      </c>
      <c r="AH466" s="17"/>
      <c r="AI466" s="17">
        <v>0.27327785579371999</v>
      </c>
      <c r="AJ466" s="17">
        <v>0.26213459443227199</v>
      </c>
      <c r="AK466" s="17">
        <v>0.20276429776561899</v>
      </c>
      <c r="AL466" s="17">
        <v>0.29078503299166703</v>
      </c>
      <c r="AM466" s="17">
        <v>0.212465036460106</v>
      </c>
      <c r="AN466" s="17">
        <v>0.120500809252209</v>
      </c>
      <c r="AO466" s="17">
        <v>0.151752557038243</v>
      </c>
      <c r="AP466" s="17"/>
      <c r="AQ466" s="17">
        <v>2.6819448850364101E-2</v>
      </c>
      <c r="AR466" s="17">
        <v>0.47236875874964401</v>
      </c>
      <c r="AS466" s="17"/>
      <c r="AT466" s="17">
        <v>5.3196655649965598E-2</v>
      </c>
      <c r="AU466" s="17">
        <v>0.18771831258091001</v>
      </c>
      <c r="AV466" s="17">
        <v>0.406716286776936</v>
      </c>
      <c r="AW466" s="17"/>
      <c r="AX466" s="17">
        <v>0.22462357301709299</v>
      </c>
      <c r="AY466" s="17">
        <v>0.225731776218556</v>
      </c>
      <c r="AZ466" s="17"/>
      <c r="BA466" s="17">
        <v>0.205052129732539</v>
      </c>
      <c r="BB466" s="17">
        <v>0.16842171467685299</v>
      </c>
      <c r="BC466" s="17">
        <v>0.119915058436234</v>
      </c>
      <c r="BD466" s="17">
        <v>0.22362328505624501</v>
      </c>
      <c r="BE466" s="17">
        <v>0.66914656140461104</v>
      </c>
      <c r="BF466" s="17"/>
      <c r="BG466" s="17">
        <v>0.17696689548008501</v>
      </c>
      <c r="BH466" s="17">
        <v>0.556303434444269</v>
      </c>
    </row>
    <row r="467" spans="2:60" x14ac:dyDescent="0.35">
      <c r="B467" t="s">
        <v>114</v>
      </c>
      <c r="C467" s="17">
        <v>0.14411927451893899</v>
      </c>
      <c r="D467" s="17">
        <v>9.9947373862378397E-2</v>
      </c>
      <c r="E467" s="17">
        <v>0.18412845022861499</v>
      </c>
      <c r="F467" s="17"/>
      <c r="G467" s="17">
        <v>0.212283858289536</v>
      </c>
      <c r="H467" s="17">
        <v>0.12910508342695101</v>
      </c>
      <c r="I467" s="17">
        <v>0.114947346494289</v>
      </c>
      <c r="J467" s="17">
        <v>0.194071153295896</v>
      </c>
      <c r="K467" s="17">
        <v>0.127753980079507</v>
      </c>
      <c r="L467" s="17">
        <v>0.115695973085439</v>
      </c>
      <c r="M467" s="17"/>
      <c r="N467" s="17">
        <v>0.19118700770827299</v>
      </c>
      <c r="O467" s="17">
        <v>0.15453624674927299</v>
      </c>
      <c r="P467" s="17">
        <v>0.12260178232739199</v>
      </c>
      <c r="Q467" s="17">
        <v>0.116661171553851</v>
      </c>
      <c r="R467" s="17">
        <v>8.8955270668428899E-2</v>
      </c>
      <c r="S467" s="17"/>
      <c r="T467" s="17">
        <v>0.12417290367254501</v>
      </c>
      <c r="U467" s="17">
        <v>0.16778880911578001</v>
      </c>
      <c r="V467" s="17">
        <v>0.13529486643306399</v>
      </c>
      <c r="W467" s="17">
        <v>0.151765587663694</v>
      </c>
      <c r="X467" s="17"/>
      <c r="Y467" s="17">
        <v>0.143162827068816</v>
      </c>
      <c r="Z467" s="17">
        <v>0.145086245740838</v>
      </c>
      <c r="AA467" s="17">
        <v>0.13342469894811701</v>
      </c>
      <c r="AB467" s="17">
        <v>0.16274963003769299</v>
      </c>
      <c r="AC467" s="17">
        <v>0.17306929820997299</v>
      </c>
      <c r="AD467" s="17">
        <v>0.12937186583340801</v>
      </c>
      <c r="AE467" s="17"/>
      <c r="AF467" s="17">
        <v>0.14122585640028701</v>
      </c>
      <c r="AG467" s="17">
        <v>0.140887781733739</v>
      </c>
      <c r="AH467" s="17"/>
      <c r="AI467" s="17">
        <v>0.19967000679566199</v>
      </c>
      <c r="AJ467" s="17">
        <v>0.159852622617221</v>
      </c>
      <c r="AK467" s="17">
        <v>0.210981514916599</v>
      </c>
      <c r="AL467" s="17">
        <v>0.127959063785965</v>
      </c>
      <c r="AM467" s="17">
        <v>9.7944468227314493E-2</v>
      </c>
      <c r="AN467" s="17">
        <v>8.0632469049573705E-2</v>
      </c>
      <c r="AO467" s="17">
        <v>8.0184201013712403E-2</v>
      </c>
      <c r="AP467" s="17"/>
      <c r="AQ467" s="17">
        <v>0.12741172174304699</v>
      </c>
      <c r="AR467" s="17">
        <v>0.100450019277316</v>
      </c>
      <c r="AS467" s="17"/>
      <c r="AT467" s="17">
        <v>9.0206326653808497E-2</v>
      </c>
      <c r="AU467" s="17">
        <v>0.18531779024578801</v>
      </c>
      <c r="AV467" s="17">
        <v>7.4739387858597406E-2</v>
      </c>
      <c r="AW467" s="17"/>
      <c r="AX467" s="17">
        <v>0.13260743709363301</v>
      </c>
      <c r="AY467" s="17">
        <v>0.14827758911781999</v>
      </c>
      <c r="AZ467" s="17"/>
      <c r="BA467" s="17">
        <v>0.14179438771771799</v>
      </c>
      <c r="BB467" s="17">
        <v>0.13246030999550101</v>
      </c>
      <c r="BC467" s="17">
        <v>0.131875174484368</v>
      </c>
      <c r="BD467" s="17">
        <v>5.4904223168933702E-2</v>
      </c>
      <c r="BE467" s="17">
        <v>0.107653831286819</v>
      </c>
      <c r="BF467" s="17"/>
      <c r="BG467" s="17">
        <v>0.13463777322234399</v>
      </c>
      <c r="BH467" s="17">
        <v>9.4293293146718804E-2</v>
      </c>
    </row>
    <row r="468" spans="2:60" x14ac:dyDescent="0.35">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row>
    <row r="469" spans="2:60" x14ac:dyDescent="0.35">
      <c r="B469" s="6" t="s">
        <v>220</v>
      </c>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row>
    <row r="470" spans="2:60" x14ac:dyDescent="0.35">
      <c r="B470" s="24" t="s">
        <v>97</v>
      </c>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row>
    <row r="471" spans="2:60" x14ac:dyDescent="0.35">
      <c r="B471" t="s">
        <v>212</v>
      </c>
      <c r="C471" s="17">
        <v>0.101633670021331</v>
      </c>
      <c r="D471" s="17">
        <v>0.115656977699912</v>
      </c>
      <c r="E471" s="17">
        <v>8.8503010977409105E-2</v>
      </c>
      <c r="F471" s="17"/>
      <c r="G471" s="17">
        <v>0.13900355698466901</v>
      </c>
      <c r="H471" s="17">
        <v>0.112982574650397</v>
      </c>
      <c r="I471" s="17">
        <v>0.124348586314991</v>
      </c>
      <c r="J471" s="17">
        <v>8.4743784669243302E-2</v>
      </c>
      <c r="K471" s="17">
        <v>7.0290283975996806E-2</v>
      </c>
      <c r="L471" s="17">
        <v>8.9975210290832094E-2</v>
      </c>
      <c r="M471" s="17"/>
      <c r="N471" s="17">
        <v>0.136253763963046</v>
      </c>
      <c r="O471" s="17">
        <v>8.8747212887548402E-2</v>
      </c>
      <c r="P471" s="17">
        <v>8.5077999195666096E-2</v>
      </c>
      <c r="Q471" s="17">
        <v>9.8024933045147505E-2</v>
      </c>
      <c r="R471" s="17">
        <v>0.12867153167915499</v>
      </c>
      <c r="S471" s="17"/>
      <c r="T471" s="17">
        <v>0.100986911310435</v>
      </c>
      <c r="U471" s="17">
        <v>9.6554636340768094E-2</v>
      </c>
      <c r="V471" s="17">
        <v>0.103443005708416</v>
      </c>
      <c r="W471" s="17">
        <v>0.10362470404617601</v>
      </c>
      <c r="X471" s="17"/>
      <c r="Y471" s="17">
        <v>0.133918002784852</v>
      </c>
      <c r="Z471" s="17">
        <v>8.1200659863503694E-2</v>
      </c>
      <c r="AA471" s="17">
        <v>0.193889634939855</v>
      </c>
      <c r="AB471" s="17">
        <v>9.7243201010372607E-2</v>
      </c>
      <c r="AC471" s="17">
        <v>0</v>
      </c>
      <c r="AD471" s="17">
        <v>6.2938906960741406E-2</v>
      </c>
      <c r="AE471" s="17"/>
      <c r="AF471" s="17">
        <v>0.100393272524019</v>
      </c>
      <c r="AG471" s="17">
        <v>0.1053203832816</v>
      </c>
      <c r="AH471" s="17"/>
      <c r="AI471" s="17">
        <v>9.7877298017482905E-2</v>
      </c>
      <c r="AJ471" s="17">
        <v>0.110174053972909</v>
      </c>
      <c r="AK471" s="17">
        <v>9.9928749996975597E-2</v>
      </c>
      <c r="AL471" s="17">
        <v>7.6392874368744895E-2</v>
      </c>
      <c r="AM471" s="17">
        <v>9.34848025605719E-2</v>
      </c>
      <c r="AN471" s="17">
        <v>0.12067931560575799</v>
      </c>
      <c r="AO471" s="17">
        <v>0.15676561857701701</v>
      </c>
      <c r="AP471" s="17"/>
      <c r="AQ471" s="17">
        <v>0.15358220486052601</v>
      </c>
      <c r="AR471" s="17">
        <v>5.8482728887288199E-2</v>
      </c>
      <c r="AS471" s="17"/>
      <c r="AT471" s="17">
        <v>0.16070809869048699</v>
      </c>
      <c r="AU471" s="17">
        <v>7.0170155750347393E-2</v>
      </c>
      <c r="AV471" s="17">
        <v>0.10566489399316401</v>
      </c>
      <c r="AW471" s="17"/>
      <c r="AX471" s="17">
        <v>9.5288754500858594E-2</v>
      </c>
      <c r="AY471" s="17">
        <v>0.10392558519200901</v>
      </c>
      <c r="AZ471" s="17"/>
      <c r="BA471" s="17">
        <v>0.15817797787714399</v>
      </c>
      <c r="BB471" s="17">
        <v>9.9477515110638903E-2</v>
      </c>
      <c r="BC471" s="17">
        <v>0.120767423432281</v>
      </c>
      <c r="BD471" s="17">
        <v>0.136022739676637</v>
      </c>
      <c r="BE471" s="17">
        <v>1.8034402882388001E-2</v>
      </c>
      <c r="BF471" s="17"/>
      <c r="BG471" s="17">
        <v>0.113171219285452</v>
      </c>
      <c r="BH471" s="17">
        <v>4.7918751412592102E-2</v>
      </c>
    </row>
    <row r="472" spans="2:60" x14ac:dyDescent="0.35">
      <c r="B472" t="s">
        <v>213</v>
      </c>
      <c r="C472" s="17">
        <v>0.247712214270186</v>
      </c>
      <c r="D472" s="17">
        <v>0.267989389379099</v>
      </c>
      <c r="E472" s="17">
        <v>0.230029453636416</v>
      </c>
      <c r="F472" s="17"/>
      <c r="G472" s="17">
        <v>0.24952019600742301</v>
      </c>
      <c r="H472" s="17">
        <v>0.24038877205244499</v>
      </c>
      <c r="I472" s="17">
        <v>0.27343024035372498</v>
      </c>
      <c r="J472" s="17">
        <v>0.19494491551388199</v>
      </c>
      <c r="K472" s="17">
        <v>0.21868867526621999</v>
      </c>
      <c r="L472" s="17">
        <v>0.29542509149922302</v>
      </c>
      <c r="M472" s="17"/>
      <c r="N472" s="17">
        <v>0.17699917883010599</v>
      </c>
      <c r="O472" s="17">
        <v>0.22143038252640199</v>
      </c>
      <c r="P472" s="17">
        <v>0.26831124451386101</v>
      </c>
      <c r="Q472" s="17">
        <v>0.29960304459586401</v>
      </c>
      <c r="R472" s="17">
        <v>0.31850259830490701</v>
      </c>
      <c r="S472" s="17"/>
      <c r="T472" s="17">
        <v>0.23836323948173599</v>
      </c>
      <c r="U472" s="17">
        <v>0.26695889656430999</v>
      </c>
      <c r="V472" s="17">
        <v>0.232705774548741</v>
      </c>
      <c r="W472" s="17">
        <v>0.26153152849295802</v>
      </c>
      <c r="X472" s="17"/>
      <c r="Y472" s="17">
        <v>0.29033169991282198</v>
      </c>
      <c r="Z472" s="17">
        <v>0.24277842673334199</v>
      </c>
      <c r="AA472" s="17">
        <v>0.20329894257940101</v>
      </c>
      <c r="AB472" s="17">
        <v>0.18782778167494801</v>
      </c>
      <c r="AC472" s="17">
        <v>0.47659627035824897</v>
      </c>
      <c r="AD472" s="17">
        <v>0.18886297983435499</v>
      </c>
      <c r="AE472" s="17"/>
      <c r="AF472" s="17">
        <v>0.24747850819676001</v>
      </c>
      <c r="AG472" s="17">
        <v>0.251354702062281</v>
      </c>
      <c r="AH472" s="17"/>
      <c r="AI472" s="17">
        <v>0.14746770929890399</v>
      </c>
      <c r="AJ472" s="17">
        <v>0.19075669401491499</v>
      </c>
      <c r="AK472" s="17">
        <v>0.182264211899961</v>
      </c>
      <c r="AL472" s="17">
        <v>0.23922797789244901</v>
      </c>
      <c r="AM472" s="17">
        <v>0.32617457929744897</v>
      </c>
      <c r="AN472" s="17">
        <v>0.37732011269868099</v>
      </c>
      <c r="AO472" s="17">
        <v>0.36347176990695301</v>
      </c>
      <c r="AP472" s="17"/>
      <c r="AQ472" s="17">
        <v>0.43004247758422998</v>
      </c>
      <c r="AR472" s="17">
        <v>6.6830752634047905E-2</v>
      </c>
      <c r="AS472" s="17"/>
      <c r="AT472" s="17">
        <v>0.46871689527807098</v>
      </c>
      <c r="AU472" s="17">
        <v>0.222088827604981</v>
      </c>
      <c r="AV472" s="17">
        <v>0.141968431090779</v>
      </c>
      <c r="AW472" s="17"/>
      <c r="AX472" s="17">
        <v>0.25296160947160101</v>
      </c>
      <c r="AY472" s="17">
        <v>0.24581602377557801</v>
      </c>
      <c r="AZ472" s="17"/>
      <c r="BA472" s="17">
        <v>0.27955087718850402</v>
      </c>
      <c r="BB472" s="17">
        <v>0.27361086691447201</v>
      </c>
      <c r="BC472" s="17">
        <v>0.31380660455756898</v>
      </c>
      <c r="BD472" s="17">
        <v>0.35852752435625501</v>
      </c>
      <c r="BE472" s="17">
        <v>1.74963054231577E-2</v>
      </c>
      <c r="BF472" s="17"/>
      <c r="BG472" s="17">
        <v>0.27499655860503802</v>
      </c>
      <c r="BH472" s="17">
        <v>0.103873451530821</v>
      </c>
    </row>
    <row r="473" spans="2:60" x14ac:dyDescent="0.35">
      <c r="B473" t="s">
        <v>214</v>
      </c>
      <c r="C473" s="17">
        <v>0.19614948264256499</v>
      </c>
      <c r="D473" s="17">
        <v>0.18949026580764</v>
      </c>
      <c r="E473" s="17">
        <v>0.20117205136910299</v>
      </c>
      <c r="F473" s="17"/>
      <c r="G473" s="17">
        <v>0.203667089522411</v>
      </c>
      <c r="H473" s="17">
        <v>0.20829910664603399</v>
      </c>
      <c r="I473" s="17">
        <v>0.20626267231998299</v>
      </c>
      <c r="J473" s="17">
        <v>0.226991447333173</v>
      </c>
      <c r="K473" s="17">
        <v>0.182008216708863</v>
      </c>
      <c r="L473" s="17">
        <v>0.16132624612563901</v>
      </c>
      <c r="M473" s="17"/>
      <c r="N473" s="17">
        <v>0.206974484386765</v>
      </c>
      <c r="O473" s="17">
        <v>0.2261900413033</v>
      </c>
      <c r="P473" s="17">
        <v>0.177177184106347</v>
      </c>
      <c r="Q473" s="17">
        <v>0.20127537393918901</v>
      </c>
      <c r="R473" s="17">
        <v>0.18874833493259699</v>
      </c>
      <c r="S473" s="17"/>
      <c r="T473" s="17">
        <v>0.208422572758026</v>
      </c>
      <c r="U473" s="17">
        <v>0.16557753442970799</v>
      </c>
      <c r="V473" s="17">
        <v>0.19747442238624099</v>
      </c>
      <c r="W473" s="17">
        <v>0.21190138331867001</v>
      </c>
      <c r="X473" s="17"/>
      <c r="Y473" s="17">
        <v>0.19443462390122801</v>
      </c>
      <c r="Z473" s="17">
        <v>0.193590643146584</v>
      </c>
      <c r="AA473" s="17">
        <v>0.22054492773980799</v>
      </c>
      <c r="AB473" s="17">
        <v>0.16998019562988601</v>
      </c>
      <c r="AC473" s="17">
        <v>0</v>
      </c>
      <c r="AD473" s="17">
        <v>0.23938516284026301</v>
      </c>
      <c r="AE473" s="17"/>
      <c r="AF473" s="17">
        <v>0.205498627404298</v>
      </c>
      <c r="AG473" s="17">
        <v>0.18447645551052599</v>
      </c>
      <c r="AH473" s="17"/>
      <c r="AI473" s="17">
        <v>0.23041817565515799</v>
      </c>
      <c r="AJ473" s="17">
        <v>0.189183925192345</v>
      </c>
      <c r="AK473" s="17">
        <v>0.20423758944276099</v>
      </c>
      <c r="AL473" s="17">
        <v>0.21450690150483401</v>
      </c>
      <c r="AM473" s="17">
        <v>0.18308376032443899</v>
      </c>
      <c r="AN473" s="17">
        <v>0.20475809683243501</v>
      </c>
      <c r="AO473" s="17">
        <v>0.132643963058661</v>
      </c>
      <c r="AP473" s="17"/>
      <c r="AQ473" s="17">
        <v>0.22023627148463501</v>
      </c>
      <c r="AR473" s="17">
        <v>0.149587708310463</v>
      </c>
      <c r="AS473" s="17"/>
      <c r="AT473" s="17">
        <v>0.16404779670363101</v>
      </c>
      <c r="AU473" s="17">
        <v>0.24860073968637</v>
      </c>
      <c r="AV473" s="17">
        <v>0.15338280819786701</v>
      </c>
      <c r="AW473" s="17"/>
      <c r="AX473" s="17">
        <v>0.185026676705626</v>
      </c>
      <c r="AY473" s="17">
        <v>0.20016727099374601</v>
      </c>
      <c r="AZ473" s="17"/>
      <c r="BA473" s="17">
        <v>0.16840106278626199</v>
      </c>
      <c r="BB473" s="17">
        <v>0.23302314081538</v>
      </c>
      <c r="BC473" s="17">
        <v>0.219123051810685</v>
      </c>
      <c r="BD473" s="17">
        <v>0.137121028484746</v>
      </c>
      <c r="BE473" s="17">
        <v>8.0965064044353302E-2</v>
      </c>
      <c r="BF473" s="17"/>
      <c r="BG473" s="17">
        <v>0.21794803615713601</v>
      </c>
      <c r="BH473" s="17">
        <v>9.5188371694777202E-2</v>
      </c>
    </row>
    <row r="474" spans="2:60" x14ac:dyDescent="0.35">
      <c r="B474" t="s">
        <v>215</v>
      </c>
      <c r="C474" s="17">
        <v>0.35502782340544897</v>
      </c>
      <c r="D474" s="17">
        <v>0.36960356033298802</v>
      </c>
      <c r="E474" s="17">
        <v>0.34624938524784499</v>
      </c>
      <c r="F474" s="17"/>
      <c r="G474" s="17">
        <v>0.24202675624661499</v>
      </c>
      <c r="H474" s="17">
        <v>0.337747656785718</v>
      </c>
      <c r="I474" s="17">
        <v>0.322708104350172</v>
      </c>
      <c r="J474" s="17">
        <v>0.35852616173437202</v>
      </c>
      <c r="K474" s="17">
        <v>0.45982091772782202</v>
      </c>
      <c r="L474" s="17">
        <v>0.375193871015786</v>
      </c>
      <c r="M474" s="17"/>
      <c r="N474" s="17">
        <v>0.320512528669541</v>
      </c>
      <c r="O474" s="17">
        <v>0.35193452823424298</v>
      </c>
      <c r="P474" s="17">
        <v>0.40058534977684501</v>
      </c>
      <c r="Q474" s="17">
        <v>0.32218193911229498</v>
      </c>
      <c r="R474" s="17">
        <v>0.343827555587227</v>
      </c>
      <c r="S474" s="17"/>
      <c r="T474" s="17">
        <v>0.35128567302734898</v>
      </c>
      <c r="U474" s="17">
        <v>0.37906431003188801</v>
      </c>
      <c r="V474" s="17">
        <v>0.36873883718344602</v>
      </c>
      <c r="W474" s="17">
        <v>0.31494054957205297</v>
      </c>
      <c r="X474" s="17"/>
      <c r="Y474" s="17">
        <v>0.28103568481305802</v>
      </c>
      <c r="Z474" s="17">
        <v>0.38272058136598702</v>
      </c>
      <c r="AA474" s="17">
        <v>0.27646001701409201</v>
      </c>
      <c r="AB474" s="17">
        <v>0.435635352817766</v>
      </c>
      <c r="AC474" s="17">
        <v>0.43745336246084099</v>
      </c>
      <c r="AD474" s="17">
        <v>0.42145991742146499</v>
      </c>
      <c r="AE474" s="17"/>
      <c r="AF474" s="17">
        <v>0.37112282869170199</v>
      </c>
      <c r="AG474" s="17">
        <v>0.334776980883563</v>
      </c>
      <c r="AH474" s="17"/>
      <c r="AI474" s="17">
        <v>0.38574703021183099</v>
      </c>
      <c r="AJ474" s="17">
        <v>0.385324464863669</v>
      </c>
      <c r="AK474" s="17">
        <v>0.35810421486597499</v>
      </c>
      <c r="AL474" s="17">
        <v>0.39662512279369</v>
      </c>
      <c r="AM474" s="17">
        <v>0.33424452164059598</v>
      </c>
      <c r="AN474" s="17">
        <v>0.257583172311734</v>
      </c>
      <c r="AO474" s="17">
        <v>0.332852221868216</v>
      </c>
      <c r="AP474" s="17"/>
      <c r="AQ474" s="17">
        <v>7.0271267802278103E-2</v>
      </c>
      <c r="AR474" s="17">
        <v>0.70944959076184</v>
      </c>
      <c r="AS474" s="17"/>
      <c r="AT474" s="17">
        <v>8.8464195782884794E-2</v>
      </c>
      <c r="AU474" s="17">
        <v>0.33099372912278502</v>
      </c>
      <c r="AV474" s="17">
        <v>0.58486029545544804</v>
      </c>
      <c r="AW474" s="17"/>
      <c r="AX474" s="17">
        <v>0.37020598972350499</v>
      </c>
      <c r="AY474" s="17">
        <v>0.34954515471818398</v>
      </c>
      <c r="AZ474" s="17"/>
      <c r="BA474" s="17">
        <v>0.32492597043039201</v>
      </c>
      <c r="BB474" s="17">
        <v>0.285262034699928</v>
      </c>
      <c r="BC474" s="17">
        <v>0.24483170381404901</v>
      </c>
      <c r="BD474" s="17">
        <v>0.31709074972755102</v>
      </c>
      <c r="BE474" s="17">
        <v>0.86216879563026805</v>
      </c>
      <c r="BF474" s="17"/>
      <c r="BG474" s="17">
        <v>0.29451487831825202</v>
      </c>
      <c r="BH474" s="17">
        <v>0.72411021507475903</v>
      </c>
    </row>
    <row r="475" spans="2:60" x14ac:dyDescent="0.35">
      <c r="B475" t="s">
        <v>114</v>
      </c>
      <c r="C475" s="17">
        <v>9.9476809660470303E-2</v>
      </c>
      <c r="D475" s="17">
        <v>5.7259806780361702E-2</v>
      </c>
      <c r="E475" s="17">
        <v>0.13404609876922699</v>
      </c>
      <c r="F475" s="17"/>
      <c r="G475" s="17">
        <v>0.16578240123888199</v>
      </c>
      <c r="H475" s="17">
        <v>0.100581889865406</v>
      </c>
      <c r="I475" s="17">
        <v>7.3250396661128703E-2</v>
      </c>
      <c r="J475" s="17">
        <v>0.13479369074933001</v>
      </c>
      <c r="K475" s="17">
        <v>6.9191906321099103E-2</v>
      </c>
      <c r="L475" s="17">
        <v>7.8079581068519005E-2</v>
      </c>
      <c r="M475" s="17"/>
      <c r="N475" s="17">
        <v>0.15926004415054201</v>
      </c>
      <c r="O475" s="17">
        <v>0.111697835048507</v>
      </c>
      <c r="P475" s="17">
        <v>6.8848222407281598E-2</v>
      </c>
      <c r="Q475" s="17">
        <v>7.8914709307504202E-2</v>
      </c>
      <c r="R475" s="17">
        <v>2.0249979496113599E-2</v>
      </c>
      <c r="S475" s="17"/>
      <c r="T475" s="17">
        <v>0.10094160342245399</v>
      </c>
      <c r="U475" s="17">
        <v>9.1844622633326198E-2</v>
      </c>
      <c r="V475" s="17">
        <v>9.7637960173155305E-2</v>
      </c>
      <c r="W475" s="17">
        <v>0.10800183457014299</v>
      </c>
      <c r="X475" s="17"/>
      <c r="Y475" s="17">
        <v>0.10027998858804001</v>
      </c>
      <c r="Z475" s="17">
        <v>9.9709688890583598E-2</v>
      </c>
      <c r="AA475" s="17">
        <v>0.105806477726844</v>
      </c>
      <c r="AB475" s="17">
        <v>0.109313468867026</v>
      </c>
      <c r="AC475" s="17">
        <v>8.5950367180910606E-2</v>
      </c>
      <c r="AD475" s="17">
        <v>8.7353032943174994E-2</v>
      </c>
      <c r="AE475" s="17"/>
      <c r="AF475" s="17">
        <v>7.5506763183220596E-2</v>
      </c>
      <c r="AG475" s="17">
        <v>0.12407147826202999</v>
      </c>
      <c r="AH475" s="17"/>
      <c r="AI475" s="17">
        <v>0.13848978681662399</v>
      </c>
      <c r="AJ475" s="17">
        <v>0.12456086195616201</v>
      </c>
      <c r="AK475" s="17">
        <v>0.155465233794327</v>
      </c>
      <c r="AL475" s="17">
        <v>7.3247123440282003E-2</v>
      </c>
      <c r="AM475" s="17">
        <v>6.3012336176943198E-2</v>
      </c>
      <c r="AN475" s="17">
        <v>3.9659302551391301E-2</v>
      </c>
      <c r="AO475" s="17">
        <v>1.42664265891537E-2</v>
      </c>
      <c r="AP475" s="17"/>
      <c r="AQ475" s="17">
        <v>0.12586777826833001</v>
      </c>
      <c r="AR475" s="17">
        <v>1.56492194063611E-2</v>
      </c>
      <c r="AS475" s="17"/>
      <c r="AT475" s="17">
        <v>0.118063013544927</v>
      </c>
      <c r="AU475" s="17">
        <v>0.12814654783551599</v>
      </c>
      <c r="AV475" s="17">
        <v>1.4123571262742701E-2</v>
      </c>
      <c r="AW475" s="17"/>
      <c r="AX475" s="17">
        <v>9.6516969598409996E-2</v>
      </c>
      <c r="AY475" s="17">
        <v>0.100545965320483</v>
      </c>
      <c r="AZ475" s="17"/>
      <c r="BA475" s="17">
        <v>6.8944111717697903E-2</v>
      </c>
      <c r="BB475" s="17">
        <v>0.108626442459581</v>
      </c>
      <c r="BC475" s="17">
        <v>0.10147121638541599</v>
      </c>
      <c r="BD475" s="17">
        <v>5.1237957754810499E-2</v>
      </c>
      <c r="BE475" s="17">
        <v>2.1335432019832901E-2</v>
      </c>
      <c r="BF475" s="17"/>
      <c r="BG475" s="17">
        <v>9.9369307634121204E-2</v>
      </c>
      <c r="BH475" s="17">
        <v>2.8909210287050801E-2</v>
      </c>
    </row>
    <row r="476" spans="2:60" x14ac:dyDescent="0.35">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row>
    <row r="477" spans="2:60" x14ac:dyDescent="0.35">
      <c r="B477" s="6" t="s">
        <v>221</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row>
    <row r="478" spans="2:60" x14ac:dyDescent="0.35">
      <c r="B478" s="24" t="s">
        <v>97</v>
      </c>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row>
    <row r="479" spans="2:60" x14ac:dyDescent="0.35">
      <c r="B479" t="s">
        <v>212</v>
      </c>
      <c r="C479" s="17">
        <v>0.13725160653551</v>
      </c>
      <c r="D479" s="17">
        <v>0.16021840048995001</v>
      </c>
      <c r="E479" s="17">
        <v>0.116186273078388</v>
      </c>
      <c r="F479" s="17"/>
      <c r="G479" s="17">
        <v>0.157412720887455</v>
      </c>
      <c r="H479" s="17">
        <v>0.115610510209242</v>
      </c>
      <c r="I479" s="17">
        <v>0.13515259490537099</v>
      </c>
      <c r="J479" s="17">
        <v>9.4847456526410995E-2</v>
      </c>
      <c r="K479" s="17">
        <v>0.129008326124778</v>
      </c>
      <c r="L479" s="17">
        <v>0.18427099642174799</v>
      </c>
      <c r="M479" s="17"/>
      <c r="N479" s="17">
        <v>0.14116117675958101</v>
      </c>
      <c r="O479" s="17">
        <v>0.131661526389934</v>
      </c>
      <c r="P479" s="17">
        <v>0.13407426317537699</v>
      </c>
      <c r="Q479" s="17">
        <v>0.13766903703226499</v>
      </c>
      <c r="R479" s="17">
        <v>0.157816726475247</v>
      </c>
      <c r="S479" s="17"/>
      <c r="T479" s="17">
        <v>0.15869110251772101</v>
      </c>
      <c r="U479" s="17">
        <v>0.13753685268787899</v>
      </c>
      <c r="V479" s="17">
        <v>0.133777530748871</v>
      </c>
      <c r="W479" s="17">
        <v>0.127319840083643</v>
      </c>
      <c r="X479" s="17"/>
      <c r="Y479" s="17">
        <v>0.174008744440448</v>
      </c>
      <c r="Z479" s="17">
        <v>0.12115780094612399</v>
      </c>
      <c r="AA479" s="17">
        <v>0.122090262298868</v>
      </c>
      <c r="AB479" s="17">
        <v>0.13475448082192801</v>
      </c>
      <c r="AC479" s="17">
        <v>0.10299198258793001</v>
      </c>
      <c r="AD479" s="17">
        <v>9.9057218312846598E-2</v>
      </c>
      <c r="AE479" s="17"/>
      <c r="AF479" s="17">
        <v>0.13588900105829901</v>
      </c>
      <c r="AG479" s="17">
        <v>0.14178801582707001</v>
      </c>
      <c r="AH479" s="17"/>
      <c r="AI479" s="17">
        <v>0.10854458479894701</v>
      </c>
      <c r="AJ479" s="17">
        <v>0.104943035291595</v>
      </c>
      <c r="AK479" s="17">
        <v>0.119717732298386</v>
      </c>
      <c r="AL479" s="17">
        <v>0.11856446799906099</v>
      </c>
      <c r="AM479" s="17">
        <v>0.15608241084607599</v>
      </c>
      <c r="AN479" s="17">
        <v>0.223589449935473</v>
      </c>
      <c r="AO479" s="17">
        <v>0.23475866815310201</v>
      </c>
      <c r="AP479" s="17"/>
      <c r="AQ479" s="17">
        <v>0.236397286834932</v>
      </c>
      <c r="AR479" s="17">
        <v>5.2946004587357202E-2</v>
      </c>
      <c r="AS479" s="17"/>
      <c r="AT479" s="17">
        <v>0.253682269760723</v>
      </c>
      <c r="AU479" s="17">
        <v>9.8250678916904505E-2</v>
      </c>
      <c r="AV479" s="17">
        <v>0.11817678909465899</v>
      </c>
      <c r="AW479" s="17"/>
      <c r="AX479" s="17">
        <v>0.152918021507915</v>
      </c>
      <c r="AY479" s="17">
        <v>0.13159257230100399</v>
      </c>
      <c r="AZ479" s="17"/>
      <c r="BA479" s="17">
        <v>0.181042995602305</v>
      </c>
      <c r="BB479" s="17">
        <v>0.123843591051346</v>
      </c>
      <c r="BC479" s="17">
        <v>0.188540455135734</v>
      </c>
      <c r="BD479" s="17">
        <v>0.19654220667289199</v>
      </c>
      <c r="BE479" s="17">
        <v>2.0600394759219601E-2</v>
      </c>
      <c r="BF479" s="17"/>
      <c r="BG479" s="17">
        <v>0.137187126825705</v>
      </c>
      <c r="BH479" s="17">
        <v>6.5163328445052196E-2</v>
      </c>
    </row>
    <row r="480" spans="2:60" x14ac:dyDescent="0.35">
      <c r="B480" t="s">
        <v>213</v>
      </c>
      <c r="C480" s="17">
        <v>0.26644762565165397</v>
      </c>
      <c r="D480" s="17">
        <v>0.29098601606123298</v>
      </c>
      <c r="E480" s="17">
        <v>0.24296454203212201</v>
      </c>
      <c r="F480" s="17"/>
      <c r="G480" s="17">
        <v>0.245411337440502</v>
      </c>
      <c r="H480" s="17">
        <v>0.23063436238252799</v>
      </c>
      <c r="I480" s="17">
        <v>0.25959592966588602</v>
      </c>
      <c r="J480" s="17">
        <v>0.246010694232218</v>
      </c>
      <c r="K480" s="17">
        <v>0.28780380401744998</v>
      </c>
      <c r="L480" s="17">
        <v>0.31315113262954097</v>
      </c>
      <c r="M480" s="17"/>
      <c r="N480" s="17">
        <v>0.20407349259624299</v>
      </c>
      <c r="O480" s="17">
        <v>0.227705872160679</v>
      </c>
      <c r="P480" s="17">
        <v>0.275902044826977</v>
      </c>
      <c r="Q480" s="17">
        <v>0.35015715389257202</v>
      </c>
      <c r="R480" s="17">
        <v>0.35622727982180002</v>
      </c>
      <c r="S480" s="17"/>
      <c r="T480" s="17">
        <v>0.29564866430921399</v>
      </c>
      <c r="U480" s="17">
        <v>0.25207149961115599</v>
      </c>
      <c r="V480" s="17">
        <v>0.24939849453860899</v>
      </c>
      <c r="W480" s="17">
        <v>0.28538340648518101</v>
      </c>
      <c r="X480" s="17"/>
      <c r="Y480" s="17">
        <v>0.29819002009080597</v>
      </c>
      <c r="Z480" s="17">
        <v>0.27074326417602901</v>
      </c>
      <c r="AA480" s="17">
        <v>0.21571469298260801</v>
      </c>
      <c r="AB480" s="17">
        <v>0.20530552915179601</v>
      </c>
      <c r="AC480" s="17">
        <v>0.28806478327893997</v>
      </c>
      <c r="AD480" s="17">
        <v>0.22626077247298201</v>
      </c>
      <c r="AE480" s="17"/>
      <c r="AF480" s="17">
        <v>0.26958449447001398</v>
      </c>
      <c r="AG480" s="17">
        <v>0.26373875583949002</v>
      </c>
      <c r="AH480" s="17"/>
      <c r="AI480" s="17">
        <v>0.178427654618078</v>
      </c>
      <c r="AJ480" s="17">
        <v>0.22975076788169099</v>
      </c>
      <c r="AK480" s="17">
        <v>0.18864211187063201</v>
      </c>
      <c r="AL480" s="17">
        <v>0.262706489379888</v>
      </c>
      <c r="AM480" s="17">
        <v>0.32324755015975998</v>
      </c>
      <c r="AN480" s="17">
        <v>0.40872963704794701</v>
      </c>
      <c r="AO480" s="17">
        <v>0.39425751235286299</v>
      </c>
      <c r="AP480" s="17"/>
      <c r="AQ480" s="17">
        <v>0.44135307521246703</v>
      </c>
      <c r="AR480" s="17">
        <v>9.5281956892852598E-2</v>
      </c>
      <c r="AS480" s="17"/>
      <c r="AT480" s="17">
        <v>0.420988380716459</v>
      </c>
      <c r="AU480" s="17">
        <v>0.26945485712682499</v>
      </c>
      <c r="AV480" s="17">
        <v>0.17870100337757799</v>
      </c>
      <c r="AW480" s="17"/>
      <c r="AX480" s="17">
        <v>0.26330522491472502</v>
      </c>
      <c r="AY480" s="17">
        <v>0.26758272601636002</v>
      </c>
      <c r="AZ480" s="17"/>
      <c r="BA480" s="17">
        <v>0.253075505279444</v>
      </c>
      <c r="BB480" s="17">
        <v>0.32233535755023401</v>
      </c>
      <c r="BC480" s="17">
        <v>0.31921842783063598</v>
      </c>
      <c r="BD480" s="17">
        <v>0.33832425106888397</v>
      </c>
      <c r="BE480" s="17">
        <v>4.5220383960035998E-2</v>
      </c>
      <c r="BF480" s="17"/>
      <c r="BG480" s="17">
        <v>0.30617834815901301</v>
      </c>
      <c r="BH480" s="17">
        <v>0.119458383733742</v>
      </c>
    </row>
    <row r="481" spans="2:60" x14ac:dyDescent="0.35">
      <c r="B481" t="s">
        <v>214</v>
      </c>
      <c r="C481" s="17">
        <v>0.19313123117100101</v>
      </c>
      <c r="D481" s="17">
        <v>0.18101144654026</v>
      </c>
      <c r="E481" s="17">
        <v>0.204469659631764</v>
      </c>
      <c r="F481" s="17"/>
      <c r="G481" s="17">
        <v>0.17270042268393099</v>
      </c>
      <c r="H481" s="17">
        <v>0.24708896785621401</v>
      </c>
      <c r="I481" s="17">
        <v>0.26157571292117199</v>
      </c>
      <c r="J481" s="17">
        <v>0.185067404678535</v>
      </c>
      <c r="K481" s="17">
        <v>0.16004894122917299</v>
      </c>
      <c r="L481" s="17">
        <v>0.137195801529501</v>
      </c>
      <c r="M481" s="17"/>
      <c r="N481" s="17">
        <v>0.21787389017300601</v>
      </c>
      <c r="O481" s="17">
        <v>0.21307691391908701</v>
      </c>
      <c r="P481" s="17">
        <v>0.18266581871901899</v>
      </c>
      <c r="Q481" s="17">
        <v>0.16538250104239</v>
      </c>
      <c r="R481" s="17">
        <v>0.17882071011137099</v>
      </c>
      <c r="S481" s="17"/>
      <c r="T481" s="17">
        <v>0.169150324728123</v>
      </c>
      <c r="U481" s="17">
        <v>0.17832890140825999</v>
      </c>
      <c r="V481" s="17">
        <v>0.199188786059951</v>
      </c>
      <c r="W481" s="17">
        <v>0.21336982502388799</v>
      </c>
      <c r="X481" s="17"/>
      <c r="Y481" s="17">
        <v>0.18796420324316199</v>
      </c>
      <c r="Z481" s="17">
        <v>0.18561385708852501</v>
      </c>
      <c r="AA481" s="17">
        <v>0.20306381756330499</v>
      </c>
      <c r="AB481" s="17">
        <v>0.21230781725780701</v>
      </c>
      <c r="AC481" s="17">
        <v>0.16693799313330401</v>
      </c>
      <c r="AD481" s="17">
        <v>0.21729679659984</v>
      </c>
      <c r="AE481" s="17"/>
      <c r="AF481" s="17">
        <v>0.197350500987896</v>
      </c>
      <c r="AG481" s="17">
        <v>0.18958713381470799</v>
      </c>
      <c r="AH481" s="17"/>
      <c r="AI481" s="17">
        <v>0.24281608823153999</v>
      </c>
      <c r="AJ481" s="17">
        <v>0.20027380325131</v>
      </c>
      <c r="AK481" s="17">
        <v>0.211053390502288</v>
      </c>
      <c r="AL481" s="17">
        <v>0.217451259632542</v>
      </c>
      <c r="AM481" s="17">
        <v>0.18708213800716</v>
      </c>
      <c r="AN481" s="17">
        <v>0.10455551024346001</v>
      </c>
      <c r="AO481" s="17">
        <v>0.13264952215310299</v>
      </c>
      <c r="AP481" s="17"/>
      <c r="AQ481" s="17">
        <v>0.15141335228439601</v>
      </c>
      <c r="AR481" s="17">
        <v>0.20374146003425</v>
      </c>
      <c r="AS481" s="17"/>
      <c r="AT481" s="17">
        <v>0.143159886364851</v>
      </c>
      <c r="AU481" s="17">
        <v>0.241180305100437</v>
      </c>
      <c r="AV481" s="17">
        <v>0.170167721435528</v>
      </c>
      <c r="AW481" s="17"/>
      <c r="AX481" s="17">
        <v>0.19341569491937999</v>
      </c>
      <c r="AY481" s="17">
        <v>0.19302847696122299</v>
      </c>
      <c r="AZ481" s="17"/>
      <c r="BA481" s="17">
        <v>0.18400854917444301</v>
      </c>
      <c r="BB481" s="17">
        <v>0.21274809592659599</v>
      </c>
      <c r="BC481" s="17">
        <v>0.20580758084561801</v>
      </c>
      <c r="BD481" s="17">
        <v>0.17099129135118599</v>
      </c>
      <c r="BE481" s="17">
        <v>0.108291046720142</v>
      </c>
      <c r="BF481" s="17"/>
      <c r="BG481" s="17">
        <v>0.20604370497643201</v>
      </c>
      <c r="BH481" s="17">
        <v>0.12417190422176599</v>
      </c>
    </row>
    <row r="482" spans="2:60" x14ac:dyDescent="0.35">
      <c r="B482" t="s">
        <v>215</v>
      </c>
      <c r="C482" s="17">
        <v>0.28282810553698801</v>
      </c>
      <c r="D482" s="17">
        <v>0.30588908063009901</v>
      </c>
      <c r="E482" s="17">
        <v>0.26486873576451397</v>
      </c>
      <c r="F482" s="17"/>
      <c r="G482" s="17">
        <v>0.19788895569283299</v>
      </c>
      <c r="H482" s="17">
        <v>0.28956774610406399</v>
      </c>
      <c r="I482" s="17">
        <v>0.22602409403551299</v>
      </c>
      <c r="J482" s="17">
        <v>0.309984904376226</v>
      </c>
      <c r="K482" s="17">
        <v>0.34524616391297203</v>
      </c>
      <c r="L482" s="17">
        <v>0.30107469547129001</v>
      </c>
      <c r="M482" s="17"/>
      <c r="N482" s="17">
        <v>0.257119124703103</v>
      </c>
      <c r="O482" s="17">
        <v>0.27973932320908101</v>
      </c>
      <c r="P482" s="17">
        <v>0.31100232243282799</v>
      </c>
      <c r="Q482" s="17">
        <v>0.27893106090783798</v>
      </c>
      <c r="R482" s="17">
        <v>0.26953923455102602</v>
      </c>
      <c r="S482" s="17"/>
      <c r="T482" s="17">
        <v>0.26888453114828098</v>
      </c>
      <c r="U482" s="17">
        <v>0.30634038200767</v>
      </c>
      <c r="V482" s="17">
        <v>0.29989654518386299</v>
      </c>
      <c r="W482" s="17">
        <v>0.24508830494117301</v>
      </c>
      <c r="X482" s="17"/>
      <c r="Y482" s="17">
        <v>0.21525143645114</v>
      </c>
      <c r="Z482" s="17">
        <v>0.30609882504206198</v>
      </c>
      <c r="AA482" s="17">
        <v>0.23220291356669501</v>
      </c>
      <c r="AB482" s="17">
        <v>0.35498816745337303</v>
      </c>
      <c r="AC482" s="17">
        <v>0.35605487381891499</v>
      </c>
      <c r="AD482" s="17">
        <v>0.34496075599494203</v>
      </c>
      <c r="AE482" s="17"/>
      <c r="AF482" s="17">
        <v>0.29006334277152401</v>
      </c>
      <c r="AG482" s="17">
        <v>0.27374629551723001</v>
      </c>
      <c r="AH482" s="17"/>
      <c r="AI482" s="17">
        <v>0.30191890707227298</v>
      </c>
      <c r="AJ482" s="17">
        <v>0.30520880486707402</v>
      </c>
      <c r="AK482" s="17">
        <v>0.29563708340539302</v>
      </c>
      <c r="AL482" s="17">
        <v>0.31140106543588902</v>
      </c>
      <c r="AM482" s="17">
        <v>0.25950380335429002</v>
      </c>
      <c r="AN482" s="17">
        <v>0.22356088336972199</v>
      </c>
      <c r="AO482" s="17">
        <v>0.23833429734093201</v>
      </c>
      <c r="AP482" s="17"/>
      <c r="AQ482" s="17">
        <v>3.9318698815203799E-2</v>
      </c>
      <c r="AR482" s="17">
        <v>0.60372418386583704</v>
      </c>
      <c r="AS482" s="17"/>
      <c r="AT482" s="17">
        <v>8.2413481946228398E-2</v>
      </c>
      <c r="AU482" s="17">
        <v>0.23879296522483601</v>
      </c>
      <c r="AV482" s="17">
        <v>0.498031146290567</v>
      </c>
      <c r="AW482" s="17"/>
      <c r="AX482" s="17">
        <v>0.28120784779187102</v>
      </c>
      <c r="AY482" s="17">
        <v>0.28341337626194302</v>
      </c>
      <c r="AZ482" s="17"/>
      <c r="BA482" s="17">
        <v>0.25136575922072701</v>
      </c>
      <c r="BB482" s="17">
        <v>0.21609924247309101</v>
      </c>
      <c r="BC482" s="17">
        <v>0.172990403742977</v>
      </c>
      <c r="BD482" s="17">
        <v>0.249373376203298</v>
      </c>
      <c r="BE482" s="17">
        <v>0.79673625176079799</v>
      </c>
      <c r="BF482" s="17"/>
      <c r="BG482" s="17">
        <v>0.224326251679801</v>
      </c>
      <c r="BH482" s="17">
        <v>0.65809896446536198</v>
      </c>
    </row>
    <row r="483" spans="2:60" x14ac:dyDescent="0.35">
      <c r="B483" t="s">
        <v>114</v>
      </c>
      <c r="C483" s="17">
        <v>0.120341431104847</v>
      </c>
      <c r="D483" s="17">
        <v>6.1895056278458697E-2</v>
      </c>
      <c r="E483" s="17">
        <v>0.171510789493211</v>
      </c>
      <c r="F483" s="17"/>
      <c r="G483" s="17">
        <v>0.22658656329527899</v>
      </c>
      <c r="H483" s="17">
        <v>0.11709841344795301</v>
      </c>
      <c r="I483" s="17">
        <v>0.117651668472058</v>
      </c>
      <c r="J483" s="17">
        <v>0.16408954018661101</v>
      </c>
      <c r="K483" s="17">
        <v>7.78927647156267E-2</v>
      </c>
      <c r="L483" s="17">
        <v>6.4307373947920299E-2</v>
      </c>
      <c r="M483" s="17"/>
      <c r="N483" s="17">
        <v>0.17977231576806799</v>
      </c>
      <c r="O483" s="17">
        <v>0.147816364321219</v>
      </c>
      <c r="P483" s="17">
        <v>9.6355550845798096E-2</v>
      </c>
      <c r="Q483" s="17">
        <v>6.78602471249352E-2</v>
      </c>
      <c r="R483" s="17">
        <v>3.7596049040555302E-2</v>
      </c>
      <c r="S483" s="17"/>
      <c r="T483" s="17">
        <v>0.107625377296661</v>
      </c>
      <c r="U483" s="17">
        <v>0.125722364285035</v>
      </c>
      <c r="V483" s="17">
        <v>0.117738643468704</v>
      </c>
      <c r="W483" s="17">
        <v>0.12883862346611399</v>
      </c>
      <c r="X483" s="17"/>
      <c r="Y483" s="17">
        <v>0.124585595774444</v>
      </c>
      <c r="Z483" s="17">
        <v>0.116386252747259</v>
      </c>
      <c r="AA483" s="17">
        <v>0.226928313588525</v>
      </c>
      <c r="AB483" s="17">
        <v>9.2644005315096298E-2</v>
      </c>
      <c r="AC483" s="17">
        <v>8.5950367180910606E-2</v>
      </c>
      <c r="AD483" s="17">
        <v>0.11242445661939</v>
      </c>
      <c r="AE483" s="17"/>
      <c r="AF483" s="17">
        <v>0.10711266071226699</v>
      </c>
      <c r="AG483" s="17">
        <v>0.13113979900150199</v>
      </c>
      <c r="AH483" s="17"/>
      <c r="AI483" s="17">
        <v>0.16829276527916201</v>
      </c>
      <c r="AJ483" s="17">
        <v>0.15982358870832999</v>
      </c>
      <c r="AK483" s="17">
        <v>0.184949681923301</v>
      </c>
      <c r="AL483" s="17">
        <v>8.9876717552620194E-2</v>
      </c>
      <c r="AM483" s="17">
        <v>7.4084097632713702E-2</v>
      </c>
      <c r="AN483" s="17">
        <v>3.9564519403397502E-2</v>
      </c>
      <c r="AO483" s="17">
        <v>0</v>
      </c>
      <c r="AP483" s="17"/>
      <c r="AQ483" s="17">
        <v>0.131517586853001</v>
      </c>
      <c r="AR483" s="17">
        <v>4.43063946197036E-2</v>
      </c>
      <c r="AS483" s="17"/>
      <c r="AT483" s="17">
        <v>9.9755981211739397E-2</v>
      </c>
      <c r="AU483" s="17">
        <v>0.152321193630998</v>
      </c>
      <c r="AV483" s="17">
        <v>3.4923339801668903E-2</v>
      </c>
      <c r="AW483" s="17"/>
      <c r="AX483" s="17">
        <v>0.10915321086611</v>
      </c>
      <c r="AY483" s="17">
        <v>0.12438284845946999</v>
      </c>
      <c r="AZ483" s="17"/>
      <c r="BA483" s="17">
        <v>0.13050719072308101</v>
      </c>
      <c r="BB483" s="17">
        <v>0.124973712998733</v>
      </c>
      <c r="BC483" s="17">
        <v>0.113443132445036</v>
      </c>
      <c r="BD483" s="17">
        <v>4.4768874703739303E-2</v>
      </c>
      <c r="BE483" s="17">
        <v>2.91519227998044E-2</v>
      </c>
      <c r="BF483" s="17"/>
      <c r="BG483" s="17">
        <v>0.12626456835904801</v>
      </c>
      <c r="BH483" s="17">
        <v>3.3107419134077498E-2</v>
      </c>
    </row>
    <row r="484" spans="2:60" x14ac:dyDescent="0.35">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row>
    <row r="485" spans="2:60" x14ac:dyDescent="0.35">
      <c r="B485" s="6" t="s">
        <v>236</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row>
    <row r="486" spans="2:60" x14ac:dyDescent="0.35">
      <c r="B486" s="24" t="s">
        <v>97</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row>
    <row r="487" spans="2:60" x14ac:dyDescent="0.35">
      <c r="B487" t="s">
        <v>222</v>
      </c>
      <c r="C487" s="17">
        <v>0.31459453075640298</v>
      </c>
      <c r="D487" s="17">
        <v>0.30539418850872702</v>
      </c>
      <c r="E487" s="17">
        <v>0.32747443817244898</v>
      </c>
      <c r="F487" s="17"/>
      <c r="G487" s="17">
        <v>0.26425711402913299</v>
      </c>
      <c r="H487" s="17">
        <v>0.30223577052931799</v>
      </c>
      <c r="I487" s="17">
        <v>0.28758593031803198</v>
      </c>
      <c r="J487" s="17">
        <v>0.267967773327488</v>
      </c>
      <c r="K487" s="17">
        <v>0.35323978115669902</v>
      </c>
      <c r="L487" s="17">
        <v>0.38021529488287198</v>
      </c>
      <c r="M487" s="17"/>
      <c r="N487" s="17">
        <v>0.33743278223593298</v>
      </c>
      <c r="O487" s="17">
        <v>0.33263305882274902</v>
      </c>
      <c r="P487" s="17">
        <v>0.30830371144616803</v>
      </c>
      <c r="Q487" s="17">
        <v>0.28534025426419901</v>
      </c>
      <c r="R487" s="17">
        <v>0.27392859820667498</v>
      </c>
      <c r="S487" s="17"/>
      <c r="T487" s="17">
        <v>0.313863552092914</v>
      </c>
      <c r="U487" s="17">
        <v>0.34966388743395599</v>
      </c>
      <c r="V487" s="17">
        <v>0.31009962250412398</v>
      </c>
      <c r="W487" s="17">
        <v>0.29179081495246501</v>
      </c>
      <c r="X487" s="17"/>
      <c r="Y487" s="17">
        <v>0.29424599346190899</v>
      </c>
      <c r="Z487" s="17">
        <v>0.32980069014033497</v>
      </c>
      <c r="AA487" s="17">
        <v>0.39068495264406</v>
      </c>
      <c r="AB487" s="17">
        <v>0.284996075683695</v>
      </c>
      <c r="AC487" s="17">
        <v>0.26381958111893</v>
      </c>
      <c r="AD487" s="17">
        <v>0.32240441089352101</v>
      </c>
      <c r="AE487" s="17"/>
      <c r="AF487" s="17">
        <v>0.32915426607321602</v>
      </c>
      <c r="AG487" s="17">
        <v>0.29759902019795897</v>
      </c>
      <c r="AH487" s="17"/>
      <c r="AI487" s="17">
        <v>0.28512980729878701</v>
      </c>
      <c r="AJ487" s="17">
        <v>0.328134414665264</v>
      </c>
      <c r="AK487" s="17">
        <v>0.33939815890262998</v>
      </c>
      <c r="AL487" s="17">
        <v>0.32053216273962398</v>
      </c>
      <c r="AM487" s="17">
        <v>0.28842887931301198</v>
      </c>
      <c r="AN487" s="17">
        <v>0.30657794205327299</v>
      </c>
      <c r="AO487" s="17">
        <v>0.32440570103399702</v>
      </c>
      <c r="AP487" s="17"/>
      <c r="AQ487" s="17">
        <v>0.31227776555369402</v>
      </c>
      <c r="AR487" s="17">
        <v>0.29108637807363003</v>
      </c>
      <c r="AS487" s="17"/>
      <c r="AT487" s="17">
        <v>0.27410262631611798</v>
      </c>
      <c r="AU487" s="17">
        <v>0.33591112399776801</v>
      </c>
      <c r="AV487" s="17">
        <v>0.310411015980255</v>
      </c>
      <c r="AW487" s="17"/>
      <c r="AX487" s="17">
        <v>0.332878823457679</v>
      </c>
      <c r="AY487" s="17">
        <v>0.30798986475384299</v>
      </c>
      <c r="AZ487" s="17"/>
      <c r="BA487" s="17">
        <v>0.31580986057263299</v>
      </c>
      <c r="BB487" s="17">
        <v>0.30188455698743299</v>
      </c>
      <c r="BC487" s="17">
        <v>0.36419230122995699</v>
      </c>
      <c r="BD487" s="17">
        <v>0.31084512845469497</v>
      </c>
      <c r="BE487" s="17">
        <v>0.23629632547332499</v>
      </c>
      <c r="BF487" s="17"/>
      <c r="BG487" s="17">
        <v>0.30513306609371899</v>
      </c>
      <c r="BH487" s="17">
        <v>0.25517821220328002</v>
      </c>
    </row>
    <row r="488" spans="2:60" x14ac:dyDescent="0.35">
      <c r="B488" t="s">
        <v>223</v>
      </c>
      <c r="C488" s="17">
        <v>0.30325513573941598</v>
      </c>
      <c r="D488" s="17">
        <v>0.28238953776638298</v>
      </c>
      <c r="E488" s="17">
        <v>0.32594070549205001</v>
      </c>
      <c r="F488" s="17"/>
      <c r="G488" s="17">
        <v>0.291672876031355</v>
      </c>
      <c r="H488" s="17">
        <v>0.29285958251419603</v>
      </c>
      <c r="I488" s="17">
        <v>0.364543890533223</v>
      </c>
      <c r="J488" s="17">
        <v>0.28588505986880303</v>
      </c>
      <c r="K488" s="17">
        <v>0.264667006573511</v>
      </c>
      <c r="L488" s="17">
        <v>0.31412417143155802</v>
      </c>
      <c r="M488" s="17"/>
      <c r="N488" s="17">
        <v>0.33300410251708601</v>
      </c>
      <c r="O488" s="17">
        <v>0.31100588763487202</v>
      </c>
      <c r="P488" s="17">
        <v>0.30112980347502599</v>
      </c>
      <c r="Q488" s="17">
        <v>0.27954129498691999</v>
      </c>
      <c r="R488" s="17">
        <v>0.27482272048378797</v>
      </c>
      <c r="S488" s="17"/>
      <c r="T488" s="17">
        <v>0.28376277399305999</v>
      </c>
      <c r="U488" s="17">
        <v>0.29167468192450302</v>
      </c>
      <c r="V488" s="17">
        <v>0.310957549588882</v>
      </c>
      <c r="W488" s="17">
        <v>0.314885405318859</v>
      </c>
      <c r="X488" s="17"/>
      <c r="Y488" s="17">
        <v>0.31335853067277503</v>
      </c>
      <c r="Z488" s="17">
        <v>0.31224808162204198</v>
      </c>
      <c r="AA488" s="17">
        <v>0.333046767371598</v>
      </c>
      <c r="AB488" s="17">
        <v>0.22688175785202899</v>
      </c>
      <c r="AC488" s="17">
        <v>0.20320906660107799</v>
      </c>
      <c r="AD488" s="17">
        <v>0.30391376700446199</v>
      </c>
      <c r="AE488" s="17"/>
      <c r="AF488" s="17">
        <v>0.31122308903203999</v>
      </c>
      <c r="AG488" s="17">
        <v>0.29384505500260899</v>
      </c>
      <c r="AH488" s="17"/>
      <c r="AI488" s="17">
        <v>0.30425749989845002</v>
      </c>
      <c r="AJ488" s="17">
        <v>0.34185817618997999</v>
      </c>
      <c r="AK488" s="17">
        <v>0.33273892014152401</v>
      </c>
      <c r="AL488" s="17">
        <v>0.26823304886763299</v>
      </c>
      <c r="AM488" s="17">
        <v>0.240369188793427</v>
      </c>
      <c r="AN488" s="17">
        <v>0.30354862177890601</v>
      </c>
      <c r="AO488" s="17">
        <v>0.44404752407449399</v>
      </c>
      <c r="AP488" s="17"/>
      <c r="AQ488" s="17">
        <v>0.32254792701322299</v>
      </c>
      <c r="AR488" s="17">
        <v>0.27662523345259499</v>
      </c>
      <c r="AS488" s="17"/>
      <c r="AT488" s="17">
        <v>0.28815128360818298</v>
      </c>
      <c r="AU488" s="17">
        <v>0.33679069949565299</v>
      </c>
      <c r="AV488" s="17">
        <v>0.28117366516251402</v>
      </c>
      <c r="AW488" s="17"/>
      <c r="AX488" s="17">
        <v>0.29349572572924898</v>
      </c>
      <c r="AY488" s="17">
        <v>0.30678043718543202</v>
      </c>
      <c r="AZ488" s="17"/>
      <c r="BA488" s="17">
        <v>0.315999252764321</v>
      </c>
      <c r="BB488" s="17">
        <v>0.34519619401260598</v>
      </c>
      <c r="BC488" s="17">
        <v>0.31044211028525598</v>
      </c>
      <c r="BD488" s="17">
        <v>0.38707446708898802</v>
      </c>
      <c r="BE488" s="17">
        <v>0.16753031967145399</v>
      </c>
      <c r="BF488" s="17"/>
      <c r="BG488" s="17">
        <v>0.33838510160514501</v>
      </c>
      <c r="BH488" s="17">
        <v>0.223136949932148</v>
      </c>
    </row>
    <row r="489" spans="2:60" x14ac:dyDescent="0.35">
      <c r="B489" t="s">
        <v>224</v>
      </c>
      <c r="C489" s="17">
        <v>0.26416940135154598</v>
      </c>
      <c r="D489" s="17">
        <v>0.28092752472725302</v>
      </c>
      <c r="E489" s="17">
        <v>0.25026191195346698</v>
      </c>
      <c r="F489" s="17"/>
      <c r="G489" s="17">
        <v>0.206578904019974</v>
      </c>
      <c r="H489" s="17">
        <v>0.20406359561066001</v>
      </c>
      <c r="I489" s="17">
        <v>0.26765677843643298</v>
      </c>
      <c r="J489" s="17">
        <v>0.237219287079665</v>
      </c>
      <c r="K489" s="17">
        <v>0.28321389632914701</v>
      </c>
      <c r="L489" s="17">
        <v>0.35130298134052501</v>
      </c>
      <c r="M489" s="17"/>
      <c r="N489" s="17">
        <v>0.216546127831342</v>
      </c>
      <c r="O489" s="17">
        <v>0.23156651534549</v>
      </c>
      <c r="P489" s="17">
        <v>0.25765574266971902</v>
      </c>
      <c r="Q489" s="17">
        <v>0.30564026487467</v>
      </c>
      <c r="R489" s="17">
        <v>0.40253865714612003</v>
      </c>
      <c r="S489" s="17"/>
      <c r="T489" s="17">
        <v>0.291516741631757</v>
      </c>
      <c r="U489" s="17">
        <v>0.270114162233555</v>
      </c>
      <c r="V489" s="17">
        <v>0.25866542933210601</v>
      </c>
      <c r="W489" s="17">
        <v>0.24835862148406401</v>
      </c>
      <c r="X489" s="17"/>
      <c r="Y489" s="17">
        <v>0.27903482495194398</v>
      </c>
      <c r="Z489" s="17">
        <v>0.260214227292692</v>
      </c>
      <c r="AA489" s="17">
        <v>0.21822501153047499</v>
      </c>
      <c r="AB489" s="17">
        <v>0.22787998290050199</v>
      </c>
      <c r="AC489" s="17">
        <v>0.395557100847507</v>
      </c>
      <c r="AD489" s="17">
        <v>0.26989325425823801</v>
      </c>
      <c r="AE489" s="17"/>
      <c r="AF489" s="17">
        <v>0.28254383869995903</v>
      </c>
      <c r="AG489" s="17">
        <v>0.23922502699834899</v>
      </c>
      <c r="AH489" s="17"/>
      <c r="AI489" s="17">
        <v>9.6811619251241599E-2</v>
      </c>
      <c r="AJ489" s="17">
        <v>0.21962125517686701</v>
      </c>
      <c r="AK489" s="17">
        <v>0.21930358707657799</v>
      </c>
      <c r="AL489" s="17">
        <v>0.24541655170465601</v>
      </c>
      <c r="AM489" s="17">
        <v>0.31963557015621302</v>
      </c>
      <c r="AN489" s="17">
        <v>0.439109128407906</v>
      </c>
      <c r="AO489" s="17">
        <v>0.38219985303348297</v>
      </c>
      <c r="AP489" s="17"/>
      <c r="AQ489" s="17">
        <v>0.37462111517282198</v>
      </c>
      <c r="AR489" s="17">
        <v>0.14552554928230299</v>
      </c>
      <c r="AS489" s="17"/>
      <c r="AT489" s="17">
        <v>0.42074532988240498</v>
      </c>
      <c r="AU489" s="17">
        <v>0.2463425157826</v>
      </c>
      <c r="AV489" s="17">
        <v>0.20370484589553201</v>
      </c>
      <c r="AW489" s="17"/>
      <c r="AX489" s="17">
        <v>0.274276070257988</v>
      </c>
      <c r="AY489" s="17">
        <v>0.26051866278505798</v>
      </c>
      <c r="AZ489" s="17"/>
      <c r="BA489" s="17">
        <v>0.20286578244234801</v>
      </c>
      <c r="BB489" s="17">
        <v>0.301986299812249</v>
      </c>
      <c r="BC489" s="17">
        <v>0.36147968842702299</v>
      </c>
      <c r="BD489" s="17">
        <v>0.25920722746115898</v>
      </c>
      <c r="BE489" s="17">
        <v>6.1148462639234402E-2</v>
      </c>
      <c r="BF489" s="17"/>
      <c r="BG489" s="17">
        <v>0.27886336383273402</v>
      </c>
      <c r="BH489" s="17">
        <v>0.111313227379681</v>
      </c>
    </row>
    <row r="490" spans="2:60" x14ac:dyDescent="0.35">
      <c r="B490" t="s">
        <v>225</v>
      </c>
      <c r="C490" s="17">
        <v>0.23610041365595799</v>
      </c>
      <c r="D490" s="17">
        <v>0.229647474294116</v>
      </c>
      <c r="E490" s="17">
        <v>0.23953910190709701</v>
      </c>
      <c r="F490" s="17"/>
      <c r="G490" s="17">
        <v>0.273731343915804</v>
      </c>
      <c r="H490" s="17">
        <v>0.26560725272429903</v>
      </c>
      <c r="I490" s="17">
        <v>0.221714416272137</v>
      </c>
      <c r="J490" s="17">
        <v>0.19810756897996101</v>
      </c>
      <c r="K490" s="17">
        <v>0.20246371650662201</v>
      </c>
      <c r="L490" s="17">
        <v>0.25573383700815</v>
      </c>
      <c r="M490" s="17"/>
      <c r="N490" s="17">
        <v>0.26000688841334202</v>
      </c>
      <c r="O490" s="17">
        <v>0.25662835434540698</v>
      </c>
      <c r="P490" s="17">
        <v>0.22385038820210201</v>
      </c>
      <c r="Q490" s="17">
        <v>0.22185302912249999</v>
      </c>
      <c r="R490" s="17">
        <v>0.215240513148512</v>
      </c>
      <c r="S490" s="17"/>
      <c r="T490" s="17">
        <v>0.21719281553814601</v>
      </c>
      <c r="U490" s="17">
        <v>0.243144539781423</v>
      </c>
      <c r="V490" s="17">
        <v>0.221192788553213</v>
      </c>
      <c r="W490" s="17">
        <v>0.26715550386613102</v>
      </c>
      <c r="X490" s="17"/>
      <c r="Y490" s="17">
        <v>0.21303600612648799</v>
      </c>
      <c r="Z490" s="17">
        <v>0.231462879819573</v>
      </c>
      <c r="AA490" s="17">
        <v>0.247226979539308</v>
      </c>
      <c r="AB490" s="17">
        <v>0.28645863555384599</v>
      </c>
      <c r="AC490" s="17">
        <v>0.29529377348167102</v>
      </c>
      <c r="AD490" s="17">
        <v>0.268119643558351</v>
      </c>
      <c r="AE490" s="17"/>
      <c r="AF490" s="17">
        <v>0.234397875075676</v>
      </c>
      <c r="AG490" s="17">
        <v>0.241072300153717</v>
      </c>
      <c r="AH490" s="17"/>
      <c r="AI490" s="17">
        <v>0.245115380043953</v>
      </c>
      <c r="AJ490" s="17">
        <v>0.242866950785909</v>
      </c>
      <c r="AK490" s="17">
        <v>0.25321946581371801</v>
      </c>
      <c r="AL490" s="17">
        <v>0.24564793634044599</v>
      </c>
      <c r="AM490" s="17">
        <v>0.22602429186329101</v>
      </c>
      <c r="AN490" s="17">
        <v>0.21292392409357799</v>
      </c>
      <c r="AO490" s="17">
        <v>0.16287150863776401</v>
      </c>
      <c r="AP490" s="17"/>
      <c r="AQ490" s="17">
        <v>0.22745426615939801</v>
      </c>
      <c r="AR490" s="17">
        <v>0.24800851718588199</v>
      </c>
      <c r="AS490" s="17"/>
      <c r="AT490" s="17">
        <v>0.218800770723245</v>
      </c>
      <c r="AU490" s="17">
        <v>0.23549852751685499</v>
      </c>
      <c r="AV490" s="17">
        <v>0.25030641070993798</v>
      </c>
      <c r="AW490" s="17"/>
      <c r="AX490" s="17">
        <v>0.25307978500383899</v>
      </c>
      <c r="AY490" s="17">
        <v>0.22996711232905701</v>
      </c>
      <c r="AZ490" s="17"/>
      <c r="BA490" s="17">
        <v>0.216453315699181</v>
      </c>
      <c r="BB490" s="17">
        <v>0.267755963221668</v>
      </c>
      <c r="BC490" s="17">
        <v>0.24306804317292499</v>
      </c>
      <c r="BD490" s="17">
        <v>0.28367403037536498</v>
      </c>
      <c r="BE490" s="17">
        <v>0.20120493403003001</v>
      </c>
      <c r="BF490" s="17"/>
      <c r="BG490" s="17">
        <v>0.25578802897637798</v>
      </c>
      <c r="BH490" s="17">
        <v>0.222092890290086</v>
      </c>
    </row>
    <row r="491" spans="2:60" x14ac:dyDescent="0.35">
      <c r="B491" t="s">
        <v>226</v>
      </c>
      <c r="C491" s="17">
        <v>0.22498750055553901</v>
      </c>
      <c r="D491" s="17">
        <v>0.20813079510892801</v>
      </c>
      <c r="E491" s="17">
        <v>0.24124377511943501</v>
      </c>
      <c r="F491" s="17"/>
      <c r="G491" s="17">
        <v>0.217587431521862</v>
      </c>
      <c r="H491" s="17">
        <v>0.17939686101917801</v>
      </c>
      <c r="I491" s="17">
        <v>0.24727025317835599</v>
      </c>
      <c r="J491" s="17">
        <v>0.26777443408436302</v>
      </c>
      <c r="K491" s="17">
        <v>0.22108235008032601</v>
      </c>
      <c r="L491" s="17">
        <v>0.22137780146619801</v>
      </c>
      <c r="M491" s="17"/>
      <c r="N491" s="17">
        <v>0.19042747911173599</v>
      </c>
      <c r="O491" s="17">
        <v>0.22843134444520199</v>
      </c>
      <c r="P491" s="17">
        <v>0.236561335140903</v>
      </c>
      <c r="Q491" s="17">
        <v>0.265150565650562</v>
      </c>
      <c r="R491" s="17">
        <v>0.22067719971170799</v>
      </c>
      <c r="S491" s="17"/>
      <c r="T491" s="17">
        <v>0.24135670739801199</v>
      </c>
      <c r="U491" s="17">
        <v>0.20899669803749801</v>
      </c>
      <c r="V491" s="17">
        <v>0.22021828244184699</v>
      </c>
      <c r="W491" s="17">
        <v>0.23486762522047699</v>
      </c>
      <c r="X491" s="17"/>
      <c r="Y491" s="17">
        <v>0.213328835783372</v>
      </c>
      <c r="Z491" s="17">
        <v>0.23196760666055799</v>
      </c>
      <c r="AA491" s="17">
        <v>0.18902581472212199</v>
      </c>
      <c r="AB491" s="17">
        <v>0.24721516164408799</v>
      </c>
      <c r="AC491" s="17">
        <v>0.22595467034459099</v>
      </c>
      <c r="AD491" s="17">
        <v>0.22727088529136899</v>
      </c>
      <c r="AE491" s="17"/>
      <c r="AF491" s="17">
        <v>0.23628798371357301</v>
      </c>
      <c r="AG491" s="17">
        <v>0.20783082083033499</v>
      </c>
      <c r="AH491" s="17"/>
      <c r="AI491" s="17">
        <v>0.167681457536839</v>
      </c>
      <c r="AJ491" s="17">
        <v>0.207230597248897</v>
      </c>
      <c r="AK491" s="17">
        <v>0.26515190356092</v>
      </c>
      <c r="AL491" s="17">
        <v>0.202905410064769</v>
      </c>
      <c r="AM491" s="17">
        <v>0.23241243636245501</v>
      </c>
      <c r="AN491" s="17">
        <v>0.23607678953695199</v>
      </c>
      <c r="AO491" s="17">
        <v>0.21873334923966101</v>
      </c>
      <c r="AP491" s="17"/>
      <c r="AQ491" s="17">
        <v>0.245662038939054</v>
      </c>
      <c r="AR491" s="17">
        <v>0.217886466818215</v>
      </c>
      <c r="AS491" s="17"/>
      <c r="AT491" s="17">
        <v>0.238791908377503</v>
      </c>
      <c r="AU491" s="17">
        <v>0.240810107163105</v>
      </c>
      <c r="AV491" s="17">
        <v>0.20296261401323701</v>
      </c>
      <c r="AW491" s="17"/>
      <c r="AX491" s="17">
        <v>0.23624188637551799</v>
      </c>
      <c r="AY491" s="17">
        <v>0.22092218281974699</v>
      </c>
      <c r="AZ491" s="17"/>
      <c r="BA491" s="17">
        <v>0.22115655139707599</v>
      </c>
      <c r="BB491" s="17">
        <v>0.247197274683571</v>
      </c>
      <c r="BC491" s="17">
        <v>0.239380675207507</v>
      </c>
      <c r="BD491" s="17">
        <v>0.28390713557771702</v>
      </c>
      <c r="BE491" s="17">
        <v>0.15672340916953101</v>
      </c>
      <c r="BF491" s="17"/>
      <c r="BG491" s="17">
        <v>0.241122468040191</v>
      </c>
      <c r="BH491" s="17">
        <v>0.18893678644579701</v>
      </c>
    </row>
    <row r="492" spans="2:60" x14ac:dyDescent="0.35">
      <c r="B492" t="s">
        <v>227</v>
      </c>
      <c r="C492" s="17">
        <v>0.20515738820667601</v>
      </c>
      <c r="D492" s="17">
        <v>0.178642808924383</v>
      </c>
      <c r="E492" s="17">
        <v>0.227288153043228</v>
      </c>
      <c r="F492" s="17"/>
      <c r="G492" s="17">
        <v>0.251129950709709</v>
      </c>
      <c r="H492" s="17">
        <v>0.186007076823063</v>
      </c>
      <c r="I492" s="17">
        <v>0.185124594069598</v>
      </c>
      <c r="J492" s="17">
        <v>0.228829585017292</v>
      </c>
      <c r="K492" s="17">
        <v>0.19970388956167301</v>
      </c>
      <c r="L492" s="17">
        <v>0.19713954936599601</v>
      </c>
      <c r="M492" s="17"/>
      <c r="N492" s="17">
        <v>0.190788235121122</v>
      </c>
      <c r="O492" s="17">
        <v>0.23538815226844001</v>
      </c>
      <c r="P492" s="17">
        <v>0.20048277299547099</v>
      </c>
      <c r="Q492" s="17">
        <v>0.21653581488068099</v>
      </c>
      <c r="R492" s="17">
        <v>0.19581535617291199</v>
      </c>
      <c r="S492" s="17"/>
      <c r="T492" s="17">
        <v>0.19531038188736999</v>
      </c>
      <c r="U492" s="17">
        <v>0.18377681284491601</v>
      </c>
      <c r="V492" s="17">
        <v>0.22264366506092301</v>
      </c>
      <c r="W492" s="17">
        <v>0.20286854555780301</v>
      </c>
      <c r="X492" s="17"/>
      <c r="Y492" s="17">
        <v>0.19716839672028799</v>
      </c>
      <c r="Z492" s="17">
        <v>0.19621027392828899</v>
      </c>
      <c r="AA492" s="17">
        <v>0.238497999429131</v>
      </c>
      <c r="AB492" s="17">
        <v>0.234306054572615</v>
      </c>
      <c r="AC492" s="17">
        <v>0.42401043599202998</v>
      </c>
      <c r="AD492" s="17">
        <v>0.20639975643761499</v>
      </c>
      <c r="AE492" s="17"/>
      <c r="AF492" s="17">
        <v>0.19711177050055401</v>
      </c>
      <c r="AG492" s="17">
        <v>0.21468980254838399</v>
      </c>
      <c r="AH492" s="17"/>
      <c r="AI492" s="17">
        <v>0.187429053741348</v>
      </c>
      <c r="AJ492" s="17">
        <v>0.204386664617242</v>
      </c>
      <c r="AK492" s="17">
        <v>0.205140651615761</v>
      </c>
      <c r="AL492" s="17">
        <v>0.229692808830885</v>
      </c>
      <c r="AM492" s="17">
        <v>0.19590156498665201</v>
      </c>
      <c r="AN492" s="17">
        <v>0.218574659429144</v>
      </c>
      <c r="AO492" s="17">
        <v>0.194757280571281</v>
      </c>
      <c r="AP492" s="17"/>
      <c r="AQ492" s="17">
        <v>0.20618277779889799</v>
      </c>
      <c r="AR492" s="17">
        <v>0.208804790319471</v>
      </c>
      <c r="AS492" s="17"/>
      <c r="AT492" s="17">
        <v>0.26769258115915101</v>
      </c>
      <c r="AU492" s="17">
        <v>0.20378521211505801</v>
      </c>
      <c r="AV492" s="17">
        <v>0.17452605935086299</v>
      </c>
      <c r="AW492" s="17"/>
      <c r="AX492" s="17">
        <v>0.165976365278452</v>
      </c>
      <c r="AY492" s="17">
        <v>0.21931038686554599</v>
      </c>
      <c r="AZ492" s="17"/>
      <c r="BA492" s="17">
        <v>0.19325570397481201</v>
      </c>
      <c r="BB492" s="17">
        <v>0.234827710055315</v>
      </c>
      <c r="BC492" s="17">
        <v>0.233589669763685</v>
      </c>
      <c r="BD492" s="17">
        <v>0.18775984325644199</v>
      </c>
      <c r="BE492" s="17">
        <v>0.13206313679373599</v>
      </c>
      <c r="BF492" s="17"/>
      <c r="BG492" s="17">
        <v>0.22512974982824899</v>
      </c>
      <c r="BH492" s="17">
        <v>0.14617012256147799</v>
      </c>
    </row>
    <row r="493" spans="2:60" x14ac:dyDescent="0.35">
      <c r="B493" t="s">
        <v>228</v>
      </c>
      <c r="C493" s="17">
        <v>0.18723509990926501</v>
      </c>
      <c r="D493" s="17">
        <v>0.19067895166115301</v>
      </c>
      <c r="E493" s="17">
        <v>0.18197099671820299</v>
      </c>
      <c r="F493" s="17"/>
      <c r="G493" s="17">
        <v>0.21598525419491299</v>
      </c>
      <c r="H493" s="17">
        <v>0.20993730115168999</v>
      </c>
      <c r="I493" s="17">
        <v>0.24654152296766399</v>
      </c>
      <c r="J493" s="17">
        <v>0.158901156867086</v>
      </c>
      <c r="K493" s="17">
        <v>0.114562945972085</v>
      </c>
      <c r="L493" s="17">
        <v>0.18328698506368499</v>
      </c>
      <c r="M493" s="17"/>
      <c r="N493" s="17">
        <v>0.20495744032757901</v>
      </c>
      <c r="O493" s="17">
        <v>0.204798476252537</v>
      </c>
      <c r="P493" s="17">
        <v>0.174597552675017</v>
      </c>
      <c r="Q493" s="17">
        <v>0.145531017117523</v>
      </c>
      <c r="R493" s="17">
        <v>0.19368257133036601</v>
      </c>
      <c r="S493" s="17"/>
      <c r="T493" s="17">
        <v>0.179375463776691</v>
      </c>
      <c r="U493" s="17">
        <v>0.19358927202156601</v>
      </c>
      <c r="V493" s="17">
        <v>0.16201852819287199</v>
      </c>
      <c r="W493" s="17">
        <v>0.22747478593939199</v>
      </c>
      <c r="X493" s="17"/>
      <c r="Y493" s="17">
        <v>0.21223964246161001</v>
      </c>
      <c r="Z493" s="17">
        <v>0.193301517263261</v>
      </c>
      <c r="AA493" s="17">
        <v>0.12889875289151101</v>
      </c>
      <c r="AB493" s="17">
        <v>0.164207725330766</v>
      </c>
      <c r="AC493" s="17">
        <v>0.13895152083472401</v>
      </c>
      <c r="AD493" s="17">
        <v>0.13703842542144701</v>
      </c>
      <c r="AE493" s="17"/>
      <c r="AF493" s="17">
        <v>0.171608936386553</v>
      </c>
      <c r="AG493" s="17">
        <v>0.20938552135841901</v>
      </c>
      <c r="AH493" s="17"/>
      <c r="AI493" s="17">
        <v>0.22663284388058</v>
      </c>
      <c r="AJ493" s="17">
        <v>0.18220858811229501</v>
      </c>
      <c r="AK493" s="17">
        <v>0.20506062149710599</v>
      </c>
      <c r="AL493" s="17">
        <v>0.20800684733118599</v>
      </c>
      <c r="AM493" s="17">
        <v>0.17545885383284601</v>
      </c>
      <c r="AN493" s="17">
        <v>0.13662021383890399</v>
      </c>
      <c r="AO493" s="17">
        <v>0.196275006988544</v>
      </c>
      <c r="AP493" s="17"/>
      <c r="AQ493" s="17">
        <v>0.222656670670345</v>
      </c>
      <c r="AR493" s="17">
        <v>0.147387497103939</v>
      </c>
      <c r="AS493" s="17"/>
      <c r="AT493" s="17">
        <v>0.27427523392021902</v>
      </c>
      <c r="AU493" s="17">
        <v>0.18513741856236701</v>
      </c>
      <c r="AV493" s="17">
        <v>0.14738715155293799</v>
      </c>
      <c r="AW493" s="17"/>
      <c r="AX493" s="17">
        <v>0.175404310948578</v>
      </c>
      <c r="AY493" s="17">
        <v>0.19150862642236</v>
      </c>
      <c r="AZ493" s="17"/>
      <c r="BA493" s="17">
        <v>0.19239295147360899</v>
      </c>
      <c r="BB493" s="17">
        <v>0.240501606211837</v>
      </c>
      <c r="BC493" s="17">
        <v>0.18974415044373899</v>
      </c>
      <c r="BD493" s="17">
        <v>0.16990472104322399</v>
      </c>
      <c r="BE493" s="17">
        <v>7.5496255635478404E-2</v>
      </c>
      <c r="BF493" s="17"/>
      <c r="BG493" s="17">
        <v>0.22927876987996701</v>
      </c>
      <c r="BH493" s="17">
        <v>9.9408241863122998E-2</v>
      </c>
    </row>
    <row r="494" spans="2:60" x14ac:dyDescent="0.35">
      <c r="B494" t="s">
        <v>229</v>
      </c>
      <c r="C494" s="17">
        <v>0.15630692230645299</v>
      </c>
      <c r="D494" s="17">
        <v>0.160615128315199</v>
      </c>
      <c r="E494" s="17">
        <v>0.15465452443670699</v>
      </c>
      <c r="F494" s="17"/>
      <c r="G494" s="17">
        <v>0.125682760955623</v>
      </c>
      <c r="H494" s="17">
        <v>0.143714000703656</v>
      </c>
      <c r="I494" s="17">
        <v>0.19794194812982099</v>
      </c>
      <c r="J494" s="17">
        <v>0.17659205943067299</v>
      </c>
      <c r="K494" s="17">
        <v>0.15889144571032399</v>
      </c>
      <c r="L494" s="17">
        <v>0.134607982033353</v>
      </c>
      <c r="M494" s="17"/>
      <c r="N494" s="17">
        <v>0.12030106872200599</v>
      </c>
      <c r="O494" s="17">
        <v>0.14106520387608601</v>
      </c>
      <c r="P494" s="17">
        <v>0.183541505843209</v>
      </c>
      <c r="Q494" s="17">
        <v>0.17482012887783799</v>
      </c>
      <c r="R494" s="17">
        <v>0.15604523150522201</v>
      </c>
      <c r="S494" s="17"/>
      <c r="T494" s="17">
        <v>0.16785924222038701</v>
      </c>
      <c r="U494" s="17">
        <v>0.16207619441830601</v>
      </c>
      <c r="V494" s="17">
        <v>0.18213325012524001</v>
      </c>
      <c r="W494" s="17">
        <v>0.10193532352964001</v>
      </c>
      <c r="X494" s="17"/>
      <c r="Y494" s="17">
        <v>0.15039992319381301</v>
      </c>
      <c r="Z494" s="17">
        <v>0.156458018643894</v>
      </c>
      <c r="AA494" s="17">
        <v>0.10057182703133299</v>
      </c>
      <c r="AB494" s="17">
        <v>0.20267947123266999</v>
      </c>
      <c r="AC494" s="17">
        <v>3.51114989273087E-2</v>
      </c>
      <c r="AD494" s="17">
        <v>0.16293739339382701</v>
      </c>
      <c r="AE494" s="17"/>
      <c r="AF494" s="17">
        <v>0.173403801917515</v>
      </c>
      <c r="AG494" s="17">
        <v>0.13275671422021901</v>
      </c>
      <c r="AH494" s="17"/>
      <c r="AI494" s="17">
        <v>0.124900281872457</v>
      </c>
      <c r="AJ494" s="17">
        <v>0.13183696657702201</v>
      </c>
      <c r="AK494" s="17">
        <v>0.15557950556650499</v>
      </c>
      <c r="AL494" s="17">
        <v>0.18736048555613199</v>
      </c>
      <c r="AM494" s="17">
        <v>0.18131273176270901</v>
      </c>
      <c r="AN494" s="17">
        <v>0.160647625653037</v>
      </c>
      <c r="AO494" s="17">
        <v>9.3579300242156105E-2</v>
      </c>
      <c r="AP494" s="17"/>
      <c r="AQ494" s="17">
        <v>0.121508578279284</v>
      </c>
      <c r="AR494" s="17">
        <v>0.20002941211193201</v>
      </c>
      <c r="AS494" s="17"/>
      <c r="AT494" s="17">
        <v>8.6968236885772904E-2</v>
      </c>
      <c r="AU494" s="17">
        <v>0.15891349768251201</v>
      </c>
      <c r="AV494" s="17">
        <v>0.20453165122081499</v>
      </c>
      <c r="AW494" s="17"/>
      <c r="AX494" s="17">
        <v>0.149332574425078</v>
      </c>
      <c r="AY494" s="17">
        <v>0.158826201509358</v>
      </c>
      <c r="AZ494" s="17"/>
      <c r="BA494" s="17">
        <v>0.17954111856247401</v>
      </c>
      <c r="BB494" s="17">
        <v>0.154561079838786</v>
      </c>
      <c r="BC494" s="17">
        <v>0.13677827226018799</v>
      </c>
      <c r="BD494" s="17">
        <v>0.27795780495420802</v>
      </c>
      <c r="BE494" s="17">
        <v>0.187186820908993</v>
      </c>
      <c r="BF494" s="17"/>
      <c r="BG494" s="17">
        <v>0.16038844889920101</v>
      </c>
      <c r="BH494" s="17">
        <v>0.210177497761801</v>
      </c>
    </row>
    <row r="495" spans="2:60" x14ac:dyDescent="0.35">
      <c r="B495" t="s">
        <v>230</v>
      </c>
      <c r="C495" s="17">
        <v>0.14228905103605899</v>
      </c>
      <c r="D495" s="17">
        <v>0.15910356210736301</v>
      </c>
      <c r="E495" s="17">
        <v>0.12624065148599201</v>
      </c>
      <c r="F495" s="17"/>
      <c r="G495" s="17">
        <v>0.18046949511619001</v>
      </c>
      <c r="H495" s="17">
        <v>0.14184484360816699</v>
      </c>
      <c r="I495" s="17">
        <v>0.15360598314173399</v>
      </c>
      <c r="J495" s="17">
        <v>0.123695169189817</v>
      </c>
      <c r="K495" s="17">
        <v>0.119018302509626</v>
      </c>
      <c r="L495" s="17">
        <v>0.14411918800588799</v>
      </c>
      <c r="M495" s="17"/>
      <c r="N495" s="17">
        <v>0.13617124621182899</v>
      </c>
      <c r="O495" s="17">
        <v>0.1390062988704</v>
      </c>
      <c r="P495" s="17">
        <v>0.13893900096269299</v>
      </c>
      <c r="Q495" s="17">
        <v>0.14757147640540599</v>
      </c>
      <c r="R495" s="17">
        <v>0.17905886324839701</v>
      </c>
      <c r="S495" s="17"/>
      <c r="T495" s="17">
        <v>0.12820061201726499</v>
      </c>
      <c r="U495" s="17">
        <v>0.15522643835066999</v>
      </c>
      <c r="V495" s="17">
        <v>0.14279106555433099</v>
      </c>
      <c r="W495" s="17">
        <v>0.14024409841558599</v>
      </c>
      <c r="X495" s="17"/>
      <c r="Y495" s="17">
        <v>0.16768847651723601</v>
      </c>
      <c r="Z495" s="17">
        <v>0.136103684953605</v>
      </c>
      <c r="AA495" s="17">
        <v>0.11316732172727401</v>
      </c>
      <c r="AB495" s="17">
        <v>0.133869848540076</v>
      </c>
      <c r="AC495" s="17">
        <v>4.2684920571870802E-2</v>
      </c>
      <c r="AD495" s="17">
        <v>0.116465111934418</v>
      </c>
      <c r="AE495" s="17"/>
      <c r="AF495" s="17">
        <v>0.13768011989589299</v>
      </c>
      <c r="AG495" s="17">
        <v>0.147928719861639</v>
      </c>
      <c r="AH495" s="17"/>
      <c r="AI495" s="17">
        <v>0.13216284566661099</v>
      </c>
      <c r="AJ495" s="17">
        <v>0.13294268522025801</v>
      </c>
      <c r="AK495" s="17">
        <v>0.111371777794569</v>
      </c>
      <c r="AL495" s="17">
        <v>0.130369827259221</v>
      </c>
      <c r="AM495" s="17">
        <v>0.16217496502895601</v>
      </c>
      <c r="AN495" s="17">
        <v>0.18103945485046799</v>
      </c>
      <c r="AO495" s="17">
        <v>0.21071500731562001</v>
      </c>
      <c r="AP495" s="17"/>
      <c r="AQ495" s="17">
        <v>0.17260518418488999</v>
      </c>
      <c r="AR495" s="17">
        <v>0.117559330181686</v>
      </c>
      <c r="AS495" s="17"/>
      <c r="AT495" s="17">
        <v>0.16401483308431</v>
      </c>
      <c r="AU495" s="17">
        <v>0.13288991731545299</v>
      </c>
      <c r="AV495" s="17">
        <v>0.14156004375356701</v>
      </c>
      <c r="AW495" s="17"/>
      <c r="AX495" s="17">
        <v>0.141061728194812</v>
      </c>
      <c r="AY495" s="17">
        <v>0.142732385518622</v>
      </c>
      <c r="AZ495" s="17"/>
      <c r="BA495" s="17">
        <v>0.136801958557177</v>
      </c>
      <c r="BB495" s="17">
        <v>0.1463090797669</v>
      </c>
      <c r="BC495" s="17">
        <v>0.17618275038311801</v>
      </c>
      <c r="BD495" s="17">
        <v>0.17502307693248401</v>
      </c>
      <c r="BE495" s="17">
        <v>6.9478649388162603E-2</v>
      </c>
      <c r="BF495" s="17"/>
      <c r="BG495" s="17">
        <v>0.144091248777766</v>
      </c>
      <c r="BH495" s="17">
        <v>9.6211176889212199E-2</v>
      </c>
    </row>
    <row r="496" spans="2:60" x14ac:dyDescent="0.35">
      <c r="B496" t="s">
        <v>231</v>
      </c>
      <c r="C496" s="17">
        <v>0.13743708805067201</v>
      </c>
      <c r="D496" s="17">
        <v>0.145913772443996</v>
      </c>
      <c r="E496" s="17">
        <v>0.126597684627103</v>
      </c>
      <c r="F496" s="17"/>
      <c r="G496" s="17">
        <v>0.17338704360607801</v>
      </c>
      <c r="H496" s="17">
        <v>0.146258116314606</v>
      </c>
      <c r="I496" s="17">
        <v>0.164000453831946</v>
      </c>
      <c r="J496" s="17">
        <v>0.11496768279564901</v>
      </c>
      <c r="K496" s="17">
        <v>0.13164866239518</v>
      </c>
      <c r="L496" s="17">
        <v>0.109810331119935</v>
      </c>
      <c r="M496" s="17"/>
      <c r="N496" s="17">
        <v>0.14028769667351301</v>
      </c>
      <c r="O496" s="17">
        <v>0.14623378470998699</v>
      </c>
      <c r="P496" s="17">
        <v>0.150681492995896</v>
      </c>
      <c r="Q496" s="17">
        <v>0.10722809952503901</v>
      </c>
      <c r="R496" s="17">
        <v>0.11665776488459099</v>
      </c>
      <c r="S496" s="17"/>
      <c r="T496" s="17">
        <v>0.15647587140331701</v>
      </c>
      <c r="U496" s="17">
        <v>0.121194909189254</v>
      </c>
      <c r="V496" s="17">
        <v>0.12894010170575501</v>
      </c>
      <c r="W496" s="17">
        <v>0.15158096726719</v>
      </c>
      <c r="X496" s="17"/>
      <c r="Y496" s="17">
        <v>0.17652105500954299</v>
      </c>
      <c r="Z496" s="17">
        <v>0.126575197999442</v>
      </c>
      <c r="AA496" s="17">
        <v>9.49671440449424E-2</v>
      </c>
      <c r="AB496" s="17">
        <v>8.6229019374198204E-2</v>
      </c>
      <c r="AC496" s="17">
        <v>3.6812164391495601E-2</v>
      </c>
      <c r="AD496" s="17">
        <v>0.12861134691415199</v>
      </c>
      <c r="AE496" s="17"/>
      <c r="AF496" s="17">
        <v>0.12544374499386299</v>
      </c>
      <c r="AG496" s="17">
        <v>0.15702455531072501</v>
      </c>
      <c r="AH496" s="17"/>
      <c r="AI496" s="17">
        <v>8.9312443585835496E-2</v>
      </c>
      <c r="AJ496" s="17">
        <v>0.120781126845991</v>
      </c>
      <c r="AK496" s="17">
        <v>0.152378806858464</v>
      </c>
      <c r="AL496" s="17">
        <v>0.12936573019266201</v>
      </c>
      <c r="AM496" s="17">
        <v>0.168975321340669</v>
      </c>
      <c r="AN496" s="17">
        <v>0.108405714329092</v>
      </c>
      <c r="AO496" s="17">
        <v>0.141366364564466</v>
      </c>
      <c r="AP496" s="17"/>
      <c r="AQ496" s="17">
        <v>0.17105853091713599</v>
      </c>
      <c r="AR496" s="17">
        <v>9.8960644408916901E-2</v>
      </c>
      <c r="AS496" s="17"/>
      <c r="AT496" s="17">
        <v>0.19140041463049001</v>
      </c>
      <c r="AU496" s="17">
        <v>0.13231744678586699</v>
      </c>
      <c r="AV496" s="17">
        <v>0.11441336466013401</v>
      </c>
      <c r="AW496" s="17"/>
      <c r="AX496" s="17">
        <v>0.14304259342813999</v>
      </c>
      <c r="AY496" s="17">
        <v>0.13541226316963301</v>
      </c>
      <c r="AZ496" s="17"/>
      <c r="BA496" s="17">
        <v>0.17649584031669199</v>
      </c>
      <c r="BB496" s="17">
        <v>0.164937451420789</v>
      </c>
      <c r="BC496" s="17">
        <v>0.16369329858265599</v>
      </c>
      <c r="BD496" s="17">
        <v>0.10513855488654</v>
      </c>
      <c r="BE496" s="17">
        <v>2.8791197282024599E-2</v>
      </c>
      <c r="BF496" s="17"/>
      <c r="BG496" s="17">
        <v>0.16763380424014501</v>
      </c>
      <c r="BH496" s="17">
        <v>4.8128625929672701E-2</v>
      </c>
    </row>
    <row r="497" spans="2:60" x14ac:dyDescent="0.35">
      <c r="B497" t="s">
        <v>232</v>
      </c>
      <c r="C497" s="17">
        <v>0.13678845240613199</v>
      </c>
      <c r="D497" s="17">
        <v>0.16737514276190901</v>
      </c>
      <c r="E497" s="17">
        <v>0.109885414036688</v>
      </c>
      <c r="F497" s="17"/>
      <c r="G497" s="17">
        <v>0.17222310841994001</v>
      </c>
      <c r="H497" s="17">
        <v>0.16919818391640301</v>
      </c>
      <c r="I497" s="17">
        <v>0.121376353698707</v>
      </c>
      <c r="J497" s="17">
        <v>0.130171424619587</v>
      </c>
      <c r="K497" s="17">
        <v>0.10408010328968299</v>
      </c>
      <c r="L497" s="17">
        <v>0.131580125715555</v>
      </c>
      <c r="M497" s="17"/>
      <c r="N497" s="17">
        <v>0.106168272930389</v>
      </c>
      <c r="O497" s="17">
        <v>0.11221083823207099</v>
      </c>
      <c r="P497" s="17">
        <v>0.14730781433958501</v>
      </c>
      <c r="Q497" s="17">
        <v>0.179832874396715</v>
      </c>
      <c r="R497" s="17">
        <v>0.17529211745697099</v>
      </c>
      <c r="S497" s="17"/>
      <c r="T497" s="17">
        <v>0.13079659399385701</v>
      </c>
      <c r="U497" s="17">
        <v>0.135968562415924</v>
      </c>
      <c r="V497" s="17">
        <v>0.12931254015028501</v>
      </c>
      <c r="W497" s="17">
        <v>0.15366800306481801</v>
      </c>
      <c r="X497" s="17"/>
      <c r="Y497" s="17">
        <v>0.13491630657849299</v>
      </c>
      <c r="Z497" s="17">
        <v>0.149265240917031</v>
      </c>
      <c r="AA497" s="17">
        <v>0.108496686728643</v>
      </c>
      <c r="AB497" s="17">
        <v>0.115433583288352</v>
      </c>
      <c r="AC497" s="17">
        <v>0.40129592615229598</v>
      </c>
      <c r="AD497" s="17">
        <v>0.103586420990323</v>
      </c>
      <c r="AE497" s="17"/>
      <c r="AF497" s="17">
        <v>0.131569907627344</v>
      </c>
      <c r="AG497" s="17">
        <v>0.14677404442440001</v>
      </c>
      <c r="AH497" s="17"/>
      <c r="AI497" s="17">
        <v>5.2855602876337497E-2</v>
      </c>
      <c r="AJ497" s="17">
        <v>0.13823290746589401</v>
      </c>
      <c r="AK497" s="17">
        <v>0.121841578421699</v>
      </c>
      <c r="AL497" s="17">
        <v>0.12517907904223499</v>
      </c>
      <c r="AM497" s="17">
        <v>0.172086078150331</v>
      </c>
      <c r="AN497" s="17">
        <v>0.11261091447263399</v>
      </c>
      <c r="AO497" s="17">
        <v>0.24339594983455401</v>
      </c>
      <c r="AP497" s="17"/>
      <c r="AQ497" s="17">
        <v>0.16855171941519001</v>
      </c>
      <c r="AR497" s="17">
        <v>0.10710984569530201</v>
      </c>
      <c r="AS497" s="17"/>
      <c r="AT497" s="17">
        <v>0.195664681938922</v>
      </c>
      <c r="AU497" s="17">
        <v>0.114884078349672</v>
      </c>
      <c r="AV497" s="17">
        <v>0.127286143681798</v>
      </c>
      <c r="AW497" s="17"/>
      <c r="AX497" s="17">
        <v>0.1206469765494</v>
      </c>
      <c r="AY497" s="17">
        <v>0.14261908849164301</v>
      </c>
      <c r="AZ497" s="17"/>
      <c r="BA497" s="17">
        <v>0.17927763153113499</v>
      </c>
      <c r="BB497" s="17">
        <v>0.15771472564752001</v>
      </c>
      <c r="BC497" s="17">
        <v>0.15679833619771399</v>
      </c>
      <c r="BD497" s="17">
        <v>0.20105547905188401</v>
      </c>
      <c r="BE497" s="17">
        <v>2.6312307455291398E-2</v>
      </c>
      <c r="BF497" s="17"/>
      <c r="BG497" s="17">
        <v>0.16274494245337501</v>
      </c>
      <c r="BH497" s="17">
        <v>7.0571646854000303E-2</v>
      </c>
    </row>
    <row r="498" spans="2:60" x14ac:dyDescent="0.35">
      <c r="B498" t="s">
        <v>233</v>
      </c>
      <c r="C498" s="17">
        <v>9.5537825036754898E-2</v>
      </c>
      <c r="D498" s="17">
        <v>0.110631574266706</v>
      </c>
      <c r="E498" s="17">
        <v>8.2699051734084802E-2</v>
      </c>
      <c r="F498" s="17"/>
      <c r="G498" s="17">
        <v>0.109625600284177</v>
      </c>
      <c r="H498" s="17">
        <v>0.13298335276364801</v>
      </c>
      <c r="I498" s="17">
        <v>0.13233677261015001</v>
      </c>
      <c r="J498" s="17">
        <v>9.7791685077255497E-2</v>
      </c>
      <c r="K498" s="17">
        <v>4.5341019754776397E-2</v>
      </c>
      <c r="L498" s="17">
        <v>6.4355001443424695E-2</v>
      </c>
      <c r="M498" s="17"/>
      <c r="N498" s="17">
        <v>8.9751213735120697E-2</v>
      </c>
      <c r="O498" s="17">
        <v>9.4528377765114899E-2</v>
      </c>
      <c r="P498" s="17">
        <v>9.4703905271998401E-2</v>
      </c>
      <c r="Q498" s="17">
        <v>0.105045540292787</v>
      </c>
      <c r="R498" s="17">
        <v>0.10864830738518</v>
      </c>
      <c r="S498" s="17"/>
      <c r="T498" s="17">
        <v>0.101033702023654</v>
      </c>
      <c r="U498" s="17">
        <v>8.3299200924870795E-2</v>
      </c>
      <c r="V498" s="17">
        <v>9.8524458056446704E-2</v>
      </c>
      <c r="W498" s="17">
        <v>9.7515891957871095E-2</v>
      </c>
      <c r="X498" s="17"/>
      <c r="Y498" s="17">
        <v>0.120338999598956</v>
      </c>
      <c r="Z498" s="17">
        <v>8.7214743634540001E-2</v>
      </c>
      <c r="AA498" s="17">
        <v>9.2300638365472198E-2</v>
      </c>
      <c r="AB498" s="17">
        <v>8.1674107160710802E-2</v>
      </c>
      <c r="AC498" s="17">
        <v>0</v>
      </c>
      <c r="AD498" s="17">
        <v>7.4472487815886002E-2</v>
      </c>
      <c r="AE498" s="17"/>
      <c r="AF498" s="17">
        <v>9.0617116778028098E-2</v>
      </c>
      <c r="AG498" s="17">
        <v>0.102923445081505</v>
      </c>
      <c r="AH498" s="17"/>
      <c r="AI498" s="17">
        <v>5.6614027843654102E-2</v>
      </c>
      <c r="AJ498" s="17">
        <v>9.5373356540362206E-2</v>
      </c>
      <c r="AK498" s="17">
        <v>8.2290980882343406E-2</v>
      </c>
      <c r="AL498" s="17">
        <v>8.3807202942620507E-2</v>
      </c>
      <c r="AM498" s="17">
        <v>0.105746783608201</v>
      </c>
      <c r="AN498" s="17">
        <v>0.14408874739612901</v>
      </c>
      <c r="AO498" s="17">
        <v>8.2706398768779901E-2</v>
      </c>
      <c r="AP498" s="17"/>
      <c r="AQ498" s="17">
        <v>0.116008694269102</v>
      </c>
      <c r="AR498" s="17">
        <v>8.3333884247169296E-2</v>
      </c>
      <c r="AS498" s="17"/>
      <c r="AT498" s="17">
        <v>0.112052196223644</v>
      </c>
      <c r="AU498" s="17">
        <v>8.7684847616993702E-2</v>
      </c>
      <c r="AV498" s="17">
        <v>0.10291897590448</v>
      </c>
      <c r="AW498" s="17"/>
      <c r="AX498" s="17">
        <v>9.3139257630282399E-2</v>
      </c>
      <c r="AY498" s="17">
        <v>9.6404237364712903E-2</v>
      </c>
      <c r="AZ498" s="17"/>
      <c r="BA498" s="17">
        <v>0.123096688082276</v>
      </c>
      <c r="BB498" s="17">
        <v>0.12046908684827599</v>
      </c>
      <c r="BC498" s="17">
        <v>0.10392630096682701</v>
      </c>
      <c r="BD498" s="17">
        <v>0.127046921832348</v>
      </c>
      <c r="BE498" s="17">
        <v>1.0278579843485699E-2</v>
      </c>
      <c r="BF498" s="17"/>
      <c r="BG498" s="17">
        <v>0.12108205635979299</v>
      </c>
      <c r="BH498" s="17">
        <v>3.9853925374242503E-2</v>
      </c>
    </row>
    <row r="499" spans="2:60" x14ac:dyDescent="0.35">
      <c r="B499" t="s">
        <v>234</v>
      </c>
      <c r="C499" s="17">
        <v>6.7478002303603998E-2</v>
      </c>
      <c r="D499" s="17">
        <v>8.4328472758799802E-2</v>
      </c>
      <c r="E499" s="17">
        <v>5.2056189988378999E-2</v>
      </c>
      <c r="F499" s="17"/>
      <c r="G499" s="17">
        <v>2.1207329950879601E-2</v>
      </c>
      <c r="H499" s="17">
        <v>5.8384348579280897E-2</v>
      </c>
      <c r="I499" s="17">
        <v>2.9446600901423699E-2</v>
      </c>
      <c r="J499" s="17">
        <v>6.8484589759713096E-2</v>
      </c>
      <c r="K499" s="17">
        <v>0.134694782894764</v>
      </c>
      <c r="L499" s="17">
        <v>7.8134968069130506E-2</v>
      </c>
      <c r="M499" s="17"/>
      <c r="N499" s="17">
        <v>6.4717504322297198E-2</v>
      </c>
      <c r="O499" s="17">
        <v>4.69713688669205E-2</v>
      </c>
      <c r="P499" s="17">
        <v>8.1524996465851804E-2</v>
      </c>
      <c r="Q499" s="17">
        <v>7.1987830445795001E-2</v>
      </c>
      <c r="R499" s="17">
        <v>7.6469160653547405E-2</v>
      </c>
      <c r="S499" s="17"/>
      <c r="T499" s="17">
        <v>7.1542580771246797E-2</v>
      </c>
      <c r="U499" s="17">
        <v>8.150164248564E-2</v>
      </c>
      <c r="V499" s="17">
        <v>5.7392003541978702E-2</v>
      </c>
      <c r="W499" s="17">
        <v>6.84744299005655E-2</v>
      </c>
      <c r="X499" s="17"/>
      <c r="Y499" s="17">
        <v>3.5247173722877702E-2</v>
      </c>
      <c r="Z499" s="17">
        <v>8.0451446031985396E-2</v>
      </c>
      <c r="AA499" s="17">
        <v>5.3071288961557397E-2</v>
      </c>
      <c r="AB499" s="17">
        <v>0.102132484402324</v>
      </c>
      <c r="AC499" s="17">
        <v>5.15326441412709E-2</v>
      </c>
      <c r="AD499" s="17">
        <v>9.13066159139891E-2</v>
      </c>
      <c r="AE499" s="17"/>
      <c r="AF499" s="17">
        <v>6.7191962256261506E-2</v>
      </c>
      <c r="AG499" s="17">
        <v>6.8122444547919894E-2</v>
      </c>
      <c r="AH499" s="17"/>
      <c r="AI499" s="17">
        <v>8.0914707158802293E-2</v>
      </c>
      <c r="AJ499" s="17">
        <v>5.9525136149572701E-2</v>
      </c>
      <c r="AK499" s="17">
        <v>5.7527186397456902E-2</v>
      </c>
      <c r="AL499" s="17">
        <v>7.7572394481050203E-2</v>
      </c>
      <c r="AM499" s="17">
        <v>8.2029302990663105E-2</v>
      </c>
      <c r="AN499" s="17">
        <v>4.7646478816890103E-2</v>
      </c>
      <c r="AO499" s="17">
        <v>7.1430843044179806E-2</v>
      </c>
      <c r="AP499" s="17"/>
      <c r="AQ499" s="17">
        <v>1.6649601945311499E-2</v>
      </c>
      <c r="AR499" s="17">
        <v>0.13656482920569199</v>
      </c>
      <c r="AS499" s="17"/>
      <c r="AT499" s="17">
        <v>1.54811331836173E-2</v>
      </c>
      <c r="AU499" s="17">
        <v>4.9676682122746701E-2</v>
      </c>
      <c r="AV499" s="17">
        <v>0.129380612967752</v>
      </c>
      <c r="AW499" s="17"/>
      <c r="AX499" s="17">
        <v>8.5930223306624406E-2</v>
      </c>
      <c r="AY499" s="17">
        <v>6.0812677113208903E-2</v>
      </c>
      <c r="AZ499" s="17"/>
      <c r="BA499" s="17">
        <v>6.1168423594096098E-2</v>
      </c>
      <c r="BB499" s="17">
        <v>1.5638777016559802E-2</v>
      </c>
      <c r="BC499" s="17">
        <v>1.4475100126664499E-2</v>
      </c>
      <c r="BD499" s="17">
        <v>1.1432094934647599E-2</v>
      </c>
      <c r="BE499" s="17">
        <v>0.365522539325496</v>
      </c>
      <c r="BF499" s="17"/>
      <c r="BG499" s="17">
        <v>2.62599796789059E-2</v>
      </c>
      <c r="BH499" s="17">
        <v>0.27583772353015401</v>
      </c>
    </row>
    <row r="500" spans="2:60" x14ac:dyDescent="0.35">
      <c r="B500" t="s">
        <v>114</v>
      </c>
      <c r="C500" s="17">
        <v>6.1238388219511497E-2</v>
      </c>
      <c r="D500" s="17">
        <v>3.8756606680877499E-2</v>
      </c>
      <c r="E500" s="17">
        <v>8.0247689375566505E-2</v>
      </c>
      <c r="F500" s="17"/>
      <c r="G500" s="17">
        <v>8.2746222696739896E-2</v>
      </c>
      <c r="H500" s="17">
        <v>7.2445939992828806E-2</v>
      </c>
      <c r="I500" s="17">
        <v>5.4543933146965498E-2</v>
      </c>
      <c r="J500" s="17">
        <v>7.9441220350146405E-2</v>
      </c>
      <c r="K500" s="17">
        <v>4.7121992591810498E-2</v>
      </c>
      <c r="L500" s="17">
        <v>4.1898373062528201E-2</v>
      </c>
      <c r="M500" s="17"/>
      <c r="N500" s="17">
        <v>8.8948684976816697E-2</v>
      </c>
      <c r="O500" s="17">
        <v>7.67050071645487E-2</v>
      </c>
      <c r="P500" s="17">
        <v>3.86818928501576E-2</v>
      </c>
      <c r="Q500" s="17">
        <v>4.0001267863934403E-2</v>
      </c>
      <c r="R500" s="17">
        <v>2.15777334178247E-2</v>
      </c>
      <c r="S500" s="17"/>
      <c r="T500" s="17">
        <v>7.0183890607195099E-2</v>
      </c>
      <c r="U500" s="17">
        <v>4.0194682027985998E-2</v>
      </c>
      <c r="V500" s="17">
        <v>6.5703301562474697E-2</v>
      </c>
      <c r="W500" s="17">
        <v>6.6066037664037403E-2</v>
      </c>
      <c r="X500" s="17"/>
      <c r="Y500" s="17">
        <v>7.6967485209276904E-2</v>
      </c>
      <c r="Z500" s="17">
        <v>4.5660821652395399E-2</v>
      </c>
      <c r="AA500" s="17">
        <v>8.7967208733746999E-2</v>
      </c>
      <c r="AB500" s="17">
        <v>7.6400192660380395E-2</v>
      </c>
      <c r="AC500" s="17">
        <v>0</v>
      </c>
      <c r="AD500" s="17">
        <v>5.4887664412871601E-2</v>
      </c>
      <c r="AE500" s="17"/>
      <c r="AF500" s="17">
        <v>5.0259227266148003E-2</v>
      </c>
      <c r="AG500" s="17">
        <v>7.2087788772132802E-2</v>
      </c>
      <c r="AH500" s="17"/>
      <c r="AI500" s="17">
        <v>0.19789686819348701</v>
      </c>
      <c r="AJ500" s="17">
        <v>7.7503975221909799E-2</v>
      </c>
      <c r="AK500" s="17">
        <v>6.7667510959596694E-2</v>
      </c>
      <c r="AL500" s="17">
        <v>3.9349688327240999E-2</v>
      </c>
      <c r="AM500" s="17">
        <v>3.1475447321651299E-2</v>
      </c>
      <c r="AN500" s="17">
        <v>2.9705663314651999E-2</v>
      </c>
      <c r="AO500" s="17">
        <v>0</v>
      </c>
      <c r="AP500" s="17"/>
      <c r="AQ500" s="17">
        <v>4.7320882559250002E-2</v>
      </c>
      <c r="AR500" s="17">
        <v>5.60899738724056E-2</v>
      </c>
      <c r="AS500" s="17"/>
      <c r="AT500" s="17">
        <v>2.7557783499781802E-2</v>
      </c>
      <c r="AU500" s="17">
        <v>7.5144353762891095E-2</v>
      </c>
      <c r="AV500" s="17">
        <v>3.1668999011739397E-2</v>
      </c>
      <c r="AW500" s="17"/>
      <c r="AX500" s="17">
        <v>5.3554869133318E-2</v>
      </c>
      <c r="AY500" s="17">
        <v>6.4013834779993506E-2</v>
      </c>
      <c r="AZ500" s="17"/>
      <c r="BA500" s="17">
        <v>5.1378191026935201E-2</v>
      </c>
      <c r="BB500" s="17">
        <v>3.5018818381388102E-2</v>
      </c>
      <c r="BC500" s="17">
        <v>3.3627531618027E-2</v>
      </c>
      <c r="BD500" s="17">
        <v>1.45630024727177E-2</v>
      </c>
      <c r="BE500" s="17">
        <v>5.9414054930729598E-2</v>
      </c>
      <c r="BF500" s="17"/>
      <c r="BG500" s="17">
        <v>3.8835149615176402E-2</v>
      </c>
      <c r="BH500" s="17">
        <v>4.8054080546659599E-2</v>
      </c>
    </row>
    <row r="501" spans="2:60" x14ac:dyDescent="0.35">
      <c r="B501" t="s">
        <v>235</v>
      </c>
      <c r="C501" s="17">
        <v>1.50864872928096E-2</v>
      </c>
      <c r="D501" s="17">
        <v>1.5925948553188199E-2</v>
      </c>
      <c r="E501" s="17">
        <v>1.45248370511127E-2</v>
      </c>
      <c r="F501" s="17"/>
      <c r="G501" s="17">
        <v>1.5721330440629198E-2</v>
      </c>
      <c r="H501" s="17">
        <v>1.4711864689871901E-2</v>
      </c>
      <c r="I501" s="17">
        <v>2.7395534247505499E-3</v>
      </c>
      <c r="J501" s="17">
        <v>2.1815339026331999E-2</v>
      </c>
      <c r="K501" s="17">
        <v>2.11260468077843E-2</v>
      </c>
      <c r="L501" s="17">
        <v>1.4909533697774801E-2</v>
      </c>
      <c r="M501" s="17"/>
      <c r="N501" s="17">
        <v>1.25709721624269E-2</v>
      </c>
      <c r="O501" s="17">
        <v>1.31569127439675E-2</v>
      </c>
      <c r="P501" s="17">
        <v>1.7671491652744901E-2</v>
      </c>
      <c r="Q501" s="17">
        <v>2.0171892633754102E-2</v>
      </c>
      <c r="R501" s="17">
        <v>4.3375185808265599E-3</v>
      </c>
      <c r="S501" s="17"/>
      <c r="T501" s="17">
        <v>1.75394231920886E-2</v>
      </c>
      <c r="U501" s="17">
        <v>2.9079832414668001E-2</v>
      </c>
      <c r="V501" s="17">
        <v>1.46648377127196E-2</v>
      </c>
      <c r="W501" s="17">
        <v>1.8527755243140701E-3</v>
      </c>
      <c r="X501" s="17"/>
      <c r="Y501" s="17">
        <v>9.3268446089701702E-3</v>
      </c>
      <c r="Z501" s="17">
        <v>1.2978676347338999E-2</v>
      </c>
      <c r="AA501" s="17">
        <v>1.15288484724044E-2</v>
      </c>
      <c r="AB501" s="17">
        <v>2.07450292520663E-2</v>
      </c>
      <c r="AC501" s="17">
        <v>0.16315920249566199</v>
      </c>
      <c r="AD501" s="17">
        <v>2.32450115859472E-2</v>
      </c>
      <c r="AE501" s="17"/>
      <c r="AF501" s="17">
        <v>1.3042815811014E-2</v>
      </c>
      <c r="AG501" s="17">
        <v>1.82658832168658E-2</v>
      </c>
      <c r="AH501" s="17"/>
      <c r="AI501" s="17">
        <v>1.2593694885009599E-2</v>
      </c>
      <c r="AJ501" s="17">
        <v>8.8562067354717895E-3</v>
      </c>
      <c r="AK501" s="17">
        <v>1.6572414980719902E-2</v>
      </c>
      <c r="AL501" s="17">
        <v>9.7625344676052703E-3</v>
      </c>
      <c r="AM501" s="17">
        <v>2.2330114259621101E-2</v>
      </c>
      <c r="AN501" s="17">
        <v>2.19879771746961E-2</v>
      </c>
      <c r="AO501" s="17">
        <v>0</v>
      </c>
      <c r="AP501" s="17"/>
      <c r="AQ501" s="17">
        <v>8.1158015402184001E-3</v>
      </c>
      <c r="AR501" s="17">
        <v>2.3571120231240299E-2</v>
      </c>
      <c r="AS501" s="17"/>
      <c r="AT501" s="17">
        <v>1.1865349561914E-2</v>
      </c>
      <c r="AU501" s="17">
        <v>1.2265341864282501E-2</v>
      </c>
      <c r="AV501" s="17">
        <v>1.9497815058914601E-2</v>
      </c>
      <c r="AW501" s="17"/>
      <c r="AX501" s="17">
        <v>2.55196677223174E-2</v>
      </c>
      <c r="AY501" s="17">
        <v>1.1317805987651201E-2</v>
      </c>
      <c r="AZ501" s="17"/>
      <c r="BA501" s="17">
        <v>1.4523730321105601E-2</v>
      </c>
      <c r="BB501" s="17">
        <v>9.7592005687943493E-3</v>
      </c>
      <c r="BC501" s="17">
        <v>5.7959497382000296E-3</v>
      </c>
      <c r="BD501" s="17">
        <v>3.3909829293735899E-2</v>
      </c>
      <c r="BE501" s="17">
        <v>4.8254086305097199E-2</v>
      </c>
      <c r="BF501" s="17"/>
      <c r="BG501" s="17">
        <v>1.08706749573314E-2</v>
      </c>
      <c r="BH501" s="17">
        <v>4.4620940965639899E-2</v>
      </c>
    </row>
    <row r="502" spans="2:60" x14ac:dyDescent="0.35">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row>
    <row r="503" spans="2:60" x14ac:dyDescent="0.35">
      <c r="B503" s="6" t="s">
        <v>251</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row>
    <row r="504" spans="2:60" x14ac:dyDescent="0.35">
      <c r="B504" s="24" t="s">
        <v>97</v>
      </c>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row>
    <row r="505" spans="2:60" x14ac:dyDescent="0.35">
      <c r="B505" t="s">
        <v>246</v>
      </c>
      <c r="C505" s="17">
        <v>0.38001341803681699</v>
      </c>
      <c r="D505" s="17">
        <v>0.368412715185573</v>
      </c>
      <c r="E505" s="17">
        <v>0.38878845952822799</v>
      </c>
      <c r="F505" s="17"/>
      <c r="G505" s="17">
        <v>0.43841455957855302</v>
      </c>
      <c r="H505" s="17">
        <v>0.39064213245121299</v>
      </c>
      <c r="I505" s="17">
        <v>0.46410768173335099</v>
      </c>
      <c r="J505" s="17">
        <v>0.33269395477130598</v>
      </c>
      <c r="K505" s="17">
        <v>0.34048449736548198</v>
      </c>
      <c r="L505" s="17">
        <v>0.337994245299578</v>
      </c>
      <c r="M505" s="17"/>
      <c r="N505" s="17">
        <v>0.40375855856959703</v>
      </c>
      <c r="O505" s="17">
        <v>0.39353198748139501</v>
      </c>
      <c r="P505" s="17">
        <v>0.33609860301387001</v>
      </c>
      <c r="Q505" s="17">
        <v>0.40428353108241799</v>
      </c>
      <c r="R505" s="17">
        <v>0.40876744419912397</v>
      </c>
      <c r="S505" s="17"/>
      <c r="T505" s="17">
        <v>0.41970705977830403</v>
      </c>
      <c r="U505" s="17">
        <v>0.371869075193412</v>
      </c>
      <c r="V505" s="17">
        <v>0.34815991268839003</v>
      </c>
      <c r="W505" s="17">
        <v>0.40967470813518903</v>
      </c>
      <c r="X505" s="17"/>
      <c r="Y505" s="17">
        <v>0.43234597974012101</v>
      </c>
      <c r="Z505" s="17">
        <v>0.33857427318064698</v>
      </c>
      <c r="AA505" s="17">
        <v>0.41983897335671599</v>
      </c>
      <c r="AB505" s="17">
        <v>0.39922810334314801</v>
      </c>
      <c r="AC505" s="17">
        <v>0.48519845573130899</v>
      </c>
      <c r="AD505" s="17">
        <v>0.338983076391838</v>
      </c>
      <c r="AE505" s="17"/>
      <c r="AF505" s="17">
        <v>0.34804015516412501</v>
      </c>
      <c r="AG505" s="17">
        <v>0.42554768677388699</v>
      </c>
      <c r="AH505" s="17"/>
      <c r="AI505" s="17">
        <v>0.34167793392699197</v>
      </c>
      <c r="AJ505" s="17">
        <v>0.36768078115487901</v>
      </c>
      <c r="AK505" s="17">
        <v>0.363835364239745</v>
      </c>
      <c r="AL505" s="17">
        <v>0.38597482755158802</v>
      </c>
      <c r="AM505" s="17">
        <v>0.39506045731360001</v>
      </c>
      <c r="AN505" s="17">
        <v>0.433692686618597</v>
      </c>
      <c r="AO505" s="17">
        <v>0.36269837675441202</v>
      </c>
      <c r="AP505" s="17"/>
      <c r="AQ505" s="17">
        <v>0.502809481497968</v>
      </c>
      <c r="AR505" s="17">
        <v>0.234235685747435</v>
      </c>
      <c r="AS505" s="17"/>
      <c r="AT505" s="17">
        <v>0.55968792923961397</v>
      </c>
      <c r="AU505" s="17">
        <v>0.37858381167689797</v>
      </c>
      <c r="AV505" s="17">
        <v>0.25043515069251998</v>
      </c>
      <c r="AW505" s="17"/>
      <c r="AX505" s="17">
        <v>0.37869252149253801</v>
      </c>
      <c r="AY505" s="17">
        <v>0.38049055328297798</v>
      </c>
      <c r="AZ505" s="17"/>
      <c r="BA505" s="17">
        <v>0.42543254860465102</v>
      </c>
      <c r="BB505" s="17">
        <v>0.48444177585932302</v>
      </c>
      <c r="BC505" s="17">
        <v>0.42614578609060499</v>
      </c>
      <c r="BD505" s="17">
        <v>0.38493424717087499</v>
      </c>
      <c r="BE505" s="17">
        <v>8.2204002035465101E-2</v>
      </c>
      <c r="BF505" s="17"/>
      <c r="BG505" s="17">
        <v>0.47067604278795</v>
      </c>
      <c r="BH505" s="17">
        <v>0.15888019225956301</v>
      </c>
    </row>
    <row r="506" spans="2:60" x14ac:dyDescent="0.35">
      <c r="B506" t="s">
        <v>247</v>
      </c>
      <c r="C506" s="17">
        <v>0.30235900937202997</v>
      </c>
      <c r="D506" s="17">
        <v>0.32223856919605898</v>
      </c>
      <c r="E506" s="17">
        <v>0.28564771755721402</v>
      </c>
      <c r="F506" s="17"/>
      <c r="G506" s="17">
        <v>0.28057840077144902</v>
      </c>
      <c r="H506" s="17">
        <v>0.33111296774013599</v>
      </c>
      <c r="I506" s="17">
        <v>0.271398119692082</v>
      </c>
      <c r="J506" s="17">
        <v>0.32687297073222199</v>
      </c>
      <c r="K506" s="17">
        <v>0.26126172108686002</v>
      </c>
      <c r="L506" s="17">
        <v>0.32860067371840701</v>
      </c>
      <c r="M506" s="17"/>
      <c r="N506" s="17">
        <v>0.27059919170973401</v>
      </c>
      <c r="O506" s="17">
        <v>0.29324871126750102</v>
      </c>
      <c r="P506" s="17">
        <v>0.33194333442225099</v>
      </c>
      <c r="Q506" s="17">
        <v>0.29643240972977603</v>
      </c>
      <c r="R506" s="17">
        <v>0.33010294780421401</v>
      </c>
      <c r="S506" s="17"/>
      <c r="T506" s="17">
        <v>0.29610709202513402</v>
      </c>
      <c r="U506" s="17">
        <v>0.28570837282301698</v>
      </c>
      <c r="V506" s="17">
        <v>0.31512945153449901</v>
      </c>
      <c r="W506" s="17">
        <v>0.30092121588487902</v>
      </c>
      <c r="X506" s="17"/>
      <c r="Y506" s="17">
        <v>0.30449233042081603</v>
      </c>
      <c r="Z506" s="17">
        <v>0.32810605958575301</v>
      </c>
      <c r="AA506" s="17">
        <v>0.227616940149381</v>
      </c>
      <c r="AB506" s="17">
        <v>0.23802074839241599</v>
      </c>
      <c r="AC506" s="17">
        <v>0.22101987908012299</v>
      </c>
      <c r="AD506" s="17">
        <v>0.29013258984354101</v>
      </c>
      <c r="AE506" s="17"/>
      <c r="AF506" s="17">
        <v>0.321886999211564</v>
      </c>
      <c r="AG506" s="17">
        <v>0.278142506623066</v>
      </c>
      <c r="AH506" s="17"/>
      <c r="AI506" s="17">
        <v>0.21349773802342201</v>
      </c>
      <c r="AJ506" s="17">
        <v>0.29346184597369901</v>
      </c>
      <c r="AK506" s="17">
        <v>0.28999602450830098</v>
      </c>
      <c r="AL506" s="17">
        <v>0.28741149589217202</v>
      </c>
      <c r="AM506" s="17">
        <v>0.334016013503798</v>
      </c>
      <c r="AN506" s="17">
        <v>0.32680959564951201</v>
      </c>
      <c r="AO506" s="17">
        <v>0.37945810853628598</v>
      </c>
      <c r="AP506" s="17"/>
      <c r="AQ506" s="17">
        <v>0.33521226986688901</v>
      </c>
      <c r="AR506" s="17">
        <v>0.27832899071145101</v>
      </c>
      <c r="AS506" s="17"/>
      <c r="AT506" s="17">
        <v>0.33342169788701698</v>
      </c>
      <c r="AU506" s="17">
        <v>0.30066260708630999</v>
      </c>
      <c r="AV506" s="17">
        <v>0.30776452696086998</v>
      </c>
      <c r="AW506" s="17"/>
      <c r="AX506" s="17">
        <v>0.297032576500666</v>
      </c>
      <c r="AY506" s="17">
        <v>0.30428302747189201</v>
      </c>
      <c r="AZ506" s="17"/>
      <c r="BA506" s="17">
        <v>0.31292756196440003</v>
      </c>
      <c r="BB506" s="17">
        <v>0.34308716862160399</v>
      </c>
      <c r="BC506" s="17">
        <v>0.35279637992530699</v>
      </c>
      <c r="BD506" s="17">
        <v>0.27088021183220701</v>
      </c>
      <c r="BE506" s="17">
        <v>0.1213274322449</v>
      </c>
      <c r="BF506" s="17"/>
      <c r="BG506" s="17">
        <v>0.33605150463995398</v>
      </c>
      <c r="BH506" s="17">
        <v>0.15920649309344401</v>
      </c>
    </row>
    <row r="507" spans="2:60" x14ac:dyDescent="0.35">
      <c r="B507" t="s">
        <v>248</v>
      </c>
      <c r="C507" s="17">
        <v>0.17458900676390901</v>
      </c>
      <c r="D507" s="17">
        <v>0.177505936608881</v>
      </c>
      <c r="E507" s="17">
        <v>0.173173261432609</v>
      </c>
      <c r="F507" s="17"/>
      <c r="G507" s="17">
        <v>0.14887378805850299</v>
      </c>
      <c r="H507" s="17">
        <v>0.174092354864881</v>
      </c>
      <c r="I507" s="17">
        <v>0.13869391209736301</v>
      </c>
      <c r="J507" s="17">
        <v>0.148855483748217</v>
      </c>
      <c r="K507" s="17">
        <v>0.212531673890063</v>
      </c>
      <c r="L507" s="17">
        <v>0.207637678725309</v>
      </c>
      <c r="M507" s="17"/>
      <c r="N507" s="17">
        <v>0.15846340605977299</v>
      </c>
      <c r="O507" s="17">
        <v>0.154852451349587</v>
      </c>
      <c r="P507" s="17">
        <v>0.19312192619101501</v>
      </c>
      <c r="Q507" s="17">
        <v>0.20695613463646101</v>
      </c>
      <c r="R507" s="17">
        <v>0.15460654017068801</v>
      </c>
      <c r="S507" s="17"/>
      <c r="T507" s="17">
        <v>0.17080754978315901</v>
      </c>
      <c r="U507" s="17">
        <v>0.18655170736466001</v>
      </c>
      <c r="V507" s="17">
        <v>0.174766997041614</v>
      </c>
      <c r="W507" s="17">
        <v>0.166590759444187</v>
      </c>
      <c r="X507" s="17"/>
      <c r="Y507" s="17">
        <v>0.127004020057714</v>
      </c>
      <c r="Z507" s="17">
        <v>0.190505747452445</v>
      </c>
      <c r="AA507" s="17">
        <v>0.215950508248059</v>
      </c>
      <c r="AB507" s="17">
        <v>0.25300237647978402</v>
      </c>
      <c r="AC507" s="17">
        <v>0.123635014197962</v>
      </c>
      <c r="AD507" s="17">
        <v>0.18038216951282099</v>
      </c>
      <c r="AE507" s="17"/>
      <c r="AF507" s="17">
        <v>0.18809994510474501</v>
      </c>
      <c r="AG507" s="17">
        <v>0.15714087796974099</v>
      </c>
      <c r="AH507" s="17"/>
      <c r="AI507" s="17">
        <v>0.12856241577321401</v>
      </c>
      <c r="AJ507" s="17">
        <v>0.17973615750052499</v>
      </c>
      <c r="AK507" s="17">
        <v>0.20999248538073501</v>
      </c>
      <c r="AL507" s="17">
        <v>0.16610393367800499</v>
      </c>
      <c r="AM507" s="17">
        <v>0.16534436263352301</v>
      </c>
      <c r="AN507" s="17">
        <v>0.15107170825352101</v>
      </c>
      <c r="AO507" s="17">
        <v>0.18130405703660701</v>
      </c>
      <c r="AP507" s="17"/>
      <c r="AQ507" s="17">
        <v>0.101722404014957</v>
      </c>
      <c r="AR507" s="17">
        <v>0.26495271034333001</v>
      </c>
      <c r="AS507" s="17"/>
      <c r="AT507" s="17">
        <v>7.5073323796932906E-2</v>
      </c>
      <c r="AU507" s="17">
        <v>0.18272304264992101</v>
      </c>
      <c r="AV507" s="17">
        <v>0.243672481872453</v>
      </c>
      <c r="AW507" s="17"/>
      <c r="AX507" s="17">
        <v>0.18808779168671</v>
      </c>
      <c r="AY507" s="17">
        <v>0.16971296549110301</v>
      </c>
      <c r="AZ507" s="17"/>
      <c r="BA507" s="17">
        <v>0.115969734341691</v>
      </c>
      <c r="BB507" s="17">
        <v>0.13808008760308599</v>
      </c>
      <c r="BC507" s="17">
        <v>0.152984842035432</v>
      </c>
      <c r="BD507" s="17">
        <v>0.21157038528627201</v>
      </c>
      <c r="BE507" s="17">
        <v>0.34606640518109799</v>
      </c>
      <c r="BF507" s="17"/>
      <c r="BG507" s="17">
        <v>0.13292216171131699</v>
      </c>
      <c r="BH507" s="17">
        <v>0.31200095393678401</v>
      </c>
    </row>
    <row r="508" spans="2:60" x14ac:dyDescent="0.35">
      <c r="B508" t="s">
        <v>249</v>
      </c>
      <c r="C508" s="17">
        <v>8.1660532447180398E-2</v>
      </c>
      <c r="D508" s="17">
        <v>9.8687342136397793E-2</v>
      </c>
      <c r="E508" s="17">
        <v>6.6770298652731597E-2</v>
      </c>
      <c r="F508" s="17"/>
      <c r="G508" s="17">
        <v>6.2427549820991801E-2</v>
      </c>
      <c r="H508" s="17">
        <v>5.0716102739746999E-2</v>
      </c>
      <c r="I508" s="17">
        <v>5.3052656060771301E-2</v>
      </c>
      <c r="J508" s="17">
        <v>9.0065549116313606E-2</v>
      </c>
      <c r="K508" s="17">
        <v>0.14621375076349899</v>
      </c>
      <c r="L508" s="17">
        <v>8.4457144638036594E-2</v>
      </c>
      <c r="M508" s="17"/>
      <c r="N508" s="17">
        <v>7.7974333746433797E-2</v>
      </c>
      <c r="O508" s="17">
        <v>7.6504603201809504E-2</v>
      </c>
      <c r="P508" s="17">
        <v>8.7719636142734994E-2</v>
      </c>
      <c r="Q508" s="17">
        <v>7.6613378796741405E-2</v>
      </c>
      <c r="R508" s="17">
        <v>9.5493307105538106E-2</v>
      </c>
      <c r="S508" s="17"/>
      <c r="T508" s="17">
        <v>7.3619609500657504E-2</v>
      </c>
      <c r="U508" s="17">
        <v>9.3552757647506896E-2</v>
      </c>
      <c r="V508" s="17">
        <v>8.7389879206181395E-2</v>
      </c>
      <c r="W508" s="17">
        <v>6.7901005435308706E-2</v>
      </c>
      <c r="X508" s="17"/>
      <c r="Y508" s="17">
        <v>5.9912864325118699E-2</v>
      </c>
      <c r="Z508" s="17">
        <v>9.8880294246815006E-2</v>
      </c>
      <c r="AA508" s="17">
        <v>7.2263500526562399E-2</v>
      </c>
      <c r="AB508" s="17">
        <v>6.4834255088062898E-2</v>
      </c>
      <c r="AC508" s="17">
        <v>6.5337092451319898E-2</v>
      </c>
      <c r="AD508" s="17">
        <v>0.10134375755323299</v>
      </c>
      <c r="AE508" s="17"/>
      <c r="AF508" s="17">
        <v>8.2134498240860193E-2</v>
      </c>
      <c r="AG508" s="17">
        <v>8.2541134354585696E-2</v>
      </c>
      <c r="AH508" s="17"/>
      <c r="AI508" s="17">
        <v>9.6516246417489807E-2</v>
      </c>
      <c r="AJ508" s="17">
        <v>8.3680784588462495E-2</v>
      </c>
      <c r="AK508" s="17">
        <v>6.9833832538326798E-2</v>
      </c>
      <c r="AL508" s="17">
        <v>0.107404674885826</v>
      </c>
      <c r="AM508" s="17">
        <v>8.0177982479435306E-2</v>
      </c>
      <c r="AN508" s="17">
        <v>7.0438530302357194E-2</v>
      </c>
      <c r="AO508" s="17">
        <v>6.0170499486942502E-2</v>
      </c>
      <c r="AP508" s="17"/>
      <c r="AQ508" s="17">
        <v>2.4081694614982802E-2</v>
      </c>
      <c r="AR508" s="17">
        <v>0.164014922781892</v>
      </c>
      <c r="AS508" s="17"/>
      <c r="AT508" s="17">
        <v>1.38841272670288E-2</v>
      </c>
      <c r="AU508" s="17">
        <v>6.4345746385838398E-2</v>
      </c>
      <c r="AV508" s="17">
        <v>0.15707005871038399</v>
      </c>
      <c r="AW508" s="17"/>
      <c r="AX508" s="17">
        <v>7.7659616743197504E-2</v>
      </c>
      <c r="AY508" s="17">
        <v>8.3105746235918307E-2</v>
      </c>
      <c r="AZ508" s="17"/>
      <c r="BA508" s="17">
        <v>7.1553388073137103E-2</v>
      </c>
      <c r="BB508" s="17">
        <v>1.8130563155991899E-2</v>
      </c>
      <c r="BC508" s="17">
        <v>3.6776568075885301E-2</v>
      </c>
      <c r="BD508" s="17">
        <v>9.3005639071132906E-2</v>
      </c>
      <c r="BE508" s="17">
        <v>0.37542228510790698</v>
      </c>
      <c r="BF508" s="17"/>
      <c r="BG508" s="17">
        <v>3.0593094558991799E-2</v>
      </c>
      <c r="BH508" s="17">
        <v>0.30389116847210101</v>
      </c>
    </row>
    <row r="509" spans="2:60" x14ac:dyDescent="0.35">
      <c r="B509" t="s">
        <v>114</v>
      </c>
      <c r="C509" s="17">
        <v>6.1378033380063098E-2</v>
      </c>
      <c r="D509" s="17">
        <v>3.3155436873089E-2</v>
      </c>
      <c r="E509" s="17">
        <v>8.5620262829217697E-2</v>
      </c>
      <c r="F509" s="17"/>
      <c r="G509" s="17">
        <v>6.9705701770502698E-2</v>
      </c>
      <c r="H509" s="17">
        <v>5.3436442204023098E-2</v>
      </c>
      <c r="I509" s="17">
        <v>7.2747630416432701E-2</v>
      </c>
      <c r="J509" s="17">
        <v>0.101512041631942</v>
      </c>
      <c r="K509" s="17">
        <v>3.9508356894095598E-2</v>
      </c>
      <c r="L509" s="17">
        <v>4.13102576186688E-2</v>
      </c>
      <c r="M509" s="17"/>
      <c r="N509" s="17">
        <v>8.9204509914461994E-2</v>
      </c>
      <c r="O509" s="17">
        <v>8.1862246699706404E-2</v>
      </c>
      <c r="P509" s="17">
        <v>5.1116500230128599E-2</v>
      </c>
      <c r="Q509" s="17">
        <v>1.5714545754604299E-2</v>
      </c>
      <c r="R509" s="17">
        <v>1.1029760720436399E-2</v>
      </c>
      <c r="S509" s="17"/>
      <c r="T509" s="17">
        <v>3.9758688912744998E-2</v>
      </c>
      <c r="U509" s="17">
        <v>6.2318086971404001E-2</v>
      </c>
      <c r="V509" s="17">
        <v>7.4553759529314895E-2</v>
      </c>
      <c r="W509" s="17">
        <v>5.49123111004369E-2</v>
      </c>
      <c r="X509" s="17"/>
      <c r="Y509" s="17">
        <v>7.62448054562304E-2</v>
      </c>
      <c r="Z509" s="17">
        <v>4.393362553434E-2</v>
      </c>
      <c r="AA509" s="17">
        <v>6.4330077719281495E-2</v>
      </c>
      <c r="AB509" s="17">
        <v>4.4914516696589302E-2</v>
      </c>
      <c r="AC509" s="17">
        <v>0.104809558539285</v>
      </c>
      <c r="AD509" s="17">
        <v>8.9158406698566103E-2</v>
      </c>
      <c r="AE509" s="17"/>
      <c r="AF509" s="17">
        <v>5.9838402278706002E-2</v>
      </c>
      <c r="AG509" s="17">
        <v>5.66277942787193E-2</v>
      </c>
      <c r="AH509" s="17"/>
      <c r="AI509" s="17">
        <v>0.219745665858881</v>
      </c>
      <c r="AJ509" s="17">
        <v>7.5440430782434995E-2</v>
      </c>
      <c r="AK509" s="17">
        <v>6.6342293332891905E-2</v>
      </c>
      <c r="AL509" s="17">
        <v>5.3105067992409501E-2</v>
      </c>
      <c r="AM509" s="17">
        <v>2.5401184069642899E-2</v>
      </c>
      <c r="AN509" s="17">
        <v>1.7987479176012299E-2</v>
      </c>
      <c r="AO509" s="17">
        <v>1.63689581857526E-2</v>
      </c>
      <c r="AP509" s="17"/>
      <c r="AQ509" s="17">
        <v>3.6174150005203402E-2</v>
      </c>
      <c r="AR509" s="17">
        <v>5.84676904158924E-2</v>
      </c>
      <c r="AS509" s="17"/>
      <c r="AT509" s="17">
        <v>1.7932921809407799E-2</v>
      </c>
      <c r="AU509" s="17">
        <v>7.3684792201032107E-2</v>
      </c>
      <c r="AV509" s="17">
        <v>4.1057781763772699E-2</v>
      </c>
      <c r="AW509" s="17"/>
      <c r="AX509" s="17">
        <v>5.8527493576888898E-2</v>
      </c>
      <c r="AY509" s="17">
        <v>6.2407707518109201E-2</v>
      </c>
      <c r="AZ509" s="17"/>
      <c r="BA509" s="17">
        <v>7.4116767016121105E-2</v>
      </c>
      <c r="BB509" s="17">
        <v>1.6260404759996301E-2</v>
      </c>
      <c r="BC509" s="17">
        <v>3.1296423872770901E-2</v>
      </c>
      <c r="BD509" s="17">
        <v>3.9609516639512503E-2</v>
      </c>
      <c r="BE509" s="17">
        <v>7.4979875430629797E-2</v>
      </c>
      <c r="BF509" s="17"/>
      <c r="BG509" s="17">
        <v>2.9757196301787098E-2</v>
      </c>
      <c r="BH509" s="17">
        <v>6.6021192238108997E-2</v>
      </c>
    </row>
    <row r="510" spans="2:60" x14ac:dyDescent="0.35">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row>
    <row r="511" spans="2:60" x14ac:dyDescent="0.35">
      <c r="B511" s="6" t="s">
        <v>252</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row>
    <row r="512" spans="2:60" x14ac:dyDescent="0.35">
      <c r="B512" s="24" t="s">
        <v>97</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row>
    <row r="513" spans="2:60" x14ac:dyDescent="0.35">
      <c r="B513" t="s">
        <v>246</v>
      </c>
      <c r="C513" s="17">
        <v>0.29048582545274099</v>
      </c>
      <c r="D513" s="17">
        <v>0.28717481414512802</v>
      </c>
      <c r="E513" s="17">
        <v>0.29236779205400398</v>
      </c>
      <c r="F513" s="17"/>
      <c r="G513" s="17">
        <v>0.36568387005626501</v>
      </c>
      <c r="H513" s="17">
        <v>0.32509399097466002</v>
      </c>
      <c r="I513" s="17">
        <v>0.32168277019498598</v>
      </c>
      <c r="J513" s="17">
        <v>0.251851568451813</v>
      </c>
      <c r="K513" s="17">
        <v>0.25989435140011402</v>
      </c>
      <c r="L513" s="17">
        <v>0.24631939861452801</v>
      </c>
      <c r="M513" s="17"/>
      <c r="N513" s="17">
        <v>0.28496471168366999</v>
      </c>
      <c r="O513" s="17">
        <v>0.30091694572765498</v>
      </c>
      <c r="P513" s="17">
        <v>0.29287489428712699</v>
      </c>
      <c r="Q513" s="17">
        <v>0.27475733522477802</v>
      </c>
      <c r="R513" s="17">
        <v>0.29696699774733298</v>
      </c>
      <c r="S513" s="17"/>
      <c r="T513" s="17">
        <v>0.32645039786931601</v>
      </c>
      <c r="U513" s="17">
        <v>0.24603242664871899</v>
      </c>
      <c r="V513" s="17">
        <v>0.27473137225941102</v>
      </c>
      <c r="W513" s="17">
        <v>0.32870294871536099</v>
      </c>
      <c r="X513" s="17"/>
      <c r="Y513" s="17">
        <v>0.33268347461741399</v>
      </c>
      <c r="Z513" s="17">
        <v>0.26393010547324902</v>
      </c>
      <c r="AA513" s="17">
        <v>0.26609871524746498</v>
      </c>
      <c r="AB513" s="17">
        <v>0.27890725372005998</v>
      </c>
      <c r="AC513" s="17">
        <v>0.43135674717025801</v>
      </c>
      <c r="AD513" s="17">
        <v>0.26959947692723901</v>
      </c>
      <c r="AE513" s="17"/>
      <c r="AF513" s="17">
        <v>0.27043279974967499</v>
      </c>
      <c r="AG513" s="17">
        <v>0.31870040152107199</v>
      </c>
      <c r="AH513" s="17"/>
      <c r="AI513" s="17">
        <v>0.199049243643</v>
      </c>
      <c r="AJ513" s="17">
        <v>0.27015417506390399</v>
      </c>
      <c r="AK513" s="17">
        <v>0.30266730420669902</v>
      </c>
      <c r="AL513" s="17">
        <v>0.31236825075900898</v>
      </c>
      <c r="AM513" s="17">
        <v>0.30716425739691</v>
      </c>
      <c r="AN513" s="17">
        <v>0.31296882291929401</v>
      </c>
      <c r="AO513" s="17">
        <v>0.29300633792644099</v>
      </c>
      <c r="AP513" s="17"/>
      <c r="AQ513" s="17">
        <v>0.378816997418297</v>
      </c>
      <c r="AR513" s="17">
        <v>0.20215949129727101</v>
      </c>
      <c r="AS513" s="17"/>
      <c r="AT513" s="17">
        <v>0.43602805687958102</v>
      </c>
      <c r="AU513" s="17">
        <v>0.27167183545383999</v>
      </c>
      <c r="AV513" s="17">
        <v>0.22203774432888901</v>
      </c>
      <c r="AW513" s="17"/>
      <c r="AX513" s="17">
        <v>0.28050231370263201</v>
      </c>
      <c r="AY513" s="17">
        <v>0.29409207709831298</v>
      </c>
      <c r="AZ513" s="17"/>
      <c r="BA513" s="17">
        <v>0.387278107289725</v>
      </c>
      <c r="BB513" s="17">
        <v>0.38660115163398301</v>
      </c>
      <c r="BC513" s="17">
        <v>0.31115365474404799</v>
      </c>
      <c r="BD513" s="17">
        <v>0.21748035262819901</v>
      </c>
      <c r="BE513" s="17">
        <v>4.41874198441599E-2</v>
      </c>
      <c r="BF513" s="17"/>
      <c r="BG513" s="17">
        <v>0.38675907254384201</v>
      </c>
      <c r="BH513" s="17">
        <v>8.8079439528870498E-2</v>
      </c>
    </row>
    <row r="514" spans="2:60" x14ac:dyDescent="0.35">
      <c r="B514" t="s">
        <v>247</v>
      </c>
      <c r="C514" s="17">
        <v>0.33987151943648197</v>
      </c>
      <c r="D514" s="17">
        <v>0.34937775967568502</v>
      </c>
      <c r="E514" s="17">
        <v>0.33122019279424397</v>
      </c>
      <c r="F514" s="17"/>
      <c r="G514" s="17">
        <v>0.27784482183522502</v>
      </c>
      <c r="H514" s="17">
        <v>0.35729716873879103</v>
      </c>
      <c r="I514" s="17">
        <v>0.36906786181860002</v>
      </c>
      <c r="J514" s="17">
        <v>0.30369970581627498</v>
      </c>
      <c r="K514" s="17">
        <v>0.32932641574607302</v>
      </c>
      <c r="L514" s="17">
        <v>0.37346522789177</v>
      </c>
      <c r="M514" s="17"/>
      <c r="N514" s="17">
        <v>0.304001044484079</v>
      </c>
      <c r="O514" s="17">
        <v>0.35138872386049103</v>
      </c>
      <c r="P514" s="17">
        <v>0.33288677531233601</v>
      </c>
      <c r="Q514" s="17">
        <v>0.381263056827155</v>
      </c>
      <c r="R514" s="17">
        <v>0.37650188390531802</v>
      </c>
      <c r="S514" s="17"/>
      <c r="T514" s="17">
        <v>0.338361110467715</v>
      </c>
      <c r="U514" s="17">
        <v>0.31461384405318399</v>
      </c>
      <c r="V514" s="17">
        <v>0.358784608253926</v>
      </c>
      <c r="W514" s="17">
        <v>0.33276116339103801</v>
      </c>
      <c r="X514" s="17"/>
      <c r="Y514" s="17">
        <v>0.34833392055138201</v>
      </c>
      <c r="Z514" s="17">
        <v>0.32639411520395401</v>
      </c>
      <c r="AA514" s="17">
        <v>0.36449681357598201</v>
      </c>
      <c r="AB514" s="17">
        <v>0.372240496491616</v>
      </c>
      <c r="AC514" s="17">
        <v>0.31265626008999797</v>
      </c>
      <c r="AD514" s="17">
        <v>0.33063922312597299</v>
      </c>
      <c r="AE514" s="17"/>
      <c r="AF514" s="17">
        <v>0.36013813974707698</v>
      </c>
      <c r="AG514" s="17">
        <v>0.31500610552932701</v>
      </c>
      <c r="AH514" s="17"/>
      <c r="AI514" s="17">
        <v>0.25563570880912601</v>
      </c>
      <c r="AJ514" s="17">
        <v>0.34474092568787201</v>
      </c>
      <c r="AK514" s="17">
        <v>0.30683996485924903</v>
      </c>
      <c r="AL514" s="17">
        <v>0.31473175584317797</v>
      </c>
      <c r="AM514" s="17">
        <v>0.36280685420599701</v>
      </c>
      <c r="AN514" s="17">
        <v>0.42830902201561599</v>
      </c>
      <c r="AO514" s="17">
        <v>0.34275900110765201</v>
      </c>
      <c r="AP514" s="17"/>
      <c r="AQ514" s="17">
        <v>0.38370454514188401</v>
      </c>
      <c r="AR514" s="17">
        <v>0.28007432448816399</v>
      </c>
      <c r="AS514" s="17"/>
      <c r="AT514" s="17">
        <v>0.37674179885349102</v>
      </c>
      <c r="AU514" s="17">
        <v>0.35374224922202102</v>
      </c>
      <c r="AV514" s="17">
        <v>0.317649864240104</v>
      </c>
      <c r="AW514" s="17"/>
      <c r="AX514" s="17">
        <v>0.32423113303611301</v>
      </c>
      <c r="AY514" s="17">
        <v>0.34552115161056202</v>
      </c>
      <c r="AZ514" s="17"/>
      <c r="BA514" s="17">
        <v>0.28886340814599798</v>
      </c>
      <c r="BB514" s="17">
        <v>0.37102506123353202</v>
      </c>
      <c r="BC514" s="17">
        <v>0.41549927025948702</v>
      </c>
      <c r="BD514" s="17">
        <v>0.43875960098136002</v>
      </c>
      <c r="BE514" s="17">
        <v>0.12301674344501699</v>
      </c>
      <c r="BF514" s="17"/>
      <c r="BG514" s="17">
        <v>0.35185830651185901</v>
      </c>
      <c r="BH514" s="17">
        <v>0.202988797098023</v>
      </c>
    </row>
    <row r="515" spans="2:60" x14ac:dyDescent="0.35">
      <c r="B515" t="s">
        <v>248</v>
      </c>
      <c r="C515" s="17">
        <v>0.19029478366002001</v>
      </c>
      <c r="D515" s="17">
        <v>0.198129918600185</v>
      </c>
      <c r="E515" s="17">
        <v>0.18582425317430701</v>
      </c>
      <c r="F515" s="17"/>
      <c r="G515" s="17">
        <v>0.19730479354806299</v>
      </c>
      <c r="H515" s="17">
        <v>0.196105660073779</v>
      </c>
      <c r="I515" s="17">
        <v>0.14627235962834401</v>
      </c>
      <c r="J515" s="17">
        <v>0.214066302158784</v>
      </c>
      <c r="K515" s="17">
        <v>0.18340682986149001</v>
      </c>
      <c r="L515" s="17">
        <v>0.20338504055156501</v>
      </c>
      <c r="M515" s="17"/>
      <c r="N515" s="17">
        <v>0.198549451195244</v>
      </c>
      <c r="O515" s="17">
        <v>0.16894441414153799</v>
      </c>
      <c r="P515" s="17">
        <v>0.20760026100895301</v>
      </c>
      <c r="Q515" s="17">
        <v>0.182261314254623</v>
      </c>
      <c r="R515" s="17">
        <v>0.180991669639886</v>
      </c>
      <c r="S515" s="17"/>
      <c r="T515" s="17">
        <v>0.18819246120826799</v>
      </c>
      <c r="U515" s="17">
        <v>0.23183843772662799</v>
      </c>
      <c r="V515" s="17">
        <v>0.183491194574148</v>
      </c>
      <c r="W515" s="17">
        <v>0.16651552410612799</v>
      </c>
      <c r="X515" s="17"/>
      <c r="Y515" s="17">
        <v>0.13805808863100399</v>
      </c>
      <c r="Z515" s="17">
        <v>0.22358376846410699</v>
      </c>
      <c r="AA515" s="17">
        <v>0.19918871493201701</v>
      </c>
      <c r="AB515" s="17">
        <v>0.20170586927530801</v>
      </c>
      <c r="AC515" s="17">
        <v>0.13911725614715301</v>
      </c>
      <c r="AD515" s="17">
        <v>0.21402912872931101</v>
      </c>
      <c r="AE515" s="17"/>
      <c r="AF515" s="17">
        <v>0.199280654670488</v>
      </c>
      <c r="AG515" s="17">
        <v>0.181190972425638</v>
      </c>
      <c r="AH515" s="17"/>
      <c r="AI515" s="17">
        <v>0.20418803078968001</v>
      </c>
      <c r="AJ515" s="17">
        <v>0.20102990908035601</v>
      </c>
      <c r="AK515" s="17">
        <v>0.19218215438941999</v>
      </c>
      <c r="AL515" s="17">
        <v>0.185142423149215</v>
      </c>
      <c r="AM515" s="17">
        <v>0.18257022136913201</v>
      </c>
      <c r="AN515" s="17">
        <v>0.15599401028152199</v>
      </c>
      <c r="AO515" s="17">
        <v>0.24924562219287899</v>
      </c>
      <c r="AP515" s="17"/>
      <c r="AQ515" s="17">
        <v>0.14426056279458599</v>
      </c>
      <c r="AR515" s="17">
        <v>0.26473557264953901</v>
      </c>
      <c r="AS515" s="17"/>
      <c r="AT515" s="17">
        <v>0.122409879646196</v>
      </c>
      <c r="AU515" s="17">
        <v>0.20687434970781399</v>
      </c>
      <c r="AV515" s="17">
        <v>0.22966549951333601</v>
      </c>
      <c r="AW515" s="17"/>
      <c r="AX515" s="17">
        <v>0.21891246598392899</v>
      </c>
      <c r="AY515" s="17">
        <v>0.179957482862839</v>
      </c>
      <c r="AZ515" s="17"/>
      <c r="BA515" s="17">
        <v>0.127103211169596</v>
      </c>
      <c r="BB515" s="17">
        <v>0.16353614590273999</v>
      </c>
      <c r="BC515" s="17">
        <v>0.18695818356939101</v>
      </c>
      <c r="BD515" s="17">
        <v>0.23283224077589501</v>
      </c>
      <c r="BE515" s="17">
        <v>0.33167928886445103</v>
      </c>
      <c r="BF515" s="17"/>
      <c r="BG515" s="17">
        <v>0.155037033511745</v>
      </c>
      <c r="BH515" s="17">
        <v>0.30664308853719802</v>
      </c>
    </row>
    <row r="516" spans="2:60" x14ac:dyDescent="0.35">
      <c r="B516" t="s">
        <v>249</v>
      </c>
      <c r="C516" s="17">
        <v>7.8931886477668703E-2</v>
      </c>
      <c r="D516" s="17">
        <v>0.10298416363718101</v>
      </c>
      <c r="E516" s="17">
        <v>5.7329797231691002E-2</v>
      </c>
      <c r="F516" s="17"/>
      <c r="G516" s="17">
        <v>4.1679991266995897E-2</v>
      </c>
      <c r="H516" s="17">
        <v>3.9480896791811097E-2</v>
      </c>
      <c r="I516" s="17">
        <v>5.67495288419472E-2</v>
      </c>
      <c r="J516" s="17">
        <v>9.2227887976259804E-2</v>
      </c>
      <c r="K516" s="17">
        <v>0.12640080836741199</v>
      </c>
      <c r="L516" s="17">
        <v>0.10409362122911101</v>
      </c>
      <c r="M516" s="17"/>
      <c r="N516" s="17">
        <v>7.8779456659467603E-2</v>
      </c>
      <c r="O516" s="17">
        <v>5.9884200745790102E-2</v>
      </c>
      <c r="P516" s="17">
        <v>8.2627384106713594E-2</v>
      </c>
      <c r="Q516" s="17">
        <v>9.5310623464740701E-2</v>
      </c>
      <c r="R516" s="17">
        <v>0.103890939527682</v>
      </c>
      <c r="S516" s="17"/>
      <c r="T516" s="17">
        <v>6.8045815057074702E-2</v>
      </c>
      <c r="U516" s="17">
        <v>9.5835978640302605E-2</v>
      </c>
      <c r="V516" s="17">
        <v>8.2289471009008602E-2</v>
      </c>
      <c r="W516" s="17">
        <v>6.6614870717472296E-2</v>
      </c>
      <c r="X516" s="17"/>
      <c r="Y516" s="17">
        <v>6.1629980826846599E-2</v>
      </c>
      <c r="Z516" s="17">
        <v>9.3511669050203403E-2</v>
      </c>
      <c r="AA516" s="17">
        <v>5.8355594509739199E-2</v>
      </c>
      <c r="AB516" s="17">
        <v>8.0962405833328602E-2</v>
      </c>
      <c r="AC516" s="17">
        <v>6.5337092451319898E-2</v>
      </c>
      <c r="AD516" s="17">
        <v>8.3273642497490002E-2</v>
      </c>
      <c r="AE516" s="17"/>
      <c r="AF516" s="17">
        <v>7.6119910728602802E-2</v>
      </c>
      <c r="AG516" s="17">
        <v>8.1858551352565298E-2</v>
      </c>
      <c r="AH516" s="17"/>
      <c r="AI516" s="17">
        <v>6.8106296129619201E-2</v>
      </c>
      <c r="AJ516" s="17">
        <v>6.5909149136679904E-2</v>
      </c>
      <c r="AK516" s="17">
        <v>7.7073092181577194E-2</v>
      </c>
      <c r="AL516" s="17">
        <v>0.111311984174359</v>
      </c>
      <c r="AM516" s="17">
        <v>9.0705026225238794E-2</v>
      </c>
      <c r="AN516" s="17">
        <v>4.3122273109032203E-2</v>
      </c>
      <c r="AO516" s="17">
        <v>0.114989038773028</v>
      </c>
      <c r="AP516" s="17"/>
      <c r="AQ516" s="17">
        <v>1.61020298606716E-2</v>
      </c>
      <c r="AR516" s="17">
        <v>0.162189186288063</v>
      </c>
      <c r="AS516" s="17"/>
      <c r="AT516" s="17">
        <v>8.2789901557156799E-3</v>
      </c>
      <c r="AU516" s="17">
        <v>5.4663609632344901E-2</v>
      </c>
      <c r="AV516" s="17">
        <v>0.16399901740311901</v>
      </c>
      <c r="AW516" s="17"/>
      <c r="AX516" s="17">
        <v>7.9833181432179795E-2</v>
      </c>
      <c r="AY516" s="17">
        <v>7.8606320034296101E-2</v>
      </c>
      <c r="AZ516" s="17"/>
      <c r="BA516" s="17">
        <v>7.2705242668750503E-2</v>
      </c>
      <c r="BB516" s="17">
        <v>2.35123541501874E-2</v>
      </c>
      <c r="BC516" s="17">
        <v>2.1968822906868898E-2</v>
      </c>
      <c r="BD516" s="17">
        <v>9.41138982044466E-2</v>
      </c>
      <c r="BE516" s="17">
        <v>0.38818626260816802</v>
      </c>
      <c r="BF516" s="17"/>
      <c r="BG516" s="17">
        <v>3.4988121650646103E-2</v>
      </c>
      <c r="BH516" s="17">
        <v>0.31370295968419398</v>
      </c>
    </row>
    <row r="517" spans="2:60" x14ac:dyDescent="0.35">
      <c r="B517" t="s">
        <v>114</v>
      </c>
      <c r="C517" s="17">
        <v>0.100415984973088</v>
      </c>
      <c r="D517" s="17">
        <v>6.2333343941821301E-2</v>
      </c>
      <c r="E517" s="17">
        <v>0.13325796474575399</v>
      </c>
      <c r="F517" s="17"/>
      <c r="G517" s="17">
        <v>0.11748652329345</v>
      </c>
      <c r="H517" s="17">
        <v>8.2022283420959102E-2</v>
      </c>
      <c r="I517" s="17">
        <v>0.10622747951612201</v>
      </c>
      <c r="J517" s="17">
        <v>0.13815453559686799</v>
      </c>
      <c r="K517" s="17">
        <v>0.100971594624911</v>
      </c>
      <c r="L517" s="17">
        <v>7.2736711713026606E-2</v>
      </c>
      <c r="M517" s="17"/>
      <c r="N517" s="17">
        <v>0.13370533597754</v>
      </c>
      <c r="O517" s="17">
        <v>0.118865715524525</v>
      </c>
      <c r="P517" s="17">
        <v>8.4010685284871295E-2</v>
      </c>
      <c r="Q517" s="17">
        <v>6.6407670228703003E-2</v>
      </c>
      <c r="R517" s="17">
        <v>4.1648509179780697E-2</v>
      </c>
      <c r="S517" s="17"/>
      <c r="T517" s="17">
        <v>7.8950215397627005E-2</v>
      </c>
      <c r="U517" s="17">
        <v>0.11167931293116599</v>
      </c>
      <c r="V517" s="17">
        <v>0.100703353903506</v>
      </c>
      <c r="W517" s="17">
        <v>0.10540549306999999</v>
      </c>
      <c r="X517" s="17"/>
      <c r="Y517" s="17">
        <v>0.11929453537335299</v>
      </c>
      <c r="Z517" s="17">
        <v>9.2580341808486594E-2</v>
      </c>
      <c r="AA517" s="17">
        <v>0.111860161734797</v>
      </c>
      <c r="AB517" s="17">
        <v>6.6183974679687202E-2</v>
      </c>
      <c r="AC517" s="17">
        <v>5.15326441412709E-2</v>
      </c>
      <c r="AD517" s="17">
        <v>0.10245852871998699</v>
      </c>
      <c r="AE517" s="17"/>
      <c r="AF517" s="17">
        <v>9.4028495104156701E-2</v>
      </c>
      <c r="AG517" s="17">
        <v>0.103243969171397</v>
      </c>
      <c r="AH517" s="17"/>
      <c r="AI517" s="17">
        <v>0.27302072062857502</v>
      </c>
      <c r="AJ517" s="17">
        <v>0.118165841031188</v>
      </c>
      <c r="AK517" s="17">
        <v>0.121237484363055</v>
      </c>
      <c r="AL517" s="17">
        <v>7.6445586074240193E-2</v>
      </c>
      <c r="AM517" s="17">
        <v>5.6753640802722098E-2</v>
      </c>
      <c r="AN517" s="17">
        <v>5.96058716745363E-2</v>
      </c>
      <c r="AO517" s="17">
        <v>0</v>
      </c>
      <c r="AP517" s="17"/>
      <c r="AQ517" s="17">
        <v>7.71158647845612E-2</v>
      </c>
      <c r="AR517" s="17">
        <v>9.08414252769634E-2</v>
      </c>
      <c r="AS517" s="17"/>
      <c r="AT517" s="17">
        <v>5.6541274465016E-2</v>
      </c>
      <c r="AU517" s="17">
        <v>0.11304795598398</v>
      </c>
      <c r="AV517" s="17">
        <v>6.6647874514551994E-2</v>
      </c>
      <c r="AW517" s="17"/>
      <c r="AX517" s="17">
        <v>9.6520905845145902E-2</v>
      </c>
      <c r="AY517" s="17">
        <v>0.10182296839398999</v>
      </c>
      <c r="AZ517" s="17"/>
      <c r="BA517" s="17">
        <v>0.124050030725931</v>
      </c>
      <c r="BB517" s="17">
        <v>5.5325287079557001E-2</v>
      </c>
      <c r="BC517" s="17">
        <v>6.4420068520206195E-2</v>
      </c>
      <c r="BD517" s="17">
        <v>1.68139074100997E-2</v>
      </c>
      <c r="BE517" s="17">
        <v>0.112930285238204</v>
      </c>
      <c r="BF517" s="17"/>
      <c r="BG517" s="17">
        <v>7.1357465781907603E-2</v>
      </c>
      <c r="BH517" s="17">
        <v>8.8585715151715094E-2</v>
      </c>
    </row>
    <row r="518" spans="2:60"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row>
    <row r="519" spans="2:60" x14ac:dyDescent="0.35">
      <c r="B519" s="6" t="s">
        <v>253</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row>
    <row r="520" spans="2:60" x14ac:dyDescent="0.35">
      <c r="B520" s="24" t="s">
        <v>97</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row>
    <row r="521" spans="2:60" x14ac:dyDescent="0.35">
      <c r="B521" t="s">
        <v>246</v>
      </c>
      <c r="C521" s="17">
        <v>0.24064700836407199</v>
      </c>
      <c r="D521" s="17">
        <v>0.23307548158572999</v>
      </c>
      <c r="E521" s="17">
        <v>0.24840979348661099</v>
      </c>
      <c r="F521" s="17"/>
      <c r="G521" s="17">
        <v>0.28285142125361701</v>
      </c>
      <c r="H521" s="17">
        <v>0.237876807766291</v>
      </c>
      <c r="I521" s="17">
        <v>0.25812566592747999</v>
      </c>
      <c r="J521" s="17">
        <v>0.211584988116781</v>
      </c>
      <c r="K521" s="17">
        <v>0.22995108354760199</v>
      </c>
      <c r="L521" s="17">
        <v>0.235295959509804</v>
      </c>
      <c r="M521" s="17"/>
      <c r="N521" s="17">
        <v>0.25839900632919299</v>
      </c>
      <c r="O521" s="17">
        <v>0.24667009287274</v>
      </c>
      <c r="P521" s="17">
        <v>0.212486930711134</v>
      </c>
      <c r="Q521" s="17">
        <v>0.26050668144501699</v>
      </c>
      <c r="R521" s="17">
        <v>0.25522566433960298</v>
      </c>
      <c r="S521" s="17"/>
      <c r="T521" s="17">
        <v>0.29344036930423101</v>
      </c>
      <c r="U521" s="17">
        <v>0.23827480191632799</v>
      </c>
      <c r="V521" s="17">
        <v>0.22558780881795701</v>
      </c>
      <c r="W521" s="17">
        <v>0.22922864860330799</v>
      </c>
      <c r="X521" s="17"/>
      <c r="Y521" s="17">
        <v>0.25539511885732102</v>
      </c>
      <c r="Z521" s="17">
        <v>0.23073323725290101</v>
      </c>
      <c r="AA521" s="17">
        <v>0.30672236554784199</v>
      </c>
      <c r="AB521" s="17">
        <v>0.19971772385168199</v>
      </c>
      <c r="AC521" s="17">
        <v>0.30871671103470499</v>
      </c>
      <c r="AD521" s="17">
        <v>0.239566121900888</v>
      </c>
      <c r="AE521" s="17"/>
      <c r="AF521" s="17">
        <v>0.23500602470095899</v>
      </c>
      <c r="AG521" s="17">
        <v>0.248513223884124</v>
      </c>
      <c r="AH521" s="17"/>
      <c r="AI521" s="17">
        <v>0.194125590757219</v>
      </c>
      <c r="AJ521" s="17">
        <v>0.23446840430323501</v>
      </c>
      <c r="AK521" s="17">
        <v>0.23872307387612601</v>
      </c>
      <c r="AL521" s="17">
        <v>0.25634506182022299</v>
      </c>
      <c r="AM521" s="17">
        <v>0.24247457448765899</v>
      </c>
      <c r="AN521" s="17">
        <v>0.258819554962542</v>
      </c>
      <c r="AO521" s="17">
        <v>0.280572325160653</v>
      </c>
      <c r="AP521" s="17"/>
      <c r="AQ521" s="17">
        <v>0.322255460331071</v>
      </c>
      <c r="AR521" s="17">
        <v>0.156079909912373</v>
      </c>
      <c r="AS521" s="17"/>
      <c r="AT521" s="17">
        <v>0.348053627578019</v>
      </c>
      <c r="AU521" s="17">
        <v>0.21361172308224499</v>
      </c>
      <c r="AV521" s="17">
        <v>0.20883298293201699</v>
      </c>
      <c r="AW521" s="17"/>
      <c r="AX521" s="17">
        <v>0.246045007426929</v>
      </c>
      <c r="AY521" s="17">
        <v>0.238697139070532</v>
      </c>
      <c r="AZ521" s="17"/>
      <c r="BA521" s="17">
        <v>0.30509404245182198</v>
      </c>
      <c r="BB521" s="17">
        <v>0.296100886233919</v>
      </c>
      <c r="BC521" s="17">
        <v>0.27291655503843798</v>
      </c>
      <c r="BD521" s="17">
        <v>0.22333097892418</v>
      </c>
      <c r="BE521" s="17">
        <v>4.93448211989167E-2</v>
      </c>
      <c r="BF521" s="17"/>
      <c r="BG521" s="17">
        <v>0.29819881894248501</v>
      </c>
      <c r="BH521" s="17">
        <v>9.3412422439535805E-2</v>
      </c>
    </row>
    <row r="522" spans="2:60" x14ac:dyDescent="0.35">
      <c r="B522" t="s">
        <v>247</v>
      </c>
      <c r="C522" s="17">
        <v>0.33668538427099098</v>
      </c>
      <c r="D522" s="17">
        <v>0.33921275322635702</v>
      </c>
      <c r="E522" s="17">
        <v>0.33416706512562599</v>
      </c>
      <c r="F522" s="17"/>
      <c r="G522" s="17">
        <v>0.348815362430964</v>
      </c>
      <c r="H522" s="17">
        <v>0.32075310019285103</v>
      </c>
      <c r="I522" s="17">
        <v>0.37943162189080798</v>
      </c>
      <c r="J522" s="17">
        <v>0.34355844273313901</v>
      </c>
      <c r="K522" s="17">
        <v>0.26597641453458298</v>
      </c>
      <c r="L522" s="17">
        <v>0.360170531058222</v>
      </c>
      <c r="M522" s="17"/>
      <c r="N522" s="17">
        <v>0.32879999710929397</v>
      </c>
      <c r="O522" s="17">
        <v>0.31540850433731799</v>
      </c>
      <c r="P522" s="17">
        <v>0.34943699762231301</v>
      </c>
      <c r="Q522" s="17">
        <v>0.34867582098257199</v>
      </c>
      <c r="R522" s="17">
        <v>0.35841167527192802</v>
      </c>
      <c r="S522" s="17"/>
      <c r="T522" s="17">
        <v>0.33026045570819901</v>
      </c>
      <c r="U522" s="17">
        <v>0.30055001626085398</v>
      </c>
      <c r="V522" s="17">
        <v>0.34287482791344498</v>
      </c>
      <c r="W522" s="17">
        <v>0.36279543489490501</v>
      </c>
      <c r="X522" s="17"/>
      <c r="Y522" s="17">
        <v>0.35793476507459199</v>
      </c>
      <c r="Z522" s="17">
        <v>0.32602381611919301</v>
      </c>
      <c r="AA522" s="17">
        <v>0.26870009118875499</v>
      </c>
      <c r="AB522" s="17">
        <v>0.36232725785259501</v>
      </c>
      <c r="AC522" s="17">
        <v>0.34045560463559099</v>
      </c>
      <c r="AD522" s="17">
        <v>0.31481892266912997</v>
      </c>
      <c r="AE522" s="17"/>
      <c r="AF522" s="17">
        <v>0.33975655406481498</v>
      </c>
      <c r="AG522" s="17">
        <v>0.33268511358277802</v>
      </c>
      <c r="AH522" s="17"/>
      <c r="AI522" s="17">
        <v>0.202236044291152</v>
      </c>
      <c r="AJ522" s="17">
        <v>0.364687192116045</v>
      </c>
      <c r="AK522" s="17">
        <v>0.296340336512257</v>
      </c>
      <c r="AL522" s="17">
        <v>0.28025759272571599</v>
      </c>
      <c r="AM522" s="17">
        <v>0.37606632173486798</v>
      </c>
      <c r="AN522" s="17">
        <v>0.397019588902981</v>
      </c>
      <c r="AO522" s="17">
        <v>0.38144697350134998</v>
      </c>
      <c r="AP522" s="17"/>
      <c r="AQ522" s="17">
        <v>0.39536991679238098</v>
      </c>
      <c r="AR522" s="17">
        <v>0.27623595714108701</v>
      </c>
      <c r="AS522" s="17"/>
      <c r="AT522" s="17">
        <v>0.39613150311989598</v>
      </c>
      <c r="AU522" s="17">
        <v>0.35681813188325201</v>
      </c>
      <c r="AV522" s="17">
        <v>0.28430505599271</v>
      </c>
      <c r="AW522" s="17"/>
      <c r="AX522" s="17">
        <v>0.34485599149805002</v>
      </c>
      <c r="AY522" s="17">
        <v>0.33373399136482301</v>
      </c>
      <c r="AZ522" s="17"/>
      <c r="BA522" s="17">
        <v>0.33426319129304299</v>
      </c>
      <c r="BB522" s="17">
        <v>0.39782595917813701</v>
      </c>
      <c r="BC522" s="17">
        <v>0.38427198017377401</v>
      </c>
      <c r="BD522" s="17">
        <v>0.360472166357857</v>
      </c>
      <c r="BE522" s="17">
        <v>0.10905164490529599</v>
      </c>
      <c r="BF522" s="17"/>
      <c r="BG522" s="17">
        <v>0.38299797147703402</v>
      </c>
      <c r="BH522" s="17">
        <v>0.17273199412351001</v>
      </c>
    </row>
    <row r="523" spans="2:60" x14ac:dyDescent="0.35">
      <c r="B523" t="s">
        <v>248</v>
      </c>
      <c r="C523" s="17">
        <v>0.248126181604688</v>
      </c>
      <c r="D523" s="17">
        <v>0.254367311068459</v>
      </c>
      <c r="E523" s="17">
        <v>0.24154256598829099</v>
      </c>
      <c r="F523" s="17"/>
      <c r="G523" s="17">
        <v>0.203580814721255</v>
      </c>
      <c r="H523" s="17">
        <v>0.29834659458139501</v>
      </c>
      <c r="I523" s="17">
        <v>0.21103118670927901</v>
      </c>
      <c r="J523" s="17">
        <v>0.217521648138051</v>
      </c>
      <c r="K523" s="17">
        <v>0.26717926895226501</v>
      </c>
      <c r="L523" s="17">
        <v>0.26827019067010899</v>
      </c>
      <c r="M523" s="17"/>
      <c r="N523" s="17">
        <v>0.18694979255319</v>
      </c>
      <c r="O523" s="17">
        <v>0.25495613664514299</v>
      </c>
      <c r="P523" s="17">
        <v>0.274374269327812</v>
      </c>
      <c r="Q523" s="17">
        <v>0.27724028963884501</v>
      </c>
      <c r="R523" s="17">
        <v>0.24721432995429601</v>
      </c>
      <c r="S523" s="17"/>
      <c r="T523" s="17">
        <v>0.23714953070512401</v>
      </c>
      <c r="U523" s="17">
        <v>0.28268600010659201</v>
      </c>
      <c r="V523" s="17">
        <v>0.24101697160831401</v>
      </c>
      <c r="W523" s="17">
        <v>0.237204816187467</v>
      </c>
      <c r="X523" s="17"/>
      <c r="Y523" s="17">
        <v>0.212631074907079</v>
      </c>
      <c r="Z523" s="17">
        <v>0.25967988646386198</v>
      </c>
      <c r="AA523" s="17">
        <v>0.26783140393886301</v>
      </c>
      <c r="AB523" s="17">
        <v>0.300013516284304</v>
      </c>
      <c r="AC523" s="17">
        <v>0.23395794773711301</v>
      </c>
      <c r="AD523" s="17">
        <v>0.26069370425372401</v>
      </c>
      <c r="AE523" s="17"/>
      <c r="AF523" s="17">
        <v>0.26142665869986098</v>
      </c>
      <c r="AG523" s="17">
        <v>0.23300262417692799</v>
      </c>
      <c r="AH523" s="17"/>
      <c r="AI523" s="17">
        <v>0.25123136330870199</v>
      </c>
      <c r="AJ523" s="17">
        <v>0.21325713156721901</v>
      </c>
      <c r="AK523" s="17">
        <v>0.27903727582315002</v>
      </c>
      <c r="AL523" s="17">
        <v>0.26558123589304</v>
      </c>
      <c r="AM523" s="17">
        <v>0.247602918948716</v>
      </c>
      <c r="AN523" s="17">
        <v>0.25163359358515902</v>
      </c>
      <c r="AO523" s="17">
        <v>0.248365582534844</v>
      </c>
      <c r="AP523" s="17"/>
      <c r="AQ523" s="17">
        <v>0.21210910696625701</v>
      </c>
      <c r="AR523" s="17">
        <v>0.30380186643477203</v>
      </c>
      <c r="AS523" s="17"/>
      <c r="AT523" s="17">
        <v>0.212109501260833</v>
      </c>
      <c r="AU523" s="17">
        <v>0.28000740363971199</v>
      </c>
      <c r="AV523" s="17">
        <v>0.24279461963452301</v>
      </c>
      <c r="AW523" s="17"/>
      <c r="AX523" s="17">
        <v>0.24889625461380999</v>
      </c>
      <c r="AY523" s="17">
        <v>0.247848015251419</v>
      </c>
      <c r="AZ523" s="17"/>
      <c r="BA523" s="17">
        <v>0.22068080369475901</v>
      </c>
      <c r="BB523" s="17">
        <v>0.24047537800551699</v>
      </c>
      <c r="BC523" s="17">
        <v>0.249398607399265</v>
      </c>
      <c r="BD523" s="17">
        <v>0.25788233693985302</v>
      </c>
      <c r="BE523" s="17">
        <v>0.316161230783923</v>
      </c>
      <c r="BF523" s="17"/>
      <c r="BG523" s="17">
        <v>0.23585767940310401</v>
      </c>
      <c r="BH523" s="17">
        <v>0.30140022284948598</v>
      </c>
    </row>
    <row r="524" spans="2:60" x14ac:dyDescent="0.35">
      <c r="B524" t="s">
        <v>249</v>
      </c>
      <c r="C524" s="17">
        <v>0.102068338978041</v>
      </c>
      <c r="D524" s="17">
        <v>0.12703369359178901</v>
      </c>
      <c r="E524" s="17">
        <v>7.9960243913802201E-2</v>
      </c>
      <c r="F524" s="17"/>
      <c r="G524" s="17">
        <v>7.4975103424957001E-2</v>
      </c>
      <c r="H524" s="17">
        <v>7.8672479824910893E-2</v>
      </c>
      <c r="I524" s="17">
        <v>7.8145784166593901E-2</v>
      </c>
      <c r="J524" s="17">
        <v>0.10106680339500899</v>
      </c>
      <c r="K524" s="17">
        <v>0.17278643947490299</v>
      </c>
      <c r="L524" s="17">
        <v>0.10152440039192601</v>
      </c>
      <c r="M524" s="17"/>
      <c r="N524" s="17">
        <v>0.10770118062391</v>
      </c>
      <c r="O524" s="17">
        <v>9.0303511511738696E-2</v>
      </c>
      <c r="P524" s="17">
        <v>0.11540435779335501</v>
      </c>
      <c r="Q524" s="17">
        <v>9.1108038984852299E-2</v>
      </c>
      <c r="R524" s="17">
        <v>0.10547174268590501</v>
      </c>
      <c r="S524" s="17"/>
      <c r="T524" s="17">
        <v>6.9234200291022202E-2</v>
      </c>
      <c r="U524" s="17">
        <v>0.11488678534819</v>
      </c>
      <c r="V524" s="17">
        <v>0.11626692702216999</v>
      </c>
      <c r="W524" s="17">
        <v>9.1608243592167196E-2</v>
      </c>
      <c r="X524" s="17"/>
      <c r="Y524" s="17">
        <v>8.7221881557609904E-2</v>
      </c>
      <c r="Z524" s="17">
        <v>0.119054028741339</v>
      </c>
      <c r="AA524" s="17">
        <v>5.7844727277603501E-2</v>
      </c>
      <c r="AB524" s="17">
        <v>9.0802592430088397E-2</v>
      </c>
      <c r="AC524" s="17">
        <v>6.5337092451319898E-2</v>
      </c>
      <c r="AD524" s="17">
        <v>0.111590669780855</v>
      </c>
      <c r="AE524" s="17"/>
      <c r="AF524" s="17">
        <v>9.8377954544845395E-2</v>
      </c>
      <c r="AG524" s="17">
        <v>0.1066779436772</v>
      </c>
      <c r="AH524" s="17"/>
      <c r="AI524" s="17">
        <v>0.119547003329483</v>
      </c>
      <c r="AJ524" s="17">
        <v>8.6790937163661402E-2</v>
      </c>
      <c r="AK524" s="17">
        <v>0.112262389722425</v>
      </c>
      <c r="AL524" s="17">
        <v>0.14185706965757999</v>
      </c>
      <c r="AM524" s="17">
        <v>0.10320585412986499</v>
      </c>
      <c r="AN524" s="17">
        <v>6.5055071522909902E-2</v>
      </c>
      <c r="AO524" s="17">
        <v>7.41902444089763E-2</v>
      </c>
      <c r="AP524" s="17"/>
      <c r="AQ524" s="17">
        <v>2.7321079207349198E-2</v>
      </c>
      <c r="AR524" s="17">
        <v>0.19324266864213699</v>
      </c>
      <c r="AS524" s="17"/>
      <c r="AT524" s="17">
        <v>3.1671844794008502E-2</v>
      </c>
      <c r="AU524" s="17">
        <v>6.5024827307353594E-2</v>
      </c>
      <c r="AV524" s="17">
        <v>0.20828531198776201</v>
      </c>
      <c r="AW524" s="17"/>
      <c r="AX524" s="17">
        <v>9.0715539784227806E-2</v>
      </c>
      <c r="AY524" s="17">
        <v>0.106169205666969</v>
      </c>
      <c r="AZ524" s="17"/>
      <c r="BA524" s="17">
        <v>7.9456894839829206E-2</v>
      </c>
      <c r="BB524" s="17">
        <v>3.8282870134867301E-2</v>
      </c>
      <c r="BC524" s="17">
        <v>5.04364312845966E-2</v>
      </c>
      <c r="BD524" s="17">
        <v>0.122688216594055</v>
      </c>
      <c r="BE524" s="17">
        <v>0.43247852258101199</v>
      </c>
      <c r="BF524" s="17"/>
      <c r="BG524" s="17">
        <v>4.78879888583588E-2</v>
      </c>
      <c r="BH524" s="17">
        <v>0.35401414443203499</v>
      </c>
    </row>
    <row r="525" spans="2:60" x14ac:dyDescent="0.35">
      <c r="B525" t="s">
        <v>114</v>
      </c>
      <c r="C525" s="17">
        <v>7.2473086782208498E-2</v>
      </c>
      <c r="D525" s="17">
        <v>4.6310760527664897E-2</v>
      </c>
      <c r="E525" s="17">
        <v>9.5920331485669197E-2</v>
      </c>
      <c r="F525" s="17"/>
      <c r="G525" s="17">
        <v>8.9777298169206599E-2</v>
      </c>
      <c r="H525" s="17">
        <v>6.4351017634552504E-2</v>
      </c>
      <c r="I525" s="17">
        <v>7.3265741305838697E-2</v>
      </c>
      <c r="J525" s="17">
        <v>0.12626811761702</v>
      </c>
      <c r="K525" s="17">
        <v>6.4106793490646394E-2</v>
      </c>
      <c r="L525" s="17">
        <v>3.4738918369938997E-2</v>
      </c>
      <c r="M525" s="17"/>
      <c r="N525" s="17">
        <v>0.11815002338441299</v>
      </c>
      <c r="O525" s="17">
        <v>9.2661754633060395E-2</v>
      </c>
      <c r="P525" s="17">
        <v>4.8297444545385801E-2</v>
      </c>
      <c r="Q525" s="17">
        <v>2.2469168948712901E-2</v>
      </c>
      <c r="R525" s="17">
        <v>3.3676587748269898E-2</v>
      </c>
      <c r="S525" s="17"/>
      <c r="T525" s="17">
        <v>6.9915443991423604E-2</v>
      </c>
      <c r="U525" s="17">
        <v>6.3602396368035399E-2</v>
      </c>
      <c r="V525" s="17">
        <v>7.4253464638114705E-2</v>
      </c>
      <c r="W525" s="17">
        <v>7.9162856722153396E-2</v>
      </c>
      <c r="X525" s="17"/>
      <c r="Y525" s="17">
        <v>8.68171596033981E-2</v>
      </c>
      <c r="Z525" s="17">
        <v>6.4509031422705199E-2</v>
      </c>
      <c r="AA525" s="17">
        <v>9.8901412046936005E-2</v>
      </c>
      <c r="AB525" s="17">
        <v>4.7138909581331101E-2</v>
      </c>
      <c r="AC525" s="17">
        <v>5.15326441412709E-2</v>
      </c>
      <c r="AD525" s="17">
        <v>7.3330581395403799E-2</v>
      </c>
      <c r="AE525" s="17"/>
      <c r="AF525" s="17">
        <v>6.5432807989520003E-2</v>
      </c>
      <c r="AG525" s="17">
        <v>7.9121094678969203E-2</v>
      </c>
      <c r="AH525" s="17"/>
      <c r="AI525" s="17">
        <v>0.23285999831344401</v>
      </c>
      <c r="AJ525" s="17">
        <v>0.10079633484983901</v>
      </c>
      <c r="AK525" s="17">
        <v>7.3636924066043302E-2</v>
      </c>
      <c r="AL525" s="17">
        <v>5.5959039903440901E-2</v>
      </c>
      <c r="AM525" s="17">
        <v>3.0650330698892499E-2</v>
      </c>
      <c r="AN525" s="17">
        <v>2.74721910264085E-2</v>
      </c>
      <c r="AO525" s="17">
        <v>1.5424874394177401E-2</v>
      </c>
      <c r="AP525" s="17"/>
      <c r="AQ525" s="17">
        <v>4.2944436702941499E-2</v>
      </c>
      <c r="AR525" s="17">
        <v>7.0639597869630893E-2</v>
      </c>
      <c r="AS525" s="17"/>
      <c r="AT525" s="17">
        <v>1.2033523247243799E-2</v>
      </c>
      <c r="AU525" s="17">
        <v>8.4537914087437396E-2</v>
      </c>
      <c r="AV525" s="17">
        <v>5.5782029452988102E-2</v>
      </c>
      <c r="AW525" s="17"/>
      <c r="AX525" s="17">
        <v>6.9487206676982993E-2</v>
      </c>
      <c r="AY525" s="17">
        <v>7.3551648646257295E-2</v>
      </c>
      <c r="AZ525" s="17"/>
      <c r="BA525" s="17">
        <v>6.0505067720547298E-2</v>
      </c>
      <c r="BB525" s="17">
        <v>2.7314906447560499E-2</v>
      </c>
      <c r="BC525" s="17">
        <v>4.2976426103925998E-2</v>
      </c>
      <c r="BD525" s="17">
        <v>3.5626301184054403E-2</v>
      </c>
      <c r="BE525" s="17">
        <v>9.2963780530852094E-2</v>
      </c>
      <c r="BF525" s="17"/>
      <c r="BG525" s="17">
        <v>3.5057541319017498E-2</v>
      </c>
      <c r="BH525" s="17">
        <v>7.8441216155433202E-2</v>
      </c>
    </row>
    <row r="526" spans="2:60" x14ac:dyDescent="0.35">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row>
    <row r="527" spans="2:60" x14ac:dyDescent="0.35">
      <c r="B527" s="6" t="s">
        <v>254</v>
      </c>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row>
    <row r="528" spans="2:60" x14ac:dyDescent="0.35">
      <c r="B528" s="24" t="s">
        <v>97</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row>
    <row r="529" spans="2:60" x14ac:dyDescent="0.35">
      <c r="B529" t="s">
        <v>246</v>
      </c>
      <c r="C529" s="17">
        <v>0.214633476151355</v>
      </c>
      <c r="D529" s="17">
        <v>0.243731955990866</v>
      </c>
      <c r="E529" s="17">
        <v>0.184789632000849</v>
      </c>
      <c r="F529" s="17"/>
      <c r="G529" s="17">
        <v>0.231360329930066</v>
      </c>
      <c r="H529" s="17">
        <v>0.22659927751278799</v>
      </c>
      <c r="I529" s="17">
        <v>0.250354179671823</v>
      </c>
      <c r="J529" s="17">
        <v>0.20093200835615799</v>
      </c>
      <c r="K529" s="17">
        <v>0.17948460336525801</v>
      </c>
      <c r="L529" s="17">
        <v>0.20471808321858401</v>
      </c>
      <c r="M529" s="17"/>
      <c r="N529" s="17">
        <v>0.172698754432138</v>
      </c>
      <c r="O529" s="17">
        <v>0.21053029974312901</v>
      </c>
      <c r="P529" s="17">
        <v>0.21995047884232899</v>
      </c>
      <c r="Q529" s="17">
        <v>0.24900303256763201</v>
      </c>
      <c r="R529" s="17">
        <v>0.25001001963202601</v>
      </c>
      <c r="S529" s="17"/>
      <c r="T529" s="17">
        <v>0.24150120905976399</v>
      </c>
      <c r="U529" s="17">
        <v>0.18372067308746301</v>
      </c>
      <c r="V529" s="17">
        <v>0.20253942074638201</v>
      </c>
      <c r="W529" s="17">
        <v>0.24170471826902701</v>
      </c>
      <c r="X529" s="17"/>
      <c r="Y529" s="17">
        <v>0.23491260220249799</v>
      </c>
      <c r="Z529" s="17">
        <v>0.22072643907044101</v>
      </c>
      <c r="AA529" s="17">
        <v>0.151288450103995</v>
      </c>
      <c r="AB529" s="17">
        <v>0.18403543037292</v>
      </c>
      <c r="AC529" s="17">
        <v>0.27968371711536699</v>
      </c>
      <c r="AD529" s="17">
        <v>0.17633107956592001</v>
      </c>
      <c r="AE529" s="17"/>
      <c r="AF529" s="17">
        <v>0.20206885843397099</v>
      </c>
      <c r="AG529" s="17">
        <v>0.233877680892041</v>
      </c>
      <c r="AH529" s="17"/>
      <c r="AI529" s="17">
        <v>0.11391785509158101</v>
      </c>
      <c r="AJ529" s="17">
        <v>0.187535480218604</v>
      </c>
      <c r="AK529" s="17">
        <v>0.20758904792066599</v>
      </c>
      <c r="AL529" s="17">
        <v>0.15349013795053501</v>
      </c>
      <c r="AM529" s="17">
        <v>0.25922571528869298</v>
      </c>
      <c r="AN529" s="17">
        <v>0.28893510327566002</v>
      </c>
      <c r="AO529" s="17">
        <v>0.34610062833937399</v>
      </c>
      <c r="AP529" s="17"/>
      <c r="AQ529" s="17">
        <v>0.28920762072913397</v>
      </c>
      <c r="AR529" s="17">
        <v>0.143266919317458</v>
      </c>
      <c r="AS529" s="17"/>
      <c r="AT529" s="17">
        <v>0.33675174133122598</v>
      </c>
      <c r="AU529" s="17">
        <v>0.17856760257916199</v>
      </c>
      <c r="AV529" s="17">
        <v>0.19171602786689401</v>
      </c>
      <c r="AW529" s="17"/>
      <c r="AX529" s="17">
        <v>0.19955663884222499</v>
      </c>
      <c r="AY529" s="17">
        <v>0.22007954269757701</v>
      </c>
      <c r="AZ529" s="17"/>
      <c r="BA529" s="17">
        <v>0.30667564304316097</v>
      </c>
      <c r="BB529" s="17">
        <v>0.250385765575244</v>
      </c>
      <c r="BC529" s="17">
        <v>0.238137504633498</v>
      </c>
      <c r="BD529" s="17">
        <v>0.17424698520940901</v>
      </c>
      <c r="BE529" s="17">
        <v>7.1952179829249299E-2</v>
      </c>
      <c r="BF529" s="17"/>
      <c r="BG529" s="17">
        <v>0.263517125938589</v>
      </c>
      <c r="BH529" s="17">
        <v>9.7861635796418101E-2</v>
      </c>
    </row>
    <row r="530" spans="2:60" x14ac:dyDescent="0.35">
      <c r="B530" t="s">
        <v>247</v>
      </c>
      <c r="C530" s="17">
        <v>0.33901635936747898</v>
      </c>
      <c r="D530" s="17">
        <v>0.34679546307064901</v>
      </c>
      <c r="E530" s="17">
        <v>0.33306072272776499</v>
      </c>
      <c r="F530" s="17"/>
      <c r="G530" s="17">
        <v>0.30145250523567102</v>
      </c>
      <c r="H530" s="17">
        <v>0.305225711357965</v>
      </c>
      <c r="I530" s="17">
        <v>0.31858417703517999</v>
      </c>
      <c r="J530" s="17">
        <v>0.318190341446148</v>
      </c>
      <c r="K530" s="17">
        <v>0.349695527807597</v>
      </c>
      <c r="L530" s="17">
        <v>0.41291882410563102</v>
      </c>
      <c r="M530" s="17"/>
      <c r="N530" s="17">
        <v>0.28281924719615997</v>
      </c>
      <c r="O530" s="17">
        <v>0.33131844906838998</v>
      </c>
      <c r="P530" s="17">
        <v>0.34857830630959202</v>
      </c>
      <c r="Q530" s="17">
        <v>0.36365116500052402</v>
      </c>
      <c r="R530" s="17">
        <v>0.40135324382892201</v>
      </c>
      <c r="S530" s="17"/>
      <c r="T530" s="17">
        <v>0.31059154835018499</v>
      </c>
      <c r="U530" s="17">
        <v>0.366675176355309</v>
      </c>
      <c r="V530" s="17">
        <v>0.33717412036836902</v>
      </c>
      <c r="W530" s="17">
        <v>0.33808726727731597</v>
      </c>
      <c r="X530" s="17"/>
      <c r="Y530" s="17">
        <v>0.32950367360541</v>
      </c>
      <c r="Z530" s="17">
        <v>0.327269846596972</v>
      </c>
      <c r="AA530" s="17">
        <v>0.32852593946549602</v>
      </c>
      <c r="AB530" s="17">
        <v>0.38334300171886698</v>
      </c>
      <c r="AC530" s="17">
        <v>0.47698270559772199</v>
      </c>
      <c r="AD530" s="17">
        <v>0.36305690209714098</v>
      </c>
      <c r="AE530" s="17"/>
      <c r="AF530" s="17">
        <v>0.36166397510593701</v>
      </c>
      <c r="AG530" s="17">
        <v>0.30863639479331401</v>
      </c>
      <c r="AH530" s="17"/>
      <c r="AI530" s="17">
        <v>0.21155919312889801</v>
      </c>
      <c r="AJ530" s="17">
        <v>0.29686137596353201</v>
      </c>
      <c r="AK530" s="17">
        <v>0.34663244387669001</v>
      </c>
      <c r="AL530" s="17">
        <v>0.33936823795103399</v>
      </c>
      <c r="AM530" s="17">
        <v>0.366919046935899</v>
      </c>
      <c r="AN530" s="17">
        <v>0.45628313476388599</v>
      </c>
      <c r="AO530" s="17">
        <v>0.32733605454077602</v>
      </c>
      <c r="AP530" s="17"/>
      <c r="AQ530" s="17">
        <v>0.40210997198614401</v>
      </c>
      <c r="AR530" s="17">
        <v>0.285519622445772</v>
      </c>
      <c r="AS530" s="17"/>
      <c r="AT530" s="17">
        <v>0.43922577229670101</v>
      </c>
      <c r="AU530" s="17">
        <v>0.34020925974637201</v>
      </c>
      <c r="AV530" s="17">
        <v>0.28607824236081902</v>
      </c>
      <c r="AW530" s="17"/>
      <c r="AX530" s="17">
        <v>0.348007547028579</v>
      </c>
      <c r="AY530" s="17">
        <v>0.33576855577791198</v>
      </c>
      <c r="AZ530" s="17"/>
      <c r="BA530" s="17">
        <v>0.27213621002067701</v>
      </c>
      <c r="BB530" s="17">
        <v>0.390381333358714</v>
      </c>
      <c r="BC530" s="17">
        <v>0.39586469066181701</v>
      </c>
      <c r="BD530" s="17">
        <v>0.39458345194286298</v>
      </c>
      <c r="BE530" s="17">
        <v>0.17947356463633199</v>
      </c>
      <c r="BF530" s="17"/>
      <c r="BG530" s="17">
        <v>0.36279698967907098</v>
      </c>
      <c r="BH530" s="17">
        <v>0.233957075627519</v>
      </c>
    </row>
    <row r="531" spans="2:60" x14ac:dyDescent="0.35">
      <c r="B531" t="s">
        <v>248</v>
      </c>
      <c r="C531" s="17">
        <v>0.20776508138616301</v>
      </c>
      <c r="D531" s="17">
        <v>0.20791526731044299</v>
      </c>
      <c r="E531" s="17">
        <v>0.20858158588659301</v>
      </c>
      <c r="F531" s="17"/>
      <c r="G531" s="17">
        <v>0.232930857081106</v>
      </c>
      <c r="H531" s="17">
        <v>0.22303303503101499</v>
      </c>
      <c r="I531" s="17">
        <v>0.21870828760181699</v>
      </c>
      <c r="J531" s="17">
        <v>0.18705733049859399</v>
      </c>
      <c r="K531" s="17">
        <v>0.186827632599851</v>
      </c>
      <c r="L531" s="17">
        <v>0.203750705954553</v>
      </c>
      <c r="M531" s="17"/>
      <c r="N531" s="17">
        <v>0.223606620743522</v>
      </c>
      <c r="O531" s="17">
        <v>0.200676585346102</v>
      </c>
      <c r="P531" s="17">
        <v>0.21304822119183001</v>
      </c>
      <c r="Q531" s="17">
        <v>0.21354430436723801</v>
      </c>
      <c r="R531" s="17">
        <v>0.18957518893624001</v>
      </c>
      <c r="S531" s="17"/>
      <c r="T531" s="17">
        <v>0.20994171703422301</v>
      </c>
      <c r="U531" s="17">
        <v>0.21002566691784599</v>
      </c>
      <c r="V531" s="17">
        <v>0.20984176712209299</v>
      </c>
      <c r="W531" s="17">
        <v>0.20094548735100601</v>
      </c>
      <c r="X531" s="17"/>
      <c r="Y531" s="17">
        <v>0.19078046703735099</v>
      </c>
      <c r="Z531" s="17">
        <v>0.21463389189434401</v>
      </c>
      <c r="AA531" s="17">
        <v>0.26842329729901299</v>
      </c>
      <c r="AB531" s="17">
        <v>0.19720032130701501</v>
      </c>
      <c r="AC531" s="17">
        <v>0.12646384069432001</v>
      </c>
      <c r="AD531" s="17">
        <v>0.22722896311422999</v>
      </c>
      <c r="AE531" s="17"/>
      <c r="AF531" s="17">
        <v>0.21086624422983999</v>
      </c>
      <c r="AG531" s="17">
        <v>0.204816597176536</v>
      </c>
      <c r="AH531" s="17"/>
      <c r="AI531" s="17">
        <v>0.215926452000713</v>
      </c>
      <c r="AJ531" s="17">
        <v>0.22724484567454101</v>
      </c>
      <c r="AK531" s="17">
        <v>0.21302539751935001</v>
      </c>
      <c r="AL531" s="17">
        <v>0.227526687763838</v>
      </c>
      <c r="AM531" s="17">
        <v>0.19693135684579499</v>
      </c>
      <c r="AN531" s="17">
        <v>0.150328033903807</v>
      </c>
      <c r="AO531" s="17">
        <v>0.18673850840707601</v>
      </c>
      <c r="AP531" s="17"/>
      <c r="AQ531" s="17">
        <v>0.15951401836470999</v>
      </c>
      <c r="AR531" s="17">
        <v>0.26421162541793902</v>
      </c>
      <c r="AS531" s="17"/>
      <c r="AT531" s="17">
        <v>0.12723441879539199</v>
      </c>
      <c r="AU531" s="17">
        <v>0.22407342502345101</v>
      </c>
      <c r="AV531" s="17">
        <v>0.25094396384845002</v>
      </c>
      <c r="AW531" s="17"/>
      <c r="AX531" s="17">
        <v>0.20653351177079701</v>
      </c>
      <c r="AY531" s="17">
        <v>0.20820994989167599</v>
      </c>
      <c r="AZ531" s="17"/>
      <c r="BA531" s="17">
        <v>0.18059309356849801</v>
      </c>
      <c r="BB531" s="17">
        <v>0.208931315998306</v>
      </c>
      <c r="BC531" s="17">
        <v>0.20001803728680601</v>
      </c>
      <c r="BD531" s="17">
        <v>0.250770826561663</v>
      </c>
      <c r="BE531" s="17">
        <v>0.26724045009840802</v>
      </c>
      <c r="BF531" s="17"/>
      <c r="BG531" s="17">
        <v>0.202320546397776</v>
      </c>
      <c r="BH531" s="17">
        <v>0.26306898719532801</v>
      </c>
    </row>
    <row r="532" spans="2:60" x14ac:dyDescent="0.35">
      <c r="B532" t="s">
        <v>249</v>
      </c>
      <c r="C532" s="17">
        <v>0.10027385123368</v>
      </c>
      <c r="D532" s="17">
        <v>0.12338292638571199</v>
      </c>
      <c r="E532" s="17">
        <v>7.9899947401133403E-2</v>
      </c>
      <c r="F532" s="17"/>
      <c r="G532" s="17">
        <v>0.118279397799293</v>
      </c>
      <c r="H532" s="17">
        <v>0.11501384991225901</v>
      </c>
      <c r="I532" s="17">
        <v>5.4293802758188903E-2</v>
      </c>
      <c r="J532" s="17">
        <v>0.109381861050273</v>
      </c>
      <c r="K532" s="17">
        <v>0.13631856036564499</v>
      </c>
      <c r="L532" s="17">
        <v>7.8196156236841702E-2</v>
      </c>
      <c r="M532" s="17"/>
      <c r="N532" s="17">
        <v>0.11248373854025701</v>
      </c>
      <c r="O532" s="17">
        <v>7.9567705778030906E-2</v>
      </c>
      <c r="P532" s="17">
        <v>0.110866422797023</v>
      </c>
      <c r="Q532" s="17">
        <v>0.102723958213677</v>
      </c>
      <c r="R532" s="17">
        <v>0.10035459657192899</v>
      </c>
      <c r="S532" s="17"/>
      <c r="T532" s="17">
        <v>8.7502030322362104E-2</v>
      </c>
      <c r="U532" s="17">
        <v>0.10493401377752901</v>
      </c>
      <c r="V532" s="17">
        <v>0.107150723897285</v>
      </c>
      <c r="W532" s="17">
        <v>9.4330922321887403E-2</v>
      </c>
      <c r="X532" s="17"/>
      <c r="Y532" s="17">
        <v>9.4051219773175501E-2</v>
      </c>
      <c r="Z532" s="17">
        <v>0.107991713930827</v>
      </c>
      <c r="AA532" s="17">
        <v>7.9952513420332397E-2</v>
      </c>
      <c r="AB532" s="17">
        <v>0.124310860799281</v>
      </c>
      <c r="AC532" s="17">
        <v>6.5337092451319898E-2</v>
      </c>
      <c r="AD532" s="17">
        <v>8.0835185534792006E-2</v>
      </c>
      <c r="AE532" s="17"/>
      <c r="AF532" s="17">
        <v>8.5613512574526901E-2</v>
      </c>
      <c r="AG532" s="17">
        <v>0.11945197934773</v>
      </c>
      <c r="AH532" s="17"/>
      <c r="AI532" s="17">
        <v>7.0295577960687194E-2</v>
      </c>
      <c r="AJ532" s="17">
        <v>0.124417738958924</v>
      </c>
      <c r="AK532" s="17">
        <v>7.9486274789959399E-2</v>
      </c>
      <c r="AL532" s="17">
        <v>0.133345602278894</v>
      </c>
      <c r="AM532" s="17">
        <v>9.7361841864231205E-2</v>
      </c>
      <c r="AN532" s="17">
        <v>6.8362204761220305E-2</v>
      </c>
      <c r="AO532" s="17">
        <v>0.107912978680874</v>
      </c>
      <c r="AP532" s="17"/>
      <c r="AQ532" s="17">
        <v>4.0570786075090001E-2</v>
      </c>
      <c r="AR532" s="17">
        <v>0.182075121304663</v>
      </c>
      <c r="AS532" s="17"/>
      <c r="AT532" s="17">
        <v>1.61613422794557E-2</v>
      </c>
      <c r="AU532" s="17">
        <v>8.2428482220657406E-2</v>
      </c>
      <c r="AV532" s="17">
        <v>0.18757937715763101</v>
      </c>
      <c r="AW532" s="17"/>
      <c r="AX532" s="17">
        <v>9.4426470325744694E-2</v>
      </c>
      <c r="AY532" s="17">
        <v>0.10238604657629601</v>
      </c>
      <c r="AZ532" s="17"/>
      <c r="BA532" s="17">
        <v>8.6116680860444703E-2</v>
      </c>
      <c r="BB532" s="17">
        <v>5.7759261006185399E-2</v>
      </c>
      <c r="BC532" s="17">
        <v>5.2170327818256701E-2</v>
      </c>
      <c r="BD532" s="17">
        <v>0.122634226215297</v>
      </c>
      <c r="BE532" s="17">
        <v>0.36182157827507999</v>
      </c>
      <c r="BF532" s="17"/>
      <c r="BG532" s="17">
        <v>6.4374509001585603E-2</v>
      </c>
      <c r="BH532" s="17">
        <v>0.301239673425993</v>
      </c>
    </row>
    <row r="533" spans="2:60" x14ac:dyDescent="0.35">
      <c r="B533" t="s">
        <v>114</v>
      </c>
      <c r="C533" s="17">
        <v>0.13831123186132299</v>
      </c>
      <c r="D533" s="17">
        <v>7.81743872423315E-2</v>
      </c>
      <c r="E533" s="17">
        <v>0.19366811198365999</v>
      </c>
      <c r="F533" s="17"/>
      <c r="G533" s="17">
        <v>0.11597690995386301</v>
      </c>
      <c r="H533" s="17">
        <v>0.130128126185973</v>
      </c>
      <c r="I533" s="17">
        <v>0.15805955293299101</v>
      </c>
      <c r="J533" s="17">
        <v>0.18443845864882799</v>
      </c>
      <c r="K533" s="17">
        <v>0.14767367586164901</v>
      </c>
      <c r="L533" s="17">
        <v>0.10041623048439</v>
      </c>
      <c r="M533" s="17"/>
      <c r="N533" s="17">
        <v>0.20839163908792299</v>
      </c>
      <c r="O533" s="17">
        <v>0.177906960064348</v>
      </c>
      <c r="P533" s="17">
        <v>0.107556570859226</v>
      </c>
      <c r="Q533" s="17">
        <v>7.1077539850929697E-2</v>
      </c>
      <c r="R533" s="17">
        <v>5.8706951030883803E-2</v>
      </c>
      <c r="S533" s="17"/>
      <c r="T533" s="17">
        <v>0.150463495233466</v>
      </c>
      <c r="U533" s="17">
        <v>0.13464446986185299</v>
      </c>
      <c r="V533" s="17">
        <v>0.14329396786587201</v>
      </c>
      <c r="W533" s="17">
        <v>0.124931604780763</v>
      </c>
      <c r="X533" s="17"/>
      <c r="Y533" s="17">
        <v>0.15075203738156601</v>
      </c>
      <c r="Z533" s="17">
        <v>0.12937810850741699</v>
      </c>
      <c r="AA533" s="17">
        <v>0.171809799711163</v>
      </c>
      <c r="AB533" s="17">
        <v>0.111110385801917</v>
      </c>
      <c r="AC533" s="17">
        <v>5.15326441412709E-2</v>
      </c>
      <c r="AD533" s="17">
        <v>0.152547869687917</v>
      </c>
      <c r="AE533" s="17"/>
      <c r="AF533" s="17">
        <v>0.139787409655726</v>
      </c>
      <c r="AG533" s="17">
        <v>0.133217347790378</v>
      </c>
      <c r="AH533" s="17"/>
      <c r="AI533" s="17">
        <v>0.38830092181812098</v>
      </c>
      <c r="AJ533" s="17">
        <v>0.16394055918439901</v>
      </c>
      <c r="AK533" s="17">
        <v>0.15326683589333501</v>
      </c>
      <c r="AL533" s="17">
        <v>0.146269334055699</v>
      </c>
      <c r="AM533" s="17">
        <v>7.9562039065382104E-2</v>
      </c>
      <c r="AN533" s="17">
        <v>3.6091523295427502E-2</v>
      </c>
      <c r="AO533" s="17">
        <v>3.19118300318997E-2</v>
      </c>
      <c r="AP533" s="17"/>
      <c r="AQ533" s="17">
        <v>0.10859760284492199</v>
      </c>
      <c r="AR533" s="17">
        <v>0.124926711514168</v>
      </c>
      <c r="AS533" s="17"/>
      <c r="AT533" s="17">
        <v>8.0626725297224602E-2</v>
      </c>
      <c r="AU533" s="17">
        <v>0.174721230430358</v>
      </c>
      <c r="AV533" s="17">
        <v>8.3682388766206595E-2</v>
      </c>
      <c r="AW533" s="17"/>
      <c r="AX533" s="17">
        <v>0.15147583203265499</v>
      </c>
      <c r="AY533" s="17">
        <v>0.133555905056539</v>
      </c>
      <c r="AZ533" s="17"/>
      <c r="BA533" s="17">
        <v>0.15447837250721899</v>
      </c>
      <c r="BB533" s="17">
        <v>9.2542324061551204E-2</v>
      </c>
      <c r="BC533" s="17">
        <v>0.113809439599623</v>
      </c>
      <c r="BD533" s="17">
        <v>5.7764510070768001E-2</v>
      </c>
      <c r="BE533" s="17">
        <v>0.119512227160931</v>
      </c>
      <c r="BF533" s="17"/>
      <c r="BG533" s="17">
        <v>0.106990828982977</v>
      </c>
      <c r="BH533" s="17">
        <v>0.103872627954742</v>
      </c>
    </row>
    <row r="534" spans="2:60" x14ac:dyDescent="0.35">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row>
    <row r="535" spans="2:60" x14ac:dyDescent="0.35">
      <c r="B535" s="6" t="s">
        <v>255</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row>
    <row r="536" spans="2:60" x14ac:dyDescent="0.35">
      <c r="B536" s="24" t="s">
        <v>97</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row>
    <row r="537" spans="2:60" x14ac:dyDescent="0.35">
      <c r="B537" t="s">
        <v>246</v>
      </c>
      <c r="C537" s="17">
        <v>0.16364553029270601</v>
      </c>
      <c r="D537" s="17">
        <v>0.19453506983539501</v>
      </c>
      <c r="E537" s="17">
        <v>0.13425800292825801</v>
      </c>
      <c r="F537" s="17"/>
      <c r="G537" s="17">
        <v>0.128410885467511</v>
      </c>
      <c r="H537" s="17">
        <v>0.16568832732005201</v>
      </c>
      <c r="I537" s="17">
        <v>0.18676333899442099</v>
      </c>
      <c r="J537" s="17">
        <v>0.15247690368137201</v>
      </c>
      <c r="K537" s="17">
        <v>0.14324169729063499</v>
      </c>
      <c r="L537" s="17">
        <v>0.18856216555514699</v>
      </c>
      <c r="M537" s="17"/>
      <c r="N537" s="17">
        <v>0.161142328555749</v>
      </c>
      <c r="O537" s="17">
        <v>0.14576000133021599</v>
      </c>
      <c r="P537" s="17">
        <v>0.16751432829705501</v>
      </c>
      <c r="Q537" s="17">
        <v>0.147772434867985</v>
      </c>
      <c r="R537" s="17">
        <v>0.233935187739645</v>
      </c>
      <c r="S537" s="17"/>
      <c r="T537" s="17">
        <v>0.18633329414008601</v>
      </c>
      <c r="U537" s="17">
        <v>0.14295067664802399</v>
      </c>
      <c r="V537" s="17">
        <v>0.16046926983714299</v>
      </c>
      <c r="W537" s="17">
        <v>0.17059084927332499</v>
      </c>
      <c r="X537" s="17"/>
      <c r="Y537" s="17">
        <v>0.16172296399660599</v>
      </c>
      <c r="Z537" s="17">
        <v>0.167398642740723</v>
      </c>
      <c r="AA537" s="17">
        <v>0.14881823416801701</v>
      </c>
      <c r="AB537" s="17">
        <v>0.13454584293809599</v>
      </c>
      <c r="AC537" s="17">
        <v>0.23875532068986099</v>
      </c>
      <c r="AD537" s="17">
        <v>0.17851602388068999</v>
      </c>
      <c r="AE537" s="17"/>
      <c r="AF537" s="17">
        <v>0.17079889122324701</v>
      </c>
      <c r="AG537" s="17">
        <v>0.156629274042139</v>
      </c>
      <c r="AH537" s="17"/>
      <c r="AI537" s="17">
        <v>8.5892769644570793E-2</v>
      </c>
      <c r="AJ537" s="17">
        <v>0.14321409024110299</v>
      </c>
      <c r="AK537" s="17">
        <v>0.129845633145447</v>
      </c>
      <c r="AL537" s="17">
        <v>0.15763396995967</v>
      </c>
      <c r="AM537" s="17">
        <v>0.20897680322316101</v>
      </c>
      <c r="AN537" s="17">
        <v>0.19506884850162901</v>
      </c>
      <c r="AO537" s="17">
        <v>0.28628371833288102</v>
      </c>
      <c r="AP537" s="17"/>
      <c r="AQ537" s="17">
        <v>0.176610386293997</v>
      </c>
      <c r="AR537" s="17">
        <v>0.179961851663652</v>
      </c>
      <c r="AS537" s="17"/>
      <c r="AT537" s="17">
        <v>0.174982861139171</v>
      </c>
      <c r="AU537" s="17">
        <v>0.13773766714284999</v>
      </c>
      <c r="AV537" s="17">
        <v>0.20012502922959</v>
      </c>
      <c r="AW537" s="17"/>
      <c r="AX537" s="17">
        <v>0.16259798906096701</v>
      </c>
      <c r="AY537" s="17">
        <v>0.16402392392666201</v>
      </c>
      <c r="AZ537" s="17"/>
      <c r="BA537" s="17">
        <v>0.276294595841791</v>
      </c>
      <c r="BB537" s="17">
        <v>0.167569320549636</v>
      </c>
      <c r="BC537" s="17">
        <v>0.13992709922722399</v>
      </c>
      <c r="BD537" s="17">
        <v>0.236540247695432</v>
      </c>
      <c r="BE537" s="17">
        <v>0.13746075828454701</v>
      </c>
      <c r="BF537" s="17"/>
      <c r="BG537" s="17">
        <v>0.19293286431074899</v>
      </c>
      <c r="BH537" s="17">
        <v>0.162555831867226</v>
      </c>
    </row>
    <row r="538" spans="2:60" x14ac:dyDescent="0.35">
      <c r="B538" t="s">
        <v>247</v>
      </c>
      <c r="C538" s="17">
        <v>0.25972087465598098</v>
      </c>
      <c r="D538" s="17">
        <v>0.29293436212531798</v>
      </c>
      <c r="E538" s="17">
        <v>0.229595802796009</v>
      </c>
      <c r="F538" s="17"/>
      <c r="G538" s="17">
        <v>0.272777940445735</v>
      </c>
      <c r="H538" s="17">
        <v>0.233277028555953</v>
      </c>
      <c r="I538" s="17">
        <v>0.27292374939703501</v>
      </c>
      <c r="J538" s="17">
        <v>0.28724841411304303</v>
      </c>
      <c r="K538" s="17">
        <v>0.223981873897278</v>
      </c>
      <c r="L538" s="17">
        <v>0.27172220980044498</v>
      </c>
      <c r="M538" s="17"/>
      <c r="N538" s="17">
        <v>0.21243540683911</v>
      </c>
      <c r="O538" s="17">
        <v>0.23319194139431501</v>
      </c>
      <c r="P538" s="17">
        <v>0.26141737455438302</v>
      </c>
      <c r="Q538" s="17">
        <v>0.35391899980240499</v>
      </c>
      <c r="R538" s="17">
        <v>0.30359823512758299</v>
      </c>
      <c r="S538" s="17"/>
      <c r="T538" s="17">
        <v>0.26156584469737298</v>
      </c>
      <c r="U538" s="17">
        <v>0.205043417999272</v>
      </c>
      <c r="V538" s="17">
        <v>0.26056453161436299</v>
      </c>
      <c r="W538" s="17">
        <v>0.30459734888427198</v>
      </c>
      <c r="X538" s="17"/>
      <c r="Y538" s="17">
        <v>0.269418819757761</v>
      </c>
      <c r="Z538" s="17">
        <v>0.25732918148311601</v>
      </c>
      <c r="AA538" s="17">
        <v>0.208712875797122</v>
      </c>
      <c r="AB538" s="17">
        <v>0.26145409419302401</v>
      </c>
      <c r="AC538" s="17">
        <v>0.288244533060943</v>
      </c>
      <c r="AD538" s="17">
        <v>0.25363645045882799</v>
      </c>
      <c r="AE538" s="17"/>
      <c r="AF538" s="17">
        <v>0.27455278403716199</v>
      </c>
      <c r="AG538" s="17">
        <v>0.242266529059388</v>
      </c>
      <c r="AH538" s="17"/>
      <c r="AI538" s="17">
        <v>0.184534247769642</v>
      </c>
      <c r="AJ538" s="17">
        <v>0.25240836937474997</v>
      </c>
      <c r="AK538" s="17">
        <v>0.224249629397509</v>
      </c>
      <c r="AL538" s="17">
        <v>0.275797882436981</v>
      </c>
      <c r="AM538" s="17">
        <v>0.27977940270913798</v>
      </c>
      <c r="AN538" s="17">
        <v>0.35252866072595002</v>
      </c>
      <c r="AO538" s="17">
        <v>0.21249166192136101</v>
      </c>
      <c r="AP538" s="17"/>
      <c r="AQ538" s="17">
        <v>0.30649327384511699</v>
      </c>
      <c r="AR538" s="17">
        <v>0.230035667765769</v>
      </c>
      <c r="AS538" s="17"/>
      <c r="AT538" s="17">
        <v>0.28269487907330898</v>
      </c>
      <c r="AU538" s="17">
        <v>0.25062050582540202</v>
      </c>
      <c r="AV538" s="17">
        <v>0.273055355638333</v>
      </c>
      <c r="AW538" s="17"/>
      <c r="AX538" s="17">
        <v>0.25086611105658002</v>
      </c>
      <c r="AY538" s="17">
        <v>0.26291939904306799</v>
      </c>
      <c r="AZ538" s="17"/>
      <c r="BA538" s="17">
        <v>0.20773232121516799</v>
      </c>
      <c r="BB538" s="17">
        <v>0.29865326156521499</v>
      </c>
      <c r="BC538" s="17">
        <v>0.28748481010184301</v>
      </c>
      <c r="BD538" s="17">
        <v>0.38134363133207599</v>
      </c>
      <c r="BE538" s="17">
        <v>0.14539034172161899</v>
      </c>
      <c r="BF538" s="17"/>
      <c r="BG538" s="17">
        <v>0.27744313132481502</v>
      </c>
      <c r="BH538" s="17">
        <v>0.20515311603602701</v>
      </c>
    </row>
    <row r="539" spans="2:60" x14ac:dyDescent="0.35">
      <c r="B539" t="s">
        <v>248</v>
      </c>
      <c r="C539" s="17">
        <v>0.27843582399064898</v>
      </c>
      <c r="D539" s="17">
        <v>0.26863648100611298</v>
      </c>
      <c r="E539" s="17">
        <v>0.28840791293212997</v>
      </c>
      <c r="F539" s="17"/>
      <c r="G539" s="17">
        <v>0.257597014476521</v>
      </c>
      <c r="H539" s="17">
        <v>0.31444801610337297</v>
      </c>
      <c r="I539" s="17">
        <v>0.26764796892790799</v>
      </c>
      <c r="J539" s="17">
        <v>0.22029994179680801</v>
      </c>
      <c r="K539" s="17">
        <v>0.313639712887049</v>
      </c>
      <c r="L539" s="17">
        <v>0.28440978792238403</v>
      </c>
      <c r="M539" s="17"/>
      <c r="N539" s="17">
        <v>0.25160190550503198</v>
      </c>
      <c r="O539" s="17">
        <v>0.27835517728538001</v>
      </c>
      <c r="P539" s="17">
        <v>0.295609856816755</v>
      </c>
      <c r="Q539" s="17">
        <v>0.28881910411615802</v>
      </c>
      <c r="R539" s="17">
        <v>0.26761358424906001</v>
      </c>
      <c r="S539" s="17"/>
      <c r="T539" s="17">
        <v>0.26950251641720202</v>
      </c>
      <c r="U539" s="17">
        <v>0.29568143598337399</v>
      </c>
      <c r="V539" s="17">
        <v>0.277037708572344</v>
      </c>
      <c r="W539" s="17">
        <v>0.27201408482585598</v>
      </c>
      <c r="X539" s="17"/>
      <c r="Y539" s="17">
        <v>0.27153355492537201</v>
      </c>
      <c r="Z539" s="17">
        <v>0.275302593040332</v>
      </c>
      <c r="AA539" s="17">
        <v>0.32315420494588498</v>
      </c>
      <c r="AB539" s="17">
        <v>0.31832362737043601</v>
      </c>
      <c r="AC539" s="17">
        <v>0.22278593799542301</v>
      </c>
      <c r="AD539" s="17">
        <v>0.26617233317622102</v>
      </c>
      <c r="AE539" s="17"/>
      <c r="AF539" s="17">
        <v>0.27763983923237701</v>
      </c>
      <c r="AG539" s="17">
        <v>0.28223971184725999</v>
      </c>
      <c r="AH539" s="17"/>
      <c r="AI539" s="17">
        <v>0.24986859581905299</v>
      </c>
      <c r="AJ539" s="17">
        <v>0.25553101824124003</v>
      </c>
      <c r="AK539" s="17">
        <v>0.28792225087409801</v>
      </c>
      <c r="AL539" s="17">
        <v>0.24922377685671099</v>
      </c>
      <c r="AM539" s="17">
        <v>0.300824807966173</v>
      </c>
      <c r="AN539" s="17">
        <v>0.29443628468183303</v>
      </c>
      <c r="AO539" s="17">
        <v>0.34394520248556298</v>
      </c>
      <c r="AP539" s="17"/>
      <c r="AQ539" s="17">
        <v>0.28660549787209999</v>
      </c>
      <c r="AR539" s="17">
        <v>0.254562137237966</v>
      </c>
      <c r="AS539" s="17"/>
      <c r="AT539" s="17">
        <v>0.33270410594271199</v>
      </c>
      <c r="AU539" s="17">
        <v>0.29290707192077098</v>
      </c>
      <c r="AV539" s="17">
        <v>0.24039290473935301</v>
      </c>
      <c r="AW539" s="17"/>
      <c r="AX539" s="17">
        <v>0.25988944083218102</v>
      </c>
      <c r="AY539" s="17">
        <v>0.28513516250586701</v>
      </c>
      <c r="AZ539" s="17"/>
      <c r="BA539" s="17">
        <v>0.20590917883211901</v>
      </c>
      <c r="BB539" s="17">
        <v>0.30587183735393098</v>
      </c>
      <c r="BC539" s="17">
        <v>0.32983636198017302</v>
      </c>
      <c r="BD539" s="17">
        <v>0.18912966670137199</v>
      </c>
      <c r="BE539" s="17">
        <v>0.22278919034643299</v>
      </c>
      <c r="BF539" s="17"/>
      <c r="BG539" s="17">
        <v>0.28255244582254802</v>
      </c>
      <c r="BH539" s="17">
        <v>0.21426383128722601</v>
      </c>
    </row>
    <row r="540" spans="2:60" x14ac:dyDescent="0.35">
      <c r="B540" t="s">
        <v>249</v>
      </c>
      <c r="C540" s="17">
        <v>0.13697748950682401</v>
      </c>
      <c r="D540" s="17">
        <v>0.143358732003212</v>
      </c>
      <c r="E540" s="17">
        <v>0.13126657869064801</v>
      </c>
      <c r="F540" s="17"/>
      <c r="G540" s="17">
        <v>0.144770675261785</v>
      </c>
      <c r="H540" s="17">
        <v>0.13714339356340699</v>
      </c>
      <c r="I540" s="17">
        <v>0.128313808040454</v>
      </c>
      <c r="J540" s="17">
        <v>0.144793982355295</v>
      </c>
      <c r="K540" s="17">
        <v>0.16544927583531899</v>
      </c>
      <c r="L540" s="17">
        <v>0.11081675955428</v>
      </c>
      <c r="M540" s="17"/>
      <c r="N540" s="17">
        <v>0.146775141341699</v>
      </c>
      <c r="O540" s="17">
        <v>0.13868600350445701</v>
      </c>
      <c r="P540" s="17">
        <v>0.13938203051005299</v>
      </c>
      <c r="Q540" s="17">
        <v>0.13175545061420399</v>
      </c>
      <c r="R540" s="17">
        <v>0.12926249337478099</v>
      </c>
      <c r="S540" s="17"/>
      <c r="T540" s="17">
        <v>0.12087464391660301</v>
      </c>
      <c r="U540" s="17">
        <v>0.17673908468148</v>
      </c>
      <c r="V540" s="17">
        <v>0.13588157967539999</v>
      </c>
      <c r="W540" s="17">
        <v>0.115590885394131</v>
      </c>
      <c r="X540" s="17"/>
      <c r="Y540" s="17">
        <v>0.119971470196389</v>
      </c>
      <c r="Z540" s="17">
        <v>0.14937012874233799</v>
      </c>
      <c r="AA540" s="17">
        <v>0.14335193598073701</v>
      </c>
      <c r="AB540" s="17">
        <v>0.14082252893153999</v>
      </c>
      <c r="AC540" s="17">
        <v>0.112731196931592</v>
      </c>
      <c r="AD540" s="17">
        <v>0.13862706790753301</v>
      </c>
      <c r="AE540" s="17"/>
      <c r="AF540" s="17">
        <v>0.12593639164755899</v>
      </c>
      <c r="AG540" s="17">
        <v>0.14835509196018001</v>
      </c>
      <c r="AH540" s="17"/>
      <c r="AI540" s="17">
        <v>9.6741125295633196E-2</v>
      </c>
      <c r="AJ540" s="17">
        <v>0.157818460465428</v>
      </c>
      <c r="AK540" s="17">
        <v>0.16321495581408699</v>
      </c>
      <c r="AL540" s="17">
        <v>0.17377571722719801</v>
      </c>
      <c r="AM540" s="17">
        <v>0.11154322927181</v>
      </c>
      <c r="AN540" s="17">
        <v>8.5959921356277599E-2</v>
      </c>
      <c r="AO540" s="17">
        <v>0.111465839758231</v>
      </c>
      <c r="AP540" s="17"/>
      <c r="AQ540" s="17">
        <v>8.73687209858586E-2</v>
      </c>
      <c r="AR540" s="17">
        <v>0.21125228645265001</v>
      </c>
      <c r="AS540" s="17"/>
      <c r="AT540" s="17">
        <v>9.6176901689218997E-2</v>
      </c>
      <c r="AU540" s="17">
        <v>0.122277780181031</v>
      </c>
      <c r="AV540" s="17">
        <v>0.18820458858627001</v>
      </c>
      <c r="AW540" s="17"/>
      <c r="AX540" s="17">
        <v>0.149893352541659</v>
      </c>
      <c r="AY540" s="17">
        <v>0.13231201171812401</v>
      </c>
      <c r="AZ540" s="17"/>
      <c r="BA540" s="17">
        <v>0.12550369695970001</v>
      </c>
      <c r="BB540" s="17">
        <v>0.11646735362798</v>
      </c>
      <c r="BC540" s="17">
        <v>9.5888964090820802E-2</v>
      </c>
      <c r="BD540" s="17">
        <v>0.12824794511375301</v>
      </c>
      <c r="BE540" s="17">
        <v>0.35803829296800799</v>
      </c>
      <c r="BF540" s="17"/>
      <c r="BG540" s="17">
        <v>0.118575361070763</v>
      </c>
      <c r="BH540" s="17">
        <v>0.29983648225744203</v>
      </c>
    </row>
    <row r="541" spans="2:60" x14ac:dyDescent="0.35">
      <c r="B541" t="s">
        <v>114</v>
      </c>
      <c r="C541" s="17">
        <v>0.16122028155383999</v>
      </c>
      <c r="D541" s="17">
        <v>0.100535355029961</v>
      </c>
      <c r="E541" s="17">
        <v>0.21647170265295601</v>
      </c>
      <c r="F541" s="17"/>
      <c r="G541" s="17">
        <v>0.19644348434844899</v>
      </c>
      <c r="H541" s="17">
        <v>0.149443234457215</v>
      </c>
      <c r="I541" s="17">
        <v>0.14435113464018101</v>
      </c>
      <c r="J541" s="17">
        <v>0.19518075805348201</v>
      </c>
      <c r="K541" s="17">
        <v>0.15368744008971999</v>
      </c>
      <c r="L541" s="17">
        <v>0.14448907716774401</v>
      </c>
      <c r="M541" s="17"/>
      <c r="N541" s="17">
        <v>0.22804521775841</v>
      </c>
      <c r="O541" s="17">
        <v>0.20400687648563201</v>
      </c>
      <c r="P541" s="17">
        <v>0.13607640982175301</v>
      </c>
      <c r="Q541" s="17">
        <v>7.7734010599247699E-2</v>
      </c>
      <c r="R541" s="17">
        <v>6.55904995089302E-2</v>
      </c>
      <c r="S541" s="17"/>
      <c r="T541" s="17">
        <v>0.16172370082873699</v>
      </c>
      <c r="U541" s="17">
        <v>0.17958538468785101</v>
      </c>
      <c r="V541" s="17">
        <v>0.166046910300751</v>
      </c>
      <c r="W541" s="17">
        <v>0.13720683162241601</v>
      </c>
      <c r="X541" s="17"/>
      <c r="Y541" s="17">
        <v>0.17735319112387299</v>
      </c>
      <c r="Z541" s="17">
        <v>0.15059945399349101</v>
      </c>
      <c r="AA541" s="17">
        <v>0.17596274910824</v>
      </c>
      <c r="AB541" s="17">
        <v>0.144853906566904</v>
      </c>
      <c r="AC541" s="17">
        <v>0.13748301132218099</v>
      </c>
      <c r="AD541" s="17">
        <v>0.16304812457672799</v>
      </c>
      <c r="AE541" s="17"/>
      <c r="AF541" s="17">
        <v>0.151072093859655</v>
      </c>
      <c r="AG541" s="17">
        <v>0.170509393091032</v>
      </c>
      <c r="AH541" s="17"/>
      <c r="AI541" s="17">
        <v>0.38296326147110099</v>
      </c>
      <c r="AJ541" s="17">
        <v>0.19102806167747899</v>
      </c>
      <c r="AK541" s="17">
        <v>0.19476753076886</v>
      </c>
      <c r="AL541" s="17">
        <v>0.14356865351944001</v>
      </c>
      <c r="AM541" s="17">
        <v>9.8875756829718706E-2</v>
      </c>
      <c r="AN541" s="17">
        <v>7.20062847343097E-2</v>
      </c>
      <c r="AO541" s="17">
        <v>4.5813577501963902E-2</v>
      </c>
      <c r="AP541" s="17"/>
      <c r="AQ541" s="17">
        <v>0.142922121002928</v>
      </c>
      <c r="AR541" s="17">
        <v>0.124188056879963</v>
      </c>
      <c r="AS541" s="17"/>
      <c r="AT541" s="17">
        <v>0.11344125215558901</v>
      </c>
      <c r="AU541" s="17">
        <v>0.19645697492994599</v>
      </c>
      <c r="AV541" s="17">
        <v>9.8222121806453802E-2</v>
      </c>
      <c r="AW541" s="17"/>
      <c r="AX541" s="17">
        <v>0.17675310650861401</v>
      </c>
      <c r="AY541" s="17">
        <v>0.155609502806278</v>
      </c>
      <c r="AZ541" s="17"/>
      <c r="BA541" s="17">
        <v>0.18456020715122301</v>
      </c>
      <c r="BB541" s="17">
        <v>0.111438226903237</v>
      </c>
      <c r="BC541" s="17">
        <v>0.14686276459993899</v>
      </c>
      <c r="BD541" s="17">
        <v>6.4738509157366605E-2</v>
      </c>
      <c r="BE541" s="17">
        <v>0.13632141667939299</v>
      </c>
      <c r="BF541" s="17"/>
      <c r="BG541" s="17">
        <v>0.12849619747112401</v>
      </c>
      <c r="BH541" s="17">
        <v>0.118190738552079</v>
      </c>
    </row>
    <row r="542" spans="2:60" x14ac:dyDescent="0.35">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row>
    <row r="543" spans="2:60" x14ac:dyDescent="0.35">
      <c r="B543" s="6" t="s">
        <v>256</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row>
    <row r="544" spans="2:60" x14ac:dyDescent="0.35">
      <c r="B544" s="24" t="s">
        <v>97</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row>
    <row r="545" spans="2:60" x14ac:dyDescent="0.35">
      <c r="B545" t="s">
        <v>246</v>
      </c>
      <c r="C545" s="17">
        <v>0.37449152286083298</v>
      </c>
      <c r="D545" s="17">
        <v>0.36958259787297298</v>
      </c>
      <c r="E545" s="17">
        <v>0.37584009906041399</v>
      </c>
      <c r="F545" s="17"/>
      <c r="G545" s="17">
        <v>0.41451996651121498</v>
      </c>
      <c r="H545" s="17">
        <v>0.42009519790432098</v>
      </c>
      <c r="I545" s="17">
        <v>0.41426333796819398</v>
      </c>
      <c r="J545" s="17">
        <v>0.35715837980007498</v>
      </c>
      <c r="K545" s="17">
        <v>0.31510670380667399</v>
      </c>
      <c r="L545" s="17">
        <v>0.34107993924815999</v>
      </c>
      <c r="M545" s="17"/>
      <c r="N545" s="17">
        <v>0.38823939052318202</v>
      </c>
      <c r="O545" s="17">
        <v>0.43821667060809599</v>
      </c>
      <c r="P545" s="17">
        <v>0.35834184071527603</v>
      </c>
      <c r="Q545" s="17">
        <v>0.31580692985660802</v>
      </c>
      <c r="R545" s="17">
        <v>0.34655061098698497</v>
      </c>
      <c r="S545" s="17"/>
      <c r="T545" s="17">
        <v>0.40130736808048201</v>
      </c>
      <c r="U545" s="17">
        <v>0.36341496392698203</v>
      </c>
      <c r="V545" s="17">
        <v>0.35731213928341499</v>
      </c>
      <c r="W545" s="17">
        <v>0.39245983199166001</v>
      </c>
      <c r="X545" s="17"/>
      <c r="Y545" s="17">
        <v>0.40485496364728402</v>
      </c>
      <c r="Z545" s="17">
        <v>0.349478010373721</v>
      </c>
      <c r="AA545" s="17">
        <v>0.38160119145350402</v>
      </c>
      <c r="AB545" s="17">
        <v>0.36757679969043899</v>
      </c>
      <c r="AC545" s="17">
        <v>0.52184092364773604</v>
      </c>
      <c r="AD545" s="17">
        <v>0.36707141995086501</v>
      </c>
      <c r="AE545" s="17"/>
      <c r="AF545" s="17">
        <v>0.35122578144210398</v>
      </c>
      <c r="AG545" s="17">
        <v>0.40715616861218301</v>
      </c>
      <c r="AH545" s="17"/>
      <c r="AI545" s="17">
        <v>0.322278904365777</v>
      </c>
      <c r="AJ545" s="17">
        <v>0.377238790919946</v>
      </c>
      <c r="AK545" s="17">
        <v>0.39414982212650401</v>
      </c>
      <c r="AL545" s="17">
        <v>0.38324516748818199</v>
      </c>
      <c r="AM545" s="17">
        <v>0.37605091846466399</v>
      </c>
      <c r="AN545" s="17">
        <v>0.36583331271766201</v>
      </c>
      <c r="AO545" s="17">
        <v>0.31803802287913202</v>
      </c>
      <c r="AP545" s="17"/>
      <c r="AQ545" s="17">
        <v>0.49537927976156998</v>
      </c>
      <c r="AR545" s="17">
        <v>0.24470460459816401</v>
      </c>
      <c r="AS545" s="17"/>
      <c r="AT545" s="17">
        <v>0.58341639292233805</v>
      </c>
      <c r="AU545" s="17">
        <v>0.36101146481664897</v>
      </c>
      <c r="AV545" s="17">
        <v>0.262405504172113</v>
      </c>
      <c r="AW545" s="17"/>
      <c r="AX545" s="17">
        <v>0.37983020011424801</v>
      </c>
      <c r="AY545" s="17">
        <v>0.37256308183605102</v>
      </c>
      <c r="AZ545" s="17"/>
      <c r="BA545" s="17">
        <v>0.41118990532684901</v>
      </c>
      <c r="BB545" s="17">
        <v>0.506726842955044</v>
      </c>
      <c r="BC545" s="17">
        <v>0.40355394995187599</v>
      </c>
      <c r="BD545" s="17">
        <v>0.389222647696293</v>
      </c>
      <c r="BE545" s="17">
        <v>6.5956654360210004E-2</v>
      </c>
      <c r="BF545" s="17"/>
      <c r="BG545" s="17">
        <v>0.48443988813405803</v>
      </c>
      <c r="BH545" s="17">
        <v>0.147834184591562</v>
      </c>
    </row>
    <row r="546" spans="2:60" x14ac:dyDescent="0.35">
      <c r="B546" t="s">
        <v>247</v>
      </c>
      <c r="C546" s="17">
        <v>0.30868691829316097</v>
      </c>
      <c r="D546" s="17">
        <v>0.31398092377289299</v>
      </c>
      <c r="E546" s="17">
        <v>0.30722824489810802</v>
      </c>
      <c r="F546" s="17"/>
      <c r="G546" s="17">
        <v>0.26823486429157301</v>
      </c>
      <c r="H546" s="17">
        <v>0.30133746522069399</v>
      </c>
      <c r="I546" s="17">
        <v>0.316841375442384</v>
      </c>
      <c r="J546" s="17">
        <v>0.27540630180799602</v>
      </c>
      <c r="K546" s="17">
        <v>0.312156474180937</v>
      </c>
      <c r="L546" s="17">
        <v>0.35429815354525401</v>
      </c>
      <c r="M546" s="17"/>
      <c r="N546" s="17">
        <v>0.29089257682605302</v>
      </c>
      <c r="O546" s="17">
        <v>0.28358280976185801</v>
      </c>
      <c r="P546" s="17">
        <v>0.30010758123839398</v>
      </c>
      <c r="Q546" s="17">
        <v>0.38578504491934001</v>
      </c>
      <c r="R546" s="17">
        <v>0.32842139811738702</v>
      </c>
      <c r="S546" s="17"/>
      <c r="T546" s="17">
        <v>0.30722670353798498</v>
      </c>
      <c r="U546" s="17">
        <v>0.29610619620955198</v>
      </c>
      <c r="V546" s="17">
        <v>0.31067064479088402</v>
      </c>
      <c r="W546" s="17">
        <v>0.31749867593444903</v>
      </c>
      <c r="X546" s="17"/>
      <c r="Y546" s="17">
        <v>0.32447422510156598</v>
      </c>
      <c r="Z546" s="17">
        <v>0.31878960853091398</v>
      </c>
      <c r="AA546" s="17">
        <v>0.19788592847168099</v>
      </c>
      <c r="AB546" s="17">
        <v>0.290874403205099</v>
      </c>
      <c r="AC546" s="17">
        <v>0.187060584685211</v>
      </c>
      <c r="AD546" s="17">
        <v>0.28959028422578798</v>
      </c>
      <c r="AE546" s="17"/>
      <c r="AF546" s="17">
        <v>0.32509301631334703</v>
      </c>
      <c r="AG546" s="17">
        <v>0.29006425815557202</v>
      </c>
      <c r="AH546" s="17"/>
      <c r="AI546" s="17">
        <v>0.28440618477142598</v>
      </c>
      <c r="AJ546" s="17">
        <v>0.30805115038811598</v>
      </c>
      <c r="AK546" s="17">
        <v>0.29098975178516501</v>
      </c>
      <c r="AL546" s="17">
        <v>0.28933416494031999</v>
      </c>
      <c r="AM546" s="17">
        <v>0.31662946804231101</v>
      </c>
      <c r="AN546" s="17">
        <v>0.37328917593932398</v>
      </c>
      <c r="AO546" s="17">
        <v>0.29414141352291401</v>
      </c>
      <c r="AP546" s="17"/>
      <c r="AQ546" s="17">
        <v>0.33869335543349199</v>
      </c>
      <c r="AR546" s="17">
        <v>0.27841527283810802</v>
      </c>
      <c r="AS546" s="17"/>
      <c r="AT546" s="17">
        <v>0.31826166197252598</v>
      </c>
      <c r="AU546" s="17">
        <v>0.330859362834384</v>
      </c>
      <c r="AV546" s="17">
        <v>0.28195805325114198</v>
      </c>
      <c r="AW546" s="17"/>
      <c r="AX546" s="17">
        <v>0.30462952863263998</v>
      </c>
      <c r="AY546" s="17">
        <v>0.31015253164708101</v>
      </c>
      <c r="AZ546" s="17"/>
      <c r="BA546" s="17">
        <v>0.29988681123008298</v>
      </c>
      <c r="BB546" s="17">
        <v>0.327945212279106</v>
      </c>
      <c r="BC546" s="17">
        <v>0.37908483264517601</v>
      </c>
      <c r="BD546" s="17">
        <v>0.33688933742709698</v>
      </c>
      <c r="BE546" s="17">
        <v>0.12564262018194799</v>
      </c>
      <c r="BF546" s="17"/>
      <c r="BG546" s="17">
        <v>0.32139971969735298</v>
      </c>
      <c r="BH546" s="17">
        <v>0.17914765886237399</v>
      </c>
    </row>
    <row r="547" spans="2:60" x14ac:dyDescent="0.35">
      <c r="B547" t="s">
        <v>248</v>
      </c>
      <c r="C547" s="17">
        <v>0.169811095991975</v>
      </c>
      <c r="D547" s="17">
        <v>0.174128671065645</v>
      </c>
      <c r="E547" s="17">
        <v>0.166991207039828</v>
      </c>
      <c r="F547" s="17"/>
      <c r="G547" s="17">
        <v>0.18145134375810701</v>
      </c>
      <c r="H547" s="17">
        <v>0.151032398299462</v>
      </c>
      <c r="I547" s="17">
        <v>0.15646080841603499</v>
      </c>
      <c r="J547" s="17">
        <v>0.17772454964051401</v>
      </c>
      <c r="K547" s="17">
        <v>0.19377847316650301</v>
      </c>
      <c r="L547" s="17">
        <v>0.16475780180949201</v>
      </c>
      <c r="M547" s="17"/>
      <c r="N547" s="17">
        <v>0.15189317521521001</v>
      </c>
      <c r="O547" s="17">
        <v>0.12854508752882499</v>
      </c>
      <c r="P547" s="17">
        <v>0.20578925732270301</v>
      </c>
      <c r="Q547" s="17">
        <v>0.179667548171632</v>
      </c>
      <c r="R547" s="17">
        <v>0.19087422961918901</v>
      </c>
      <c r="S547" s="17"/>
      <c r="T547" s="17">
        <v>0.16134693123410301</v>
      </c>
      <c r="U547" s="17">
        <v>0.18005975548922201</v>
      </c>
      <c r="V547" s="17">
        <v>0.17791448946073199</v>
      </c>
      <c r="W547" s="17">
        <v>0.15399761399954001</v>
      </c>
      <c r="X547" s="17"/>
      <c r="Y547" s="17">
        <v>0.12519088739373699</v>
      </c>
      <c r="Z547" s="17">
        <v>0.189782779432764</v>
      </c>
      <c r="AA547" s="17">
        <v>0.22705222983165299</v>
      </c>
      <c r="AB547" s="17">
        <v>0.20362258529762001</v>
      </c>
      <c r="AC547" s="17">
        <v>0.12901108922882901</v>
      </c>
      <c r="AD547" s="17">
        <v>0.18340199742986399</v>
      </c>
      <c r="AE547" s="17"/>
      <c r="AF547" s="17">
        <v>0.189874295648951</v>
      </c>
      <c r="AG547" s="17">
        <v>0.143397261035076</v>
      </c>
      <c r="AH547" s="17"/>
      <c r="AI547" s="17">
        <v>0.144151531467683</v>
      </c>
      <c r="AJ547" s="17">
        <v>0.146848906928078</v>
      </c>
      <c r="AK547" s="17">
        <v>0.17974192174732201</v>
      </c>
      <c r="AL547" s="17">
        <v>0.15669060943836599</v>
      </c>
      <c r="AM547" s="17">
        <v>0.196481105707318</v>
      </c>
      <c r="AN547" s="17">
        <v>0.161989126713525</v>
      </c>
      <c r="AO547" s="17">
        <v>0.20284257018559601</v>
      </c>
      <c r="AP547" s="17"/>
      <c r="AQ547" s="17">
        <v>9.6258571712542498E-2</v>
      </c>
      <c r="AR547" s="17">
        <v>0.25484138069599299</v>
      </c>
      <c r="AS547" s="17"/>
      <c r="AT547" s="17">
        <v>7.5278701209960899E-2</v>
      </c>
      <c r="AU547" s="17">
        <v>0.16910349355040399</v>
      </c>
      <c r="AV547" s="17">
        <v>0.25250015014446098</v>
      </c>
      <c r="AW547" s="17"/>
      <c r="AX547" s="17">
        <v>0.16634470281540401</v>
      </c>
      <c r="AY547" s="17">
        <v>0.171063229150137</v>
      </c>
      <c r="AZ547" s="17"/>
      <c r="BA547" s="17">
        <v>0.11734919229393601</v>
      </c>
      <c r="BB547" s="17">
        <v>0.12578433864202601</v>
      </c>
      <c r="BC547" s="17">
        <v>0.14835682600847999</v>
      </c>
      <c r="BD547" s="17">
        <v>0.19003093440671101</v>
      </c>
      <c r="BE547" s="17">
        <v>0.37645573016596501</v>
      </c>
      <c r="BF547" s="17"/>
      <c r="BG547" s="17">
        <v>0.12381657904835</v>
      </c>
      <c r="BH547" s="17">
        <v>0.329237643001495</v>
      </c>
    </row>
    <row r="548" spans="2:60" x14ac:dyDescent="0.35">
      <c r="B548" t="s">
        <v>249</v>
      </c>
      <c r="C548" s="17">
        <v>7.4963595818616904E-2</v>
      </c>
      <c r="D548" s="17">
        <v>9.2856990119345201E-2</v>
      </c>
      <c r="E548" s="17">
        <v>5.7838464772132302E-2</v>
      </c>
      <c r="F548" s="17"/>
      <c r="G548" s="17">
        <v>6.3617656564179698E-2</v>
      </c>
      <c r="H548" s="17">
        <v>5.2865816166839302E-2</v>
      </c>
      <c r="I548" s="17">
        <v>4.6882239615761802E-2</v>
      </c>
      <c r="J548" s="17">
        <v>9.6448887727574401E-2</v>
      </c>
      <c r="K548" s="17">
        <v>0.11219368309335501</v>
      </c>
      <c r="L548" s="17">
        <v>7.68892662596877E-2</v>
      </c>
      <c r="M548" s="17"/>
      <c r="N548" s="17">
        <v>6.7455264802827597E-2</v>
      </c>
      <c r="O548" s="17">
        <v>5.8051144446432099E-2</v>
      </c>
      <c r="P548" s="17">
        <v>8.3093004073931095E-2</v>
      </c>
      <c r="Q548" s="17">
        <v>8.8056340351459303E-2</v>
      </c>
      <c r="R548" s="17">
        <v>9.8436249282244301E-2</v>
      </c>
      <c r="S548" s="17"/>
      <c r="T548" s="17">
        <v>6.3267038074145507E-2</v>
      </c>
      <c r="U548" s="17">
        <v>8.0883876058073206E-2</v>
      </c>
      <c r="V548" s="17">
        <v>7.9570197396725995E-2</v>
      </c>
      <c r="W548" s="17">
        <v>7.0779708552643095E-2</v>
      </c>
      <c r="X548" s="17"/>
      <c r="Y548" s="17">
        <v>6.0562041824177702E-2</v>
      </c>
      <c r="Z548" s="17">
        <v>8.1404425134434993E-2</v>
      </c>
      <c r="AA548" s="17">
        <v>8.7583598622042902E-2</v>
      </c>
      <c r="AB548" s="17">
        <v>8.3136284798679697E-2</v>
      </c>
      <c r="AC548" s="17">
        <v>0.11055475829695199</v>
      </c>
      <c r="AD548" s="17">
        <v>7.9551029869595405E-2</v>
      </c>
      <c r="AE548" s="17"/>
      <c r="AF548" s="17">
        <v>6.7219456516488807E-2</v>
      </c>
      <c r="AG548" s="17">
        <v>8.3871147038508898E-2</v>
      </c>
      <c r="AH548" s="17"/>
      <c r="AI548" s="17">
        <v>5.3344773209310303E-2</v>
      </c>
      <c r="AJ548" s="17">
        <v>8.0736818717719705E-2</v>
      </c>
      <c r="AK548" s="17">
        <v>5.7565680288570197E-2</v>
      </c>
      <c r="AL548" s="17">
        <v>0.105144921909158</v>
      </c>
      <c r="AM548" s="17">
        <v>7.0230439123368002E-2</v>
      </c>
      <c r="AN548" s="17">
        <v>6.6194861066613306E-2</v>
      </c>
      <c r="AO548" s="17">
        <v>0.14815067785873801</v>
      </c>
      <c r="AP548" s="17"/>
      <c r="AQ548" s="17">
        <v>2.34740412956084E-2</v>
      </c>
      <c r="AR548" s="17">
        <v>0.152412494610106</v>
      </c>
      <c r="AS548" s="17"/>
      <c r="AT548" s="17">
        <v>8.7687204508015704E-3</v>
      </c>
      <c r="AU548" s="17">
        <v>5.6465154863886299E-2</v>
      </c>
      <c r="AV548" s="17">
        <v>0.15101792433713701</v>
      </c>
      <c r="AW548" s="17"/>
      <c r="AX548" s="17">
        <v>7.06766319201865E-2</v>
      </c>
      <c r="AY548" s="17">
        <v>7.6512136151937499E-2</v>
      </c>
      <c r="AZ548" s="17"/>
      <c r="BA548" s="17">
        <v>6.2077482183294501E-2</v>
      </c>
      <c r="BB548" s="17">
        <v>1.9726755340854E-2</v>
      </c>
      <c r="BC548" s="17">
        <v>3.6571528304839403E-2</v>
      </c>
      <c r="BD548" s="17">
        <v>5.5780469101722199E-2</v>
      </c>
      <c r="BE548" s="17">
        <v>0.35044927599836101</v>
      </c>
      <c r="BF548" s="17"/>
      <c r="BG548" s="17">
        <v>2.96063763461521E-2</v>
      </c>
      <c r="BH548" s="17">
        <v>0.27581490479237802</v>
      </c>
    </row>
    <row r="549" spans="2:60" x14ac:dyDescent="0.35">
      <c r="B549" t="s">
        <v>114</v>
      </c>
      <c r="C549" s="17">
        <v>7.2046867035414006E-2</v>
      </c>
      <c r="D549" s="17">
        <v>4.9450817169143998E-2</v>
      </c>
      <c r="E549" s="17">
        <v>9.2101984229518805E-2</v>
      </c>
      <c r="F549" s="17"/>
      <c r="G549" s="17">
        <v>7.2176168874925895E-2</v>
      </c>
      <c r="H549" s="17">
        <v>7.4669122408683702E-2</v>
      </c>
      <c r="I549" s="17">
        <v>6.5552238557625195E-2</v>
      </c>
      <c r="J549" s="17">
        <v>9.3261881023840101E-2</v>
      </c>
      <c r="K549" s="17">
        <v>6.6764665752530594E-2</v>
      </c>
      <c r="L549" s="17">
        <v>6.2974839137406202E-2</v>
      </c>
      <c r="M549" s="17"/>
      <c r="N549" s="17">
        <v>0.101519592632726</v>
      </c>
      <c r="O549" s="17">
        <v>9.1604287654788105E-2</v>
      </c>
      <c r="P549" s="17">
        <v>5.2668316649695797E-2</v>
      </c>
      <c r="Q549" s="17">
        <v>3.0684136700960402E-2</v>
      </c>
      <c r="R549" s="17">
        <v>3.5717511994194401E-2</v>
      </c>
      <c r="S549" s="17"/>
      <c r="T549" s="17">
        <v>6.6851959073285103E-2</v>
      </c>
      <c r="U549" s="17">
        <v>7.9535208316171599E-2</v>
      </c>
      <c r="V549" s="17">
        <v>7.4532529068243397E-2</v>
      </c>
      <c r="W549" s="17">
        <v>6.5264169521708104E-2</v>
      </c>
      <c r="X549" s="17"/>
      <c r="Y549" s="17">
        <v>8.49178820332359E-2</v>
      </c>
      <c r="Z549" s="17">
        <v>6.0545176528165302E-2</v>
      </c>
      <c r="AA549" s="17">
        <v>0.105877051621119</v>
      </c>
      <c r="AB549" s="17">
        <v>5.4789927008162501E-2</v>
      </c>
      <c r="AC549" s="17">
        <v>5.15326441412709E-2</v>
      </c>
      <c r="AD549" s="17">
        <v>8.0385268523887304E-2</v>
      </c>
      <c r="AE549" s="17"/>
      <c r="AF549" s="17">
        <v>6.6587450079109101E-2</v>
      </c>
      <c r="AG549" s="17">
        <v>7.5511165158660604E-2</v>
      </c>
      <c r="AH549" s="17"/>
      <c r="AI549" s="17">
        <v>0.19581860618580299</v>
      </c>
      <c r="AJ549" s="17">
        <v>8.7124333046140395E-2</v>
      </c>
      <c r="AK549" s="17">
        <v>7.7552824052439503E-2</v>
      </c>
      <c r="AL549" s="17">
        <v>6.5585136223974494E-2</v>
      </c>
      <c r="AM549" s="17">
        <v>4.0608068662338501E-2</v>
      </c>
      <c r="AN549" s="17">
        <v>3.2693523562876199E-2</v>
      </c>
      <c r="AO549" s="17">
        <v>3.6827315553620399E-2</v>
      </c>
      <c r="AP549" s="17"/>
      <c r="AQ549" s="17">
        <v>4.6194751796786802E-2</v>
      </c>
      <c r="AR549" s="17">
        <v>6.9626247257629503E-2</v>
      </c>
      <c r="AS549" s="17"/>
      <c r="AT549" s="17">
        <v>1.4274523444373501E-2</v>
      </c>
      <c r="AU549" s="17">
        <v>8.2560523934676805E-2</v>
      </c>
      <c r="AV549" s="17">
        <v>5.2118368095146701E-2</v>
      </c>
      <c r="AW549" s="17"/>
      <c r="AX549" s="17">
        <v>7.8518936517521301E-2</v>
      </c>
      <c r="AY549" s="17">
        <v>6.9709021214793596E-2</v>
      </c>
      <c r="AZ549" s="17"/>
      <c r="BA549" s="17">
        <v>0.109496608965838</v>
      </c>
      <c r="BB549" s="17">
        <v>1.9816850782971199E-2</v>
      </c>
      <c r="BC549" s="17">
        <v>3.2432863089628401E-2</v>
      </c>
      <c r="BD549" s="17">
        <v>2.80766113681763E-2</v>
      </c>
      <c r="BE549" s="17">
        <v>8.14957192935159E-2</v>
      </c>
      <c r="BF549" s="17"/>
      <c r="BG549" s="17">
        <v>4.0737436774086297E-2</v>
      </c>
      <c r="BH549" s="17">
        <v>6.7965608752189502E-2</v>
      </c>
    </row>
    <row r="550" spans="2:60" x14ac:dyDescent="0.35">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row>
    <row r="551" spans="2:60" x14ac:dyDescent="0.35">
      <c r="B551" s="6" t="s">
        <v>257</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row>
    <row r="552" spans="2:60" x14ac:dyDescent="0.35">
      <c r="B552" s="24" t="s">
        <v>97</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row>
    <row r="553" spans="2:60" x14ac:dyDescent="0.35">
      <c r="B553" t="s">
        <v>246</v>
      </c>
      <c r="C553" s="17">
        <v>0.25171384094504501</v>
      </c>
      <c r="D553" s="17">
        <v>0.25644288859097197</v>
      </c>
      <c r="E553" s="17">
        <v>0.243471339338762</v>
      </c>
      <c r="F553" s="17"/>
      <c r="G553" s="17">
        <v>0.303705645151713</v>
      </c>
      <c r="H553" s="17">
        <v>0.26657957113692698</v>
      </c>
      <c r="I553" s="17">
        <v>0.282364849016494</v>
      </c>
      <c r="J553" s="17">
        <v>0.22217080184951701</v>
      </c>
      <c r="K553" s="17">
        <v>0.24788236739818401</v>
      </c>
      <c r="L553" s="17">
        <v>0.21026077695867901</v>
      </c>
      <c r="M553" s="17"/>
      <c r="N553" s="17">
        <v>0.27051911550179603</v>
      </c>
      <c r="O553" s="17">
        <v>0.271864773681669</v>
      </c>
      <c r="P553" s="17">
        <v>0.23075662619405399</v>
      </c>
      <c r="Q553" s="17">
        <v>0.20977929259082001</v>
      </c>
      <c r="R553" s="17">
        <v>0.30585266417928098</v>
      </c>
      <c r="S553" s="17"/>
      <c r="T553" s="17">
        <v>0.28808524008411601</v>
      </c>
      <c r="U553" s="17">
        <v>0.23820291571496899</v>
      </c>
      <c r="V553" s="17">
        <v>0.23571818898517399</v>
      </c>
      <c r="W553" s="17">
        <v>0.26312850322760301</v>
      </c>
      <c r="X553" s="17"/>
      <c r="Y553" s="17">
        <v>0.27546763467693303</v>
      </c>
      <c r="Z553" s="17">
        <v>0.239957722892785</v>
      </c>
      <c r="AA553" s="17">
        <v>0.21812117580201901</v>
      </c>
      <c r="AB553" s="17">
        <v>0.216114753243907</v>
      </c>
      <c r="AC553" s="17">
        <v>0.36948992595885799</v>
      </c>
      <c r="AD553" s="17">
        <v>0.25597585020232799</v>
      </c>
      <c r="AE553" s="17"/>
      <c r="AF553" s="17">
        <v>0.23176241180141299</v>
      </c>
      <c r="AG553" s="17">
        <v>0.27564495291915497</v>
      </c>
      <c r="AH553" s="17"/>
      <c r="AI553" s="17">
        <v>0.165083061240658</v>
      </c>
      <c r="AJ553" s="17">
        <v>0.24954602611724599</v>
      </c>
      <c r="AK553" s="17">
        <v>0.27353119021012401</v>
      </c>
      <c r="AL553" s="17">
        <v>0.22887678898695701</v>
      </c>
      <c r="AM553" s="17">
        <v>0.26634936576863399</v>
      </c>
      <c r="AN553" s="17">
        <v>0.25868735922804598</v>
      </c>
      <c r="AO553" s="17">
        <v>0.26292398500898501</v>
      </c>
      <c r="AP553" s="17"/>
      <c r="AQ553" s="17">
        <v>0.35355264401049202</v>
      </c>
      <c r="AR553" s="17">
        <v>0.141243955515474</v>
      </c>
      <c r="AS553" s="17"/>
      <c r="AT553" s="17">
        <v>0.41975926152512599</v>
      </c>
      <c r="AU553" s="17">
        <v>0.23206198502307401</v>
      </c>
      <c r="AV553" s="17">
        <v>0.16642270755848401</v>
      </c>
      <c r="AW553" s="17"/>
      <c r="AX553" s="17">
        <v>0.25540859372021302</v>
      </c>
      <c r="AY553" s="17">
        <v>0.25037921956041198</v>
      </c>
      <c r="AZ553" s="17"/>
      <c r="BA553" s="17">
        <v>0.32772459064987502</v>
      </c>
      <c r="BB553" s="17">
        <v>0.343500565555385</v>
      </c>
      <c r="BC553" s="17">
        <v>0.25569936203250099</v>
      </c>
      <c r="BD553" s="17">
        <v>0.25461027672946202</v>
      </c>
      <c r="BE553" s="17">
        <v>3.3973834815300898E-2</v>
      </c>
      <c r="BF553" s="17"/>
      <c r="BG553" s="17">
        <v>0.33982032994489902</v>
      </c>
      <c r="BH553" s="17">
        <v>8.9857123857038604E-2</v>
      </c>
    </row>
    <row r="554" spans="2:60" x14ac:dyDescent="0.35">
      <c r="B554" t="s">
        <v>247</v>
      </c>
      <c r="C554" s="17">
        <v>0.29963132284754002</v>
      </c>
      <c r="D554" s="17">
        <v>0.30209200501397598</v>
      </c>
      <c r="E554" s="17">
        <v>0.29657128732037602</v>
      </c>
      <c r="F554" s="17"/>
      <c r="G554" s="17">
        <v>0.28199193102429698</v>
      </c>
      <c r="H554" s="17">
        <v>0.33195381241218502</v>
      </c>
      <c r="I554" s="17">
        <v>0.30423114527614298</v>
      </c>
      <c r="J554" s="17">
        <v>0.30361344335771101</v>
      </c>
      <c r="K554" s="17">
        <v>0.24647196277240199</v>
      </c>
      <c r="L554" s="17">
        <v>0.31748295911221502</v>
      </c>
      <c r="M554" s="17"/>
      <c r="N554" s="17">
        <v>0.27182865404658602</v>
      </c>
      <c r="O554" s="17">
        <v>0.320455303149697</v>
      </c>
      <c r="P554" s="17">
        <v>0.29655113588977899</v>
      </c>
      <c r="Q554" s="17">
        <v>0.35584500799584401</v>
      </c>
      <c r="R554" s="17">
        <v>0.25623658505323899</v>
      </c>
      <c r="S554" s="17"/>
      <c r="T554" s="17">
        <v>0.29198679829902002</v>
      </c>
      <c r="U554" s="17">
        <v>0.27452820040492298</v>
      </c>
      <c r="V554" s="17">
        <v>0.30498703151874001</v>
      </c>
      <c r="W554" s="17">
        <v>0.318345526987377</v>
      </c>
      <c r="X554" s="17"/>
      <c r="Y554" s="17">
        <v>0.32986178616351602</v>
      </c>
      <c r="Z554" s="17">
        <v>0.28650269228883601</v>
      </c>
      <c r="AA554" s="17">
        <v>0.25351468240043201</v>
      </c>
      <c r="AB554" s="17">
        <v>0.31279969078146702</v>
      </c>
      <c r="AC554" s="17">
        <v>0.22985882223442999</v>
      </c>
      <c r="AD554" s="17">
        <v>0.26990179135575498</v>
      </c>
      <c r="AE554" s="17"/>
      <c r="AF554" s="17">
        <v>0.311253364031635</v>
      </c>
      <c r="AG554" s="17">
        <v>0.28747873089106502</v>
      </c>
      <c r="AH554" s="17"/>
      <c r="AI554" s="17">
        <v>0.246112356663378</v>
      </c>
      <c r="AJ554" s="17">
        <v>0.28362708741600601</v>
      </c>
      <c r="AK554" s="17">
        <v>0.26571653007947599</v>
      </c>
      <c r="AL554" s="17">
        <v>0.33544347798115698</v>
      </c>
      <c r="AM554" s="17">
        <v>0.31714507785173102</v>
      </c>
      <c r="AN554" s="17">
        <v>0.37126455620700599</v>
      </c>
      <c r="AO554" s="17">
        <v>0.277318262084642</v>
      </c>
      <c r="AP554" s="17"/>
      <c r="AQ554" s="17">
        <v>0.35648369302556099</v>
      </c>
      <c r="AR554" s="17">
        <v>0.24290340698007801</v>
      </c>
      <c r="AS554" s="17"/>
      <c r="AT554" s="17">
        <v>0.35583665670596698</v>
      </c>
      <c r="AU554" s="17">
        <v>0.29982778516945102</v>
      </c>
      <c r="AV554" s="17">
        <v>0.27300688743823098</v>
      </c>
      <c r="AW554" s="17"/>
      <c r="AX554" s="17">
        <v>0.28057661348684398</v>
      </c>
      <c r="AY554" s="17">
        <v>0.30651427933698999</v>
      </c>
      <c r="AZ554" s="17"/>
      <c r="BA554" s="17">
        <v>0.28504528637992599</v>
      </c>
      <c r="BB554" s="17">
        <v>0.345000418723867</v>
      </c>
      <c r="BC554" s="17">
        <v>0.372047977917978</v>
      </c>
      <c r="BD554" s="17">
        <v>0.31621047417864501</v>
      </c>
      <c r="BE554" s="17">
        <v>7.1612921352559797E-2</v>
      </c>
      <c r="BF554" s="17"/>
      <c r="BG554" s="17">
        <v>0.331014023942868</v>
      </c>
      <c r="BH554" s="17">
        <v>0.133565133892317</v>
      </c>
    </row>
    <row r="555" spans="2:60" x14ac:dyDescent="0.35">
      <c r="B555" t="s">
        <v>248</v>
      </c>
      <c r="C555" s="17">
        <v>0.20033520984376599</v>
      </c>
      <c r="D555" s="17">
        <v>0.20339323513944299</v>
      </c>
      <c r="E555" s="17">
        <v>0.20055617683409599</v>
      </c>
      <c r="F555" s="17"/>
      <c r="G555" s="17">
        <v>0.19393073320057899</v>
      </c>
      <c r="H555" s="17">
        <v>0.22995188186215201</v>
      </c>
      <c r="I555" s="17">
        <v>0.18609281467651201</v>
      </c>
      <c r="J555" s="17">
        <v>0.19863666095093899</v>
      </c>
      <c r="K555" s="17">
        <v>0.17612584954862801</v>
      </c>
      <c r="L555" s="17">
        <v>0.210318994972019</v>
      </c>
      <c r="M555" s="17"/>
      <c r="N555" s="17">
        <v>0.184064376703895</v>
      </c>
      <c r="O555" s="17">
        <v>0.166201279057207</v>
      </c>
      <c r="P555" s="17">
        <v>0.23250765086573899</v>
      </c>
      <c r="Q555" s="17">
        <v>0.21034778052231601</v>
      </c>
      <c r="R555" s="17">
        <v>0.20382699557768899</v>
      </c>
      <c r="S555" s="17"/>
      <c r="T555" s="17">
        <v>0.213370249943791</v>
      </c>
      <c r="U555" s="17">
        <v>0.22150286748456799</v>
      </c>
      <c r="V555" s="17">
        <v>0.20106808258724301</v>
      </c>
      <c r="W555" s="17">
        <v>0.17151291068140001</v>
      </c>
      <c r="X555" s="17"/>
      <c r="Y555" s="17">
        <v>0.18149091076544899</v>
      </c>
      <c r="Z555" s="17">
        <v>0.20342150892531499</v>
      </c>
      <c r="AA555" s="17">
        <v>0.26483745473491999</v>
      </c>
      <c r="AB555" s="17">
        <v>0.202063459303541</v>
      </c>
      <c r="AC555" s="17">
        <v>0.18528693497047499</v>
      </c>
      <c r="AD555" s="17">
        <v>0.22157268895558299</v>
      </c>
      <c r="AE555" s="17"/>
      <c r="AF555" s="17">
        <v>0.208545801730397</v>
      </c>
      <c r="AG555" s="17">
        <v>0.19251954663545601</v>
      </c>
      <c r="AH555" s="17"/>
      <c r="AI555" s="17">
        <v>0.17805514610973699</v>
      </c>
      <c r="AJ555" s="17">
        <v>0.19576311065173299</v>
      </c>
      <c r="AK555" s="17">
        <v>0.19896038594384299</v>
      </c>
      <c r="AL555" s="17">
        <v>0.18806604088915699</v>
      </c>
      <c r="AM555" s="17">
        <v>0.206349372457866</v>
      </c>
      <c r="AN555" s="17">
        <v>0.208023026208315</v>
      </c>
      <c r="AO555" s="17">
        <v>0.27204110446783603</v>
      </c>
      <c r="AP555" s="17"/>
      <c r="AQ555" s="17">
        <v>0.166685023425029</v>
      </c>
      <c r="AR555" s="17">
        <v>0.24938664604958299</v>
      </c>
      <c r="AS555" s="17"/>
      <c r="AT555" s="17">
        <v>0.15046929904961701</v>
      </c>
      <c r="AU555" s="17">
        <v>0.219204406106001</v>
      </c>
      <c r="AV555" s="17">
        <v>0.22620280342169399</v>
      </c>
      <c r="AW555" s="17"/>
      <c r="AX555" s="17">
        <v>0.22331745553280799</v>
      </c>
      <c r="AY555" s="17">
        <v>0.192033545719001</v>
      </c>
      <c r="AZ555" s="17"/>
      <c r="BA555" s="17">
        <v>0.14948573515925001</v>
      </c>
      <c r="BB555" s="17">
        <v>0.19253291000203099</v>
      </c>
      <c r="BC555" s="17">
        <v>0.228959841347811</v>
      </c>
      <c r="BD555" s="17">
        <v>0.242907626122216</v>
      </c>
      <c r="BE555" s="17">
        <v>0.208955132378463</v>
      </c>
      <c r="BF555" s="17"/>
      <c r="BG555" s="17">
        <v>0.182490820892729</v>
      </c>
      <c r="BH555" s="17">
        <v>0.21755469555628101</v>
      </c>
    </row>
    <row r="556" spans="2:60" x14ac:dyDescent="0.35">
      <c r="B556" t="s">
        <v>249</v>
      </c>
      <c r="C556" s="17">
        <v>0.13847272238053099</v>
      </c>
      <c r="D556" s="17">
        <v>0.169119247354864</v>
      </c>
      <c r="E556" s="17">
        <v>0.111539146723975</v>
      </c>
      <c r="F556" s="17"/>
      <c r="G556" s="17">
        <v>9.3026004069238194E-2</v>
      </c>
      <c r="H556" s="17">
        <v>7.9740177069988594E-2</v>
      </c>
      <c r="I556" s="17">
        <v>0.113001377785952</v>
      </c>
      <c r="J556" s="17">
        <v>0.14834197158118601</v>
      </c>
      <c r="K556" s="17">
        <v>0.210608284843948</v>
      </c>
      <c r="L556" s="17">
        <v>0.17055856588645299</v>
      </c>
      <c r="M556" s="17"/>
      <c r="N556" s="17">
        <v>0.132203826201164</v>
      </c>
      <c r="O556" s="17">
        <v>0.107741315400548</v>
      </c>
      <c r="P556" s="17">
        <v>0.147627209081134</v>
      </c>
      <c r="Q556" s="17">
        <v>0.163786554020142</v>
      </c>
      <c r="R556" s="17">
        <v>0.1711799598131</v>
      </c>
      <c r="S556" s="17"/>
      <c r="T556" s="17">
        <v>0.109807225942863</v>
      </c>
      <c r="U556" s="17">
        <v>0.15613695869511801</v>
      </c>
      <c r="V556" s="17">
        <v>0.141515503579246</v>
      </c>
      <c r="W556" s="17">
        <v>0.13861819074003001</v>
      </c>
      <c r="X556" s="17"/>
      <c r="Y556" s="17">
        <v>9.4743263938596597E-2</v>
      </c>
      <c r="Z556" s="17">
        <v>0.16363856884404801</v>
      </c>
      <c r="AA556" s="17">
        <v>0.121302320708797</v>
      </c>
      <c r="AB556" s="17">
        <v>0.16971488157377301</v>
      </c>
      <c r="AC556" s="17">
        <v>0.11055475829695199</v>
      </c>
      <c r="AD556" s="17">
        <v>0.156960282829713</v>
      </c>
      <c r="AE556" s="17"/>
      <c r="AF556" s="17">
        <v>0.140020566487293</v>
      </c>
      <c r="AG556" s="17">
        <v>0.136359405819937</v>
      </c>
      <c r="AH556" s="17"/>
      <c r="AI556" s="17">
        <v>0.101798778309308</v>
      </c>
      <c r="AJ556" s="17">
        <v>0.133886031005059</v>
      </c>
      <c r="AK556" s="17">
        <v>0.14224783696100399</v>
      </c>
      <c r="AL556" s="17">
        <v>0.14850826540246601</v>
      </c>
      <c r="AM556" s="17">
        <v>0.15286151858729199</v>
      </c>
      <c r="AN556" s="17">
        <v>0.107862450510661</v>
      </c>
      <c r="AO556" s="17">
        <v>0.17229177404436</v>
      </c>
      <c r="AP556" s="17"/>
      <c r="AQ556" s="17">
        <v>4.1060822087142901E-2</v>
      </c>
      <c r="AR556" s="17">
        <v>0.27332016835816503</v>
      </c>
      <c r="AS556" s="17"/>
      <c r="AT556" s="17">
        <v>2.56919370769088E-2</v>
      </c>
      <c r="AU556" s="17">
        <v>0.11222753601987399</v>
      </c>
      <c r="AV556" s="17">
        <v>0.26505990269903201</v>
      </c>
      <c r="AW556" s="17"/>
      <c r="AX556" s="17">
        <v>0.128388333548764</v>
      </c>
      <c r="AY556" s="17">
        <v>0.14211541292163801</v>
      </c>
      <c r="AZ556" s="17"/>
      <c r="BA556" s="17">
        <v>0.124049266105015</v>
      </c>
      <c r="BB556" s="17">
        <v>5.9447060550472997E-2</v>
      </c>
      <c r="BC556" s="17">
        <v>6.2588909690996994E-2</v>
      </c>
      <c r="BD556" s="17">
        <v>0.148808947799973</v>
      </c>
      <c r="BE556" s="17">
        <v>0.56640178960049503</v>
      </c>
      <c r="BF556" s="17"/>
      <c r="BG556" s="17">
        <v>7.4517529337460503E-2</v>
      </c>
      <c r="BH556" s="17">
        <v>0.46063294526254001</v>
      </c>
    </row>
    <row r="557" spans="2:60" x14ac:dyDescent="0.35">
      <c r="B557" t="s">
        <v>114</v>
      </c>
      <c r="C557" s="17">
        <v>0.109846903983117</v>
      </c>
      <c r="D557" s="17">
        <v>6.8952623900744803E-2</v>
      </c>
      <c r="E557" s="17">
        <v>0.14786204978279199</v>
      </c>
      <c r="F557" s="17"/>
      <c r="G557" s="17">
        <v>0.127345686554173</v>
      </c>
      <c r="H557" s="17">
        <v>9.1774557518748107E-2</v>
      </c>
      <c r="I557" s="17">
        <v>0.114309813244899</v>
      </c>
      <c r="J557" s="17">
        <v>0.12723712226064701</v>
      </c>
      <c r="K557" s="17">
        <v>0.11891153543683899</v>
      </c>
      <c r="L557" s="17">
        <v>9.1378703070633699E-2</v>
      </c>
      <c r="M557" s="17"/>
      <c r="N557" s="17">
        <v>0.14138402754655799</v>
      </c>
      <c r="O557" s="17">
        <v>0.13373732871087801</v>
      </c>
      <c r="P557" s="17">
        <v>9.2557377969294405E-2</v>
      </c>
      <c r="Q557" s="17">
        <v>6.0241364870877799E-2</v>
      </c>
      <c r="R557" s="17">
        <v>6.2903795376690594E-2</v>
      </c>
      <c r="S557" s="17"/>
      <c r="T557" s="17">
        <v>9.6750485730209598E-2</v>
      </c>
      <c r="U557" s="17">
        <v>0.109629057700422</v>
      </c>
      <c r="V557" s="17">
        <v>0.11671119332959599</v>
      </c>
      <c r="W557" s="17">
        <v>0.10839486836359</v>
      </c>
      <c r="X557" s="17"/>
      <c r="Y557" s="17">
        <v>0.118436404455506</v>
      </c>
      <c r="Z557" s="17">
        <v>0.106479507049016</v>
      </c>
      <c r="AA557" s="17">
        <v>0.14222436635383201</v>
      </c>
      <c r="AB557" s="17">
        <v>9.9307215097311802E-2</v>
      </c>
      <c r="AC557" s="17">
        <v>0.104809558539285</v>
      </c>
      <c r="AD557" s="17">
        <v>9.5589386656620895E-2</v>
      </c>
      <c r="AE557" s="17"/>
      <c r="AF557" s="17">
        <v>0.108417855949263</v>
      </c>
      <c r="AG557" s="17">
        <v>0.10799736373438699</v>
      </c>
      <c r="AH557" s="17"/>
      <c r="AI557" s="17">
        <v>0.30895065767691898</v>
      </c>
      <c r="AJ557" s="17">
        <v>0.13717774480995501</v>
      </c>
      <c r="AK557" s="17">
        <v>0.119544056805553</v>
      </c>
      <c r="AL557" s="17">
        <v>9.9105426740262195E-2</v>
      </c>
      <c r="AM557" s="17">
        <v>5.72946653344771E-2</v>
      </c>
      <c r="AN557" s="17">
        <v>5.41626078459728E-2</v>
      </c>
      <c r="AO557" s="17">
        <v>1.5424874394177401E-2</v>
      </c>
      <c r="AP557" s="17"/>
      <c r="AQ557" s="17">
        <v>8.2217817451775504E-2</v>
      </c>
      <c r="AR557" s="17">
        <v>9.3145823096700206E-2</v>
      </c>
      <c r="AS557" s="17"/>
      <c r="AT557" s="17">
        <v>4.8242845642381099E-2</v>
      </c>
      <c r="AU557" s="17">
        <v>0.13667828768160101</v>
      </c>
      <c r="AV557" s="17">
        <v>6.9307698882558597E-2</v>
      </c>
      <c r="AW557" s="17"/>
      <c r="AX557" s="17">
        <v>0.11230900371137099</v>
      </c>
      <c r="AY557" s="17">
        <v>0.108957542461959</v>
      </c>
      <c r="AZ557" s="17"/>
      <c r="BA557" s="17">
        <v>0.113695121705934</v>
      </c>
      <c r="BB557" s="17">
        <v>5.9519045168245001E-2</v>
      </c>
      <c r="BC557" s="17">
        <v>8.0703909010713504E-2</v>
      </c>
      <c r="BD557" s="17">
        <v>3.7462675169703197E-2</v>
      </c>
      <c r="BE557" s="17">
        <v>0.119056321853182</v>
      </c>
      <c r="BF557" s="17"/>
      <c r="BG557" s="17">
        <v>7.2157295882044295E-2</v>
      </c>
      <c r="BH557" s="17">
        <v>9.8390101431823307E-2</v>
      </c>
    </row>
    <row r="558" spans="2:60" x14ac:dyDescent="0.35">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row>
    <row r="559" spans="2:60" x14ac:dyDescent="0.35">
      <c r="B559" s="6" t="s">
        <v>258</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row>
    <row r="560" spans="2:60" x14ac:dyDescent="0.35">
      <c r="B560" s="24" t="s">
        <v>97</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row>
    <row r="561" spans="2:60" x14ac:dyDescent="0.35">
      <c r="B561" t="s">
        <v>246</v>
      </c>
      <c r="C561" s="17">
        <v>0.372191402755852</v>
      </c>
      <c r="D561" s="17">
        <v>0.39771809518456802</v>
      </c>
      <c r="E561" s="17">
        <v>0.34461145199465099</v>
      </c>
      <c r="F561" s="17"/>
      <c r="G561" s="17">
        <v>0.45151458929262001</v>
      </c>
      <c r="H561" s="17">
        <v>0.40880004081066301</v>
      </c>
      <c r="I561" s="17">
        <v>0.374461406199393</v>
      </c>
      <c r="J561" s="17">
        <v>0.310775388762905</v>
      </c>
      <c r="K561" s="17">
        <v>0.316106792138523</v>
      </c>
      <c r="L561" s="17">
        <v>0.38399073645878601</v>
      </c>
      <c r="M561" s="17"/>
      <c r="N561" s="17">
        <v>0.37647439821828199</v>
      </c>
      <c r="O561" s="17">
        <v>0.38266153713047202</v>
      </c>
      <c r="P561" s="17">
        <v>0.34881799360628601</v>
      </c>
      <c r="Q561" s="17">
        <v>0.35676029726035302</v>
      </c>
      <c r="R561" s="17">
        <v>0.43261861885536201</v>
      </c>
      <c r="S561" s="17"/>
      <c r="T561" s="17">
        <v>0.400765053988966</v>
      </c>
      <c r="U561" s="17">
        <v>0.34813389323399202</v>
      </c>
      <c r="V561" s="17">
        <v>0.356394478216294</v>
      </c>
      <c r="W561" s="17">
        <v>0.397993058076405</v>
      </c>
      <c r="X561" s="17"/>
      <c r="Y561" s="17">
        <v>0.43448846205593</v>
      </c>
      <c r="Z561" s="17">
        <v>0.32525939212148403</v>
      </c>
      <c r="AA561" s="17">
        <v>0.32414794398283298</v>
      </c>
      <c r="AB561" s="17">
        <v>0.35566459146723201</v>
      </c>
      <c r="AC561" s="17">
        <v>0.51777326725926198</v>
      </c>
      <c r="AD561" s="17">
        <v>0.37702159513759997</v>
      </c>
      <c r="AE561" s="17"/>
      <c r="AF561" s="17">
        <v>0.33350949967586602</v>
      </c>
      <c r="AG561" s="17">
        <v>0.42709743600517902</v>
      </c>
      <c r="AH561" s="17"/>
      <c r="AI561" s="17">
        <v>0.32278472303356598</v>
      </c>
      <c r="AJ561" s="17">
        <v>0.35008925313648798</v>
      </c>
      <c r="AK561" s="17">
        <v>0.33143716383662603</v>
      </c>
      <c r="AL561" s="17">
        <v>0.32533559856583799</v>
      </c>
      <c r="AM561" s="17">
        <v>0.418781763469663</v>
      </c>
      <c r="AN561" s="17">
        <v>0.45298630733756901</v>
      </c>
      <c r="AO561" s="17">
        <v>0.48090492795543999</v>
      </c>
      <c r="AP561" s="17"/>
      <c r="AQ561" s="17">
        <v>0.53939818424540797</v>
      </c>
      <c r="AR561" s="17">
        <v>0.19895010808680499</v>
      </c>
      <c r="AS561" s="17"/>
      <c r="AT561" s="17">
        <v>0.651128243571646</v>
      </c>
      <c r="AU561" s="17">
        <v>0.34980004474144299</v>
      </c>
      <c r="AV561" s="17">
        <v>0.22843740310796601</v>
      </c>
      <c r="AW561" s="17"/>
      <c r="AX561" s="17">
        <v>0.35899040753863898</v>
      </c>
      <c r="AY561" s="17">
        <v>0.37695987620656402</v>
      </c>
      <c r="AZ561" s="17"/>
      <c r="BA561" s="17">
        <v>0.42867805027328498</v>
      </c>
      <c r="BB561" s="17">
        <v>0.48824917890652603</v>
      </c>
      <c r="BC561" s="17">
        <v>0.420689354370751</v>
      </c>
      <c r="BD561" s="17">
        <v>0.33033235219297502</v>
      </c>
      <c r="BE561" s="17">
        <v>3.9023886491753097E-2</v>
      </c>
      <c r="BF561" s="17"/>
      <c r="BG561" s="17">
        <v>0.47435236490510801</v>
      </c>
      <c r="BH561" s="17">
        <v>0.11280714300121</v>
      </c>
    </row>
    <row r="562" spans="2:60" x14ac:dyDescent="0.35">
      <c r="B562" t="s">
        <v>247</v>
      </c>
      <c r="C562" s="17">
        <v>0.269626471068381</v>
      </c>
      <c r="D562" s="17">
        <v>0.26125437481411901</v>
      </c>
      <c r="E562" s="17">
        <v>0.28053198939145901</v>
      </c>
      <c r="F562" s="17"/>
      <c r="G562" s="17">
        <v>0.284221349323245</v>
      </c>
      <c r="H562" s="17">
        <v>0.26267654648549399</v>
      </c>
      <c r="I562" s="17">
        <v>0.31981024763112598</v>
      </c>
      <c r="J562" s="17">
        <v>0.27958010629194702</v>
      </c>
      <c r="K562" s="17">
        <v>0.244514435566766</v>
      </c>
      <c r="L562" s="17">
        <v>0.23992349276622299</v>
      </c>
      <c r="M562" s="17"/>
      <c r="N562" s="17">
        <v>0.227593043913838</v>
      </c>
      <c r="O562" s="17">
        <v>0.27323265566856603</v>
      </c>
      <c r="P562" s="17">
        <v>0.280325963929003</v>
      </c>
      <c r="Q562" s="17">
        <v>0.32638996694926098</v>
      </c>
      <c r="R562" s="17">
        <v>0.252228224696389</v>
      </c>
      <c r="S562" s="17"/>
      <c r="T562" s="17">
        <v>0.26824986317198302</v>
      </c>
      <c r="U562" s="17">
        <v>0.232381935492502</v>
      </c>
      <c r="V562" s="17">
        <v>0.27732011782093902</v>
      </c>
      <c r="W562" s="17">
        <v>0.29071989127555098</v>
      </c>
      <c r="X562" s="17"/>
      <c r="Y562" s="17">
        <v>0.26405625610829497</v>
      </c>
      <c r="Z562" s="17">
        <v>0.294154598021588</v>
      </c>
      <c r="AA562" s="17">
        <v>0.31335854398399599</v>
      </c>
      <c r="AB562" s="17">
        <v>0.24855069722998199</v>
      </c>
      <c r="AC562" s="17">
        <v>8.7458290851768095E-2</v>
      </c>
      <c r="AD562" s="17">
        <v>0.217305680455851</v>
      </c>
      <c r="AE562" s="17"/>
      <c r="AF562" s="17">
        <v>0.28938089161583302</v>
      </c>
      <c r="AG562" s="17">
        <v>0.24415714228358501</v>
      </c>
      <c r="AH562" s="17"/>
      <c r="AI562" s="17">
        <v>0.20535301755666099</v>
      </c>
      <c r="AJ562" s="17">
        <v>0.26173061524448499</v>
      </c>
      <c r="AK562" s="17">
        <v>0.29539010879074901</v>
      </c>
      <c r="AL562" s="17">
        <v>0.28188445714854798</v>
      </c>
      <c r="AM562" s="17">
        <v>0.26676857993859598</v>
      </c>
      <c r="AN562" s="17">
        <v>0.29897107441068999</v>
      </c>
      <c r="AO562" s="17">
        <v>0.192567460373083</v>
      </c>
      <c r="AP562" s="17"/>
      <c r="AQ562" s="17">
        <v>0.27312511187992</v>
      </c>
      <c r="AR562" s="17">
        <v>0.26117277247599202</v>
      </c>
      <c r="AS562" s="17"/>
      <c r="AT562" s="17">
        <v>0.236051086685128</v>
      </c>
      <c r="AU562" s="17">
        <v>0.27857008913271097</v>
      </c>
      <c r="AV562" s="17">
        <v>0.28615676685904401</v>
      </c>
      <c r="AW562" s="17"/>
      <c r="AX562" s="17">
        <v>0.25062159913426002</v>
      </c>
      <c r="AY562" s="17">
        <v>0.27649142524500803</v>
      </c>
      <c r="AZ562" s="17"/>
      <c r="BA562" s="17">
        <v>0.23067631618534001</v>
      </c>
      <c r="BB562" s="17">
        <v>0.317482245732361</v>
      </c>
      <c r="BC562" s="17">
        <v>0.31080487100957099</v>
      </c>
      <c r="BD562" s="17">
        <v>0.30380209430869498</v>
      </c>
      <c r="BE562" s="17">
        <v>9.5115774711471895E-2</v>
      </c>
      <c r="BF562" s="17"/>
      <c r="BG562" s="17">
        <v>0.29723206943366898</v>
      </c>
      <c r="BH562" s="17">
        <v>0.14797231017738199</v>
      </c>
    </row>
    <row r="563" spans="2:60" x14ac:dyDescent="0.35">
      <c r="B563" t="s">
        <v>248</v>
      </c>
      <c r="C563" s="17">
        <v>0.17992843285818899</v>
      </c>
      <c r="D563" s="17">
        <v>0.185919569288686</v>
      </c>
      <c r="E563" s="17">
        <v>0.17573895340538501</v>
      </c>
      <c r="F563" s="17"/>
      <c r="G563" s="17">
        <v>0.16320587990472299</v>
      </c>
      <c r="H563" s="17">
        <v>0.18769552096794201</v>
      </c>
      <c r="I563" s="17">
        <v>0.13803232226671799</v>
      </c>
      <c r="J563" s="17">
        <v>0.17517678678433399</v>
      </c>
      <c r="K563" s="17">
        <v>0.19821387703556101</v>
      </c>
      <c r="L563" s="17">
        <v>0.205090233859856</v>
      </c>
      <c r="M563" s="17"/>
      <c r="N563" s="17">
        <v>0.19258387087422399</v>
      </c>
      <c r="O563" s="17">
        <v>0.14511228532254999</v>
      </c>
      <c r="P563" s="17">
        <v>0.20054155491571499</v>
      </c>
      <c r="Q563" s="17">
        <v>0.19717746412544099</v>
      </c>
      <c r="R563" s="17">
        <v>0.16063309986951299</v>
      </c>
      <c r="S563" s="17"/>
      <c r="T563" s="17">
        <v>0.166708443839303</v>
      </c>
      <c r="U563" s="17">
        <v>0.21128600934639</v>
      </c>
      <c r="V563" s="17">
        <v>0.186725824040882</v>
      </c>
      <c r="W563" s="17">
        <v>0.151222492517435</v>
      </c>
      <c r="X563" s="17"/>
      <c r="Y563" s="17">
        <v>0.139347536535502</v>
      </c>
      <c r="Z563" s="17">
        <v>0.199462414917327</v>
      </c>
      <c r="AA563" s="17">
        <v>0.12928354892411401</v>
      </c>
      <c r="AB563" s="17">
        <v>0.227989086413661</v>
      </c>
      <c r="AC563" s="17">
        <v>0.232681039450747</v>
      </c>
      <c r="AD563" s="17">
        <v>0.199876424652875</v>
      </c>
      <c r="AE563" s="17"/>
      <c r="AF563" s="17">
        <v>0.198361773637903</v>
      </c>
      <c r="AG563" s="17">
        <v>0.15725501982222601</v>
      </c>
      <c r="AH563" s="17"/>
      <c r="AI563" s="17">
        <v>0.18258096067635701</v>
      </c>
      <c r="AJ563" s="17">
        <v>0.190507919152827</v>
      </c>
      <c r="AK563" s="17">
        <v>0.19536059981864401</v>
      </c>
      <c r="AL563" s="17">
        <v>0.193327431180705</v>
      </c>
      <c r="AM563" s="17">
        <v>0.16697837516428499</v>
      </c>
      <c r="AN563" s="17">
        <v>0.13734803130652701</v>
      </c>
      <c r="AO563" s="17">
        <v>0.17236204408111</v>
      </c>
      <c r="AP563" s="17"/>
      <c r="AQ563" s="17">
        <v>0.10391791967691</v>
      </c>
      <c r="AR563" s="17">
        <v>0.26571858426573802</v>
      </c>
      <c r="AS563" s="17"/>
      <c r="AT563" s="17">
        <v>5.92617088841585E-2</v>
      </c>
      <c r="AU563" s="17">
        <v>0.19082240793381999</v>
      </c>
      <c r="AV563" s="17">
        <v>0.26002301552851997</v>
      </c>
      <c r="AW563" s="17"/>
      <c r="AX563" s="17">
        <v>0.19632496552581999</v>
      </c>
      <c r="AY563" s="17">
        <v>0.17400566495903999</v>
      </c>
      <c r="AZ563" s="17"/>
      <c r="BA563" s="17">
        <v>0.194198210299419</v>
      </c>
      <c r="BB563" s="17">
        <v>0.1160921109307</v>
      </c>
      <c r="BC563" s="17">
        <v>0.179331567268703</v>
      </c>
      <c r="BD563" s="17">
        <v>0.238819850662742</v>
      </c>
      <c r="BE563" s="17">
        <v>0.32763042339807502</v>
      </c>
      <c r="BF563" s="17"/>
      <c r="BG563" s="17">
        <v>0.13431278192026599</v>
      </c>
      <c r="BH563" s="17">
        <v>0.30513628388479502</v>
      </c>
    </row>
    <row r="564" spans="2:60" x14ac:dyDescent="0.35">
      <c r="B564" t="s">
        <v>249</v>
      </c>
      <c r="C564" s="17">
        <v>8.24163220038895E-2</v>
      </c>
      <c r="D564" s="17">
        <v>9.5192058505666394E-2</v>
      </c>
      <c r="E564" s="17">
        <v>7.0204258646556605E-2</v>
      </c>
      <c r="F564" s="17"/>
      <c r="G564" s="17">
        <v>3.2715457905400001E-2</v>
      </c>
      <c r="H564" s="17">
        <v>4.6310494001365797E-2</v>
      </c>
      <c r="I564" s="17">
        <v>5.2979468886627003E-2</v>
      </c>
      <c r="J564" s="17">
        <v>8.9477797352281202E-2</v>
      </c>
      <c r="K564" s="17">
        <v>0.151606330045335</v>
      </c>
      <c r="L564" s="17">
        <v>0.10521130173985301</v>
      </c>
      <c r="M564" s="17"/>
      <c r="N564" s="17">
        <v>7.6113495207786194E-2</v>
      </c>
      <c r="O564" s="17">
        <v>7.3236639449757293E-2</v>
      </c>
      <c r="P564" s="17">
        <v>8.5447581848629897E-2</v>
      </c>
      <c r="Q564" s="17">
        <v>9.3337068232142398E-2</v>
      </c>
      <c r="R564" s="17">
        <v>0.10788532439863199</v>
      </c>
      <c r="S564" s="17"/>
      <c r="T564" s="17">
        <v>7.5070960081750904E-2</v>
      </c>
      <c r="U564" s="17">
        <v>0.117172352041327</v>
      </c>
      <c r="V564" s="17">
        <v>7.5460608060768097E-2</v>
      </c>
      <c r="W564" s="17">
        <v>6.8501935972195199E-2</v>
      </c>
      <c r="X564" s="17"/>
      <c r="Y564" s="17">
        <v>4.8254606436245899E-2</v>
      </c>
      <c r="Z564" s="17">
        <v>0.105306732533527</v>
      </c>
      <c r="AA564" s="17">
        <v>8.3812121477991094E-2</v>
      </c>
      <c r="AB564" s="17">
        <v>8.9452547614538497E-2</v>
      </c>
      <c r="AC564" s="17">
        <v>0.11055475829695199</v>
      </c>
      <c r="AD564" s="17">
        <v>9.0782331610754594E-2</v>
      </c>
      <c r="AE564" s="17"/>
      <c r="AF564" s="17">
        <v>8.5786797705846601E-2</v>
      </c>
      <c r="AG564" s="17">
        <v>7.6658088462584706E-2</v>
      </c>
      <c r="AH564" s="17"/>
      <c r="AI564" s="17">
        <v>4.1493892008180301E-2</v>
      </c>
      <c r="AJ564" s="17">
        <v>6.6434423215666699E-2</v>
      </c>
      <c r="AK564" s="17">
        <v>7.8749111821688395E-2</v>
      </c>
      <c r="AL564" s="17">
        <v>0.102915819263455</v>
      </c>
      <c r="AM564" s="17">
        <v>0.10363792011954499</v>
      </c>
      <c r="AN564" s="17">
        <v>6.9874703225113202E-2</v>
      </c>
      <c r="AO564" s="17">
        <v>0.117338252036747</v>
      </c>
      <c r="AP564" s="17"/>
      <c r="AQ564" s="17">
        <v>1.1507842348979599E-2</v>
      </c>
      <c r="AR564" s="17">
        <v>0.189310729544582</v>
      </c>
      <c r="AS564" s="17"/>
      <c r="AT564" s="17">
        <v>1.5118349406461701E-2</v>
      </c>
      <c r="AU564" s="17">
        <v>5.7199756931472903E-2</v>
      </c>
      <c r="AV564" s="17">
        <v>0.17064766447753499</v>
      </c>
      <c r="AW564" s="17"/>
      <c r="AX564" s="17">
        <v>9.9540963765985202E-2</v>
      </c>
      <c r="AY564" s="17">
        <v>7.6230545988378695E-2</v>
      </c>
      <c r="AZ564" s="17"/>
      <c r="BA564" s="17">
        <v>4.1241190283465803E-2</v>
      </c>
      <c r="BB564" s="17">
        <v>2.74548753864838E-2</v>
      </c>
      <c r="BC564" s="17">
        <v>2.46901650714802E-2</v>
      </c>
      <c r="BD564" s="17">
        <v>9.86007295074776E-2</v>
      </c>
      <c r="BE564" s="17">
        <v>0.42714132242563102</v>
      </c>
      <c r="BF564" s="17"/>
      <c r="BG564" s="17">
        <v>3.0670961068994099E-2</v>
      </c>
      <c r="BH564" s="17">
        <v>0.34392782987333498</v>
      </c>
    </row>
    <row r="565" spans="2:60" x14ac:dyDescent="0.35">
      <c r="B565" t="s">
        <v>114</v>
      </c>
      <c r="C565" s="17">
        <v>9.5837371313688594E-2</v>
      </c>
      <c r="D565" s="17">
        <v>5.9915902206959797E-2</v>
      </c>
      <c r="E565" s="17">
        <v>0.128913346561949</v>
      </c>
      <c r="F565" s="17"/>
      <c r="G565" s="17">
        <v>6.8342723574012706E-2</v>
      </c>
      <c r="H565" s="17">
        <v>9.45173977345347E-2</v>
      </c>
      <c r="I565" s="17">
        <v>0.11471655501613599</v>
      </c>
      <c r="J565" s="17">
        <v>0.14498992080853301</v>
      </c>
      <c r="K565" s="17">
        <v>8.9558565213814903E-2</v>
      </c>
      <c r="L565" s="17">
        <v>6.5784235175282202E-2</v>
      </c>
      <c r="M565" s="17"/>
      <c r="N565" s="17">
        <v>0.12723519178587001</v>
      </c>
      <c r="O565" s="17">
        <v>0.12575688242865499</v>
      </c>
      <c r="P565" s="17">
        <v>8.4866905700366202E-2</v>
      </c>
      <c r="Q565" s="17">
        <v>2.63352034328036E-2</v>
      </c>
      <c r="R565" s="17">
        <v>4.6634732180103902E-2</v>
      </c>
      <c r="S565" s="17"/>
      <c r="T565" s="17">
        <v>8.9205678917997105E-2</v>
      </c>
      <c r="U565" s="17">
        <v>9.1025809885789302E-2</v>
      </c>
      <c r="V565" s="17">
        <v>0.104098971861117</v>
      </c>
      <c r="W565" s="17">
        <v>9.1562622158413806E-2</v>
      </c>
      <c r="X565" s="17"/>
      <c r="Y565" s="17">
        <v>0.113853138864027</v>
      </c>
      <c r="Z565" s="17">
        <v>7.5816862406073895E-2</v>
      </c>
      <c r="AA565" s="17">
        <v>0.14939784163106601</v>
      </c>
      <c r="AB565" s="17">
        <v>7.83430772745871E-2</v>
      </c>
      <c r="AC565" s="17">
        <v>5.15326441412709E-2</v>
      </c>
      <c r="AD565" s="17">
        <v>0.115013968142919</v>
      </c>
      <c r="AE565" s="17"/>
      <c r="AF565" s="17">
        <v>9.2961037364551496E-2</v>
      </c>
      <c r="AG565" s="17">
        <v>9.4832313426425993E-2</v>
      </c>
      <c r="AH565" s="17"/>
      <c r="AI565" s="17">
        <v>0.247787406725234</v>
      </c>
      <c r="AJ565" s="17">
        <v>0.13123778925053201</v>
      </c>
      <c r="AK565" s="17">
        <v>9.90630157322933E-2</v>
      </c>
      <c r="AL565" s="17">
        <v>9.6536693841454302E-2</v>
      </c>
      <c r="AM565" s="17">
        <v>4.38333613079116E-2</v>
      </c>
      <c r="AN565" s="17">
        <v>4.0819883720101702E-2</v>
      </c>
      <c r="AO565" s="17">
        <v>3.6827315553620399E-2</v>
      </c>
      <c r="AP565" s="17"/>
      <c r="AQ565" s="17">
        <v>7.2050941848781094E-2</v>
      </c>
      <c r="AR565" s="17">
        <v>8.4847805626884001E-2</v>
      </c>
      <c r="AS565" s="17"/>
      <c r="AT565" s="17">
        <v>3.84406114526053E-2</v>
      </c>
      <c r="AU565" s="17">
        <v>0.123607701260553</v>
      </c>
      <c r="AV565" s="17">
        <v>5.4735150026935103E-2</v>
      </c>
      <c r="AW565" s="17"/>
      <c r="AX565" s="17">
        <v>9.4522064035296102E-2</v>
      </c>
      <c r="AY565" s="17">
        <v>9.6312487601009494E-2</v>
      </c>
      <c r="AZ565" s="17"/>
      <c r="BA565" s="17">
        <v>0.10520623295849001</v>
      </c>
      <c r="BB565" s="17">
        <v>5.0721589043928497E-2</v>
      </c>
      <c r="BC565" s="17">
        <v>6.4484042279494794E-2</v>
      </c>
      <c r="BD565" s="17">
        <v>2.8444973328109701E-2</v>
      </c>
      <c r="BE565" s="17">
        <v>0.11108859297307</v>
      </c>
      <c r="BF565" s="17"/>
      <c r="BG565" s="17">
        <v>6.3431822671962804E-2</v>
      </c>
      <c r="BH565" s="17">
        <v>9.0156433063277794E-2</v>
      </c>
    </row>
    <row r="566" spans="2:60" x14ac:dyDescent="0.35">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row>
    <row r="567" spans="2:60" x14ac:dyDescent="0.35">
      <c r="B567" s="6" t="s">
        <v>259</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row>
    <row r="568" spans="2:60" x14ac:dyDescent="0.35">
      <c r="B568" s="24" t="s">
        <v>97</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row>
    <row r="569" spans="2:60" x14ac:dyDescent="0.35">
      <c r="B569" t="s">
        <v>246</v>
      </c>
      <c r="C569" s="17">
        <v>0.16906835645439999</v>
      </c>
      <c r="D569" s="17">
        <v>0.178305299239854</v>
      </c>
      <c r="E569" s="17">
        <v>0.15932248987752801</v>
      </c>
      <c r="F569" s="17"/>
      <c r="G569" s="17">
        <v>0.19755227525817201</v>
      </c>
      <c r="H569" s="17">
        <v>0.24297231786310799</v>
      </c>
      <c r="I569" s="17">
        <v>0.21441426393171401</v>
      </c>
      <c r="J569" s="17">
        <v>0.14424547843944999</v>
      </c>
      <c r="K569" s="17">
        <v>0.117746837085567</v>
      </c>
      <c r="L569" s="17">
        <v>0.11309179056706301</v>
      </c>
      <c r="M569" s="17"/>
      <c r="N569" s="17">
        <v>0.21400413891939399</v>
      </c>
      <c r="O569" s="17">
        <v>0.14765137727399</v>
      </c>
      <c r="P569" s="17">
        <v>0.13527351535009399</v>
      </c>
      <c r="Q569" s="17">
        <v>0.157176948130403</v>
      </c>
      <c r="R569" s="17">
        <v>0.24136180808567101</v>
      </c>
      <c r="S569" s="17"/>
      <c r="T569" s="17">
        <v>0.172578054943718</v>
      </c>
      <c r="U569" s="17">
        <v>0.14691289318429701</v>
      </c>
      <c r="V569" s="17">
        <v>0.173777977310971</v>
      </c>
      <c r="W569" s="17">
        <v>0.178331372066307</v>
      </c>
      <c r="X569" s="17"/>
      <c r="Y569" s="17">
        <v>0.21851412895126299</v>
      </c>
      <c r="Z569" s="17">
        <v>0.141569696746354</v>
      </c>
      <c r="AA569" s="17">
        <v>0.14894975045310799</v>
      </c>
      <c r="AB569" s="17">
        <v>0.14697206824025499</v>
      </c>
      <c r="AC569" s="17">
        <v>0.232123825123845</v>
      </c>
      <c r="AD569" s="17">
        <v>0.144464142021825</v>
      </c>
      <c r="AE569" s="17"/>
      <c r="AF569" s="17">
        <v>0.153046173187594</v>
      </c>
      <c r="AG569" s="17">
        <v>0.188482440135426</v>
      </c>
      <c r="AH569" s="17"/>
      <c r="AI569" s="17">
        <v>0.115984073575358</v>
      </c>
      <c r="AJ569" s="17">
        <v>0.19826660432830401</v>
      </c>
      <c r="AK569" s="17">
        <v>0.13142868167473701</v>
      </c>
      <c r="AL569" s="17">
        <v>0.13780721740111901</v>
      </c>
      <c r="AM569" s="17">
        <v>0.16537816886948301</v>
      </c>
      <c r="AN569" s="17">
        <v>0.23961247747469799</v>
      </c>
      <c r="AO569" s="17">
        <v>0.23374085599468999</v>
      </c>
      <c r="AP569" s="17"/>
      <c r="AQ569" s="17">
        <v>0.21971021942181301</v>
      </c>
      <c r="AR569" s="17">
        <v>0.122621254681006</v>
      </c>
      <c r="AS569" s="17"/>
      <c r="AT569" s="17">
        <v>0.252904517917862</v>
      </c>
      <c r="AU569" s="17">
        <v>0.14500182132552</v>
      </c>
      <c r="AV569" s="17">
        <v>0.144312808139656</v>
      </c>
      <c r="AW569" s="17"/>
      <c r="AX569" s="17">
        <v>0.13652638709693701</v>
      </c>
      <c r="AY569" s="17">
        <v>0.18082319117418</v>
      </c>
      <c r="AZ569" s="17"/>
      <c r="BA569" s="17">
        <v>0.24715623628431499</v>
      </c>
      <c r="BB569" s="17">
        <v>0.20022082068437599</v>
      </c>
      <c r="BC569" s="17">
        <v>0.177053883904458</v>
      </c>
      <c r="BD569" s="17">
        <v>0.180051010706481</v>
      </c>
      <c r="BE569" s="17">
        <v>3.8174797022909601E-2</v>
      </c>
      <c r="BF569" s="17"/>
      <c r="BG569" s="17">
        <v>0.21116996258644299</v>
      </c>
      <c r="BH569" s="17">
        <v>7.4109520174903507E-2</v>
      </c>
    </row>
    <row r="570" spans="2:60" x14ac:dyDescent="0.35">
      <c r="B570" t="s">
        <v>247</v>
      </c>
      <c r="C570" s="17">
        <v>0.307258191463742</v>
      </c>
      <c r="D570" s="17">
        <v>0.30705957923452298</v>
      </c>
      <c r="E570" s="17">
        <v>0.30725786052777598</v>
      </c>
      <c r="F570" s="17"/>
      <c r="G570" s="17">
        <v>0.31314950031792099</v>
      </c>
      <c r="H570" s="17">
        <v>0.29646988714301897</v>
      </c>
      <c r="I570" s="17">
        <v>0.32137367880638901</v>
      </c>
      <c r="J570" s="17">
        <v>0.29233213447108403</v>
      </c>
      <c r="K570" s="17">
        <v>0.26802735301736902</v>
      </c>
      <c r="L570" s="17">
        <v>0.344146882502326</v>
      </c>
      <c r="M570" s="17"/>
      <c r="N570" s="17">
        <v>0.255826094065494</v>
      </c>
      <c r="O570" s="17">
        <v>0.277090551147328</v>
      </c>
      <c r="P570" s="17">
        <v>0.35626420304664203</v>
      </c>
      <c r="Q570" s="17">
        <v>0.31099809837058501</v>
      </c>
      <c r="R570" s="17">
        <v>0.33835580059272702</v>
      </c>
      <c r="S570" s="17"/>
      <c r="T570" s="17">
        <v>0.35015122257355602</v>
      </c>
      <c r="U570" s="17">
        <v>0.276872885972129</v>
      </c>
      <c r="V570" s="17">
        <v>0.29166003553036501</v>
      </c>
      <c r="W570" s="17">
        <v>0.32807846596368101</v>
      </c>
      <c r="X570" s="17"/>
      <c r="Y570" s="17">
        <v>0.30940828130109099</v>
      </c>
      <c r="Z570" s="17">
        <v>0.31751409273304498</v>
      </c>
      <c r="AA570" s="17">
        <v>0.30794358719509601</v>
      </c>
      <c r="AB570" s="17">
        <v>0.32763035764279802</v>
      </c>
      <c r="AC570" s="17">
        <v>0.29688462259446802</v>
      </c>
      <c r="AD570" s="17">
        <v>0.24921367904525299</v>
      </c>
      <c r="AE570" s="17"/>
      <c r="AF570" s="17">
        <v>0.315076746665434</v>
      </c>
      <c r="AG570" s="17">
        <v>0.29971485348482502</v>
      </c>
      <c r="AH570" s="17"/>
      <c r="AI570" s="17">
        <v>0.24170152086621899</v>
      </c>
      <c r="AJ570" s="17">
        <v>0.26338796150754201</v>
      </c>
      <c r="AK570" s="17">
        <v>0.29675012669724499</v>
      </c>
      <c r="AL570" s="17">
        <v>0.27651719507816702</v>
      </c>
      <c r="AM570" s="17">
        <v>0.36012111220859899</v>
      </c>
      <c r="AN570" s="17">
        <v>0.390939070122719</v>
      </c>
      <c r="AO570" s="17">
        <v>0.30403527219231802</v>
      </c>
      <c r="AP570" s="17"/>
      <c r="AQ570" s="17">
        <v>0.41271442110673501</v>
      </c>
      <c r="AR570" s="17">
        <v>0.20271770036053299</v>
      </c>
      <c r="AS570" s="17"/>
      <c r="AT570" s="17">
        <v>0.412193614751941</v>
      </c>
      <c r="AU570" s="17">
        <v>0.299494626175352</v>
      </c>
      <c r="AV570" s="17">
        <v>0.268019279257459</v>
      </c>
      <c r="AW570" s="17"/>
      <c r="AX570" s="17">
        <v>0.31104753570954402</v>
      </c>
      <c r="AY570" s="17">
        <v>0.30588940167673001</v>
      </c>
      <c r="AZ570" s="17"/>
      <c r="BA570" s="17">
        <v>0.28446952432531297</v>
      </c>
      <c r="BB570" s="17">
        <v>0.38289809299106697</v>
      </c>
      <c r="BC570" s="17">
        <v>0.36241600022148501</v>
      </c>
      <c r="BD570" s="17">
        <v>0.33090960041108303</v>
      </c>
      <c r="BE570" s="17">
        <v>6.5391346915893905E-2</v>
      </c>
      <c r="BF570" s="17"/>
      <c r="BG570" s="17">
        <v>0.35993657551512398</v>
      </c>
      <c r="BH570" s="17">
        <v>0.132642401080835</v>
      </c>
    </row>
    <row r="571" spans="2:60" x14ac:dyDescent="0.35">
      <c r="B571" t="s">
        <v>248</v>
      </c>
      <c r="C571" s="17">
        <v>0.257553080312108</v>
      </c>
      <c r="D571" s="17">
        <v>0.25407000213525199</v>
      </c>
      <c r="E571" s="17">
        <v>0.26275174363290299</v>
      </c>
      <c r="F571" s="17"/>
      <c r="G571" s="17">
        <v>0.24653424448946601</v>
      </c>
      <c r="H571" s="17">
        <v>0.25395724415889598</v>
      </c>
      <c r="I571" s="17">
        <v>0.221676456403641</v>
      </c>
      <c r="J571" s="17">
        <v>0.24870735215829301</v>
      </c>
      <c r="K571" s="17">
        <v>0.28336795407557303</v>
      </c>
      <c r="L571" s="17">
        <v>0.281546141135259</v>
      </c>
      <c r="M571" s="17"/>
      <c r="N571" s="17">
        <v>0.225151662844644</v>
      </c>
      <c r="O571" s="17">
        <v>0.287796346091168</v>
      </c>
      <c r="P571" s="17">
        <v>0.246759149473217</v>
      </c>
      <c r="Q571" s="17">
        <v>0.33458864309935699</v>
      </c>
      <c r="R571" s="17">
        <v>0.20392048828642001</v>
      </c>
      <c r="S571" s="17"/>
      <c r="T571" s="17">
        <v>0.25671275509264402</v>
      </c>
      <c r="U571" s="17">
        <v>0.28867734474734003</v>
      </c>
      <c r="V571" s="17">
        <v>0.25740968691231197</v>
      </c>
      <c r="W571" s="17">
        <v>0.231322086261979</v>
      </c>
      <c r="X571" s="17"/>
      <c r="Y571" s="17">
        <v>0.224229779874553</v>
      </c>
      <c r="Z571" s="17">
        <v>0.26422311858980302</v>
      </c>
      <c r="AA571" s="17">
        <v>0.23584599237353099</v>
      </c>
      <c r="AB571" s="17">
        <v>0.28859555426693301</v>
      </c>
      <c r="AC571" s="17">
        <v>0.26447013938627201</v>
      </c>
      <c r="AD571" s="17">
        <v>0.31004009656798698</v>
      </c>
      <c r="AE571" s="17"/>
      <c r="AF571" s="17">
        <v>0.265122403070851</v>
      </c>
      <c r="AG571" s="17">
        <v>0.25072092747732799</v>
      </c>
      <c r="AH571" s="17"/>
      <c r="AI571" s="17">
        <v>0.24049324806378999</v>
      </c>
      <c r="AJ571" s="17">
        <v>0.246696218769725</v>
      </c>
      <c r="AK571" s="17">
        <v>0.28278648214747398</v>
      </c>
      <c r="AL571" s="17">
        <v>0.26577166546522502</v>
      </c>
      <c r="AM571" s="17">
        <v>0.258935441906127</v>
      </c>
      <c r="AN571" s="17">
        <v>0.22797306357514299</v>
      </c>
      <c r="AO571" s="17">
        <v>0.265726280482389</v>
      </c>
      <c r="AP571" s="17"/>
      <c r="AQ571" s="17">
        <v>0.233661926978177</v>
      </c>
      <c r="AR571" s="17">
        <v>0.279116340771496</v>
      </c>
      <c r="AS571" s="17"/>
      <c r="AT571" s="17">
        <v>0.25211864004541801</v>
      </c>
      <c r="AU571" s="17">
        <v>0.29492500403272998</v>
      </c>
      <c r="AV571" s="17">
        <v>0.22872639693435701</v>
      </c>
      <c r="AW571" s="17"/>
      <c r="AX571" s="17">
        <v>0.27571906709122401</v>
      </c>
      <c r="AY571" s="17">
        <v>0.25099114886399598</v>
      </c>
      <c r="AZ571" s="17"/>
      <c r="BA571" s="17">
        <v>0.21626180830580599</v>
      </c>
      <c r="BB571" s="17">
        <v>0.26245839150667899</v>
      </c>
      <c r="BC571" s="17">
        <v>0.300337037025527</v>
      </c>
      <c r="BD571" s="17">
        <v>0.22660345875622401</v>
      </c>
      <c r="BE571" s="17">
        <v>0.22952983580177</v>
      </c>
      <c r="BF571" s="17"/>
      <c r="BG571" s="17">
        <v>0.25168160518463201</v>
      </c>
      <c r="BH571" s="17">
        <v>0.22878863651092499</v>
      </c>
    </row>
    <row r="572" spans="2:60" x14ac:dyDescent="0.35">
      <c r="B572" t="s">
        <v>249</v>
      </c>
      <c r="C572" s="17">
        <v>0.17168860792479099</v>
      </c>
      <c r="D572" s="17">
        <v>0.20325713088636099</v>
      </c>
      <c r="E572" s="17">
        <v>0.14302855684928001</v>
      </c>
      <c r="F572" s="17"/>
      <c r="G572" s="17">
        <v>0.114856648412967</v>
      </c>
      <c r="H572" s="17">
        <v>0.105916600809059</v>
      </c>
      <c r="I572" s="17">
        <v>0.14846875258990799</v>
      </c>
      <c r="J572" s="17">
        <v>0.188683987035798</v>
      </c>
      <c r="K572" s="17">
        <v>0.26162903007563298</v>
      </c>
      <c r="L572" s="17">
        <v>0.19516739894670901</v>
      </c>
      <c r="M572" s="17"/>
      <c r="N572" s="17">
        <v>0.16840872885225999</v>
      </c>
      <c r="O572" s="17">
        <v>0.17339243448761599</v>
      </c>
      <c r="P572" s="17">
        <v>0.17657320019674799</v>
      </c>
      <c r="Q572" s="17">
        <v>0.163261943793165</v>
      </c>
      <c r="R572" s="17">
        <v>0.178505250285518</v>
      </c>
      <c r="S572" s="17"/>
      <c r="T572" s="17">
        <v>0.12850626299141499</v>
      </c>
      <c r="U572" s="17">
        <v>0.19107609184282001</v>
      </c>
      <c r="V572" s="17">
        <v>0.17714342849064099</v>
      </c>
      <c r="W572" s="17">
        <v>0.176797891624277</v>
      </c>
      <c r="X572" s="17"/>
      <c r="Y572" s="17">
        <v>0.13190087733130401</v>
      </c>
      <c r="Z572" s="17">
        <v>0.19364517011705201</v>
      </c>
      <c r="AA572" s="17">
        <v>0.200118165118402</v>
      </c>
      <c r="AB572" s="17">
        <v>0.181156690524192</v>
      </c>
      <c r="AC572" s="17">
        <v>0.11055475829695199</v>
      </c>
      <c r="AD572" s="17">
        <v>0.19569498770133401</v>
      </c>
      <c r="AE572" s="17"/>
      <c r="AF572" s="17">
        <v>0.17965061170841601</v>
      </c>
      <c r="AG572" s="17">
        <v>0.15988611384364099</v>
      </c>
      <c r="AH572" s="17"/>
      <c r="AI572" s="17">
        <v>0.134636867560883</v>
      </c>
      <c r="AJ572" s="17">
        <v>0.180013955813524</v>
      </c>
      <c r="AK572" s="17">
        <v>0.17531182377939</v>
      </c>
      <c r="AL572" s="17">
        <v>0.23293686737747199</v>
      </c>
      <c r="AM572" s="17">
        <v>0.16982607983725201</v>
      </c>
      <c r="AN572" s="17">
        <v>0.10760827406195</v>
      </c>
      <c r="AO572" s="17">
        <v>0.145650530854949</v>
      </c>
      <c r="AP572" s="17"/>
      <c r="AQ572" s="17">
        <v>6.4021733541065898E-2</v>
      </c>
      <c r="AR572" s="17">
        <v>0.315703339547588</v>
      </c>
      <c r="AS572" s="17"/>
      <c r="AT572" s="17">
        <v>4.6066906993753501E-2</v>
      </c>
      <c r="AU572" s="17">
        <v>0.14631981670208799</v>
      </c>
      <c r="AV572" s="17">
        <v>0.30029067618072902</v>
      </c>
      <c r="AW572" s="17"/>
      <c r="AX572" s="17">
        <v>0.18214614217959499</v>
      </c>
      <c r="AY572" s="17">
        <v>0.16791112951248699</v>
      </c>
      <c r="AZ572" s="17"/>
      <c r="BA572" s="17">
        <v>0.14718066393040299</v>
      </c>
      <c r="BB572" s="17">
        <v>9.84153997341915E-2</v>
      </c>
      <c r="BC572" s="17">
        <v>0.10149357049687199</v>
      </c>
      <c r="BD572" s="17">
        <v>0.22810849729041299</v>
      </c>
      <c r="BE572" s="17">
        <v>0.57602576800646899</v>
      </c>
      <c r="BF572" s="17"/>
      <c r="BG572" s="17">
        <v>0.109791410594033</v>
      </c>
      <c r="BH572" s="17">
        <v>0.487904507378082</v>
      </c>
    </row>
    <row r="573" spans="2:60" x14ac:dyDescent="0.35">
      <c r="B573" t="s">
        <v>114</v>
      </c>
      <c r="C573" s="17">
        <v>9.4431763844959396E-2</v>
      </c>
      <c r="D573" s="17">
        <v>5.7307988504008998E-2</v>
      </c>
      <c r="E573" s="17">
        <v>0.12763934911251301</v>
      </c>
      <c r="F573" s="17"/>
      <c r="G573" s="17">
        <v>0.12790733152147499</v>
      </c>
      <c r="H573" s="17">
        <v>0.100683950025919</v>
      </c>
      <c r="I573" s="17">
        <v>9.4066848268347006E-2</v>
      </c>
      <c r="J573" s="17">
        <v>0.126031047895374</v>
      </c>
      <c r="K573" s="17">
        <v>6.9228825745857994E-2</v>
      </c>
      <c r="L573" s="17">
        <v>6.6047786848643097E-2</v>
      </c>
      <c r="M573" s="17"/>
      <c r="N573" s="17">
        <v>0.13660937531820799</v>
      </c>
      <c r="O573" s="17">
        <v>0.114069290999898</v>
      </c>
      <c r="P573" s="17">
        <v>8.5129931933299499E-2</v>
      </c>
      <c r="Q573" s="17">
        <v>3.3974366606489698E-2</v>
      </c>
      <c r="R573" s="17">
        <v>3.7856652749664203E-2</v>
      </c>
      <c r="S573" s="17"/>
      <c r="T573" s="17">
        <v>9.2051704398667195E-2</v>
      </c>
      <c r="U573" s="17">
        <v>9.6460784253413104E-2</v>
      </c>
      <c r="V573" s="17">
        <v>0.10000887175571101</v>
      </c>
      <c r="W573" s="17">
        <v>8.5470184083757103E-2</v>
      </c>
      <c r="X573" s="17"/>
      <c r="Y573" s="17">
        <v>0.11594693254178901</v>
      </c>
      <c r="Z573" s="17">
        <v>8.3047921813745998E-2</v>
      </c>
      <c r="AA573" s="17">
        <v>0.107142504859863</v>
      </c>
      <c r="AB573" s="17">
        <v>5.5645329325822501E-2</v>
      </c>
      <c r="AC573" s="17">
        <v>9.5966654598462903E-2</v>
      </c>
      <c r="AD573" s="17">
        <v>0.10058709466360199</v>
      </c>
      <c r="AE573" s="17"/>
      <c r="AF573" s="17">
        <v>8.7104065367705305E-2</v>
      </c>
      <c r="AG573" s="17">
        <v>0.101195665058781</v>
      </c>
      <c r="AH573" s="17"/>
      <c r="AI573" s="17">
        <v>0.26718428993374999</v>
      </c>
      <c r="AJ573" s="17">
        <v>0.11163525958090501</v>
      </c>
      <c r="AK573" s="17">
        <v>0.11372288570115401</v>
      </c>
      <c r="AL573" s="17">
        <v>8.6967054678017797E-2</v>
      </c>
      <c r="AM573" s="17">
        <v>4.5739197178538901E-2</v>
      </c>
      <c r="AN573" s="17">
        <v>3.38671147654898E-2</v>
      </c>
      <c r="AO573" s="17">
        <v>5.0847060475654203E-2</v>
      </c>
      <c r="AP573" s="17"/>
      <c r="AQ573" s="17">
        <v>6.9891698952209397E-2</v>
      </c>
      <c r="AR573" s="17">
        <v>7.9841364639377396E-2</v>
      </c>
      <c r="AS573" s="17"/>
      <c r="AT573" s="17">
        <v>3.6716320291025201E-2</v>
      </c>
      <c r="AU573" s="17">
        <v>0.11425873176430899</v>
      </c>
      <c r="AV573" s="17">
        <v>5.8650839487798499E-2</v>
      </c>
      <c r="AW573" s="17"/>
      <c r="AX573" s="17">
        <v>9.4560867922699895E-2</v>
      </c>
      <c r="AY573" s="17">
        <v>9.4385128772606602E-2</v>
      </c>
      <c r="AZ573" s="17"/>
      <c r="BA573" s="17">
        <v>0.104931767154161</v>
      </c>
      <c r="BB573" s="17">
        <v>5.6007295083686598E-2</v>
      </c>
      <c r="BC573" s="17">
        <v>5.8699508351658998E-2</v>
      </c>
      <c r="BD573" s="17">
        <v>3.4327432835798401E-2</v>
      </c>
      <c r="BE573" s="17">
        <v>9.0878252252957106E-2</v>
      </c>
      <c r="BF573" s="17"/>
      <c r="BG573" s="17">
        <v>6.7420446119767496E-2</v>
      </c>
      <c r="BH573" s="17">
        <v>7.6554934855254997E-2</v>
      </c>
    </row>
    <row r="574" spans="2:60" x14ac:dyDescent="0.3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row>
    <row r="575" spans="2:60" x14ac:dyDescent="0.35">
      <c r="B575" s="6" t="s">
        <v>260</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row>
    <row r="576" spans="2:60" x14ac:dyDescent="0.35">
      <c r="B576" s="24" t="s">
        <v>97</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row>
    <row r="577" spans="2:60" x14ac:dyDescent="0.35">
      <c r="B577" t="s">
        <v>246</v>
      </c>
      <c r="C577" s="17">
        <v>0.45260891120702801</v>
      </c>
      <c r="D577" s="17">
        <v>0.46810158429823701</v>
      </c>
      <c r="E577" s="17">
        <v>0.43859070160270103</v>
      </c>
      <c r="F577" s="17"/>
      <c r="G577" s="17">
        <v>0.44054696286526901</v>
      </c>
      <c r="H577" s="17">
        <v>0.43243403200032399</v>
      </c>
      <c r="I577" s="17">
        <v>0.46283611557444099</v>
      </c>
      <c r="J577" s="17">
        <v>0.39623561334592899</v>
      </c>
      <c r="K577" s="17">
        <v>0.44340904195716602</v>
      </c>
      <c r="L577" s="17">
        <v>0.51858279001291696</v>
      </c>
      <c r="M577" s="17"/>
      <c r="N577" s="17">
        <v>0.38505225928664299</v>
      </c>
      <c r="O577" s="17">
        <v>0.48004539571638499</v>
      </c>
      <c r="P577" s="17">
        <v>0.43842097966267202</v>
      </c>
      <c r="Q577" s="17">
        <v>0.46883724579050601</v>
      </c>
      <c r="R577" s="17">
        <v>0.54707205777312595</v>
      </c>
      <c r="S577" s="17"/>
      <c r="T577" s="17">
        <v>0.44799637577159201</v>
      </c>
      <c r="U577" s="17">
        <v>0.45841359922728098</v>
      </c>
      <c r="V577" s="17">
        <v>0.43196088893018098</v>
      </c>
      <c r="W577" s="17">
        <v>0.48374095013406998</v>
      </c>
      <c r="X577" s="17"/>
      <c r="Y577" s="17">
        <v>0.45181279864875201</v>
      </c>
      <c r="Z577" s="17">
        <v>0.43842415233466703</v>
      </c>
      <c r="AA577" s="17">
        <v>0.44418788097647499</v>
      </c>
      <c r="AB577" s="17">
        <v>0.49005599294503799</v>
      </c>
      <c r="AC577" s="17">
        <v>0.71871159402867502</v>
      </c>
      <c r="AD577" s="17">
        <v>0.45488730252919302</v>
      </c>
      <c r="AE577" s="17"/>
      <c r="AF577" s="17">
        <v>0.42137452910713302</v>
      </c>
      <c r="AG577" s="17">
        <v>0.49801985414552802</v>
      </c>
      <c r="AH577" s="17"/>
      <c r="AI577" s="17">
        <v>0.36085547457723699</v>
      </c>
      <c r="AJ577" s="17">
        <v>0.38682124160980202</v>
      </c>
      <c r="AK577" s="17">
        <v>0.44940366761467598</v>
      </c>
      <c r="AL577" s="17">
        <v>0.42025533329324999</v>
      </c>
      <c r="AM577" s="17">
        <v>0.51948605029221795</v>
      </c>
      <c r="AN577" s="17">
        <v>0.52860611991161999</v>
      </c>
      <c r="AO577" s="17">
        <v>0.55626466786886997</v>
      </c>
      <c r="AP577" s="17"/>
      <c r="AQ577" s="17">
        <v>0.57370236145965803</v>
      </c>
      <c r="AR577" s="17">
        <v>0.33378458139864903</v>
      </c>
      <c r="AS577" s="17"/>
      <c r="AT577" s="17">
        <v>0.68386335597649395</v>
      </c>
      <c r="AU577" s="17">
        <v>0.42861870246366002</v>
      </c>
      <c r="AV577" s="17">
        <v>0.341994023586284</v>
      </c>
      <c r="AW577" s="17"/>
      <c r="AX577" s="17">
        <v>0.46005557769213201</v>
      </c>
      <c r="AY577" s="17">
        <v>0.44991902072178402</v>
      </c>
      <c r="AZ577" s="17"/>
      <c r="BA577" s="17">
        <v>0.52288383026581997</v>
      </c>
      <c r="BB577" s="17">
        <v>0.57009289530009899</v>
      </c>
      <c r="BC577" s="17">
        <v>0.49726997379405502</v>
      </c>
      <c r="BD577" s="17">
        <v>0.368916572157794</v>
      </c>
      <c r="BE577" s="17">
        <v>0.1836294158441</v>
      </c>
      <c r="BF577" s="17"/>
      <c r="BG577" s="17">
        <v>0.55907991617725294</v>
      </c>
      <c r="BH577" s="17">
        <v>0.23055935915794401</v>
      </c>
    </row>
    <row r="578" spans="2:60" x14ac:dyDescent="0.35">
      <c r="B578" t="s">
        <v>247</v>
      </c>
      <c r="C578" s="17">
        <v>0.263006344602699</v>
      </c>
      <c r="D578" s="17">
        <v>0.27600461143296501</v>
      </c>
      <c r="E578" s="17">
        <v>0.25041926657715002</v>
      </c>
      <c r="F578" s="17"/>
      <c r="G578" s="17">
        <v>0.23512745655511899</v>
      </c>
      <c r="H578" s="17">
        <v>0.27692081683159597</v>
      </c>
      <c r="I578" s="17">
        <v>0.26895333414525102</v>
      </c>
      <c r="J578" s="17">
        <v>0.27462915179681502</v>
      </c>
      <c r="K578" s="17">
        <v>0.23816215480419201</v>
      </c>
      <c r="L578" s="17">
        <v>0.27333253585670497</v>
      </c>
      <c r="M578" s="17"/>
      <c r="N578" s="17">
        <v>0.25957005115842102</v>
      </c>
      <c r="O578" s="17">
        <v>0.22972267047617301</v>
      </c>
      <c r="P578" s="17">
        <v>0.28334013629120602</v>
      </c>
      <c r="Q578" s="17">
        <v>0.296220088671451</v>
      </c>
      <c r="R578" s="17">
        <v>0.26268104874757298</v>
      </c>
      <c r="S578" s="17"/>
      <c r="T578" s="17">
        <v>0.27359720877608101</v>
      </c>
      <c r="U578" s="17">
        <v>0.247739050864862</v>
      </c>
      <c r="V578" s="17">
        <v>0.256473583382827</v>
      </c>
      <c r="W578" s="17">
        <v>0.27916986225847501</v>
      </c>
      <c r="X578" s="17"/>
      <c r="Y578" s="17">
        <v>0.27464122210512698</v>
      </c>
      <c r="Z578" s="17">
        <v>0.27330431686713602</v>
      </c>
      <c r="AA578" s="17">
        <v>0.20964485164923399</v>
      </c>
      <c r="AB578" s="17">
        <v>0.27330403621671101</v>
      </c>
      <c r="AC578" s="17">
        <v>0.119984658921542</v>
      </c>
      <c r="AD578" s="17">
        <v>0.21481789233663401</v>
      </c>
      <c r="AE578" s="17"/>
      <c r="AF578" s="17">
        <v>0.29364342614239602</v>
      </c>
      <c r="AG578" s="17">
        <v>0.22371220064071401</v>
      </c>
      <c r="AH578" s="17"/>
      <c r="AI578" s="17">
        <v>0.21932286013171101</v>
      </c>
      <c r="AJ578" s="17">
        <v>0.27922076059263801</v>
      </c>
      <c r="AK578" s="17">
        <v>0.22854228107520799</v>
      </c>
      <c r="AL578" s="17">
        <v>0.25204696412746902</v>
      </c>
      <c r="AM578" s="17">
        <v>0.26896510018019298</v>
      </c>
      <c r="AN578" s="17">
        <v>0.315005558132539</v>
      </c>
      <c r="AO578" s="17">
        <v>0.29147421909770299</v>
      </c>
      <c r="AP578" s="17"/>
      <c r="AQ578" s="17">
        <v>0.25256461293617399</v>
      </c>
      <c r="AR578" s="17">
        <v>0.28168532382530898</v>
      </c>
      <c r="AS578" s="17"/>
      <c r="AT578" s="17">
        <v>0.207971875678716</v>
      </c>
      <c r="AU578" s="17">
        <v>0.258629066393394</v>
      </c>
      <c r="AV578" s="17">
        <v>0.31605898292511903</v>
      </c>
      <c r="AW578" s="17"/>
      <c r="AX578" s="17">
        <v>0.26675549523283798</v>
      </c>
      <c r="AY578" s="17">
        <v>0.261652073583858</v>
      </c>
      <c r="AZ578" s="17"/>
      <c r="BA578" s="17">
        <v>0.19394307313373099</v>
      </c>
      <c r="BB578" s="17">
        <v>0.28440834741036303</v>
      </c>
      <c r="BC578" s="17">
        <v>0.28533179900996097</v>
      </c>
      <c r="BD578" s="17">
        <v>0.34508234595827197</v>
      </c>
      <c r="BE578" s="17">
        <v>0.20357190153986501</v>
      </c>
      <c r="BF578" s="17"/>
      <c r="BG578" s="17">
        <v>0.26330451541903599</v>
      </c>
      <c r="BH578" s="17">
        <v>0.239413981838347</v>
      </c>
    </row>
    <row r="579" spans="2:60" x14ac:dyDescent="0.35">
      <c r="B579" t="s">
        <v>248</v>
      </c>
      <c r="C579" s="17">
        <v>0.13895818908715701</v>
      </c>
      <c r="D579" s="17">
        <v>0.139303214175132</v>
      </c>
      <c r="E579" s="17">
        <v>0.140797524930458</v>
      </c>
      <c r="F579" s="17"/>
      <c r="G579" s="17">
        <v>0.16491856735503899</v>
      </c>
      <c r="H579" s="17">
        <v>0.155554524054551</v>
      </c>
      <c r="I579" s="17">
        <v>0.12664561283546</v>
      </c>
      <c r="J579" s="17">
        <v>0.15707076607207701</v>
      </c>
      <c r="K579" s="17">
        <v>0.14034762669298101</v>
      </c>
      <c r="L579" s="17">
        <v>0.10472222489749</v>
      </c>
      <c r="M579" s="17"/>
      <c r="N579" s="17">
        <v>0.16593820665689901</v>
      </c>
      <c r="O579" s="17">
        <v>0.126952887532956</v>
      </c>
      <c r="P579" s="17">
        <v>0.15000756719429501</v>
      </c>
      <c r="Q579" s="17">
        <v>0.13750139339303699</v>
      </c>
      <c r="R579" s="17">
        <v>9.4270886075227101E-2</v>
      </c>
      <c r="S579" s="17"/>
      <c r="T579" s="17">
        <v>0.140134086650649</v>
      </c>
      <c r="U579" s="17">
        <v>0.13729319276639801</v>
      </c>
      <c r="V579" s="17">
        <v>0.149888157027007</v>
      </c>
      <c r="W579" s="17">
        <v>0.122153384598607</v>
      </c>
      <c r="X579" s="17"/>
      <c r="Y579" s="17">
        <v>0.117650538719484</v>
      </c>
      <c r="Z579" s="17">
        <v>0.155248686276137</v>
      </c>
      <c r="AA579" s="17">
        <v>0.162318476111973</v>
      </c>
      <c r="AB579" s="17">
        <v>0.107182491646268</v>
      </c>
      <c r="AC579" s="17">
        <v>4.4434010457192002E-2</v>
      </c>
      <c r="AD579" s="17">
        <v>0.16846201472146799</v>
      </c>
      <c r="AE579" s="17"/>
      <c r="AF579" s="17">
        <v>0.14733196261886999</v>
      </c>
      <c r="AG579" s="17">
        <v>0.129745429607592</v>
      </c>
      <c r="AH579" s="17"/>
      <c r="AI579" s="17">
        <v>0.13370299905215499</v>
      </c>
      <c r="AJ579" s="17">
        <v>0.157022060657454</v>
      </c>
      <c r="AK579" s="17">
        <v>0.177221115662137</v>
      </c>
      <c r="AL579" s="17">
        <v>0.15041691261555801</v>
      </c>
      <c r="AM579" s="17">
        <v>0.11515590427160199</v>
      </c>
      <c r="AN579" s="17">
        <v>9.1226271678976095E-2</v>
      </c>
      <c r="AO579" s="17">
        <v>4.59987348712547E-2</v>
      </c>
      <c r="AP579" s="17"/>
      <c r="AQ579" s="17">
        <v>9.5887826639625501E-2</v>
      </c>
      <c r="AR579" s="17">
        <v>0.18949755346816999</v>
      </c>
      <c r="AS579" s="17"/>
      <c r="AT579" s="17">
        <v>6.3793263474044501E-2</v>
      </c>
      <c r="AU579" s="17">
        <v>0.16915509052375399</v>
      </c>
      <c r="AV579" s="17">
        <v>0.16010107013841099</v>
      </c>
      <c r="AW579" s="17"/>
      <c r="AX579" s="17">
        <v>0.12185338558683199</v>
      </c>
      <c r="AY579" s="17">
        <v>0.145136799110786</v>
      </c>
      <c r="AZ579" s="17"/>
      <c r="BA579" s="17">
        <v>0.124872533516708</v>
      </c>
      <c r="BB579" s="17">
        <v>9.6734252589539604E-2</v>
      </c>
      <c r="BC579" s="17">
        <v>0.139289679969504</v>
      </c>
      <c r="BD579" s="17">
        <v>0.128141441689025</v>
      </c>
      <c r="BE579" s="17">
        <v>0.24156127927882601</v>
      </c>
      <c r="BF579" s="17"/>
      <c r="BG579" s="17">
        <v>0.10329837963121399</v>
      </c>
      <c r="BH579" s="17">
        <v>0.21283405039447101</v>
      </c>
    </row>
    <row r="580" spans="2:60" x14ac:dyDescent="0.35">
      <c r="B580" t="s">
        <v>249</v>
      </c>
      <c r="C580" s="17">
        <v>6.0509028416030203E-2</v>
      </c>
      <c r="D580" s="17">
        <v>6.9181291577990203E-2</v>
      </c>
      <c r="E580" s="17">
        <v>5.3219970981254201E-2</v>
      </c>
      <c r="F580" s="17"/>
      <c r="G580" s="17">
        <v>7.2288590665918001E-2</v>
      </c>
      <c r="H580" s="17">
        <v>5.1716384570886398E-2</v>
      </c>
      <c r="I580" s="17">
        <v>4.3304318891587097E-2</v>
      </c>
      <c r="J580" s="17">
        <v>5.5580293120664703E-2</v>
      </c>
      <c r="K580" s="17">
        <v>9.4791557729254405E-2</v>
      </c>
      <c r="L580" s="17">
        <v>5.1463268741615803E-2</v>
      </c>
      <c r="M580" s="17"/>
      <c r="N580" s="17">
        <v>7.1510515924856799E-2</v>
      </c>
      <c r="O580" s="17">
        <v>4.9058728865704303E-2</v>
      </c>
      <c r="P580" s="17">
        <v>6.3093712933906407E-2</v>
      </c>
      <c r="Q580" s="17">
        <v>6.4118331695873901E-2</v>
      </c>
      <c r="R580" s="17">
        <v>6.1674686546974097E-2</v>
      </c>
      <c r="S580" s="17"/>
      <c r="T580" s="17">
        <v>5.2320524860965598E-2</v>
      </c>
      <c r="U580" s="17">
        <v>6.7464176362256406E-2</v>
      </c>
      <c r="V580" s="17">
        <v>6.7258705712373204E-2</v>
      </c>
      <c r="W580" s="17">
        <v>4.9520082935954501E-2</v>
      </c>
      <c r="X580" s="17"/>
      <c r="Y580" s="17">
        <v>5.3613929419884999E-2</v>
      </c>
      <c r="Z580" s="17">
        <v>6.1580098422837001E-2</v>
      </c>
      <c r="AA580" s="17">
        <v>5.92764522805364E-2</v>
      </c>
      <c r="AB580" s="17">
        <v>7.1189649011359699E-2</v>
      </c>
      <c r="AC580" s="17">
        <v>6.5337092451319898E-2</v>
      </c>
      <c r="AD580" s="17">
        <v>6.7615095040240603E-2</v>
      </c>
      <c r="AE580" s="17"/>
      <c r="AF580" s="17">
        <v>5.6152236455426198E-2</v>
      </c>
      <c r="AG580" s="17">
        <v>6.5272320324288494E-2</v>
      </c>
      <c r="AH580" s="17"/>
      <c r="AI580" s="17">
        <v>3.8204601293205097E-2</v>
      </c>
      <c r="AJ580" s="17">
        <v>6.2869661350710093E-2</v>
      </c>
      <c r="AK580" s="17">
        <v>6.8891769836102595E-2</v>
      </c>
      <c r="AL580" s="17">
        <v>8.8826332359237398E-2</v>
      </c>
      <c r="AM580" s="17">
        <v>5.2378218695328299E-2</v>
      </c>
      <c r="AN580" s="17">
        <v>3.9891082147280398E-2</v>
      </c>
      <c r="AO580" s="17">
        <v>6.04488006602091E-2</v>
      </c>
      <c r="AP580" s="17"/>
      <c r="AQ580" s="17">
        <v>1.6071882647132201E-2</v>
      </c>
      <c r="AR580" s="17">
        <v>0.12229399756307301</v>
      </c>
      <c r="AS580" s="17"/>
      <c r="AT580" s="17">
        <v>1.4768294105229E-2</v>
      </c>
      <c r="AU580" s="17">
        <v>4.2067871968965602E-2</v>
      </c>
      <c r="AV580" s="17">
        <v>0.11699667281256</v>
      </c>
      <c r="AW580" s="17"/>
      <c r="AX580" s="17">
        <v>6.1856940640039798E-2</v>
      </c>
      <c r="AY580" s="17">
        <v>6.0022134545657503E-2</v>
      </c>
      <c r="AZ580" s="17"/>
      <c r="BA580" s="17">
        <v>4.7980539850473E-2</v>
      </c>
      <c r="BB580" s="17">
        <v>1.9207581431770201E-2</v>
      </c>
      <c r="BC580" s="17">
        <v>2.8664063999305399E-2</v>
      </c>
      <c r="BD580" s="17">
        <v>0.111428278395878</v>
      </c>
      <c r="BE580" s="17">
        <v>0.25206913605055797</v>
      </c>
      <c r="BF580" s="17"/>
      <c r="BG580" s="17">
        <v>2.5919766689783699E-2</v>
      </c>
      <c r="BH580" s="17">
        <v>0.216447306622888</v>
      </c>
    </row>
    <row r="581" spans="2:60" x14ac:dyDescent="0.35">
      <c r="B581" t="s">
        <v>114</v>
      </c>
      <c r="C581" s="17">
        <v>8.4917526687085895E-2</v>
      </c>
      <c r="D581" s="17">
        <v>4.7409298515675699E-2</v>
      </c>
      <c r="E581" s="17">
        <v>0.116972535908436</v>
      </c>
      <c r="F581" s="17"/>
      <c r="G581" s="17">
        <v>8.7118422558655498E-2</v>
      </c>
      <c r="H581" s="17">
        <v>8.3374242542642904E-2</v>
      </c>
      <c r="I581" s="17">
        <v>9.8260618553261694E-2</v>
      </c>
      <c r="J581" s="17">
        <v>0.11648417566451399</v>
      </c>
      <c r="K581" s="17">
        <v>8.3289618816406799E-2</v>
      </c>
      <c r="L581" s="17">
        <v>5.1899180491272401E-2</v>
      </c>
      <c r="M581" s="17"/>
      <c r="N581" s="17">
        <v>0.11792896697318</v>
      </c>
      <c r="O581" s="17">
        <v>0.114220317408781</v>
      </c>
      <c r="P581" s="17">
        <v>6.5137603917920603E-2</v>
      </c>
      <c r="Q581" s="17">
        <v>3.3322940449131602E-2</v>
      </c>
      <c r="R581" s="17">
        <v>3.43013208570997E-2</v>
      </c>
      <c r="S581" s="17"/>
      <c r="T581" s="17">
        <v>8.5951803940712099E-2</v>
      </c>
      <c r="U581" s="17">
        <v>8.9089980779202202E-2</v>
      </c>
      <c r="V581" s="17">
        <v>9.4418664947611794E-2</v>
      </c>
      <c r="W581" s="17">
        <v>6.5415720072893105E-2</v>
      </c>
      <c r="X581" s="17"/>
      <c r="Y581" s="17">
        <v>0.102281511106753</v>
      </c>
      <c r="Z581" s="17">
        <v>7.1442746099223298E-2</v>
      </c>
      <c r="AA581" s="17">
        <v>0.12457233898178199</v>
      </c>
      <c r="AB581" s="17">
        <v>5.8267830180623502E-2</v>
      </c>
      <c r="AC581" s="17">
        <v>5.15326441412709E-2</v>
      </c>
      <c r="AD581" s="17">
        <v>9.4217695372464896E-2</v>
      </c>
      <c r="AE581" s="17"/>
      <c r="AF581" s="17">
        <v>8.1497845676173797E-2</v>
      </c>
      <c r="AG581" s="17">
        <v>8.3250195281877395E-2</v>
      </c>
      <c r="AH581" s="17"/>
      <c r="AI581" s="17">
        <v>0.24791406494569199</v>
      </c>
      <c r="AJ581" s="17">
        <v>0.114066275789395</v>
      </c>
      <c r="AK581" s="17">
        <v>7.5941165811875794E-2</v>
      </c>
      <c r="AL581" s="17">
        <v>8.8454457604486197E-2</v>
      </c>
      <c r="AM581" s="17">
        <v>4.4014726560658697E-2</v>
      </c>
      <c r="AN581" s="17">
        <v>2.52709681295844E-2</v>
      </c>
      <c r="AO581" s="17">
        <v>4.5813577501963902E-2</v>
      </c>
      <c r="AP581" s="17"/>
      <c r="AQ581" s="17">
        <v>6.17733163174101E-2</v>
      </c>
      <c r="AR581" s="17">
        <v>7.2738543744798906E-2</v>
      </c>
      <c r="AS581" s="17"/>
      <c r="AT581" s="17">
        <v>2.96032107655161E-2</v>
      </c>
      <c r="AU581" s="17">
        <v>0.101529268650226</v>
      </c>
      <c r="AV581" s="17">
        <v>6.4849250537625899E-2</v>
      </c>
      <c r="AW581" s="17"/>
      <c r="AX581" s="17">
        <v>8.9478600848158604E-2</v>
      </c>
      <c r="AY581" s="17">
        <v>8.3269972037914794E-2</v>
      </c>
      <c r="AZ581" s="17"/>
      <c r="BA581" s="17">
        <v>0.11032002323326801</v>
      </c>
      <c r="BB581" s="17">
        <v>2.9556923268228601E-2</v>
      </c>
      <c r="BC581" s="17">
        <v>4.9444483227174603E-2</v>
      </c>
      <c r="BD581" s="17">
        <v>4.6431361799031401E-2</v>
      </c>
      <c r="BE581" s="17">
        <v>0.119168267286651</v>
      </c>
      <c r="BF581" s="17"/>
      <c r="BG581" s="17">
        <v>4.8397422082713797E-2</v>
      </c>
      <c r="BH581" s="17">
        <v>0.100745301986351</v>
      </c>
    </row>
    <row r="582" spans="2:60" x14ac:dyDescent="0.35">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row>
    <row r="583" spans="2:60" x14ac:dyDescent="0.35">
      <c r="B583" s="6" t="s">
        <v>267</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row>
    <row r="584" spans="2:60" x14ac:dyDescent="0.35">
      <c r="B584" s="24" t="s">
        <v>97</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row>
    <row r="585" spans="2:60" x14ac:dyDescent="0.35">
      <c r="B585" t="s">
        <v>246</v>
      </c>
      <c r="C585" s="17">
        <v>0.32391732893070602</v>
      </c>
      <c r="D585" s="17">
        <v>0.315169718595607</v>
      </c>
      <c r="E585" s="17">
        <v>0.32687473053032801</v>
      </c>
      <c r="F585" s="17"/>
      <c r="G585" s="17">
        <v>0.356198538672854</v>
      </c>
      <c r="H585" s="17">
        <v>0.38433931771006202</v>
      </c>
      <c r="I585" s="17">
        <v>0.340862377480038</v>
      </c>
      <c r="J585" s="17">
        <v>0.28349311602448701</v>
      </c>
      <c r="K585" s="17">
        <v>0.27417138140309</v>
      </c>
      <c r="L585" s="17">
        <v>0.31014136973763401</v>
      </c>
      <c r="M585" s="17"/>
      <c r="N585" s="17">
        <v>0.35606702739669499</v>
      </c>
      <c r="O585" s="17">
        <v>0.35729806889319599</v>
      </c>
      <c r="P585" s="17">
        <v>0.30420014344482699</v>
      </c>
      <c r="Q585" s="17">
        <v>0.26565046673953302</v>
      </c>
      <c r="R585" s="17">
        <v>0.318773766934764</v>
      </c>
      <c r="S585" s="17"/>
      <c r="T585" s="17">
        <v>0.36598565088906598</v>
      </c>
      <c r="U585" s="17">
        <v>0.352374277386243</v>
      </c>
      <c r="V585" s="17">
        <v>0.28385565662679302</v>
      </c>
      <c r="W585" s="17">
        <v>0.33315574493779798</v>
      </c>
      <c r="X585" s="17"/>
      <c r="Y585" s="17">
        <v>0.383604087785334</v>
      </c>
      <c r="Z585" s="17">
        <v>0.29438224157062198</v>
      </c>
      <c r="AA585" s="17">
        <v>0.36656353754161702</v>
      </c>
      <c r="AB585" s="17">
        <v>0.26367896281808301</v>
      </c>
      <c r="AC585" s="17">
        <v>0.27658490027210397</v>
      </c>
      <c r="AD585" s="17">
        <v>0.29687878397315898</v>
      </c>
      <c r="AE585" s="17"/>
      <c r="AF585" s="17">
        <v>0.30067280437313898</v>
      </c>
      <c r="AG585" s="17">
        <v>0.35341195138960602</v>
      </c>
      <c r="AH585" s="17"/>
      <c r="AI585" s="17">
        <v>0.25301308245865001</v>
      </c>
      <c r="AJ585" s="17">
        <v>0.32622552143677203</v>
      </c>
      <c r="AK585" s="17">
        <v>0.33407827152634501</v>
      </c>
      <c r="AL585" s="17">
        <v>0.29244236733514201</v>
      </c>
      <c r="AM585" s="17">
        <v>0.344697314204788</v>
      </c>
      <c r="AN585" s="17">
        <v>0.30267177786697202</v>
      </c>
      <c r="AO585" s="17">
        <v>0.41152089820612903</v>
      </c>
      <c r="AP585" s="17"/>
      <c r="AQ585" s="17">
        <v>0.440435184658787</v>
      </c>
      <c r="AR585" s="17">
        <v>0.180546423516318</v>
      </c>
      <c r="AS585" s="17"/>
      <c r="AT585" s="17">
        <v>0.53935142989358498</v>
      </c>
      <c r="AU585" s="17">
        <v>0.30138250995500299</v>
      </c>
      <c r="AV585" s="17">
        <v>0.21188071770913899</v>
      </c>
      <c r="AW585" s="17"/>
      <c r="AX585" s="17">
        <v>0.34074459109154998</v>
      </c>
      <c r="AY585" s="17">
        <v>0.317838972599092</v>
      </c>
      <c r="AZ585" s="17"/>
      <c r="BA585" s="17">
        <v>0.391706730489366</v>
      </c>
      <c r="BB585" s="17">
        <v>0.40496600137064298</v>
      </c>
      <c r="BC585" s="17">
        <v>0.36413998682701798</v>
      </c>
      <c r="BD585" s="17">
        <v>0.37265206012438501</v>
      </c>
      <c r="BE585" s="17">
        <v>5.7688329078510597E-2</v>
      </c>
      <c r="BF585" s="17"/>
      <c r="BG585" s="17">
        <v>0.40187286505680903</v>
      </c>
      <c r="BH585" s="17">
        <v>0.13746304384003899</v>
      </c>
    </row>
    <row r="586" spans="2:60" x14ac:dyDescent="0.35">
      <c r="B586" t="s">
        <v>247</v>
      </c>
      <c r="C586" s="17">
        <v>0.25382127377345998</v>
      </c>
      <c r="D586" s="17">
        <v>0.26442422896833101</v>
      </c>
      <c r="E586" s="17">
        <v>0.24771385167209001</v>
      </c>
      <c r="F586" s="17"/>
      <c r="G586" s="17">
        <v>0.28970233806012602</v>
      </c>
      <c r="H586" s="17">
        <v>0.24368291855690699</v>
      </c>
      <c r="I586" s="17">
        <v>0.28683979746951099</v>
      </c>
      <c r="J586" s="17">
        <v>0.26999678143896999</v>
      </c>
      <c r="K586" s="17">
        <v>0.21318642964184301</v>
      </c>
      <c r="L586" s="17">
        <v>0.235587445922042</v>
      </c>
      <c r="M586" s="17"/>
      <c r="N586" s="17">
        <v>0.24652508404311399</v>
      </c>
      <c r="O586" s="17">
        <v>0.24400051291934799</v>
      </c>
      <c r="P586" s="17">
        <v>0.25196945906115298</v>
      </c>
      <c r="Q586" s="17">
        <v>0.29313296672903499</v>
      </c>
      <c r="R586" s="17">
        <v>0.26255598821168102</v>
      </c>
      <c r="S586" s="17"/>
      <c r="T586" s="17">
        <v>0.27291692803428902</v>
      </c>
      <c r="U586" s="17">
        <v>0.201655680790508</v>
      </c>
      <c r="V586" s="17">
        <v>0.27081951792518399</v>
      </c>
      <c r="W586" s="17">
        <v>0.25852487392802498</v>
      </c>
      <c r="X586" s="17"/>
      <c r="Y586" s="17">
        <v>0.25003577415254002</v>
      </c>
      <c r="Z586" s="17">
        <v>0.26081266685507198</v>
      </c>
      <c r="AA586" s="17">
        <v>0.15558961812236899</v>
      </c>
      <c r="AB586" s="17">
        <v>0.28072437313342602</v>
      </c>
      <c r="AC586" s="17">
        <v>0.301680624451514</v>
      </c>
      <c r="AD586" s="17">
        <v>0.24659782726815599</v>
      </c>
      <c r="AE586" s="17"/>
      <c r="AF586" s="17">
        <v>0.25778042527123601</v>
      </c>
      <c r="AG586" s="17">
        <v>0.25211454007684198</v>
      </c>
      <c r="AH586" s="17"/>
      <c r="AI586" s="17">
        <v>0.25377452509069398</v>
      </c>
      <c r="AJ586" s="17">
        <v>0.24889330479194699</v>
      </c>
      <c r="AK586" s="17">
        <v>0.245992201942831</v>
      </c>
      <c r="AL586" s="17">
        <v>0.189997933235105</v>
      </c>
      <c r="AM586" s="17">
        <v>0.28001462538301602</v>
      </c>
      <c r="AN586" s="17">
        <v>0.30389000029449398</v>
      </c>
      <c r="AO586" s="17">
        <v>0.21311642762695801</v>
      </c>
      <c r="AP586" s="17"/>
      <c r="AQ586" s="17">
        <v>0.29269092351241299</v>
      </c>
      <c r="AR586" s="17">
        <v>0.221527403052455</v>
      </c>
      <c r="AS586" s="17"/>
      <c r="AT586" s="17">
        <v>0.27338308146708501</v>
      </c>
      <c r="AU586" s="17">
        <v>0.27183758073310499</v>
      </c>
      <c r="AV586" s="17">
        <v>0.23310039151036499</v>
      </c>
      <c r="AW586" s="17"/>
      <c r="AX586" s="17">
        <v>0.240455911310231</v>
      </c>
      <c r="AY586" s="17">
        <v>0.25864912008477098</v>
      </c>
      <c r="AZ586" s="17"/>
      <c r="BA586" s="17">
        <v>0.24342072542056001</v>
      </c>
      <c r="BB586" s="17">
        <v>0.294379424298986</v>
      </c>
      <c r="BC586" s="17">
        <v>0.28740154296282699</v>
      </c>
      <c r="BD586" s="17">
        <v>0.31492653246404401</v>
      </c>
      <c r="BE586" s="17">
        <v>7.4919033860057799E-2</v>
      </c>
      <c r="BF586" s="17"/>
      <c r="BG586" s="17">
        <v>0.28249172674623901</v>
      </c>
      <c r="BH586" s="17">
        <v>0.13570866725112399</v>
      </c>
    </row>
    <row r="587" spans="2:60" x14ac:dyDescent="0.35">
      <c r="B587" t="s">
        <v>248</v>
      </c>
      <c r="C587" s="17">
        <v>0.175364666950732</v>
      </c>
      <c r="D587" s="17">
        <v>0.17496954726600999</v>
      </c>
      <c r="E587" s="17">
        <v>0.177166521380376</v>
      </c>
      <c r="F587" s="17"/>
      <c r="G587" s="17">
        <v>0.15802152919457699</v>
      </c>
      <c r="H587" s="17">
        <v>0.15702080589294001</v>
      </c>
      <c r="I587" s="17">
        <v>0.16633388605544699</v>
      </c>
      <c r="J587" s="17">
        <v>0.20178650295528699</v>
      </c>
      <c r="K587" s="17">
        <v>0.20246287404604199</v>
      </c>
      <c r="L587" s="17">
        <v>0.16681435168362499</v>
      </c>
      <c r="M587" s="17"/>
      <c r="N587" s="17">
        <v>0.15400202201683899</v>
      </c>
      <c r="O587" s="17">
        <v>0.14934763332140499</v>
      </c>
      <c r="P587" s="17">
        <v>0.18934071661426399</v>
      </c>
      <c r="Q587" s="17">
        <v>0.21372342932688199</v>
      </c>
      <c r="R587" s="17">
        <v>0.181488057564132</v>
      </c>
      <c r="S587" s="17"/>
      <c r="T587" s="17">
        <v>0.178657928704996</v>
      </c>
      <c r="U587" s="17">
        <v>0.191310014847802</v>
      </c>
      <c r="V587" s="17">
        <v>0.176021782581466</v>
      </c>
      <c r="W587" s="17">
        <v>0.15811848769961101</v>
      </c>
      <c r="X587" s="17"/>
      <c r="Y587" s="17">
        <v>0.143470865828838</v>
      </c>
      <c r="Z587" s="17">
        <v>0.197323981526417</v>
      </c>
      <c r="AA587" s="17">
        <v>0.21579259866519701</v>
      </c>
      <c r="AB587" s="17">
        <v>0.15079635367102801</v>
      </c>
      <c r="AC587" s="17">
        <v>0.25964707283815802</v>
      </c>
      <c r="AD587" s="17">
        <v>0.188922325049143</v>
      </c>
      <c r="AE587" s="17"/>
      <c r="AF587" s="17">
        <v>0.199522563568311</v>
      </c>
      <c r="AG587" s="17">
        <v>0.14450158516306699</v>
      </c>
      <c r="AH587" s="17"/>
      <c r="AI587" s="17">
        <v>0.10002274754817</v>
      </c>
      <c r="AJ587" s="17">
        <v>0.17470892305052699</v>
      </c>
      <c r="AK587" s="17">
        <v>0.187238237222388</v>
      </c>
      <c r="AL587" s="17">
        <v>0.23609445841795901</v>
      </c>
      <c r="AM587" s="17">
        <v>0.15920420363307999</v>
      </c>
      <c r="AN587" s="17">
        <v>0.202477157371139</v>
      </c>
      <c r="AO587" s="17">
        <v>9.2038074088033106E-2</v>
      </c>
      <c r="AP587" s="17"/>
      <c r="AQ587" s="17">
        <v>0.13514571453910301</v>
      </c>
      <c r="AR587" s="17">
        <v>0.227881237551743</v>
      </c>
      <c r="AS587" s="17"/>
      <c r="AT587" s="17">
        <v>0.10183443843335099</v>
      </c>
      <c r="AU587" s="17">
        <v>0.18840261674415501</v>
      </c>
      <c r="AV587" s="17">
        <v>0.21663518014146199</v>
      </c>
      <c r="AW587" s="17"/>
      <c r="AX587" s="17">
        <v>0.18490977491046801</v>
      </c>
      <c r="AY587" s="17">
        <v>0.171916775853034</v>
      </c>
      <c r="AZ587" s="17"/>
      <c r="BA587" s="17">
        <v>0.11911692391808</v>
      </c>
      <c r="BB587" s="17">
        <v>0.15420763253713299</v>
      </c>
      <c r="BC587" s="17">
        <v>0.197477667175707</v>
      </c>
      <c r="BD587" s="17">
        <v>0.21855078012506099</v>
      </c>
      <c r="BE587" s="17">
        <v>0.22501469872656599</v>
      </c>
      <c r="BF587" s="17"/>
      <c r="BG587" s="17">
        <v>0.14602163603102</v>
      </c>
      <c r="BH587" s="17">
        <v>0.223377503037512</v>
      </c>
    </row>
    <row r="588" spans="2:60" x14ac:dyDescent="0.35">
      <c r="B588" t="s">
        <v>249</v>
      </c>
      <c r="C588" s="17">
        <v>0.14844773461970401</v>
      </c>
      <c r="D588" s="17">
        <v>0.18837949543862201</v>
      </c>
      <c r="E588" s="17">
        <v>0.11148601591726801</v>
      </c>
      <c r="F588" s="17"/>
      <c r="G588" s="17">
        <v>0.101343150283861</v>
      </c>
      <c r="H588" s="17">
        <v>0.14231428123947401</v>
      </c>
      <c r="I588" s="17">
        <v>0.10875028136267099</v>
      </c>
      <c r="J588" s="17">
        <v>0.13505550757045101</v>
      </c>
      <c r="K588" s="17">
        <v>0.21438276021906599</v>
      </c>
      <c r="L588" s="17">
        <v>0.17026016845563599</v>
      </c>
      <c r="M588" s="17"/>
      <c r="N588" s="17">
        <v>0.127015849388049</v>
      </c>
      <c r="O588" s="17">
        <v>0.123647587827089</v>
      </c>
      <c r="P588" s="17">
        <v>0.16360144482346001</v>
      </c>
      <c r="Q588" s="17">
        <v>0.18974576025222101</v>
      </c>
      <c r="R588" s="17">
        <v>0.16946473573092299</v>
      </c>
      <c r="S588" s="17"/>
      <c r="T588" s="17">
        <v>8.9815857855849293E-2</v>
      </c>
      <c r="U588" s="17">
        <v>0.14547796062822799</v>
      </c>
      <c r="V588" s="17">
        <v>0.16322901525552799</v>
      </c>
      <c r="W588" s="17">
        <v>0.16909747016777599</v>
      </c>
      <c r="X588" s="17"/>
      <c r="Y588" s="17">
        <v>0.11807600174128099</v>
      </c>
      <c r="Z588" s="17">
        <v>0.162884780361259</v>
      </c>
      <c r="AA588" s="17">
        <v>0.131859090035789</v>
      </c>
      <c r="AB588" s="17">
        <v>0.20650648851866499</v>
      </c>
      <c r="AC588" s="17">
        <v>0.11055475829695199</v>
      </c>
      <c r="AD588" s="17">
        <v>0.145247170977368</v>
      </c>
      <c r="AE588" s="17"/>
      <c r="AF588" s="17">
        <v>0.14647306429299001</v>
      </c>
      <c r="AG588" s="17">
        <v>0.15150996376245601</v>
      </c>
      <c r="AH588" s="17"/>
      <c r="AI588" s="17">
        <v>0.131260292427968</v>
      </c>
      <c r="AJ588" s="17">
        <v>0.14541573064329</v>
      </c>
      <c r="AK588" s="17">
        <v>0.13230216238643799</v>
      </c>
      <c r="AL588" s="17">
        <v>0.165903282007165</v>
      </c>
      <c r="AM588" s="17">
        <v>0.161495744463626</v>
      </c>
      <c r="AN588" s="17">
        <v>0.13523086478482099</v>
      </c>
      <c r="AO588" s="17">
        <v>0.18834181182246801</v>
      </c>
      <c r="AP588" s="17"/>
      <c r="AQ588" s="17">
        <v>5.1041501217839999E-2</v>
      </c>
      <c r="AR588" s="17">
        <v>0.27452280158762798</v>
      </c>
      <c r="AS588" s="17"/>
      <c r="AT588" s="17">
        <v>2.9268779251486101E-2</v>
      </c>
      <c r="AU588" s="17">
        <v>0.117752330234402</v>
      </c>
      <c r="AV588" s="17">
        <v>0.28149405212223499</v>
      </c>
      <c r="AW588" s="17"/>
      <c r="AX588" s="17">
        <v>0.122928348119025</v>
      </c>
      <c r="AY588" s="17">
        <v>0.157665866662376</v>
      </c>
      <c r="AZ588" s="17"/>
      <c r="BA588" s="17">
        <v>0.148383018224469</v>
      </c>
      <c r="BB588" s="17">
        <v>8.1527983934390993E-2</v>
      </c>
      <c r="BC588" s="17">
        <v>8.3937916265515902E-2</v>
      </c>
      <c r="BD588" s="17">
        <v>6.7874329747245707E-2</v>
      </c>
      <c r="BE588" s="17">
        <v>0.54463680009153703</v>
      </c>
      <c r="BF588" s="17"/>
      <c r="BG588" s="17">
        <v>9.7123994919975198E-2</v>
      </c>
      <c r="BH588" s="17">
        <v>0.42388134055204502</v>
      </c>
    </row>
    <row r="589" spans="2:60" x14ac:dyDescent="0.35">
      <c r="B589" t="s">
        <v>114</v>
      </c>
      <c r="C589" s="17">
        <v>9.8448995725397795E-2</v>
      </c>
      <c r="D589" s="17">
        <v>5.7057009731430401E-2</v>
      </c>
      <c r="E589" s="17">
        <v>0.13675888049993901</v>
      </c>
      <c r="F589" s="17"/>
      <c r="G589" s="17">
        <v>9.4734443788581202E-2</v>
      </c>
      <c r="H589" s="17">
        <v>7.2642676600616601E-2</v>
      </c>
      <c r="I589" s="17">
        <v>9.7213657632331904E-2</v>
      </c>
      <c r="J589" s="17">
        <v>0.109668092010805</v>
      </c>
      <c r="K589" s="17">
        <v>9.5796554689959401E-2</v>
      </c>
      <c r="L589" s="17">
        <v>0.117196664201064</v>
      </c>
      <c r="M589" s="17"/>
      <c r="N589" s="17">
        <v>0.116390017155303</v>
      </c>
      <c r="O589" s="17">
        <v>0.12570619703896199</v>
      </c>
      <c r="P589" s="17">
        <v>9.0888236056295105E-2</v>
      </c>
      <c r="Q589" s="17">
        <v>3.7747376952329603E-2</v>
      </c>
      <c r="R589" s="17">
        <v>6.7717451558500896E-2</v>
      </c>
      <c r="S589" s="17"/>
      <c r="T589" s="17">
        <v>9.2623634515800204E-2</v>
      </c>
      <c r="U589" s="17">
        <v>0.10918206634722</v>
      </c>
      <c r="V589" s="17">
        <v>0.10607402761102799</v>
      </c>
      <c r="W589" s="17">
        <v>8.1103423266789307E-2</v>
      </c>
      <c r="X589" s="17"/>
      <c r="Y589" s="17">
        <v>0.104813270492007</v>
      </c>
      <c r="Z589" s="17">
        <v>8.4596329686630306E-2</v>
      </c>
      <c r="AA589" s="17">
        <v>0.13019515563502801</v>
      </c>
      <c r="AB589" s="17">
        <v>9.8293821858798106E-2</v>
      </c>
      <c r="AC589" s="17">
        <v>5.15326441412709E-2</v>
      </c>
      <c r="AD589" s="17">
        <v>0.12235389273217299</v>
      </c>
      <c r="AE589" s="17"/>
      <c r="AF589" s="17">
        <v>9.5551142494323907E-2</v>
      </c>
      <c r="AG589" s="17">
        <v>9.8461959608028907E-2</v>
      </c>
      <c r="AH589" s="17"/>
      <c r="AI589" s="17">
        <v>0.26192935247451798</v>
      </c>
      <c r="AJ589" s="17">
        <v>0.104756520077464</v>
      </c>
      <c r="AK589" s="17">
        <v>0.100389126921998</v>
      </c>
      <c r="AL589" s="17">
        <v>0.115561959004629</v>
      </c>
      <c r="AM589" s="17">
        <v>5.4588112315489698E-2</v>
      </c>
      <c r="AN589" s="17">
        <v>5.5730199682574401E-2</v>
      </c>
      <c r="AO589" s="17">
        <v>9.4982788256412001E-2</v>
      </c>
      <c r="AP589" s="17"/>
      <c r="AQ589" s="17">
        <v>8.0686676071856006E-2</v>
      </c>
      <c r="AR589" s="17">
        <v>9.5522134291856006E-2</v>
      </c>
      <c r="AS589" s="17"/>
      <c r="AT589" s="17">
        <v>5.6162270954492999E-2</v>
      </c>
      <c r="AU589" s="17">
        <v>0.120624962333335</v>
      </c>
      <c r="AV589" s="17">
        <v>5.68896585167981E-2</v>
      </c>
      <c r="AW589" s="17"/>
      <c r="AX589" s="17">
        <v>0.110961374568726</v>
      </c>
      <c r="AY589" s="17">
        <v>9.3929264800727594E-2</v>
      </c>
      <c r="AZ589" s="17"/>
      <c r="BA589" s="17">
        <v>9.7372601947524701E-2</v>
      </c>
      <c r="BB589" s="17">
        <v>6.4918957858846105E-2</v>
      </c>
      <c r="BC589" s="17">
        <v>6.7042886768932206E-2</v>
      </c>
      <c r="BD589" s="17">
        <v>2.5996297539263101E-2</v>
      </c>
      <c r="BE589" s="17">
        <v>9.7741138243327794E-2</v>
      </c>
      <c r="BF589" s="17"/>
      <c r="BG589" s="17">
        <v>7.2489777245956802E-2</v>
      </c>
      <c r="BH589" s="17">
        <v>7.9569445319279897E-2</v>
      </c>
    </row>
    <row r="590" spans="2:60" x14ac:dyDescent="0.35">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row>
    <row r="591" spans="2:60" x14ac:dyDescent="0.35">
      <c r="B591" s="6" t="s">
        <v>268</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row>
    <row r="592" spans="2:60" x14ac:dyDescent="0.35">
      <c r="B592" s="24" t="s">
        <v>97</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row>
    <row r="593" spans="2:60" x14ac:dyDescent="0.35">
      <c r="B593" t="s">
        <v>246</v>
      </c>
      <c r="C593" s="17">
        <v>0.26511869597912202</v>
      </c>
      <c r="D593" s="17">
        <v>0.26732165046281198</v>
      </c>
      <c r="E593" s="17">
        <v>0.26398412860834403</v>
      </c>
      <c r="F593" s="17"/>
      <c r="G593" s="17">
        <v>0.292946621735657</v>
      </c>
      <c r="H593" s="17">
        <v>0.27761509913774202</v>
      </c>
      <c r="I593" s="17">
        <v>0.30843485324202302</v>
      </c>
      <c r="J593" s="17">
        <v>0.239219478459057</v>
      </c>
      <c r="K593" s="17">
        <v>0.223389171073302</v>
      </c>
      <c r="L593" s="17">
        <v>0.25677173374876</v>
      </c>
      <c r="M593" s="17"/>
      <c r="N593" s="17">
        <v>0.29423092312060101</v>
      </c>
      <c r="O593" s="17">
        <v>0.29648180604013302</v>
      </c>
      <c r="P593" s="17">
        <v>0.230695016433933</v>
      </c>
      <c r="Q593" s="17">
        <v>0.24391787603035101</v>
      </c>
      <c r="R593" s="17">
        <v>0.27216563076973099</v>
      </c>
      <c r="S593" s="17"/>
      <c r="T593" s="17">
        <v>0.301201648985434</v>
      </c>
      <c r="U593" s="17">
        <v>0.27111966003670401</v>
      </c>
      <c r="V593" s="17">
        <v>0.25076492891709801</v>
      </c>
      <c r="W593" s="17">
        <v>0.25716019694331199</v>
      </c>
      <c r="X593" s="17"/>
      <c r="Y593" s="17">
        <v>0.30982843428566598</v>
      </c>
      <c r="Z593" s="17">
        <v>0.23498282141479199</v>
      </c>
      <c r="AA593" s="17">
        <v>0.32428758430741</v>
      </c>
      <c r="AB593" s="17">
        <v>0.23009878186445401</v>
      </c>
      <c r="AC593" s="17">
        <v>0.189812592512411</v>
      </c>
      <c r="AD593" s="17">
        <v>0.25892158347027799</v>
      </c>
      <c r="AE593" s="17"/>
      <c r="AF593" s="17">
        <v>0.26147696441604801</v>
      </c>
      <c r="AG593" s="17">
        <v>0.27200894454291502</v>
      </c>
      <c r="AH593" s="17"/>
      <c r="AI593" s="17">
        <v>0.205415741272163</v>
      </c>
      <c r="AJ593" s="17">
        <v>0.27569171821262101</v>
      </c>
      <c r="AK593" s="17">
        <v>0.26683923255390701</v>
      </c>
      <c r="AL593" s="17">
        <v>0.25679069724734899</v>
      </c>
      <c r="AM593" s="17">
        <v>0.26769438924437899</v>
      </c>
      <c r="AN593" s="17">
        <v>0.27198775066363401</v>
      </c>
      <c r="AO593" s="17">
        <v>0.29163186259761398</v>
      </c>
      <c r="AP593" s="17"/>
      <c r="AQ593" s="17">
        <v>0.338236234527027</v>
      </c>
      <c r="AR593" s="17">
        <v>0.183383092305552</v>
      </c>
      <c r="AS593" s="17"/>
      <c r="AT593" s="17">
        <v>0.33864294954767998</v>
      </c>
      <c r="AU593" s="17">
        <v>0.26296335411867999</v>
      </c>
      <c r="AV593" s="17">
        <v>0.21850863888550701</v>
      </c>
      <c r="AW593" s="17"/>
      <c r="AX593" s="17">
        <v>0.27015772624987799</v>
      </c>
      <c r="AY593" s="17">
        <v>0.26329849366345898</v>
      </c>
      <c r="AZ593" s="17"/>
      <c r="BA593" s="17">
        <v>0.273065604779897</v>
      </c>
      <c r="BB593" s="17">
        <v>0.30081103513207802</v>
      </c>
      <c r="BC593" s="17">
        <v>0.33435788887474899</v>
      </c>
      <c r="BD593" s="17">
        <v>0.27746637244387601</v>
      </c>
      <c r="BE593" s="17">
        <v>5.2184716990129602E-2</v>
      </c>
      <c r="BF593" s="17"/>
      <c r="BG593" s="17">
        <v>0.29433855267556103</v>
      </c>
      <c r="BH593" s="17">
        <v>0.10924455605525001</v>
      </c>
    </row>
    <row r="594" spans="2:60" x14ac:dyDescent="0.35">
      <c r="B594" t="s">
        <v>247</v>
      </c>
      <c r="C594" s="17">
        <v>0.30232331348453401</v>
      </c>
      <c r="D594" s="17">
        <v>0.29427600985396402</v>
      </c>
      <c r="E594" s="17">
        <v>0.30846937754845999</v>
      </c>
      <c r="F594" s="17"/>
      <c r="G594" s="17">
        <v>0.30592818511359698</v>
      </c>
      <c r="H594" s="17">
        <v>0.31819742674985502</v>
      </c>
      <c r="I594" s="17">
        <v>0.29830039670703601</v>
      </c>
      <c r="J594" s="17">
        <v>0.26932882546230003</v>
      </c>
      <c r="K594" s="17">
        <v>0.28040925674845701</v>
      </c>
      <c r="L594" s="17">
        <v>0.33205829442719897</v>
      </c>
      <c r="M594" s="17"/>
      <c r="N594" s="17">
        <v>0.281047069530868</v>
      </c>
      <c r="O594" s="17">
        <v>0.287163880851112</v>
      </c>
      <c r="P594" s="17">
        <v>0.31258551766951298</v>
      </c>
      <c r="Q594" s="17">
        <v>0.36441884616808101</v>
      </c>
      <c r="R594" s="17">
        <v>0.28733071930003801</v>
      </c>
      <c r="S594" s="17"/>
      <c r="T594" s="17">
        <v>0.31254468190059398</v>
      </c>
      <c r="U594" s="17">
        <v>0.27165096056995303</v>
      </c>
      <c r="V594" s="17">
        <v>0.29448230058653801</v>
      </c>
      <c r="W594" s="17">
        <v>0.33422537510047201</v>
      </c>
      <c r="X594" s="17"/>
      <c r="Y594" s="17">
        <v>0.288349443083531</v>
      </c>
      <c r="Z594" s="17">
        <v>0.319519760876526</v>
      </c>
      <c r="AA594" s="17">
        <v>0.22095115126688</v>
      </c>
      <c r="AB594" s="17">
        <v>0.325261077573747</v>
      </c>
      <c r="AC594" s="17">
        <v>0.29828263628129797</v>
      </c>
      <c r="AD594" s="17">
        <v>0.29023825930159403</v>
      </c>
      <c r="AE594" s="17"/>
      <c r="AF594" s="17">
        <v>0.306003181397424</v>
      </c>
      <c r="AG594" s="17">
        <v>0.29792119573289699</v>
      </c>
      <c r="AH594" s="17"/>
      <c r="AI594" s="17">
        <v>0.231619501716742</v>
      </c>
      <c r="AJ594" s="17">
        <v>0.28704488755489199</v>
      </c>
      <c r="AK594" s="17">
        <v>0.29061093756629502</v>
      </c>
      <c r="AL594" s="17">
        <v>0.26713478712671002</v>
      </c>
      <c r="AM594" s="17">
        <v>0.32788443936115402</v>
      </c>
      <c r="AN594" s="17">
        <v>0.378791247841823</v>
      </c>
      <c r="AO594" s="17">
        <v>0.35148539878970803</v>
      </c>
      <c r="AP594" s="17"/>
      <c r="AQ594" s="17">
        <v>0.35458992286315999</v>
      </c>
      <c r="AR594" s="17">
        <v>0.24048633596032801</v>
      </c>
      <c r="AS594" s="17"/>
      <c r="AT594" s="17">
        <v>0.37234571314046999</v>
      </c>
      <c r="AU594" s="17">
        <v>0.31813191200781699</v>
      </c>
      <c r="AV594" s="17">
        <v>0.25162983673945399</v>
      </c>
      <c r="AW594" s="17"/>
      <c r="AX594" s="17">
        <v>0.305403247492195</v>
      </c>
      <c r="AY594" s="17">
        <v>0.30121077739889701</v>
      </c>
      <c r="AZ594" s="17"/>
      <c r="BA594" s="17">
        <v>0.29209076736265199</v>
      </c>
      <c r="BB594" s="17">
        <v>0.37384230773896598</v>
      </c>
      <c r="BC594" s="17">
        <v>0.342445528385456</v>
      </c>
      <c r="BD594" s="17">
        <v>0.29215215099077702</v>
      </c>
      <c r="BE594" s="17">
        <v>9.51457689500841E-2</v>
      </c>
      <c r="BF594" s="17"/>
      <c r="BG594" s="17">
        <v>0.354771224531301</v>
      </c>
      <c r="BH594" s="17">
        <v>0.14504398383758799</v>
      </c>
    </row>
    <row r="595" spans="2:60" x14ac:dyDescent="0.35">
      <c r="B595" t="s">
        <v>248</v>
      </c>
      <c r="C595" s="17">
        <v>0.26176312334595703</v>
      </c>
      <c r="D595" s="17">
        <v>0.27003049356105402</v>
      </c>
      <c r="E595" s="17">
        <v>0.25668890960921598</v>
      </c>
      <c r="F595" s="17"/>
      <c r="G595" s="17">
        <v>0.23930548784851899</v>
      </c>
      <c r="H595" s="17">
        <v>0.26240291486705503</v>
      </c>
      <c r="I595" s="17">
        <v>0.24582237359574199</v>
      </c>
      <c r="J595" s="17">
        <v>0.29801205519373503</v>
      </c>
      <c r="K595" s="17">
        <v>0.24255702111005301</v>
      </c>
      <c r="L595" s="17">
        <v>0.27445596192635902</v>
      </c>
      <c r="M595" s="17"/>
      <c r="N595" s="17">
        <v>0.24813298350363999</v>
      </c>
      <c r="O595" s="17">
        <v>0.22695376887621799</v>
      </c>
      <c r="P595" s="17">
        <v>0.29172445618804099</v>
      </c>
      <c r="Q595" s="17">
        <v>0.253372855213017</v>
      </c>
      <c r="R595" s="17">
        <v>0.28018027766678999</v>
      </c>
      <c r="S595" s="17"/>
      <c r="T595" s="17">
        <v>0.266334937889317</v>
      </c>
      <c r="U595" s="17">
        <v>0.282311706806536</v>
      </c>
      <c r="V595" s="17">
        <v>0.26695792407033397</v>
      </c>
      <c r="W595" s="17">
        <v>0.232376740107512</v>
      </c>
      <c r="X595" s="17"/>
      <c r="Y595" s="17">
        <v>0.23653302333804199</v>
      </c>
      <c r="Z595" s="17">
        <v>0.274761095932538</v>
      </c>
      <c r="AA595" s="17">
        <v>0.284866564828963</v>
      </c>
      <c r="AB595" s="17">
        <v>0.26202651680835398</v>
      </c>
      <c r="AC595" s="17">
        <v>0.39503503461369999</v>
      </c>
      <c r="AD595" s="17">
        <v>0.26916188088580401</v>
      </c>
      <c r="AE595" s="17"/>
      <c r="AF595" s="17">
        <v>0.26469011632864903</v>
      </c>
      <c r="AG595" s="17">
        <v>0.26259334146520402</v>
      </c>
      <c r="AH595" s="17"/>
      <c r="AI595" s="17">
        <v>0.23277527961555</v>
      </c>
      <c r="AJ595" s="17">
        <v>0.25312984978562197</v>
      </c>
      <c r="AK595" s="17">
        <v>0.27769232599711902</v>
      </c>
      <c r="AL595" s="17">
        <v>0.27751891683938801</v>
      </c>
      <c r="AM595" s="17">
        <v>0.27265685686835101</v>
      </c>
      <c r="AN595" s="17">
        <v>0.24110834341718701</v>
      </c>
      <c r="AO595" s="17">
        <v>0.204180246123256</v>
      </c>
      <c r="AP595" s="17"/>
      <c r="AQ595" s="17">
        <v>0.22382638278226599</v>
      </c>
      <c r="AR595" s="17">
        <v>0.31939210637915799</v>
      </c>
      <c r="AS595" s="17"/>
      <c r="AT595" s="17">
        <v>0.23209626905519201</v>
      </c>
      <c r="AU595" s="17">
        <v>0.26819305653202102</v>
      </c>
      <c r="AV595" s="17">
        <v>0.28611775961602798</v>
      </c>
      <c r="AW595" s="17"/>
      <c r="AX595" s="17">
        <v>0.28092934089407401</v>
      </c>
      <c r="AY595" s="17">
        <v>0.254839887784929</v>
      </c>
      <c r="AZ595" s="17"/>
      <c r="BA595" s="17">
        <v>0.24848401211787599</v>
      </c>
      <c r="BB595" s="17">
        <v>0.24769418400167201</v>
      </c>
      <c r="BC595" s="17">
        <v>0.25921015608292802</v>
      </c>
      <c r="BD595" s="17">
        <v>0.29531014143652501</v>
      </c>
      <c r="BE595" s="17">
        <v>0.325123738628187</v>
      </c>
      <c r="BF595" s="17"/>
      <c r="BG595" s="17">
        <v>0.24787843591490299</v>
      </c>
      <c r="BH595" s="17">
        <v>0.31757248438033397</v>
      </c>
    </row>
    <row r="596" spans="2:60" x14ac:dyDescent="0.35">
      <c r="B596" t="s">
        <v>249</v>
      </c>
      <c r="C596" s="17">
        <v>0.111881124915419</v>
      </c>
      <c r="D596" s="17">
        <v>0.129454320192498</v>
      </c>
      <c r="E596" s="17">
        <v>9.6127232293408499E-2</v>
      </c>
      <c r="F596" s="17"/>
      <c r="G596" s="17">
        <v>8.9919392589862299E-2</v>
      </c>
      <c r="H596" s="17">
        <v>0.108884435231309</v>
      </c>
      <c r="I596" s="17">
        <v>8.2709597841566604E-2</v>
      </c>
      <c r="J596" s="17">
        <v>0.101029236153216</v>
      </c>
      <c r="K596" s="17">
        <v>0.19873500776769501</v>
      </c>
      <c r="L596" s="17">
        <v>8.9829450913359504E-2</v>
      </c>
      <c r="M596" s="17"/>
      <c r="N596" s="17">
        <v>9.6054683450771602E-2</v>
      </c>
      <c r="O596" s="17">
        <v>0.10623233066016199</v>
      </c>
      <c r="P596" s="17">
        <v>0.119142447126255</v>
      </c>
      <c r="Q596" s="17">
        <v>0.12194429012899</v>
      </c>
      <c r="R596" s="17">
        <v>0.13598831099160799</v>
      </c>
      <c r="S596" s="17"/>
      <c r="T596" s="17">
        <v>8.10157948452601E-2</v>
      </c>
      <c r="U596" s="17">
        <v>0.113380025760823</v>
      </c>
      <c r="V596" s="17">
        <v>0.125902001896085</v>
      </c>
      <c r="W596" s="17">
        <v>0.110146542366826</v>
      </c>
      <c r="X596" s="17"/>
      <c r="Y596" s="17">
        <v>9.5843960913527704E-2</v>
      </c>
      <c r="Z596" s="17">
        <v>0.121148544293354</v>
      </c>
      <c r="AA596" s="17">
        <v>9.2470897154127402E-2</v>
      </c>
      <c r="AB596" s="17">
        <v>0.133401646043323</v>
      </c>
      <c r="AC596" s="17">
        <v>6.5337092451319898E-2</v>
      </c>
      <c r="AD596" s="17">
        <v>0.11759635638094</v>
      </c>
      <c r="AE596" s="17"/>
      <c r="AF596" s="17">
        <v>0.113890748341186</v>
      </c>
      <c r="AG596" s="17">
        <v>0.109225856854628</v>
      </c>
      <c r="AH596" s="17"/>
      <c r="AI596" s="17">
        <v>0.10507277199229099</v>
      </c>
      <c r="AJ596" s="17">
        <v>0.12189647460464501</v>
      </c>
      <c r="AK596" s="17">
        <v>0.10461129088111799</v>
      </c>
      <c r="AL596" s="17">
        <v>0.13195685511995001</v>
      </c>
      <c r="AM596" s="17">
        <v>0.111815143913926</v>
      </c>
      <c r="AN596" s="17">
        <v>8.4925279433839193E-2</v>
      </c>
      <c r="AO596" s="17">
        <v>0.101855432013768</v>
      </c>
      <c r="AP596" s="17"/>
      <c r="AQ596" s="17">
        <v>4.3091680688399699E-2</v>
      </c>
      <c r="AR596" s="17">
        <v>0.20469909472859299</v>
      </c>
      <c r="AS596" s="17"/>
      <c r="AT596" s="17">
        <v>3.78415887186885E-2</v>
      </c>
      <c r="AU596" s="17">
        <v>7.6635531694936199E-2</v>
      </c>
      <c r="AV596" s="17">
        <v>0.21438876176316399</v>
      </c>
      <c r="AW596" s="17"/>
      <c r="AX596" s="17">
        <v>8.8823216982849604E-2</v>
      </c>
      <c r="AY596" s="17">
        <v>0.120210119812869</v>
      </c>
      <c r="AZ596" s="17"/>
      <c r="BA596" s="17">
        <v>0.12964142367293199</v>
      </c>
      <c r="BB596" s="17">
        <v>5.88155075918552E-2</v>
      </c>
      <c r="BC596" s="17">
        <v>4.1992757639171797E-2</v>
      </c>
      <c r="BD596" s="17">
        <v>8.4696671285799302E-2</v>
      </c>
      <c r="BE596" s="17">
        <v>0.45061853937357299</v>
      </c>
      <c r="BF596" s="17"/>
      <c r="BG596" s="17">
        <v>7.5337849955360303E-2</v>
      </c>
      <c r="BH596" s="17">
        <v>0.35793703425304801</v>
      </c>
    </row>
    <row r="597" spans="2:60" x14ac:dyDescent="0.35">
      <c r="B597" t="s">
        <v>114</v>
      </c>
      <c r="C597" s="17">
        <v>5.8913742274967498E-2</v>
      </c>
      <c r="D597" s="17">
        <v>3.8917525929672903E-2</v>
      </c>
      <c r="E597" s="17">
        <v>7.4730351940571302E-2</v>
      </c>
      <c r="F597" s="17"/>
      <c r="G597" s="17">
        <v>7.19003127123653E-2</v>
      </c>
      <c r="H597" s="17">
        <v>3.29001240140403E-2</v>
      </c>
      <c r="I597" s="17">
        <v>6.4732778613632302E-2</v>
      </c>
      <c r="J597" s="17">
        <v>9.2410404731692902E-2</v>
      </c>
      <c r="K597" s="17">
        <v>5.4909543300493503E-2</v>
      </c>
      <c r="L597" s="17">
        <v>4.6884558984322103E-2</v>
      </c>
      <c r="M597" s="17"/>
      <c r="N597" s="17">
        <v>8.0534340394119802E-2</v>
      </c>
      <c r="O597" s="17">
        <v>8.3168213572374305E-2</v>
      </c>
      <c r="P597" s="17">
        <v>4.5852562582258699E-2</v>
      </c>
      <c r="Q597" s="17">
        <v>1.6346132459560202E-2</v>
      </c>
      <c r="R597" s="17">
        <v>2.4335061271833502E-2</v>
      </c>
      <c r="S597" s="17"/>
      <c r="T597" s="17">
        <v>3.8902936379394397E-2</v>
      </c>
      <c r="U597" s="17">
        <v>6.1537646825984602E-2</v>
      </c>
      <c r="V597" s="17">
        <v>6.1892844529944702E-2</v>
      </c>
      <c r="W597" s="17">
        <v>6.6091145481878194E-2</v>
      </c>
      <c r="X597" s="17"/>
      <c r="Y597" s="17">
        <v>6.9445138379232302E-2</v>
      </c>
      <c r="Z597" s="17">
        <v>4.9587777482791202E-2</v>
      </c>
      <c r="AA597" s="17">
        <v>7.7423802442619705E-2</v>
      </c>
      <c r="AB597" s="17">
        <v>4.9211977710122E-2</v>
      </c>
      <c r="AC597" s="17">
        <v>5.15326441412709E-2</v>
      </c>
      <c r="AD597" s="17">
        <v>6.4081919961383696E-2</v>
      </c>
      <c r="AE597" s="17"/>
      <c r="AF597" s="17">
        <v>5.3938989516693903E-2</v>
      </c>
      <c r="AG597" s="17">
        <v>5.8250661404355898E-2</v>
      </c>
      <c r="AH597" s="17"/>
      <c r="AI597" s="17">
        <v>0.22511670540325401</v>
      </c>
      <c r="AJ597" s="17">
        <v>6.2237069842219703E-2</v>
      </c>
      <c r="AK597" s="17">
        <v>6.0246213001561799E-2</v>
      </c>
      <c r="AL597" s="17">
        <v>6.6598743666602803E-2</v>
      </c>
      <c r="AM597" s="17">
        <v>1.9949170612190498E-2</v>
      </c>
      <c r="AN597" s="17">
        <v>2.31873786435179E-2</v>
      </c>
      <c r="AO597" s="17">
        <v>5.0847060475654203E-2</v>
      </c>
      <c r="AP597" s="17"/>
      <c r="AQ597" s="17">
        <v>4.0255779139147199E-2</v>
      </c>
      <c r="AR597" s="17">
        <v>5.2039370626369597E-2</v>
      </c>
      <c r="AS597" s="17"/>
      <c r="AT597" s="17">
        <v>1.9073479537968899E-2</v>
      </c>
      <c r="AU597" s="17">
        <v>7.4076145646546396E-2</v>
      </c>
      <c r="AV597" s="17">
        <v>2.9355002995847802E-2</v>
      </c>
      <c r="AW597" s="17"/>
      <c r="AX597" s="17">
        <v>5.4686468381002697E-2</v>
      </c>
      <c r="AY597" s="17">
        <v>6.0440721339847098E-2</v>
      </c>
      <c r="AZ597" s="17"/>
      <c r="BA597" s="17">
        <v>5.6718192066642303E-2</v>
      </c>
      <c r="BB597" s="17">
        <v>1.8836965535428098E-2</v>
      </c>
      <c r="BC597" s="17">
        <v>2.1993669017694902E-2</v>
      </c>
      <c r="BD597" s="17">
        <v>5.0374663843022999E-2</v>
      </c>
      <c r="BE597" s="17">
        <v>7.6927236058026205E-2</v>
      </c>
      <c r="BF597" s="17"/>
      <c r="BG597" s="17">
        <v>2.76739369228753E-2</v>
      </c>
      <c r="BH597" s="17">
        <v>7.0201941473780102E-2</v>
      </c>
    </row>
    <row r="598" spans="2:60" x14ac:dyDescent="0.35">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row>
    <row r="599" spans="2:60" x14ac:dyDescent="0.35">
      <c r="B599" s="6" t="s">
        <v>269</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row>
    <row r="600" spans="2:60" x14ac:dyDescent="0.35">
      <c r="B600" s="24" t="s">
        <v>97</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row>
    <row r="601" spans="2:60" x14ac:dyDescent="0.35">
      <c r="B601" t="s">
        <v>246</v>
      </c>
      <c r="C601" s="17">
        <v>0.42476467542546897</v>
      </c>
      <c r="D601" s="17">
        <v>0.42643423247119</v>
      </c>
      <c r="E601" s="17">
        <v>0.419405597522512</v>
      </c>
      <c r="F601" s="17"/>
      <c r="G601" s="17">
        <v>0.42955229116806898</v>
      </c>
      <c r="H601" s="17">
        <v>0.41878802374709201</v>
      </c>
      <c r="I601" s="17">
        <v>0.47176919636194797</v>
      </c>
      <c r="J601" s="17">
        <v>0.41397681313646101</v>
      </c>
      <c r="K601" s="17">
        <v>0.37975063955307797</v>
      </c>
      <c r="L601" s="17">
        <v>0.43374290761977302</v>
      </c>
      <c r="M601" s="17"/>
      <c r="N601" s="17">
        <v>0.42910364646011601</v>
      </c>
      <c r="O601" s="17">
        <v>0.45628562488289198</v>
      </c>
      <c r="P601" s="17">
        <v>0.40697601103480502</v>
      </c>
      <c r="Q601" s="17">
        <v>0.40989677551561499</v>
      </c>
      <c r="R601" s="17">
        <v>0.428504775797514</v>
      </c>
      <c r="S601" s="17"/>
      <c r="T601" s="17">
        <v>0.49285863248387601</v>
      </c>
      <c r="U601" s="17">
        <v>0.40272300470032402</v>
      </c>
      <c r="V601" s="17">
        <v>0.42140376927052697</v>
      </c>
      <c r="W601" s="17">
        <v>0.40094114655758101</v>
      </c>
      <c r="X601" s="17"/>
      <c r="Y601" s="17">
        <v>0.48591431265923002</v>
      </c>
      <c r="Z601" s="17">
        <v>0.38791864728759801</v>
      </c>
      <c r="AA601" s="17">
        <v>0.378645010984964</v>
      </c>
      <c r="AB601" s="17">
        <v>0.39462690824247798</v>
      </c>
      <c r="AC601" s="17">
        <v>0.51363612724619601</v>
      </c>
      <c r="AD601" s="17">
        <v>0.41268984531484398</v>
      </c>
      <c r="AE601" s="17"/>
      <c r="AF601" s="17">
        <v>0.414201919368619</v>
      </c>
      <c r="AG601" s="17">
        <v>0.44086044443054301</v>
      </c>
      <c r="AH601" s="17"/>
      <c r="AI601" s="17">
        <v>0.31775374671479001</v>
      </c>
      <c r="AJ601" s="17">
        <v>0.42589729300891499</v>
      </c>
      <c r="AK601" s="17">
        <v>0.42868068364668599</v>
      </c>
      <c r="AL601" s="17">
        <v>0.38915102537011198</v>
      </c>
      <c r="AM601" s="17">
        <v>0.451801741449259</v>
      </c>
      <c r="AN601" s="17">
        <v>0.459765758129561</v>
      </c>
      <c r="AO601" s="17">
        <v>0.43320721921703198</v>
      </c>
      <c r="AP601" s="17"/>
      <c r="AQ601" s="17">
        <v>0.57820397662171796</v>
      </c>
      <c r="AR601" s="17">
        <v>0.24970522619961899</v>
      </c>
      <c r="AS601" s="17"/>
      <c r="AT601" s="17">
        <v>0.65693947356836802</v>
      </c>
      <c r="AU601" s="17">
        <v>0.42090976705844901</v>
      </c>
      <c r="AV601" s="17">
        <v>0.27617931106336402</v>
      </c>
      <c r="AW601" s="17"/>
      <c r="AX601" s="17">
        <v>0.43072175616514002</v>
      </c>
      <c r="AY601" s="17">
        <v>0.422612854226879</v>
      </c>
      <c r="AZ601" s="17"/>
      <c r="BA601" s="17">
        <v>0.42371359282807403</v>
      </c>
      <c r="BB601" s="17">
        <v>0.54281093522919099</v>
      </c>
      <c r="BC601" s="17">
        <v>0.50057826686073303</v>
      </c>
      <c r="BD601" s="17">
        <v>0.41388816590837502</v>
      </c>
      <c r="BE601" s="17">
        <v>7.3544946847218198E-2</v>
      </c>
      <c r="BF601" s="17"/>
      <c r="BG601" s="17">
        <v>0.51502778501222402</v>
      </c>
      <c r="BH601" s="17">
        <v>0.15974783481614999</v>
      </c>
    </row>
    <row r="602" spans="2:60" x14ac:dyDescent="0.35">
      <c r="B602" t="s">
        <v>247</v>
      </c>
      <c r="C602" s="17">
        <v>0.273873367237633</v>
      </c>
      <c r="D602" s="17">
        <v>0.26700357916434397</v>
      </c>
      <c r="E602" s="17">
        <v>0.28466557974913198</v>
      </c>
      <c r="F602" s="17"/>
      <c r="G602" s="17">
        <v>0.28806703637453102</v>
      </c>
      <c r="H602" s="17">
        <v>0.29091104644140398</v>
      </c>
      <c r="I602" s="17">
        <v>0.25668072756726101</v>
      </c>
      <c r="J602" s="17">
        <v>0.24469177852821999</v>
      </c>
      <c r="K602" s="17">
        <v>0.25569884574381802</v>
      </c>
      <c r="L602" s="17">
        <v>0.30103802151773501</v>
      </c>
      <c r="M602" s="17"/>
      <c r="N602" s="17">
        <v>0.26715200949412199</v>
      </c>
      <c r="O602" s="17">
        <v>0.247179401289186</v>
      </c>
      <c r="P602" s="17">
        <v>0.29335286186936499</v>
      </c>
      <c r="Q602" s="17">
        <v>0.29033155354809798</v>
      </c>
      <c r="R602" s="17">
        <v>0.26362820983410101</v>
      </c>
      <c r="S602" s="17"/>
      <c r="T602" s="17">
        <v>0.240892441549241</v>
      </c>
      <c r="U602" s="17">
        <v>0.267505216596442</v>
      </c>
      <c r="V602" s="17">
        <v>0.25269672424939799</v>
      </c>
      <c r="W602" s="17">
        <v>0.33656825285042802</v>
      </c>
      <c r="X602" s="17"/>
      <c r="Y602" s="17">
        <v>0.24076079694197</v>
      </c>
      <c r="Z602" s="17">
        <v>0.29554907822412302</v>
      </c>
      <c r="AA602" s="17">
        <v>0.234644529548657</v>
      </c>
      <c r="AB602" s="17">
        <v>0.28923345038162701</v>
      </c>
      <c r="AC602" s="17">
        <v>0.228131108979231</v>
      </c>
      <c r="AD602" s="17">
        <v>0.29615929091034698</v>
      </c>
      <c r="AE602" s="17"/>
      <c r="AF602" s="17">
        <v>0.28344722570727798</v>
      </c>
      <c r="AG602" s="17">
        <v>0.26196429713404401</v>
      </c>
      <c r="AH602" s="17"/>
      <c r="AI602" s="17">
        <v>0.26171562597827502</v>
      </c>
      <c r="AJ602" s="17">
        <v>0.26896829488341401</v>
      </c>
      <c r="AK602" s="17">
        <v>0.28097192946465599</v>
      </c>
      <c r="AL602" s="17">
        <v>0.258058798227631</v>
      </c>
      <c r="AM602" s="17">
        <v>0.27340130712428101</v>
      </c>
      <c r="AN602" s="17">
        <v>0.29574298733274201</v>
      </c>
      <c r="AO602" s="17">
        <v>0.29046433458550602</v>
      </c>
      <c r="AP602" s="17"/>
      <c r="AQ602" s="17">
        <v>0.27138235498496099</v>
      </c>
      <c r="AR602" s="17">
        <v>0.28879896431650998</v>
      </c>
      <c r="AS602" s="17"/>
      <c r="AT602" s="17">
        <v>0.24161950780816899</v>
      </c>
      <c r="AU602" s="17">
        <v>0.28371412591591599</v>
      </c>
      <c r="AV602" s="17">
        <v>0.29513493699322801</v>
      </c>
      <c r="AW602" s="17"/>
      <c r="AX602" s="17">
        <v>0.26686951953261301</v>
      </c>
      <c r="AY602" s="17">
        <v>0.276403302389088</v>
      </c>
      <c r="AZ602" s="17"/>
      <c r="BA602" s="17">
        <v>0.25886894525453502</v>
      </c>
      <c r="BB602" s="17">
        <v>0.28970832660533602</v>
      </c>
      <c r="BC602" s="17">
        <v>0.30923711936321902</v>
      </c>
      <c r="BD602" s="17">
        <v>0.26867388169155498</v>
      </c>
      <c r="BE602" s="17">
        <v>0.15755563096588901</v>
      </c>
      <c r="BF602" s="17"/>
      <c r="BG602" s="17">
        <v>0.28251408408578499</v>
      </c>
      <c r="BH602" s="17">
        <v>0.18569990880703799</v>
      </c>
    </row>
    <row r="603" spans="2:60" x14ac:dyDescent="0.35">
      <c r="B603" t="s">
        <v>248</v>
      </c>
      <c r="C603" s="17">
        <v>0.16198193866449001</v>
      </c>
      <c r="D603" s="17">
        <v>0.17941190337385099</v>
      </c>
      <c r="E603" s="17">
        <v>0.146653679518571</v>
      </c>
      <c r="F603" s="17"/>
      <c r="G603" s="17">
        <v>0.16803083227128901</v>
      </c>
      <c r="H603" s="17">
        <v>0.186658816762274</v>
      </c>
      <c r="I603" s="17">
        <v>0.13488510846587901</v>
      </c>
      <c r="J603" s="17">
        <v>0.17900104761153399</v>
      </c>
      <c r="K603" s="17">
        <v>0.17146542663451</v>
      </c>
      <c r="L603" s="17">
        <v>0.13841882265137001</v>
      </c>
      <c r="M603" s="17"/>
      <c r="N603" s="17">
        <v>0.157657151149563</v>
      </c>
      <c r="O603" s="17">
        <v>0.15591613202339299</v>
      </c>
      <c r="P603" s="17">
        <v>0.16707794078334601</v>
      </c>
      <c r="Q603" s="17">
        <v>0.17925995114491899</v>
      </c>
      <c r="R603" s="17">
        <v>0.168525824925262</v>
      </c>
      <c r="S603" s="17"/>
      <c r="T603" s="17">
        <v>0.153507010587111</v>
      </c>
      <c r="U603" s="17">
        <v>0.16768196541574501</v>
      </c>
      <c r="V603" s="17">
        <v>0.18139953132599301</v>
      </c>
      <c r="W603" s="17">
        <v>0.13210049237437901</v>
      </c>
      <c r="X603" s="17"/>
      <c r="Y603" s="17">
        <v>0.14173270293639101</v>
      </c>
      <c r="Z603" s="17">
        <v>0.17701477226798301</v>
      </c>
      <c r="AA603" s="17">
        <v>0.22386842749939001</v>
      </c>
      <c r="AB603" s="17">
        <v>0.17333588597416499</v>
      </c>
      <c r="AC603" s="17">
        <v>0.14136302718198299</v>
      </c>
      <c r="AD603" s="17">
        <v>0.13883887946812401</v>
      </c>
      <c r="AE603" s="17"/>
      <c r="AF603" s="17">
        <v>0.17365668668232701</v>
      </c>
      <c r="AG603" s="17">
        <v>0.14853416900834501</v>
      </c>
      <c r="AH603" s="17"/>
      <c r="AI603" s="17">
        <v>0.169133780120685</v>
      </c>
      <c r="AJ603" s="17">
        <v>0.15921380074338401</v>
      </c>
      <c r="AK603" s="17">
        <v>0.159350615654033</v>
      </c>
      <c r="AL603" s="17">
        <v>0.20045022317262501</v>
      </c>
      <c r="AM603" s="17">
        <v>0.15932673132460701</v>
      </c>
      <c r="AN603" s="17">
        <v>0.159785275073831</v>
      </c>
      <c r="AO603" s="17">
        <v>6.7673729260301102E-2</v>
      </c>
      <c r="AP603" s="17"/>
      <c r="AQ603" s="17">
        <v>8.4620686298373798E-2</v>
      </c>
      <c r="AR603" s="17">
        <v>0.24918994661353899</v>
      </c>
      <c r="AS603" s="17"/>
      <c r="AT603" s="17">
        <v>6.6608991527784198E-2</v>
      </c>
      <c r="AU603" s="17">
        <v>0.1663140878845</v>
      </c>
      <c r="AV603" s="17">
        <v>0.235115815177804</v>
      </c>
      <c r="AW603" s="17"/>
      <c r="AX603" s="17">
        <v>0.162861961246106</v>
      </c>
      <c r="AY603" s="17">
        <v>0.161664056243702</v>
      </c>
      <c r="AZ603" s="17"/>
      <c r="BA603" s="17">
        <v>0.15661613424207599</v>
      </c>
      <c r="BB603" s="17">
        <v>0.109957960390605</v>
      </c>
      <c r="BC603" s="17">
        <v>0.146982378242418</v>
      </c>
      <c r="BD603" s="17">
        <v>0.21505503634432199</v>
      </c>
      <c r="BE603" s="17">
        <v>0.33075810679712597</v>
      </c>
      <c r="BF603" s="17"/>
      <c r="BG603" s="17">
        <v>0.120842427053167</v>
      </c>
      <c r="BH603" s="17">
        <v>0.30145257561181898</v>
      </c>
    </row>
    <row r="604" spans="2:60" x14ac:dyDescent="0.35">
      <c r="B604" t="s">
        <v>249</v>
      </c>
      <c r="C604" s="17">
        <v>7.5438672031762702E-2</v>
      </c>
      <c r="D604" s="17">
        <v>8.8179672483852403E-2</v>
      </c>
      <c r="E604" s="17">
        <v>6.4519953268047006E-2</v>
      </c>
      <c r="F604" s="17"/>
      <c r="G604" s="17">
        <v>5.7748978471395901E-2</v>
      </c>
      <c r="H604" s="17">
        <v>5.8000355453722098E-2</v>
      </c>
      <c r="I604" s="17">
        <v>6.1954273194428297E-2</v>
      </c>
      <c r="J604" s="17">
        <v>6.9542642729331694E-2</v>
      </c>
      <c r="K604" s="17">
        <v>0.12130157376651</v>
      </c>
      <c r="L604" s="17">
        <v>7.9454875269016595E-2</v>
      </c>
      <c r="M604" s="17"/>
      <c r="N604" s="17">
        <v>5.5070165994851698E-2</v>
      </c>
      <c r="O604" s="17">
        <v>5.0502427656522297E-2</v>
      </c>
      <c r="P604" s="17">
        <v>8.7265626116029796E-2</v>
      </c>
      <c r="Q604" s="17">
        <v>0.10570348248783699</v>
      </c>
      <c r="R604" s="17">
        <v>0.110152056893515</v>
      </c>
      <c r="S604" s="17"/>
      <c r="T604" s="17">
        <v>5.8000180589050598E-2</v>
      </c>
      <c r="U604" s="17">
        <v>8.9462773689683903E-2</v>
      </c>
      <c r="V604" s="17">
        <v>7.8322930445823599E-2</v>
      </c>
      <c r="W604" s="17">
        <v>7.1031037204075595E-2</v>
      </c>
      <c r="X604" s="17"/>
      <c r="Y604" s="17">
        <v>5.6903714616659801E-2</v>
      </c>
      <c r="Z604" s="17">
        <v>8.7225685253318905E-2</v>
      </c>
      <c r="AA604" s="17">
        <v>6.9254504891720498E-2</v>
      </c>
      <c r="AB604" s="17">
        <v>8.2115054681341407E-2</v>
      </c>
      <c r="AC604" s="17">
        <v>6.5337092451319898E-2</v>
      </c>
      <c r="AD604" s="17">
        <v>8.4221063332468593E-2</v>
      </c>
      <c r="AE604" s="17"/>
      <c r="AF604" s="17">
        <v>7.0850795129222002E-2</v>
      </c>
      <c r="AG604" s="17">
        <v>8.1725166673758495E-2</v>
      </c>
      <c r="AH604" s="17"/>
      <c r="AI604" s="17">
        <v>3.4741528042389898E-2</v>
      </c>
      <c r="AJ604" s="17">
        <v>7.5399726031819603E-2</v>
      </c>
      <c r="AK604" s="17">
        <v>6.2791510810480705E-2</v>
      </c>
      <c r="AL604" s="17">
        <v>8.1410597053511002E-2</v>
      </c>
      <c r="AM604" s="17">
        <v>8.9151839305715797E-2</v>
      </c>
      <c r="AN604" s="17">
        <v>6.2773043235980902E-2</v>
      </c>
      <c r="AO604" s="17">
        <v>0.15780765646150699</v>
      </c>
      <c r="AP604" s="17"/>
      <c r="AQ604" s="17">
        <v>1.8088183508699798E-2</v>
      </c>
      <c r="AR604" s="17">
        <v>0.154389947138416</v>
      </c>
      <c r="AS604" s="17"/>
      <c r="AT604" s="17">
        <v>1.0766590122706299E-2</v>
      </c>
      <c r="AU604" s="17">
        <v>5.2513087219539401E-2</v>
      </c>
      <c r="AV604" s="17">
        <v>0.15554367190464</v>
      </c>
      <c r="AW604" s="17"/>
      <c r="AX604" s="17">
        <v>7.7234358872143805E-2</v>
      </c>
      <c r="AY604" s="17">
        <v>7.4790032676679399E-2</v>
      </c>
      <c r="AZ604" s="17"/>
      <c r="BA604" s="17">
        <v>7.5746438800005395E-2</v>
      </c>
      <c r="BB604" s="17">
        <v>3.3215109606653297E-2</v>
      </c>
      <c r="BC604" s="17">
        <v>1.43156437901031E-2</v>
      </c>
      <c r="BD604" s="17">
        <v>7.2797641221451395E-2</v>
      </c>
      <c r="BE604" s="17">
        <v>0.36350264885337502</v>
      </c>
      <c r="BF604" s="17"/>
      <c r="BG604" s="17">
        <v>4.31368617136514E-2</v>
      </c>
      <c r="BH604" s="17">
        <v>0.28987223754672597</v>
      </c>
    </row>
    <row r="605" spans="2:60" x14ac:dyDescent="0.35">
      <c r="B605" t="s">
        <v>114</v>
      </c>
      <c r="C605" s="17">
        <v>6.3941346640646102E-2</v>
      </c>
      <c r="D605" s="17">
        <v>3.8970612506762002E-2</v>
      </c>
      <c r="E605" s="17">
        <v>8.47551899417371E-2</v>
      </c>
      <c r="F605" s="17"/>
      <c r="G605" s="17">
        <v>5.6600861714715303E-2</v>
      </c>
      <c r="H605" s="17">
        <v>4.5641757595507301E-2</v>
      </c>
      <c r="I605" s="17">
        <v>7.47106944104831E-2</v>
      </c>
      <c r="J605" s="17">
        <v>9.2787717994453497E-2</v>
      </c>
      <c r="K605" s="17">
        <v>7.1783514302083795E-2</v>
      </c>
      <c r="L605" s="17">
        <v>4.7345372942105599E-2</v>
      </c>
      <c r="M605" s="17"/>
      <c r="N605" s="17">
        <v>9.1017026901346706E-2</v>
      </c>
      <c r="O605" s="17">
        <v>9.0116414148006294E-2</v>
      </c>
      <c r="P605" s="17">
        <v>4.5327560196453703E-2</v>
      </c>
      <c r="Q605" s="17">
        <v>1.4808237303530499E-2</v>
      </c>
      <c r="R605" s="17">
        <v>2.9189132549608001E-2</v>
      </c>
      <c r="S605" s="17"/>
      <c r="T605" s="17">
        <v>5.47417347907211E-2</v>
      </c>
      <c r="U605" s="17">
        <v>7.2627039597804602E-2</v>
      </c>
      <c r="V605" s="17">
        <v>6.6177044708259095E-2</v>
      </c>
      <c r="W605" s="17">
        <v>5.9359071013536803E-2</v>
      </c>
      <c r="X605" s="17"/>
      <c r="Y605" s="17">
        <v>7.4688472845750295E-2</v>
      </c>
      <c r="Z605" s="17">
        <v>5.2291816966977898E-2</v>
      </c>
      <c r="AA605" s="17">
        <v>9.3587527075268601E-2</v>
      </c>
      <c r="AB605" s="17">
        <v>6.0688700720388601E-2</v>
      </c>
      <c r="AC605" s="17">
        <v>5.15326441412709E-2</v>
      </c>
      <c r="AD605" s="17">
        <v>6.8090920974216096E-2</v>
      </c>
      <c r="AE605" s="17"/>
      <c r="AF605" s="17">
        <v>5.7843373112554199E-2</v>
      </c>
      <c r="AG605" s="17">
        <v>6.6915922753309307E-2</v>
      </c>
      <c r="AH605" s="17"/>
      <c r="AI605" s="17">
        <v>0.21665531914385999</v>
      </c>
      <c r="AJ605" s="17">
        <v>7.0520885332467503E-2</v>
      </c>
      <c r="AK605" s="17">
        <v>6.8205260424143793E-2</v>
      </c>
      <c r="AL605" s="17">
        <v>7.0929356176121505E-2</v>
      </c>
      <c r="AM605" s="17">
        <v>2.63183807961377E-2</v>
      </c>
      <c r="AN605" s="17">
        <v>2.19329362278845E-2</v>
      </c>
      <c r="AO605" s="17">
        <v>5.0847060475654203E-2</v>
      </c>
      <c r="AP605" s="17"/>
      <c r="AQ605" s="17">
        <v>4.7704798586246801E-2</v>
      </c>
      <c r="AR605" s="17">
        <v>5.7915915731917803E-2</v>
      </c>
      <c r="AS605" s="17"/>
      <c r="AT605" s="17">
        <v>2.4065436972972899E-2</v>
      </c>
      <c r="AU605" s="17">
        <v>7.6548931921595606E-2</v>
      </c>
      <c r="AV605" s="17">
        <v>3.8026264860965497E-2</v>
      </c>
      <c r="AW605" s="17"/>
      <c r="AX605" s="17">
        <v>6.2312404183996903E-2</v>
      </c>
      <c r="AY605" s="17">
        <v>6.4529754463651903E-2</v>
      </c>
      <c r="AZ605" s="17"/>
      <c r="BA605" s="17">
        <v>8.5054888875309598E-2</v>
      </c>
      <c r="BB605" s="17">
        <v>2.4307668168215699E-2</v>
      </c>
      <c r="BC605" s="17">
        <v>2.8886591743526702E-2</v>
      </c>
      <c r="BD605" s="17">
        <v>2.9585274834296502E-2</v>
      </c>
      <c r="BE605" s="17">
        <v>7.4638666536391396E-2</v>
      </c>
      <c r="BF605" s="17"/>
      <c r="BG605" s="17">
        <v>3.8478842135172303E-2</v>
      </c>
      <c r="BH605" s="17">
        <v>6.3227443218267301E-2</v>
      </c>
    </row>
    <row r="606" spans="2:60" x14ac:dyDescent="0.35">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row>
    <row r="607" spans="2:60" x14ac:dyDescent="0.35">
      <c r="B607" s="6" t="s">
        <v>270</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row>
    <row r="608" spans="2:60" x14ac:dyDescent="0.35">
      <c r="B608" s="24" t="s">
        <v>97</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row>
    <row r="609" spans="2:60" x14ac:dyDescent="0.35">
      <c r="B609" t="s">
        <v>246</v>
      </c>
      <c r="C609" s="17">
        <v>0.49659883159011797</v>
      </c>
      <c r="D609" s="17">
        <v>0.513528580050998</v>
      </c>
      <c r="E609" s="17">
        <v>0.47969782072724099</v>
      </c>
      <c r="F609" s="17"/>
      <c r="G609" s="17">
        <v>0.501794670751468</v>
      </c>
      <c r="H609" s="17">
        <v>0.46137077378194202</v>
      </c>
      <c r="I609" s="17">
        <v>0.47803678105050401</v>
      </c>
      <c r="J609" s="17">
        <v>0.43461467891317801</v>
      </c>
      <c r="K609" s="17">
        <v>0.48776960751210302</v>
      </c>
      <c r="L609" s="17">
        <v>0.59205321987078596</v>
      </c>
      <c r="M609" s="17"/>
      <c r="N609" s="17">
        <v>0.45067261665312602</v>
      </c>
      <c r="O609" s="17">
        <v>0.52826913070498205</v>
      </c>
      <c r="P609" s="17">
        <v>0.47547180620724799</v>
      </c>
      <c r="Q609" s="17">
        <v>0.54047655559371399</v>
      </c>
      <c r="R609" s="17">
        <v>0.53669194221912597</v>
      </c>
      <c r="S609" s="17"/>
      <c r="T609" s="17">
        <v>0.494250456579921</v>
      </c>
      <c r="U609" s="17">
        <v>0.51495252043446305</v>
      </c>
      <c r="V609" s="17">
        <v>0.46866660800863302</v>
      </c>
      <c r="W609" s="17">
        <v>0.52682251437029104</v>
      </c>
      <c r="X609" s="17"/>
      <c r="Y609" s="17">
        <v>0.51981098809494897</v>
      </c>
      <c r="Z609" s="17">
        <v>0.474808755662328</v>
      </c>
      <c r="AA609" s="17">
        <v>0.54458906138930996</v>
      </c>
      <c r="AB609" s="17">
        <v>0.49400399927132399</v>
      </c>
      <c r="AC609" s="17">
        <v>0.70602029625281704</v>
      </c>
      <c r="AD609" s="17">
        <v>0.476095828415873</v>
      </c>
      <c r="AE609" s="17"/>
      <c r="AF609" s="17">
        <v>0.47761341413463898</v>
      </c>
      <c r="AG609" s="17">
        <v>0.524740277257708</v>
      </c>
      <c r="AH609" s="17"/>
      <c r="AI609" s="17">
        <v>0.35946726438093102</v>
      </c>
      <c r="AJ609" s="17">
        <v>0.442037380940981</v>
      </c>
      <c r="AK609" s="17">
        <v>0.50917483608704195</v>
      </c>
      <c r="AL609" s="17">
        <v>0.460729764925351</v>
      </c>
      <c r="AM609" s="17">
        <v>0.55894558980224895</v>
      </c>
      <c r="AN609" s="17">
        <v>0.56586673620792305</v>
      </c>
      <c r="AO609" s="17">
        <v>0.57633262319342504</v>
      </c>
      <c r="AP609" s="17"/>
      <c r="AQ609" s="17">
        <v>0.64659435814073596</v>
      </c>
      <c r="AR609" s="17">
        <v>0.33960691872652199</v>
      </c>
      <c r="AS609" s="17"/>
      <c r="AT609" s="17">
        <v>0.74939761522382697</v>
      </c>
      <c r="AU609" s="17">
        <v>0.48207231272255102</v>
      </c>
      <c r="AV609" s="17">
        <v>0.368987963593091</v>
      </c>
      <c r="AW609" s="17"/>
      <c r="AX609" s="17">
        <v>0.49966244644294</v>
      </c>
      <c r="AY609" s="17">
        <v>0.495492190321903</v>
      </c>
      <c r="AZ609" s="17"/>
      <c r="BA609" s="17">
        <v>0.49305735896233199</v>
      </c>
      <c r="BB609" s="17">
        <v>0.621013441212938</v>
      </c>
      <c r="BC609" s="17">
        <v>0.59276094888376596</v>
      </c>
      <c r="BD609" s="17">
        <v>0.37621272703396702</v>
      </c>
      <c r="BE609" s="17">
        <v>0.14737501323145699</v>
      </c>
      <c r="BF609" s="17"/>
      <c r="BG609" s="17">
        <v>0.59116371507572596</v>
      </c>
      <c r="BH609" s="17">
        <v>0.20533553866927801</v>
      </c>
    </row>
    <row r="610" spans="2:60" x14ac:dyDescent="0.35">
      <c r="B610" t="s">
        <v>247</v>
      </c>
      <c r="C610" s="17">
        <v>0.24882644678812699</v>
      </c>
      <c r="D610" s="17">
        <v>0.25159625543152903</v>
      </c>
      <c r="E610" s="17">
        <v>0.247461382235872</v>
      </c>
      <c r="F610" s="17"/>
      <c r="G610" s="17">
        <v>0.232293185388846</v>
      </c>
      <c r="H610" s="17">
        <v>0.30700896038041597</v>
      </c>
      <c r="I610" s="17">
        <v>0.27995072910601598</v>
      </c>
      <c r="J610" s="17">
        <v>0.25600453348965302</v>
      </c>
      <c r="K610" s="17">
        <v>0.20588859438312701</v>
      </c>
      <c r="L610" s="17">
        <v>0.21264152923030499</v>
      </c>
      <c r="M610" s="17"/>
      <c r="N610" s="17">
        <v>0.22964424385631901</v>
      </c>
      <c r="O610" s="17">
        <v>0.20229018347844699</v>
      </c>
      <c r="P610" s="17">
        <v>0.294426822525024</v>
      </c>
      <c r="Q610" s="17">
        <v>0.243443294007747</v>
      </c>
      <c r="R610" s="17">
        <v>0.26426390727191901</v>
      </c>
      <c r="S610" s="17"/>
      <c r="T610" s="17">
        <v>0.25762572572695103</v>
      </c>
      <c r="U610" s="17">
        <v>0.222683890509697</v>
      </c>
      <c r="V610" s="17">
        <v>0.258702898433954</v>
      </c>
      <c r="W610" s="17">
        <v>0.24956675270731801</v>
      </c>
      <c r="X610" s="17"/>
      <c r="Y610" s="17">
        <v>0.24105484525932899</v>
      </c>
      <c r="Z610" s="17">
        <v>0.26832517148384999</v>
      </c>
      <c r="AA610" s="17">
        <v>0.19235066218034699</v>
      </c>
      <c r="AB610" s="17">
        <v>0.24850625978610599</v>
      </c>
      <c r="AC610" s="17">
        <v>9.7564457770091997E-2</v>
      </c>
      <c r="AD610" s="17">
        <v>0.23392817504815999</v>
      </c>
      <c r="AE610" s="17"/>
      <c r="AF610" s="17">
        <v>0.26957249808837203</v>
      </c>
      <c r="AG610" s="17">
        <v>0.22186873144498601</v>
      </c>
      <c r="AH610" s="17"/>
      <c r="AI610" s="17">
        <v>0.20713379929561501</v>
      </c>
      <c r="AJ610" s="17">
        <v>0.27304577929169699</v>
      </c>
      <c r="AK610" s="17">
        <v>0.22601314467939601</v>
      </c>
      <c r="AL610" s="17">
        <v>0.25896125056971597</v>
      </c>
      <c r="AM610" s="17">
        <v>0.25341243759290799</v>
      </c>
      <c r="AN610" s="17">
        <v>0.240009663744917</v>
      </c>
      <c r="AO610" s="17">
        <v>0.248274295003304</v>
      </c>
      <c r="AP610" s="17"/>
      <c r="AQ610" s="17">
        <v>0.220187477136319</v>
      </c>
      <c r="AR610" s="17">
        <v>0.29265850586824399</v>
      </c>
      <c r="AS610" s="17"/>
      <c r="AT610" s="17">
        <v>0.18543140145658901</v>
      </c>
      <c r="AU610" s="17">
        <v>0.24903693180109701</v>
      </c>
      <c r="AV610" s="17">
        <v>0.30318487384323001</v>
      </c>
      <c r="AW610" s="17"/>
      <c r="AX610" s="17">
        <v>0.246744715479191</v>
      </c>
      <c r="AY610" s="17">
        <v>0.24957841134192199</v>
      </c>
      <c r="AZ610" s="17"/>
      <c r="BA610" s="17">
        <v>0.23245514894314501</v>
      </c>
      <c r="BB610" s="17">
        <v>0.25424298741825602</v>
      </c>
      <c r="BC610" s="17">
        <v>0.23846333231625999</v>
      </c>
      <c r="BD610" s="17">
        <v>0.369817332775153</v>
      </c>
      <c r="BE610" s="17">
        <v>0.23611209486396101</v>
      </c>
      <c r="BF610" s="17"/>
      <c r="BG610" s="17">
        <v>0.24916029810669901</v>
      </c>
      <c r="BH610" s="17">
        <v>0.269977255087549</v>
      </c>
    </row>
    <row r="611" spans="2:60" x14ac:dyDescent="0.35">
      <c r="B611" t="s">
        <v>248</v>
      </c>
      <c r="C611" s="17">
        <v>0.112712082646914</v>
      </c>
      <c r="D611" s="17">
        <v>0.118726510712352</v>
      </c>
      <c r="E611" s="17">
        <v>0.10745234205415601</v>
      </c>
      <c r="F611" s="17"/>
      <c r="G611" s="17">
        <v>9.7554117262288007E-2</v>
      </c>
      <c r="H611" s="17">
        <v>0.109734731732487</v>
      </c>
      <c r="I611" s="17">
        <v>0.115401990559737</v>
      </c>
      <c r="J611" s="17">
        <v>0.13822195596175499</v>
      </c>
      <c r="K611" s="17">
        <v>0.13142559121068401</v>
      </c>
      <c r="L611" s="17">
        <v>8.7864149321146001E-2</v>
      </c>
      <c r="M611" s="17"/>
      <c r="N611" s="17">
        <v>0.132427157306367</v>
      </c>
      <c r="O611" s="17">
        <v>0.115507229527815</v>
      </c>
      <c r="P611" s="17">
        <v>0.106066568569034</v>
      </c>
      <c r="Q611" s="17">
        <v>0.103729686523758</v>
      </c>
      <c r="R611" s="17">
        <v>0.114056385027685</v>
      </c>
      <c r="S611" s="17"/>
      <c r="T611" s="17">
        <v>0.109212449902636</v>
      </c>
      <c r="U611" s="17">
        <v>0.11646040125253999</v>
      </c>
      <c r="V611" s="17">
        <v>0.119139284958219</v>
      </c>
      <c r="W611" s="17">
        <v>0.101696053532387</v>
      </c>
      <c r="X611" s="17"/>
      <c r="Y611" s="17">
        <v>9.3554101583862806E-2</v>
      </c>
      <c r="Z611" s="17">
        <v>0.12584154686858201</v>
      </c>
      <c r="AA611" s="17">
        <v>9.8257979580109303E-2</v>
      </c>
      <c r="AB611" s="17">
        <v>0.124130808848138</v>
      </c>
      <c r="AC611" s="17">
        <v>7.9545509384500696E-2</v>
      </c>
      <c r="AD611" s="17">
        <v>0.11930322364111901</v>
      </c>
      <c r="AE611" s="17"/>
      <c r="AF611" s="17">
        <v>0.119104004988761</v>
      </c>
      <c r="AG611" s="17">
        <v>0.10580592611395299</v>
      </c>
      <c r="AH611" s="17"/>
      <c r="AI611" s="17">
        <v>0.14019180304237799</v>
      </c>
      <c r="AJ611" s="17">
        <v>0.11105455347259301</v>
      </c>
      <c r="AK611" s="17">
        <v>0.114776341756628</v>
      </c>
      <c r="AL611" s="17">
        <v>0.122185811659278</v>
      </c>
      <c r="AM611" s="17">
        <v>0.108618467667095</v>
      </c>
      <c r="AN611" s="17">
        <v>0.107739122294417</v>
      </c>
      <c r="AO611" s="17">
        <v>6.2519050427227704E-2</v>
      </c>
      <c r="AP611" s="17"/>
      <c r="AQ611" s="17">
        <v>6.2732837378589701E-2</v>
      </c>
      <c r="AR611" s="17">
        <v>0.16737260358293901</v>
      </c>
      <c r="AS611" s="17"/>
      <c r="AT611" s="17">
        <v>3.1212979554547399E-2</v>
      </c>
      <c r="AU611" s="17">
        <v>0.12707526403716199</v>
      </c>
      <c r="AV611" s="17">
        <v>0.15522405600109401</v>
      </c>
      <c r="AW611" s="17"/>
      <c r="AX611" s="17">
        <v>0.10919121940061099</v>
      </c>
      <c r="AY611" s="17">
        <v>0.11398389152475499</v>
      </c>
      <c r="AZ611" s="17"/>
      <c r="BA611" s="17">
        <v>0.101142263547173</v>
      </c>
      <c r="BB611" s="17">
        <v>6.7422991807343596E-2</v>
      </c>
      <c r="BC611" s="17">
        <v>0.101227561676677</v>
      </c>
      <c r="BD611" s="17">
        <v>0.19354877617767899</v>
      </c>
      <c r="BE611" s="17">
        <v>0.22348816537385799</v>
      </c>
      <c r="BF611" s="17"/>
      <c r="BG611" s="17">
        <v>7.5289058111318502E-2</v>
      </c>
      <c r="BH611" s="17">
        <v>0.21590505024714601</v>
      </c>
    </row>
    <row r="612" spans="2:60" x14ac:dyDescent="0.35">
      <c r="B612" t="s">
        <v>249</v>
      </c>
      <c r="C612" s="17">
        <v>6.7890851557124501E-2</v>
      </c>
      <c r="D612" s="17">
        <v>7.1934038999338201E-2</v>
      </c>
      <c r="E612" s="17">
        <v>6.5111304964461006E-2</v>
      </c>
      <c r="F612" s="17"/>
      <c r="G612" s="17">
        <v>7.6667338429225407E-2</v>
      </c>
      <c r="H612" s="17">
        <v>5.8476482944927299E-2</v>
      </c>
      <c r="I612" s="17">
        <v>4.1426977478896301E-2</v>
      </c>
      <c r="J612" s="17">
        <v>8.0156605736800293E-2</v>
      </c>
      <c r="K612" s="17">
        <v>0.10305688174029599</v>
      </c>
      <c r="L612" s="17">
        <v>5.4703446606685503E-2</v>
      </c>
      <c r="M612" s="17"/>
      <c r="N612" s="17">
        <v>7.8898442741360306E-2</v>
      </c>
      <c r="O612" s="17">
        <v>4.6952450055729303E-2</v>
      </c>
      <c r="P612" s="17">
        <v>7.1528946334525598E-2</v>
      </c>
      <c r="Q612" s="17">
        <v>9.7187613049102298E-2</v>
      </c>
      <c r="R612" s="17">
        <v>5.1461114350835502E-2</v>
      </c>
      <c r="S612" s="17"/>
      <c r="T612" s="17">
        <v>6.5520005512919394E-2</v>
      </c>
      <c r="U612" s="17">
        <v>6.7892159605119504E-2</v>
      </c>
      <c r="V612" s="17">
        <v>7.7117389036384001E-2</v>
      </c>
      <c r="W612" s="17">
        <v>5.4869871443774698E-2</v>
      </c>
      <c r="X612" s="17"/>
      <c r="Y612" s="17">
        <v>5.2227275454618201E-2</v>
      </c>
      <c r="Z612" s="17">
        <v>7.3239538595996398E-2</v>
      </c>
      <c r="AA612" s="17">
        <v>5.4134737116164497E-2</v>
      </c>
      <c r="AB612" s="17">
        <v>7.1157330172596595E-2</v>
      </c>
      <c r="AC612" s="17">
        <v>6.5337092451319898E-2</v>
      </c>
      <c r="AD612" s="17">
        <v>9.57258022753186E-2</v>
      </c>
      <c r="AE612" s="17"/>
      <c r="AF612" s="17">
        <v>6.83403025379129E-2</v>
      </c>
      <c r="AG612" s="17">
        <v>6.5991279994200194E-2</v>
      </c>
      <c r="AH612" s="17"/>
      <c r="AI612" s="17">
        <v>4.3745874801176199E-2</v>
      </c>
      <c r="AJ612" s="17">
        <v>8.1668363731363505E-2</v>
      </c>
      <c r="AK612" s="17">
        <v>7.1718259328261605E-2</v>
      </c>
      <c r="AL612" s="17">
        <v>8.2874860785375495E-2</v>
      </c>
      <c r="AM612" s="17">
        <v>5.66390557248048E-2</v>
      </c>
      <c r="AN612" s="17">
        <v>5.9738821141348701E-2</v>
      </c>
      <c r="AO612" s="17">
        <v>4.5658012714637299E-2</v>
      </c>
      <c r="AP612" s="17"/>
      <c r="AQ612" s="17">
        <v>1.9687775206811701E-2</v>
      </c>
      <c r="AR612" s="17">
        <v>0.13094319947667299</v>
      </c>
      <c r="AS612" s="17"/>
      <c r="AT612" s="17">
        <v>1.3682071488581599E-2</v>
      </c>
      <c r="AU612" s="17">
        <v>4.9808290914361203E-2</v>
      </c>
      <c r="AV612" s="17">
        <v>0.12622307924510401</v>
      </c>
      <c r="AW612" s="17"/>
      <c r="AX612" s="17">
        <v>6.2956072535384197E-2</v>
      </c>
      <c r="AY612" s="17">
        <v>6.9673396157975298E-2</v>
      </c>
      <c r="AZ612" s="17"/>
      <c r="BA612" s="17">
        <v>7.0589417450878197E-2</v>
      </c>
      <c r="BB612" s="17">
        <v>2.4727257891089201E-2</v>
      </c>
      <c r="BC612" s="17">
        <v>2.7761489899462199E-2</v>
      </c>
      <c r="BD612" s="17">
        <v>5.2715573820613398E-2</v>
      </c>
      <c r="BE612" s="17">
        <v>0.30128929348384997</v>
      </c>
      <c r="BF612" s="17"/>
      <c r="BG612" s="17">
        <v>3.5426029523059399E-2</v>
      </c>
      <c r="BH612" s="17">
        <v>0.238329988558488</v>
      </c>
    </row>
    <row r="613" spans="2:60" x14ac:dyDescent="0.35">
      <c r="B613" t="s">
        <v>114</v>
      </c>
      <c r="C613" s="17">
        <v>7.39717874177164E-2</v>
      </c>
      <c r="D613" s="17">
        <v>4.4214614805782003E-2</v>
      </c>
      <c r="E613" s="17">
        <v>0.10027715001827101</v>
      </c>
      <c r="F613" s="17"/>
      <c r="G613" s="17">
        <v>9.1690688168172704E-2</v>
      </c>
      <c r="H613" s="17">
        <v>6.3409051160227603E-2</v>
      </c>
      <c r="I613" s="17">
        <v>8.5183521804846493E-2</v>
      </c>
      <c r="J613" s="17">
        <v>9.1002225898613301E-2</v>
      </c>
      <c r="K613" s="17">
        <v>7.1859325153789302E-2</v>
      </c>
      <c r="L613" s="17">
        <v>5.2737654971076797E-2</v>
      </c>
      <c r="M613" s="17"/>
      <c r="N613" s="17">
        <v>0.108357539442828</v>
      </c>
      <c r="O613" s="17">
        <v>0.106981006233027</v>
      </c>
      <c r="P613" s="17">
        <v>5.2505856364168199E-2</v>
      </c>
      <c r="Q613" s="17">
        <v>1.51628508256788E-2</v>
      </c>
      <c r="R613" s="17">
        <v>3.3526651130434598E-2</v>
      </c>
      <c r="S613" s="17"/>
      <c r="T613" s="17">
        <v>7.3391362277572605E-2</v>
      </c>
      <c r="U613" s="17">
        <v>7.8011028198180399E-2</v>
      </c>
      <c r="V613" s="17">
        <v>7.6373819562809697E-2</v>
      </c>
      <c r="W613" s="17">
        <v>6.7044807946229606E-2</v>
      </c>
      <c r="X613" s="17"/>
      <c r="Y613" s="17">
        <v>9.3352789607241193E-2</v>
      </c>
      <c r="Z613" s="17">
        <v>5.7784987389244001E-2</v>
      </c>
      <c r="AA613" s="17">
        <v>0.110667559734069</v>
      </c>
      <c r="AB613" s="17">
        <v>6.2201601921835298E-2</v>
      </c>
      <c r="AC613" s="17">
        <v>5.15326441412709E-2</v>
      </c>
      <c r="AD613" s="17">
        <v>7.4946970619530096E-2</v>
      </c>
      <c r="AE613" s="17"/>
      <c r="AF613" s="17">
        <v>6.5369780250314993E-2</v>
      </c>
      <c r="AG613" s="17">
        <v>8.1593785189152904E-2</v>
      </c>
      <c r="AH613" s="17"/>
      <c r="AI613" s="17">
        <v>0.2494612584799</v>
      </c>
      <c r="AJ613" s="17">
        <v>9.2193922563366101E-2</v>
      </c>
      <c r="AK613" s="17">
        <v>7.8317418148671797E-2</v>
      </c>
      <c r="AL613" s="17">
        <v>7.5248312060279599E-2</v>
      </c>
      <c r="AM613" s="17">
        <v>2.2384449212943899E-2</v>
      </c>
      <c r="AN613" s="17">
        <v>2.6645656611395001E-2</v>
      </c>
      <c r="AO613" s="17">
        <v>6.7216018661406807E-2</v>
      </c>
      <c r="AP613" s="17"/>
      <c r="AQ613" s="17">
        <v>5.0797552137543701E-2</v>
      </c>
      <c r="AR613" s="17">
        <v>6.9418772345622201E-2</v>
      </c>
      <c r="AS613" s="17"/>
      <c r="AT613" s="17">
        <v>2.0275932276455699E-2</v>
      </c>
      <c r="AU613" s="17">
        <v>9.2007200524829094E-2</v>
      </c>
      <c r="AV613" s="17">
        <v>4.6380027317481198E-2</v>
      </c>
      <c r="AW613" s="17"/>
      <c r="AX613" s="17">
        <v>8.1445546141873701E-2</v>
      </c>
      <c r="AY613" s="17">
        <v>7.1272110653444701E-2</v>
      </c>
      <c r="AZ613" s="17"/>
      <c r="BA613" s="17">
        <v>0.102755811096473</v>
      </c>
      <c r="BB613" s="17">
        <v>3.2593321670373099E-2</v>
      </c>
      <c r="BC613" s="17">
        <v>3.9786667223835601E-2</v>
      </c>
      <c r="BD613" s="17">
        <v>7.7055901925883602E-3</v>
      </c>
      <c r="BE613" s="17">
        <v>9.1735433046873593E-2</v>
      </c>
      <c r="BF613" s="17"/>
      <c r="BG613" s="17">
        <v>4.8960899183197501E-2</v>
      </c>
      <c r="BH613" s="17">
        <v>7.0452167437538002E-2</v>
      </c>
    </row>
    <row r="614" spans="2:60" x14ac:dyDescent="0.35">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row>
    <row r="615" spans="2:60" x14ac:dyDescent="0.35">
      <c r="B615" s="6" t="s">
        <v>271</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row>
    <row r="616" spans="2:60" x14ac:dyDescent="0.35">
      <c r="B616" s="24" t="s">
        <v>97</v>
      </c>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row>
    <row r="617" spans="2:60" x14ac:dyDescent="0.35">
      <c r="B617" t="s">
        <v>246</v>
      </c>
      <c r="C617" s="17">
        <v>0.30239499089363098</v>
      </c>
      <c r="D617" s="17">
        <v>0.32770075671035698</v>
      </c>
      <c r="E617" s="17">
        <v>0.27534462246840902</v>
      </c>
      <c r="F617" s="17"/>
      <c r="G617" s="17">
        <v>0.307691100637973</v>
      </c>
      <c r="H617" s="17">
        <v>0.30211918238684299</v>
      </c>
      <c r="I617" s="17">
        <v>0.314472707307274</v>
      </c>
      <c r="J617" s="17">
        <v>0.24882268550463099</v>
      </c>
      <c r="K617" s="17">
        <v>0.26435780440360801</v>
      </c>
      <c r="L617" s="17">
        <v>0.36052083312550498</v>
      </c>
      <c r="M617" s="17"/>
      <c r="N617" s="17">
        <v>0.26458006693633801</v>
      </c>
      <c r="O617" s="17">
        <v>0.31820584443335898</v>
      </c>
      <c r="P617" s="17">
        <v>0.287728968350284</v>
      </c>
      <c r="Q617" s="17">
        <v>0.33477201792223399</v>
      </c>
      <c r="R617" s="17">
        <v>0.354365519109065</v>
      </c>
      <c r="S617" s="17"/>
      <c r="T617" s="17">
        <v>0.31309474157246903</v>
      </c>
      <c r="U617" s="17">
        <v>0.30552560579152299</v>
      </c>
      <c r="V617" s="17">
        <v>0.288501357759129</v>
      </c>
      <c r="W617" s="17">
        <v>0.31421795657090101</v>
      </c>
      <c r="X617" s="17"/>
      <c r="Y617" s="17">
        <v>0.34345848426987402</v>
      </c>
      <c r="Z617" s="17">
        <v>0.29189951928305302</v>
      </c>
      <c r="AA617" s="17">
        <v>0.168772206277544</v>
      </c>
      <c r="AB617" s="17">
        <v>0.26249038741979203</v>
      </c>
      <c r="AC617" s="17">
        <v>0.42710629017984397</v>
      </c>
      <c r="AD617" s="17">
        <v>0.28906015603262403</v>
      </c>
      <c r="AE617" s="17"/>
      <c r="AF617" s="17">
        <v>0.28329162353897103</v>
      </c>
      <c r="AG617" s="17">
        <v>0.33170422746420802</v>
      </c>
      <c r="AH617" s="17"/>
      <c r="AI617" s="17">
        <v>0.161158563708165</v>
      </c>
      <c r="AJ617" s="17">
        <v>0.25214476976282901</v>
      </c>
      <c r="AK617" s="17">
        <v>0.28640761119394598</v>
      </c>
      <c r="AL617" s="17">
        <v>0.27836000191340798</v>
      </c>
      <c r="AM617" s="17">
        <v>0.34780667562331302</v>
      </c>
      <c r="AN617" s="17">
        <v>0.43177256415883503</v>
      </c>
      <c r="AO617" s="17">
        <v>0.46001064693440502</v>
      </c>
      <c r="AP617" s="17"/>
      <c r="AQ617" s="17">
        <v>0.43056700023621403</v>
      </c>
      <c r="AR617" s="17">
        <v>0.17212365901247201</v>
      </c>
      <c r="AS617" s="17"/>
      <c r="AT617" s="17">
        <v>0.504177238724417</v>
      </c>
      <c r="AU617" s="17">
        <v>0.26952370332219999</v>
      </c>
      <c r="AV617" s="17">
        <v>0.224076374465213</v>
      </c>
      <c r="AW617" s="17"/>
      <c r="AX617" s="17">
        <v>0.31285493811121601</v>
      </c>
      <c r="AY617" s="17">
        <v>0.29861664086909201</v>
      </c>
      <c r="AZ617" s="17"/>
      <c r="BA617" s="17">
        <v>0.32878713640898399</v>
      </c>
      <c r="BB617" s="17">
        <v>0.36726184572902898</v>
      </c>
      <c r="BC617" s="17">
        <v>0.36645146676720203</v>
      </c>
      <c r="BD617" s="17">
        <v>0.30206514354138297</v>
      </c>
      <c r="BE617" s="17">
        <v>6.3414774725569806E-2</v>
      </c>
      <c r="BF617" s="17"/>
      <c r="BG617" s="17">
        <v>0.35828642606775102</v>
      </c>
      <c r="BH617" s="17">
        <v>0.12386067126355001</v>
      </c>
    </row>
    <row r="618" spans="2:60" x14ac:dyDescent="0.35">
      <c r="B618" t="s">
        <v>247</v>
      </c>
      <c r="C618" s="17">
        <v>0.309494121489374</v>
      </c>
      <c r="D618" s="17">
        <v>0.30892221946377701</v>
      </c>
      <c r="E618" s="17">
        <v>0.31147836748853602</v>
      </c>
      <c r="F618" s="17"/>
      <c r="G618" s="17">
        <v>0.27723580398962999</v>
      </c>
      <c r="H618" s="17">
        <v>0.29981767572215801</v>
      </c>
      <c r="I618" s="17">
        <v>0.28949576762479601</v>
      </c>
      <c r="J618" s="17">
        <v>0.31528914962266702</v>
      </c>
      <c r="K618" s="17">
        <v>0.32453604837730399</v>
      </c>
      <c r="L618" s="17">
        <v>0.33586554708274002</v>
      </c>
      <c r="M618" s="17"/>
      <c r="N618" s="17">
        <v>0.282065267112864</v>
      </c>
      <c r="O618" s="17">
        <v>0.26341183753437403</v>
      </c>
      <c r="P618" s="17">
        <v>0.33570286715810699</v>
      </c>
      <c r="Q618" s="17">
        <v>0.34773090157548098</v>
      </c>
      <c r="R618" s="17">
        <v>0.33173244676189401</v>
      </c>
      <c r="S618" s="17"/>
      <c r="T618" s="17">
        <v>0.311913122964251</v>
      </c>
      <c r="U618" s="17">
        <v>0.30098933121800198</v>
      </c>
      <c r="V618" s="17">
        <v>0.30520635233761301</v>
      </c>
      <c r="W618" s="17">
        <v>0.32200276522804999</v>
      </c>
      <c r="X618" s="17"/>
      <c r="Y618" s="17">
        <v>0.275477897426672</v>
      </c>
      <c r="Z618" s="17">
        <v>0.32651361430137799</v>
      </c>
      <c r="AA618" s="17">
        <v>0.39905811611761</v>
      </c>
      <c r="AB618" s="17">
        <v>0.33911995054494398</v>
      </c>
      <c r="AC618" s="17">
        <v>0.32306644749971902</v>
      </c>
      <c r="AD618" s="17">
        <v>0.29161140090167897</v>
      </c>
      <c r="AE618" s="17"/>
      <c r="AF618" s="17">
        <v>0.33589533472144401</v>
      </c>
      <c r="AG618" s="17">
        <v>0.27285676087222899</v>
      </c>
      <c r="AH618" s="17"/>
      <c r="AI618" s="17">
        <v>0.28160963367881398</v>
      </c>
      <c r="AJ618" s="17">
        <v>0.307341960488901</v>
      </c>
      <c r="AK618" s="17">
        <v>0.27870649237322997</v>
      </c>
      <c r="AL618" s="17">
        <v>0.27853329821482398</v>
      </c>
      <c r="AM618" s="17">
        <v>0.34921196962786599</v>
      </c>
      <c r="AN618" s="17">
        <v>0.34320636488962503</v>
      </c>
      <c r="AO618" s="17">
        <v>0.27770825477482902</v>
      </c>
      <c r="AP618" s="17"/>
      <c r="AQ618" s="17">
        <v>0.326989892619855</v>
      </c>
      <c r="AR618" s="17">
        <v>0.29069645136678202</v>
      </c>
      <c r="AS618" s="17"/>
      <c r="AT618" s="17">
        <v>0.32877770625333802</v>
      </c>
      <c r="AU618" s="17">
        <v>0.32674685051518598</v>
      </c>
      <c r="AV618" s="17">
        <v>0.28969584153776601</v>
      </c>
      <c r="AW618" s="17"/>
      <c r="AX618" s="17">
        <v>0.29842362975353998</v>
      </c>
      <c r="AY618" s="17">
        <v>0.31349301286536801</v>
      </c>
      <c r="AZ618" s="17"/>
      <c r="BA618" s="17">
        <v>0.29257523617754</v>
      </c>
      <c r="BB618" s="17">
        <v>0.34848855700171399</v>
      </c>
      <c r="BC618" s="17">
        <v>0.35926201027212801</v>
      </c>
      <c r="BD618" s="17">
        <v>0.372073061874584</v>
      </c>
      <c r="BE618" s="17">
        <v>0.134698851163706</v>
      </c>
      <c r="BF618" s="17"/>
      <c r="BG618" s="17">
        <v>0.335445040158529</v>
      </c>
      <c r="BH618" s="17">
        <v>0.19482151953673599</v>
      </c>
    </row>
    <row r="619" spans="2:60" x14ac:dyDescent="0.35">
      <c r="B619" t="s">
        <v>248</v>
      </c>
      <c r="C619" s="17">
        <v>0.18654169681034399</v>
      </c>
      <c r="D619" s="17">
        <v>0.19087556895368801</v>
      </c>
      <c r="E619" s="17">
        <v>0.185336405386194</v>
      </c>
      <c r="F619" s="17"/>
      <c r="G619" s="17">
        <v>0.21668708563949099</v>
      </c>
      <c r="H619" s="17">
        <v>0.18640112815493201</v>
      </c>
      <c r="I619" s="17">
        <v>0.20483335218645099</v>
      </c>
      <c r="J619" s="17">
        <v>0.184711502694447</v>
      </c>
      <c r="K619" s="17">
        <v>0.188490455846026</v>
      </c>
      <c r="L619" s="17">
        <v>0.15472682802218399</v>
      </c>
      <c r="M619" s="17"/>
      <c r="N619" s="17">
        <v>0.19066349702864299</v>
      </c>
      <c r="O619" s="17">
        <v>0.178297377348616</v>
      </c>
      <c r="P619" s="17">
        <v>0.19431442886205</v>
      </c>
      <c r="Q619" s="17">
        <v>0.18221694823912299</v>
      </c>
      <c r="R619" s="17">
        <v>0.18944020028824801</v>
      </c>
      <c r="S619" s="17"/>
      <c r="T619" s="17">
        <v>0.19417547099009499</v>
      </c>
      <c r="U619" s="17">
        <v>0.17562477407072999</v>
      </c>
      <c r="V619" s="17">
        <v>0.20167129164615899</v>
      </c>
      <c r="W619" s="17">
        <v>0.166502764994122</v>
      </c>
      <c r="X619" s="17"/>
      <c r="Y619" s="17">
        <v>0.163204443850789</v>
      </c>
      <c r="Z619" s="17">
        <v>0.19543897416574399</v>
      </c>
      <c r="AA619" s="17">
        <v>0.206843200222534</v>
      </c>
      <c r="AB619" s="17">
        <v>0.19199440804260201</v>
      </c>
      <c r="AC619" s="17">
        <v>0.132957525727846</v>
      </c>
      <c r="AD619" s="17">
        <v>0.21489430840791199</v>
      </c>
      <c r="AE619" s="17"/>
      <c r="AF619" s="17">
        <v>0.193065149032114</v>
      </c>
      <c r="AG619" s="17">
        <v>0.18085206984761401</v>
      </c>
      <c r="AH619" s="17"/>
      <c r="AI619" s="17">
        <v>0.16537015664506299</v>
      </c>
      <c r="AJ619" s="17">
        <v>0.19723674141742301</v>
      </c>
      <c r="AK619" s="17">
        <v>0.21897984619502101</v>
      </c>
      <c r="AL619" s="17">
        <v>0.21016409608509001</v>
      </c>
      <c r="AM619" s="17">
        <v>0.16950197471231801</v>
      </c>
      <c r="AN619" s="17">
        <v>0.13985388923484901</v>
      </c>
      <c r="AO619" s="17">
        <v>0.124928063266723</v>
      </c>
      <c r="AP619" s="17"/>
      <c r="AQ619" s="17">
        <v>0.122432872521076</v>
      </c>
      <c r="AR619" s="17">
        <v>0.27445082666934101</v>
      </c>
      <c r="AS619" s="17"/>
      <c r="AT619" s="17">
        <v>0.10132059856582699</v>
      </c>
      <c r="AU619" s="17">
        <v>0.19837935684548</v>
      </c>
      <c r="AV619" s="17">
        <v>0.23711181457265901</v>
      </c>
      <c r="AW619" s="17"/>
      <c r="AX619" s="17">
        <v>0.18386095239587899</v>
      </c>
      <c r="AY619" s="17">
        <v>0.187510037329993</v>
      </c>
      <c r="AZ619" s="17"/>
      <c r="BA619" s="17">
        <v>0.17150939413696201</v>
      </c>
      <c r="BB619" s="17">
        <v>0.172911160764882</v>
      </c>
      <c r="BC619" s="17">
        <v>0.15560876312084301</v>
      </c>
      <c r="BD619" s="17">
        <v>0.21727674403403799</v>
      </c>
      <c r="BE619" s="17">
        <v>0.33054293678486302</v>
      </c>
      <c r="BF619" s="17"/>
      <c r="BG619" s="17">
        <v>0.172584155207853</v>
      </c>
      <c r="BH619" s="17">
        <v>0.30185462340726599</v>
      </c>
    </row>
    <row r="620" spans="2:60" x14ac:dyDescent="0.35">
      <c r="B620" t="s">
        <v>249</v>
      </c>
      <c r="C620" s="17">
        <v>8.9853766849223402E-2</v>
      </c>
      <c r="D620" s="17">
        <v>0.10224649664898799</v>
      </c>
      <c r="E620" s="17">
        <v>7.8121270504024801E-2</v>
      </c>
      <c r="F620" s="17"/>
      <c r="G620" s="17">
        <v>6.6135594142075496E-2</v>
      </c>
      <c r="H620" s="17">
        <v>0.102792350071787</v>
      </c>
      <c r="I620" s="17">
        <v>7.1847995621920402E-2</v>
      </c>
      <c r="J620" s="17">
        <v>0.111028349472565</v>
      </c>
      <c r="K620" s="17">
        <v>0.115770348754528</v>
      </c>
      <c r="L620" s="17">
        <v>7.0244658806265306E-2</v>
      </c>
      <c r="M620" s="17"/>
      <c r="N620" s="17">
        <v>9.62228601302344E-2</v>
      </c>
      <c r="O620" s="17">
        <v>8.6544489924514204E-2</v>
      </c>
      <c r="P620" s="17">
        <v>8.9504748862498804E-2</v>
      </c>
      <c r="Q620" s="17">
        <v>0.101508515742642</v>
      </c>
      <c r="R620" s="17">
        <v>8.3384833291896901E-2</v>
      </c>
      <c r="S620" s="17"/>
      <c r="T620" s="17">
        <v>7.7726662293247498E-2</v>
      </c>
      <c r="U620" s="17">
        <v>9.1854606538458894E-2</v>
      </c>
      <c r="V620" s="17">
        <v>9.5426472329109793E-2</v>
      </c>
      <c r="W620" s="17">
        <v>8.7843128992109207E-2</v>
      </c>
      <c r="X620" s="17"/>
      <c r="Y620" s="17">
        <v>8.9572441726711499E-2</v>
      </c>
      <c r="Z620" s="17">
        <v>8.4146201558454606E-2</v>
      </c>
      <c r="AA620" s="17">
        <v>8.8949643246910501E-2</v>
      </c>
      <c r="AB620" s="17">
        <v>9.5572158429231502E-2</v>
      </c>
      <c r="AC620" s="17">
        <v>6.5337092451319898E-2</v>
      </c>
      <c r="AD620" s="17">
        <v>0.108258461815795</v>
      </c>
      <c r="AE620" s="17"/>
      <c r="AF620" s="17">
        <v>8.42242400998056E-2</v>
      </c>
      <c r="AG620" s="17">
        <v>9.4785970278715201E-2</v>
      </c>
      <c r="AH620" s="17"/>
      <c r="AI620" s="17">
        <v>8.2754839310016801E-2</v>
      </c>
      <c r="AJ620" s="17">
        <v>0.106558679173927</v>
      </c>
      <c r="AK620" s="17">
        <v>7.6453814205694998E-2</v>
      </c>
      <c r="AL620" s="17">
        <v>0.113747393770453</v>
      </c>
      <c r="AM620" s="17">
        <v>8.9229109069219506E-2</v>
      </c>
      <c r="AN620" s="17">
        <v>5.8521525105296297E-2</v>
      </c>
      <c r="AO620" s="17">
        <v>7.0137016362636195E-2</v>
      </c>
      <c r="AP620" s="17"/>
      <c r="AQ620" s="17">
        <v>4.1620521193280802E-2</v>
      </c>
      <c r="AR620" s="17">
        <v>0.155415004024337</v>
      </c>
      <c r="AS620" s="17"/>
      <c r="AT620" s="17">
        <v>2.7761582255378399E-2</v>
      </c>
      <c r="AU620" s="17">
        <v>5.84531251441077E-2</v>
      </c>
      <c r="AV620" s="17">
        <v>0.18142787642330799</v>
      </c>
      <c r="AW620" s="17"/>
      <c r="AX620" s="17">
        <v>8.4868998035573101E-2</v>
      </c>
      <c r="AY620" s="17">
        <v>9.1654368800418398E-2</v>
      </c>
      <c r="AZ620" s="17"/>
      <c r="BA620" s="17">
        <v>8.79369023547103E-2</v>
      </c>
      <c r="BB620" s="17">
        <v>3.5374048291504999E-2</v>
      </c>
      <c r="BC620" s="17">
        <v>4.7062842609656999E-2</v>
      </c>
      <c r="BD620" s="17">
        <v>8.4787348724179604E-2</v>
      </c>
      <c r="BE620" s="17">
        <v>0.35360755800602101</v>
      </c>
      <c r="BF620" s="17"/>
      <c r="BG620" s="17">
        <v>4.76359648114561E-2</v>
      </c>
      <c r="BH620" s="17">
        <v>0.285520177130825</v>
      </c>
    </row>
    <row r="621" spans="2:60" x14ac:dyDescent="0.35">
      <c r="B621" t="s">
        <v>114</v>
      </c>
      <c r="C621" s="17">
        <v>0.11171542395742701</v>
      </c>
      <c r="D621" s="17">
        <v>7.0254958223189098E-2</v>
      </c>
      <c r="E621" s="17">
        <v>0.149719334152836</v>
      </c>
      <c r="F621" s="17"/>
      <c r="G621" s="17">
        <v>0.13225041559083001</v>
      </c>
      <c r="H621" s="17">
        <v>0.10886966366428</v>
      </c>
      <c r="I621" s="17">
        <v>0.119350177259559</v>
      </c>
      <c r="J621" s="17">
        <v>0.14014831270569</v>
      </c>
      <c r="K621" s="17">
        <v>0.106845342618535</v>
      </c>
      <c r="L621" s="17">
        <v>7.8642132963306396E-2</v>
      </c>
      <c r="M621" s="17"/>
      <c r="N621" s="17">
        <v>0.16646830879192101</v>
      </c>
      <c r="O621" s="17">
        <v>0.153540450759136</v>
      </c>
      <c r="P621" s="17">
        <v>9.2748986767060795E-2</v>
      </c>
      <c r="Q621" s="17">
        <v>3.3771616520519299E-2</v>
      </c>
      <c r="R621" s="17">
        <v>4.1077000548896597E-2</v>
      </c>
      <c r="S621" s="17"/>
      <c r="T621" s="17">
        <v>0.103090002179938</v>
      </c>
      <c r="U621" s="17">
        <v>0.12600568238128601</v>
      </c>
      <c r="V621" s="17">
        <v>0.10919452592798801</v>
      </c>
      <c r="W621" s="17">
        <v>0.10943338421481801</v>
      </c>
      <c r="X621" s="17"/>
      <c r="Y621" s="17">
        <v>0.12828673272595301</v>
      </c>
      <c r="Z621" s="17">
        <v>0.10200169069137</v>
      </c>
      <c r="AA621" s="17">
        <v>0.136376834135402</v>
      </c>
      <c r="AB621" s="17">
        <v>0.11082309556342999</v>
      </c>
      <c r="AC621" s="17">
        <v>5.15326441412709E-2</v>
      </c>
      <c r="AD621" s="17">
        <v>9.6175672841989607E-2</v>
      </c>
      <c r="AE621" s="17"/>
      <c r="AF621" s="17">
        <v>0.10352365260766599</v>
      </c>
      <c r="AG621" s="17">
        <v>0.119800971537234</v>
      </c>
      <c r="AH621" s="17"/>
      <c r="AI621" s="17">
        <v>0.30910680665794099</v>
      </c>
      <c r="AJ621" s="17">
        <v>0.13671784915692001</v>
      </c>
      <c r="AK621" s="17">
        <v>0.13945223603210799</v>
      </c>
      <c r="AL621" s="17">
        <v>0.119195210016225</v>
      </c>
      <c r="AM621" s="17">
        <v>4.4250270967283498E-2</v>
      </c>
      <c r="AN621" s="17">
        <v>2.6645656611395001E-2</v>
      </c>
      <c r="AO621" s="17">
        <v>6.7216018661406807E-2</v>
      </c>
      <c r="AP621" s="17"/>
      <c r="AQ621" s="17">
        <v>7.8389713429574501E-2</v>
      </c>
      <c r="AR621" s="17">
        <v>0.10731405892706899</v>
      </c>
      <c r="AS621" s="17"/>
      <c r="AT621" s="17">
        <v>3.79628742010392E-2</v>
      </c>
      <c r="AU621" s="17">
        <v>0.146896964173026</v>
      </c>
      <c r="AV621" s="17">
        <v>6.76880930010543E-2</v>
      </c>
      <c r="AW621" s="17"/>
      <c r="AX621" s="17">
        <v>0.11999148170379299</v>
      </c>
      <c r="AY621" s="17">
        <v>0.108725940135129</v>
      </c>
      <c r="AZ621" s="17"/>
      <c r="BA621" s="17">
        <v>0.11919133092180299</v>
      </c>
      <c r="BB621" s="17">
        <v>7.5964388212869299E-2</v>
      </c>
      <c r="BC621" s="17">
        <v>7.16149172301693E-2</v>
      </c>
      <c r="BD621" s="17">
        <v>2.37977018258155E-2</v>
      </c>
      <c r="BE621" s="17">
        <v>0.117735879319839</v>
      </c>
      <c r="BF621" s="17"/>
      <c r="BG621" s="17">
        <v>8.6048413754410399E-2</v>
      </c>
      <c r="BH621" s="17">
        <v>9.3943008661623306E-2</v>
      </c>
    </row>
    <row r="622" spans="2:60" x14ac:dyDescent="0.35">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row>
    <row r="623" spans="2:60" x14ac:dyDescent="0.35">
      <c r="B623" s="6" t="s">
        <v>272</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row>
    <row r="624" spans="2:60" x14ac:dyDescent="0.35">
      <c r="B624" s="24" t="s">
        <v>97</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row>
    <row r="625" spans="2:60" x14ac:dyDescent="0.35">
      <c r="B625" t="s">
        <v>246</v>
      </c>
      <c r="C625" s="17">
        <v>0.198089353311173</v>
      </c>
      <c r="D625" s="17">
        <v>0.230238508764813</v>
      </c>
      <c r="E625" s="17">
        <v>0.169686036185422</v>
      </c>
      <c r="F625" s="17"/>
      <c r="G625" s="17">
        <v>0.185573549736023</v>
      </c>
      <c r="H625" s="17">
        <v>0.186249964408914</v>
      </c>
      <c r="I625" s="17">
        <v>0.25026891345964097</v>
      </c>
      <c r="J625" s="17">
        <v>0.178764585940799</v>
      </c>
      <c r="K625" s="17">
        <v>0.155600318482427</v>
      </c>
      <c r="L625" s="17">
        <v>0.222444745074733</v>
      </c>
      <c r="M625" s="17"/>
      <c r="N625" s="17">
        <v>0.21366195408421301</v>
      </c>
      <c r="O625" s="17">
        <v>0.199866304380548</v>
      </c>
      <c r="P625" s="17">
        <v>0.18723866231229799</v>
      </c>
      <c r="Q625" s="17">
        <v>0.177857537111277</v>
      </c>
      <c r="R625" s="17">
        <v>0.238142868553186</v>
      </c>
      <c r="S625" s="17"/>
      <c r="T625" s="17">
        <v>0.228816671832832</v>
      </c>
      <c r="U625" s="17">
        <v>0.174989272944783</v>
      </c>
      <c r="V625" s="17">
        <v>0.18991863978326501</v>
      </c>
      <c r="W625" s="17">
        <v>0.209377121113523</v>
      </c>
      <c r="X625" s="17"/>
      <c r="Y625" s="17">
        <v>0.21550447305359999</v>
      </c>
      <c r="Z625" s="17">
        <v>0.19422005063853601</v>
      </c>
      <c r="AA625" s="17">
        <v>0.17227992107374199</v>
      </c>
      <c r="AB625" s="17">
        <v>0.139343242660662</v>
      </c>
      <c r="AC625" s="17">
        <v>0.18763615387777199</v>
      </c>
      <c r="AD625" s="17">
        <v>0.21960578904292599</v>
      </c>
      <c r="AE625" s="17"/>
      <c r="AF625" s="17">
        <v>0.207872043298405</v>
      </c>
      <c r="AG625" s="17">
        <v>0.18661109491839301</v>
      </c>
      <c r="AH625" s="17"/>
      <c r="AI625" s="17">
        <v>0.14352420630096199</v>
      </c>
      <c r="AJ625" s="17">
        <v>0.21127499005389699</v>
      </c>
      <c r="AK625" s="17">
        <v>0.174225347619687</v>
      </c>
      <c r="AL625" s="17">
        <v>0.16427138813828099</v>
      </c>
      <c r="AM625" s="17">
        <v>0.21477888795185399</v>
      </c>
      <c r="AN625" s="17">
        <v>0.23075579669900201</v>
      </c>
      <c r="AO625" s="17">
        <v>0.26265057432335098</v>
      </c>
      <c r="AP625" s="17"/>
      <c r="AQ625" s="17">
        <v>0.22856087090566901</v>
      </c>
      <c r="AR625" s="17">
        <v>0.19111885933396899</v>
      </c>
      <c r="AS625" s="17"/>
      <c r="AT625" s="17">
        <v>0.21775496507053099</v>
      </c>
      <c r="AU625" s="17">
        <v>0.171857002604001</v>
      </c>
      <c r="AV625" s="17">
        <v>0.219432146623188</v>
      </c>
      <c r="AW625" s="17"/>
      <c r="AX625" s="17">
        <v>0.19664418658892399</v>
      </c>
      <c r="AY625" s="17">
        <v>0.19861137752476499</v>
      </c>
      <c r="AZ625" s="17"/>
      <c r="BA625" s="17">
        <v>0.28674114201207501</v>
      </c>
      <c r="BB625" s="17">
        <v>0.22586246085536399</v>
      </c>
      <c r="BC625" s="17">
        <v>0.19702010978833201</v>
      </c>
      <c r="BD625" s="17">
        <v>0.24209527225741501</v>
      </c>
      <c r="BE625" s="17">
        <v>0.109049339306325</v>
      </c>
      <c r="BF625" s="17"/>
      <c r="BG625" s="17">
        <v>0.24006430205087201</v>
      </c>
      <c r="BH625" s="17">
        <v>0.142747509302313</v>
      </c>
    </row>
    <row r="626" spans="2:60" x14ac:dyDescent="0.35">
      <c r="B626" t="s">
        <v>247</v>
      </c>
      <c r="C626" s="17">
        <v>0.285553819365581</v>
      </c>
      <c r="D626" s="17">
        <v>0.30161971904353202</v>
      </c>
      <c r="E626" s="17">
        <v>0.27193841785178102</v>
      </c>
      <c r="F626" s="17"/>
      <c r="G626" s="17">
        <v>0.28964761201704597</v>
      </c>
      <c r="H626" s="17">
        <v>0.28202783906388801</v>
      </c>
      <c r="I626" s="17">
        <v>0.27383860174212199</v>
      </c>
      <c r="J626" s="17">
        <v>0.29436343884971899</v>
      </c>
      <c r="K626" s="17">
        <v>0.27748844573563403</v>
      </c>
      <c r="L626" s="17">
        <v>0.29511335587163701</v>
      </c>
      <c r="M626" s="17"/>
      <c r="N626" s="17">
        <v>0.25295889889540002</v>
      </c>
      <c r="O626" s="17">
        <v>0.243566825283697</v>
      </c>
      <c r="P626" s="17">
        <v>0.31047872025860901</v>
      </c>
      <c r="Q626" s="17">
        <v>0.348752804451401</v>
      </c>
      <c r="R626" s="17">
        <v>0.30845765985570101</v>
      </c>
      <c r="S626" s="17"/>
      <c r="T626" s="17">
        <v>0.249381332509856</v>
      </c>
      <c r="U626" s="17">
        <v>0.25900871702727501</v>
      </c>
      <c r="V626" s="17">
        <v>0.30015830030572699</v>
      </c>
      <c r="W626" s="17">
        <v>0.31103519038277899</v>
      </c>
      <c r="X626" s="17"/>
      <c r="Y626" s="17">
        <v>0.29834119697086298</v>
      </c>
      <c r="Z626" s="17">
        <v>0.28663406033647798</v>
      </c>
      <c r="AA626" s="17">
        <v>0.27085790395817799</v>
      </c>
      <c r="AB626" s="17">
        <v>0.26369281377804998</v>
      </c>
      <c r="AC626" s="17">
        <v>0.333758222295025</v>
      </c>
      <c r="AD626" s="17">
        <v>0.26424684462018799</v>
      </c>
      <c r="AE626" s="17"/>
      <c r="AF626" s="17">
        <v>0.30310612966636602</v>
      </c>
      <c r="AG626" s="17">
        <v>0.26613428446224802</v>
      </c>
      <c r="AH626" s="17"/>
      <c r="AI626" s="17">
        <v>0.21173679898282299</v>
      </c>
      <c r="AJ626" s="17">
        <v>0.26446719174214101</v>
      </c>
      <c r="AK626" s="17">
        <v>0.26516838249545399</v>
      </c>
      <c r="AL626" s="17">
        <v>0.334329763601592</v>
      </c>
      <c r="AM626" s="17">
        <v>0.30455941913526502</v>
      </c>
      <c r="AN626" s="17">
        <v>0.342882258051735</v>
      </c>
      <c r="AO626" s="17">
        <v>0.24293634572683501</v>
      </c>
      <c r="AP626" s="17"/>
      <c r="AQ626" s="17">
        <v>0.33567285314221601</v>
      </c>
      <c r="AR626" s="17">
        <v>0.24232698493159399</v>
      </c>
      <c r="AS626" s="17"/>
      <c r="AT626" s="17">
        <v>0.33350393275331203</v>
      </c>
      <c r="AU626" s="17">
        <v>0.278330835437538</v>
      </c>
      <c r="AV626" s="17">
        <v>0.28420551632215002</v>
      </c>
      <c r="AW626" s="17"/>
      <c r="AX626" s="17">
        <v>0.26429176815278699</v>
      </c>
      <c r="AY626" s="17">
        <v>0.29323411354398399</v>
      </c>
      <c r="AZ626" s="17"/>
      <c r="BA626" s="17">
        <v>0.22564340728919299</v>
      </c>
      <c r="BB626" s="17">
        <v>0.31793830578668703</v>
      </c>
      <c r="BC626" s="17">
        <v>0.33642396931808599</v>
      </c>
      <c r="BD626" s="17">
        <v>0.38147525567770002</v>
      </c>
      <c r="BE626" s="17">
        <v>0.12628892301943001</v>
      </c>
      <c r="BF626" s="17"/>
      <c r="BG626" s="17">
        <v>0.29640765718011097</v>
      </c>
      <c r="BH626" s="17">
        <v>0.19092308528076299</v>
      </c>
    </row>
    <row r="627" spans="2:60" x14ac:dyDescent="0.35">
      <c r="B627" t="s">
        <v>248</v>
      </c>
      <c r="C627" s="17">
        <v>0.25722647001337401</v>
      </c>
      <c r="D627" s="17">
        <v>0.24460590498964499</v>
      </c>
      <c r="E627" s="17">
        <v>0.26889132526278298</v>
      </c>
      <c r="F627" s="17"/>
      <c r="G627" s="17">
        <v>0.29113473702527898</v>
      </c>
      <c r="H627" s="17">
        <v>0.28486802190564398</v>
      </c>
      <c r="I627" s="17">
        <v>0.230224675446492</v>
      </c>
      <c r="J627" s="17">
        <v>0.19755558442707</v>
      </c>
      <c r="K627" s="17">
        <v>0.27218027735846501</v>
      </c>
      <c r="L627" s="17">
        <v>0.26862167943009901</v>
      </c>
      <c r="M627" s="17"/>
      <c r="N627" s="17">
        <v>0.23416996911125401</v>
      </c>
      <c r="O627" s="17">
        <v>0.232349366704794</v>
      </c>
      <c r="P627" s="17">
        <v>0.26438520274023097</v>
      </c>
      <c r="Q627" s="17">
        <v>0.288000168622632</v>
      </c>
      <c r="R627" s="17">
        <v>0.277666395233446</v>
      </c>
      <c r="S627" s="17"/>
      <c r="T627" s="17">
        <v>0.28490560306563401</v>
      </c>
      <c r="U627" s="17">
        <v>0.28245528676950499</v>
      </c>
      <c r="V627" s="17">
        <v>0.24078875159657301</v>
      </c>
      <c r="W627" s="17">
        <v>0.24184011507261099</v>
      </c>
      <c r="X627" s="17"/>
      <c r="Y627" s="17">
        <v>0.23816698598639999</v>
      </c>
      <c r="Z627" s="17">
        <v>0.26736885294438001</v>
      </c>
      <c r="AA627" s="17">
        <v>0.25209795866634099</v>
      </c>
      <c r="AB627" s="17">
        <v>0.28222346308850099</v>
      </c>
      <c r="AC627" s="17">
        <v>0.36173588723461297</v>
      </c>
      <c r="AD627" s="17">
        <v>0.24853953428619699</v>
      </c>
      <c r="AE627" s="17"/>
      <c r="AF627" s="17">
        <v>0.245920631874359</v>
      </c>
      <c r="AG627" s="17">
        <v>0.27571643452161798</v>
      </c>
      <c r="AH627" s="17"/>
      <c r="AI627" s="17">
        <v>0.181367213879148</v>
      </c>
      <c r="AJ627" s="17">
        <v>0.22668550093464099</v>
      </c>
      <c r="AK627" s="17">
        <v>0.29086959349360098</v>
      </c>
      <c r="AL627" s="17">
        <v>0.19986171245426501</v>
      </c>
      <c r="AM627" s="17">
        <v>0.29107825573683199</v>
      </c>
      <c r="AN627" s="17">
        <v>0.292917506092082</v>
      </c>
      <c r="AO627" s="17">
        <v>0.27945154796265398</v>
      </c>
      <c r="AP627" s="17"/>
      <c r="AQ627" s="17">
        <v>0.24702453804173</v>
      </c>
      <c r="AR627" s="17">
        <v>0.25884823714907301</v>
      </c>
      <c r="AS627" s="17"/>
      <c r="AT627" s="17">
        <v>0.294843286654216</v>
      </c>
      <c r="AU627" s="17">
        <v>0.27113225824702702</v>
      </c>
      <c r="AV627" s="17">
        <v>0.22620177519302601</v>
      </c>
      <c r="AW627" s="17"/>
      <c r="AX627" s="17">
        <v>0.27860990196193902</v>
      </c>
      <c r="AY627" s="17">
        <v>0.24950233059403101</v>
      </c>
      <c r="AZ627" s="17"/>
      <c r="BA627" s="17">
        <v>0.19854142275668701</v>
      </c>
      <c r="BB627" s="17">
        <v>0.28167212197274299</v>
      </c>
      <c r="BC627" s="17">
        <v>0.26981174408214598</v>
      </c>
      <c r="BD627" s="17">
        <v>0.227133303703762</v>
      </c>
      <c r="BE627" s="17">
        <v>0.26001718570836202</v>
      </c>
      <c r="BF627" s="17"/>
      <c r="BG627" s="17">
        <v>0.26227930717606701</v>
      </c>
      <c r="BH627" s="17">
        <v>0.25168828289006701</v>
      </c>
    </row>
    <row r="628" spans="2:60" x14ac:dyDescent="0.35">
      <c r="B628" t="s">
        <v>249</v>
      </c>
      <c r="C628" s="17">
        <v>0.13400134136565101</v>
      </c>
      <c r="D628" s="17">
        <v>0.140659817112812</v>
      </c>
      <c r="E628" s="17">
        <v>0.12741250026355799</v>
      </c>
      <c r="F628" s="17"/>
      <c r="G628" s="17">
        <v>0.106562532734509</v>
      </c>
      <c r="H628" s="17">
        <v>0.12740088094365701</v>
      </c>
      <c r="I628" s="17">
        <v>0.12883549328067201</v>
      </c>
      <c r="J628" s="17">
        <v>0.17863885935756199</v>
      </c>
      <c r="K628" s="17">
        <v>0.167729436928681</v>
      </c>
      <c r="L628" s="17">
        <v>9.9228374290571797E-2</v>
      </c>
      <c r="M628" s="17"/>
      <c r="N628" s="17">
        <v>0.129937753459762</v>
      </c>
      <c r="O628" s="17">
        <v>0.139448107998074</v>
      </c>
      <c r="P628" s="17">
        <v>0.13725330484022599</v>
      </c>
      <c r="Q628" s="17">
        <v>0.14571516945069399</v>
      </c>
      <c r="R628" s="17">
        <v>0.12968737315010201</v>
      </c>
      <c r="S628" s="17"/>
      <c r="T628" s="17">
        <v>0.110035331636745</v>
      </c>
      <c r="U628" s="17">
        <v>0.14955208796962499</v>
      </c>
      <c r="V628" s="17">
        <v>0.14256918604157501</v>
      </c>
      <c r="W628" s="17">
        <v>0.123843441004181</v>
      </c>
      <c r="X628" s="17"/>
      <c r="Y628" s="17">
        <v>0.108696801679991</v>
      </c>
      <c r="Z628" s="17">
        <v>0.13567721887619399</v>
      </c>
      <c r="AA628" s="17">
        <v>0.14313058056597899</v>
      </c>
      <c r="AB628" s="17">
        <v>0.179662492152044</v>
      </c>
      <c r="AC628" s="17">
        <v>6.5337092451319898E-2</v>
      </c>
      <c r="AD628" s="17">
        <v>0.16525028916548401</v>
      </c>
      <c r="AE628" s="17"/>
      <c r="AF628" s="17">
        <v>0.12775408318019199</v>
      </c>
      <c r="AG628" s="17">
        <v>0.13830695178118199</v>
      </c>
      <c r="AH628" s="17"/>
      <c r="AI628" s="17">
        <v>0.16006737888095801</v>
      </c>
      <c r="AJ628" s="17">
        <v>0.14546799678833899</v>
      </c>
      <c r="AK628" s="17">
        <v>0.112519635746161</v>
      </c>
      <c r="AL628" s="17">
        <v>0.16695418866240799</v>
      </c>
      <c r="AM628" s="17">
        <v>0.137129026935494</v>
      </c>
      <c r="AN628" s="17">
        <v>8.5435359408421396E-2</v>
      </c>
      <c r="AO628" s="17">
        <v>0.12448203777982</v>
      </c>
      <c r="AP628" s="17"/>
      <c r="AQ628" s="17">
        <v>8.8168826657056401E-2</v>
      </c>
      <c r="AR628" s="17">
        <v>0.195337090973011</v>
      </c>
      <c r="AS628" s="17"/>
      <c r="AT628" s="17">
        <v>8.5579960736047206E-2</v>
      </c>
      <c r="AU628" s="17">
        <v>0.12152392824677</v>
      </c>
      <c r="AV628" s="17">
        <v>0.19140051276192999</v>
      </c>
      <c r="AW628" s="17"/>
      <c r="AX628" s="17">
        <v>0.12753452104243901</v>
      </c>
      <c r="AY628" s="17">
        <v>0.13633729108113599</v>
      </c>
      <c r="AZ628" s="17"/>
      <c r="BA628" s="17">
        <v>0.14990508886023601</v>
      </c>
      <c r="BB628" s="17">
        <v>8.8640258206819797E-2</v>
      </c>
      <c r="BC628" s="17">
        <v>9.7635534695889897E-2</v>
      </c>
      <c r="BD628" s="17">
        <v>0.11752512930649101</v>
      </c>
      <c r="BE628" s="17">
        <v>0.389128788850714</v>
      </c>
      <c r="BF628" s="17"/>
      <c r="BG628" s="17">
        <v>0.10293218075306899</v>
      </c>
      <c r="BH628" s="17">
        <v>0.32033640949840098</v>
      </c>
    </row>
    <row r="629" spans="2:60" x14ac:dyDescent="0.35">
      <c r="B629" t="s">
        <v>114</v>
      </c>
      <c r="C629" s="17">
        <v>0.12512901594422099</v>
      </c>
      <c r="D629" s="17">
        <v>8.2876050089198405E-2</v>
      </c>
      <c r="E629" s="17">
        <v>0.16207172043645601</v>
      </c>
      <c r="F629" s="17"/>
      <c r="G629" s="17">
        <v>0.127081568487143</v>
      </c>
      <c r="H629" s="17">
        <v>0.119453293677897</v>
      </c>
      <c r="I629" s="17">
        <v>0.116832316071073</v>
      </c>
      <c r="J629" s="17">
        <v>0.15067753142484899</v>
      </c>
      <c r="K629" s="17">
        <v>0.12700152149479199</v>
      </c>
      <c r="L629" s="17">
        <v>0.11459184533296</v>
      </c>
      <c r="M629" s="17"/>
      <c r="N629" s="17">
        <v>0.16927142444937099</v>
      </c>
      <c r="O629" s="17">
        <v>0.184769395632887</v>
      </c>
      <c r="P629" s="17">
        <v>0.100644109848635</v>
      </c>
      <c r="Q629" s="17">
        <v>3.9674320363995298E-2</v>
      </c>
      <c r="R629" s="17">
        <v>4.6045703207564299E-2</v>
      </c>
      <c r="S629" s="17"/>
      <c r="T629" s="17">
        <v>0.12686106095493199</v>
      </c>
      <c r="U629" s="17">
        <v>0.133994635288812</v>
      </c>
      <c r="V629" s="17">
        <v>0.12656512227286101</v>
      </c>
      <c r="W629" s="17">
        <v>0.113904132426906</v>
      </c>
      <c r="X629" s="17"/>
      <c r="Y629" s="17">
        <v>0.139290542309146</v>
      </c>
      <c r="Z629" s="17">
        <v>0.116099817204411</v>
      </c>
      <c r="AA629" s="17">
        <v>0.16163363573576001</v>
      </c>
      <c r="AB629" s="17">
        <v>0.135077988320743</v>
      </c>
      <c r="AC629" s="17">
        <v>5.15326441412709E-2</v>
      </c>
      <c r="AD629" s="17">
        <v>0.102357542885205</v>
      </c>
      <c r="AE629" s="17"/>
      <c r="AF629" s="17">
        <v>0.115347111980677</v>
      </c>
      <c r="AG629" s="17">
        <v>0.13323123431655901</v>
      </c>
      <c r="AH629" s="17"/>
      <c r="AI629" s="17">
        <v>0.30330440195610903</v>
      </c>
      <c r="AJ629" s="17">
        <v>0.15210432048098099</v>
      </c>
      <c r="AK629" s="17">
        <v>0.15721704064509801</v>
      </c>
      <c r="AL629" s="17">
        <v>0.13458294714345301</v>
      </c>
      <c r="AM629" s="17">
        <v>5.24544102405545E-2</v>
      </c>
      <c r="AN629" s="17">
        <v>4.8009079748759897E-2</v>
      </c>
      <c r="AO629" s="17">
        <v>9.0479494207339806E-2</v>
      </c>
      <c r="AP629" s="17"/>
      <c r="AQ629" s="17">
        <v>0.100572911253327</v>
      </c>
      <c r="AR629" s="17">
        <v>0.11236882761235301</v>
      </c>
      <c r="AS629" s="17"/>
      <c r="AT629" s="17">
        <v>6.8317854785893195E-2</v>
      </c>
      <c r="AU629" s="17">
        <v>0.15715597546466401</v>
      </c>
      <c r="AV629" s="17">
        <v>7.8760049099705395E-2</v>
      </c>
      <c r="AW629" s="17"/>
      <c r="AX629" s="17">
        <v>0.13291962225390999</v>
      </c>
      <c r="AY629" s="17">
        <v>0.122314887256085</v>
      </c>
      <c r="AZ629" s="17"/>
      <c r="BA629" s="17">
        <v>0.13916893908180999</v>
      </c>
      <c r="BB629" s="17">
        <v>8.5886853178385902E-2</v>
      </c>
      <c r="BC629" s="17">
        <v>9.91086421155465E-2</v>
      </c>
      <c r="BD629" s="17">
        <v>3.1771039054632397E-2</v>
      </c>
      <c r="BE629" s="17">
        <v>0.11551576311517001</v>
      </c>
      <c r="BF629" s="17"/>
      <c r="BG629" s="17">
        <v>9.8316552839881194E-2</v>
      </c>
      <c r="BH629" s="17">
        <v>9.4304713028456E-2</v>
      </c>
    </row>
    <row r="630" spans="2:60" x14ac:dyDescent="0.3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row>
    <row r="631" spans="2:60" x14ac:dyDescent="0.35">
      <c r="B631" s="6" t="s">
        <v>273</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row>
    <row r="632" spans="2:60" x14ac:dyDescent="0.35">
      <c r="B632" s="24" t="s">
        <v>97</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row>
    <row r="633" spans="2:60" x14ac:dyDescent="0.35">
      <c r="B633" t="s">
        <v>246</v>
      </c>
      <c r="C633" s="17">
        <v>0.30027730993012802</v>
      </c>
      <c r="D633" s="17">
        <v>0.30723325264712098</v>
      </c>
      <c r="E633" s="17">
        <v>0.29213526835836401</v>
      </c>
      <c r="F633" s="17"/>
      <c r="G633" s="17">
        <v>0.35676540516771699</v>
      </c>
      <c r="H633" s="17">
        <v>0.32309661240005599</v>
      </c>
      <c r="I633" s="17">
        <v>0.30784736831378801</v>
      </c>
      <c r="J633" s="17">
        <v>0.267884730646061</v>
      </c>
      <c r="K633" s="17">
        <v>0.24705879013815099</v>
      </c>
      <c r="L633" s="17">
        <v>0.30866134270637902</v>
      </c>
      <c r="M633" s="17"/>
      <c r="N633" s="17">
        <v>0.30872090143603298</v>
      </c>
      <c r="O633" s="17">
        <v>0.31808036155031</v>
      </c>
      <c r="P633" s="17">
        <v>0.29676025099162601</v>
      </c>
      <c r="Q633" s="17">
        <v>0.28543691436824098</v>
      </c>
      <c r="R633" s="17">
        <v>0.29710852598902698</v>
      </c>
      <c r="S633" s="17"/>
      <c r="T633" s="17">
        <v>0.31815073176307401</v>
      </c>
      <c r="U633" s="17">
        <v>0.304446877346851</v>
      </c>
      <c r="V633" s="17">
        <v>0.27748440890645198</v>
      </c>
      <c r="W633" s="17">
        <v>0.32028592106654902</v>
      </c>
      <c r="X633" s="17"/>
      <c r="Y633" s="17">
        <v>0.35302902302119998</v>
      </c>
      <c r="Z633" s="17">
        <v>0.27469287953791599</v>
      </c>
      <c r="AA633" s="17">
        <v>0.22536440735832</v>
      </c>
      <c r="AB633" s="17">
        <v>0.232283990685449</v>
      </c>
      <c r="AC633" s="17">
        <v>0.38831932948703501</v>
      </c>
      <c r="AD633" s="17">
        <v>0.31316663618712498</v>
      </c>
      <c r="AE633" s="17"/>
      <c r="AF633" s="17">
        <v>0.28426938877124602</v>
      </c>
      <c r="AG633" s="17">
        <v>0.32310438278562298</v>
      </c>
      <c r="AH633" s="17"/>
      <c r="AI633" s="17">
        <v>0.24324700125183199</v>
      </c>
      <c r="AJ633" s="17">
        <v>0.29699758352844702</v>
      </c>
      <c r="AK633" s="17">
        <v>0.30132181987486101</v>
      </c>
      <c r="AL633" s="17">
        <v>0.24657248568151199</v>
      </c>
      <c r="AM633" s="17">
        <v>0.31656022080411</v>
      </c>
      <c r="AN633" s="17">
        <v>0.326942238504073</v>
      </c>
      <c r="AO633" s="17">
        <v>0.43763024285272201</v>
      </c>
      <c r="AP633" s="17"/>
      <c r="AQ633" s="17">
        <v>0.39989817839119501</v>
      </c>
      <c r="AR633" s="17">
        <v>0.19183750780685299</v>
      </c>
      <c r="AS633" s="17"/>
      <c r="AT633" s="17">
        <v>0.43297752885021601</v>
      </c>
      <c r="AU633" s="17">
        <v>0.28152724732547102</v>
      </c>
      <c r="AV633" s="17">
        <v>0.236092754680824</v>
      </c>
      <c r="AW633" s="17"/>
      <c r="AX633" s="17">
        <v>0.29351523407299801</v>
      </c>
      <c r="AY633" s="17">
        <v>0.30271991207230398</v>
      </c>
      <c r="AZ633" s="17"/>
      <c r="BA633" s="17">
        <v>0.30738884095545899</v>
      </c>
      <c r="BB633" s="17">
        <v>0.39127633998081401</v>
      </c>
      <c r="BC633" s="17">
        <v>0.34883755551886803</v>
      </c>
      <c r="BD633" s="17">
        <v>0.26357412432225602</v>
      </c>
      <c r="BE633" s="17">
        <v>6.1075280421800798E-2</v>
      </c>
      <c r="BF633" s="17"/>
      <c r="BG633" s="17">
        <v>0.37170697814822601</v>
      </c>
      <c r="BH633" s="17">
        <v>0.11236463827280101</v>
      </c>
    </row>
    <row r="634" spans="2:60" x14ac:dyDescent="0.35">
      <c r="B634" t="s">
        <v>247</v>
      </c>
      <c r="C634" s="17">
        <v>0.30630133093586798</v>
      </c>
      <c r="D634" s="17">
        <v>0.30007171276587102</v>
      </c>
      <c r="E634" s="17">
        <v>0.31071572150265497</v>
      </c>
      <c r="F634" s="17"/>
      <c r="G634" s="17">
        <v>0.312422112165407</v>
      </c>
      <c r="H634" s="17">
        <v>0.31194273332654099</v>
      </c>
      <c r="I634" s="17">
        <v>0.310664891806816</v>
      </c>
      <c r="J634" s="17">
        <v>0.30820548795879499</v>
      </c>
      <c r="K634" s="17">
        <v>0.26752260019030499</v>
      </c>
      <c r="L634" s="17">
        <v>0.323636192406909</v>
      </c>
      <c r="M634" s="17"/>
      <c r="N634" s="17">
        <v>0.27969486995651799</v>
      </c>
      <c r="O634" s="17">
        <v>0.30073216880679499</v>
      </c>
      <c r="P634" s="17">
        <v>0.30495380600836097</v>
      </c>
      <c r="Q634" s="17">
        <v>0.36110912540647</v>
      </c>
      <c r="R634" s="17">
        <v>0.30883778449300398</v>
      </c>
      <c r="S634" s="17"/>
      <c r="T634" s="17">
        <v>0.30443797808725498</v>
      </c>
      <c r="U634" s="17">
        <v>0.29556201925659198</v>
      </c>
      <c r="V634" s="17">
        <v>0.28926426885436501</v>
      </c>
      <c r="W634" s="17">
        <v>0.34410904644485202</v>
      </c>
      <c r="X634" s="17"/>
      <c r="Y634" s="17">
        <v>0.30196334746665399</v>
      </c>
      <c r="Z634" s="17">
        <v>0.30111220941021899</v>
      </c>
      <c r="AA634" s="17">
        <v>0.27810164984307201</v>
      </c>
      <c r="AB634" s="17">
        <v>0.36931063608609599</v>
      </c>
      <c r="AC634" s="17">
        <v>0.29644590948183902</v>
      </c>
      <c r="AD634" s="17">
        <v>0.29535834192551103</v>
      </c>
      <c r="AE634" s="17"/>
      <c r="AF634" s="17">
        <v>0.3128263570323</v>
      </c>
      <c r="AG634" s="17">
        <v>0.29886000077888403</v>
      </c>
      <c r="AH634" s="17"/>
      <c r="AI634" s="17">
        <v>0.229500547146022</v>
      </c>
      <c r="AJ634" s="17">
        <v>0.302771693383588</v>
      </c>
      <c r="AK634" s="17">
        <v>0.30350148368323998</v>
      </c>
      <c r="AL634" s="17">
        <v>0.30114226269217198</v>
      </c>
      <c r="AM634" s="17">
        <v>0.32120999945759798</v>
      </c>
      <c r="AN634" s="17">
        <v>0.37403353099234099</v>
      </c>
      <c r="AO634" s="17">
        <v>0.211706399283841</v>
      </c>
      <c r="AP634" s="17"/>
      <c r="AQ634" s="17">
        <v>0.33477981672023699</v>
      </c>
      <c r="AR634" s="17">
        <v>0.29772520352401199</v>
      </c>
      <c r="AS634" s="17"/>
      <c r="AT634" s="17">
        <v>0.35800218189171801</v>
      </c>
      <c r="AU634" s="17">
        <v>0.31307217252103497</v>
      </c>
      <c r="AV634" s="17">
        <v>0.28165007198456898</v>
      </c>
      <c r="AW634" s="17"/>
      <c r="AX634" s="17">
        <v>0.30903897667667302</v>
      </c>
      <c r="AY634" s="17">
        <v>0.30531243647619299</v>
      </c>
      <c r="AZ634" s="17"/>
      <c r="BA634" s="17">
        <v>0.30290468987932001</v>
      </c>
      <c r="BB634" s="17">
        <v>0.356884573263542</v>
      </c>
      <c r="BC634" s="17">
        <v>0.33783528887074499</v>
      </c>
      <c r="BD634" s="17">
        <v>0.34272263929985203</v>
      </c>
      <c r="BE634" s="17">
        <v>0.14002024088793599</v>
      </c>
      <c r="BF634" s="17"/>
      <c r="BG634" s="17">
        <v>0.344292090689858</v>
      </c>
      <c r="BH634" s="17">
        <v>0.19136115547861701</v>
      </c>
    </row>
    <row r="635" spans="2:60" x14ac:dyDescent="0.35">
      <c r="B635" t="s">
        <v>248</v>
      </c>
      <c r="C635" s="17">
        <v>0.17956098058118899</v>
      </c>
      <c r="D635" s="17">
        <v>0.18212292143100101</v>
      </c>
      <c r="E635" s="17">
        <v>0.17992893592766199</v>
      </c>
      <c r="F635" s="17"/>
      <c r="G635" s="17">
        <v>0.156477140712624</v>
      </c>
      <c r="H635" s="17">
        <v>0.16405003777685001</v>
      </c>
      <c r="I635" s="17">
        <v>0.19648775724341999</v>
      </c>
      <c r="J635" s="17">
        <v>0.182727226245643</v>
      </c>
      <c r="K635" s="17">
        <v>0.21494505734772201</v>
      </c>
      <c r="L635" s="17">
        <v>0.16253130003296201</v>
      </c>
      <c r="M635" s="17"/>
      <c r="N635" s="17">
        <v>0.14439675016702999</v>
      </c>
      <c r="O635" s="17">
        <v>0.17598475424641399</v>
      </c>
      <c r="P635" s="17">
        <v>0.178180774378353</v>
      </c>
      <c r="Q635" s="17">
        <v>0.21290673031326801</v>
      </c>
      <c r="R635" s="17">
        <v>0.22603328578729201</v>
      </c>
      <c r="S635" s="17"/>
      <c r="T635" s="17">
        <v>0.188605839469797</v>
      </c>
      <c r="U635" s="17">
        <v>0.16751185202145699</v>
      </c>
      <c r="V635" s="17">
        <v>0.21138875897916401</v>
      </c>
      <c r="W635" s="17">
        <v>0.13289522092140099</v>
      </c>
      <c r="X635" s="17"/>
      <c r="Y635" s="17">
        <v>0.157597076646183</v>
      </c>
      <c r="Z635" s="17">
        <v>0.18477016574681099</v>
      </c>
      <c r="AA635" s="17">
        <v>0.29855237929762701</v>
      </c>
      <c r="AB635" s="17">
        <v>0.17394428258449099</v>
      </c>
      <c r="AC635" s="17">
        <v>0.118297467175367</v>
      </c>
      <c r="AD635" s="17">
        <v>0.19403283838569699</v>
      </c>
      <c r="AE635" s="17"/>
      <c r="AF635" s="17">
        <v>0.19387470393863099</v>
      </c>
      <c r="AG635" s="17">
        <v>0.160145925079618</v>
      </c>
      <c r="AH635" s="17"/>
      <c r="AI635" s="17">
        <v>0.162887844246938</v>
      </c>
      <c r="AJ635" s="17">
        <v>0.17637478464723999</v>
      </c>
      <c r="AK635" s="17">
        <v>0.17336248145432601</v>
      </c>
      <c r="AL635" s="17">
        <v>0.22616603889407499</v>
      </c>
      <c r="AM635" s="17">
        <v>0.18211007680303301</v>
      </c>
      <c r="AN635" s="17">
        <v>0.166813724704856</v>
      </c>
      <c r="AO635" s="17">
        <v>0.12655108821964101</v>
      </c>
      <c r="AP635" s="17"/>
      <c r="AQ635" s="17">
        <v>0.15583592737979801</v>
      </c>
      <c r="AR635" s="17">
        <v>0.20920583254285199</v>
      </c>
      <c r="AS635" s="17"/>
      <c r="AT635" s="17">
        <v>0.145471453446228</v>
      </c>
      <c r="AU635" s="17">
        <v>0.19178557528677001</v>
      </c>
      <c r="AV635" s="17">
        <v>0.198337333516447</v>
      </c>
      <c r="AW635" s="17"/>
      <c r="AX635" s="17">
        <v>0.18275405136071399</v>
      </c>
      <c r="AY635" s="17">
        <v>0.17840757714547301</v>
      </c>
      <c r="AZ635" s="17"/>
      <c r="BA635" s="17">
        <v>0.14591306323592401</v>
      </c>
      <c r="BB635" s="17">
        <v>0.14369910904543801</v>
      </c>
      <c r="BC635" s="17">
        <v>0.189073029080778</v>
      </c>
      <c r="BD635" s="17">
        <v>0.28736868482223699</v>
      </c>
      <c r="BE635" s="17">
        <v>0.23837111261904601</v>
      </c>
      <c r="BF635" s="17"/>
      <c r="BG635" s="17">
        <v>0.14421558255028399</v>
      </c>
      <c r="BH635" s="17">
        <v>0.25078132675239201</v>
      </c>
    </row>
    <row r="636" spans="2:60" x14ac:dyDescent="0.35">
      <c r="B636" t="s">
        <v>249</v>
      </c>
      <c r="C636" s="17">
        <v>0.108758937888789</v>
      </c>
      <c r="D636" s="17">
        <v>0.14197252243910199</v>
      </c>
      <c r="E636" s="17">
        <v>7.8925094516664601E-2</v>
      </c>
      <c r="F636" s="17"/>
      <c r="G636" s="17">
        <v>7.2806090034241794E-2</v>
      </c>
      <c r="H636" s="17">
        <v>8.9163409450850897E-2</v>
      </c>
      <c r="I636" s="17">
        <v>8.3405390774930796E-2</v>
      </c>
      <c r="J636" s="17">
        <v>0.10811346812691899</v>
      </c>
      <c r="K636" s="17">
        <v>0.17176201302804001</v>
      </c>
      <c r="L636" s="17">
        <v>0.117019057132369</v>
      </c>
      <c r="M636" s="17"/>
      <c r="N636" s="17">
        <v>0.103794549718478</v>
      </c>
      <c r="O636" s="17">
        <v>6.83056886769879E-2</v>
      </c>
      <c r="P636" s="17">
        <v>0.136732623998535</v>
      </c>
      <c r="Q636" s="17">
        <v>0.115117130966955</v>
      </c>
      <c r="R636" s="17">
        <v>0.126303493551568</v>
      </c>
      <c r="S636" s="17"/>
      <c r="T636" s="17">
        <v>9.0490966642151394E-2</v>
      </c>
      <c r="U636" s="17">
        <v>0.111496215157235</v>
      </c>
      <c r="V636" s="17">
        <v>0.1109359946334</v>
      </c>
      <c r="W636" s="17">
        <v>0.115878644553581</v>
      </c>
      <c r="X636" s="17"/>
      <c r="Y636" s="17">
        <v>7.5425691122793403E-2</v>
      </c>
      <c r="Z636" s="17">
        <v>0.13652992768185701</v>
      </c>
      <c r="AA636" s="17">
        <v>8.2954890032866394E-2</v>
      </c>
      <c r="AB636" s="17">
        <v>0.128133550936639</v>
      </c>
      <c r="AC636" s="17">
        <v>0.112731196931592</v>
      </c>
      <c r="AD636" s="17">
        <v>9.8552383282500294E-2</v>
      </c>
      <c r="AE636" s="17"/>
      <c r="AF636" s="17">
        <v>0.103012352734806</v>
      </c>
      <c r="AG636" s="17">
        <v>0.11804696179799699</v>
      </c>
      <c r="AH636" s="17"/>
      <c r="AI636" s="17">
        <v>7.5781469535309107E-2</v>
      </c>
      <c r="AJ636" s="17">
        <v>0.103402860483744</v>
      </c>
      <c r="AK636" s="17">
        <v>9.2156742613896794E-2</v>
      </c>
      <c r="AL636" s="17">
        <v>0.12204042166210199</v>
      </c>
      <c r="AM636" s="17">
        <v>0.12913814471047</v>
      </c>
      <c r="AN636" s="17">
        <v>9.7064728958849406E-2</v>
      </c>
      <c r="AO636" s="17">
        <v>0.15689625098238999</v>
      </c>
      <c r="AP636" s="17"/>
      <c r="AQ636" s="17">
        <v>3.7172556824383203E-2</v>
      </c>
      <c r="AR636" s="17">
        <v>0.20046935534844301</v>
      </c>
      <c r="AS636" s="17"/>
      <c r="AT636" s="17">
        <v>2.3728577944363598E-2</v>
      </c>
      <c r="AU636" s="17">
        <v>7.1897565656773896E-2</v>
      </c>
      <c r="AV636" s="17">
        <v>0.22747322076866999</v>
      </c>
      <c r="AW636" s="17"/>
      <c r="AX636" s="17">
        <v>9.7966746603946706E-2</v>
      </c>
      <c r="AY636" s="17">
        <v>0.11265730136593601</v>
      </c>
      <c r="AZ636" s="17"/>
      <c r="BA636" s="17">
        <v>9.5745187651690003E-2</v>
      </c>
      <c r="BB636" s="17">
        <v>4.2083744104491602E-2</v>
      </c>
      <c r="BC636" s="17">
        <v>5.6961489807597999E-2</v>
      </c>
      <c r="BD636" s="17">
        <v>6.8121089222975398E-2</v>
      </c>
      <c r="BE636" s="17">
        <v>0.45457176470572302</v>
      </c>
      <c r="BF636" s="17"/>
      <c r="BG636" s="17">
        <v>5.4601940706308603E-2</v>
      </c>
      <c r="BH636" s="17">
        <v>0.35669067756065798</v>
      </c>
    </row>
    <row r="637" spans="2:60" x14ac:dyDescent="0.35">
      <c r="B637" t="s">
        <v>114</v>
      </c>
      <c r="C637" s="17">
        <v>0.10510144066402601</v>
      </c>
      <c r="D637" s="17">
        <v>6.8599590716904801E-2</v>
      </c>
      <c r="E637" s="17">
        <v>0.13829497969465401</v>
      </c>
      <c r="F637" s="17"/>
      <c r="G637" s="17">
        <v>0.101529251920011</v>
      </c>
      <c r="H637" s="17">
        <v>0.111747207045702</v>
      </c>
      <c r="I637" s="17">
        <v>0.101594591861046</v>
      </c>
      <c r="J637" s="17">
        <v>0.13306908702258199</v>
      </c>
      <c r="K637" s="17">
        <v>9.8711539295781497E-2</v>
      </c>
      <c r="L637" s="17">
        <v>8.8152107721381698E-2</v>
      </c>
      <c r="M637" s="17"/>
      <c r="N637" s="17">
        <v>0.163392928721941</v>
      </c>
      <c r="O637" s="17">
        <v>0.136897026719493</v>
      </c>
      <c r="P637" s="17">
        <v>8.3372544623124406E-2</v>
      </c>
      <c r="Q637" s="17">
        <v>2.5430098945065399E-2</v>
      </c>
      <c r="R637" s="17">
        <v>4.1716910179108002E-2</v>
      </c>
      <c r="S637" s="17"/>
      <c r="T637" s="17">
        <v>9.8314484037722999E-2</v>
      </c>
      <c r="U637" s="17">
        <v>0.12098303621786501</v>
      </c>
      <c r="V637" s="17">
        <v>0.110926568626619</v>
      </c>
      <c r="W637" s="17">
        <v>8.6831167013616498E-2</v>
      </c>
      <c r="X637" s="17"/>
      <c r="Y637" s="17">
        <v>0.11198486174317</v>
      </c>
      <c r="Z637" s="17">
        <v>0.10289481762319699</v>
      </c>
      <c r="AA637" s="17">
        <v>0.115026673468114</v>
      </c>
      <c r="AB637" s="17">
        <v>9.6327539707324605E-2</v>
      </c>
      <c r="AC637" s="17">
        <v>8.4206096924167001E-2</v>
      </c>
      <c r="AD637" s="17">
        <v>9.8889800219166199E-2</v>
      </c>
      <c r="AE637" s="17"/>
      <c r="AF637" s="17">
        <v>0.106017197523018</v>
      </c>
      <c r="AG637" s="17">
        <v>9.9842729557878804E-2</v>
      </c>
      <c r="AH637" s="17"/>
      <c r="AI637" s="17">
        <v>0.28858313781989903</v>
      </c>
      <c r="AJ637" s="17">
        <v>0.12045307795698</v>
      </c>
      <c r="AK637" s="17">
        <v>0.129657472373677</v>
      </c>
      <c r="AL637" s="17">
        <v>0.104078791070139</v>
      </c>
      <c r="AM637" s="17">
        <v>5.0981558224789898E-2</v>
      </c>
      <c r="AN637" s="17">
        <v>3.51457768398808E-2</v>
      </c>
      <c r="AO637" s="17">
        <v>6.7216018661406807E-2</v>
      </c>
      <c r="AP637" s="17"/>
      <c r="AQ637" s="17">
        <v>7.2313520684386401E-2</v>
      </c>
      <c r="AR637" s="17">
        <v>0.10076210077783899</v>
      </c>
      <c r="AS637" s="17"/>
      <c r="AT637" s="17">
        <v>3.9820257867475201E-2</v>
      </c>
      <c r="AU637" s="17">
        <v>0.14171743920995</v>
      </c>
      <c r="AV637" s="17">
        <v>5.6446619049490603E-2</v>
      </c>
      <c r="AW637" s="17"/>
      <c r="AX637" s="17">
        <v>0.116724991285668</v>
      </c>
      <c r="AY637" s="17">
        <v>0.10090277294009301</v>
      </c>
      <c r="AZ637" s="17"/>
      <c r="BA637" s="17">
        <v>0.148048218277607</v>
      </c>
      <c r="BB637" s="17">
        <v>6.6056233605714998E-2</v>
      </c>
      <c r="BC637" s="17">
        <v>6.7292636722011204E-2</v>
      </c>
      <c r="BD637" s="17">
        <v>3.8213462332679797E-2</v>
      </c>
      <c r="BE637" s="17">
        <v>0.105961601365494</v>
      </c>
      <c r="BF637" s="17"/>
      <c r="BG637" s="17">
        <v>8.5183407905324193E-2</v>
      </c>
      <c r="BH637" s="17">
        <v>8.8802201935532399E-2</v>
      </c>
    </row>
    <row r="638" spans="2:60" x14ac:dyDescent="0.35">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row>
    <row r="639" spans="2:60" x14ac:dyDescent="0.35">
      <c r="B639" s="6" t="s">
        <v>274</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row>
    <row r="640" spans="2:60" x14ac:dyDescent="0.35">
      <c r="B640" s="24" t="s">
        <v>97</v>
      </c>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row>
    <row r="641" spans="2:60" x14ac:dyDescent="0.35">
      <c r="B641" t="s">
        <v>246</v>
      </c>
      <c r="C641" s="17">
        <v>0.420574116124319</v>
      </c>
      <c r="D641" s="17">
        <v>0.44186788191012799</v>
      </c>
      <c r="E641" s="17">
        <v>0.39572902645219499</v>
      </c>
      <c r="F641" s="17"/>
      <c r="G641" s="17">
        <v>0.450733677453312</v>
      </c>
      <c r="H641" s="17">
        <v>0.38981620590414101</v>
      </c>
      <c r="I641" s="17">
        <v>0.45162671139660798</v>
      </c>
      <c r="J641" s="17">
        <v>0.39159266126549003</v>
      </c>
      <c r="K641" s="17">
        <v>0.38015836312845003</v>
      </c>
      <c r="L641" s="17">
        <v>0.45873066172055299</v>
      </c>
      <c r="M641" s="17"/>
      <c r="N641" s="17">
        <v>0.43620796543621998</v>
      </c>
      <c r="O641" s="17">
        <v>0.45565070978781902</v>
      </c>
      <c r="P641" s="17">
        <v>0.38276302654787397</v>
      </c>
      <c r="Q641" s="17">
        <v>0.400649232463405</v>
      </c>
      <c r="R641" s="17">
        <v>0.46907575964927101</v>
      </c>
      <c r="S641" s="17"/>
      <c r="T641" s="17">
        <v>0.47190071203679301</v>
      </c>
      <c r="U641" s="17">
        <v>0.38596812051326801</v>
      </c>
      <c r="V641" s="17">
        <v>0.40182364018318101</v>
      </c>
      <c r="W641" s="17">
        <v>0.44409977487272501</v>
      </c>
      <c r="X641" s="17"/>
      <c r="Y641" s="17">
        <v>0.46179066230070898</v>
      </c>
      <c r="Z641" s="17">
        <v>0.39515960861437699</v>
      </c>
      <c r="AA641" s="17">
        <v>0.37334003582177</v>
      </c>
      <c r="AB641" s="17">
        <v>0.37607823858080802</v>
      </c>
      <c r="AC641" s="17">
        <v>0.55996150668162403</v>
      </c>
      <c r="AD641" s="17">
        <v>0.433066336683536</v>
      </c>
      <c r="AE641" s="17"/>
      <c r="AF641" s="17">
        <v>0.39116533387623798</v>
      </c>
      <c r="AG641" s="17">
        <v>0.46202515296544699</v>
      </c>
      <c r="AH641" s="17"/>
      <c r="AI641" s="17">
        <v>0.31706535242822498</v>
      </c>
      <c r="AJ641" s="17">
        <v>0.38714384891634002</v>
      </c>
      <c r="AK641" s="17">
        <v>0.40975790485860702</v>
      </c>
      <c r="AL641" s="17">
        <v>0.38782048104531402</v>
      </c>
      <c r="AM641" s="17">
        <v>0.47190594725665902</v>
      </c>
      <c r="AN641" s="17">
        <v>0.46793705765579802</v>
      </c>
      <c r="AO641" s="17">
        <v>0.55626206445744097</v>
      </c>
      <c r="AP641" s="17"/>
      <c r="AQ641" s="17">
        <v>0.58810507993243799</v>
      </c>
      <c r="AR641" s="17">
        <v>0.229544309565616</v>
      </c>
      <c r="AS641" s="17"/>
      <c r="AT641" s="17">
        <v>0.70006518062587098</v>
      </c>
      <c r="AU641" s="17">
        <v>0.40964698384197601</v>
      </c>
      <c r="AV641" s="17">
        <v>0.25347486595451901</v>
      </c>
      <c r="AW641" s="17"/>
      <c r="AX641" s="17">
        <v>0.41850610937903499</v>
      </c>
      <c r="AY641" s="17">
        <v>0.42132112308087899</v>
      </c>
      <c r="AZ641" s="17"/>
      <c r="BA641" s="17">
        <v>0.41688960016779603</v>
      </c>
      <c r="BB641" s="17">
        <v>0.54165865629503096</v>
      </c>
      <c r="BC641" s="17">
        <v>0.50468719477869695</v>
      </c>
      <c r="BD641" s="17">
        <v>0.40337480780770402</v>
      </c>
      <c r="BE641" s="17">
        <v>4.1160409312634101E-2</v>
      </c>
      <c r="BF641" s="17"/>
      <c r="BG641" s="17">
        <v>0.51255240288143999</v>
      </c>
      <c r="BH641" s="17">
        <v>0.13290287828362199</v>
      </c>
    </row>
    <row r="642" spans="2:60" x14ac:dyDescent="0.35">
      <c r="B642" t="s">
        <v>247</v>
      </c>
      <c r="C642" s="17">
        <v>0.24728455980884501</v>
      </c>
      <c r="D642" s="17">
        <v>0.238841143661811</v>
      </c>
      <c r="E642" s="17">
        <v>0.25915600670001498</v>
      </c>
      <c r="F642" s="17"/>
      <c r="G642" s="17">
        <v>0.23580744512571999</v>
      </c>
      <c r="H642" s="17">
        <v>0.28396651362888697</v>
      </c>
      <c r="I642" s="17">
        <v>0.26119081234230401</v>
      </c>
      <c r="J642" s="17">
        <v>0.22544053286079499</v>
      </c>
      <c r="K642" s="17">
        <v>0.23327530496224999</v>
      </c>
      <c r="L642" s="17">
        <v>0.23921041480421801</v>
      </c>
      <c r="M642" s="17"/>
      <c r="N642" s="17">
        <v>0.23809614470040599</v>
      </c>
      <c r="O642" s="17">
        <v>0.237071216023131</v>
      </c>
      <c r="P642" s="17">
        <v>0.261549605471807</v>
      </c>
      <c r="Q642" s="17">
        <v>0.28229173641871802</v>
      </c>
      <c r="R642" s="17">
        <v>0.20151608840552099</v>
      </c>
      <c r="S642" s="17"/>
      <c r="T642" s="17">
        <v>0.23791267189865301</v>
      </c>
      <c r="U642" s="17">
        <v>0.236503765636112</v>
      </c>
      <c r="V642" s="17">
        <v>0.26609238802811602</v>
      </c>
      <c r="W642" s="17">
        <v>0.233338183224259</v>
      </c>
      <c r="X642" s="17"/>
      <c r="Y642" s="17">
        <v>0.23818677716071299</v>
      </c>
      <c r="Z642" s="17">
        <v>0.26922076143139101</v>
      </c>
      <c r="AA642" s="17">
        <v>0.24916586149060099</v>
      </c>
      <c r="AB642" s="17">
        <v>0.2298231790975</v>
      </c>
      <c r="AC642" s="17">
        <v>0.181805729543802</v>
      </c>
      <c r="AD642" s="17">
        <v>0.21535824879967</v>
      </c>
      <c r="AE642" s="17"/>
      <c r="AF642" s="17">
        <v>0.26079673416226601</v>
      </c>
      <c r="AG642" s="17">
        <v>0.23053691541434801</v>
      </c>
      <c r="AH642" s="17"/>
      <c r="AI642" s="17">
        <v>0.20643896350761301</v>
      </c>
      <c r="AJ642" s="17">
        <v>0.25855820049332801</v>
      </c>
      <c r="AK642" s="17">
        <v>0.25538555183905998</v>
      </c>
      <c r="AL642" s="17">
        <v>0.26378978440687301</v>
      </c>
      <c r="AM642" s="17">
        <v>0.22795888445763601</v>
      </c>
      <c r="AN642" s="17">
        <v>0.29187002271193202</v>
      </c>
      <c r="AO642" s="17">
        <v>0.15119271048159399</v>
      </c>
      <c r="AP642" s="17"/>
      <c r="AQ642" s="17">
        <v>0.24377965083644401</v>
      </c>
      <c r="AR642" s="17">
        <v>0.26448868364739198</v>
      </c>
      <c r="AS642" s="17"/>
      <c r="AT642" s="17">
        <v>0.206841748399967</v>
      </c>
      <c r="AU642" s="17">
        <v>0.284587026091426</v>
      </c>
      <c r="AV642" s="17">
        <v>0.24504960814881799</v>
      </c>
      <c r="AW642" s="17"/>
      <c r="AX642" s="17">
        <v>0.23859958616363</v>
      </c>
      <c r="AY642" s="17">
        <v>0.25042175254059801</v>
      </c>
      <c r="AZ642" s="17"/>
      <c r="BA642" s="17">
        <v>0.26873964867318501</v>
      </c>
      <c r="BB642" s="17">
        <v>0.26096005007890399</v>
      </c>
      <c r="BC642" s="17">
        <v>0.27872509321174199</v>
      </c>
      <c r="BD642" s="17">
        <v>0.298280617971106</v>
      </c>
      <c r="BE642" s="17">
        <v>0.102938761539223</v>
      </c>
      <c r="BF642" s="17"/>
      <c r="BG642" s="17">
        <v>0.26277488282004602</v>
      </c>
      <c r="BH642" s="17">
        <v>0.15241538167607099</v>
      </c>
    </row>
    <row r="643" spans="2:60" x14ac:dyDescent="0.35">
      <c r="B643" t="s">
        <v>248</v>
      </c>
      <c r="C643" s="17">
        <v>0.160469717572189</v>
      </c>
      <c r="D643" s="17">
        <v>0.16068892282939901</v>
      </c>
      <c r="E643" s="17">
        <v>0.16145612366824999</v>
      </c>
      <c r="F643" s="17"/>
      <c r="G643" s="17">
        <v>0.14321515365715901</v>
      </c>
      <c r="H643" s="17">
        <v>0.18261002025758799</v>
      </c>
      <c r="I643" s="17">
        <v>0.12983346720609201</v>
      </c>
      <c r="J643" s="17">
        <v>0.18950189748837601</v>
      </c>
      <c r="K643" s="17">
        <v>0.16218631698288</v>
      </c>
      <c r="L643" s="17">
        <v>0.152343238489099</v>
      </c>
      <c r="M643" s="17"/>
      <c r="N643" s="17">
        <v>0.13458723007805401</v>
      </c>
      <c r="O643" s="17">
        <v>0.13610371832874699</v>
      </c>
      <c r="P643" s="17">
        <v>0.18048191167557501</v>
      </c>
      <c r="Q643" s="17">
        <v>0.18587846447885001</v>
      </c>
      <c r="R643" s="17">
        <v>0.18064970788281201</v>
      </c>
      <c r="S643" s="17"/>
      <c r="T643" s="17">
        <v>0.14583098247699999</v>
      </c>
      <c r="U643" s="17">
        <v>0.185936765718349</v>
      </c>
      <c r="V643" s="17">
        <v>0.16392151289745799</v>
      </c>
      <c r="W643" s="17">
        <v>0.143222888156531</v>
      </c>
      <c r="X643" s="17"/>
      <c r="Y643" s="17">
        <v>0.13129320717227999</v>
      </c>
      <c r="Z643" s="17">
        <v>0.166672424816797</v>
      </c>
      <c r="AA643" s="17">
        <v>0.19877321492274699</v>
      </c>
      <c r="AB643" s="17">
        <v>0.20068005953649701</v>
      </c>
      <c r="AC643" s="17">
        <v>0.14136302718198299</v>
      </c>
      <c r="AD643" s="17">
        <v>0.17764151101117001</v>
      </c>
      <c r="AE643" s="17"/>
      <c r="AF643" s="17">
        <v>0.18352787403677101</v>
      </c>
      <c r="AG643" s="17">
        <v>0.13088029676500801</v>
      </c>
      <c r="AH643" s="17"/>
      <c r="AI643" s="17">
        <v>0.16710525451343</v>
      </c>
      <c r="AJ643" s="17">
        <v>0.16696661963018999</v>
      </c>
      <c r="AK643" s="17">
        <v>0.160875057281054</v>
      </c>
      <c r="AL643" s="17">
        <v>0.17714197954756</v>
      </c>
      <c r="AM643" s="17">
        <v>0.155752964402528</v>
      </c>
      <c r="AN643" s="17">
        <v>0.14396568172667501</v>
      </c>
      <c r="AO643" s="17">
        <v>0.115612090910587</v>
      </c>
      <c r="AP643" s="17"/>
      <c r="AQ643" s="17">
        <v>8.9679643255470107E-2</v>
      </c>
      <c r="AR643" s="17">
        <v>0.233503674924216</v>
      </c>
      <c r="AS643" s="17"/>
      <c r="AT643" s="17">
        <v>6.2078477312475601E-2</v>
      </c>
      <c r="AU643" s="17">
        <v>0.14476140726861</v>
      </c>
      <c r="AV643" s="17">
        <v>0.255591370373836</v>
      </c>
      <c r="AW643" s="17"/>
      <c r="AX643" s="17">
        <v>0.16843022218725401</v>
      </c>
      <c r="AY643" s="17">
        <v>0.15759421809002</v>
      </c>
      <c r="AZ643" s="17"/>
      <c r="BA643" s="17">
        <v>0.13090319286020599</v>
      </c>
      <c r="BB643" s="17">
        <v>0.12615885454630299</v>
      </c>
      <c r="BC643" s="17">
        <v>0.14301919126780199</v>
      </c>
      <c r="BD643" s="17">
        <v>0.18953090349972801</v>
      </c>
      <c r="BE643" s="17">
        <v>0.29927733209928797</v>
      </c>
      <c r="BF643" s="17"/>
      <c r="BG643" s="17">
        <v>0.127265618655374</v>
      </c>
      <c r="BH643" s="17">
        <v>0.27148051241927501</v>
      </c>
    </row>
    <row r="644" spans="2:60" x14ac:dyDescent="0.35">
      <c r="B644" t="s">
        <v>249</v>
      </c>
      <c r="C644" s="17">
        <v>9.5087235582787394E-2</v>
      </c>
      <c r="D644" s="17">
        <v>0.107664642724937</v>
      </c>
      <c r="E644" s="17">
        <v>8.4630210059538996E-2</v>
      </c>
      <c r="F644" s="17"/>
      <c r="G644" s="17">
        <v>7.06532385373108E-2</v>
      </c>
      <c r="H644" s="17">
        <v>9.5691802388153099E-2</v>
      </c>
      <c r="I644" s="17">
        <v>6.0174154894428199E-2</v>
      </c>
      <c r="J644" s="17">
        <v>0.10347607787395401</v>
      </c>
      <c r="K644" s="17">
        <v>0.14309142181984</v>
      </c>
      <c r="L644" s="17">
        <v>9.1974561213476205E-2</v>
      </c>
      <c r="M644" s="17"/>
      <c r="N644" s="17">
        <v>7.2190438356964495E-2</v>
      </c>
      <c r="O644" s="17">
        <v>7.7456446966889997E-2</v>
      </c>
      <c r="P644" s="17">
        <v>0.11587091888867899</v>
      </c>
      <c r="Q644" s="17">
        <v>0.109092405576865</v>
      </c>
      <c r="R644" s="17">
        <v>0.110747116009917</v>
      </c>
      <c r="S644" s="17"/>
      <c r="T644" s="17">
        <v>8.2400083451762696E-2</v>
      </c>
      <c r="U644" s="17">
        <v>0.10727880953366201</v>
      </c>
      <c r="V644" s="17">
        <v>8.9653413369402496E-2</v>
      </c>
      <c r="W644" s="17">
        <v>0.10215486382179401</v>
      </c>
      <c r="X644" s="17"/>
      <c r="Y644" s="17">
        <v>7.24228938469893E-2</v>
      </c>
      <c r="Z644" s="17">
        <v>0.106815897393785</v>
      </c>
      <c r="AA644" s="17">
        <v>0.10511478748778399</v>
      </c>
      <c r="AB644" s="17">
        <v>0.108561333995842</v>
      </c>
      <c r="AC644" s="17">
        <v>6.5337092451319898E-2</v>
      </c>
      <c r="AD644" s="17">
        <v>0.106497288005863</v>
      </c>
      <c r="AE644" s="17"/>
      <c r="AF644" s="17">
        <v>9.2893812777347096E-2</v>
      </c>
      <c r="AG644" s="17">
        <v>9.8733483809140696E-2</v>
      </c>
      <c r="AH644" s="17"/>
      <c r="AI644" s="17">
        <v>7.2828589709757197E-2</v>
      </c>
      <c r="AJ644" s="17">
        <v>9.6607455480766102E-2</v>
      </c>
      <c r="AK644" s="17">
        <v>8.5807177435624896E-2</v>
      </c>
      <c r="AL644" s="17">
        <v>0.105676220409179</v>
      </c>
      <c r="AM644" s="17">
        <v>0.10495501431969299</v>
      </c>
      <c r="AN644" s="17">
        <v>7.3917845749074507E-2</v>
      </c>
      <c r="AO644" s="17">
        <v>0.140105818596758</v>
      </c>
      <c r="AP644" s="17"/>
      <c r="AQ644" s="17">
        <v>2.2573885790182699E-2</v>
      </c>
      <c r="AR644" s="17">
        <v>0.20136874266991101</v>
      </c>
      <c r="AS644" s="17"/>
      <c r="AT644" s="17">
        <v>1.4717132930720399E-2</v>
      </c>
      <c r="AU644" s="17">
        <v>6.2239760303757503E-2</v>
      </c>
      <c r="AV644" s="17">
        <v>0.20464719300561801</v>
      </c>
      <c r="AW644" s="17"/>
      <c r="AX644" s="17">
        <v>9.4257620692768898E-2</v>
      </c>
      <c r="AY644" s="17">
        <v>9.5386909699191197E-2</v>
      </c>
      <c r="AZ644" s="17"/>
      <c r="BA644" s="17">
        <v>8.0446923749590796E-2</v>
      </c>
      <c r="BB644" s="17">
        <v>3.1453020426248798E-2</v>
      </c>
      <c r="BC644" s="17">
        <v>3.7204673480323601E-2</v>
      </c>
      <c r="BD644" s="17">
        <v>7.5583223125339799E-2</v>
      </c>
      <c r="BE644" s="17">
        <v>0.46584848354783898</v>
      </c>
      <c r="BF644" s="17"/>
      <c r="BG644" s="17">
        <v>4.28823684562279E-2</v>
      </c>
      <c r="BH644" s="17">
        <v>0.36700122983974798</v>
      </c>
    </row>
    <row r="645" spans="2:60" x14ac:dyDescent="0.35">
      <c r="B645" t="s">
        <v>114</v>
      </c>
      <c r="C645" s="17">
        <v>7.6584370911860003E-2</v>
      </c>
      <c r="D645" s="17">
        <v>5.0937408873725297E-2</v>
      </c>
      <c r="E645" s="17">
        <v>9.9028633120000903E-2</v>
      </c>
      <c r="F645" s="17"/>
      <c r="G645" s="17">
        <v>9.9590485226498299E-2</v>
      </c>
      <c r="H645" s="17">
        <v>4.7915457821230703E-2</v>
      </c>
      <c r="I645" s="17">
        <v>9.7174854160567106E-2</v>
      </c>
      <c r="J645" s="17">
        <v>8.9988830511384996E-2</v>
      </c>
      <c r="K645" s="17">
        <v>8.1288593106580306E-2</v>
      </c>
      <c r="L645" s="17">
        <v>5.7741123772653703E-2</v>
      </c>
      <c r="M645" s="17"/>
      <c r="N645" s="17">
        <v>0.11891822142835599</v>
      </c>
      <c r="O645" s="17">
        <v>9.3717908893412499E-2</v>
      </c>
      <c r="P645" s="17">
        <v>5.9334537416065002E-2</v>
      </c>
      <c r="Q645" s="17">
        <v>2.2088161062161601E-2</v>
      </c>
      <c r="R645" s="17">
        <v>3.8011328052479698E-2</v>
      </c>
      <c r="S645" s="17"/>
      <c r="T645" s="17">
        <v>6.1955550135792202E-2</v>
      </c>
      <c r="U645" s="17">
        <v>8.4312538598609293E-2</v>
      </c>
      <c r="V645" s="17">
        <v>7.8509045521842402E-2</v>
      </c>
      <c r="W645" s="17">
        <v>7.7184289924691701E-2</v>
      </c>
      <c r="X645" s="17"/>
      <c r="Y645" s="17">
        <v>9.6306459519309204E-2</v>
      </c>
      <c r="Z645" s="17">
        <v>6.2131307743650499E-2</v>
      </c>
      <c r="AA645" s="17">
        <v>7.3606100277098394E-2</v>
      </c>
      <c r="AB645" s="17">
        <v>8.4857188789352903E-2</v>
      </c>
      <c r="AC645" s="17">
        <v>5.15326441412709E-2</v>
      </c>
      <c r="AD645" s="17">
        <v>6.7436615499760696E-2</v>
      </c>
      <c r="AE645" s="17"/>
      <c r="AF645" s="17">
        <v>7.1616245147378202E-2</v>
      </c>
      <c r="AG645" s="17">
        <v>7.7824151046056306E-2</v>
      </c>
      <c r="AH645" s="17"/>
      <c r="AI645" s="17">
        <v>0.23656183984097501</v>
      </c>
      <c r="AJ645" s="17">
        <v>9.0723875479376506E-2</v>
      </c>
      <c r="AK645" s="17">
        <v>8.8174308585653005E-2</v>
      </c>
      <c r="AL645" s="17">
        <v>6.5571534591073302E-2</v>
      </c>
      <c r="AM645" s="17">
        <v>3.94271895634851E-2</v>
      </c>
      <c r="AN645" s="17">
        <v>2.2309392156520499E-2</v>
      </c>
      <c r="AO645" s="17">
        <v>3.6827315553620399E-2</v>
      </c>
      <c r="AP645" s="17"/>
      <c r="AQ645" s="17">
        <v>5.5861740185465497E-2</v>
      </c>
      <c r="AR645" s="17">
        <v>7.1094589192863794E-2</v>
      </c>
      <c r="AS645" s="17"/>
      <c r="AT645" s="17">
        <v>1.6297460730966301E-2</v>
      </c>
      <c r="AU645" s="17">
        <v>9.87648224942312E-2</v>
      </c>
      <c r="AV645" s="17">
        <v>4.1236962517208701E-2</v>
      </c>
      <c r="AW645" s="17"/>
      <c r="AX645" s="17">
        <v>8.0206461577311497E-2</v>
      </c>
      <c r="AY645" s="17">
        <v>7.5275996589312194E-2</v>
      </c>
      <c r="AZ645" s="17"/>
      <c r="BA645" s="17">
        <v>0.103020634549223</v>
      </c>
      <c r="BB645" s="17">
        <v>3.9769418653513099E-2</v>
      </c>
      <c r="BC645" s="17">
        <v>3.6363847261435697E-2</v>
      </c>
      <c r="BD645" s="17">
        <v>3.32304475961216E-2</v>
      </c>
      <c r="BE645" s="17">
        <v>9.0775013501015703E-2</v>
      </c>
      <c r="BF645" s="17"/>
      <c r="BG645" s="17">
        <v>5.4524727186911703E-2</v>
      </c>
      <c r="BH645" s="17">
        <v>7.6199997781284307E-2</v>
      </c>
    </row>
    <row r="646" spans="2:60" x14ac:dyDescent="0.35">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row>
    <row r="647" spans="2:60" x14ac:dyDescent="0.35">
      <c r="B647" s="6" t="s">
        <v>281</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row>
    <row r="648" spans="2:60" x14ac:dyDescent="0.35">
      <c r="B648" s="24" t="s">
        <v>97</v>
      </c>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row>
    <row r="649" spans="2:60" x14ac:dyDescent="0.35">
      <c r="B649" t="s">
        <v>275</v>
      </c>
      <c r="C649" s="17">
        <v>9.8001623989359493E-2</v>
      </c>
      <c r="D649" s="17">
        <v>0.122531319780752</v>
      </c>
      <c r="E649" s="17">
        <v>7.6243686623097398E-2</v>
      </c>
      <c r="F649" s="17"/>
      <c r="G649" s="17">
        <v>0.122134656266861</v>
      </c>
      <c r="H649" s="17">
        <v>0.14628844261832599</v>
      </c>
      <c r="I649" s="17">
        <v>0.119241981190331</v>
      </c>
      <c r="J649" s="17">
        <v>7.1658998196225496E-2</v>
      </c>
      <c r="K649" s="17">
        <v>7.4946641942237505E-2</v>
      </c>
      <c r="L649" s="17">
        <v>6.4234781661708401E-2</v>
      </c>
      <c r="M649" s="17"/>
      <c r="N649" s="17">
        <v>0.10743032711868</v>
      </c>
      <c r="O649" s="17">
        <v>0.10357140727276699</v>
      </c>
      <c r="P649" s="17">
        <v>8.9893833843533999E-2</v>
      </c>
      <c r="Q649" s="17">
        <v>8.1500218103401204E-2</v>
      </c>
      <c r="R649" s="17">
        <v>0.102702280410208</v>
      </c>
      <c r="S649" s="17"/>
      <c r="T649" s="17">
        <v>0.11271941781358399</v>
      </c>
      <c r="U649" s="17">
        <v>8.5858771593758404E-2</v>
      </c>
      <c r="V649" s="17">
        <v>8.7993267807517303E-2</v>
      </c>
      <c r="W649" s="17">
        <v>0.114057903198464</v>
      </c>
      <c r="X649" s="17"/>
      <c r="Y649" s="17">
        <v>0.13796302471114399</v>
      </c>
      <c r="Z649" s="17">
        <v>7.4847552083897803E-2</v>
      </c>
      <c r="AA649" s="17">
        <v>0.14004147782472501</v>
      </c>
      <c r="AB649" s="17">
        <v>7.7679816657096806E-2</v>
      </c>
      <c r="AC649" s="17">
        <v>4.4434010457192002E-2</v>
      </c>
      <c r="AD649" s="17">
        <v>7.2701739336385005E-2</v>
      </c>
      <c r="AE649" s="17"/>
      <c r="AF649" s="17">
        <v>9.3801166077731493E-2</v>
      </c>
      <c r="AG649" s="17">
        <v>0.104915221305538</v>
      </c>
      <c r="AH649" s="17"/>
      <c r="AI649" s="17">
        <v>0.13286705357378001</v>
      </c>
      <c r="AJ649" s="17">
        <v>0.114264715796063</v>
      </c>
      <c r="AK649" s="17">
        <v>8.9033373000010005E-2</v>
      </c>
      <c r="AL649" s="17">
        <v>4.2778288109810998E-2</v>
      </c>
      <c r="AM649" s="17">
        <v>9.3728052242053994E-2</v>
      </c>
      <c r="AN649" s="17">
        <v>0.10445198278653101</v>
      </c>
      <c r="AO649" s="17">
        <v>0.17065336915249801</v>
      </c>
      <c r="AP649" s="17"/>
      <c r="AQ649" s="17">
        <v>9.3436897649000802E-2</v>
      </c>
      <c r="AR649" s="17">
        <v>0.121247438196812</v>
      </c>
      <c r="AS649" s="17"/>
      <c r="AT649" s="17">
        <v>8.3158466605819506E-2</v>
      </c>
      <c r="AU649" s="17">
        <v>9.1626989938399295E-2</v>
      </c>
      <c r="AV649" s="17">
        <v>0.11578174872510399</v>
      </c>
      <c r="AW649" s="17"/>
      <c r="AX649" s="17">
        <v>8.8966026265092202E-2</v>
      </c>
      <c r="AY649" s="17">
        <v>0.10126546941544499</v>
      </c>
      <c r="AZ649" s="17"/>
      <c r="BA649" s="17">
        <v>1</v>
      </c>
      <c r="BB649" s="17">
        <v>0</v>
      </c>
      <c r="BC649" s="17">
        <v>0</v>
      </c>
      <c r="BD649" s="17">
        <v>0</v>
      </c>
      <c r="BE649" s="17">
        <v>0</v>
      </c>
      <c r="BF649" s="17"/>
      <c r="BG649" s="17">
        <v>0.23328102589723401</v>
      </c>
      <c r="BH649" s="17">
        <v>0</v>
      </c>
    </row>
    <row r="650" spans="2:60" x14ac:dyDescent="0.35">
      <c r="B650" t="s">
        <v>276</v>
      </c>
      <c r="C650" s="17">
        <v>0.32209951202215398</v>
      </c>
      <c r="D650" s="17">
        <v>0.29621825365943699</v>
      </c>
      <c r="E650" s="17">
        <v>0.34725688978178798</v>
      </c>
      <c r="F650" s="17"/>
      <c r="G650" s="17">
        <v>0.43476422529821901</v>
      </c>
      <c r="H650" s="17">
        <v>0.34168781518486901</v>
      </c>
      <c r="I650" s="17">
        <v>0.321816742102079</v>
      </c>
      <c r="J650" s="17">
        <v>0.32507531666748701</v>
      </c>
      <c r="K650" s="17">
        <v>0.26793476342073203</v>
      </c>
      <c r="L650" s="17">
        <v>0.28102457810871201</v>
      </c>
      <c r="M650" s="17"/>
      <c r="N650" s="17">
        <v>0.36048106141283598</v>
      </c>
      <c r="O650" s="17">
        <v>0.35446030705095299</v>
      </c>
      <c r="P650" s="17">
        <v>0.31048955804039402</v>
      </c>
      <c r="Q650" s="17">
        <v>0.23944664022319101</v>
      </c>
      <c r="R650" s="17">
        <v>0.32969042771623203</v>
      </c>
      <c r="S650" s="17"/>
      <c r="T650" s="17">
        <v>0.33328063972106298</v>
      </c>
      <c r="U650" s="17">
        <v>0.30383344567443898</v>
      </c>
      <c r="V650" s="17">
        <v>0.32174885592751201</v>
      </c>
      <c r="W650" s="17">
        <v>0.33059934204476699</v>
      </c>
      <c r="X650" s="17"/>
      <c r="Y650" s="17">
        <v>0.31201514613961501</v>
      </c>
      <c r="Z650" s="17">
        <v>0.31949120792313201</v>
      </c>
      <c r="AA650" s="17">
        <v>0.32328285243093802</v>
      </c>
      <c r="AB650" s="17">
        <v>0.32070016372197802</v>
      </c>
      <c r="AC650" s="17">
        <v>0.35643500131525602</v>
      </c>
      <c r="AD650" s="17">
        <v>0.357808953719505</v>
      </c>
      <c r="AE650" s="17"/>
      <c r="AF650" s="17">
        <v>0.29040963461335101</v>
      </c>
      <c r="AG650" s="17">
        <v>0.36657453600214801</v>
      </c>
      <c r="AH650" s="17"/>
      <c r="AI650" s="17">
        <v>0.26022873743042202</v>
      </c>
      <c r="AJ650" s="17">
        <v>0.38606951335998202</v>
      </c>
      <c r="AK650" s="17">
        <v>0.37316658973344902</v>
      </c>
      <c r="AL650" s="17">
        <v>0.30288818142947199</v>
      </c>
      <c r="AM650" s="17">
        <v>0.28354887273584001</v>
      </c>
      <c r="AN650" s="17">
        <v>0.244466337373725</v>
      </c>
      <c r="AO650" s="17">
        <v>0.22504160774573001</v>
      </c>
      <c r="AP650" s="17"/>
      <c r="AQ650" s="17">
        <v>0.37298378577871499</v>
      </c>
      <c r="AR650" s="17">
        <v>0.24382388531705501</v>
      </c>
      <c r="AS650" s="17"/>
      <c r="AT650" s="17">
        <v>0.40569276118154102</v>
      </c>
      <c r="AU650" s="17">
        <v>0.32895698574223098</v>
      </c>
      <c r="AV650" s="17">
        <v>0.25729972212635699</v>
      </c>
      <c r="AW650" s="17"/>
      <c r="AX650" s="17">
        <v>0.31518372691788898</v>
      </c>
      <c r="AY650" s="17">
        <v>0.32459763713453399</v>
      </c>
      <c r="AZ650" s="17"/>
      <c r="BA650" s="17">
        <v>0</v>
      </c>
      <c r="BB650" s="17">
        <v>1</v>
      </c>
      <c r="BC650" s="17">
        <v>0</v>
      </c>
      <c r="BD650" s="17">
        <v>0</v>
      </c>
      <c r="BE650" s="17">
        <v>0</v>
      </c>
      <c r="BF650" s="17"/>
      <c r="BG650" s="17">
        <v>0.76671897410276602</v>
      </c>
      <c r="BH650" s="17">
        <v>0</v>
      </c>
    </row>
    <row r="651" spans="2:60" x14ac:dyDescent="0.35">
      <c r="B651" t="s">
        <v>277</v>
      </c>
      <c r="C651" s="17">
        <v>0.34055833247051398</v>
      </c>
      <c r="D651" s="17">
        <v>0.33141120219185</v>
      </c>
      <c r="E651" s="17">
        <v>0.34918134296512299</v>
      </c>
      <c r="F651" s="17"/>
      <c r="G651" s="17">
        <v>0.266862768158522</v>
      </c>
      <c r="H651" s="17">
        <v>0.35246706227498797</v>
      </c>
      <c r="I651" s="17">
        <v>0.31741245232405002</v>
      </c>
      <c r="J651" s="17">
        <v>0.30704394504273003</v>
      </c>
      <c r="K651" s="17">
        <v>0.36231644477789698</v>
      </c>
      <c r="L651" s="17">
        <v>0.39930783150246402</v>
      </c>
      <c r="M651" s="17"/>
      <c r="N651" s="17">
        <v>0.30491120217470802</v>
      </c>
      <c r="O651" s="17">
        <v>0.31830522986714999</v>
      </c>
      <c r="P651" s="17">
        <v>0.33726660476361098</v>
      </c>
      <c r="Q651" s="17">
        <v>0.446848941102368</v>
      </c>
      <c r="R651" s="17">
        <v>0.32398108750764998</v>
      </c>
      <c r="S651" s="17"/>
      <c r="T651" s="17">
        <v>0.37826182288119797</v>
      </c>
      <c r="U651" s="17">
        <v>0.32624632054796598</v>
      </c>
      <c r="V651" s="17">
        <v>0.33675086761129303</v>
      </c>
      <c r="W651" s="17">
        <v>0.332301289943426</v>
      </c>
      <c r="X651" s="17"/>
      <c r="Y651" s="17">
        <v>0.35321392688853198</v>
      </c>
      <c r="Z651" s="17">
        <v>0.34023453138197202</v>
      </c>
      <c r="AA651" s="17">
        <v>0.35692981600062801</v>
      </c>
      <c r="AB651" s="17">
        <v>0.31202883728046699</v>
      </c>
      <c r="AC651" s="17">
        <v>0.318915771478467</v>
      </c>
      <c r="AD651" s="17">
        <v>0.32545804954448199</v>
      </c>
      <c r="AE651" s="17"/>
      <c r="AF651" s="17">
        <v>0.35725623570258702</v>
      </c>
      <c r="AG651" s="17">
        <v>0.31852334558296802</v>
      </c>
      <c r="AH651" s="17"/>
      <c r="AI651" s="17">
        <v>0.247675103292822</v>
      </c>
      <c r="AJ651" s="17">
        <v>0.27505363198954402</v>
      </c>
      <c r="AK651" s="17">
        <v>0.31658125200729198</v>
      </c>
      <c r="AL651" s="17">
        <v>0.41843438259378501</v>
      </c>
      <c r="AM651" s="17">
        <v>0.36554025223551301</v>
      </c>
      <c r="AN651" s="17">
        <v>0.44277335271808499</v>
      </c>
      <c r="AO651" s="17">
        <v>0.43614450339418198</v>
      </c>
      <c r="AP651" s="17"/>
      <c r="AQ651" s="17">
        <v>0.43360629012434498</v>
      </c>
      <c r="AR651" s="17">
        <v>0.23266343749741999</v>
      </c>
      <c r="AS651" s="17"/>
      <c r="AT651" s="17">
        <v>0.446061008798185</v>
      </c>
      <c r="AU651" s="17">
        <v>0.36946349936589301</v>
      </c>
      <c r="AV651" s="17">
        <v>0.247330783380388</v>
      </c>
      <c r="AW651" s="17"/>
      <c r="AX651" s="17">
        <v>0.35301989523666</v>
      </c>
      <c r="AY651" s="17">
        <v>0.33605695736757701</v>
      </c>
      <c r="AZ651" s="17"/>
      <c r="BA651" s="17">
        <v>0</v>
      </c>
      <c r="BB651" s="17">
        <v>0</v>
      </c>
      <c r="BC651" s="17">
        <v>1</v>
      </c>
      <c r="BD651" s="17">
        <v>0</v>
      </c>
      <c r="BE651" s="17">
        <v>0</v>
      </c>
      <c r="BF651" s="17"/>
      <c r="BG651" s="17">
        <v>0</v>
      </c>
      <c r="BH651" s="17">
        <v>0</v>
      </c>
    </row>
    <row r="652" spans="2:60" x14ac:dyDescent="0.35">
      <c r="B652" t="s">
        <v>278</v>
      </c>
      <c r="C652" s="17">
        <v>4.3565440410540397E-2</v>
      </c>
      <c r="D652" s="17">
        <v>4.5062285854935498E-2</v>
      </c>
      <c r="E652" s="17">
        <v>4.1577207374406497E-2</v>
      </c>
      <c r="F652" s="17"/>
      <c r="G652" s="17">
        <v>4.4590051542224798E-2</v>
      </c>
      <c r="H652" s="17">
        <v>3.0129572611514301E-2</v>
      </c>
      <c r="I652" s="17">
        <v>6.4351614217584799E-2</v>
      </c>
      <c r="J652" s="17">
        <v>5.4214363746514997E-2</v>
      </c>
      <c r="K652" s="17">
        <v>2.2080114506596901E-2</v>
      </c>
      <c r="L652" s="17">
        <v>4.6968816007834202E-2</v>
      </c>
      <c r="M652" s="17"/>
      <c r="N652" s="17">
        <v>4.20727413585123E-2</v>
      </c>
      <c r="O652" s="17">
        <v>3.8975044541311198E-2</v>
      </c>
      <c r="P652" s="17">
        <v>4.2544317194295397E-2</v>
      </c>
      <c r="Q652" s="17">
        <v>5.1282696730589897E-2</v>
      </c>
      <c r="R652" s="17">
        <v>6.07451021860154E-2</v>
      </c>
      <c r="S652" s="17"/>
      <c r="T652" s="17">
        <v>3.9591843982975397E-2</v>
      </c>
      <c r="U652" s="17">
        <v>4.4941116471696803E-2</v>
      </c>
      <c r="V652" s="17">
        <v>4.8184376393544399E-2</v>
      </c>
      <c r="W652" s="17">
        <v>3.78299498047453E-2</v>
      </c>
      <c r="X652" s="17"/>
      <c r="Y652" s="17">
        <v>5.8212191922622301E-2</v>
      </c>
      <c r="Z652" s="17">
        <v>4.4037295329899397E-2</v>
      </c>
      <c r="AA652" s="17">
        <v>2.3340473043111098E-2</v>
      </c>
      <c r="AB652" s="17">
        <v>2.3043296848932301E-2</v>
      </c>
      <c r="AC652" s="17">
        <v>6.4240024797063894E-2</v>
      </c>
      <c r="AD652" s="17">
        <v>2.2091212973983799E-2</v>
      </c>
      <c r="AE652" s="17"/>
      <c r="AF652" s="17">
        <v>4.5480750656256799E-2</v>
      </c>
      <c r="AG652" s="17">
        <v>4.1682078667222199E-2</v>
      </c>
      <c r="AH652" s="17"/>
      <c r="AI652" s="17">
        <v>2.8265548632917501E-2</v>
      </c>
      <c r="AJ652" s="17">
        <v>3.5062257533458201E-2</v>
      </c>
      <c r="AK652" s="17">
        <v>4.76366490695357E-2</v>
      </c>
      <c r="AL652" s="17">
        <v>5.17872315477396E-2</v>
      </c>
      <c r="AM652" s="17">
        <v>4.8437737052523099E-2</v>
      </c>
      <c r="AN652" s="17">
        <v>4.9615115237717597E-2</v>
      </c>
      <c r="AO652" s="17">
        <v>3.0363910302976201E-2</v>
      </c>
      <c r="AP652" s="17"/>
      <c r="AQ652" s="17">
        <v>4.7700369916695601E-2</v>
      </c>
      <c r="AR652" s="17">
        <v>4.2040144753355199E-2</v>
      </c>
      <c r="AS652" s="17"/>
      <c r="AT652" s="17">
        <v>3.94734500217701E-2</v>
      </c>
      <c r="AU652" s="17">
        <v>4.0252088741450601E-2</v>
      </c>
      <c r="AV652" s="17">
        <v>5.2662192141076397E-2</v>
      </c>
      <c r="AW652" s="17"/>
      <c r="AX652" s="17">
        <v>4.4552246133111803E-2</v>
      </c>
      <c r="AY652" s="17">
        <v>4.3208985703022902E-2</v>
      </c>
      <c r="AZ652" s="17"/>
      <c r="BA652" s="17">
        <v>0</v>
      </c>
      <c r="BB652" s="17">
        <v>0</v>
      </c>
      <c r="BC652" s="17">
        <v>0</v>
      </c>
      <c r="BD652" s="17">
        <v>1</v>
      </c>
      <c r="BE652" s="17">
        <v>0</v>
      </c>
      <c r="BF652" s="17"/>
      <c r="BG652" s="17">
        <v>0</v>
      </c>
      <c r="BH652" s="17">
        <v>0.25328222553316498</v>
      </c>
    </row>
    <row r="653" spans="2:60" x14ac:dyDescent="0.35">
      <c r="B653" t="s">
        <v>279</v>
      </c>
      <c r="C653" s="17">
        <v>0.12843810353666699</v>
      </c>
      <c r="D653" s="17">
        <v>0.15643674915762801</v>
      </c>
      <c r="E653" s="17">
        <v>0.103861694246282</v>
      </c>
      <c r="F653" s="17"/>
      <c r="G653" s="17">
        <v>3.0017624318823901E-2</v>
      </c>
      <c r="H653" s="17">
        <v>7.21689950652879E-2</v>
      </c>
      <c r="I653" s="17">
        <v>0.10310188793960499</v>
      </c>
      <c r="J653" s="17">
        <v>0.15423129792714901</v>
      </c>
      <c r="K653" s="17">
        <v>0.21953393455944101</v>
      </c>
      <c r="L653" s="17">
        <v>0.16191164000726299</v>
      </c>
      <c r="M653" s="17"/>
      <c r="N653" s="17">
        <v>8.1083874426228206E-2</v>
      </c>
      <c r="O653" s="17">
        <v>9.93852562880011E-2</v>
      </c>
      <c r="P653" s="17">
        <v>0.16315182973223899</v>
      </c>
      <c r="Q653" s="17">
        <v>0.15588688574368501</v>
      </c>
      <c r="R653" s="17">
        <v>0.162556277569472</v>
      </c>
      <c r="S653" s="17"/>
      <c r="T653" s="17">
        <v>8.3436217319644401E-2</v>
      </c>
      <c r="U653" s="17">
        <v>0.17755616384582301</v>
      </c>
      <c r="V653" s="17">
        <v>0.13135343673869401</v>
      </c>
      <c r="W653" s="17">
        <v>0.113041344127886</v>
      </c>
      <c r="X653" s="17"/>
      <c r="Y653" s="17">
        <v>7.2910476540520699E-2</v>
      </c>
      <c r="Z653" s="17">
        <v>0.15251408023247301</v>
      </c>
      <c r="AA653" s="17">
        <v>0.11443987038772099</v>
      </c>
      <c r="AB653" s="17">
        <v>0.175736109242147</v>
      </c>
      <c r="AC653" s="17">
        <v>0.215975191952021</v>
      </c>
      <c r="AD653" s="17">
        <v>0.16061270165911601</v>
      </c>
      <c r="AE653" s="17"/>
      <c r="AF653" s="17">
        <v>0.15535278813349901</v>
      </c>
      <c r="AG653" s="17">
        <v>9.1868834496782306E-2</v>
      </c>
      <c r="AH653" s="17"/>
      <c r="AI653" s="17">
        <v>0.108604346274215</v>
      </c>
      <c r="AJ653" s="17">
        <v>9.7400377664153201E-2</v>
      </c>
      <c r="AK653" s="17">
        <v>0.11986852758097501</v>
      </c>
      <c r="AL653" s="17">
        <v>0.13480775708709</v>
      </c>
      <c r="AM653" s="17">
        <v>0.175634647532112</v>
      </c>
      <c r="AN653" s="17">
        <v>0.113132210518777</v>
      </c>
      <c r="AO653" s="17">
        <v>0.116394168245172</v>
      </c>
      <c r="AP653" s="17"/>
      <c r="AQ653" s="17">
        <v>7.7080240063982603E-3</v>
      </c>
      <c r="AR653" s="17">
        <v>0.29976557037400198</v>
      </c>
      <c r="AS653" s="17"/>
      <c r="AT653" s="17">
        <v>3.73637863308792E-3</v>
      </c>
      <c r="AU653" s="17">
        <v>8.8735039134259702E-2</v>
      </c>
      <c r="AV653" s="17">
        <v>0.27964214945238702</v>
      </c>
      <c r="AW653" s="17"/>
      <c r="AX653" s="17">
        <v>0.136070351765748</v>
      </c>
      <c r="AY653" s="17">
        <v>0.125681177073869</v>
      </c>
      <c r="AZ653" s="17"/>
      <c r="BA653" s="17">
        <v>0</v>
      </c>
      <c r="BB653" s="17">
        <v>0</v>
      </c>
      <c r="BC653" s="17">
        <v>0</v>
      </c>
      <c r="BD653" s="17">
        <v>0</v>
      </c>
      <c r="BE653" s="17">
        <v>1</v>
      </c>
      <c r="BF653" s="17"/>
      <c r="BG653" s="17">
        <v>0</v>
      </c>
      <c r="BH653" s="17">
        <v>0.74671777446683496</v>
      </c>
    </row>
    <row r="654" spans="2:60" x14ac:dyDescent="0.35">
      <c r="B654" t="s">
        <v>280</v>
      </c>
      <c r="C654" s="17">
        <v>6.7336987570764395E-2</v>
      </c>
      <c r="D654" s="17">
        <v>4.8340189355397002E-2</v>
      </c>
      <c r="E654" s="17">
        <v>8.1879179009302694E-2</v>
      </c>
      <c r="F654" s="17"/>
      <c r="G654" s="17">
        <v>0.10163067441534999</v>
      </c>
      <c r="H654" s="17">
        <v>5.7258112245014398E-2</v>
      </c>
      <c r="I654" s="17">
        <v>7.4075322226349605E-2</v>
      </c>
      <c r="J654" s="17">
        <v>8.7776078419893599E-2</v>
      </c>
      <c r="K654" s="17">
        <v>5.3188100793095799E-2</v>
      </c>
      <c r="L654" s="17">
        <v>4.6552352712018498E-2</v>
      </c>
      <c r="M654" s="17"/>
      <c r="N654" s="17">
        <v>0.10402079350903499</v>
      </c>
      <c r="O654" s="17">
        <v>8.5302754979817402E-2</v>
      </c>
      <c r="P654" s="17">
        <v>5.6653856425927303E-2</v>
      </c>
      <c r="Q654" s="17">
        <v>2.5034618096765601E-2</v>
      </c>
      <c r="R654" s="17">
        <v>2.0324824610421201E-2</v>
      </c>
      <c r="S654" s="17"/>
      <c r="T654" s="17">
        <v>5.2710058281535001E-2</v>
      </c>
      <c r="U654" s="17">
        <v>6.1564181866317201E-2</v>
      </c>
      <c r="V654" s="17">
        <v>7.3969195521439393E-2</v>
      </c>
      <c r="W654" s="17">
        <v>7.2170170880711898E-2</v>
      </c>
      <c r="X654" s="17"/>
      <c r="Y654" s="17">
        <v>6.5685233797564802E-2</v>
      </c>
      <c r="Z654" s="17">
        <v>6.8875333048626794E-2</v>
      </c>
      <c r="AA654" s="17">
        <v>4.1965510312877603E-2</v>
      </c>
      <c r="AB654" s="17">
        <v>9.0811776249378806E-2</v>
      </c>
      <c r="AC654" s="17">
        <v>0</v>
      </c>
      <c r="AD654" s="17">
        <v>6.1327342766528903E-2</v>
      </c>
      <c r="AE654" s="17"/>
      <c r="AF654" s="17">
        <v>5.7699424816575501E-2</v>
      </c>
      <c r="AG654" s="17">
        <v>7.6435983945342401E-2</v>
      </c>
      <c r="AH654" s="17"/>
      <c r="AI654" s="17">
        <v>0.222359210795844</v>
      </c>
      <c r="AJ654" s="17">
        <v>9.21495036567994E-2</v>
      </c>
      <c r="AK654" s="17">
        <v>5.3713608608738E-2</v>
      </c>
      <c r="AL654" s="17">
        <v>4.9304159232102497E-2</v>
      </c>
      <c r="AM654" s="17">
        <v>3.3110438201957297E-2</v>
      </c>
      <c r="AN654" s="17">
        <v>4.5561001365164201E-2</v>
      </c>
      <c r="AO654" s="17">
        <v>2.1402441159443002E-2</v>
      </c>
      <c r="AP654" s="17"/>
      <c r="AQ654" s="17">
        <v>4.4564632524845597E-2</v>
      </c>
      <c r="AR654" s="17">
        <v>6.0459523861356397E-2</v>
      </c>
      <c r="AS654" s="17"/>
      <c r="AT654" s="17">
        <v>2.1877934759597099E-2</v>
      </c>
      <c r="AU654" s="17">
        <v>8.0965397077766704E-2</v>
      </c>
      <c r="AV654" s="17">
        <v>4.7283404174686801E-2</v>
      </c>
      <c r="AW654" s="17"/>
      <c r="AX654" s="17">
        <v>6.2207753681498598E-2</v>
      </c>
      <c r="AY654" s="17">
        <v>6.9189773305552302E-2</v>
      </c>
      <c r="AZ654" s="17"/>
      <c r="BA654" s="17">
        <v>0</v>
      </c>
      <c r="BB654" s="17">
        <v>0</v>
      </c>
      <c r="BC654" s="17">
        <v>0</v>
      </c>
      <c r="BD654" s="17">
        <v>0</v>
      </c>
      <c r="BE654" s="17">
        <v>0</v>
      </c>
      <c r="BF654" s="17"/>
      <c r="BG654" s="17">
        <v>0</v>
      </c>
      <c r="BH654" s="17">
        <v>0</v>
      </c>
    </row>
    <row r="655" spans="2:60" x14ac:dyDescent="0.35">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row>
    <row r="656" spans="2:60" x14ac:dyDescent="0.35">
      <c r="B656" s="6" t="s">
        <v>292</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row>
    <row r="657" spans="2:60" x14ac:dyDescent="0.35">
      <c r="B657" s="24" t="s">
        <v>97</v>
      </c>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17"/>
      <c r="BB657" s="17"/>
      <c r="BC657" s="17"/>
      <c r="BD657" s="17"/>
      <c r="BE657" s="17"/>
      <c r="BF657" s="17"/>
      <c r="BG657" s="17"/>
      <c r="BH657" s="17"/>
    </row>
    <row r="658" spans="2:60" x14ac:dyDescent="0.35">
      <c r="B658" t="s">
        <v>282</v>
      </c>
      <c r="C658" s="17">
        <v>0.40371104928552498</v>
      </c>
      <c r="D658" s="17">
        <v>0.396788835290802</v>
      </c>
      <c r="E658" s="17">
        <v>0.41216047694754099</v>
      </c>
      <c r="F658" s="17"/>
      <c r="G658" s="17">
        <v>0.30725886371509697</v>
      </c>
      <c r="H658" s="17">
        <v>0.35145317812918397</v>
      </c>
      <c r="I658" s="17">
        <v>0.41111787768761499</v>
      </c>
      <c r="J658" s="17">
        <v>0.38935767581136599</v>
      </c>
      <c r="K658" s="17">
        <v>0.43109694934070703</v>
      </c>
      <c r="L658" s="17">
        <v>0.48739836824314298</v>
      </c>
      <c r="M658" s="17"/>
      <c r="N658" s="17">
        <v>0.35285825383395703</v>
      </c>
      <c r="O658" s="17">
        <v>0.378460567679272</v>
      </c>
      <c r="P658" s="17">
        <v>0.409923117553531</v>
      </c>
      <c r="Q658" s="17">
        <v>0.43557458403444399</v>
      </c>
      <c r="R658" s="17">
        <v>0.51357818976479497</v>
      </c>
      <c r="S658" s="17"/>
      <c r="T658" s="17">
        <v>0.44616640314165701</v>
      </c>
      <c r="U658" s="17">
        <v>0.42368217708295702</v>
      </c>
      <c r="V658" s="17">
        <v>0.37306147684859198</v>
      </c>
      <c r="W658" s="17">
        <v>0.40505275015222098</v>
      </c>
      <c r="X658" s="17"/>
      <c r="Y658" s="17">
        <v>0.40591173262566899</v>
      </c>
      <c r="Z658" s="17">
        <v>0.40033365804371901</v>
      </c>
      <c r="AA658" s="17">
        <v>0.45197587538239398</v>
      </c>
      <c r="AB658" s="17">
        <v>0.41174897648473202</v>
      </c>
      <c r="AC658" s="17">
        <v>0.52810702131049503</v>
      </c>
      <c r="AD658" s="17">
        <v>0.37659637162412701</v>
      </c>
      <c r="AE658" s="17"/>
      <c r="AF658" s="17">
        <v>0.409406077583718</v>
      </c>
      <c r="AG658" s="17">
        <v>0.40209618959633597</v>
      </c>
      <c r="AH658" s="17"/>
      <c r="AI658" s="17">
        <v>0.31893061710818099</v>
      </c>
      <c r="AJ658" s="17">
        <v>0.339733592842068</v>
      </c>
      <c r="AK658" s="17">
        <v>0.42216928714878799</v>
      </c>
      <c r="AL658" s="17">
        <v>0.37971908286471001</v>
      </c>
      <c r="AM658" s="17">
        <v>0.42413600846979099</v>
      </c>
      <c r="AN658" s="17">
        <v>0.48781274261955898</v>
      </c>
      <c r="AO658" s="17">
        <v>0.66579064281191203</v>
      </c>
      <c r="AP658" s="17"/>
      <c r="AQ658" s="17">
        <v>0.51134323425077</v>
      </c>
      <c r="AR658" s="17">
        <v>0.30251132056201602</v>
      </c>
      <c r="AS658" s="17"/>
      <c r="AT658" s="17">
        <v>0.55630497738856899</v>
      </c>
      <c r="AU658" s="17">
        <v>0.37776836335160902</v>
      </c>
      <c r="AV658" s="17">
        <v>0.34331770157637298</v>
      </c>
      <c r="AW658" s="17"/>
      <c r="AX658" s="17">
        <v>0.446615686142248</v>
      </c>
      <c r="AY658" s="17">
        <v>0.38821300399444297</v>
      </c>
      <c r="AZ658" s="17"/>
      <c r="BA658" s="17">
        <v>0.36862735235677302</v>
      </c>
      <c r="BB658" s="17">
        <v>0.45750734331076498</v>
      </c>
      <c r="BC658" s="17">
        <v>0.49082038691648999</v>
      </c>
      <c r="BD658" s="17">
        <v>0.32686411712017099</v>
      </c>
      <c r="BE658" s="17">
        <v>0.225973699836026</v>
      </c>
      <c r="BF658" s="17"/>
      <c r="BG658" s="17">
        <v>0.43677332783928002</v>
      </c>
      <c r="BH658" s="17">
        <v>0.25152744926072401</v>
      </c>
    </row>
    <row r="659" spans="2:60" x14ac:dyDescent="0.35">
      <c r="B659" t="s">
        <v>283</v>
      </c>
      <c r="C659" s="17">
        <v>0.38895753915349002</v>
      </c>
      <c r="D659" s="17">
        <v>0.38011257570221901</v>
      </c>
      <c r="E659" s="17">
        <v>0.397972728538878</v>
      </c>
      <c r="F659" s="17"/>
      <c r="G659" s="17">
        <v>0.293230776335142</v>
      </c>
      <c r="H659" s="17">
        <v>0.29039623086801097</v>
      </c>
      <c r="I659" s="17">
        <v>0.36576664024319999</v>
      </c>
      <c r="J659" s="17">
        <v>0.37708288185466698</v>
      </c>
      <c r="K659" s="17">
        <v>0.41637483441892598</v>
      </c>
      <c r="L659" s="17">
        <v>0.53390725856703203</v>
      </c>
      <c r="M659" s="17"/>
      <c r="N659" s="17">
        <v>0.34758341073922</v>
      </c>
      <c r="O659" s="17">
        <v>0.396076363249866</v>
      </c>
      <c r="P659" s="17">
        <v>0.38435896817656601</v>
      </c>
      <c r="Q659" s="17">
        <v>0.42764555746492899</v>
      </c>
      <c r="R659" s="17">
        <v>0.44036111356063901</v>
      </c>
      <c r="S659" s="17"/>
      <c r="T659" s="17">
        <v>0.39427953419689898</v>
      </c>
      <c r="U659" s="17">
        <v>0.409922672727146</v>
      </c>
      <c r="V659" s="17">
        <v>0.38416767296911503</v>
      </c>
      <c r="W659" s="17">
        <v>0.37458752016716201</v>
      </c>
      <c r="X659" s="17"/>
      <c r="Y659" s="17">
        <v>0.36462251192807399</v>
      </c>
      <c r="Z659" s="17">
        <v>0.41675826211881201</v>
      </c>
      <c r="AA659" s="17">
        <v>0.40658044812890998</v>
      </c>
      <c r="AB659" s="17">
        <v>0.39228679866990401</v>
      </c>
      <c r="AC659" s="17">
        <v>0.32035007837319401</v>
      </c>
      <c r="AD659" s="17">
        <v>0.35782717253854401</v>
      </c>
      <c r="AE659" s="17"/>
      <c r="AF659" s="17">
        <v>0.39057646444712102</v>
      </c>
      <c r="AG659" s="17">
        <v>0.38642160159378502</v>
      </c>
      <c r="AH659" s="17"/>
      <c r="AI659" s="17">
        <v>0.25064055782350197</v>
      </c>
      <c r="AJ659" s="17">
        <v>0.34969073341005702</v>
      </c>
      <c r="AK659" s="17">
        <v>0.39817585712035802</v>
      </c>
      <c r="AL659" s="17">
        <v>0.38508643338111997</v>
      </c>
      <c r="AM659" s="17">
        <v>0.430873823365853</v>
      </c>
      <c r="AN659" s="17">
        <v>0.37408214135752299</v>
      </c>
      <c r="AO659" s="17">
        <v>0.68397023400617596</v>
      </c>
      <c r="AP659" s="17"/>
      <c r="AQ659" s="17">
        <v>0.49421496429873601</v>
      </c>
      <c r="AR659" s="17">
        <v>0.287264179093981</v>
      </c>
      <c r="AS659" s="17"/>
      <c r="AT659" s="17">
        <v>0.58855172800787203</v>
      </c>
      <c r="AU659" s="17">
        <v>0.38191943119448302</v>
      </c>
      <c r="AV659" s="17">
        <v>0.28122841334786097</v>
      </c>
      <c r="AW659" s="17"/>
      <c r="AX659" s="17">
        <v>0.38700446393320198</v>
      </c>
      <c r="AY659" s="17">
        <v>0.38966303045789102</v>
      </c>
      <c r="AZ659" s="17"/>
      <c r="BA659" s="17">
        <v>0.325942852591458</v>
      </c>
      <c r="BB659" s="17">
        <v>0.45351424552014402</v>
      </c>
      <c r="BC659" s="17">
        <v>0.47292183146449701</v>
      </c>
      <c r="BD659" s="17">
        <v>0.35493562692887798</v>
      </c>
      <c r="BE659" s="17">
        <v>0.203648097557171</v>
      </c>
      <c r="BF659" s="17"/>
      <c r="BG659" s="17">
        <v>0.42375426010260098</v>
      </c>
      <c r="BH659" s="17">
        <v>0.241966539691851</v>
      </c>
    </row>
    <row r="660" spans="2:60" x14ac:dyDescent="0.35">
      <c r="B660" t="s">
        <v>284</v>
      </c>
      <c r="C660" s="17">
        <v>0.34095462945423599</v>
      </c>
      <c r="D660" s="17">
        <v>0.32646555003331501</v>
      </c>
      <c r="E660" s="17">
        <v>0.35518373678152199</v>
      </c>
      <c r="F660" s="17"/>
      <c r="G660" s="17">
        <v>0.26975023070732401</v>
      </c>
      <c r="H660" s="17">
        <v>0.355702299166478</v>
      </c>
      <c r="I660" s="17">
        <v>0.33619937860204002</v>
      </c>
      <c r="J660" s="17">
        <v>0.31039044492074702</v>
      </c>
      <c r="K660" s="17">
        <v>0.30960941249972901</v>
      </c>
      <c r="L660" s="17">
        <v>0.42098581438927302</v>
      </c>
      <c r="M660" s="17"/>
      <c r="N660" s="17">
        <v>0.30563809726554297</v>
      </c>
      <c r="O660" s="17">
        <v>0.36868437301499002</v>
      </c>
      <c r="P660" s="17">
        <v>0.32801509689562802</v>
      </c>
      <c r="Q660" s="17">
        <v>0.33933340789097499</v>
      </c>
      <c r="R660" s="17">
        <v>0.40378672164234303</v>
      </c>
      <c r="S660" s="17"/>
      <c r="T660" s="17">
        <v>0.34018406174797999</v>
      </c>
      <c r="U660" s="17">
        <v>0.31628011198719702</v>
      </c>
      <c r="V660" s="17">
        <v>0.35236388560181597</v>
      </c>
      <c r="W660" s="17">
        <v>0.34476982462438199</v>
      </c>
      <c r="X660" s="17"/>
      <c r="Y660" s="17">
        <v>0.34619212821592799</v>
      </c>
      <c r="Z660" s="17">
        <v>0.34256646636064297</v>
      </c>
      <c r="AA660" s="17">
        <v>0.37503365329413002</v>
      </c>
      <c r="AB660" s="17">
        <v>0.29279201346422901</v>
      </c>
      <c r="AC660" s="17">
        <v>0.55901942327857401</v>
      </c>
      <c r="AD660" s="17">
        <v>0.330737165962319</v>
      </c>
      <c r="AE660" s="17"/>
      <c r="AF660" s="17">
        <v>0.35494217040883003</v>
      </c>
      <c r="AG660" s="17">
        <v>0.32424336212079902</v>
      </c>
      <c r="AH660" s="17"/>
      <c r="AI660" s="17">
        <v>0.26829480958700802</v>
      </c>
      <c r="AJ660" s="17">
        <v>0.319603074996897</v>
      </c>
      <c r="AK660" s="17">
        <v>0.333039030285182</v>
      </c>
      <c r="AL660" s="17">
        <v>0.312699209064777</v>
      </c>
      <c r="AM660" s="17">
        <v>0.38495787893449401</v>
      </c>
      <c r="AN660" s="17">
        <v>0.34684007941893602</v>
      </c>
      <c r="AO660" s="17">
        <v>0.45976331917018898</v>
      </c>
      <c r="AP660" s="17"/>
      <c r="AQ660" s="17">
        <v>0.38683645940227901</v>
      </c>
      <c r="AR660" s="17">
        <v>0.288621279881695</v>
      </c>
      <c r="AS660" s="17"/>
      <c r="AT660" s="17">
        <v>0.41977949542440901</v>
      </c>
      <c r="AU660" s="17">
        <v>0.31336744947584899</v>
      </c>
      <c r="AV660" s="17">
        <v>0.33453353457101598</v>
      </c>
      <c r="AW660" s="17"/>
      <c r="AX660" s="17">
        <v>0.33071690138454102</v>
      </c>
      <c r="AY660" s="17">
        <v>0.34465270931054098</v>
      </c>
      <c r="AZ660" s="17"/>
      <c r="BA660" s="17">
        <v>0.31360847613908499</v>
      </c>
      <c r="BB660" s="17">
        <v>0.371986559167297</v>
      </c>
      <c r="BC660" s="17">
        <v>0.377588003271904</v>
      </c>
      <c r="BD660" s="17">
        <v>0.42726538029948402</v>
      </c>
      <c r="BE660" s="17">
        <v>0.25840241575756101</v>
      </c>
      <c r="BF660" s="17"/>
      <c r="BG660" s="17">
        <v>0.35836806006856198</v>
      </c>
      <c r="BH660" s="17">
        <v>0.301172403226867</v>
      </c>
    </row>
    <row r="661" spans="2:60" x14ac:dyDescent="0.35">
      <c r="B661" t="s">
        <v>285</v>
      </c>
      <c r="C661" s="17">
        <v>0.33462298651528199</v>
      </c>
      <c r="D661" s="17">
        <v>0.310712641905943</v>
      </c>
      <c r="E661" s="17">
        <v>0.35495807500392901</v>
      </c>
      <c r="F661" s="17"/>
      <c r="G661" s="17">
        <v>0.248659231993831</v>
      </c>
      <c r="H661" s="17">
        <v>0.29821430322252901</v>
      </c>
      <c r="I661" s="17">
        <v>0.35292005538204602</v>
      </c>
      <c r="J661" s="17">
        <v>0.30936196241740399</v>
      </c>
      <c r="K661" s="17">
        <v>0.33695402338726099</v>
      </c>
      <c r="L661" s="17">
        <v>0.41814933836797502</v>
      </c>
      <c r="M661" s="17"/>
      <c r="N661" s="17">
        <v>0.322188004688574</v>
      </c>
      <c r="O661" s="17">
        <v>0.35034369431303403</v>
      </c>
      <c r="P661" s="17">
        <v>0.32239941850958798</v>
      </c>
      <c r="Q661" s="17">
        <v>0.33341430613478601</v>
      </c>
      <c r="R661" s="17">
        <v>0.40510663746282699</v>
      </c>
      <c r="S661" s="17"/>
      <c r="T661" s="17">
        <v>0.36761128336195598</v>
      </c>
      <c r="U661" s="17">
        <v>0.30869096724911199</v>
      </c>
      <c r="V661" s="17">
        <v>0.33985685121834802</v>
      </c>
      <c r="W661" s="17">
        <v>0.32540665950245901</v>
      </c>
      <c r="X661" s="17"/>
      <c r="Y661" s="17">
        <v>0.32964205881154102</v>
      </c>
      <c r="Z661" s="17">
        <v>0.32735557201285398</v>
      </c>
      <c r="AA661" s="17">
        <v>0.32391324811619299</v>
      </c>
      <c r="AB661" s="17">
        <v>0.37168753136107402</v>
      </c>
      <c r="AC661" s="17">
        <v>0.44258230736694898</v>
      </c>
      <c r="AD661" s="17">
        <v>0.33858554881631497</v>
      </c>
      <c r="AE661" s="17"/>
      <c r="AF661" s="17">
        <v>0.359667153695238</v>
      </c>
      <c r="AG661" s="17">
        <v>0.29931350471530599</v>
      </c>
      <c r="AH661" s="17"/>
      <c r="AI661" s="17">
        <v>0.19055629011101399</v>
      </c>
      <c r="AJ661" s="17">
        <v>0.30086182412947798</v>
      </c>
      <c r="AK661" s="17">
        <v>0.37142482473447602</v>
      </c>
      <c r="AL661" s="17">
        <v>0.33071436008869598</v>
      </c>
      <c r="AM661" s="17">
        <v>0.32806557292545702</v>
      </c>
      <c r="AN661" s="17">
        <v>0.42189123143940999</v>
      </c>
      <c r="AO661" s="17">
        <v>0.496386038993477</v>
      </c>
      <c r="AP661" s="17"/>
      <c r="AQ661" s="17">
        <v>0.39216501758535799</v>
      </c>
      <c r="AR661" s="17">
        <v>0.28719478774117202</v>
      </c>
      <c r="AS661" s="17"/>
      <c r="AT661" s="17">
        <v>0.41909310854962101</v>
      </c>
      <c r="AU661" s="17">
        <v>0.33824247368101501</v>
      </c>
      <c r="AV661" s="17">
        <v>0.28279389853371401</v>
      </c>
      <c r="AW661" s="17"/>
      <c r="AX661" s="17">
        <v>0.30789384673148201</v>
      </c>
      <c r="AY661" s="17">
        <v>0.344278106551476</v>
      </c>
      <c r="AZ661" s="17"/>
      <c r="BA661" s="17">
        <v>0.29398930398705803</v>
      </c>
      <c r="BB661" s="17">
        <v>0.39454519412023398</v>
      </c>
      <c r="BC661" s="17">
        <v>0.386187517233336</v>
      </c>
      <c r="BD661" s="17">
        <v>0.44094108606690102</v>
      </c>
      <c r="BE661" s="17">
        <v>0.137192619284291</v>
      </c>
      <c r="BF661" s="17"/>
      <c r="BG661" s="17">
        <v>0.371087412909957</v>
      </c>
      <c r="BH661" s="17">
        <v>0.21412670695327701</v>
      </c>
    </row>
    <row r="662" spans="2:60" x14ac:dyDescent="0.35">
      <c r="B662" t="s">
        <v>286</v>
      </c>
      <c r="C662" s="17">
        <v>0.31851912230825302</v>
      </c>
      <c r="D662" s="17">
        <v>0.33906170512057898</v>
      </c>
      <c r="E662" s="17">
        <v>0.29825983220737401</v>
      </c>
      <c r="F662" s="17"/>
      <c r="G662" s="17">
        <v>0.25360644658479298</v>
      </c>
      <c r="H662" s="17">
        <v>0.238772717470494</v>
      </c>
      <c r="I662" s="17">
        <v>0.34891831580004901</v>
      </c>
      <c r="J662" s="17">
        <v>0.30378592303680502</v>
      </c>
      <c r="K662" s="17">
        <v>0.34243502204911802</v>
      </c>
      <c r="L662" s="17">
        <v>0.392398347499262</v>
      </c>
      <c r="M662" s="17"/>
      <c r="N662" s="17">
        <v>0.27213326130559501</v>
      </c>
      <c r="O662" s="17">
        <v>0.30616398330802003</v>
      </c>
      <c r="P662" s="17">
        <v>0.32170154043392002</v>
      </c>
      <c r="Q662" s="17">
        <v>0.35840927275617201</v>
      </c>
      <c r="R662" s="17">
        <v>0.40154726010669101</v>
      </c>
      <c r="S662" s="17"/>
      <c r="T662" s="17">
        <v>0.35856336618600299</v>
      </c>
      <c r="U662" s="17">
        <v>0.30584823799562999</v>
      </c>
      <c r="V662" s="17">
        <v>0.30574258356622802</v>
      </c>
      <c r="W662" s="17">
        <v>0.32146638802754501</v>
      </c>
      <c r="X662" s="17"/>
      <c r="Y662" s="17">
        <v>0.30911950528461302</v>
      </c>
      <c r="Z662" s="17">
        <v>0.33978250172947</v>
      </c>
      <c r="AA662" s="17">
        <v>0.26459593920433999</v>
      </c>
      <c r="AB662" s="17">
        <v>0.29394606027005998</v>
      </c>
      <c r="AC662" s="17">
        <v>0.42993153110011501</v>
      </c>
      <c r="AD662" s="17">
        <v>0.29956101366454602</v>
      </c>
      <c r="AE662" s="17"/>
      <c r="AF662" s="17">
        <v>0.314535544954053</v>
      </c>
      <c r="AG662" s="17">
        <v>0.32595571330112699</v>
      </c>
      <c r="AH662" s="17"/>
      <c r="AI662" s="17">
        <v>0.23724785777877699</v>
      </c>
      <c r="AJ662" s="17">
        <v>0.270405478985701</v>
      </c>
      <c r="AK662" s="17">
        <v>0.29609658172973302</v>
      </c>
      <c r="AL662" s="17">
        <v>0.28531560060287903</v>
      </c>
      <c r="AM662" s="17">
        <v>0.36506552812376702</v>
      </c>
      <c r="AN662" s="17">
        <v>0.39138521561578499</v>
      </c>
      <c r="AO662" s="17">
        <v>0.567939089773421</v>
      </c>
      <c r="AP662" s="17"/>
      <c r="AQ662" s="17">
        <v>0.41575569141163699</v>
      </c>
      <c r="AR662" s="17">
        <v>0.22691493825599399</v>
      </c>
      <c r="AS662" s="17"/>
      <c r="AT662" s="17">
        <v>0.46603957780532601</v>
      </c>
      <c r="AU662" s="17">
        <v>0.30585219070756198</v>
      </c>
      <c r="AV662" s="17">
        <v>0.25143016186682798</v>
      </c>
      <c r="AW662" s="17"/>
      <c r="AX662" s="17">
        <v>0.32072285427097602</v>
      </c>
      <c r="AY662" s="17">
        <v>0.31772308858626302</v>
      </c>
      <c r="AZ662" s="17"/>
      <c r="BA662" s="17">
        <v>0.26015097329790199</v>
      </c>
      <c r="BB662" s="17">
        <v>0.36422141329410201</v>
      </c>
      <c r="BC662" s="17">
        <v>0.37247913858131698</v>
      </c>
      <c r="BD662" s="17">
        <v>0.35372687202247499</v>
      </c>
      <c r="BE662" s="17">
        <v>0.18378377459234799</v>
      </c>
      <c r="BF662" s="17"/>
      <c r="BG662" s="17">
        <v>0.33994375428621199</v>
      </c>
      <c r="BH662" s="17">
        <v>0.22682734052344999</v>
      </c>
    </row>
    <row r="663" spans="2:60" x14ac:dyDescent="0.35">
      <c r="B663" t="s">
        <v>287</v>
      </c>
      <c r="C663" s="17">
        <v>0.31569831815976901</v>
      </c>
      <c r="D663" s="17">
        <v>0.30388239686763002</v>
      </c>
      <c r="E663" s="17">
        <v>0.32615801114956899</v>
      </c>
      <c r="F663" s="17"/>
      <c r="G663" s="17">
        <v>0.29101465166553298</v>
      </c>
      <c r="H663" s="17">
        <v>0.31702568415972499</v>
      </c>
      <c r="I663" s="17">
        <v>0.32262441002557501</v>
      </c>
      <c r="J663" s="17">
        <v>0.29366336323241998</v>
      </c>
      <c r="K663" s="17">
        <v>0.28443602775529297</v>
      </c>
      <c r="L663" s="17">
        <v>0.36463954088037798</v>
      </c>
      <c r="M663" s="17"/>
      <c r="N663" s="17">
        <v>0.28722175183961601</v>
      </c>
      <c r="O663" s="17">
        <v>0.328500450637491</v>
      </c>
      <c r="P663" s="17">
        <v>0.30723853493032999</v>
      </c>
      <c r="Q663" s="17">
        <v>0.355735495901076</v>
      </c>
      <c r="R663" s="17">
        <v>0.34914972186210202</v>
      </c>
      <c r="S663" s="17"/>
      <c r="T663" s="17">
        <v>0.3145496882812</v>
      </c>
      <c r="U663" s="17">
        <v>0.297137298884107</v>
      </c>
      <c r="V663" s="17">
        <v>0.31554220394696297</v>
      </c>
      <c r="W663" s="17">
        <v>0.33289743404727301</v>
      </c>
      <c r="X663" s="17"/>
      <c r="Y663" s="17">
        <v>0.33380444920546498</v>
      </c>
      <c r="Z663" s="17">
        <v>0.28751592309636598</v>
      </c>
      <c r="AA663" s="17">
        <v>0.33830390149518902</v>
      </c>
      <c r="AB663" s="17">
        <v>0.334953551198299</v>
      </c>
      <c r="AC663" s="17">
        <v>0.70811960020253195</v>
      </c>
      <c r="AD663" s="17">
        <v>0.30759586414062701</v>
      </c>
      <c r="AE663" s="17"/>
      <c r="AF663" s="17">
        <v>0.31052687579076299</v>
      </c>
      <c r="AG663" s="17">
        <v>0.32522661832035799</v>
      </c>
      <c r="AH663" s="17"/>
      <c r="AI663" s="17">
        <v>0.227991310304861</v>
      </c>
      <c r="AJ663" s="17">
        <v>0.30024776782846702</v>
      </c>
      <c r="AK663" s="17">
        <v>0.33121350060959098</v>
      </c>
      <c r="AL663" s="17">
        <v>0.30825278821679097</v>
      </c>
      <c r="AM663" s="17">
        <v>0.33000367762507499</v>
      </c>
      <c r="AN663" s="17">
        <v>0.34219973895613098</v>
      </c>
      <c r="AO663" s="17">
        <v>0.36627799046348403</v>
      </c>
      <c r="AP663" s="17"/>
      <c r="AQ663" s="17">
        <v>0.37841192648556699</v>
      </c>
      <c r="AR663" s="17">
        <v>0.25857557867381498</v>
      </c>
      <c r="AS663" s="17"/>
      <c r="AT663" s="17">
        <v>0.39973713797203803</v>
      </c>
      <c r="AU663" s="17">
        <v>0.30958938082061399</v>
      </c>
      <c r="AV663" s="17">
        <v>0.26645521511190301</v>
      </c>
      <c r="AW663" s="17"/>
      <c r="AX663" s="17">
        <v>0.30927236138025699</v>
      </c>
      <c r="AY663" s="17">
        <v>0.31801950711517202</v>
      </c>
      <c r="AZ663" s="17"/>
      <c r="BA663" s="17">
        <v>0.260293346867155</v>
      </c>
      <c r="BB663" s="17">
        <v>0.354567450952329</v>
      </c>
      <c r="BC663" s="17">
        <v>0.37118786750719401</v>
      </c>
      <c r="BD663" s="17">
        <v>0.57703078735068802</v>
      </c>
      <c r="BE663" s="17">
        <v>0.13616733440178</v>
      </c>
      <c r="BF663" s="17"/>
      <c r="BG663" s="17">
        <v>0.33257509123579698</v>
      </c>
      <c r="BH663" s="17">
        <v>0.24783021092091601</v>
      </c>
    </row>
    <row r="664" spans="2:60" x14ac:dyDescent="0.35">
      <c r="B664" t="s">
        <v>288</v>
      </c>
      <c r="C664" s="17">
        <v>0.30937961633384597</v>
      </c>
      <c r="D664" s="17">
        <v>0.29759601085562198</v>
      </c>
      <c r="E664" s="17">
        <v>0.31891016926944299</v>
      </c>
      <c r="F664" s="17"/>
      <c r="G664" s="17">
        <v>0.310240538394781</v>
      </c>
      <c r="H664" s="17">
        <v>0.28302828254231899</v>
      </c>
      <c r="I664" s="17">
        <v>0.35746645877928601</v>
      </c>
      <c r="J664" s="17">
        <v>0.26944160703075798</v>
      </c>
      <c r="K664" s="17">
        <v>0.27542217340528702</v>
      </c>
      <c r="L664" s="17">
        <v>0.350472781882536</v>
      </c>
      <c r="M664" s="17"/>
      <c r="N664" s="17">
        <v>0.30158706540249502</v>
      </c>
      <c r="O664" s="17">
        <v>0.30599824694017203</v>
      </c>
      <c r="P664" s="17">
        <v>0.29256644645693802</v>
      </c>
      <c r="Q664" s="17">
        <v>0.34311998730368598</v>
      </c>
      <c r="R664" s="17">
        <v>0.35468335977578302</v>
      </c>
      <c r="S664" s="17"/>
      <c r="T664" s="17">
        <v>0.33939362394153499</v>
      </c>
      <c r="U664" s="17">
        <v>0.29772475945008098</v>
      </c>
      <c r="V664" s="17">
        <v>0.29833842864089499</v>
      </c>
      <c r="W664" s="17">
        <v>0.31579876430793302</v>
      </c>
      <c r="X664" s="17"/>
      <c r="Y664" s="17">
        <v>0.35433194162661602</v>
      </c>
      <c r="Z664" s="17">
        <v>0.29407666497351098</v>
      </c>
      <c r="AA664" s="17">
        <v>0.215407375970711</v>
      </c>
      <c r="AB664" s="17">
        <v>0.29529005422559601</v>
      </c>
      <c r="AC664" s="17">
        <v>0.41296151069630899</v>
      </c>
      <c r="AD664" s="17">
        <v>0.26935637777377502</v>
      </c>
      <c r="AE664" s="17"/>
      <c r="AF664" s="17">
        <v>0.30006772446800101</v>
      </c>
      <c r="AG664" s="17">
        <v>0.324808490997613</v>
      </c>
      <c r="AH664" s="17"/>
      <c r="AI664" s="17">
        <v>0.240596409206252</v>
      </c>
      <c r="AJ664" s="17">
        <v>0.27361943807302203</v>
      </c>
      <c r="AK664" s="17">
        <v>0.33197914330160799</v>
      </c>
      <c r="AL664" s="17">
        <v>0.26632131729560798</v>
      </c>
      <c r="AM664" s="17">
        <v>0.34100027516940901</v>
      </c>
      <c r="AN664" s="17">
        <v>0.334197603033702</v>
      </c>
      <c r="AO664" s="17">
        <v>0.43362588978373501</v>
      </c>
      <c r="AP664" s="17"/>
      <c r="AQ664" s="17">
        <v>0.37677844082761902</v>
      </c>
      <c r="AR664" s="17">
        <v>0.244414620328328</v>
      </c>
      <c r="AS664" s="17"/>
      <c r="AT664" s="17">
        <v>0.41046838125116297</v>
      </c>
      <c r="AU664" s="17">
        <v>0.28641119763858203</v>
      </c>
      <c r="AV664" s="17">
        <v>0.29318894440873999</v>
      </c>
      <c r="AW664" s="17"/>
      <c r="AX664" s="17">
        <v>0.31670738934126103</v>
      </c>
      <c r="AY664" s="17">
        <v>0.30673267264030202</v>
      </c>
      <c r="AZ664" s="17"/>
      <c r="BA664" s="17">
        <v>0.32818408520217102</v>
      </c>
      <c r="BB664" s="17">
        <v>0.35028759015430899</v>
      </c>
      <c r="BC664" s="17">
        <v>0.34232489848353598</v>
      </c>
      <c r="BD664" s="17">
        <v>0.41761483415365203</v>
      </c>
      <c r="BE664" s="17">
        <v>0.13350236774136301</v>
      </c>
      <c r="BF664" s="17"/>
      <c r="BG664" s="17">
        <v>0.34513126184315002</v>
      </c>
      <c r="BH664" s="17">
        <v>0.20546300553598401</v>
      </c>
    </row>
    <row r="665" spans="2:60" x14ac:dyDescent="0.35">
      <c r="B665" t="s">
        <v>289</v>
      </c>
      <c r="C665" s="17">
        <v>0.29252598777947397</v>
      </c>
      <c r="D665" s="17">
        <v>0.294426028340112</v>
      </c>
      <c r="E665" s="17">
        <v>0.291847730402021</v>
      </c>
      <c r="F665" s="17"/>
      <c r="G665" s="17">
        <v>0.22445336220009501</v>
      </c>
      <c r="H665" s="17">
        <v>0.235360020230134</v>
      </c>
      <c r="I665" s="17">
        <v>0.25694572702420798</v>
      </c>
      <c r="J665" s="17">
        <v>0.26822120345181</v>
      </c>
      <c r="K665" s="17">
        <v>0.32805322979174201</v>
      </c>
      <c r="L665" s="17">
        <v>0.39894577836800799</v>
      </c>
      <c r="M665" s="17"/>
      <c r="N665" s="17">
        <v>0.253158189770047</v>
      </c>
      <c r="O665" s="17">
        <v>0.27142667976447699</v>
      </c>
      <c r="P665" s="17">
        <v>0.31007786350219102</v>
      </c>
      <c r="Q665" s="17">
        <v>0.30148863643482499</v>
      </c>
      <c r="R665" s="17">
        <v>0.36930138477437702</v>
      </c>
      <c r="S665" s="17"/>
      <c r="T665" s="17">
        <v>0.36205268724476303</v>
      </c>
      <c r="U665" s="17">
        <v>0.28777219050421599</v>
      </c>
      <c r="V665" s="17">
        <v>0.28002339466081999</v>
      </c>
      <c r="W665" s="17">
        <v>0.267224854817875</v>
      </c>
      <c r="X665" s="17"/>
      <c r="Y665" s="17">
        <v>0.27372802202006702</v>
      </c>
      <c r="Z665" s="17">
        <v>0.307004652000054</v>
      </c>
      <c r="AA665" s="17">
        <v>0.23100529621417801</v>
      </c>
      <c r="AB665" s="17">
        <v>0.30124316227303499</v>
      </c>
      <c r="AC665" s="17">
        <v>0.43180979595148</v>
      </c>
      <c r="AD665" s="17">
        <v>0.29700052038427099</v>
      </c>
      <c r="AE665" s="17"/>
      <c r="AF665" s="17">
        <v>0.30150928920896702</v>
      </c>
      <c r="AG665" s="17">
        <v>0.28435684345973899</v>
      </c>
      <c r="AH665" s="17"/>
      <c r="AI665" s="17">
        <v>0.219698584605548</v>
      </c>
      <c r="AJ665" s="17">
        <v>0.25906700771140301</v>
      </c>
      <c r="AK665" s="17">
        <v>0.28095092854902298</v>
      </c>
      <c r="AL665" s="17">
        <v>0.31523359233687998</v>
      </c>
      <c r="AM665" s="17">
        <v>0.32218188913269802</v>
      </c>
      <c r="AN665" s="17">
        <v>0.27774794665480301</v>
      </c>
      <c r="AO665" s="17">
        <v>0.53057658080879</v>
      </c>
      <c r="AP665" s="17"/>
      <c r="AQ665" s="17">
        <v>0.34493990741841102</v>
      </c>
      <c r="AR665" s="17">
        <v>0.23736300455708101</v>
      </c>
      <c r="AS665" s="17"/>
      <c r="AT665" s="17">
        <v>0.37752783660518902</v>
      </c>
      <c r="AU665" s="17">
        <v>0.28002734652501199</v>
      </c>
      <c r="AV665" s="17">
        <v>0.25131200795302699</v>
      </c>
      <c r="AW665" s="17"/>
      <c r="AX665" s="17">
        <v>0.30554262200497401</v>
      </c>
      <c r="AY665" s="17">
        <v>0.28782410934526398</v>
      </c>
      <c r="AZ665" s="17"/>
      <c r="BA665" s="17">
        <v>0.268673843791505</v>
      </c>
      <c r="BB665" s="17">
        <v>0.33738091295252698</v>
      </c>
      <c r="BC665" s="17">
        <v>0.34889541800141999</v>
      </c>
      <c r="BD665" s="17">
        <v>0.26024561763528398</v>
      </c>
      <c r="BE665" s="17">
        <v>0.16569755792555499</v>
      </c>
      <c r="BF665" s="17"/>
      <c r="BG665" s="17">
        <v>0.321352857372252</v>
      </c>
      <c r="BH665" s="17">
        <v>0.189644900908678</v>
      </c>
    </row>
    <row r="666" spans="2:60" x14ac:dyDescent="0.35">
      <c r="B666" t="s">
        <v>290</v>
      </c>
      <c r="C666" s="17">
        <v>0.29098854677830099</v>
      </c>
      <c r="D666" s="17">
        <v>0.28647252512125299</v>
      </c>
      <c r="E666" s="17">
        <v>0.29336642431603099</v>
      </c>
      <c r="F666" s="17"/>
      <c r="G666" s="17">
        <v>0.33174224813620101</v>
      </c>
      <c r="H666" s="17">
        <v>0.31668003365306502</v>
      </c>
      <c r="I666" s="17">
        <v>0.32749129454136899</v>
      </c>
      <c r="J666" s="17">
        <v>0.25285853149384302</v>
      </c>
      <c r="K666" s="17">
        <v>0.232582339321633</v>
      </c>
      <c r="L666" s="17">
        <v>0.29166401091641198</v>
      </c>
      <c r="M666" s="17"/>
      <c r="N666" s="17">
        <v>0.28837667485318802</v>
      </c>
      <c r="O666" s="17">
        <v>0.28091022774056501</v>
      </c>
      <c r="P666" s="17">
        <v>0.299007315135011</v>
      </c>
      <c r="Q666" s="17">
        <v>0.28830748315567301</v>
      </c>
      <c r="R666" s="17">
        <v>0.34569813304866398</v>
      </c>
      <c r="S666" s="17"/>
      <c r="T666" s="17">
        <v>0.310098078612001</v>
      </c>
      <c r="U666" s="17">
        <v>0.27186387847794002</v>
      </c>
      <c r="V666" s="17">
        <v>0.30087202841843902</v>
      </c>
      <c r="W666" s="17">
        <v>0.27829781226815398</v>
      </c>
      <c r="X666" s="17"/>
      <c r="Y666" s="17">
        <v>0.29501289936592801</v>
      </c>
      <c r="Z666" s="17">
        <v>0.28918519677134502</v>
      </c>
      <c r="AA666" s="17">
        <v>0.227060480524962</v>
      </c>
      <c r="AB666" s="17">
        <v>0.29579067938199399</v>
      </c>
      <c r="AC666" s="17">
        <v>0.41760392937759999</v>
      </c>
      <c r="AD666" s="17">
        <v>0.292680591437329</v>
      </c>
      <c r="AE666" s="17"/>
      <c r="AF666" s="17">
        <v>0.285630343414772</v>
      </c>
      <c r="AG666" s="17">
        <v>0.29834772261752102</v>
      </c>
      <c r="AH666" s="17"/>
      <c r="AI666" s="17">
        <v>0.22202244111269501</v>
      </c>
      <c r="AJ666" s="17">
        <v>0.27090056483854202</v>
      </c>
      <c r="AK666" s="17">
        <v>0.31713147225937799</v>
      </c>
      <c r="AL666" s="17">
        <v>0.25778733503885398</v>
      </c>
      <c r="AM666" s="17">
        <v>0.306012183824934</v>
      </c>
      <c r="AN666" s="17">
        <v>0.34575496383650201</v>
      </c>
      <c r="AO666" s="17">
        <v>0.26736559172152602</v>
      </c>
      <c r="AP666" s="17"/>
      <c r="AQ666" s="17">
        <v>0.34628888302955901</v>
      </c>
      <c r="AR666" s="17">
        <v>0.25186065591797002</v>
      </c>
      <c r="AS666" s="17"/>
      <c r="AT666" s="17">
        <v>0.33711523103743002</v>
      </c>
      <c r="AU666" s="17">
        <v>0.28297631327897099</v>
      </c>
      <c r="AV666" s="17">
        <v>0.27489594908607301</v>
      </c>
      <c r="AW666" s="17"/>
      <c r="AX666" s="17">
        <v>0.28066800780811801</v>
      </c>
      <c r="AY666" s="17">
        <v>0.29471653965055</v>
      </c>
      <c r="AZ666" s="17"/>
      <c r="BA666" s="17">
        <v>0.297258864903231</v>
      </c>
      <c r="BB666" s="17">
        <v>0.33836730035892099</v>
      </c>
      <c r="BC666" s="17">
        <v>0.33806494688687699</v>
      </c>
      <c r="BD666" s="17">
        <v>0.34269842094452002</v>
      </c>
      <c r="BE666" s="17">
        <v>8.9010343897571495E-2</v>
      </c>
      <c r="BF666" s="17"/>
      <c r="BG666" s="17">
        <v>0.32877748236278698</v>
      </c>
      <c r="BH666" s="17">
        <v>0.15326502464325201</v>
      </c>
    </row>
    <row r="667" spans="2:60" x14ac:dyDescent="0.35">
      <c r="B667" t="s">
        <v>291</v>
      </c>
      <c r="C667" s="17">
        <v>0.19646547023914901</v>
      </c>
      <c r="D667" s="17">
        <v>0.18725159514310499</v>
      </c>
      <c r="E667" s="17">
        <v>0.204893530985753</v>
      </c>
      <c r="F667" s="17"/>
      <c r="G667" s="17">
        <v>0.22151514445141099</v>
      </c>
      <c r="H667" s="17">
        <v>0.22266542909541701</v>
      </c>
      <c r="I667" s="17">
        <v>0.223145365505282</v>
      </c>
      <c r="J667" s="17">
        <v>0.17244113617565601</v>
      </c>
      <c r="K667" s="17">
        <v>0.16645573593924901</v>
      </c>
      <c r="L667" s="17">
        <v>0.18046482511002099</v>
      </c>
      <c r="M667" s="17"/>
      <c r="N667" s="17">
        <v>0.206765135747809</v>
      </c>
      <c r="O667" s="17">
        <v>0.20424248916259799</v>
      </c>
      <c r="P667" s="17">
        <v>0.171153282884841</v>
      </c>
      <c r="Q667" s="17">
        <v>0.19186516601853401</v>
      </c>
      <c r="R667" s="17">
        <v>0.23909486668494101</v>
      </c>
      <c r="S667" s="17"/>
      <c r="T667" s="17">
        <v>0.217217677004792</v>
      </c>
      <c r="U667" s="17">
        <v>0.164609617181253</v>
      </c>
      <c r="V667" s="17">
        <v>0.20672563594697799</v>
      </c>
      <c r="W667" s="17">
        <v>0.193075442448431</v>
      </c>
      <c r="X667" s="17"/>
      <c r="Y667" s="17">
        <v>0.22273053098265</v>
      </c>
      <c r="Z667" s="17">
        <v>0.19350807754135299</v>
      </c>
      <c r="AA667" s="17">
        <v>0.19278192274428399</v>
      </c>
      <c r="AB667" s="17">
        <v>0.161718050829747</v>
      </c>
      <c r="AC667" s="17">
        <v>0.30775336215432098</v>
      </c>
      <c r="AD667" s="17">
        <v>0.15276128554938401</v>
      </c>
      <c r="AE667" s="17"/>
      <c r="AF667" s="17">
        <v>0.188884647331063</v>
      </c>
      <c r="AG667" s="17">
        <v>0.20666926005865099</v>
      </c>
      <c r="AH667" s="17"/>
      <c r="AI667" s="17">
        <v>0.13272961590820601</v>
      </c>
      <c r="AJ667" s="17">
        <v>0.22916421695441799</v>
      </c>
      <c r="AK667" s="17">
        <v>0.17261428118535399</v>
      </c>
      <c r="AL667" s="17">
        <v>0.171744552960166</v>
      </c>
      <c r="AM667" s="17">
        <v>0.18632635659393801</v>
      </c>
      <c r="AN667" s="17">
        <v>0.22627380087275401</v>
      </c>
      <c r="AO667" s="17">
        <v>0.32084800582073902</v>
      </c>
      <c r="AP667" s="17"/>
      <c r="AQ667" s="17">
        <v>0.226995016061565</v>
      </c>
      <c r="AR667" s="17">
        <v>0.166236514607112</v>
      </c>
      <c r="AS667" s="17"/>
      <c r="AT667" s="17">
        <v>0.22910687610324401</v>
      </c>
      <c r="AU667" s="17">
        <v>0.18112323374572201</v>
      </c>
      <c r="AV667" s="17">
        <v>0.19775333498433301</v>
      </c>
      <c r="AW667" s="17"/>
      <c r="AX667" s="17">
        <v>0.191726166616602</v>
      </c>
      <c r="AY667" s="17">
        <v>0.19817740506884399</v>
      </c>
      <c r="AZ667" s="17"/>
      <c r="BA667" s="17">
        <v>0.188974940282987</v>
      </c>
      <c r="BB667" s="17">
        <v>0.20060046098911999</v>
      </c>
      <c r="BC667" s="17">
        <v>0.23038153556257701</v>
      </c>
      <c r="BD667" s="17">
        <v>0.23882177780715799</v>
      </c>
      <c r="BE667" s="17">
        <v>0.10876109415433199</v>
      </c>
      <c r="BF667" s="17"/>
      <c r="BG667" s="17">
        <v>0.197888447592203</v>
      </c>
      <c r="BH667" s="17">
        <v>0.14170315356428501</v>
      </c>
    </row>
    <row r="668" spans="2:60" x14ac:dyDescent="0.35">
      <c r="B668" t="s">
        <v>280</v>
      </c>
      <c r="C668" s="17">
        <v>9.0783369620106899E-2</v>
      </c>
      <c r="D668" s="17">
        <v>6.73191045402729E-2</v>
      </c>
      <c r="E668" s="17">
        <v>0.11137700307552199</v>
      </c>
      <c r="F668" s="17"/>
      <c r="G668" s="17">
        <v>9.1688892450859899E-2</v>
      </c>
      <c r="H668" s="17">
        <v>8.9594055614496404E-2</v>
      </c>
      <c r="I668" s="17">
        <v>6.6678522496194201E-2</v>
      </c>
      <c r="J668" s="17">
        <v>0.122442544549621</v>
      </c>
      <c r="K668" s="17">
        <v>9.1357804515004401E-2</v>
      </c>
      <c r="L668" s="17">
        <v>8.5862486732068199E-2</v>
      </c>
      <c r="M668" s="17"/>
      <c r="N668" s="17">
        <v>9.1282436466684103E-2</v>
      </c>
      <c r="O668" s="17">
        <v>0.12879975706821101</v>
      </c>
      <c r="P668" s="17">
        <v>6.9228428340019299E-2</v>
      </c>
      <c r="Q668" s="17">
        <v>6.4991112208249296E-2</v>
      </c>
      <c r="R668" s="17">
        <v>5.4117943311961902E-2</v>
      </c>
      <c r="S668" s="17"/>
      <c r="T668" s="17">
        <v>9.7877474284696994E-2</v>
      </c>
      <c r="U668" s="17">
        <v>9.9879994368850505E-2</v>
      </c>
      <c r="V668" s="17">
        <v>9.1560928577887293E-2</v>
      </c>
      <c r="W668" s="17">
        <v>7.6600573184024801E-2</v>
      </c>
      <c r="X668" s="17"/>
      <c r="Y668" s="17">
        <v>9.0778729723702503E-2</v>
      </c>
      <c r="Z668" s="17">
        <v>8.9362036957300398E-2</v>
      </c>
      <c r="AA668" s="17">
        <v>9.6232187650743498E-2</v>
      </c>
      <c r="AB668" s="17">
        <v>8.9345518986850406E-2</v>
      </c>
      <c r="AC668" s="17">
        <v>5.3276914398014498E-2</v>
      </c>
      <c r="AD668" s="17">
        <v>9.8219389983769098E-2</v>
      </c>
      <c r="AE668" s="17"/>
      <c r="AF668" s="17">
        <v>8.2457861607674598E-2</v>
      </c>
      <c r="AG668" s="17">
        <v>9.8437925355148004E-2</v>
      </c>
      <c r="AH668" s="17"/>
      <c r="AI668" s="17">
        <v>0.20489136984992601</v>
      </c>
      <c r="AJ668" s="17">
        <v>0.10252702746180101</v>
      </c>
      <c r="AK668" s="17">
        <v>9.1600188742920696E-2</v>
      </c>
      <c r="AL668" s="17">
        <v>8.2948146148530605E-2</v>
      </c>
      <c r="AM668" s="17">
        <v>6.4883780068888799E-2</v>
      </c>
      <c r="AN668" s="17">
        <v>5.2634114057096601E-2</v>
      </c>
      <c r="AO668" s="17">
        <v>9.2714796023321694E-2</v>
      </c>
      <c r="AP668" s="17"/>
      <c r="AQ668" s="17">
        <v>6.8987468027500498E-2</v>
      </c>
      <c r="AR668" s="17">
        <v>8.3080101273174903E-2</v>
      </c>
      <c r="AS668" s="17"/>
      <c r="AT668" s="17">
        <v>5.4040405083754003E-2</v>
      </c>
      <c r="AU668" s="17">
        <v>0.104284608831063</v>
      </c>
      <c r="AV668" s="17">
        <v>6.1847799553220499E-2</v>
      </c>
      <c r="AW668" s="17"/>
      <c r="AX668" s="17">
        <v>9.3293434028399097E-2</v>
      </c>
      <c r="AY668" s="17">
        <v>8.9876682261042298E-2</v>
      </c>
      <c r="AZ668" s="17"/>
      <c r="BA668" s="17">
        <v>8.6129062619715896E-2</v>
      </c>
      <c r="BB668" s="17">
        <v>5.5706912790893903E-2</v>
      </c>
      <c r="BC668" s="17">
        <v>6.0519849873160003E-2</v>
      </c>
      <c r="BD668" s="17">
        <v>9.4327457703061099E-3</v>
      </c>
      <c r="BE668" s="17">
        <v>0.12124870130014299</v>
      </c>
      <c r="BF668" s="17"/>
      <c r="BG668" s="17">
        <v>6.2803823112960899E-2</v>
      </c>
      <c r="BH668" s="17">
        <v>9.2927707233428303E-2</v>
      </c>
    </row>
    <row r="669" spans="2:60" x14ac:dyDescent="0.35">
      <c r="B669" t="s">
        <v>94</v>
      </c>
      <c r="C669" s="17">
        <v>7.6500599559698998E-2</v>
      </c>
      <c r="D669" s="17">
        <v>9.2305997559265607E-2</v>
      </c>
      <c r="E669" s="17">
        <v>6.2689394674260296E-2</v>
      </c>
      <c r="F669" s="17"/>
      <c r="G669" s="17">
        <v>7.2940335969598702E-2</v>
      </c>
      <c r="H669" s="17">
        <v>5.96302905940451E-2</v>
      </c>
      <c r="I669" s="17">
        <v>6.4934583940966101E-2</v>
      </c>
      <c r="J669" s="17">
        <v>6.3123538877477695E-2</v>
      </c>
      <c r="K669" s="17">
        <v>0.135813082650169</v>
      </c>
      <c r="L669" s="17">
        <v>6.5426970302056506E-2</v>
      </c>
      <c r="M669" s="17"/>
      <c r="N669" s="17">
        <v>9.0668815522836399E-2</v>
      </c>
      <c r="O669" s="17">
        <v>6.8196833504753598E-2</v>
      </c>
      <c r="P669" s="17">
        <v>7.5584623008858806E-2</v>
      </c>
      <c r="Q669" s="17">
        <v>6.9294183026806996E-2</v>
      </c>
      <c r="R669" s="17">
        <v>8.5148071895631894E-2</v>
      </c>
      <c r="S669" s="17"/>
      <c r="T669" s="17">
        <v>7.0093598808083898E-2</v>
      </c>
      <c r="U669" s="17">
        <v>9.7286091985878301E-2</v>
      </c>
      <c r="V669" s="17">
        <v>7.8636270480042902E-2</v>
      </c>
      <c r="W669" s="17">
        <v>5.9576999019114403E-2</v>
      </c>
      <c r="X669" s="17"/>
      <c r="Y669" s="17">
        <v>5.42001691269553E-2</v>
      </c>
      <c r="Z669" s="17">
        <v>8.7803977835799796E-2</v>
      </c>
      <c r="AA669" s="17">
        <v>3.4269156014641297E-2</v>
      </c>
      <c r="AB669" s="17">
        <v>9.0038011567385903E-2</v>
      </c>
      <c r="AC669" s="17">
        <v>0.11686973659259101</v>
      </c>
      <c r="AD669" s="17">
        <v>9.9822762337034396E-2</v>
      </c>
      <c r="AE669" s="17"/>
      <c r="AF669" s="17">
        <v>7.7141876992808597E-2</v>
      </c>
      <c r="AG669" s="17">
        <v>7.5091414350448901E-2</v>
      </c>
      <c r="AH669" s="17"/>
      <c r="AI669" s="17">
        <v>8.5939020115126205E-2</v>
      </c>
      <c r="AJ669" s="17">
        <v>6.6865714293102493E-2</v>
      </c>
      <c r="AK669" s="17">
        <v>8.9770166156697501E-2</v>
      </c>
      <c r="AL669" s="17">
        <v>0.113337564191405</v>
      </c>
      <c r="AM669" s="17">
        <v>6.9225618133802999E-2</v>
      </c>
      <c r="AN669" s="17">
        <v>5.5861727831674403E-2</v>
      </c>
      <c r="AO669" s="17">
        <v>2.9816751980081001E-2</v>
      </c>
      <c r="AP669" s="17"/>
      <c r="AQ669" s="17">
        <v>3.88223360866903E-2</v>
      </c>
      <c r="AR669" s="17">
        <v>0.134593244878423</v>
      </c>
      <c r="AS669" s="17"/>
      <c r="AT669" s="17">
        <v>4.3752744209888797E-2</v>
      </c>
      <c r="AU669" s="17">
        <v>6.7679542245021596E-2</v>
      </c>
      <c r="AV669" s="17">
        <v>0.116428059198337</v>
      </c>
      <c r="AW669" s="17"/>
      <c r="AX669" s="17">
        <v>9.6068267051103495E-2</v>
      </c>
      <c r="AY669" s="17">
        <v>6.9432351947317603E-2</v>
      </c>
      <c r="AZ669" s="17"/>
      <c r="BA669" s="17">
        <v>6.1543302913473201E-2</v>
      </c>
      <c r="BB669" s="17">
        <v>4.79495219872349E-2</v>
      </c>
      <c r="BC669" s="17">
        <v>2.05209871049075E-2</v>
      </c>
      <c r="BD669" s="17">
        <v>4.9051926404441303E-2</v>
      </c>
      <c r="BE669" s="17">
        <v>0.28546568348802798</v>
      </c>
      <c r="BF669" s="17"/>
      <c r="BG669" s="17">
        <v>5.1120693147530101E-2</v>
      </c>
      <c r="BH669" s="17">
        <v>0.22558628094724001</v>
      </c>
    </row>
    <row r="670" spans="2:60" x14ac:dyDescent="0.35">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row>
    <row r="671" spans="2:60" x14ac:dyDescent="0.35">
      <c r="B671" s="6" t="s">
        <v>293</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row>
    <row r="672" spans="2:60" x14ac:dyDescent="0.35">
      <c r="B672" s="24" t="s">
        <v>97</v>
      </c>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row>
    <row r="673" spans="2:60" x14ac:dyDescent="0.35">
      <c r="B673" t="s">
        <v>282</v>
      </c>
      <c r="C673" s="17">
        <v>0.40163864776687702</v>
      </c>
      <c r="D673" s="17">
        <v>0.398328688897778</v>
      </c>
      <c r="E673" s="17">
        <v>0.40821064303779098</v>
      </c>
      <c r="F673" s="17"/>
      <c r="G673" s="17">
        <v>0.27864120991706698</v>
      </c>
      <c r="H673" s="17">
        <v>0.31497302058578103</v>
      </c>
      <c r="I673" s="17">
        <v>0.42721463454807301</v>
      </c>
      <c r="J673" s="17">
        <v>0.402225986233817</v>
      </c>
      <c r="K673" s="17">
        <v>0.404614499265398</v>
      </c>
      <c r="L673" s="17">
        <v>0.52365208860437495</v>
      </c>
      <c r="M673" s="17"/>
      <c r="N673" s="17">
        <v>0.34347537786601801</v>
      </c>
      <c r="O673" s="17">
        <v>0.38286494071853899</v>
      </c>
      <c r="P673" s="17">
        <v>0.40660485299315602</v>
      </c>
      <c r="Q673" s="17">
        <v>0.47750101253562499</v>
      </c>
      <c r="R673" s="17">
        <v>0.48490801582537502</v>
      </c>
      <c r="S673" s="17"/>
      <c r="T673" s="17">
        <v>0.39343193984098201</v>
      </c>
      <c r="U673" s="17">
        <v>0.426288961122678</v>
      </c>
      <c r="V673" s="17">
        <v>0.39483860363012802</v>
      </c>
      <c r="W673" s="17">
        <v>0.396872473731118</v>
      </c>
      <c r="X673" s="17"/>
      <c r="Y673" s="17">
        <v>0.38373664457759199</v>
      </c>
      <c r="Z673" s="17">
        <v>0.41302481967342702</v>
      </c>
      <c r="AA673" s="17">
        <v>0.458842978074605</v>
      </c>
      <c r="AB673" s="17">
        <v>0.42281318227703801</v>
      </c>
      <c r="AC673" s="17">
        <v>0.52938735784844304</v>
      </c>
      <c r="AD673" s="17">
        <v>0.36596233928111099</v>
      </c>
      <c r="AE673" s="17"/>
      <c r="AF673" s="17">
        <v>0.40787347732325002</v>
      </c>
      <c r="AG673" s="17">
        <v>0.39494937905466898</v>
      </c>
      <c r="AH673" s="17"/>
      <c r="AI673" s="17">
        <v>0.24777769364584201</v>
      </c>
      <c r="AJ673" s="17">
        <v>0.34219468428760103</v>
      </c>
      <c r="AK673" s="17">
        <v>0.43064096350345599</v>
      </c>
      <c r="AL673" s="17">
        <v>0.41574836638971802</v>
      </c>
      <c r="AM673" s="17">
        <v>0.411587592492487</v>
      </c>
      <c r="AN673" s="17">
        <v>0.50547570497653205</v>
      </c>
      <c r="AO673" s="17">
        <v>0.59345834432764399</v>
      </c>
      <c r="AP673" s="17"/>
      <c r="AQ673" s="17">
        <v>0.494721117694776</v>
      </c>
      <c r="AR673" s="17">
        <v>0.31634505239126198</v>
      </c>
      <c r="AS673" s="17"/>
      <c r="AT673" s="17">
        <v>0.53729960040439595</v>
      </c>
      <c r="AU673" s="17">
        <v>0.383027565649188</v>
      </c>
      <c r="AV673" s="17">
        <v>0.35177359520263501</v>
      </c>
      <c r="AW673" s="17"/>
      <c r="AX673" s="17">
        <v>0.38887822408474998</v>
      </c>
      <c r="AY673" s="17">
        <v>0.40624797763533399</v>
      </c>
      <c r="AZ673" s="17"/>
      <c r="BA673" s="17">
        <v>0.28155180066652402</v>
      </c>
      <c r="BB673" s="17">
        <v>0.45150597375024099</v>
      </c>
      <c r="BC673" s="17">
        <v>0.48845212178186997</v>
      </c>
      <c r="BD673" s="17">
        <v>0.404976282356029</v>
      </c>
      <c r="BE673" s="17">
        <v>0.27983690845612802</v>
      </c>
      <c r="BF673" s="17"/>
      <c r="BG673" s="17">
        <v>0.41185888989775499</v>
      </c>
      <c r="BH673" s="17">
        <v>0.311532487579322</v>
      </c>
    </row>
    <row r="674" spans="2:60" x14ac:dyDescent="0.35">
      <c r="B674" t="s">
        <v>283</v>
      </c>
      <c r="C674" s="17">
        <v>0.399551721498206</v>
      </c>
      <c r="D674" s="17">
        <v>0.39345263959723997</v>
      </c>
      <c r="E674" s="17">
        <v>0.40340215350618802</v>
      </c>
      <c r="F674" s="17"/>
      <c r="G674" s="17">
        <v>0.31455951432603702</v>
      </c>
      <c r="H674" s="17">
        <v>0.367040929733918</v>
      </c>
      <c r="I674" s="17">
        <v>0.34455403614011998</v>
      </c>
      <c r="J674" s="17">
        <v>0.37142127757112797</v>
      </c>
      <c r="K674" s="17">
        <v>0.41772688848089201</v>
      </c>
      <c r="L674" s="17">
        <v>0.52653164922939699</v>
      </c>
      <c r="M674" s="17"/>
      <c r="N674" s="17">
        <v>0.353475346480703</v>
      </c>
      <c r="O674" s="17">
        <v>0.39591524095650898</v>
      </c>
      <c r="P674" s="17">
        <v>0.39838787458909403</v>
      </c>
      <c r="Q674" s="17">
        <v>0.44820198743321299</v>
      </c>
      <c r="R674" s="17">
        <v>0.47714452182231598</v>
      </c>
      <c r="S674" s="17"/>
      <c r="T674" s="17">
        <v>0.41652695646017002</v>
      </c>
      <c r="U674" s="17">
        <v>0.43910975601960001</v>
      </c>
      <c r="V674" s="17">
        <v>0.38191575274268103</v>
      </c>
      <c r="W674" s="17">
        <v>0.38121727128898197</v>
      </c>
      <c r="X674" s="17"/>
      <c r="Y674" s="17">
        <v>0.381067252323252</v>
      </c>
      <c r="Z674" s="17">
        <v>0.42063896970772402</v>
      </c>
      <c r="AA674" s="17">
        <v>0.46531797624141502</v>
      </c>
      <c r="AB674" s="17">
        <v>0.42159807128614202</v>
      </c>
      <c r="AC674" s="17">
        <v>0.51928119093012004</v>
      </c>
      <c r="AD674" s="17">
        <v>0.32869050682464301</v>
      </c>
      <c r="AE674" s="17"/>
      <c r="AF674" s="17">
        <v>0.41301970343712202</v>
      </c>
      <c r="AG674" s="17">
        <v>0.38243097842939899</v>
      </c>
      <c r="AH674" s="17"/>
      <c r="AI674" s="17">
        <v>0.29944152430366899</v>
      </c>
      <c r="AJ674" s="17">
        <v>0.35135461348351499</v>
      </c>
      <c r="AK674" s="17">
        <v>0.398322956777239</v>
      </c>
      <c r="AL674" s="17">
        <v>0.36324904572064498</v>
      </c>
      <c r="AM674" s="17">
        <v>0.45215212686603601</v>
      </c>
      <c r="AN674" s="17">
        <v>0.446424817022335</v>
      </c>
      <c r="AO674" s="17">
        <v>0.59048697785704696</v>
      </c>
      <c r="AP674" s="17"/>
      <c r="AQ674" s="17">
        <v>0.51945855056823897</v>
      </c>
      <c r="AR674" s="17">
        <v>0.281624274652087</v>
      </c>
      <c r="AS674" s="17"/>
      <c r="AT674" s="17">
        <v>0.56183878108514296</v>
      </c>
      <c r="AU674" s="17">
        <v>0.39913281377980703</v>
      </c>
      <c r="AV674" s="17">
        <v>0.293577726885204</v>
      </c>
      <c r="AW674" s="17"/>
      <c r="AX674" s="17">
        <v>0.403633951791595</v>
      </c>
      <c r="AY674" s="17">
        <v>0.39807713519214299</v>
      </c>
      <c r="AZ674" s="17"/>
      <c r="BA674" s="17">
        <v>0.32335696866485403</v>
      </c>
      <c r="BB674" s="17">
        <v>0.46655935528173298</v>
      </c>
      <c r="BC674" s="17">
        <v>0.48311575134472701</v>
      </c>
      <c r="BD674" s="17">
        <v>0.388557660284369</v>
      </c>
      <c r="BE674" s="17">
        <v>0.19386119784245001</v>
      </c>
      <c r="BF674" s="17"/>
      <c r="BG674" s="17">
        <v>0.43315295562081502</v>
      </c>
      <c r="BH674" s="17">
        <v>0.24317435115317301</v>
      </c>
    </row>
    <row r="675" spans="2:60" x14ac:dyDescent="0.35">
      <c r="B675" t="s">
        <v>284</v>
      </c>
      <c r="C675" s="17">
        <v>0.367333144132375</v>
      </c>
      <c r="D675" s="17">
        <v>0.34863836002944498</v>
      </c>
      <c r="E675" s="17">
        <v>0.386242436115666</v>
      </c>
      <c r="F675" s="17"/>
      <c r="G675" s="17">
        <v>0.32529471828386602</v>
      </c>
      <c r="H675" s="17">
        <v>0.36151635091214102</v>
      </c>
      <c r="I675" s="17">
        <v>0.40103359403923</v>
      </c>
      <c r="J675" s="17">
        <v>0.34971781015676701</v>
      </c>
      <c r="K675" s="17">
        <v>0.34615523415245297</v>
      </c>
      <c r="L675" s="17">
        <v>0.40003860810810798</v>
      </c>
      <c r="M675" s="17"/>
      <c r="N675" s="17">
        <v>0.33057916660749598</v>
      </c>
      <c r="O675" s="17">
        <v>0.39892864228149699</v>
      </c>
      <c r="P675" s="17">
        <v>0.36076112559465601</v>
      </c>
      <c r="Q675" s="17">
        <v>0.35224986128897401</v>
      </c>
      <c r="R675" s="17">
        <v>0.43268958817544101</v>
      </c>
      <c r="S675" s="17"/>
      <c r="T675" s="17">
        <v>0.38282074456792398</v>
      </c>
      <c r="U675" s="17">
        <v>0.36968498054111598</v>
      </c>
      <c r="V675" s="17">
        <v>0.36378281547395003</v>
      </c>
      <c r="W675" s="17">
        <v>0.35995167343822099</v>
      </c>
      <c r="X675" s="17"/>
      <c r="Y675" s="17">
        <v>0.31413862297775202</v>
      </c>
      <c r="Z675" s="17">
        <v>0.39175569311765401</v>
      </c>
      <c r="AA675" s="17">
        <v>0.41742219102316902</v>
      </c>
      <c r="AB675" s="17">
        <v>0.403548245830608</v>
      </c>
      <c r="AC675" s="17">
        <v>0.55901942327857401</v>
      </c>
      <c r="AD675" s="17">
        <v>0.37105721626154597</v>
      </c>
      <c r="AE675" s="17"/>
      <c r="AF675" s="17">
        <v>0.37339134586130202</v>
      </c>
      <c r="AG675" s="17">
        <v>0.36327189210084199</v>
      </c>
      <c r="AH675" s="17"/>
      <c r="AI675" s="17">
        <v>0.30621509804159702</v>
      </c>
      <c r="AJ675" s="17">
        <v>0.37253760225545302</v>
      </c>
      <c r="AK675" s="17">
        <v>0.342853540402421</v>
      </c>
      <c r="AL675" s="17">
        <v>0.340654158297367</v>
      </c>
      <c r="AM675" s="17">
        <v>0.38247342313384602</v>
      </c>
      <c r="AN675" s="17">
        <v>0.42986595614039003</v>
      </c>
      <c r="AO675" s="17">
        <v>0.40952565823750298</v>
      </c>
      <c r="AP675" s="17"/>
      <c r="AQ675" s="17">
        <v>0.41453078480916</v>
      </c>
      <c r="AR675" s="17">
        <v>0.31271843917449899</v>
      </c>
      <c r="AS675" s="17"/>
      <c r="AT675" s="17">
        <v>0.462959157684804</v>
      </c>
      <c r="AU675" s="17">
        <v>0.367763563310885</v>
      </c>
      <c r="AV675" s="17">
        <v>0.31394098678356602</v>
      </c>
      <c r="AW675" s="17"/>
      <c r="AX675" s="17">
        <v>0.35863245680114098</v>
      </c>
      <c r="AY675" s="17">
        <v>0.37047601297364502</v>
      </c>
      <c r="AZ675" s="17"/>
      <c r="BA675" s="17">
        <v>0.318941970612384</v>
      </c>
      <c r="BB675" s="17">
        <v>0.39169615643371603</v>
      </c>
      <c r="BC675" s="17">
        <v>0.42343976840606801</v>
      </c>
      <c r="BD675" s="17">
        <v>0.42972033303933299</v>
      </c>
      <c r="BE675" s="17">
        <v>0.26817471381729702</v>
      </c>
      <c r="BF675" s="17"/>
      <c r="BG675" s="17">
        <v>0.37472398532699802</v>
      </c>
      <c r="BH675" s="17">
        <v>0.309091347778988</v>
      </c>
    </row>
    <row r="676" spans="2:60" x14ac:dyDescent="0.35">
      <c r="B676" t="s">
        <v>287</v>
      </c>
      <c r="C676" s="17">
        <v>0.35665276716648397</v>
      </c>
      <c r="D676" s="17">
        <v>0.34372357501101702</v>
      </c>
      <c r="E676" s="17">
        <v>0.369097901909135</v>
      </c>
      <c r="F676" s="17"/>
      <c r="G676" s="17">
        <v>0.26628969225544102</v>
      </c>
      <c r="H676" s="17">
        <v>0.34464585889002203</v>
      </c>
      <c r="I676" s="17">
        <v>0.36325369839911797</v>
      </c>
      <c r="J676" s="17">
        <v>0.33841893297390802</v>
      </c>
      <c r="K676" s="17">
        <v>0.35794036531180801</v>
      </c>
      <c r="L676" s="17">
        <v>0.42660848683098701</v>
      </c>
      <c r="M676" s="17"/>
      <c r="N676" s="17">
        <v>0.29086749124706701</v>
      </c>
      <c r="O676" s="17">
        <v>0.36460707339030302</v>
      </c>
      <c r="P676" s="17">
        <v>0.38041555295196</v>
      </c>
      <c r="Q676" s="17">
        <v>0.39774462233584101</v>
      </c>
      <c r="R676" s="17">
        <v>0.373521336524271</v>
      </c>
      <c r="S676" s="17"/>
      <c r="T676" s="17">
        <v>0.34681947821987003</v>
      </c>
      <c r="U676" s="17">
        <v>0.367195669110228</v>
      </c>
      <c r="V676" s="17">
        <v>0.338187081908703</v>
      </c>
      <c r="W676" s="17">
        <v>0.383894479684872</v>
      </c>
      <c r="X676" s="17"/>
      <c r="Y676" s="17">
        <v>0.336967474430865</v>
      </c>
      <c r="Z676" s="17">
        <v>0.35686076700268599</v>
      </c>
      <c r="AA676" s="17">
        <v>0.35158587975316902</v>
      </c>
      <c r="AB676" s="17">
        <v>0.391350092620804</v>
      </c>
      <c r="AC676" s="17">
        <v>0.59400926905689799</v>
      </c>
      <c r="AD676" s="17">
        <v>0.365686798148606</v>
      </c>
      <c r="AE676" s="17"/>
      <c r="AF676" s="17">
        <v>0.36902387640170198</v>
      </c>
      <c r="AG676" s="17">
        <v>0.34330503682806901</v>
      </c>
      <c r="AH676" s="17"/>
      <c r="AI676" s="17">
        <v>0.283882636420351</v>
      </c>
      <c r="AJ676" s="17">
        <v>0.313625463346211</v>
      </c>
      <c r="AK676" s="17">
        <v>0.40228669791542898</v>
      </c>
      <c r="AL676" s="17">
        <v>0.33285943784083499</v>
      </c>
      <c r="AM676" s="17">
        <v>0.36165346124706399</v>
      </c>
      <c r="AN676" s="17">
        <v>0.40788072721385399</v>
      </c>
      <c r="AO676" s="17">
        <v>0.46209407376526701</v>
      </c>
      <c r="AP676" s="17"/>
      <c r="AQ676" s="17">
        <v>0.42402040211904901</v>
      </c>
      <c r="AR676" s="17">
        <v>0.311749437512785</v>
      </c>
      <c r="AS676" s="17"/>
      <c r="AT676" s="17">
        <v>0.47667205286032699</v>
      </c>
      <c r="AU676" s="17">
        <v>0.33884291666743299</v>
      </c>
      <c r="AV676" s="17">
        <v>0.31795461007802001</v>
      </c>
      <c r="AW676" s="17"/>
      <c r="AX676" s="17">
        <v>0.35920864310655698</v>
      </c>
      <c r="AY676" s="17">
        <v>0.35572953173135102</v>
      </c>
      <c r="AZ676" s="17"/>
      <c r="BA676" s="17">
        <v>0.30455047940010799</v>
      </c>
      <c r="BB676" s="17">
        <v>0.37374042659913398</v>
      </c>
      <c r="BC676" s="17">
        <v>0.42958133528526998</v>
      </c>
      <c r="BD676" s="17">
        <v>0.439300669620933</v>
      </c>
      <c r="BE676" s="17">
        <v>0.245592306574657</v>
      </c>
      <c r="BF676" s="17"/>
      <c r="BG676" s="17">
        <v>0.35759972473476898</v>
      </c>
      <c r="BH676" s="17">
        <v>0.29465519187140399</v>
      </c>
    </row>
    <row r="677" spans="2:60" x14ac:dyDescent="0.35">
      <c r="B677" t="s">
        <v>285</v>
      </c>
      <c r="C677" s="17">
        <v>0.352362759400704</v>
      </c>
      <c r="D677" s="17">
        <v>0.33897434837903201</v>
      </c>
      <c r="E677" s="17">
        <v>0.36592449520027998</v>
      </c>
      <c r="F677" s="17"/>
      <c r="G677" s="17">
        <v>0.28598072510560202</v>
      </c>
      <c r="H677" s="17">
        <v>0.324510448939482</v>
      </c>
      <c r="I677" s="17">
        <v>0.362395903570358</v>
      </c>
      <c r="J677" s="17">
        <v>0.32473657539262102</v>
      </c>
      <c r="K677" s="17">
        <v>0.36789308753222999</v>
      </c>
      <c r="L677" s="17">
        <v>0.415178099824286</v>
      </c>
      <c r="M677" s="17"/>
      <c r="N677" s="17">
        <v>0.32662025698903302</v>
      </c>
      <c r="O677" s="17">
        <v>0.32752599292254198</v>
      </c>
      <c r="P677" s="17">
        <v>0.35541238728489299</v>
      </c>
      <c r="Q677" s="17">
        <v>0.39960153691648698</v>
      </c>
      <c r="R677" s="17">
        <v>0.423643299510301</v>
      </c>
      <c r="S677" s="17"/>
      <c r="T677" s="17">
        <v>0.358813311809344</v>
      </c>
      <c r="U677" s="17">
        <v>0.36248494443227902</v>
      </c>
      <c r="V677" s="17">
        <v>0.336534327269912</v>
      </c>
      <c r="W677" s="17">
        <v>0.36420771248656902</v>
      </c>
      <c r="X677" s="17"/>
      <c r="Y677" s="17">
        <v>0.35798541851958798</v>
      </c>
      <c r="Z677" s="17">
        <v>0.34920038801213599</v>
      </c>
      <c r="AA677" s="17">
        <v>0.36227971729144898</v>
      </c>
      <c r="AB677" s="17">
        <v>0.39166380418491098</v>
      </c>
      <c r="AC677" s="17">
        <v>0.60144072319853903</v>
      </c>
      <c r="AD677" s="17">
        <v>0.29165730481525098</v>
      </c>
      <c r="AE677" s="17"/>
      <c r="AF677" s="17">
        <v>0.370486331590417</v>
      </c>
      <c r="AG677" s="17">
        <v>0.33218003884755498</v>
      </c>
      <c r="AH677" s="17"/>
      <c r="AI677" s="17">
        <v>0.237682247873955</v>
      </c>
      <c r="AJ677" s="17">
        <v>0.33064027720359201</v>
      </c>
      <c r="AK677" s="17">
        <v>0.36616201233755802</v>
      </c>
      <c r="AL677" s="17">
        <v>0.34976000267736301</v>
      </c>
      <c r="AM677" s="17">
        <v>0.36831573358027597</v>
      </c>
      <c r="AN677" s="17">
        <v>0.39288473199398699</v>
      </c>
      <c r="AO677" s="17">
        <v>0.45332928716511101</v>
      </c>
      <c r="AP677" s="17"/>
      <c r="AQ677" s="17">
        <v>0.41945267618265902</v>
      </c>
      <c r="AR677" s="17">
        <v>0.29801248561385202</v>
      </c>
      <c r="AS677" s="17"/>
      <c r="AT677" s="17">
        <v>0.44411703801541602</v>
      </c>
      <c r="AU677" s="17">
        <v>0.34394336343968801</v>
      </c>
      <c r="AV677" s="17">
        <v>0.30870399913424501</v>
      </c>
      <c r="AW677" s="17"/>
      <c r="AX677" s="17">
        <v>0.34509579248413902</v>
      </c>
      <c r="AY677" s="17">
        <v>0.35498773867224098</v>
      </c>
      <c r="AZ677" s="17"/>
      <c r="BA677" s="17">
        <v>0.30199807840030601</v>
      </c>
      <c r="BB677" s="17">
        <v>0.37798646249531098</v>
      </c>
      <c r="BC677" s="17">
        <v>0.44227437860587798</v>
      </c>
      <c r="BD677" s="17">
        <v>0.39104800021483799</v>
      </c>
      <c r="BE677" s="17">
        <v>0.16645650293251299</v>
      </c>
      <c r="BF677" s="17"/>
      <c r="BG677" s="17">
        <v>0.36025981429735499</v>
      </c>
      <c r="BH677" s="17">
        <v>0.22334153720000599</v>
      </c>
    </row>
    <row r="678" spans="2:60" x14ac:dyDescent="0.35">
      <c r="B678" t="s">
        <v>288</v>
      </c>
      <c r="C678" s="17">
        <v>0.34581881673343301</v>
      </c>
      <c r="D678" s="17">
        <v>0.34935702101518901</v>
      </c>
      <c r="E678" s="17">
        <v>0.34328675178476498</v>
      </c>
      <c r="F678" s="17"/>
      <c r="G678" s="17">
        <v>0.32698154604969498</v>
      </c>
      <c r="H678" s="17">
        <v>0.30540328985750398</v>
      </c>
      <c r="I678" s="17">
        <v>0.37848344155171498</v>
      </c>
      <c r="J678" s="17">
        <v>0.30449879259516199</v>
      </c>
      <c r="K678" s="17">
        <v>0.35472063500227302</v>
      </c>
      <c r="L678" s="17">
        <v>0.38968789583346403</v>
      </c>
      <c r="M678" s="17"/>
      <c r="N678" s="17">
        <v>0.323629937863534</v>
      </c>
      <c r="O678" s="17">
        <v>0.35266452660571501</v>
      </c>
      <c r="P678" s="17">
        <v>0.32986189670396199</v>
      </c>
      <c r="Q678" s="17">
        <v>0.36002062342112001</v>
      </c>
      <c r="R678" s="17">
        <v>0.414254380311811</v>
      </c>
      <c r="S678" s="17"/>
      <c r="T678" s="17">
        <v>0.41264602521112198</v>
      </c>
      <c r="U678" s="17">
        <v>0.331452426021622</v>
      </c>
      <c r="V678" s="17">
        <v>0.31743894364106801</v>
      </c>
      <c r="W678" s="17">
        <v>0.35609136226778598</v>
      </c>
      <c r="X678" s="17"/>
      <c r="Y678" s="17">
        <v>0.36618296286964003</v>
      </c>
      <c r="Z678" s="17">
        <v>0.32637175931478302</v>
      </c>
      <c r="AA678" s="17">
        <v>0.38594572775098501</v>
      </c>
      <c r="AB678" s="17">
        <v>0.366991510461329</v>
      </c>
      <c r="AC678" s="17">
        <v>0.52459219815556102</v>
      </c>
      <c r="AD678" s="17">
        <v>0.31086527137909498</v>
      </c>
      <c r="AE678" s="17"/>
      <c r="AF678" s="17">
        <v>0.35264192757530199</v>
      </c>
      <c r="AG678" s="17">
        <v>0.336157763269538</v>
      </c>
      <c r="AH678" s="17"/>
      <c r="AI678" s="17">
        <v>0.29131649927680597</v>
      </c>
      <c r="AJ678" s="17">
        <v>0.33976394284828998</v>
      </c>
      <c r="AK678" s="17">
        <v>0.33141185604960099</v>
      </c>
      <c r="AL678" s="17">
        <v>0.30057674668609202</v>
      </c>
      <c r="AM678" s="17">
        <v>0.364670808722041</v>
      </c>
      <c r="AN678" s="17">
        <v>0.380148213039609</v>
      </c>
      <c r="AO678" s="17">
        <v>0.52810401360855896</v>
      </c>
      <c r="AP678" s="17"/>
      <c r="AQ678" s="17">
        <v>0.43168444410439</v>
      </c>
      <c r="AR678" s="17">
        <v>0.25100186886301801</v>
      </c>
      <c r="AS678" s="17"/>
      <c r="AT678" s="17">
        <v>0.47339893991140403</v>
      </c>
      <c r="AU678" s="17">
        <v>0.34035229181624199</v>
      </c>
      <c r="AV678" s="17">
        <v>0.28282046908025199</v>
      </c>
      <c r="AW678" s="17"/>
      <c r="AX678" s="17">
        <v>0.33886169837019903</v>
      </c>
      <c r="AY678" s="17">
        <v>0.34833187227679702</v>
      </c>
      <c r="AZ678" s="17"/>
      <c r="BA678" s="17">
        <v>0.31732312049573502</v>
      </c>
      <c r="BB678" s="17">
        <v>0.42008203584526799</v>
      </c>
      <c r="BC678" s="17">
        <v>0.405444125909877</v>
      </c>
      <c r="BD678" s="17">
        <v>0.33848794006134703</v>
      </c>
      <c r="BE678" s="17">
        <v>0.139984843742851</v>
      </c>
      <c r="BF678" s="17"/>
      <c r="BG678" s="17">
        <v>0.396110330652442</v>
      </c>
      <c r="BH678" s="17">
        <v>0.19026214975362399</v>
      </c>
    </row>
    <row r="679" spans="2:60" x14ac:dyDescent="0.35">
      <c r="B679" t="s">
        <v>289</v>
      </c>
      <c r="C679" s="17">
        <v>0.34497379534222899</v>
      </c>
      <c r="D679" s="17">
        <v>0.34683348201402803</v>
      </c>
      <c r="E679" s="17">
        <v>0.34236979528927802</v>
      </c>
      <c r="F679" s="17"/>
      <c r="G679" s="17">
        <v>0.26665963629772199</v>
      </c>
      <c r="H679" s="17">
        <v>0.31993937423062102</v>
      </c>
      <c r="I679" s="17">
        <v>0.305548778571817</v>
      </c>
      <c r="J679" s="17">
        <v>0.323523703286209</v>
      </c>
      <c r="K679" s="17">
        <v>0.35581312376027902</v>
      </c>
      <c r="L679" s="17">
        <v>0.45020308973107098</v>
      </c>
      <c r="M679" s="17"/>
      <c r="N679" s="17">
        <v>0.28145850945870798</v>
      </c>
      <c r="O679" s="17">
        <v>0.36016715072240502</v>
      </c>
      <c r="P679" s="17">
        <v>0.34882431816187898</v>
      </c>
      <c r="Q679" s="17">
        <v>0.363098106929583</v>
      </c>
      <c r="R679" s="17">
        <v>0.43592273613532401</v>
      </c>
      <c r="S679" s="17"/>
      <c r="T679" s="17">
        <v>0.41730542463036302</v>
      </c>
      <c r="U679" s="17">
        <v>0.35374118344653399</v>
      </c>
      <c r="V679" s="17">
        <v>0.313806976579244</v>
      </c>
      <c r="W679" s="17">
        <v>0.33566988893844002</v>
      </c>
      <c r="X679" s="17"/>
      <c r="Y679" s="17">
        <v>0.32681240905547498</v>
      </c>
      <c r="Z679" s="17">
        <v>0.35129864253815302</v>
      </c>
      <c r="AA679" s="17">
        <v>0.33225075497595602</v>
      </c>
      <c r="AB679" s="17">
        <v>0.38656484213540498</v>
      </c>
      <c r="AC679" s="17">
        <v>0.487160728705269</v>
      </c>
      <c r="AD679" s="17">
        <v>0.33294822604963598</v>
      </c>
      <c r="AE679" s="17"/>
      <c r="AF679" s="17">
        <v>0.357979728015143</v>
      </c>
      <c r="AG679" s="17">
        <v>0.32972833023681097</v>
      </c>
      <c r="AH679" s="17"/>
      <c r="AI679" s="17">
        <v>0.30305658403147001</v>
      </c>
      <c r="AJ679" s="17">
        <v>0.30103430559476102</v>
      </c>
      <c r="AK679" s="17">
        <v>0.34034136004420401</v>
      </c>
      <c r="AL679" s="17">
        <v>0.35659116860946</v>
      </c>
      <c r="AM679" s="17">
        <v>0.39235695288474998</v>
      </c>
      <c r="AN679" s="17">
        <v>0.30922476187654302</v>
      </c>
      <c r="AO679" s="17">
        <v>0.50954266994609998</v>
      </c>
      <c r="AP679" s="17"/>
      <c r="AQ679" s="17">
        <v>0.41397455235580899</v>
      </c>
      <c r="AR679" s="17">
        <v>0.28474378723278598</v>
      </c>
      <c r="AS679" s="17"/>
      <c r="AT679" s="17">
        <v>0.45859880541562897</v>
      </c>
      <c r="AU679" s="17">
        <v>0.34777951742936303</v>
      </c>
      <c r="AV679" s="17">
        <v>0.27612194218386799</v>
      </c>
      <c r="AW679" s="17"/>
      <c r="AX679" s="17">
        <v>0.37257030194851798</v>
      </c>
      <c r="AY679" s="17">
        <v>0.33500536440810502</v>
      </c>
      <c r="AZ679" s="17"/>
      <c r="BA679" s="17">
        <v>0.33946579771108898</v>
      </c>
      <c r="BB679" s="17">
        <v>0.39513432240011098</v>
      </c>
      <c r="BC679" s="17">
        <v>0.40261840554995298</v>
      </c>
      <c r="BD679" s="17">
        <v>0.24156151582884999</v>
      </c>
      <c r="BE679" s="17">
        <v>0.22074526439237499</v>
      </c>
      <c r="BF679" s="17"/>
      <c r="BG679" s="17">
        <v>0.38214791185047098</v>
      </c>
      <c r="BH679" s="17">
        <v>0.22601765088346301</v>
      </c>
    </row>
    <row r="680" spans="2:60" x14ac:dyDescent="0.35">
      <c r="B680" t="s">
        <v>286</v>
      </c>
      <c r="C680" s="17">
        <v>0.332108475911709</v>
      </c>
      <c r="D680" s="17">
        <v>0.34663698848917801</v>
      </c>
      <c r="E680" s="17">
        <v>0.31941548700212802</v>
      </c>
      <c r="F680" s="17"/>
      <c r="G680" s="17">
        <v>0.26190825446800198</v>
      </c>
      <c r="H680" s="17">
        <v>0.27529330579910799</v>
      </c>
      <c r="I680" s="17">
        <v>0.36440373743398702</v>
      </c>
      <c r="J680" s="17">
        <v>0.33455397911517898</v>
      </c>
      <c r="K680" s="17">
        <v>0.30161489899187399</v>
      </c>
      <c r="L680" s="17">
        <v>0.41786600966398002</v>
      </c>
      <c r="M680" s="17"/>
      <c r="N680" s="17">
        <v>0.25747628103530701</v>
      </c>
      <c r="O680" s="17">
        <v>0.31727507452945503</v>
      </c>
      <c r="P680" s="17">
        <v>0.35045365892017299</v>
      </c>
      <c r="Q680" s="17">
        <v>0.38032043015015099</v>
      </c>
      <c r="R680" s="17">
        <v>0.43728358578980497</v>
      </c>
      <c r="S680" s="17"/>
      <c r="T680" s="17">
        <v>0.35226394303022701</v>
      </c>
      <c r="U680" s="17">
        <v>0.32525491655863298</v>
      </c>
      <c r="V680" s="17">
        <v>0.34246143020784298</v>
      </c>
      <c r="W680" s="17">
        <v>0.307259940344977</v>
      </c>
      <c r="X680" s="17"/>
      <c r="Y680" s="17">
        <v>0.33096821608867799</v>
      </c>
      <c r="Z680" s="17">
        <v>0.33928823325267399</v>
      </c>
      <c r="AA680" s="17">
        <v>0.333479147041357</v>
      </c>
      <c r="AB680" s="17">
        <v>0.311999358233855</v>
      </c>
      <c r="AC680" s="17">
        <v>0.47340010706042601</v>
      </c>
      <c r="AD680" s="17">
        <v>0.31464585016706798</v>
      </c>
      <c r="AE680" s="17"/>
      <c r="AF680" s="17">
        <v>0.34221681781614699</v>
      </c>
      <c r="AG680" s="17">
        <v>0.32057224222337199</v>
      </c>
      <c r="AH680" s="17"/>
      <c r="AI680" s="17">
        <v>0.22118226191222601</v>
      </c>
      <c r="AJ680" s="17">
        <v>0.27577417405811699</v>
      </c>
      <c r="AK680" s="17">
        <v>0.30798953117510403</v>
      </c>
      <c r="AL680" s="17">
        <v>0.32320202453952201</v>
      </c>
      <c r="AM680" s="17">
        <v>0.38271492551834102</v>
      </c>
      <c r="AN680" s="17">
        <v>0.42404896305021</v>
      </c>
      <c r="AO680" s="17">
        <v>0.54252220280023999</v>
      </c>
      <c r="AP680" s="17"/>
      <c r="AQ680" s="17">
        <v>0.428597292712944</v>
      </c>
      <c r="AR680" s="17">
        <v>0.24827074986213199</v>
      </c>
      <c r="AS680" s="17"/>
      <c r="AT680" s="17">
        <v>0.50061995897479095</v>
      </c>
      <c r="AU680" s="17">
        <v>0.30323657613857502</v>
      </c>
      <c r="AV680" s="17">
        <v>0.27891608633277898</v>
      </c>
      <c r="AW680" s="17"/>
      <c r="AX680" s="17">
        <v>0.32657207806031202</v>
      </c>
      <c r="AY680" s="17">
        <v>0.334108337720048</v>
      </c>
      <c r="AZ680" s="17"/>
      <c r="BA680" s="17">
        <v>0.29345826040012502</v>
      </c>
      <c r="BB680" s="17">
        <v>0.35626026432803798</v>
      </c>
      <c r="BC680" s="17">
        <v>0.42426972002095797</v>
      </c>
      <c r="BD680" s="17">
        <v>0.35182391647550199</v>
      </c>
      <c r="BE680" s="17">
        <v>0.16855202247957499</v>
      </c>
      <c r="BF680" s="17"/>
      <c r="BG680" s="17">
        <v>0.34160974842333203</v>
      </c>
      <c r="BH680" s="17">
        <v>0.21497153566854199</v>
      </c>
    </row>
    <row r="681" spans="2:60" x14ac:dyDescent="0.35">
      <c r="B681" t="s">
        <v>290</v>
      </c>
      <c r="C681" s="17">
        <v>0.31134859094439998</v>
      </c>
      <c r="D681" s="17">
        <v>0.31855577051115402</v>
      </c>
      <c r="E681" s="17">
        <v>0.30315317168920097</v>
      </c>
      <c r="F681" s="17"/>
      <c r="G681" s="17">
        <v>0.24160362211404501</v>
      </c>
      <c r="H681" s="17">
        <v>0.33655580549578801</v>
      </c>
      <c r="I681" s="17">
        <v>0.33282825375813602</v>
      </c>
      <c r="J681" s="17">
        <v>0.32049495802945999</v>
      </c>
      <c r="K681" s="17">
        <v>0.288039921233534</v>
      </c>
      <c r="L681" s="17">
        <v>0.324638883575252</v>
      </c>
      <c r="M681" s="17"/>
      <c r="N681" s="17">
        <v>0.295725471198579</v>
      </c>
      <c r="O681" s="17">
        <v>0.29569825371301001</v>
      </c>
      <c r="P681" s="17">
        <v>0.31410256225863897</v>
      </c>
      <c r="Q681" s="17">
        <v>0.32577923296607197</v>
      </c>
      <c r="R681" s="17">
        <v>0.38740850097222901</v>
      </c>
      <c r="S681" s="17"/>
      <c r="T681" s="17">
        <v>0.283632813632124</v>
      </c>
      <c r="U681" s="17">
        <v>0.31945098829602098</v>
      </c>
      <c r="V681" s="17">
        <v>0.31779910360637198</v>
      </c>
      <c r="W681" s="17">
        <v>0.31370149962301502</v>
      </c>
      <c r="X681" s="17"/>
      <c r="Y681" s="17">
        <v>0.30571902721626798</v>
      </c>
      <c r="Z681" s="17">
        <v>0.31758540752064701</v>
      </c>
      <c r="AA681" s="17">
        <v>0.304752473009064</v>
      </c>
      <c r="AB681" s="17">
        <v>0.32605163027564599</v>
      </c>
      <c r="AC681" s="17">
        <v>0.42480246899183499</v>
      </c>
      <c r="AD681" s="17">
        <v>0.28636795060170001</v>
      </c>
      <c r="AE681" s="17"/>
      <c r="AF681" s="17">
        <v>0.32514716902232499</v>
      </c>
      <c r="AG681" s="17">
        <v>0.293473084107509</v>
      </c>
      <c r="AH681" s="17"/>
      <c r="AI681" s="17">
        <v>0.203132149511913</v>
      </c>
      <c r="AJ681" s="17">
        <v>0.28526918019877301</v>
      </c>
      <c r="AK681" s="17">
        <v>0.34710091431321999</v>
      </c>
      <c r="AL681" s="17">
        <v>0.29308035257227399</v>
      </c>
      <c r="AM681" s="17">
        <v>0.34024338521159497</v>
      </c>
      <c r="AN681" s="17">
        <v>0.30798037828256503</v>
      </c>
      <c r="AO681" s="17">
        <v>0.37226180222771199</v>
      </c>
      <c r="AP681" s="17"/>
      <c r="AQ681" s="17">
        <v>0.363797297912065</v>
      </c>
      <c r="AR681" s="17">
        <v>0.279788469444465</v>
      </c>
      <c r="AS681" s="17"/>
      <c r="AT681" s="17">
        <v>0.377128554726609</v>
      </c>
      <c r="AU681" s="17">
        <v>0.30125162492211699</v>
      </c>
      <c r="AV681" s="17">
        <v>0.29751645020362599</v>
      </c>
      <c r="AW681" s="17"/>
      <c r="AX681" s="17">
        <v>0.285617364578653</v>
      </c>
      <c r="AY681" s="17">
        <v>0.32064324394293497</v>
      </c>
      <c r="AZ681" s="17"/>
      <c r="BA681" s="17">
        <v>0.29569363676232702</v>
      </c>
      <c r="BB681" s="17">
        <v>0.347410626218212</v>
      </c>
      <c r="BC681" s="17">
        <v>0.349023309112582</v>
      </c>
      <c r="BD681" s="17">
        <v>0.38972252394437501</v>
      </c>
      <c r="BE681" s="17">
        <v>0.17873974842402801</v>
      </c>
      <c r="BF681" s="17"/>
      <c r="BG681" s="17">
        <v>0.33534603386162698</v>
      </c>
      <c r="BH681" s="17">
        <v>0.232177935356986</v>
      </c>
    </row>
    <row r="682" spans="2:60" x14ac:dyDescent="0.35">
      <c r="B682" t="s">
        <v>291</v>
      </c>
      <c r="C682" s="17">
        <v>0.24600881766611399</v>
      </c>
      <c r="D682" s="17">
        <v>0.238127827513364</v>
      </c>
      <c r="E682" s="17">
        <v>0.25268388627851601</v>
      </c>
      <c r="F682" s="17"/>
      <c r="G682" s="17">
        <v>0.279654375376794</v>
      </c>
      <c r="H682" s="17">
        <v>0.241578065009214</v>
      </c>
      <c r="I682" s="17">
        <v>0.27484234474692898</v>
      </c>
      <c r="J682" s="17">
        <v>0.255077396484924</v>
      </c>
      <c r="K682" s="17">
        <v>0.217467545012789</v>
      </c>
      <c r="L682" s="17">
        <v>0.22332886072216299</v>
      </c>
      <c r="M682" s="17"/>
      <c r="N682" s="17">
        <v>0.22720522330492199</v>
      </c>
      <c r="O682" s="17">
        <v>0.23273025557905699</v>
      </c>
      <c r="P682" s="17">
        <v>0.24953648542615101</v>
      </c>
      <c r="Q682" s="17">
        <v>0.25661635999634902</v>
      </c>
      <c r="R682" s="17">
        <v>0.30079113226924498</v>
      </c>
      <c r="S682" s="17"/>
      <c r="T682" s="17">
        <v>0.26923145128056902</v>
      </c>
      <c r="U682" s="17">
        <v>0.24043015201333001</v>
      </c>
      <c r="V682" s="17">
        <v>0.22227741303803</v>
      </c>
      <c r="W682" s="17">
        <v>0.27218962242518502</v>
      </c>
      <c r="X682" s="17"/>
      <c r="Y682" s="17">
        <v>0.28271851609611898</v>
      </c>
      <c r="Z682" s="17">
        <v>0.237060335449988</v>
      </c>
      <c r="AA682" s="17">
        <v>0.18193178410042399</v>
      </c>
      <c r="AB682" s="17">
        <v>0.23188569833045899</v>
      </c>
      <c r="AC682" s="17">
        <v>0.431998531803644</v>
      </c>
      <c r="AD682" s="17">
        <v>0.19056439028167799</v>
      </c>
      <c r="AE682" s="17"/>
      <c r="AF682" s="17">
        <v>0.23227546578345601</v>
      </c>
      <c r="AG682" s="17">
        <v>0.26797303549143597</v>
      </c>
      <c r="AH682" s="17"/>
      <c r="AI682" s="17">
        <v>0.20407103058116999</v>
      </c>
      <c r="AJ682" s="17">
        <v>0.21962954640204199</v>
      </c>
      <c r="AK682" s="17">
        <v>0.25404347140113598</v>
      </c>
      <c r="AL682" s="17">
        <v>0.22826852869443501</v>
      </c>
      <c r="AM682" s="17">
        <v>0.26196554495401198</v>
      </c>
      <c r="AN682" s="17">
        <v>0.26833720300813602</v>
      </c>
      <c r="AO682" s="17">
        <v>0.37262701693329803</v>
      </c>
      <c r="AP682" s="17"/>
      <c r="AQ682" s="17">
        <v>0.29865155267836102</v>
      </c>
      <c r="AR682" s="17">
        <v>0.21118395874207199</v>
      </c>
      <c r="AS682" s="17"/>
      <c r="AT682" s="17">
        <v>0.30725933344761702</v>
      </c>
      <c r="AU682" s="17">
        <v>0.214778810214281</v>
      </c>
      <c r="AV682" s="17">
        <v>0.26058362758395998</v>
      </c>
      <c r="AW682" s="17"/>
      <c r="AX682" s="17">
        <v>0.241785489844698</v>
      </c>
      <c r="AY682" s="17">
        <v>0.24753437132769099</v>
      </c>
      <c r="AZ682" s="17"/>
      <c r="BA682" s="17">
        <v>0.26742522142323399</v>
      </c>
      <c r="BB682" s="17">
        <v>0.27443057380305402</v>
      </c>
      <c r="BC682" s="17">
        <v>0.258730990324399</v>
      </c>
      <c r="BD682" s="17">
        <v>0.34880065836490198</v>
      </c>
      <c r="BE682" s="17">
        <v>0.15554251808361999</v>
      </c>
      <c r="BF682" s="17"/>
      <c r="BG682" s="17">
        <v>0.27279635801311802</v>
      </c>
      <c r="BH682" s="17">
        <v>0.204491369956464</v>
      </c>
    </row>
    <row r="683" spans="2:60" x14ac:dyDescent="0.35">
      <c r="B683" t="s">
        <v>280</v>
      </c>
      <c r="C683" s="17">
        <v>0.127151760225827</v>
      </c>
      <c r="D683" s="17">
        <v>9.4157671886796204E-2</v>
      </c>
      <c r="E683" s="17">
        <v>0.15654298909193601</v>
      </c>
      <c r="F683" s="17"/>
      <c r="G683" s="17">
        <v>0.14162886235644401</v>
      </c>
      <c r="H683" s="17">
        <v>0.11176592461071901</v>
      </c>
      <c r="I683" s="17">
        <v>9.6123879711186105E-2</v>
      </c>
      <c r="J683" s="17">
        <v>0.16149375107299899</v>
      </c>
      <c r="K683" s="17">
        <v>0.13578749347372299</v>
      </c>
      <c r="L683" s="17">
        <v>0.123581311468821</v>
      </c>
      <c r="M683" s="17"/>
      <c r="N683" s="17">
        <v>0.154864275568358</v>
      </c>
      <c r="O683" s="17">
        <v>0.149800704100265</v>
      </c>
      <c r="P683" s="17">
        <v>0.103275849653807</v>
      </c>
      <c r="Q683" s="17">
        <v>9.7144398688943007E-2</v>
      </c>
      <c r="R683" s="17">
        <v>8.0906076872072394E-2</v>
      </c>
      <c r="S683" s="17"/>
      <c r="T683" s="17">
        <v>0.123697692292429</v>
      </c>
      <c r="U683" s="17">
        <v>0.144073854256804</v>
      </c>
      <c r="V683" s="17">
        <v>0.12967963632735199</v>
      </c>
      <c r="W683" s="17">
        <v>0.110865293027145</v>
      </c>
      <c r="X683" s="17"/>
      <c r="Y683" s="17">
        <v>0.121384255248715</v>
      </c>
      <c r="Z683" s="17">
        <v>0.124327697789826</v>
      </c>
      <c r="AA683" s="17">
        <v>0.116065785766601</v>
      </c>
      <c r="AB683" s="17">
        <v>0.13140391413278499</v>
      </c>
      <c r="AC683" s="17">
        <v>0.13989916427756899</v>
      </c>
      <c r="AD683" s="17">
        <v>0.15255195358847401</v>
      </c>
      <c r="AE683" s="17"/>
      <c r="AF683" s="17">
        <v>0.114287319155436</v>
      </c>
      <c r="AG683" s="17">
        <v>0.138547104841413</v>
      </c>
      <c r="AH683" s="17"/>
      <c r="AI683" s="17">
        <v>0.23132920851977401</v>
      </c>
      <c r="AJ683" s="17">
        <v>0.132389218607259</v>
      </c>
      <c r="AK683" s="17">
        <v>0.12601255006188999</v>
      </c>
      <c r="AL683" s="17">
        <v>0.154054757994775</v>
      </c>
      <c r="AM683" s="17">
        <v>9.4186455962186402E-2</v>
      </c>
      <c r="AN683" s="17">
        <v>9.4928772660700794E-2</v>
      </c>
      <c r="AO683" s="17">
        <v>0.127933056643043</v>
      </c>
      <c r="AP683" s="17"/>
      <c r="AQ683" s="17">
        <v>0.100409682411829</v>
      </c>
      <c r="AR683" s="17">
        <v>0.12312942129257599</v>
      </c>
      <c r="AS683" s="17"/>
      <c r="AT683" s="17">
        <v>8.0884944406937997E-2</v>
      </c>
      <c r="AU683" s="17">
        <v>0.14088549790714699</v>
      </c>
      <c r="AV683" s="17">
        <v>0.10742569497523299</v>
      </c>
      <c r="AW683" s="17"/>
      <c r="AX683" s="17">
        <v>0.150764930810215</v>
      </c>
      <c r="AY683" s="17">
        <v>0.118622192934418</v>
      </c>
      <c r="AZ683" s="17"/>
      <c r="BA683" s="17">
        <v>9.5573749571016997E-2</v>
      </c>
      <c r="BB683" s="17">
        <v>8.5237895802205393E-2</v>
      </c>
      <c r="BC683" s="17">
        <v>0.10102990387350499</v>
      </c>
      <c r="BD683" s="17">
        <v>5.3769380382143302E-2</v>
      </c>
      <c r="BE683" s="17">
        <v>0.15935498762383199</v>
      </c>
      <c r="BF683" s="17"/>
      <c r="BG683" s="17">
        <v>8.7649054372917604E-2</v>
      </c>
      <c r="BH683" s="17">
        <v>0.132612030037387</v>
      </c>
    </row>
    <row r="684" spans="2:60" x14ac:dyDescent="0.35">
      <c r="B684" t="s">
        <v>94</v>
      </c>
      <c r="C684" s="17">
        <v>6.7687143226451293E-2</v>
      </c>
      <c r="D684" s="17">
        <v>7.7725756057106604E-2</v>
      </c>
      <c r="E684" s="17">
        <v>5.9212937533762701E-2</v>
      </c>
      <c r="F684" s="17"/>
      <c r="G684" s="17">
        <v>4.3014684058489801E-2</v>
      </c>
      <c r="H684" s="17">
        <v>5.7150142226595202E-2</v>
      </c>
      <c r="I684" s="17">
        <v>6.0010208391371701E-2</v>
      </c>
      <c r="J684" s="17">
        <v>6.3473839592395498E-2</v>
      </c>
      <c r="K684" s="17">
        <v>0.10797027540748</v>
      </c>
      <c r="L684" s="17">
        <v>6.8399887815579694E-2</v>
      </c>
      <c r="M684" s="17"/>
      <c r="N684" s="17">
        <v>8.5960227201911807E-2</v>
      </c>
      <c r="O684" s="17">
        <v>4.8616562874474897E-2</v>
      </c>
      <c r="P684" s="17">
        <v>6.7954200974207402E-2</v>
      </c>
      <c r="Q684" s="17">
        <v>6.5832565709682406E-2</v>
      </c>
      <c r="R684" s="17">
        <v>6.9366536961854006E-2</v>
      </c>
      <c r="S684" s="17"/>
      <c r="T684" s="17">
        <v>5.6488511256670301E-2</v>
      </c>
      <c r="U684" s="17">
        <v>8.2404704990080804E-2</v>
      </c>
      <c r="V684" s="17">
        <v>7.5786876442310802E-2</v>
      </c>
      <c r="W684" s="17">
        <v>4.9935915996969199E-2</v>
      </c>
      <c r="X684" s="17"/>
      <c r="Y684" s="17">
        <v>4.5630714152077798E-2</v>
      </c>
      <c r="Z684" s="17">
        <v>7.3011362679036004E-2</v>
      </c>
      <c r="AA684" s="17">
        <v>5.7616229423931797E-2</v>
      </c>
      <c r="AB684" s="17">
        <v>7.4172104277784506E-2</v>
      </c>
      <c r="AC684" s="17">
        <v>0.11686973659259101</v>
      </c>
      <c r="AD684" s="17">
        <v>0.10567747769305499</v>
      </c>
      <c r="AE684" s="17"/>
      <c r="AF684" s="17">
        <v>6.86742944449453E-2</v>
      </c>
      <c r="AG684" s="17">
        <v>6.5620933633517606E-2</v>
      </c>
      <c r="AH684" s="17"/>
      <c r="AI684" s="17">
        <v>8.2467096531221001E-2</v>
      </c>
      <c r="AJ684" s="17">
        <v>6.49232646591269E-2</v>
      </c>
      <c r="AK684" s="17">
        <v>7.2134602286410901E-2</v>
      </c>
      <c r="AL684" s="17">
        <v>6.05242609935146E-2</v>
      </c>
      <c r="AM684" s="17">
        <v>6.9554058288272699E-2</v>
      </c>
      <c r="AN684" s="17">
        <v>6.0607917491600501E-2</v>
      </c>
      <c r="AO684" s="17">
        <v>6.0150411771799903E-2</v>
      </c>
      <c r="AP684" s="17"/>
      <c r="AQ684" s="17">
        <v>2.6325874130893701E-2</v>
      </c>
      <c r="AR684" s="17">
        <v>0.11938365436090401</v>
      </c>
      <c r="AS684" s="17"/>
      <c r="AT684" s="17">
        <v>3.6666767763241799E-2</v>
      </c>
      <c r="AU684" s="17">
        <v>5.6185724470785701E-2</v>
      </c>
      <c r="AV684" s="17">
        <v>0.103683884800221</v>
      </c>
      <c r="AW684" s="17"/>
      <c r="AX684" s="17">
        <v>7.7808135207648205E-2</v>
      </c>
      <c r="AY684" s="17">
        <v>6.4031230868095396E-2</v>
      </c>
      <c r="AZ684" s="17"/>
      <c r="BA684" s="17">
        <v>6.7068533502534194E-2</v>
      </c>
      <c r="BB684" s="17">
        <v>4.3344221441084602E-2</v>
      </c>
      <c r="BC684" s="17">
        <v>1.74118880452599E-2</v>
      </c>
      <c r="BD684" s="17">
        <v>2.1325179582087801E-2</v>
      </c>
      <c r="BE684" s="17">
        <v>0.26142321445086297</v>
      </c>
      <c r="BF684" s="17"/>
      <c r="BG684" s="17">
        <v>4.8878653297485697E-2</v>
      </c>
      <c r="BH684" s="17">
        <v>0.20061064983315999</v>
      </c>
    </row>
    <row r="685" spans="2:60" x14ac:dyDescent="0.35">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17"/>
      <c r="BB685" s="17"/>
      <c r="BC685" s="17"/>
      <c r="BD685" s="17"/>
      <c r="BE685" s="17"/>
      <c r="BF685" s="17"/>
      <c r="BG685" s="17"/>
      <c r="BH685" s="17"/>
    </row>
    <row r="686" spans="2:60" x14ac:dyDescent="0.35">
      <c r="B686" s="6" t="s">
        <v>299</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row>
    <row r="687" spans="2:60" x14ac:dyDescent="0.35">
      <c r="B687" s="24" t="s">
        <v>182</v>
      </c>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row>
    <row r="688" spans="2:60" x14ac:dyDescent="0.35">
      <c r="B688" t="s">
        <v>294</v>
      </c>
      <c r="C688" s="17">
        <v>0.142341202744831</v>
      </c>
      <c r="D688" s="17">
        <v>0.148721920722934</v>
      </c>
      <c r="E688" s="17">
        <v>0.13767147125217299</v>
      </c>
      <c r="F688" s="17"/>
      <c r="G688" s="17">
        <v>8.3277384161093801E-2</v>
      </c>
      <c r="H688" s="17">
        <v>0.13510658445913801</v>
      </c>
      <c r="I688" s="17">
        <v>0.13848571132106299</v>
      </c>
      <c r="J688" s="17">
        <v>0.143399610238679</v>
      </c>
      <c r="K688" s="17">
        <v>0.19137586404131399</v>
      </c>
      <c r="L688" s="17">
        <v>0.14607705446913299</v>
      </c>
      <c r="M688" s="17"/>
      <c r="N688" s="17">
        <v>0.152272128363486</v>
      </c>
      <c r="O688" s="17">
        <v>0.13994621227269599</v>
      </c>
      <c r="P688" s="17">
        <v>0.15520445394764101</v>
      </c>
      <c r="Q688" s="17">
        <v>0.11166811338598601</v>
      </c>
      <c r="R688" s="17">
        <v>0.14367029041641</v>
      </c>
      <c r="S688" s="17"/>
      <c r="T688" s="17">
        <v>0.120070022046317</v>
      </c>
      <c r="U688" s="17">
        <v>0.15970393800080701</v>
      </c>
      <c r="V688" s="17">
        <v>0.155654073565893</v>
      </c>
      <c r="W688" s="17">
        <v>0.12164242068924</v>
      </c>
      <c r="X688" s="17"/>
      <c r="Y688" s="17">
        <v>0.12708627346800899</v>
      </c>
      <c r="Z688" s="17">
        <v>0.15318752454738199</v>
      </c>
      <c r="AA688" s="17">
        <v>0.181709425112624</v>
      </c>
      <c r="AB688" s="17">
        <v>0.14414190309286301</v>
      </c>
      <c r="AC688" s="17">
        <v>8.8329945974180799E-2</v>
      </c>
      <c r="AD688" s="17">
        <v>0.13480112191431201</v>
      </c>
      <c r="AE688" s="17"/>
      <c r="AF688" s="17">
        <v>0.135448701961318</v>
      </c>
      <c r="AG688" s="17">
        <v>0.15410832461572799</v>
      </c>
      <c r="AH688" s="17"/>
      <c r="AI688" s="17">
        <v>0.107459587679771</v>
      </c>
      <c r="AJ688" s="17">
        <v>0.14254988494043</v>
      </c>
      <c r="AK688" s="17">
        <v>0.14588866928932701</v>
      </c>
      <c r="AL688" s="17">
        <v>0.119216255457177</v>
      </c>
      <c r="AM688" s="17">
        <v>0.14996048630664699</v>
      </c>
      <c r="AN688" s="17">
        <v>0.16320784111321801</v>
      </c>
      <c r="AO688" s="17">
        <v>0.16347272060270099</v>
      </c>
      <c r="AP688" s="17"/>
      <c r="AQ688" s="17">
        <v>7.8432821681988202E-2</v>
      </c>
      <c r="AR688" s="17">
        <v>0.24235488129875701</v>
      </c>
      <c r="AS688" s="17"/>
      <c r="AT688" s="17">
        <v>4.74777838778195E-2</v>
      </c>
      <c r="AU688" s="17">
        <v>0.10677307779991101</v>
      </c>
      <c r="AV688" s="17">
        <v>0.253890317961525</v>
      </c>
      <c r="AW688" s="17"/>
      <c r="AX688" s="17">
        <v>0.14386460516727401</v>
      </c>
      <c r="AY688" s="17">
        <v>0.14179865474772901</v>
      </c>
      <c r="AZ688" s="17"/>
      <c r="BA688" s="17">
        <v>0.231435358538821</v>
      </c>
      <c r="BB688" s="17">
        <v>0.115033710626573</v>
      </c>
      <c r="BC688" s="17">
        <v>6.2847598556466905E-2</v>
      </c>
      <c r="BD688" s="17">
        <v>0.15020646918293101</v>
      </c>
      <c r="BE688" s="17">
        <v>0.40889147342084398</v>
      </c>
      <c r="BF688" s="17"/>
      <c r="BG688" s="17">
        <v>0.143633741644694</v>
      </c>
      <c r="BH688" s="17">
        <v>0.342867712019923</v>
      </c>
    </row>
    <row r="689" spans="2:60" x14ac:dyDescent="0.35">
      <c r="B689" t="s">
        <v>295</v>
      </c>
      <c r="C689" s="17">
        <v>0.170134710878554</v>
      </c>
      <c r="D689" s="17">
        <v>0.21652392567261899</v>
      </c>
      <c r="E689" s="17">
        <v>0.12683169468430999</v>
      </c>
      <c r="F689" s="17"/>
      <c r="G689" s="17">
        <v>0.22197997059823801</v>
      </c>
      <c r="H689" s="17">
        <v>0.20067070053657199</v>
      </c>
      <c r="I689" s="17">
        <v>0.237953588277448</v>
      </c>
      <c r="J689" s="17">
        <v>0.15544352408977499</v>
      </c>
      <c r="K689" s="17">
        <v>0.13267650361657199</v>
      </c>
      <c r="L689" s="17">
        <v>9.7702199806109002E-2</v>
      </c>
      <c r="M689" s="17"/>
      <c r="N689" s="17">
        <v>0.19077094851227799</v>
      </c>
      <c r="O689" s="17">
        <v>0.15637279603896001</v>
      </c>
      <c r="P689" s="17">
        <v>0.177678982363601</v>
      </c>
      <c r="Q689" s="17">
        <v>0.158267982309136</v>
      </c>
      <c r="R689" s="17">
        <v>0.17595725309553201</v>
      </c>
      <c r="S689" s="17"/>
      <c r="T689" s="17">
        <v>0.13173106447816199</v>
      </c>
      <c r="U689" s="17">
        <v>0.169720972548594</v>
      </c>
      <c r="V689" s="17">
        <v>0.16376471948773499</v>
      </c>
      <c r="W689" s="17">
        <v>0.210250493621356</v>
      </c>
      <c r="X689" s="17"/>
      <c r="Y689" s="17">
        <v>0.17122865950625901</v>
      </c>
      <c r="Z689" s="17">
        <v>0.166241858436037</v>
      </c>
      <c r="AA689" s="17">
        <v>0.18970374269694601</v>
      </c>
      <c r="AB689" s="17">
        <v>0.20694854686415301</v>
      </c>
      <c r="AC689" s="17">
        <v>0.14881940875585101</v>
      </c>
      <c r="AD689" s="17">
        <v>0.14930881063246401</v>
      </c>
      <c r="AE689" s="17"/>
      <c r="AF689" s="17">
        <v>0.18193707373971901</v>
      </c>
      <c r="AG689" s="17">
        <v>0.15256862208581001</v>
      </c>
      <c r="AH689" s="17"/>
      <c r="AI689" s="17">
        <v>0.126615211708616</v>
      </c>
      <c r="AJ689" s="17">
        <v>0.176241466082835</v>
      </c>
      <c r="AK689" s="17">
        <v>0.17616303529678301</v>
      </c>
      <c r="AL689" s="17">
        <v>0.149785534116676</v>
      </c>
      <c r="AM689" s="17">
        <v>0.16880423358456401</v>
      </c>
      <c r="AN689" s="17">
        <v>0.18305666973089599</v>
      </c>
      <c r="AO689" s="17">
        <v>0.24343997317975599</v>
      </c>
      <c r="AP689" s="17"/>
      <c r="AQ689" s="17">
        <v>0.10695360648042</v>
      </c>
      <c r="AR689" s="17">
        <v>0.242445464300616</v>
      </c>
      <c r="AS689" s="17"/>
      <c r="AT689" s="17">
        <v>0.110648660708578</v>
      </c>
      <c r="AU689" s="17">
        <v>0.15904234770895201</v>
      </c>
      <c r="AV689" s="17">
        <v>0.234493944680955</v>
      </c>
      <c r="AW689" s="17"/>
      <c r="AX689" s="17">
        <v>0.13921683573277599</v>
      </c>
      <c r="AY689" s="17">
        <v>0.18114587312161901</v>
      </c>
      <c r="AZ689" s="17"/>
      <c r="BA689" s="17">
        <v>0.155800047218804</v>
      </c>
      <c r="BB689" s="17">
        <v>0.178523189095361</v>
      </c>
      <c r="BC689" s="17">
        <v>0.172634410197153</v>
      </c>
      <c r="BD689" s="17">
        <v>0.135500721765452</v>
      </c>
      <c r="BE689" s="17">
        <v>0.20734731875864901</v>
      </c>
      <c r="BF689" s="17"/>
      <c r="BG689" s="17">
        <v>0.172940084610546</v>
      </c>
      <c r="BH689" s="17">
        <v>0.18901002630011801</v>
      </c>
    </row>
    <row r="690" spans="2:60" x14ac:dyDescent="0.35">
      <c r="B690" t="s">
        <v>296</v>
      </c>
      <c r="C690" s="17">
        <v>0.29203334918512702</v>
      </c>
      <c r="D690" s="17">
        <v>0.297946241194538</v>
      </c>
      <c r="E690" s="17">
        <v>0.285021571587186</v>
      </c>
      <c r="F690" s="17"/>
      <c r="G690" s="17">
        <v>0.293683389237896</v>
      </c>
      <c r="H690" s="17">
        <v>0.28271325581765799</v>
      </c>
      <c r="I690" s="17">
        <v>0.26543933815245502</v>
      </c>
      <c r="J690" s="17">
        <v>0.24980362265601599</v>
      </c>
      <c r="K690" s="17">
        <v>0.34494778013085098</v>
      </c>
      <c r="L690" s="17">
        <v>0.31220007474106398</v>
      </c>
      <c r="M690" s="17"/>
      <c r="N690" s="17">
        <v>0.24518632679942601</v>
      </c>
      <c r="O690" s="17">
        <v>0.23425721028430099</v>
      </c>
      <c r="P690" s="17">
        <v>0.36729734017971899</v>
      </c>
      <c r="Q690" s="17">
        <v>0.34900288074592101</v>
      </c>
      <c r="R690" s="17">
        <v>0.24709718492461399</v>
      </c>
      <c r="S690" s="17"/>
      <c r="T690" s="17">
        <v>0.29480931337271199</v>
      </c>
      <c r="U690" s="17">
        <v>0.24471951205185599</v>
      </c>
      <c r="V690" s="17">
        <v>0.29910801989642899</v>
      </c>
      <c r="W690" s="17">
        <v>0.32080531669538997</v>
      </c>
      <c r="X690" s="17"/>
      <c r="Y690" s="17">
        <v>0.26143903602708701</v>
      </c>
      <c r="Z690" s="17">
        <v>0.31027192588109198</v>
      </c>
      <c r="AA690" s="17">
        <v>0.31167487302325603</v>
      </c>
      <c r="AB690" s="17">
        <v>0.28314532741815601</v>
      </c>
      <c r="AC690" s="17">
        <v>0.16799576869576899</v>
      </c>
      <c r="AD690" s="17">
        <v>0.31702784296467201</v>
      </c>
      <c r="AE690" s="17"/>
      <c r="AF690" s="17">
        <v>0.287582118229877</v>
      </c>
      <c r="AG690" s="17">
        <v>0.30173694509844401</v>
      </c>
      <c r="AH690" s="17"/>
      <c r="AI690" s="17">
        <v>0.215289902732231</v>
      </c>
      <c r="AJ690" s="17">
        <v>0.31384834703659997</v>
      </c>
      <c r="AK690" s="17">
        <v>0.26020881092686199</v>
      </c>
      <c r="AL690" s="17">
        <v>0.398929087791143</v>
      </c>
      <c r="AM690" s="17">
        <v>0.30133878287861399</v>
      </c>
      <c r="AN690" s="17">
        <v>0.24896452706873001</v>
      </c>
      <c r="AO690" s="17">
        <v>0.157008063915517</v>
      </c>
      <c r="AP690" s="17"/>
      <c r="AQ690" s="17">
        <v>0.312202983455244</v>
      </c>
      <c r="AR690" s="17">
        <v>0.26324872319916998</v>
      </c>
      <c r="AS690" s="17"/>
      <c r="AT690" s="17">
        <v>0.31674833379776601</v>
      </c>
      <c r="AU690" s="17">
        <v>0.33163717019691202</v>
      </c>
      <c r="AV690" s="17">
        <v>0.24766749828325599</v>
      </c>
      <c r="AW690" s="17"/>
      <c r="AX690" s="17">
        <v>0.25450251172503702</v>
      </c>
      <c r="AY690" s="17">
        <v>0.30539966683932002</v>
      </c>
      <c r="AZ690" s="17"/>
      <c r="BA690" s="17">
        <v>0.29720292833635598</v>
      </c>
      <c r="BB690" s="17">
        <v>0.337924289127355</v>
      </c>
      <c r="BC690" s="17">
        <v>0.296291257682536</v>
      </c>
      <c r="BD690" s="17">
        <v>0.236584487600695</v>
      </c>
      <c r="BE690" s="17">
        <v>0.20749355803958999</v>
      </c>
      <c r="BF690" s="17"/>
      <c r="BG690" s="17">
        <v>0.32791899966100102</v>
      </c>
      <c r="BH690" s="17">
        <v>0.21491838963325599</v>
      </c>
    </row>
    <row r="691" spans="2:60" x14ac:dyDescent="0.35">
      <c r="B691" t="s">
        <v>297</v>
      </c>
      <c r="C691" s="17">
        <v>0.16511864522733399</v>
      </c>
      <c r="D691" s="17">
        <v>0.16069867063187701</v>
      </c>
      <c r="E691" s="17">
        <v>0.167474566738256</v>
      </c>
      <c r="F691" s="17"/>
      <c r="G691" s="17">
        <v>0.15451409704017699</v>
      </c>
      <c r="H691" s="17">
        <v>0.14822658798171401</v>
      </c>
      <c r="I691" s="17">
        <v>0.16287398905008499</v>
      </c>
      <c r="J691" s="17">
        <v>0.17934839104551401</v>
      </c>
      <c r="K691" s="17">
        <v>0.145559012457598</v>
      </c>
      <c r="L691" s="17">
        <v>0.192364847911911</v>
      </c>
      <c r="M691" s="17"/>
      <c r="N691" s="17">
        <v>0.16491791223101199</v>
      </c>
      <c r="O691" s="17">
        <v>0.17787465001724001</v>
      </c>
      <c r="P691" s="17">
        <v>0.12705004269617501</v>
      </c>
      <c r="Q691" s="17">
        <v>0.221161699039924</v>
      </c>
      <c r="R691" s="17">
        <v>0.18087019738207699</v>
      </c>
      <c r="S691" s="17"/>
      <c r="T691" s="17">
        <v>0.198830867115426</v>
      </c>
      <c r="U691" s="17">
        <v>0.15282892756736499</v>
      </c>
      <c r="V691" s="17">
        <v>0.166083829327941</v>
      </c>
      <c r="W691" s="17">
        <v>0.148940877612211</v>
      </c>
      <c r="X691" s="17"/>
      <c r="Y691" s="17">
        <v>0.17306411248627901</v>
      </c>
      <c r="Z691" s="17">
        <v>0.1582278737941</v>
      </c>
      <c r="AA691" s="17">
        <v>0.17979803082776499</v>
      </c>
      <c r="AB691" s="17">
        <v>0.17127861306309</v>
      </c>
      <c r="AC691" s="17">
        <v>0.42737267461523698</v>
      </c>
      <c r="AD691" s="17">
        <v>0.13626973543754001</v>
      </c>
      <c r="AE691" s="17"/>
      <c r="AF691" s="17">
        <v>0.17729744515336299</v>
      </c>
      <c r="AG691" s="17">
        <v>0.14477259842767501</v>
      </c>
      <c r="AH691" s="17"/>
      <c r="AI691" s="17">
        <v>0.14817736858418601</v>
      </c>
      <c r="AJ691" s="17">
        <v>0.13914966318136399</v>
      </c>
      <c r="AK691" s="17">
        <v>0.13845884367290001</v>
      </c>
      <c r="AL691" s="17">
        <v>0.176293789101829</v>
      </c>
      <c r="AM691" s="17">
        <v>0.20799509317557899</v>
      </c>
      <c r="AN691" s="17">
        <v>0.17598851946136601</v>
      </c>
      <c r="AO691" s="17">
        <v>0.15362191248552001</v>
      </c>
      <c r="AP691" s="17"/>
      <c r="AQ691" s="17">
        <v>0.23214790471890401</v>
      </c>
      <c r="AR691" s="17">
        <v>0.101926536700406</v>
      </c>
      <c r="AS691" s="17"/>
      <c r="AT691" s="17">
        <v>0.27749772182423299</v>
      </c>
      <c r="AU691" s="17">
        <v>0.157298008053223</v>
      </c>
      <c r="AV691" s="17">
        <v>0.10974336652652</v>
      </c>
      <c r="AW691" s="17"/>
      <c r="AX691" s="17">
        <v>0.191390139052495</v>
      </c>
      <c r="AY691" s="17">
        <v>0.15576225577584099</v>
      </c>
      <c r="AZ691" s="17"/>
      <c r="BA691" s="17">
        <v>6.3796995048133603E-2</v>
      </c>
      <c r="BB691" s="17">
        <v>0.165578960223287</v>
      </c>
      <c r="BC691" s="17">
        <v>0.24213072958674201</v>
      </c>
      <c r="BD691" s="17">
        <v>0.23653335330276601</v>
      </c>
      <c r="BE691" s="17">
        <v>5.4039803834969098E-2</v>
      </c>
      <c r="BF691" s="17"/>
      <c r="BG691" s="17">
        <v>0.14057100360664901</v>
      </c>
      <c r="BH691" s="17">
        <v>0.100617341650759</v>
      </c>
    </row>
    <row r="692" spans="2:60" x14ac:dyDescent="0.35">
      <c r="B692" t="s">
        <v>298</v>
      </c>
      <c r="C692" s="17">
        <v>8.0825641333166304E-2</v>
      </c>
      <c r="D692" s="17">
        <v>9.0473983113320403E-2</v>
      </c>
      <c r="E692" s="17">
        <v>7.2310679777105397E-2</v>
      </c>
      <c r="F692" s="17"/>
      <c r="G692" s="17">
        <v>6.7744772896507696E-2</v>
      </c>
      <c r="H692" s="17">
        <v>6.3804379313995699E-2</v>
      </c>
      <c r="I692" s="17">
        <v>7.5637807966594001E-2</v>
      </c>
      <c r="J692" s="17">
        <v>0.114703532274138</v>
      </c>
      <c r="K692" s="17">
        <v>7.8667833018631797E-2</v>
      </c>
      <c r="L692" s="17">
        <v>8.1871051520503904E-2</v>
      </c>
      <c r="M692" s="17"/>
      <c r="N692" s="17">
        <v>7.4468710269246799E-2</v>
      </c>
      <c r="O692" s="17">
        <v>7.5478570915154794E-2</v>
      </c>
      <c r="P692" s="17">
        <v>7.5035072785429605E-2</v>
      </c>
      <c r="Q692" s="17">
        <v>6.7578803770800999E-2</v>
      </c>
      <c r="R692" s="17">
        <v>0.139707380545886</v>
      </c>
      <c r="S692" s="17"/>
      <c r="T692" s="17">
        <v>7.0427648555746597E-2</v>
      </c>
      <c r="U692" s="17">
        <v>0.103265039178614</v>
      </c>
      <c r="V692" s="17">
        <v>7.8494232112519893E-2</v>
      </c>
      <c r="W692" s="17">
        <v>7.2394633197400499E-2</v>
      </c>
      <c r="X692" s="17"/>
      <c r="Y692" s="17">
        <v>0.124493823605436</v>
      </c>
      <c r="Z692" s="17">
        <v>6.4678716493035096E-2</v>
      </c>
      <c r="AA692" s="17">
        <v>3.1281692617550302E-2</v>
      </c>
      <c r="AB692" s="17">
        <v>4.5750622905481403E-2</v>
      </c>
      <c r="AC692" s="17">
        <v>0</v>
      </c>
      <c r="AD692" s="17">
        <v>7.7002659681462304E-2</v>
      </c>
      <c r="AE692" s="17"/>
      <c r="AF692" s="17">
        <v>8.9587268298535194E-2</v>
      </c>
      <c r="AG692" s="17">
        <v>6.9027411910994901E-2</v>
      </c>
      <c r="AH692" s="17"/>
      <c r="AI692" s="17">
        <v>4.7968534437941801E-2</v>
      </c>
      <c r="AJ692" s="17">
        <v>6.0323566262835498E-2</v>
      </c>
      <c r="AK692" s="17">
        <v>9.0102729391662806E-2</v>
      </c>
      <c r="AL692" s="17">
        <v>5.7156713024889803E-2</v>
      </c>
      <c r="AM692" s="17">
        <v>9.2350220435179903E-2</v>
      </c>
      <c r="AN692" s="17">
        <v>0.116841596930748</v>
      </c>
      <c r="AO692" s="17">
        <v>0.15224216249977399</v>
      </c>
      <c r="AP692" s="17"/>
      <c r="AQ692" s="17">
        <v>0.12833086943630001</v>
      </c>
      <c r="AR692" s="17">
        <v>4.5976272179680401E-2</v>
      </c>
      <c r="AS692" s="17"/>
      <c r="AT692" s="17">
        <v>0.12945375060586001</v>
      </c>
      <c r="AU692" s="17">
        <v>6.0462224878263499E-2</v>
      </c>
      <c r="AV692" s="17">
        <v>7.7565795108566704E-2</v>
      </c>
      <c r="AW692" s="17"/>
      <c r="AX692" s="17">
        <v>9.0173873801437404E-2</v>
      </c>
      <c r="AY692" s="17">
        <v>7.7496340599895394E-2</v>
      </c>
      <c r="AZ692" s="17"/>
      <c r="BA692" s="17">
        <v>0.13498674390971499</v>
      </c>
      <c r="BB692" s="17">
        <v>6.8338671574802098E-2</v>
      </c>
      <c r="BC692" s="17">
        <v>0.102483996963288</v>
      </c>
      <c r="BD692" s="17">
        <v>9.0680686258055504E-2</v>
      </c>
      <c r="BE692" s="17">
        <v>2.5958475383518701E-2</v>
      </c>
      <c r="BF692" s="17"/>
      <c r="BG692" s="17">
        <v>8.4714186614876702E-2</v>
      </c>
      <c r="BH692" s="17">
        <v>4.2477422126138899E-2</v>
      </c>
    </row>
    <row r="693" spans="2:60" x14ac:dyDescent="0.35">
      <c r="B693" t="s">
        <v>114</v>
      </c>
      <c r="C693" s="17">
        <v>0.14954645063098701</v>
      </c>
      <c r="D693" s="17">
        <v>8.5635258664712E-2</v>
      </c>
      <c r="E693" s="17">
        <v>0.21069001596097001</v>
      </c>
      <c r="F693" s="17"/>
      <c r="G693" s="17">
        <v>0.178800386066088</v>
      </c>
      <c r="H693" s="17">
        <v>0.16947849189092201</v>
      </c>
      <c r="I693" s="17">
        <v>0.119609565232356</v>
      </c>
      <c r="J693" s="17">
        <v>0.15730131969587699</v>
      </c>
      <c r="K693" s="17">
        <v>0.10677300673503499</v>
      </c>
      <c r="L693" s="17">
        <v>0.16978477155127999</v>
      </c>
      <c r="M693" s="17"/>
      <c r="N693" s="17">
        <v>0.17238397382455101</v>
      </c>
      <c r="O693" s="17">
        <v>0.21607056047164799</v>
      </c>
      <c r="P693" s="17">
        <v>9.7734108027434194E-2</v>
      </c>
      <c r="Q693" s="17">
        <v>9.2320520748232507E-2</v>
      </c>
      <c r="R693" s="17">
        <v>0.11269769363548</v>
      </c>
      <c r="S693" s="17"/>
      <c r="T693" s="17">
        <v>0.184131084431637</v>
      </c>
      <c r="U693" s="17">
        <v>0.16976161065276299</v>
      </c>
      <c r="V693" s="17">
        <v>0.136895125609482</v>
      </c>
      <c r="W693" s="17">
        <v>0.12596625818440299</v>
      </c>
      <c r="X693" s="17"/>
      <c r="Y693" s="17">
        <v>0.14268809490692999</v>
      </c>
      <c r="Z693" s="17">
        <v>0.147392100848354</v>
      </c>
      <c r="AA693" s="17">
        <v>0.105832235721859</v>
      </c>
      <c r="AB693" s="17">
        <v>0.14873498665625701</v>
      </c>
      <c r="AC693" s="17">
        <v>0.16748220195896199</v>
      </c>
      <c r="AD693" s="17">
        <v>0.18558982936955001</v>
      </c>
      <c r="AE693" s="17"/>
      <c r="AF693" s="17">
        <v>0.12814739261718899</v>
      </c>
      <c r="AG693" s="17">
        <v>0.177786097861349</v>
      </c>
      <c r="AH693" s="17"/>
      <c r="AI693" s="17">
        <v>0.354489394857255</v>
      </c>
      <c r="AJ693" s="17">
        <v>0.16788707249593601</v>
      </c>
      <c r="AK693" s="17">
        <v>0.18917791142246601</v>
      </c>
      <c r="AL693" s="17">
        <v>9.8618620508284599E-2</v>
      </c>
      <c r="AM693" s="17">
        <v>7.9551183619416294E-2</v>
      </c>
      <c r="AN693" s="17">
        <v>0.11194084569504301</v>
      </c>
      <c r="AO693" s="17">
        <v>0.130215167316731</v>
      </c>
      <c r="AP693" s="17"/>
      <c r="AQ693" s="17">
        <v>0.14193181422714499</v>
      </c>
      <c r="AR693" s="17">
        <v>0.10404812232136899</v>
      </c>
      <c r="AS693" s="17"/>
      <c r="AT693" s="17">
        <v>0.118173749185744</v>
      </c>
      <c r="AU693" s="17">
        <v>0.18478717136273901</v>
      </c>
      <c r="AV693" s="17">
        <v>7.6639077439177694E-2</v>
      </c>
      <c r="AW693" s="17"/>
      <c r="AX693" s="17">
        <v>0.18085203452098</v>
      </c>
      <c r="AY693" s="17">
        <v>0.13839720891559601</v>
      </c>
      <c r="AZ693" s="17"/>
      <c r="BA693" s="17">
        <v>0.11677792694817</v>
      </c>
      <c r="BB693" s="17">
        <v>0.134601179352622</v>
      </c>
      <c r="BC693" s="17">
        <v>0.123612007013814</v>
      </c>
      <c r="BD693" s="17">
        <v>0.150494281890101</v>
      </c>
      <c r="BE693" s="17">
        <v>9.6269370562428902E-2</v>
      </c>
      <c r="BF693" s="17"/>
      <c r="BG693" s="17">
        <v>0.13022198386223299</v>
      </c>
      <c r="BH693" s="17">
        <v>0.11010910826980599</v>
      </c>
    </row>
    <row r="694" spans="2:60" x14ac:dyDescent="0.35">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row>
    <row r="695" spans="2:60" x14ac:dyDescent="0.35">
      <c r="B695" s="6" t="s">
        <v>300</v>
      </c>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row>
    <row r="696" spans="2:60" x14ac:dyDescent="0.35">
      <c r="B696" s="24" t="s">
        <v>182</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row>
    <row r="697" spans="2:60" x14ac:dyDescent="0.35">
      <c r="B697" t="s">
        <v>294</v>
      </c>
      <c r="C697" s="17">
        <v>7.5430358074682999E-2</v>
      </c>
      <c r="D697" s="17">
        <v>9.6390045950815101E-2</v>
      </c>
      <c r="E697" s="17">
        <v>5.4980040074634397E-2</v>
      </c>
      <c r="F697" s="17"/>
      <c r="G697" s="17">
        <v>8.9210651608847405E-2</v>
      </c>
      <c r="H697" s="17">
        <v>8.0263403114457302E-2</v>
      </c>
      <c r="I697" s="17">
        <v>7.40032656624829E-2</v>
      </c>
      <c r="J697" s="17">
        <v>7.92059578926987E-2</v>
      </c>
      <c r="K697" s="17">
        <v>8.4446793167910206E-2</v>
      </c>
      <c r="L697" s="17">
        <v>5.5241891194653399E-2</v>
      </c>
      <c r="M697" s="17"/>
      <c r="N697" s="17">
        <v>7.4459403862941906E-2</v>
      </c>
      <c r="O697" s="17">
        <v>7.4325299238230905E-2</v>
      </c>
      <c r="P697" s="17">
        <v>6.60039644666921E-2</v>
      </c>
      <c r="Q697" s="17">
        <v>9.3589749216900706E-2</v>
      </c>
      <c r="R697" s="17">
        <v>0.10785164415856301</v>
      </c>
      <c r="S697" s="17"/>
      <c r="T697" s="17">
        <v>7.2740849293873894E-2</v>
      </c>
      <c r="U697" s="17">
        <v>6.3650046770142299E-2</v>
      </c>
      <c r="V697" s="17">
        <v>7.6913048695128994E-2</v>
      </c>
      <c r="W697" s="17">
        <v>8.4849459692528606E-2</v>
      </c>
      <c r="X697" s="17"/>
      <c r="Y697" s="17">
        <v>8.6982341495773302E-2</v>
      </c>
      <c r="Z697" s="17">
        <v>6.6796092967509005E-2</v>
      </c>
      <c r="AA697" s="17">
        <v>0.13857489209704599</v>
      </c>
      <c r="AB697" s="17">
        <v>7.1385316261566495E-2</v>
      </c>
      <c r="AC697" s="17">
        <v>0</v>
      </c>
      <c r="AD697" s="17">
        <v>5.20818321367039E-2</v>
      </c>
      <c r="AE697" s="17"/>
      <c r="AF697" s="17">
        <v>8.2301798673794599E-2</v>
      </c>
      <c r="AG697" s="17">
        <v>6.7741125695633703E-2</v>
      </c>
      <c r="AH697" s="17"/>
      <c r="AI697" s="17">
        <v>5.1018454861985599E-2</v>
      </c>
      <c r="AJ697" s="17">
        <v>0.10368464878467799</v>
      </c>
      <c r="AK697" s="17">
        <v>2.3719598079295402E-2</v>
      </c>
      <c r="AL697" s="17">
        <v>7.7394426641746103E-2</v>
      </c>
      <c r="AM697" s="17">
        <v>9.0815205242908703E-2</v>
      </c>
      <c r="AN697" s="17">
        <v>6.0820571018896902E-2</v>
      </c>
      <c r="AO697" s="17">
        <v>0.136869437012655</v>
      </c>
      <c r="AP697" s="17"/>
      <c r="AQ697" s="17">
        <v>5.0123022604735598E-2</v>
      </c>
      <c r="AR697" s="17">
        <v>0.120719238060193</v>
      </c>
      <c r="AS697" s="17"/>
      <c r="AT697" s="17">
        <v>3.38018366373882E-2</v>
      </c>
      <c r="AU697" s="17">
        <v>4.4049858826462202E-2</v>
      </c>
      <c r="AV697" s="17">
        <v>0.16168820562918401</v>
      </c>
      <c r="AW697" s="17"/>
      <c r="AX697" s="17">
        <v>8.0904975230740306E-2</v>
      </c>
      <c r="AY697" s="17">
        <v>7.3425944171673294E-2</v>
      </c>
      <c r="AZ697" s="17"/>
      <c r="BA697" s="17">
        <v>0.14999666322660199</v>
      </c>
      <c r="BB697" s="17">
        <v>5.9275840252897199E-2</v>
      </c>
      <c r="BC697" s="17">
        <v>2.1765204424393399E-2</v>
      </c>
      <c r="BD697" s="17">
        <v>5.9396170946335702E-2</v>
      </c>
      <c r="BE697" s="17">
        <v>0.22103112678814499</v>
      </c>
      <c r="BF697" s="17"/>
      <c r="BG697" s="17">
        <v>7.9299834096441202E-2</v>
      </c>
      <c r="BH697" s="17">
        <v>0.180360979056083</v>
      </c>
    </row>
    <row r="698" spans="2:60" x14ac:dyDescent="0.35">
      <c r="B698" t="s">
        <v>295</v>
      </c>
      <c r="C698" s="17">
        <v>0.12904196353002501</v>
      </c>
      <c r="D698" s="17">
        <v>0.129540626483716</v>
      </c>
      <c r="E698" s="17">
        <v>0.12928350286362</v>
      </c>
      <c r="F698" s="17"/>
      <c r="G698" s="17">
        <v>0.202689780061413</v>
      </c>
      <c r="H698" s="17">
        <v>0.17763468628426299</v>
      </c>
      <c r="I698" s="17">
        <v>0.104021136390549</v>
      </c>
      <c r="J698" s="17">
        <v>0.108370652093413</v>
      </c>
      <c r="K698" s="17">
        <v>0.110034128753939</v>
      </c>
      <c r="L698" s="17">
        <v>9.3547673950633195E-2</v>
      </c>
      <c r="M698" s="17"/>
      <c r="N698" s="17">
        <v>0.110068977887387</v>
      </c>
      <c r="O698" s="17">
        <v>0.14917738848728099</v>
      </c>
      <c r="P698" s="17">
        <v>0.12343291009636199</v>
      </c>
      <c r="Q698" s="17">
        <v>0.16889686561084699</v>
      </c>
      <c r="R698" s="17">
        <v>0.105782387287681</v>
      </c>
      <c r="S698" s="17"/>
      <c r="T698" s="17">
        <v>0.124053998444473</v>
      </c>
      <c r="U698" s="17">
        <v>0.13458608897202101</v>
      </c>
      <c r="V698" s="17">
        <v>0.13412696937173099</v>
      </c>
      <c r="W698" s="17">
        <v>0.119859936867346</v>
      </c>
      <c r="X698" s="17"/>
      <c r="Y698" s="17">
        <v>0.12532433473992899</v>
      </c>
      <c r="Z698" s="17">
        <v>0.11190436059524</v>
      </c>
      <c r="AA698" s="17">
        <v>0.20218936315157801</v>
      </c>
      <c r="AB698" s="17">
        <v>0.19826399404265799</v>
      </c>
      <c r="AC698" s="17">
        <v>0.108542577370473</v>
      </c>
      <c r="AD698" s="17">
        <v>0.112173363775847</v>
      </c>
      <c r="AE698" s="17"/>
      <c r="AF698" s="17">
        <v>0.120036221046652</v>
      </c>
      <c r="AG698" s="17">
        <v>0.14120382521247901</v>
      </c>
      <c r="AH698" s="17"/>
      <c r="AI698" s="17">
        <v>0.116967099464866</v>
      </c>
      <c r="AJ698" s="17">
        <v>0.131119854607265</v>
      </c>
      <c r="AK698" s="17">
        <v>0.16783535296786301</v>
      </c>
      <c r="AL698" s="17">
        <v>0.105521739029126</v>
      </c>
      <c r="AM698" s="17">
        <v>0.14147844509788499</v>
      </c>
      <c r="AN698" s="17">
        <v>7.2639226079149494E-2</v>
      </c>
      <c r="AO698" s="17">
        <v>6.5923863294794299E-2</v>
      </c>
      <c r="AP698" s="17"/>
      <c r="AQ698" s="17">
        <v>0.117920920961151</v>
      </c>
      <c r="AR698" s="17">
        <v>0.14463505627138901</v>
      </c>
      <c r="AS698" s="17"/>
      <c r="AT698" s="17">
        <v>9.6534011786149398E-2</v>
      </c>
      <c r="AU698" s="17">
        <v>0.123714046556166</v>
      </c>
      <c r="AV698" s="17">
        <v>0.16872546625744</v>
      </c>
      <c r="AW698" s="17"/>
      <c r="AX698" s="17">
        <v>0.11829984351111</v>
      </c>
      <c r="AY698" s="17">
        <v>0.13297496087028499</v>
      </c>
      <c r="AZ698" s="17"/>
      <c r="BA698" s="17">
        <v>0.16814466752392199</v>
      </c>
      <c r="BB698" s="17">
        <v>0.148297886531188</v>
      </c>
      <c r="BC698" s="17">
        <v>0.10681074423024201</v>
      </c>
      <c r="BD698" s="17">
        <v>0.119043233164454</v>
      </c>
      <c r="BE698" s="17">
        <v>0.134460876922364</v>
      </c>
      <c r="BF698" s="17"/>
      <c r="BG698" s="17">
        <v>0.15267848855160701</v>
      </c>
      <c r="BH698" s="17">
        <v>0.13058153135599901</v>
      </c>
    </row>
    <row r="699" spans="2:60" x14ac:dyDescent="0.35">
      <c r="B699" t="s">
        <v>296</v>
      </c>
      <c r="C699" s="17">
        <v>0.32312643798260998</v>
      </c>
      <c r="D699" s="17">
        <v>0.31327914606399498</v>
      </c>
      <c r="E699" s="17">
        <v>0.338745560939825</v>
      </c>
      <c r="F699" s="17"/>
      <c r="G699" s="17">
        <v>0.24622084010340201</v>
      </c>
      <c r="H699" s="17">
        <v>0.29681755178700803</v>
      </c>
      <c r="I699" s="17">
        <v>0.30965452149293798</v>
      </c>
      <c r="J699" s="17">
        <v>0.33736370853466802</v>
      </c>
      <c r="K699" s="17">
        <v>0.34225695077206397</v>
      </c>
      <c r="L699" s="17">
        <v>0.37351754624677103</v>
      </c>
      <c r="M699" s="17"/>
      <c r="N699" s="17">
        <v>0.25946160019269499</v>
      </c>
      <c r="O699" s="17">
        <v>0.341417842958889</v>
      </c>
      <c r="P699" s="17">
        <v>0.37999711257329599</v>
      </c>
      <c r="Q699" s="17">
        <v>0.30738424482016102</v>
      </c>
      <c r="R699" s="17">
        <v>0.25544375200480302</v>
      </c>
      <c r="S699" s="17"/>
      <c r="T699" s="17">
        <v>0.34709737610079699</v>
      </c>
      <c r="U699" s="17">
        <v>0.38314120682344199</v>
      </c>
      <c r="V699" s="17">
        <v>0.29569889833167701</v>
      </c>
      <c r="W699" s="17">
        <v>0.29891762845321201</v>
      </c>
      <c r="X699" s="17"/>
      <c r="Y699" s="17">
        <v>0.27155341981077102</v>
      </c>
      <c r="Z699" s="17">
        <v>0.36969906340617398</v>
      </c>
      <c r="AA699" s="17">
        <v>0.25219521870681999</v>
      </c>
      <c r="AB699" s="17">
        <v>0.26598198978763599</v>
      </c>
      <c r="AC699" s="17">
        <v>0.73725269464510101</v>
      </c>
      <c r="AD699" s="17">
        <v>0.37640954694144602</v>
      </c>
      <c r="AE699" s="17"/>
      <c r="AF699" s="17">
        <v>0.35352685487948399</v>
      </c>
      <c r="AG699" s="17">
        <v>0.286616463189246</v>
      </c>
      <c r="AH699" s="17"/>
      <c r="AI699" s="17">
        <v>0.247736156716654</v>
      </c>
      <c r="AJ699" s="17">
        <v>0.29297244811652101</v>
      </c>
      <c r="AK699" s="17">
        <v>0.38667790124275903</v>
      </c>
      <c r="AL699" s="17">
        <v>0.385397767331913</v>
      </c>
      <c r="AM699" s="17">
        <v>0.29700535399672501</v>
      </c>
      <c r="AN699" s="17">
        <v>0.31988326644329901</v>
      </c>
      <c r="AO699" s="17">
        <v>0.311115104357854</v>
      </c>
      <c r="AP699" s="17"/>
      <c r="AQ699" s="17">
        <v>0.27955585788807702</v>
      </c>
      <c r="AR699" s="17">
        <v>0.36671340096483701</v>
      </c>
      <c r="AS699" s="17"/>
      <c r="AT699" s="17">
        <v>0.28140320718387002</v>
      </c>
      <c r="AU699" s="17">
        <v>0.35631831423059401</v>
      </c>
      <c r="AV699" s="17">
        <v>0.32914971376443602</v>
      </c>
      <c r="AW699" s="17"/>
      <c r="AX699" s="17">
        <v>0.38738750274860001</v>
      </c>
      <c r="AY699" s="17">
        <v>0.29959862444469798</v>
      </c>
      <c r="AZ699" s="17"/>
      <c r="BA699" s="17">
        <v>0.25867734987424301</v>
      </c>
      <c r="BB699" s="17">
        <v>0.32450216241263502</v>
      </c>
      <c r="BC699" s="17">
        <v>0.34307679399024998</v>
      </c>
      <c r="BD699" s="17">
        <v>0.28631434928500199</v>
      </c>
      <c r="BE699" s="17">
        <v>0.400804569015901</v>
      </c>
      <c r="BF699" s="17"/>
      <c r="BG699" s="17">
        <v>0.30997324173250401</v>
      </c>
      <c r="BH699" s="17">
        <v>0.37199685148919798</v>
      </c>
    </row>
    <row r="700" spans="2:60" x14ac:dyDescent="0.35">
      <c r="B700" t="s">
        <v>297</v>
      </c>
      <c r="C700" s="17">
        <v>0.20351505898443001</v>
      </c>
      <c r="D700" s="17">
        <v>0.22671743214398199</v>
      </c>
      <c r="E700" s="17">
        <v>0.18186681498915799</v>
      </c>
      <c r="F700" s="17"/>
      <c r="G700" s="17">
        <v>0.20828078771181699</v>
      </c>
      <c r="H700" s="17">
        <v>0.23673111673025299</v>
      </c>
      <c r="I700" s="17">
        <v>0.17789361918614099</v>
      </c>
      <c r="J700" s="17">
        <v>0.201446942939982</v>
      </c>
      <c r="K700" s="17">
        <v>0.17443365731799901</v>
      </c>
      <c r="L700" s="17">
        <v>0.214161567967247</v>
      </c>
      <c r="M700" s="17"/>
      <c r="N700" s="17">
        <v>0.20621970787128399</v>
      </c>
      <c r="O700" s="17">
        <v>0.21361802522513201</v>
      </c>
      <c r="P700" s="17">
        <v>0.18573107824768001</v>
      </c>
      <c r="Q700" s="17">
        <v>0.21039787202454799</v>
      </c>
      <c r="R700" s="17">
        <v>0.243660107500944</v>
      </c>
      <c r="S700" s="17"/>
      <c r="T700" s="17">
        <v>0.195012168587783</v>
      </c>
      <c r="U700" s="17">
        <v>0.20391613887701801</v>
      </c>
      <c r="V700" s="17">
        <v>0.18745136039733801</v>
      </c>
      <c r="W700" s="17">
        <v>0.23355762588873799</v>
      </c>
      <c r="X700" s="17"/>
      <c r="Y700" s="17">
        <v>0.223499556992168</v>
      </c>
      <c r="Z700" s="17">
        <v>0.19360743657000001</v>
      </c>
      <c r="AA700" s="17">
        <v>0.23992991084090101</v>
      </c>
      <c r="AB700" s="17">
        <v>0.22664095953583799</v>
      </c>
      <c r="AC700" s="17">
        <v>0</v>
      </c>
      <c r="AD700" s="17">
        <v>0.15419003211947899</v>
      </c>
      <c r="AE700" s="17"/>
      <c r="AF700" s="17">
        <v>0.19361692753068499</v>
      </c>
      <c r="AG700" s="17">
        <v>0.217186650849788</v>
      </c>
      <c r="AH700" s="17"/>
      <c r="AI700" s="17">
        <v>0.17459253595409699</v>
      </c>
      <c r="AJ700" s="17">
        <v>0.17875752351760801</v>
      </c>
      <c r="AK700" s="17">
        <v>0.17322412511968999</v>
      </c>
      <c r="AL700" s="17">
        <v>0.21929958382882001</v>
      </c>
      <c r="AM700" s="17">
        <v>0.237018611485699</v>
      </c>
      <c r="AN700" s="17">
        <v>0.23536383424858501</v>
      </c>
      <c r="AO700" s="17">
        <v>0.234895979630733</v>
      </c>
      <c r="AP700" s="17"/>
      <c r="AQ700" s="17">
        <v>0.259906474813002</v>
      </c>
      <c r="AR700" s="17">
        <v>0.16293738162906701</v>
      </c>
      <c r="AS700" s="17"/>
      <c r="AT700" s="17">
        <v>0.29526632308357598</v>
      </c>
      <c r="AU700" s="17">
        <v>0.18584242656619901</v>
      </c>
      <c r="AV700" s="17">
        <v>0.17356249081317399</v>
      </c>
      <c r="AW700" s="17"/>
      <c r="AX700" s="17">
        <v>0.19717988872474301</v>
      </c>
      <c r="AY700" s="17">
        <v>0.20583454598863199</v>
      </c>
      <c r="AZ700" s="17"/>
      <c r="BA700" s="17">
        <v>0.15225979657143199</v>
      </c>
      <c r="BB700" s="17">
        <v>0.23861220097029301</v>
      </c>
      <c r="BC700" s="17">
        <v>0.26459575235264698</v>
      </c>
      <c r="BD700" s="17">
        <v>0.21038982654784</v>
      </c>
      <c r="BE700" s="17">
        <v>5.36413320221861E-2</v>
      </c>
      <c r="BF700" s="17"/>
      <c r="BG700" s="17">
        <v>0.21955240899112199</v>
      </c>
      <c r="BH700" s="17">
        <v>9.3081961655393605E-2</v>
      </c>
    </row>
    <row r="701" spans="2:60" x14ac:dyDescent="0.35">
      <c r="B701" t="s">
        <v>298</v>
      </c>
      <c r="C701" s="17">
        <v>0.10360976683293401</v>
      </c>
      <c r="D701" s="17">
        <v>0.10814191698589599</v>
      </c>
      <c r="E701" s="17">
        <v>9.9070503254787903E-2</v>
      </c>
      <c r="F701" s="17"/>
      <c r="G701" s="17">
        <v>0.109165487629626</v>
      </c>
      <c r="H701" s="17">
        <v>9.7923630930716904E-2</v>
      </c>
      <c r="I701" s="17">
        <v>0.154404563301029</v>
      </c>
      <c r="J701" s="17">
        <v>0.104982279729292</v>
      </c>
      <c r="K701" s="17">
        <v>9.8170000679421401E-2</v>
      </c>
      <c r="L701" s="17">
        <v>7.1832253317218195E-2</v>
      </c>
      <c r="M701" s="17"/>
      <c r="N701" s="17">
        <v>0.11600095826939601</v>
      </c>
      <c r="O701" s="17">
        <v>7.7229011264959402E-2</v>
      </c>
      <c r="P701" s="17">
        <v>9.6593363198876098E-2</v>
      </c>
      <c r="Q701" s="17">
        <v>0.11346665498665</v>
      </c>
      <c r="R701" s="17">
        <v>0.15319786646359901</v>
      </c>
      <c r="S701" s="17"/>
      <c r="T701" s="17">
        <v>8.6440180079023904E-2</v>
      </c>
      <c r="U701" s="17">
        <v>9.7410303678978793E-2</v>
      </c>
      <c r="V701" s="17">
        <v>0.11076444683432</v>
      </c>
      <c r="W701" s="17">
        <v>0.109217514657043</v>
      </c>
      <c r="X701" s="17"/>
      <c r="Y701" s="17">
        <v>0.13391601845294701</v>
      </c>
      <c r="Z701" s="17">
        <v>0.100513391023151</v>
      </c>
      <c r="AA701" s="17">
        <v>6.7631331917041196E-2</v>
      </c>
      <c r="AB701" s="17">
        <v>5.5470229588727001E-2</v>
      </c>
      <c r="AC701" s="17">
        <v>0.154204727984426</v>
      </c>
      <c r="AD701" s="17">
        <v>7.0512190366307306E-2</v>
      </c>
      <c r="AE701" s="17"/>
      <c r="AF701" s="17">
        <v>8.7838383485048105E-2</v>
      </c>
      <c r="AG701" s="17">
        <v>0.12585618300236801</v>
      </c>
      <c r="AH701" s="17"/>
      <c r="AI701" s="17">
        <v>0.105466924737974</v>
      </c>
      <c r="AJ701" s="17">
        <v>0.108001985367981</v>
      </c>
      <c r="AK701" s="17">
        <v>7.8546023401866102E-2</v>
      </c>
      <c r="AL701" s="17">
        <v>7.3352589862381398E-2</v>
      </c>
      <c r="AM701" s="17">
        <v>0.100716723946704</v>
      </c>
      <c r="AN701" s="17">
        <v>0.17875464649492301</v>
      </c>
      <c r="AO701" s="17">
        <v>0.11334987693257501</v>
      </c>
      <c r="AP701" s="17"/>
      <c r="AQ701" s="17">
        <v>0.14540030714282601</v>
      </c>
      <c r="AR701" s="17">
        <v>6.0147379026228201E-2</v>
      </c>
      <c r="AS701" s="17"/>
      <c r="AT701" s="17">
        <v>0.172848475674859</v>
      </c>
      <c r="AU701" s="17">
        <v>9.9027230482403097E-2</v>
      </c>
      <c r="AV701" s="17">
        <v>6.0325634100607602E-2</v>
      </c>
      <c r="AW701" s="17"/>
      <c r="AX701" s="17">
        <v>8.4803959178042204E-2</v>
      </c>
      <c r="AY701" s="17">
        <v>0.110495110820702</v>
      </c>
      <c r="AZ701" s="17"/>
      <c r="BA701" s="17">
        <v>0.12517706820369801</v>
      </c>
      <c r="BB701" s="17">
        <v>9.0338249929081002E-2</v>
      </c>
      <c r="BC701" s="17">
        <v>0.133480313960057</v>
      </c>
      <c r="BD701" s="17">
        <v>0.24181028459710399</v>
      </c>
      <c r="BE701" s="17">
        <v>1.6205284205664802E-2</v>
      </c>
      <c r="BF701" s="17"/>
      <c r="BG701" s="17">
        <v>9.8027909918711895E-2</v>
      </c>
      <c r="BH701" s="17">
        <v>7.2971400465761602E-2</v>
      </c>
    </row>
    <row r="702" spans="2:60" x14ac:dyDescent="0.35">
      <c r="B702" t="s">
        <v>114</v>
      </c>
      <c r="C702" s="17">
        <v>0.165276414595318</v>
      </c>
      <c r="D702" s="17">
        <v>0.125930832371597</v>
      </c>
      <c r="E702" s="17">
        <v>0.196053577877975</v>
      </c>
      <c r="F702" s="17"/>
      <c r="G702" s="17">
        <v>0.14443245288489301</v>
      </c>
      <c r="H702" s="17">
        <v>0.110629611153302</v>
      </c>
      <c r="I702" s="17">
        <v>0.18002289396686</v>
      </c>
      <c r="J702" s="17">
        <v>0.16863045880994601</v>
      </c>
      <c r="K702" s="17">
        <v>0.19065846930866601</v>
      </c>
      <c r="L702" s="17">
        <v>0.191699067323478</v>
      </c>
      <c r="M702" s="17"/>
      <c r="N702" s="17">
        <v>0.23378935191629699</v>
      </c>
      <c r="O702" s="17">
        <v>0.14423243282550699</v>
      </c>
      <c r="P702" s="17">
        <v>0.14824157141709399</v>
      </c>
      <c r="Q702" s="17">
        <v>0.106264613340894</v>
      </c>
      <c r="R702" s="17">
        <v>0.13406424258440999</v>
      </c>
      <c r="S702" s="17"/>
      <c r="T702" s="17">
        <v>0.174655427494049</v>
      </c>
      <c r="U702" s="17">
        <v>0.117296214878398</v>
      </c>
      <c r="V702" s="17">
        <v>0.19504527636980501</v>
      </c>
      <c r="W702" s="17">
        <v>0.15359783444113301</v>
      </c>
      <c r="X702" s="17"/>
      <c r="Y702" s="17">
        <v>0.15872432850841101</v>
      </c>
      <c r="Z702" s="17">
        <v>0.157479655437926</v>
      </c>
      <c r="AA702" s="17">
        <v>9.9479283286613401E-2</v>
      </c>
      <c r="AB702" s="17">
        <v>0.18225751078357499</v>
      </c>
      <c r="AC702" s="17">
        <v>0</v>
      </c>
      <c r="AD702" s="17">
        <v>0.23463303466021701</v>
      </c>
      <c r="AE702" s="17"/>
      <c r="AF702" s="17">
        <v>0.16267981438433499</v>
      </c>
      <c r="AG702" s="17">
        <v>0.16139575205048501</v>
      </c>
      <c r="AH702" s="17"/>
      <c r="AI702" s="17">
        <v>0.30421882826442298</v>
      </c>
      <c r="AJ702" s="17">
        <v>0.185463539605947</v>
      </c>
      <c r="AK702" s="17">
        <v>0.16999699918852701</v>
      </c>
      <c r="AL702" s="17">
        <v>0.13903389330601301</v>
      </c>
      <c r="AM702" s="17">
        <v>0.132965660230078</v>
      </c>
      <c r="AN702" s="17">
        <v>0.132538455715146</v>
      </c>
      <c r="AO702" s="17">
        <v>0.137845738771388</v>
      </c>
      <c r="AP702" s="17"/>
      <c r="AQ702" s="17">
        <v>0.147093416590208</v>
      </c>
      <c r="AR702" s="17">
        <v>0.14484754404828601</v>
      </c>
      <c r="AS702" s="17"/>
      <c r="AT702" s="17">
        <v>0.120146145634157</v>
      </c>
      <c r="AU702" s="17">
        <v>0.191048123338176</v>
      </c>
      <c r="AV702" s="17">
        <v>0.106548489435158</v>
      </c>
      <c r="AW702" s="17"/>
      <c r="AX702" s="17">
        <v>0.13142383060676499</v>
      </c>
      <c r="AY702" s="17">
        <v>0.177670813704009</v>
      </c>
      <c r="AZ702" s="17"/>
      <c r="BA702" s="17">
        <v>0.14574445460010299</v>
      </c>
      <c r="BB702" s="17">
        <v>0.138973659903907</v>
      </c>
      <c r="BC702" s="17">
        <v>0.13027119104241</v>
      </c>
      <c r="BD702" s="17">
        <v>8.3046135459264994E-2</v>
      </c>
      <c r="BE702" s="17">
        <v>0.17385681104574</v>
      </c>
      <c r="BF702" s="17"/>
      <c r="BG702" s="17">
        <v>0.14046811670961501</v>
      </c>
      <c r="BH702" s="17">
        <v>0.151007275977565</v>
      </c>
    </row>
    <row r="703" spans="2:60" x14ac:dyDescent="0.3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row>
    <row r="704" spans="2:60" x14ac:dyDescent="0.35">
      <c r="B704" s="6" t="s">
        <v>301</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row>
    <row r="705" spans="2:60" x14ac:dyDescent="0.35">
      <c r="B705" s="24" t="s">
        <v>302</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row>
    <row r="706" spans="2:60" x14ac:dyDescent="0.35">
      <c r="B706" t="s">
        <v>294</v>
      </c>
      <c r="C706" s="17">
        <v>0.13023692647555599</v>
      </c>
      <c r="D706" s="17">
        <v>0.137157075489139</v>
      </c>
      <c r="E706" s="17">
        <v>0.12491132892194499</v>
      </c>
      <c r="F706" s="17"/>
      <c r="G706" s="17">
        <v>6.5677213228336806E-2</v>
      </c>
      <c r="H706" s="17">
        <v>0.108771361189351</v>
      </c>
      <c r="I706" s="17">
        <v>0.11363817345606</v>
      </c>
      <c r="J706" s="17">
        <v>0.14185199826439401</v>
      </c>
      <c r="K706" s="17">
        <v>0.17245504857535199</v>
      </c>
      <c r="L706" s="17">
        <v>0.15732385290909301</v>
      </c>
      <c r="M706" s="17"/>
      <c r="N706" s="17">
        <v>0.117787359993921</v>
      </c>
      <c r="O706" s="17">
        <v>0.14581319695384901</v>
      </c>
      <c r="P706" s="17">
        <v>0.1400103167325</v>
      </c>
      <c r="Q706" s="17">
        <v>8.63133220685601E-2</v>
      </c>
      <c r="R706" s="17">
        <v>0.156248362458069</v>
      </c>
      <c r="S706" s="17"/>
      <c r="T706" s="17">
        <v>0.12553360089952401</v>
      </c>
      <c r="U706" s="17">
        <v>0.15295728099158101</v>
      </c>
      <c r="V706" s="17">
        <v>0.14568545945276801</v>
      </c>
      <c r="W706" s="17">
        <v>8.7822597343842804E-2</v>
      </c>
      <c r="X706" s="17"/>
      <c r="Y706" s="17">
        <v>9.8701332601901906E-2</v>
      </c>
      <c r="Z706" s="17">
        <v>0.13733231923429501</v>
      </c>
      <c r="AA706" s="17">
        <v>7.3010119307866703E-2</v>
      </c>
      <c r="AB706" s="17">
        <v>0.19973407702058399</v>
      </c>
      <c r="AC706" s="17">
        <v>0.17696620567950899</v>
      </c>
      <c r="AD706" s="17">
        <v>0.141026902468221</v>
      </c>
      <c r="AE706" s="17"/>
      <c r="AF706" s="17">
        <v>0.12711475039295</v>
      </c>
      <c r="AG706" s="17">
        <v>0.13790084394108801</v>
      </c>
      <c r="AH706" s="17"/>
      <c r="AI706" s="17">
        <v>8.3615854791795299E-2</v>
      </c>
      <c r="AJ706" s="17">
        <v>0.11434335825098101</v>
      </c>
      <c r="AK706" s="17">
        <v>0.134739957703569</v>
      </c>
      <c r="AL706" s="17">
        <v>9.8627076892012694E-2</v>
      </c>
      <c r="AM706" s="17">
        <v>0.166355491054403</v>
      </c>
      <c r="AN706" s="17">
        <v>0.141921292213325</v>
      </c>
      <c r="AO706" s="17">
        <v>0.108260299162919</v>
      </c>
      <c r="AP706" s="17"/>
      <c r="AQ706" s="17">
        <v>5.4953177432570499E-2</v>
      </c>
      <c r="AR706" s="17">
        <v>0.24547638515621201</v>
      </c>
      <c r="AS706" s="17"/>
      <c r="AT706" s="17">
        <v>3.7012354250722398E-2</v>
      </c>
      <c r="AU706" s="17">
        <v>0.10298980483720099</v>
      </c>
      <c r="AV706" s="17">
        <v>0.23185093150915001</v>
      </c>
      <c r="AW706" s="17"/>
      <c r="AX706" s="17">
        <v>0.151213890881635</v>
      </c>
      <c r="AY706" s="17">
        <v>0.12276614275082499</v>
      </c>
      <c r="AZ706" s="17"/>
      <c r="BA706" s="17">
        <v>0.22721402384441799</v>
      </c>
      <c r="BB706" s="17">
        <v>8.7559960124826794E-2</v>
      </c>
      <c r="BC706" s="17">
        <v>5.2666812942340699E-2</v>
      </c>
      <c r="BD706" s="17">
        <v>9.56941762919436E-2</v>
      </c>
      <c r="BE706" s="17">
        <v>0.433927513328286</v>
      </c>
      <c r="BF706" s="17"/>
      <c r="BG706" s="17">
        <v>0.12187313889698601</v>
      </c>
      <c r="BH706" s="17">
        <v>0.34760075771246102</v>
      </c>
    </row>
    <row r="707" spans="2:60" x14ac:dyDescent="0.35">
      <c r="B707" t="s">
        <v>295</v>
      </c>
      <c r="C707" s="17">
        <v>0.18093582588339099</v>
      </c>
      <c r="D707" s="17">
        <v>0.22112081725480301</v>
      </c>
      <c r="E707" s="17">
        <v>0.141070690804668</v>
      </c>
      <c r="F707" s="17"/>
      <c r="G707" s="17">
        <v>0.24335379685516401</v>
      </c>
      <c r="H707" s="17">
        <v>0.20697117304729401</v>
      </c>
      <c r="I707" s="17">
        <v>0.21049772145964801</v>
      </c>
      <c r="J707" s="17">
        <v>0.17258333510856999</v>
      </c>
      <c r="K707" s="17">
        <v>0.165286469175039</v>
      </c>
      <c r="L707" s="17">
        <v>0.115540656599149</v>
      </c>
      <c r="M707" s="17"/>
      <c r="N707" s="17">
        <v>0.19135564385498799</v>
      </c>
      <c r="O707" s="17">
        <v>0.126948625974978</v>
      </c>
      <c r="P707" s="17">
        <v>0.21610906044634101</v>
      </c>
      <c r="Q707" s="17">
        <v>0.19478963164687599</v>
      </c>
      <c r="R707" s="17">
        <v>0.16098066960007801</v>
      </c>
      <c r="S707" s="17"/>
      <c r="T707" s="17">
        <v>0.16943048601976499</v>
      </c>
      <c r="U707" s="17">
        <v>0.174414841915595</v>
      </c>
      <c r="V707" s="17">
        <v>0.17789250899079101</v>
      </c>
      <c r="W707" s="17">
        <v>0.20058788237323699</v>
      </c>
      <c r="X707" s="17"/>
      <c r="Y707" s="17">
        <v>0.19212951560532501</v>
      </c>
      <c r="Z707" s="17">
        <v>0.17880632564208301</v>
      </c>
      <c r="AA707" s="17">
        <v>0.194215227988766</v>
      </c>
      <c r="AB707" s="17">
        <v>0.176746099464205</v>
      </c>
      <c r="AC707" s="17">
        <v>8.9682101597445898E-2</v>
      </c>
      <c r="AD707" s="17">
        <v>0.168553847646807</v>
      </c>
      <c r="AE707" s="17"/>
      <c r="AF707" s="17">
        <v>0.19236380077277401</v>
      </c>
      <c r="AG707" s="17">
        <v>0.162190212228814</v>
      </c>
      <c r="AH707" s="17"/>
      <c r="AI707" s="17">
        <v>0.137786835447991</v>
      </c>
      <c r="AJ707" s="17">
        <v>0.16862540376770699</v>
      </c>
      <c r="AK707" s="17">
        <v>0.17616135338855399</v>
      </c>
      <c r="AL707" s="17">
        <v>0.14598858913153201</v>
      </c>
      <c r="AM707" s="17">
        <v>0.2021772426632</v>
      </c>
      <c r="AN707" s="17">
        <v>0.232100916466072</v>
      </c>
      <c r="AO707" s="17">
        <v>0.221106087442069</v>
      </c>
      <c r="AP707" s="17"/>
      <c r="AQ707" s="17">
        <v>0.14165857728834</v>
      </c>
      <c r="AR707" s="17">
        <v>0.220838875547856</v>
      </c>
      <c r="AS707" s="17"/>
      <c r="AT707" s="17">
        <v>0.12375615476680001</v>
      </c>
      <c r="AU707" s="17">
        <v>0.17495187123487699</v>
      </c>
      <c r="AV707" s="17">
        <v>0.226224126368964</v>
      </c>
      <c r="AW707" s="17"/>
      <c r="AX707" s="17">
        <v>0.15667738402221901</v>
      </c>
      <c r="AY707" s="17">
        <v>0.18957528243847099</v>
      </c>
      <c r="AZ707" s="17"/>
      <c r="BA707" s="17">
        <v>0.15803596654048299</v>
      </c>
      <c r="BB707" s="17">
        <v>0.19856550254570399</v>
      </c>
      <c r="BC707" s="17">
        <v>0.18966810843830301</v>
      </c>
      <c r="BD707" s="17">
        <v>0.11144574487033</v>
      </c>
      <c r="BE707" s="17">
        <v>0.214758333196718</v>
      </c>
      <c r="BF707" s="17"/>
      <c r="BG707" s="17">
        <v>0.18860734467002499</v>
      </c>
      <c r="BH707" s="17">
        <v>0.18839002591324</v>
      </c>
    </row>
    <row r="708" spans="2:60" x14ac:dyDescent="0.35">
      <c r="B708" t="s">
        <v>296</v>
      </c>
      <c r="C708" s="17">
        <v>0.24031442318855101</v>
      </c>
      <c r="D708" s="17">
        <v>0.250208820863137</v>
      </c>
      <c r="E708" s="17">
        <v>0.233285094773695</v>
      </c>
      <c r="F708" s="17"/>
      <c r="G708" s="17">
        <v>0.22583315655142999</v>
      </c>
      <c r="H708" s="17">
        <v>0.28590116430149098</v>
      </c>
      <c r="I708" s="17">
        <v>0.19267990611017599</v>
      </c>
      <c r="J708" s="17">
        <v>0.213624644032087</v>
      </c>
      <c r="K708" s="17">
        <v>0.29298196333958199</v>
      </c>
      <c r="L708" s="17">
        <v>0.22952029887818001</v>
      </c>
      <c r="M708" s="17"/>
      <c r="N708" s="17">
        <v>0.21797602113408401</v>
      </c>
      <c r="O708" s="17">
        <v>0.21591157844530701</v>
      </c>
      <c r="P708" s="17">
        <v>0.25124367161429201</v>
      </c>
      <c r="Q708" s="17">
        <v>0.307236200441728</v>
      </c>
      <c r="R708" s="17">
        <v>0.24783422226594601</v>
      </c>
      <c r="S708" s="17"/>
      <c r="T708" s="17">
        <v>0.22286933095125799</v>
      </c>
      <c r="U708" s="17">
        <v>0.22573842664393501</v>
      </c>
      <c r="V708" s="17">
        <v>0.22910333315362399</v>
      </c>
      <c r="W708" s="17">
        <v>0.28523905153221402</v>
      </c>
      <c r="X708" s="17"/>
      <c r="Y708" s="17">
        <v>0.23269797342319001</v>
      </c>
      <c r="Z708" s="17">
        <v>0.27428939185571999</v>
      </c>
      <c r="AA708" s="17">
        <v>0.324713528844919</v>
      </c>
      <c r="AB708" s="17">
        <v>0.16581703415218699</v>
      </c>
      <c r="AC708" s="17">
        <v>0.17217472143159501</v>
      </c>
      <c r="AD708" s="17">
        <v>0.178280388875068</v>
      </c>
      <c r="AE708" s="17"/>
      <c r="AF708" s="17">
        <v>0.231952573739306</v>
      </c>
      <c r="AG708" s="17">
        <v>0.25494367434089799</v>
      </c>
      <c r="AH708" s="17"/>
      <c r="AI708" s="17">
        <v>0.21705097140753801</v>
      </c>
      <c r="AJ708" s="17">
        <v>0.225521380515605</v>
      </c>
      <c r="AK708" s="17">
        <v>0.24710279796547199</v>
      </c>
      <c r="AL708" s="17">
        <v>0.25213977200930199</v>
      </c>
      <c r="AM708" s="17">
        <v>0.24105336624627899</v>
      </c>
      <c r="AN708" s="17">
        <v>0.25649766959622999</v>
      </c>
      <c r="AO708" s="17">
        <v>0.274281965086908</v>
      </c>
      <c r="AP708" s="17"/>
      <c r="AQ708" s="17">
        <v>0.239525983658057</v>
      </c>
      <c r="AR708" s="17">
        <v>0.23084608062321799</v>
      </c>
      <c r="AS708" s="17"/>
      <c r="AT708" s="17">
        <v>0.245092687828533</v>
      </c>
      <c r="AU708" s="17">
        <v>0.27794948924419699</v>
      </c>
      <c r="AV708" s="17">
        <v>0.214422475944959</v>
      </c>
      <c r="AW708" s="17"/>
      <c r="AX708" s="17">
        <v>0.206634798301707</v>
      </c>
      <c r="AY708" s="17">
        <v>0.25230916125402297</v>
      </c>
      <c r="AZ708" s="17"/>
      <c r="BA708" s="17">
        <v>0.30001813057946197</v>
      </c>
      <c r="BB708" s="17">
        <v>0.24114688380779201</v>
      </c>
      <c r="BC708" s="17">
        <v>0.22885406694607299</v>
      </c>
      <c r="BD708" s="17">
        <v>0.34195187761566698</v>
      </c>
      <c r="BE708" s="17">
        <v>0.20277828561528</v>
      </c>
      <c r="BF708" s="17"/>
      <c r="BG708" s="17">
        <v>0.255611623044254</v>
      </c>
      <c r="BH708" s="17">
        <v>0.238299339719722</v>
      </c>
    </row>
    <row r="709" spans="2:60" x14ac:dyDescent="0.35">
      <c r="B709" t="s">
        <v>297</v>
      </c>
      <c r="C709" s="17">
        <v>0.20369396210069299</v>
      </c>
      <c r="D709" s="17">
        <v>0.195355068274953</v>
      </c>
      <c r="E709" s="17">
        <v>0.21074554731801501</v>
      </c>
      <c r="F709" s="17"/>
      <c r="G709" s="17">
        <v>0.20209371158106601</v>
      </c>
      <c r="H709" s="17">
        <v>0.164638019721909</v>
      </c>
      <c r="I709" s="17">
        <v>0.26237190695273199</v>
      </c>
      <c r="J709" s="17">
        <v>0.186800890280934</v>
      </c>
      <c r="K709" s="17">
        <v>0.11722834437144</v>
      </c>
      <c r="L709" s="17">
        <v>0.27254215404374299</v>
      </c>
      <c r="M709" s="17"/>
      <c r="N709" s="17">
        <v>0.188082184137769</v>
      </c>
      <c r="O709" s="17">
        <v>0.203181085671061</v>
      </c>
      <c r="P709" s="17">
        <v>0.20239412497347101</v>
      </c>
      <c r="Q709" s="17">
        <v>0.23684744356741999</v>
      </c>
      <c r="R709" s="17">
        <v>0.18686409982164801</v>
      </c>
      <c r="S709" s="17"/>
      <c r="T709" s="17">
        <v>0.208902145700403</v>
      </c>
      <c r="U709" s="17">
        <v>0.185925900236148</v>
      </c>
      <c r="V709" s="17">
        <v>0.206131164348267</v>
      </c>
      <c r="W709" s="17">
        <v>0.21169344014754499</v>
      </c>
      <c r="X709" s="17"/>
      <c r="Y709" s="17">
        <v>0.19093704222789501</v>
      </c>
      <c r="Z709" s="17">
        <v>0.19329413304974799</v>
      </c>
      <c r="AA709" s="17">
        <v>0.32207789535328601</v>
      </c>
      <c r="AB709" s="17">
        <v>0.22176385370867199</v>
      </c>
      <c r="AC709" s="17">
        <v>5.6004196314697101E-2</v>
      </c>
      <c r="AD709" s="17">
        <v>0.24202963876383601</v>
      </c>
      <c r="AE709" s="17"/>
      <c r="AF709" s="17">
        <v>0.20985743615056901</v>
      </c>
      <c r="AG709" s="17">
        <v>0.19349430947040799</v>
      </c>
      <c r="AH709" s="17"/>
      <c r="AI709" s="17">
        <v>0.13207098457254299</v>
      </c>
      <c r="AJ709" s="17">
        <v>0.197308714002319</v>
      </c>
      <c r="AK709" s="17">
        <v>0.21469062717940801</v>
      </c>
      <c r="AL709" s="17">
        <v>0.29141088539586602</v>
      </c>
      <c r="AM709" s="17">
        <v>0.214131223146862</v>
      </c>
      <c r="AN709" s="17">
        <v>0.127617543261275</v>
      </c>
      <c r="AO709" s="17">
        <v>0.14742859779270601</v>
      </c>
      <c r="AP709" s="17"/>
      <c r="AQ709" s="17">
        <v>0.27578357284209698</v>
      </c>
      <c r="AR709" s="17">
        <v>0.140678195006018</v>
      </c>
      <c r="AS709" s="17"/>
      <c r="AT709" s="17">
        <v>0.306251786171791</v>
      </c>
      <c r="AU709" s="17">
        <v>0.208250363088121</v>
      </c>
      <c r="AV709" s="17">
        <v>0.144073603898107</v>
      </c>
      <c r="AW709" s="17"/>
      <c r="AX709" s="17">
        <v>0.21202699766268601</v>
      </c>
      <c r="AY709" s="17">
        <v>0.20072621589828801</v>
      </c>
      <c r="AZ709" s="17"/>
      <c r="BA709" s="17">
        <v>0.11499493422592</v>
      </c>
      <c r="BB709" s="17">
        <v>0.23921965045322999</v>
      </c>
      <c r="BC709" s="17">
        <v>0.27281672772493198</v>
      </c>
      <c r="BD709" s="17">
        <v>0.177463047570737</v>
      </c>
      <c r="BE709" s="17">
        <v>6.7967403984882796E-2</v>
      </c>
      <c r="BF709" s="17"/>
      <c r="BG709" s="17">
        <v>0.20869748172932401</v>
      </c>
      <c r="BH709" s="17">
        <v>9.5913802609149196E-2</v>
      </c>
    </row>
    <row r="710" spans="2:60" x14ac:dyDescent="0.35">
      <c r="B710" t="s">
        <v>298</v>
      </c>
      <c r="C710" s="17">
        <v>0.107161485715771</v>
      </c>
      <c r="D710" s="17">
        <v>0.122455982613426</v>
      </c>
      <c r="E710" s="17">
        <v>8.9589008537695206E-2</v>
      </c>
      <c r="F710" s="17"/>
      <c r="G710" s="17">
        <v>8.7055230335795805E-2</v>
      </c>
      <c r="H710" s="17">
        <v>0.10731636231372101</v>
      </c>
      <c r="I710" s="17">
        <v>0.116391007233851</v>
      </c>
      <c r="J710" s="17">
        <v>0.127034041363773</v>
      </c>
      <c r="K710" s="17">
        <v>0.110930846264853</v>
      </c>
      <c r="L710" s="17">
        <v>9.2042499660597896E-2</v>
      </c>
      <c r="M710" s="17"/>
      <c r="N710" s="17">
        <v>0.11867817978311</v>
      </c>
      <c r="O710" s="17">
        <v>0.115580036226727</v>
      </c>
      <c r="P710" s="17">
        <v>7.9657877200213306E-2</v>
      </c>
      <c r="Q710" s="17">
        <v>8.7803958275869995E-2</v>
      </c>
      <c r="R710" s="17">
        <v>0.18538441440834799</v>
      </c>
      <c r="S710" s="17"/>
      <c r="T710" s="17">
        <v>0.11765855834383999</v>
      </c>
      <c r="U710" s="17">
        <v>0.121723365597387</v>
      </c>
      <c r="V710" s="17">
        <v>0.10053543870852601</v>
      </c>
      <c r="W710" s="17">
        <v>9.7027928798831098E-2</v>
      </c>
      <c r="X710" s="17"/>
      <c r="Y710" s="17">
        <v>0.161233756941394</v>
      </c>
      <c r="Z710" s="17">
        <v>8.2604026458319199E-2</v>
      </c>
      <c r="AA710" s="17">
        <v>0</v>
      </c>
      <c r="AB710" s="17">
        <v>0.104576601247882</v>
      </c>
      <c r="AC710" s="17">
        <v>0.25125404174163601</v>
      </c>
      <c r="AD710" s="17">
        <v>7.6055202611383294E-2</v>
      </c>
      <c r="AE710" s="17"/>
      <c r="AF710" s="17">
        <v>0.114254251877139</v>
      </c>
      <c r="AG710" s="17">
        <v>9.6338727694744206E-2</v>
      </c>
      <c r="AH710" s="17"/>
      <c r="AI710" s="17">
        <v>8.2152710484881306E-2</v>
      </c>
      <c r="AJ710" s="17">
        <v>0.118859376170924</v>
      </c>
      <c r="AK710" s="17">
        <v>9.5534583430625597E-2</v>
      </c>
      <c r="AL710" s="17">
        <v>8.2816243210848406E-2</v>
      </c>
      <c r="AM710" s="17">
        <v>9.84027297695136E-2</v>
      </c>
      <c r="AN710" s="17">
        <v>0.16185737251944099</v>
      </c>
      <c r="AO710" s="17">
        <v>0.17231269656607201</v>
      </c>
      <c r="AP710" s="17"/>
      <c r="AQ710" s="17">
        <v>0.15444172947140899</v>
      </c>
      <c r="AR710" s="17">
        <v>7.3729706591163194E-2</v>
      </c>
      <c r="AS710" s="17"/>
      <c r="AT710" s="17">
        <v>0.19157097469748899</v>
      </c>
      <c r="AU710" s="17">
        <v>7.2691148107334194E-2</v>
      </c>
      <c r="AV710" s="17">
        <v>9.99389204729908E-2</v>
      </c>
      <c r="AW710" s="17"/>
      <c r="AX710" s="17">
        <v>0.12046880286892001</v>
      </c>
      <c r="AY710" s="17">
        <v>0.102422187575056</v>
      </c>
      <c r="AZ710" s="17"/>
      <c r="BA710" s="17">
        <v>0.13709782836636999</v>
      </c>
      <c r="BB710" s="17">
        <v>9.4362998549744698E-2</v>
      </c>
      <c r="BC710" s="17">
        <v>0.14592551897702</v>
      </c>
      <c r="BD710" s="17">
        <v>0.15366132872524901</v>
      </c>
      <c r="BE710" s="17">
        <v>1.5780094119668901E-2</v>
      </c>
      <c r="BF710" s="17"/>
      <c r="BG710" s="17">
        <v>0.10486299988332499</v>
      </c>
      <c r="BH710" s="17">
        <v>5.0971301905686703E-2</v>
      </c>
    </row>
    <row r="711" spans="2:60" x14ac:dyDescent="0.35">
      <c r="B711" t="s">
        <v>114</v>
      </c>
      <c r="C711" s="17">
        <v>0.137657376636039</v>
      </c>
      <c r="D711" s="17">
        <v>7.37022355045414E-2</v>
      </c>
      <c r="E711" s="17">
        <v>0.20039832964398299</v>
      </c>
      <c r="F711" s="17"/>
      <c r="G711" s="17">
        <v>0.175986891448208</v>
      </c>
      <c r="H711" s="17">
        <v>0.12640191942623499</v>
      </c>
      <c r="I711" s="17">
        <v>0.104421284787532</v>
      </c>
      <c r="J711" s="17">
        <v>0.158105090950242</v>
      </c>
      <c r="K711" s="17">
        <v>0.14111732827373399</v>
      </c>
      <c r="L711" s="17">
        <v>0.13303053790923799</v>
      </c>
      <c r="M711" s="17"/>
      <c r="N711" s="17">
        <v>0.166120611096128</v>
      </c>
      <c r="O711" s="17">
        <v>0.192565476728077</v>
      </c>
      <c r="P711" s="17">
        <v>0.110584949033182</v>
      </c>
      <c r="Q711" s="17">
        <v>8.7009443999545896E-2</v>
      </c>
      <c r="R711" s="17">
        <v>6.2688231445911499E-2</v>
      </c>
      <c r="S711" s="17"/>
      <c r="T711" s="17">
        <v>0.15560587808520901</v>
      </c>
      <c r="U711" s="17">
        <v>0.13924018461535401</v>
      </c>
      <c r="V711" s="17">
        <v>0.14065209534602399</v>
      </c>
      <c r="W711" s="17">
        <v>0.11762909980433001</v>
      </c>
      <c r="X711" s="17"/>
      <c r="Y711" s="17">
        <v>0.12430037920029401</v>
      </c>
      <c r="Z711" s="17">
        <v>0.13367380375983401</v>
      </c>
      <c r="AA711" s="17">
        <v>8.5983228505162601E-2</v>
      </c>
      <c r="AB711" s="17">
        <v>0.13136233440646899</v>
      </c>
      <c r="AC711" s="17">
        <v>0.25391873323511799</v>
      </c>
      <c r="AD711" s="17">
        <v>0.19405401963468499</v>
      </c>
      <c r="AE711" s="17"/>
      <c r="AF711" s="17">
        <v>0.124457187067262</v>
      </c>
      <c r="AG711" s="17">
        <v>0.15513223232404799</v>
      </c>
      <c r="AH711" s="17"/>
      <c r="AI711" s="17">
        <v>0.34732264329525098</v>
      </c>
      <c r="AJ711" s="17">
        <v>0.17534176729246401</v>
      </c>
      <c r="AK711" s="17">
        <v>0.13177068033237199</v>
      </c>
      <c r="AL711" s="17">
        <v>0.129017433360439</v>
      </c>
      <c r="AM711" s="17">
        <v>7.7879947119741999E-2</v>
      </c>
      <c r="AN711" s="17">
        <v>8.0005205943658203E-2</v>
      </c>
      <c r="AO711" s="17">
        <v>7.6610353949325499E-2</v>
      </c>
      <c r="AP711" s="17"/>
      <c r="AQ711" s="17">
        <v>0.133636959307526</v>
      </c>
      <c r="AR711" s="17">
        <v>8.8430757075532399E-2</v>
      </c>
      <c r="AS711" s="17"/>
      <c r="AT711" s="17">
        <v>9.6316042284665199E-2</v>
      </c>
      <c r="AU711" s="17">
        <v>0.16316732348827001</v>
      </c>
      <c r="AV711" s="17">
        <v>8.3489941805829401E-2</v>
      </c>
      <c r="AW711" s="17"/>
      <c r="AX711" s="17">
        <v>0.152978126262833</v>
      </c>
      <c r="AY711" s="17">
        <v>0.13220101008333801</v>
      </c>
      <c r="AZ711" s="17"/>
      <c r="BA711" s="17">
        <v>6.2639116443346798E-2</v>
      </c>
      <c r="BB711" s="17">
        <v>0.13914500451870301</v>
      </c>
      <c r="BC711" s="17">
        <v>0.110068764971331</v>
      </c>
      <c r="BD711" s="17">
        <v>0.11978382492607401</v>
      </c>
      <c r="BE711" s="17">
        <v>6.4788369755164193E-2</v>
      </c>
      <c r="BF711" s="17"/>
      <c r="BG711" s="17">
        <v>0.120347411776084</v>
      </c>
      <c r="BH711" s="17">
        <v>7.8824772139740804E-2</v>
      </c>
    </row>
    <row r="712" spans="2:60" x14ac:dyDescent="0.35">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row>
    <row r="713" spans="2:60" x14ac:dyDescent="0.35">
      <c r="B713" s="6" t="s">
        <v>303</v>
      </c>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row>
    <row r="714" spans="2:60" x14ac:dyDescent="0.35">
      <c r="B714" s="24" t="s">
        <v>304</v>
      </c>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row>
    <row r="715" spans="2:60" x14ac:dyDescent="0.35">
      <c r="B715" t="s">
        <v>294</v>
      </c>
      <c r="C715" s="17">
        <v>7.8736668596020506E-2</v>
      </c>
      <c r="D715" s="17">
        <v>0.10170713488388</v>
      </c>
      <c r="E715" s="17">
        <v>5.7139220463722003E-2</v>
      </c>
      <c r="F715" s="17"/>
      <c r="G715" s="17">
        <v>0.106756780441169</v>
      </c>
      <c r="H715" s="17">
        <v>5.4279683596421303E-2</v>
      </c>
      <c r="I715" s="17">
        <v>8.4470753273527599E-2</v>
      </c>
      <c r="J715" s="17">
        <v>7.5677277979860097E-2</v>
      </c>
      <c r="K715" s="17">
        <v>8.2015089305294095E-2</v>
      </c>
      <c r="L715" s="17">
        <v>7.9876933024316601E-2</v>
      </c>
      <c r="M715" s="17"/>
      <c r="N715" s="17">
        <v>7.3151274322168405E-2</v>
      </c>
      <c r="O715" s="17">
        <v>8.16550779159117E-2</v>
      </c>
      <c r="P715" s="17">
        <v>7.9670824155970404E-2</v>
      </c>
      <c r="Q715" s="17">
        <v>9.2851635952079098E-2</v>
      </c>
      <c r="R715" s="17">
        <v>8.2799804733807603E-2</v>
      </c>
      <c r="S715" s="17"/>
      <c r="T715" s="17">
        <v>8.5226549659227893E-2</v>
      </c>
      <c r="U715" s="17">
        <v>5.8717597097404498E-2</v>
      </c>
      <c r="V715" s="17">
        <v>8.7048341735742801E-2</v>
      </c>
      <c r="W715" s="17">
        <v>7.8478619150894102E-2</v>
      </c>
      <c r="X715" s="17"/>
      <c r="Y715" s="17">
        <v>8.5378152219699494E-2</v>
      </c>
      <c r="Z715" s="17">
        <v>6.89234184689098E-2</v>
      </c>
      <c r="AA715" s="17">
        <v>0.13121018559800399</v>
      </c>
      <c r="AB715" s="17">
        <v>7.4014766817133607E-2</v>
      </c>
      <c r="AC715" s="17">
        <v>0</v>
      </c>
      <c r="AD715" s="17">
        <v>7.9709201919788406E-2</v>
      </c>
      <c r="AE715" s="17"/>
      <c r="AF715" s="17">
        <v>8.6092354665474602E-2</v>
      </c>
      <c r="AG715" s="17">
        <v>7.0472172257691507E-2</v>
      </c>
      <c r="AH715" s="17"/>
      <c r="AI715" s="17">
        <v>4.2593298628256497E-2</v>
      </c>
      <c r="AJ715" s="17">
        <v>8.7757411340394095E-2</v>
      </c>
      <c r="AK715" s="17">
        <v>5.7383848681965999E-2</v>
      </c>
      <c r="AL715" s="17">
        <v>7.4243669190467695E-2</v>
      </c>
      <c r="AM715" s="17">
        <v>0.110097200824193</v>
      </c>
      <c r="AN715" s="17">
        <v>4.5492232235101099E-2</v>
      </c>
      <c r="AO715" s="17">
        <v>9.2290396849008596E-2</v>
      </c>
      <c r="AP715" s="17"/>
      <c r="AQ715" s="17">
        <v>5.1031487769607503E-2</v>
      </c>
      <c r="AR715" s="17">
        <v>0.12966726717782201</v>
      </c>
      <c r="AS715" s="17"/>
      <c r="AT715" s="17">
        <v>2.09580634975335E-2</v>
      </c>
      <c r="AU715" s="17">
        <v>6.2088994368767601E-2</v>
      </c>
      <c r="AV715" s="17">
        <v>0.16118666923444699</v>
      </c>
      <c r="AW715" s="17"/>
      <c r="AX715" s="17">
        <v>7.8339334469755995E-2</v>
      </c>
      <c r="AY715" s="17">
        <v>7.8882143982540301E-2</v>
      </c>
      <c r="AZ715" s="17"/>
      <c r="BA715" s="17">
        <v>0.176003185057481</v>
      </c>
      <c r="BB715" s="17">
        <v>6.1247406944366298E-2</v>
      </c>
      <c r="BC715" s="17">
        <v>2.4013843906234299E-2</v>
      </c>
      <c r="BD715" s="17">
        <v>3.7405616119484397E-2</v>
      </c>
      <c r="BE715" s="17">
        <v>0.240024591705577</v>
      </c>
      <c r="BF715" s="17"/>
      <c r="BG715" s="17">
        <v>8.6576420936161094E-2</v>
      </c>
      <c r="BH715" s="17">
        <v>0.18904215645518199</v>
      </c>
    </row>
    <row r="716" spans="2:60" x14ac:dyDescent="0.35">
      <c r="B716" t="s">
        <v>295</v>
      </c>
      <c r="C716" s="17">
        <v>0.133097038929194</v>
      </c>
      <c r="D716" s="17">
        <v>0.13384704944138801</v>
      </c>
      <c r="E716" s="17">
        <v>0.13507597417512501</v>
      </c>
      <c r="F716" s="17"/>
      <c r="G716" s="17">
        <v>0.19055395431864799</v>
      </c>
      <c r="H716" s="17">
        <v>0.21429935385196999</v>
      </c>
      <c r="I716" s="17">
        <v>0.121273124927696</v>
      </c>
      <c r="J716" s="17">
        <v>6.6917043328936304E-2</v>
      </c>
      <c r="K716" s="17">
        <v>0.10695702364724601</v>
      </c>
      <c r="L716" s="17">
        <v>0.106417875884437</v>
      </c>
      <c r="M716" s="17"/>
      <c r="N716" s="17">
        <v>0.13033736705781099</v>
      </c>
      <c r="O716" s="17">
        <v>0.12455558456772201</v>
      </c>
      <c r="P716" s="17">
        <v>0.162899595617786</v>
      </c>
      <c r="Q716" s="17">
        <v>0.11539861026525799</v>
      </c>
      <c r="R716" s="17">
        <v>9.9737232524485298E-2</v>
      </c>
      <c r="S716" s="17"/>
      <c r="T716" s="17">
        <v>0.13970742668070199</v>
      </c>
      <c r="U716" s="17">
        <v>0.13663735989801401</v>
      </c>
      <c r="V716" s="17">
        <v>0.123701662159593</v>
      </c>
      <c r="W716" s="17">
        <v>0.14019141253047901</v>
      </c>
      <c r="X716" s="17"/>
      <c r="Y716" s="17">
        <v>0.122659336822041</v>
      </c>
      <c r="Z716" s="17">
        <v>0.145651558161358</v>
      </c>
      <c r="AA716" s="17">
        <v>0.14170698398435599</v>
      </c>
      <c r="AB716" s="17">
        <v>0.16717080012108601</v>
      </c>
      <c r="AC716" s="17">
        <v>0.22230957874591201</v>
      </c>
      <c r="AD716" s="17">
        <v>8.5275305579037397E-2</v>
      </c>
      <c r="AE716" s="17"/>
      <c r="AF716" s="17">
        <v>0.12675089144813001</v>
      </c>
      <c r="AG716" s="17">
        <v>0.141865070481869</v>
      </c>
      <c r="AH716" s="17"/>
      <c r="AI716" s="17">
        <v>0.10507892395596299</v>
      </c>
      <c r="AJ716" s="17">
        <v>0.134945297649879</v>
      </c>
      <c r="AK716" s="17">
        <v>0.155492669264406</v>
      </c>
      <c r="AL716" s="17">
        <v>0.110474262549788</v>
      </c>
      <c r="AM716" s="17">
        <v>0.14839970017340101</v>
      </c>
      <c r="AN716" s="17">
        <v>9.8698353164873104E-2</v>
      </c>
      <c r="AO716" s="17">
        <v>0.11050290345844101</v>
      </c>
      <c r="AP716" s="17"/>
      <c r="AQ716" s="17">
        <v>0.105489451336352</v>
      </c>
      <c r="AR716" s="17">
        <v>0.17274234733819999</v>
      </c>
      <c r="AS716" s="17"/>
      <c r="AT716" s="17">
        <v>8.5938668554837394E-2</v>
      </c>
      <c r="AU716" s="17">
        <v>0.138706113332418</v>
      </c>
      <c r="AV716" s="17">
        <v>0.17549128887012899</v>
      </c>
      <c r="AW716" s="17"/>
      <c r="AX716" s="17">
        <v>0.14818894083645001</v>
      </c>
      <c r="AY716" s="17">
        <v>0.127571462045284</v>
      </c>
      <c r="AZ716" s="17"/>
      <c r="BA716" s="17">
        <v>0.123575873610306</v>
      </c>
      <c r="BB716" s="17">
        <v>0.14134083520979601</v>
      </c>
      <c r="BC716" s="17">
        <v>0.11865048133365801</v>
      </c>
      <c r="BD716" s="17">
        <v>0.15171090060471901</v>
      </c>
      <c r="BE716" s="17">
        <v>0.15703199369461199</v>
      </c>
      <c r="BF716" s="17"/>
      <c r="BG716" s="17">
        <v>0.13741973451825901</v>
      </c>
      <c r="BH716" s="17">
        <v>0.15569311473161199</v>
      </c>
    </row>
    <row r="717" spans="2:60" x14ac:dyDescent="0.35">
      <c r="B717" t="s">
        <v>296</v>
      </c>
      <c r="C717" s="17">
        <v>0.26216968373654798</v>
      </c>
      <c r="D717" s="17">
        <v>0.24985273192714599</v>
      </c>
      <c r="E717" s="17">
        <v>0.27885314330698902</v>
      </c>
      <c r="F717" s="17"/>
      <c r="G717" s="17">
        <v>0.21277883568716499</v>
      </c>
      <c r="H717" s="17">
        <v>0.24641274515525199</v>
      </c>
      <c r="I717" s="17">
        <v>0.23563446989369399</v>
      </c>
      <c r="J717" s="17">
        <v>0.32198005918279399</v>
      </c>
      <c r="K717" s="17">
        <v>0.27023316272456699</v>
      </c>
      <c r="L717" s="17">
        <v>0.27388622214089797</v>
      </c>
      <c r="M717" s="17"/>
      <c r="N717" s="17">
        <v>0.20333425649515899</v>
      </c>
      <c r="O717" s="17">
        <v>0.27953677629177198</v>
      </c>
      <c r="P717" s="17">
        <v>0.29430775907675399</v>
      </c>
      <c r="Q717" s="17">
        <v>0.30387238809407002</v>
      </c>
      <c r="R717" s="17">
        <v>0.20661823083431299</v>
      </c>
      <c r="S717" s="17"/>
      <c r="T717" s="17">
        <v>0.248247097945415</v>
      </c>
      <c r="U717" s="17">
        <v>0.32657343050562698</v>
      </c>
      <c r="V717" s="17">
        <v>0.24091441341901901</v>
      </c>
      <c r="W717" s="17">
        <v>0.24993527633974699</v>
      </c>
      <c r="X717" s="17"/>
      <c r="Y717" s="17">
        <v>0.21064179135097599</v>
      </c>
      <c r="Z717" s="17">
        <v>0.29822535464666799</v>
      </c>
      <c r="AA717" s="17">
        <v>0.36657035484406097</v>
      </c>
      <c r="AB717" s="17">
        <v>0.175845422908672</v>
      </c>
      <c r="AC717" s="17">
        <v>0.44209807794225298</v>
      </c>
      <c r="AD717" s="17">
        <v>0.322794601355467</v>
      </c>
      <c r="AE717" s="17"/>
      <c r="AF717" s="17">
        <v>0.298644618409105</v>
      </c>
      <c r="AG717" s="17">
        <v>0.21646576852677099</v>
      </c>
      <c r="AH717" s="17"/>
      <c r="AI717" s="17">
        <v>0.22347348684441601</v>
      </c>
      <c r="AJ717" s="17">
        <v>0.28610530141740798</v>
      </c>
      <c r="AK717" s="17">
        <v>0.23890486559225099</v>
      </c>
      <c r="AL717" s="17">
        <v>0.320756006836039</v>
      </c>
      <c r="AM717" s="17">
        <v>0.24642616450521801</v>
      </c>
      <c r="AN717" s="17">
        <v>0.25695661927860403</v>
      </c>
      <c r="AO717" s="17">
        <v>0.21461650971069801</v>
      </c>
      <c r="AP717" s="17"/>
      <c r="AQ717" s="17">
        <v>0.21733713209109301</v>
      </c>
      <c r="AR717" s="17">
        <v>0.31227884395789002</v>
      </c>
      <c r="AS717" s="17"/>
      <c r="AT717" s="17">
        <v>0.17884144279075401</v>
      </c>
      <c r="AU717" s="17">
        <v>0.27727333678500199</v>
      </c>
      <c r="AV717" s="17">
        <v>0.29382744493162199</v>
      </c>
      <c r="AW717" s="17"/>
      <c r="AX717" s="17">
        <v>0.28135960947970601</v>
      </c>
      <c r="AY717" s="17">
        <v>0.25514370313172002</v>
      </c>
      <c r="AZ717" s="17"/>
      <c r="BA717" s="17">
        <v>0.219194395851704</v>
      </c>
      <c r="BB717" s="17">
        <v>0.23682799899843601</v>
      </c>
      <c r="BC717" s="17">
        <v>0.27271176725466301</v>
      </c>
      <c r="BD717" s="17">
        <v>0.19068142184810599</v>
      </c>
      <c r="BE717" s="17">
        <v>0.38523302006353999</v>
      </c>
      <c r="BF717" s="17"/>
      <c r="BG717" s="17">
        <v>0.232935891880405</v>
      </c>
      <c r="BH717" s="17">
        <v>0.33628047635341402</v>
      </c>
    </row>
    <row r="718" spans="2:60" x14ac:dyDescent="0.35">
      <c r="B718" t="s">
        <v>297</v>
      </c>
      <c r="C718" s="17">
        <v>0.25009609091556201</v>
      </c>
      <c r="D718" s="17">
        <v>0.24938624850601701</v>
      </c>
      <c r="E718" s="17">
        <v>0.25081949076964399</v>
      </c>
      <c r="F718" s="17"/>
      <c r="G718" s="17">
        <v>0.22364797159482999</v>
      </c>
      <c r="H718" s="17">
        <v>0.191839337629855</v>
      </c>
      <c r="I718" s="17">
        <v>0.21373908579492801</v>
      </c>
      <c r="J718" s="17">
        <v>0.247540608328358</v>
      </c>
      <c r="K718" s="17">
        <v>0.28034656129777002</v>
      </c>
      <c r="L718" s="17">
        <v>0.32018472595811998</v>
      </c>
      <c r="M718" s="17"/>
      <c r="N718" s="17">
        <v>0.23216108031635299</v>
      </c>
      <c r="O718" s="17">
        <v>0.26390457851249</v>
      </c>
      <c r="P718" s="17">
        <v>0.22681692615902099</v>
      </c>
      <c r="Q718" s="17">
        <v>0.27350573678316198</v>
      </c>
      <c r="R718" s="17">
        <v>0.30869821500540101</v>
      </c>
      <c r="S718" s="17"/>
      <c r="T718" s="17">
        <v>0.254376855109755</v>
      </c>
      <c r="U718" s="17">
        <v>0.21763514795455699</v>
      </c>
      <c r="V718" s="17">
        <v>0.25232774775856898</v>
      </c>
      <c r="W718" s="17">
        <v>0.27113853385300302</v>
      </c>
      <c r="X718" s="17"/>
      <c r="Y718" s="17">
        <v>0.27095969639474299</v>
      </c>
      <c r="Z718" s="17">
        <v>0.243450628521271</v>
      </c>
      <c r="AA718" s="17">
        <v>0.21927718959301301</v>
      </c>
      <c r="AB718" s="17">
        <v>0.26965984165446899</v>
      </c>
      <c r="AC718" s="17">
        <v>0.18138761532740999</v>
      </c>
      <c r="AD718" s="17">
        <v>0.20717076345316199</v>
      </c>
      <c r="AE718" s="17"/>
      <c r="AF718" s="17">
        <v>0.239640958072418</v>
      </c>
      <c r="AG718" s="17">
        <v>0.265542255344967</v>
      </c>
      <c r="AH718" s="17"/>
      <c r="AI718" s="17">
        <v>0.27618478194709201</v>
      </c>
      <c r="AJ718" s="17">
        <v>0.170548020251056</v>
      </c>
      <c r="AK718" s="17">
        <v>0.26873189247011597</v>
      </c>
      <c r="AL718" s="17">
        <v>0.32371268123836</v>
      </c>
      <c r="AM718" s="17">
        <v>0.25494104311740801</v>
      </c>
      <c r="AN718" s="17">
        <v>0.27710901083667</v>
      </c>
      <c r="AO718" s="17">
        <v>0.335799520236645</v>
      </c>
      <c r="AP718" s="17"/>
      <c r="AQ718" s="17">
        <v>0.33385031801224901</v>
      </c>
      <c r="AR718" s="17">
        <v>0.16625316408126101</v>
      </c>
      <c r="AS718" s="17"/>
      <c r="AT718" s="17">
        <v>0.36894607477438301</v>
      </c>
      <c r="AU718" s="17">
        <v>0.23427923528738301</v>
      </c>
      <c r="AV718" s="17">
        <v>0.20417026534954799</v>
      </c>
      <c r="AW718" s="17"/>
      <c r="AX718" s="17">
        <v>0.22951847979315099</v>
      </c>
      <c r="AY718" s="17">
        <v>0.257630142822526</v>
      </c>
      <c r="AZ718" s="17"/>
      <c r="BA718" s="17">
        <v>0.20267571574288401</v>
      </c>
      <c r="BB718" s="17">
        <v>0.29770962307806997</v>
      </c>
      <c r="BC718" s="17">
        <v>0.30693600859728198</v>
      </c>
      <c r="BD718" s="17">
        <v>0.32849799548451403</v>
      </c>
      <c r="BE718" s="17">
        <v>6.4303147640705202E-2</v>
      </c>
      <c r="BF718" s="17"/>
      <c r="BG718" s="17">
        <v>0.27673364079493701</v>
      </c>
      <c r="BH718" s="17">
        <v>0.13077913630229901</v>
      </c>
    </row>
    <row r="719" spans="2:60" x14ac:dyDescent="0.35">
      <c r="B719" t="s">
        <v>298</v>
      </c>
      <c r="C719" s="17">
        <v>0.12678363248536201</v>
      </c>
      <c r="D719" s="17">
        <v>0.14714151425209701</v>
      </c>
      <c r="E719" s="17">
        <v>0.10623020898886799</v>
      </c>
      <c r="F719" s="17"/>
      <c r="G719" s="17">
        <v>0.137524016548318</v>
      </c>
      <c r="H719" s="17">
        <v>0.16290956954234601</v>
      </c>
      <c r="I719" s="17">
        <v>0.194718275564156</v>
      </c>
      <c r="J719" s="17">
        <v>0.101150645377854</v>
      </c>
      <c r="K719" s="17">
        <v>9.7207737195676797E-2</v>
      </c>
      <c r="L719" s="17">
        <v>8.0981848298061307E-2</v>
      </c>
      <c r="M719" s="17"/>
      <c r="N719" s="17">
        <v>0.13428479272993099</v>
      </c>
      <c r="O719" s="17">
        <v>0.12508963504826501</v>
      </c>
      <c r="P719" s="17">
        <v>0.104075204243474</v>
      </c>
      <c r="Q719" s="17">
        <v>0.117795519930857</v>
      </c>
      <c r="R719" s="17">
        <v>0.21877085884958899</v>
      </c>
      <c r="S719" s="17"/>
      <c r="T719" s="17">
        <v>0.12296303541094</v>
      </c>
      <c r="U719" s="17">
        <v>0.128480184603077</v>
      </c>
      <c r="V719" s="17">
        <v>0.12866042442613099</v>
      </c>
      <c r="W719" s="17">
        <v>0.12500402964049401</v>
      </c>
      <c r="X719" s="17"/>
      <c r="Y719" s="17">
        <v>0.159899049176462</v>
      </c>
      <c r="Z719" s="17">
        <v>0.111408594028912</v>
      </c>
      <c r="AA719" s="17">
        <v>7.8696561576412694E-2</v>
      </c>
      <c r="AB719" s="17">
        <v>0.13240921822736601</v>
      </c>
      <c r="AC719" s="17">
        <v>0.154204727984426</v>
      </c>
      <c r="AD719" s="17">
        <v>8.6746342376762806E-2</v>
      </c>
      <c r="AE719" s="17"/>
      <c r="AF719" s="17">
        <v>0.106309233525264</v>
      </c>
      <c r="AG719" s="17">
        <v>0.15553560456131099</v>
      </c>
      <c r="AH719" s="17"/>
      <c r="AI719" s="17">
        <v>6.1069819014231301E-2</v>
      </c>
      <c r="AJ719" s="17">
        <v>0.15100896822432999</v>
      </c>
      <c r="AK719" s="17">
        <v>0.106433533732889</v>
      </c>
      <c r="AL719" s="17">
        <v>6.1020869305636501E-2</v>
      </c>
      <c r="AM719" s="17">
        <v>0.142956566001539</v>
      </c>
      <c r="AN719" s="17">
        <v>0.17974913337175999</v>
      </c>
      <c r="AO719" s="17">
        <v>0.13695374020807499</v>
      </c>
      <c r="AP719" s="17"/>
      <c r="AQ719" s="17">
        <v>0.167924572798969</v>
      </c>
      <c r="AR719" s="17">
        <v>9.0077570962352499E-2</v>
      </c>
      <c r="AS719" s="17"/>
      <c r="AT719" s="17">
        <v>0.237824385276341</v>
      </c>
      <c r="AU719" s="17">
        <v>0.11007646004893901</v>
      </c>
      <c r="AV719" s="17">
        <v>7.6610731715309799E-2</v>
      </c>
      <c r="AW719" s="17"/>
      <c r="AX719" s="17">
        <v>0.120392471309605</v>
      </c>
      <c r="AY719" s="17">
        <v>0.12912361936515601</v>
      </c>
      <c r="AZ719" s="17"/>
      <c r="BA719" s="17">
        <v>0.13983011588579999</v>
      </c>
      <c r="BB719" s="17">
        <v>0.14163699080133299</v>
      </c>
      <c r="BC719" s="17">
        <v>0.161204880223937</v>
      </c>
      <c r="BD719" s="17">
        <v>0.22414242589522099</v>
      </c>
      <c r="BE719" s="17">
        <v>2.2604016383413399E-2</v>
      </c>
      <c r="BF719" s="17"/>
      <c r="BG719" s="17">
        <v>0.14123817550183801</v>
      </c>
      <c r="BH719" s="17">
        <v>7.3314562538738803E-2</v>
      </c>
    </row>
    <row r="720" spans="2:60" x14ac:dyDescent="0.35">
      <c r="B720" t="s">
        <v>114</v>
      </c>
      <c r="C720" s="17">
        <v>0.14911688533731299</v>
      </c>
      <c r="D720" s="17">
        <v>0.118065320989473</v>
      </c>
      <c r="E720" s="17">
        <v>0.171881962295652</v>
      </c>
      <c r="F720" s="17"/>
      <c r="G720" s="17">
        <v>0.12873844140986901</v>
      </c>
      <c r="H720" s="17">
        <v>0.13025931022415699</v>
      </c>
      <c r="I720" s="17">
        <v>0.150164290545999</v>
      </c>
      <c r="J720" s="17">
        <v>0.18673436580219799</v>
      </c>
      <c r="K720" s="17">
        <v>0.16324042582944701</v>
      </c>
      <c r="L720" s="17">
        <v>0.13865239469416701</v>
      </c>
      <c r="M720" s="17"/>
      <c r="N720" s="17">
        <v>0.22673122907857701</v>
      </c>
      <c r="O720" s="17">
        <v>0.12525834766384</v>
      </c>
      <c r="P720" s="17">
        <v>0.13222969074699401</v>
      </c>
      <c r="Q720" s="17">
        <v>9.6576108974573596E-2</v>
      </c>
      <c r="R720" s="17">
        <v>8.3375658052404794E-2</v>
      </c>
      <c r="S720" s="17"/>
      <c r="T720" s="17">
        <v>0.14947903519396</v>
      </c>
      <c r="U720" s="17">
        <v>0.13195627994132</v>
      </c>
      <c r="V720" s="17">
        <v>0.16734741050094601</v>
      </c>
      <c r="W720" s="17">
        <v>0.13525212848538301</v>
      </c>
      <c r="X720" s="17"/>
      <c r="Y720" s="17">
        <v>0.150461974036078</v>
      </c>
      <c r="Z720" s="17">
        <v>0.13234044617288199</v>
      </c>
      <c r="AA720" s="17">
        <v>6.2538724404153007E-2</v>
      </c>
      <c r="AB720" s="17">
        <v>0.18089995027127301</v>
      </c>
      <c r="AC720" s="17">
        <v>0</v>
      </c>
      <c r="AD720" s="17">
        <v>0.21830378531578201</v>
      </c>
      <c r="AE720" s="17"/>
      <c r="AF720" s="17">
        <v>0.14256194387960799</v>
      </c>
      <c r="AG720" s="17">
        <v>0.15011912882739001</v>
      </c>
      <c r="AH720" s="17"/>
      <c r="AI720" s="17">
        <v>0.29159968961004001</v>
      </c>
      <c r="AJ720" s="17">
        <v>0.169635001116933</v>
      </c>
      <c r="AK720" s="17">
        <v>0.17305319025837301</v>
      </c>
      <c r="AL720" s="17">
        <v>0.10979251087971</v>
      </c>
      <c r="AM720" s="17">
        <v>9.7179325378241893E-2</v>
      </c>
      <c r="AN720" s="17">
        <v>0.141994651112992</v>
      </c>
      <c r="AO720" s="17">
        <v>0.109836929537133</v>
      </c>
      <c r="AP720" s="17"/>
      <c r="AQ720" s="17">
        <v>0.12436703799173</v>
      </c>
      <c r="AR720" s="17">
        <v>0.12898080648247401</v>
      </c>
      <c r="AS720" s="17"/>
      <c r="AT720" s="17">
        <v>0.107491365106151</v>
      </c>
      <c r="AU720" s="17">
        <v>0.17757586017749</v>
      </c>
      <c r="AV720" s="17">
        <v>8.8713599898944506E-2</v>
      </c>
      <c r="AW720" s="17"/>
      <c r="AX720" s="17">
        <v>0.14220116411133099</v>
      </c>
      <c r="AY720" s="17">
        <v>0.15164892865277299</v>
      </c>
      <c r="AZ720" s="17"/>
      <c r="BA720" s="17">
        <v>0.13872071385182499</v>
      </c>
      <c r="BB720" s="17">
        <v>0.12123714496799801</v>
      </c>
      <c r="BC720" s="17">
        <v>0.116483018684226</v>
      </c>
      <c r="BD720" s="17">
        <v>6.7561640047954397E-2</v>
      </c>
      <c r="BE720" s="17">
        <v>0.13080323051215201</v>
      </c>
      <c r="BF720" s="17"/>
      <c r="BG720" s="17">
        <v>0.1250961363684</v>
      </c>
      <c r="BH720" s="17">
        <v>0.114890553618754</v>
      </c>
    </row>
    <row r="721" spans="2:60" x14ac:dyDescent="0.35">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row>
    <row r="722" spans="2:60" x14ac:dyDescent="0.35">
      <c r="B722" s="6" t="s">
        <v>320</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row>
    <row r="723" spans="2:60" x14ac:dyDescent="0.35">
      <c r="B723" s="24" t="s">
        <v>97</v>
      </c>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17"/>
      <c r="BB723" s="17"/>
      <c r="BC723" s="17"/>
      <c r="BD723" s="17"/>
      <c r="BE723" s="17"/>
      <c r="BF723" s="17"/>
      <c r="BG723" s="17"/>
      <c r="BH723" s="17"/>
    </row>
    <row r="724" spans="2:60" x14ac:dyDescent="0.35">
      <c r="B724" t="s">
        <v>311</v>
      </c>
      <c r="C724" s="17">
        <v>6.29850458578987E-2</v>
      </c>
      <c r="D724" s="17">
        <v>8.2518194606865103E-2</v>
      </c>
      <c r="E724" s="17">
        <v>4.3290793598850699E-2</v>
      </c>
      <c r="F724" s="17"/>
      <c r="G724" s="17">
        <v>5.5426944794036398E-2</v>
      </c>
      <c r="H724" s="17">
        <v>4.6943155260316498E-2</v>
      </c>
      <c r="I724" s="17">
        <v>5.8996481869701099E-2</v>
      </c>
      <c r="J724" s="17">
        <v>6.14501177220005E-2</v>
      </c>
      <c r="K724" s="17">
        <v>9.6317281145151701E-2</v>
      </c>
      <c r="L724" s="17">
        <v>5.9071110090972302E-2</v>
      </c>
      <c r="M724" s="17"/>
      <c r="N724" s="17">
        <v>4.2055694044837701E-2</v>
      </c>
      <c r="O724" s="17">
        <v>5.5977673156135797E-2</v>
      </c>
      <c r="P724" s="17">
        <v>7.08918140467696E-2</v>
      </c>
      <c r="Q724" s="17">
        <v>7.3649750791874899E-2</v>
      </c>
      <c r="R724" s="17">
        <v>9.3546559051986999E-2</v>
      </c>
      <c r="S724" s="17"/>
      <c r="T724" s="17">
        <v>7.0924073896618103E-2</v>
      </c>
      <c r="U724" s="17">
        <v>7.5577701809365197E-2</v>
      </c>
      <c r="V724" s="17">
        <v>5.1169789602396501E-2</v>
      </c>
      <c r="W724" s="17">
        <v>6.5230593234913897E-2</v>
      </c>
      <c r="X724" s="17"/>
      <c r="Y724" s="17">
        <v>5.5393313996865201E-2</v>
      </c>
      <c r="Z724" s="17">
        <v>6.9618593565331399E-2</v>
      </c>
      <c r="AA724" s="17">
        <v>7.5250295483117194E-2</v>
      </c>
      <c r="AB724" s="17">
        <v>8.6692147775428496E-2</v>
      </c>
      <c r="AC724" s="17">
        <v>8.0329164772941206E-2</v>
      </c>
      <c r="AD724" s="17">
        <v>3.6464551077645999E-2</v>
      </c>
      <c r="AE724" s="17"/>
      <c r="AF724" s="17">
        <v>5.8299722818473898E-2</v>
      </c>
      <c r="AG724" s="17">
        <v>6.8889925794672804E-2</v>
      </c>
      <c r="AH724" s="17"/>
      <c r="AI724" s="17">
        <v>3.4807970192816902E-2</v>
      </c>
      <c r="AJ724" s="17">
        <v>6.7060205962528902E-2</v>
      </c>
      <c r="AK724" s="17">
        <v>5.0318388580722503E-2</v>
      </c>
      <c r="AL724" s="17">
        <v>5.9493844306458203E-2</v>
      </c>
      <c r="AM724" s="17">
        <v>8.4373820069011202E-2</v>
      </c>
      <c r="AN724" s="17">
        <v>4.15766934467936E-2</v>
      </c>
      <c r="AO724" s="17">
        <v>8.02354087106429E-2</v>
      </c>
      <c r="AP724" s="17"/>
      <c r="AQ724" s="17">
        <v>3.3134614343092401E-2</v>
      </c>
      <c r="AR724" s="17">
        <v>0.10927960151140501</v>
      </c>
      <c r="AS724" s="17"/>
      <c r="AT724" s="17">
        <v>3.0055597440684902E-2</v>
      </c>
      <c r="AU724" s="17">
        <v>4.7251381294838801E-2</v>
      </c>
      <c r="AV724" s="17">
        <v>0.104899977662365</v>
      </c>
      <c r="AW724" s="17"/>
      <c r="AX724" s="17">
        <v>7.0333820882783102E-2</v>
      </c>
      <c r="AY724" s="17">
        <v>6.0330515799761397E-2</v>
      </c>
      <c r="AZ724" s="17"/>
      <c r="BA724" s="17">
        <v>4.9913266188249601E-2</v>
      </c>
      <c r="BB724" s="17">
        <v>4.80398345911957E-2</v>
      </c>
      <c r="BC724" s="17">
        <v>2.4875996408908901E-2</v>
      </c>
      <c r="BD724" s="17">
        <v>7.2632736328496594E-2</v>
      </c>
      <c r="BE724" s="17">
        <v>0.21848923882913701</v>
      </c>
      <c r="BF724" s="17"/>
      <c r="BG724" s="17">
        <v>4.8476870636104702E-2</v>
      </c>
      <c r="BH724" s="17">
        <v>0.181546379267291</v>
      </c>
    </row>
    <row r="725" spans="2:60" x14ac:dyDescent="0.35">
      <c r="B725" t="s">
        <v>312</v>
      </c>
      <c r="C725" s="17">
        <v>0.118763569448534</v>
      </c>
      <c r="D725" s="17">
        <v>0.13323773376449799</v>
      </c>
      <c r="E725" s="17">
        <v>0.10509172411076199</v>
      </c>
      <c r="F725" s="17"/>
      <c r="G725" s="17">
        <v>0.13978676486920999</v>
      </c>
      <c r="H725" s="17">
        <v>0.102036740436419</v>
      </c>
      <c r="I725" s="17">
        <v>0.125025751800701</v>
      </c>
      <c r="J725" s="17">
        <v>7.0256839556806505E-2</v>
      </c>
      <c r="K725" s="17">
        <v>0.105217938643175</v>
      </c>
      <c r="L725" s="17">
        <v>0.16330379485487401</v>
      </c>
      <c r="M725" s="17"/>
      <c r="N725" s="17">
        <v>0.116246102710073</v>
      </c>
      <c r="O725" s="17">
        <v>0.102620561761053</v>
      </c>
      <c r="P725" s="17">
        <v>0.11654255221298999</v>
      </c>
      <c r="Q725" s="17">
        <v>0.16177131099594899</v>
      </c>
      <c r="R725" s="17">
        <v>0.114665773059037</v>
      </c>
      <c r="S725" s="17"/>
      <c r="T725" s="17">
        <v>9.9075846296190706E-2</v>
      </c>
      <c r="U725" s="17">
        <v>0.10267229675743</v>
      </c>
      <c r="V725" s="17">
        <v>0.13093669820756401</v>
      </c>
      <c r="W725" s="17">
        <v>0.12732945313625099</v>
      </c>
      <c r="X725" s="17"/>
      <c r="Y725" s="17">
        <v>8.8766204695048798E-2</v>
      </c>
      <c r="Z725" s="17">
        <v>0.143829353261716</v>
      </c>
      <c r="AA725" s="17">
        <v>8.8475744764168404E-2</v>
      </c>
      <c r="AB725" s="17">
        <v>9.37701407986542E-2</v>
      </c>
      <c r="AC725" s="17">
        <v>0.24635561378190299</v>
      </c>
      <c r="AD725" s="17">
        <v>0.13620519813169299</v>
      </c>
      <c r="AE725" s="17"/>
      <c r="AF725" s="17">
        <v>0.12602348496284599</v>
      </c>
      <c r="AG725" s="17">
        <v>0.110743764703012</v>
      </c>
      <c r="AH725" s="17"/>
      <c r="AI725" s="17">
        <v>0.124136173299183</v>
      </c>
      <c r="AJ725" s="17">
        <v>9.2978398766037196E-2</v>
      </c>
      <c r="AK725" s="17">
        <v>0.13730527356066</v>
      </c>
      <c r="AL725" s="17">
        <v>9.4622979726282197E-2</v>
      </c>
      <c r="AM725" s="17">
        <v>0.129463779889325</v>
      </c>
      <c r="AN725" s="17">
        <v>0.102674972578257</v>
      </c>
      <c r="AO725" s="17">
        <v>0.24942652554492201</v>
      </c>
      <c r="AP725" s="17"/>
      <c r="AQ725" s="17">
        <v>8.8987792181658795E-2</v>
      </c>
      <c r="AR725" s="17">
        <v>0.157294137500159</v>
      </c>
      <c r="AS725" s="17"/>
      <c r="AT725" s="17">
        <v>7.7173852820596106E-2</v>
      </c>
      <c r="AU725" s="17">
        <v>0.10395327831611501</v>
      </c>
      <c r="AV725" s="17">
        <v>0.17189917394881299</v>
      </c>
      <c r="AW725" s="17"/>
      <c r="AX725" s="17">
        <v>9.6726739666692305E-2</v>
      </c>
      <c r="AY725" s="17">
        <v>0.12672372972611301</v>
      </c>
      <c r="AZ725" s="17"/>
      <c r="BA725" s="17">
        <v>7.5967578855279702E-2</v>
      </c>
      <c r="BB725" s="17">
        <v>0.110506732765542</v>
      </c>
      <c r="BC725" s="17">
        <v>0.11430725926893</v>
      </c>
      <c r="BD725" s="17">
        <v>0.16348427000240201</v>
      </c>
      <c r="BE725" s="17">
        <v>0.19178237073167601</v>
      </c>
      <c r="BF725" s="17"/>
      <c r="BG725" s="17">
        <v>0.102449403507733</v>
      </c>
      <c r="BH725" s="17">
        <v>0.18461496480060399</v>
      </c>
    </row>
    <row r="726" spans="2:60" x14ac:dyDescent="0.35">
      <c r="B726" t="s">
        <v>313</v>
      </c>
      <c r="C726" s="17">
        <v>0.26097622589505798</v>
      </c>
      <c r="D726" s="17">
        <v>0.25159471663531602</v>
      </c>
      <c r="E726" s="17">
        <v>0.272705095069811</v>
      </c>
      <c r="F726" s="17"/>
      <c r="G726" s="17">
        <v>0.21484878746128799</v>
      </c>
      <c r="H726" s="17">
        <v>0.25271691775481597</v>
      </c>
      <c r="I726" s="17">
        <v>0.23680709488422799</v>
      </c>
      <c r="J726" s="17">
        <v>0.28665204315577397</v>
      </c>
      <c r="K726" s="17">
        <v>0.27606666231892901</v>
      </c>
      <c r="L726" s="17">
        <v>0.28236145708159099</v>
      </c>
      <c r="M726" s="17"/>
      <c r="N726" s="17">
        <v>0.277774557638168</v>
      </c>
      <c r="O726" s="17">
        <v>0.25320698761988703</v>
      </c>
      <c r="P726" s="17">
        <v>0.261907743070391</v>
      </c>
      <c r="Q726" s="17">
        <v>0.29356162270453101</v>
      </c>
      <c r="R726" s="17">
        <v>0.218030746889918</v>
      </c>
      <c r="S726" s="17"/>
      <c r="T726" s="17">
        <v>0.23013423837786801</v>
      </c>
      <c r="U726" s="17">
        <v>0.25323106692950698</v>
      </c>
      <c r="V726" s="17">
        <v>0.26181265449651098</v>
      </c>
      <c r="W726" s="17">
        <v>0.28827086918816403</v>
      </c>
      <c r="X726" s="17"/>
      <c r="Y726" s="17">
        <v>0.23907485450205099</v>
      </c>
      <c r="Z726" s="17">
        <v>0.25680128586010398</v>
      </c>
      <c r="AA726" s="17">
        <v>0.286798229546535</v>
      </c>
      <c r="AB726" s="17">
        <v>0.33329602995173802</v>
      </c>
      <c r="AC726" s="17">
        <v>0.33660981896933501</v>
      </c>
      <c r="AD726" s="17">
        <v>0.26391397996080102</v>
      </c>
      <c r="AE726" s="17"/>
      <c r="AF726" s="17">
        <v>0.27537926825769399</v>
      </c>
      <c r="AG726" s="17">
        <v>0.241469506258086</v>
      </c>
      <c r="AH726" s="17"/>
      <c r="AI726" s="17">
        <v>0.25433731770235601</v>
      </c>
      <c r="AJ726" s="17">
        <v>0.25369658559668101</v>
      </c>
      <c r="AK726" s="17">
        <v>0.284370817573184</v>
      </c>
      <c r="AL726" s="17">
        <v>0.27742667083050798</v>
      </c>
      <c r="AM726" s="17">
        <v>0.243295879155529</v>
      </c>
      <c r="AN726" s="17">
        <v>0.27351693667990801</v>
      </c>
      <c r="AO726" s="17">
        <v>0.22451029186714</v>
      </c>
      <c r="AP726" s="17"/>
      <c r="AQ726" s="17">
        <v>0.23424590501225101</v>
      </c>
      <c r="AR726" s="17">
        <v>0.29840136492217201</v>
      </c>
      <c r="AS726" s="17"/>
      <c r="AT726" s="17">
        <v>0.210828519767743</v>
      </c>
      <c r="AU726" s="17">
        <v>0.30788264503601998</v>
      </c>
      <c r="AV726" s="17">
        <v>0.237673184142773</v>
      </c>
      <c r="AW726" s="17"/>
      <c r="AX726" s="17">
        <v>0.23964649063669699</v>
      </c>
      <c r="AY726" s="17">
        <v>0.26868096895545901</v>
      </c>
      <c r="AZ726" s="17"/>
      <c r="BA726" s="17">
        <v>0.25185872092586598</v>
      </c>
      <c r="BB726" s="17">
        <v>0.20584378963516201</v>
      </c>
      <c r="BC726" s="17">
        <v>0.27363739587762198</v>
      </c>
      <c r="BD726" s="17">
        <v>0.20120871842718699</v>
      </c>
      <c r="BE726" s="17">
        <v>0.374016517538382</v>
      </c>
      <c r="BF726" s="17"/>
      <c r="BG726" s="17">
        <v>0.21657820001324801</v>
      </c>
      <c r="BH726" s="17">
        <v>0.33024737359001</v>
      </c>
    </row>
    <row r="727" spans="2:60" x14ac:dyDescent="0.35">
      <c r="B727" t="s">
        <v>314</v>
      </c>
      <c r="C727" s="17">
        <v>0.31172081705410198</v>
      </c>
      <c r="D727" s="17">
        <v>0.29570246614349699</v>
      </c>
      <c r="E727" s="17">
        <v>0.32999340607854699</v>
      </c>
      <c r="F727" s="17"/>
      <c r="G727" s="17">
        <v>0.262232638585077</v>
      </c>
      <c r="H727" s="17">
        <v>0.33970040291746401</v>
      </c>
      <c r="I727" s="17">
        <v>0.29699782262812202</v>
      </c>
      <c r="J727" s="17">
        <v>0.32645006721897402</v>
      </c>
      <c r="K727" s="17">
        <v>0.29607456378962699</v>
      </c>
      <c r="L727" s="17">
        <v>0.329179579876338</v>
      </c>
      <c r="M727" s="17"/>
      <c r="N727" s="17">
        <v>0.25208558871501302</v>
      </c>
      <c r="O727" s="17">
        <v>0.31215361082037302</v>
      </c>
      <c r="P727" s="17">
        <v>0.35518955199532698</v>
      </c>
      <c r="Q727" s="17">
        <v>0.287484097437393</v>
      </c>
      <c r="R727" s="17">
        <v>0.33692943963003702</v>
      </c>
      <c r="S727" s="17"/>
      <c r="T727" s="17">
        <v>0.30812933788163399</v>
      </c>
      <c r="U727" s="17">
        <v>0.33187801769126002</v>
      </c>
      <c r="V727" s="17">
        <v>0.32108615875605201</v>
      </c>
      <c r="W727" s="17">
        <v>0.28182383644857401</v>
      </c>
      <c r="X727" s="17"/>
      <c r="Y727" s="17">
        <v>0.31666483388685401</v>
      </c>
      <c r="Z727" s="17">
        <v>0.32348551345474902</v>
      </c>
      <c r="AA727" s="17">
        <v>0.271848248735092</v>
      </c>
      <c r="AB727" s="17">
        <v>0.30370094501685702</v>
      </c>
      <c r="AC727" s="17">
        <v>0.18869987907549901</v>
      </c>
      <c r="AD727" s="17">
        <v>0.28629194395601698</v>
      </c>
      <c r="AE727" s="17"/>
      <c r="AF727" s="17">
        <v>0.32036817931857797</v>
      </c>
      <c r="AG727" s="17">
        <v>0.30184793350557398</v>
      </c>
      <c r="AH727" s="17"/>
      <c r="AI727" s="17">
        <v>0.230101533019409</v>
      </c>
      <c r="AJ727" s="17">
        <v>0.29832737461891101</v>
      </c>
      <c r="AK727" s="17">
        <v>0.26632579583365601</v>
      </c>
      <c r="AL727" s="17">
        <v>0.36307677914529501</v>
      </c>
      <c r="AM727" s="17">
        <v>0.34066950609393398</v>
      </c>
      <c r="AN727" s="17">
        <v>0.38465239421863501</v>
      </c>
      <c r="AO727" s="17">
        <v>0.24996031937655999</v>
      </c>
      <c r="AP727" s="17"/>
      <c r="AQ727" s="17">
        <v>0.36064217137722099</v>
      </c>
      <c r="AR727" s="17">
        <v>0.25741167728882303</v>
      </c>
      <c r="AS727" s="17"/>
      <c r="AT727" s="17">
        <v>0.35160910352667801</v>
      </c>
      <c r="AU727" s="17">
        <v>0.31737060780312598</v>
      </c>
      <c r="AV727" s="17">
        <v>0.29571706798237002</v>
      </c>
      <c r="AW727" s="17"/>
      <c r="AX727" s="17">
        <v>0.32992930763908601</v>
      </c>
      <c r="AY727" s="17">
        <v>0.30514353234917102</v>
      </c>
      <c r="AZ727" s="17"/>
      <c r="BA727" s="17">
        <v>0.24606900076614699</v>
      </c>
      <c r="BB727" s="17">
        <v>0.37551823672240497</v>
      </c>
      <c r="BC727" s="17">
        <v>0.369874453764234</v>
      </c>
      <c r="BD727" s="17">
        <v>0.29430046940389099</v>
      </c>
      <c r="BE727" s="17">
        <v>0.13342464428202699</v>
      </c>
      <c r="BF727" s="17"/>
      <c r="BG727" s="17">
        <v>0.34532018615691601</v>
      </c>
      <c r="BH727" s="17">
        <v>0.17417163130337701</v>
      </c>
    </row>
    <row r="728" spans="2:60" x14ac:dyDescent="0.35">
      <c r="B728" t="s">
        <v>315</v>
      </c>
      <c r="C728" s="17">
        <v>0.18547839781775699</v>
      </c>
      <c r="D728" s="17">
        <v>0.20665782693483301</v>
      </c>
      <c r="E728" s="17">
        <v>0.16508316121307801</v>
      </c>
      <c r="F728" s="17"/>
      <c r="G728" s="17">
        <v>0.25193317243267699</v>
      </c>
      <c r="H728" s="17">
        <v>0.21572992294653101</v>
      </c>
      <c r="I728" s="17">
        <v>0.22509704098936301</v>
      </c>
      <c r="J728" s="17">
        <v>0.17207733240872</v>
      </c>
      <c r="K728" s="17">
        <v>0.16161128822059201</v>
      </c>
      <c r="L728" s="17">
        <v>0.119085584064473</v>
      </c>
      <c r="M728" s="17"/>
      <c r="N728" s="17">
        <v>0.224701560144794</v>
      </c>
      <c r="O728" s="17">
        <v>0.20318895845281801</v>
      </c>
      <c r="P728" s="17">
        <v>0.15699391164885301</v>
      </c>
      <c r="Q728" s="17">
        <v>0.141425508976292</v>
      </c>
      <c r="R728" s="17">
        <v>0.209059826752059</v>
      </c>
      <c r="S728" s="17"/>
      <c r="T728" s="17">
        <v>0.24498829650288201</v>
      </c>
      <c r="U728" s="17">
        <v>0.190648354498717</v>
      </c>
      <c r="V728" s="17">
        <v>0.163591664971489</v>
      </c>
      <c r="W728" s="17">
        <v>0.17361561644100501</v>
      </c>
      <c r="X728" s="17"/>
      <c r="Y728" s="17">
        <v>0.230955467410104</v>
      </c>
      <c r="Z728" s="17">
        <v>0.15248844219646401</v>
      </c>
      <c r="AA728" s="17">
        <v>0.15893077423745999</v>
      </c>
      <c r="AB728" s="17">
        <v>0.15078665785437101</v>
      </c>
      <c r="AC728" s="17">
        <v>0.148005523400322</v>
      </c>
      <c r="AD728" s="17">
        <v>0.212018221156033</v>
      </c>
      <c r="AE728" s="17"/>
      <c r="AF728" s="17">
        <v>0.165775364859365</v>
      </c>
      <c r="AG728" s="17">
        <v>0.21452784049544199</v>
      </c>
      <c r="AH728" s="17"/>
      <c r="AI728" s="17">
        <v>0.200372735438235</v>
      </c>
      <c r="AJ728" s="17">
        <v>0.216588603657135</v>
      </c>
      <c r="AK728" s="17">
        <v>0.18260030606144301</v>
      </c>
      <c r="AL728" s="17">
        <v>0.14561430396734201</v>
      </c>
      <c r="AM728" s="17">
        <v>0.17783892037195301</v>
      </c>
      <c r="AN728" s="17">
        <v>0.17629994901210999</v>
      </c>
      <c r="AO728" s="17">
        <v>0.156378613749379</v>
      </c>
      <c r="AP728" s="17"/>
      <c r="AQ728" s="17">
        <v>0.232710907692982</v>
      </c>
      <c r="AR728" s="17">
        <v>0.13162977131208201</v>
      </c>
      <c r="AS728" s="17"/>
      <c r="AT728" s="17">
        <v>0.30034822483978801</v>
      </c>
      <c r="AU728" s="17">
        <v>0.15757550524120101</v>
      </c>
      <c r="AV728" s="17">
        <v>0.14985957118840401</v>
      </c>
      <c r="AW728" s="17"/>
      <c r="AX728" s="17">
        <v>0.21417221802579001</v>
      </c>
      <c r="AY728" s="17">
        <v>0.17511359443663799</v>
      </c>
      <c r="AZ728" s="17"/>
      <c r="BA728" s="17">
        <v>0.33306924018804601</v>
      </c>
      <c r="BB728" s="17">
        <v>0.23535806368433701</v>
      </c>
      <c r="BC728" s="17">
        <v>0.18292271627186399</v>
      </c>
      <c r="BD728" s="17">
        <v>0.23027114062243501</v>
      </c>
      <c r="BE728" s="17">
        <v>1.6955599896590502E-2</v>
      </c>
      <c r="BF728" s="17"/>
      <c r="BG728" s="17">
        <v>0.25815222718074798</v>
      </c>
      <c r="BH728" s="17">
        <v>7.0984634792442894E-2</v>
      </c>
    </row>
    <row r="729" spans="2:60" x14ac:dyDescent="0.35">
      <c r="B729" t="s">
        <v>114</v>
      </c>
      <c r="C729" s="17">
        <v>6.0075943926650999E-2</v>
      </c>
      <c r="D729" s="17">
        <v>3.02890619149912E-2</v>
      </c>
      <c r="E729" s="17">
        <v>8.3835819928951602E-2</v>
      </c>
      <c r="F729" s="17"/>
      <c r="G729" s="17">
        <v>7.5771691857712306E-2</v>
      </c>
      <c r="H729" s="17">
        <v>4.28728606844535E-2</v>
      </c>
      <c r="I729" s="17">
        <v>5.7075807827884399E-2</v>
      </c>
      <c r="J729" s="17">
        <v>8.3113599937725505E-2</v>
      </c>
      <c r="K729" s="17">
        <v>6.4712265882525197E-2</v>
      </c>
      <c r="L729" s="17">
        <v>4.6998474031750899E-2</v>
      </c>
      <c r="M729" s="17"/>
      <c r="N729" s="17">
        <v>8.7136496747114905E-2</v>
      </c>
      <c r="O729" s="17">
        <v>7.2852208189733397E-2</v>
      </c>
      <c r="P729" s="17">
        <v>3.8474427025669902E-2</v>
      </c>
      <c r="Q729" s="17">
        <v>4.2107709093960902E-2</v>
      </c>
      <c r="R729" s="17">
        <v>2.7767654616961499E-2</v>
      </c>
      <c r="S729" s="17"/>
      <c r="T729" s="17">
        <v>4.6748207044807401E-2</v>
      </c>
      <c r="U729" s="17">
        <v>4.5992562313720897E-2</v>
      </c>
      <c r="V729" s="17">
        <v>7.1403033965987003E-2</v>
      </c>
      <c r="W729" s="17">
        <v>6.3729631551093305E-2</v>
      </c>
      <c r="X729" s="17"/>
      <c r="Y729" s="17">
        <v>6.9145325509076899E-2</v>
      </c>
      <c r="Z729" s="17">
        <v>5.3776811661636302E-2</v>
      </c>
      <c r="AA729" s="17">
        <v>0.11869670723362601</v>
      </c>
      <c r="AB729" s="17">
        <v>3.1754078602951902E-2</v>
      </c>
      <c r="AC729" s="17">
        <v>0</v>
      </c>
      <c r="AD729" s="17">
        <v>6.5106105717809698E-2</v>
      </c>
      <c r="AE729" s="17"/>
      <c r="AF729" s="17">
        <v>5.4153979783042899E-2</v>
      </c>
      <c r="AG729" s="17">
        <v>6.25210292432134E-2</v>
      </c>
      <c r="AH729" s="17"/>
      <c r="AI729" s="17">
        <v>0.15624427034799901</v>
      </c>
      <c r="AJ729" s="17">
        <v>7.1348831398706694E-2</v>
      </c>
      <c r="AK729" s="17">
        <v>7.9079418390334097E-2</v>
      </c>
      <c r="AL729" s="17">
        <v>5.9765422024114598E-2</v>
      </c>
      <c r="AM729" s="17">
        <v>2.4358094420247799E-2</v>
      </c>
      <c r="AN729" s="17">
        <v>2.1279054064297101E-2</v>
      </c>
      <c r="AO729" s="17">
        <v>3.9488840751356599E-2</v>
      </c>
      <c r="AP729" s="17"/>
      <c r="AQ729" s="17">
        <v>5.0278609392794597E-2</v>
      </c>
      <c r="AR729" s="17">
        <v>4.5983447465358901E-2</v>
      </c>
      <c r="AS729" s="17"/>
      <c r="AT729" s="17">
        <v>2.9984701604509601E-2</v>
      </c>
      <c r="AU729" s="17">
        <v>6.5966582308699603E-2</v>
      </c>
      <c r="AV729" s="17">
        <v>3.9951025075275398E-2</v>
      </c>
      <c r="AW729" s="17"/>
      <c r="AX729" s="17">
        <v>4.9191423148951897E-2</v>
      </c>
      <c r="AY729" s="17">
        <v>6.4007658732857797E-2</v>
      </c>
      <c r="AZ729" s="17"/>
      <c r="BA729" s="17">
        <v>4.3122193076411297E-2</v>
      </c>
      <c r="BB729" s="17">
        <v>2.4733342601358399E-2</v>
      </c>
      <c r="BC729" s="17">
        <v>3.43821784084406E-2</v>
      </c>
      <c r="BD729" s="17">
        <v>3.8102665215588201E-2</v>
      </c>
      <c r="BE729" s="17">
        <v>6.5331628722188395E-2</v>
      </c>
      <c r="BF729" s="17"/>
      <c r="BG729" s="17">
        <v>2.9023112505249499E-2</v>
      </c>
      <c r="BH729" s="17">
        <v>5.8435016246275298E-2</v>
      </c>
    </row>
    <row r="730" spans="2:60" x14ac:dyDescent="0.35">
      <c r="B730" t="s">
        <v>316</v>
      </c>
      <c r="C730" s="17">
        <v>0.18174861530643199</v>
      </c>
      <c r="D730" s="17">
        <v>0.21575592837136301</v>
      </c>
      <c r="E730" s="17">
        <v>0.148382517709613</v>
      </c>
      <c r="F730" s="17"/>
      <c r="G730" s="17">
        <v>0.195213709663246</v>
      </c>
      <c r="H730" s="17">
        <v>0.148979895696736</v>
      </c>
      <c r="I730" s="17">
        <v>0.18402223367040199</v>
      </c>
      <c r="J730" s="17">
        <v>0.13170695727880699</v>
      </c>
      <c r="K730" s="17">
        <v>0.201535219788327</v>
      </c>
      <c r="L730" s="17">
        <v>0.222374904945847</v>
      </c>
      <c r="M730" s="17"/>
      <c r="N730" s="17">
        <v>0.15830179675491099</v>
      </c>
      <c r="O730" s="17">
        <v>0.158598234917189</v>
      </c>
      <c r="P730" s="17">
        <v>0.18743436625976001</v>
      </c>
      <c r="Q730" s="17">
        <v>0.23542106178782299</v>
      </c>
      <c r="R730" s="17">
        <v>0.208212332111024</v>
      </c>
      <c r="S730" s="17"/>
      <c r="T730" s="17">
        <v>0.16999992019280899</v>
      </c>
      <c r="U730" s="17">
        <v>0.17824999856679599</v>
      </c>
      <c r="V730" s="17">
        <v>0.182106487809961</v>
      </c>
      <c r="W730" s="17">
        <v>0.192560046371164</v>
      </c>
      <c r="X730" s="17"/>
      <c r="Y730" s="17">
        <v>0.14415951869191401</v>
      </c>
      <c r="Z730" s="17">
        <v>0.21344794682704801</v>
      </c>
      <c r="AA730" s="17">
        <v>0.16372604024728599</v>
      </c>
      <c r="AB730" s="17">
        <v>0.180462288574083</v>
      </c>
      <c r="AC730" s="17">
        <v>0.32668477855484401</v>
      </c>
      <c r="AD730" s="17">
        <v>0.172669749209339</v>
      </c>
      <c r="AE730" s="17"/>
      <c r="AF730" s="17">
        <v>0.18432320778132</v>
      </c>
      <c r="AG730" s="17">
        <v>0.17963369049768499</v>
      </c>
      <c r="AH730" s="17"/>
      <c r="AI730" s="17">
        <v>0.15894414349200001</v>
      </c>
      <c r="AJ730" s="17">
        <v>0.16003860472856599</v>
      </c>
      <c r="AK730" s="17">
        <v>0.18762366214138301</v>
      </c>
      <c r="AL730" s="17">
        <v>0.15411682403273999</v>
      </c>
      <c r="AM730" s="17">
        <v>0.21383759995833601</v>
      </c>
      <c r="AN730" s="17">
        <v>0.14425166602504999</v>
      </c>
      <c r="AO730" s="17">
        <v>0.329661934255565</v>
      </c>
      <c r="AP730" s="17"/>
      <c r="AQ730" s="17">
        <v>0.122122406524751</v>
      </c>
      <c r="AR730" s="17">
        <v>0.266573739011564</v>
      </c>
      <c r="AS730" s="17"/>
      <c r="AT730" s="17">
        <v>0.107229450261281</v>
      </c>
      <c r="AU730" s="17">
        <v>0.151204659610954</v>
      </c>
      <c r="AV730" s="17">
        <v>0.27679915161117702</v>
      </c>
      <c r="AW730" s="17"/>
      <c r="AX730" s="17">
        <v>0.16706056054947499</v>
      </c>
      <c r="AY730" s="17">
        <v>0.18705424552587399</v>
      </c>
      <c r="AZ730" s="17"/>
      <c r="BA730" s="17">
        <v>0.125880845043529</v>
      </c>
      <c r="BB730" s="17">
        <v>0.158546567356737</v>
      </c>
      <c r="BC730" s="17">
        <v>0.13918325567783901</v>
      </c>
      <c r="BD730" s="17">
        <v>0.23611700633089899</v>
      </c>
      <c r="BE730" s="17">
        <v>0.41027160956081299</v>
      </c>
      <c r="BF730" s="17"/>
      <c r="BG730" s="17">
        <v>0.150926274143838</v>
      </c>
      <c r="BH730" s="17">
        <v>0.36616134406789502</v>
      </c>
    </row>
    <row r="731" spans="2:60" x14ac:dyDescent="0.35">
      <c r="B731" t="s">
        <v>317</v>
      </c>
      <c r="C731" s="17">
        <v>0.49719921487185897</v>
      </c>
      <c r="D731" s="17">
        <v>0.50236029307832997</v>
      </c>
      <c r="E731" s="17">
        <v>0.49507656729162502</v>
      </c>
      <c r="F731" s="17"/>
      <c r="G731" s="17">
        <v>0.51416581101775405</v>
      </c>
      <c r="H731" s="17">
        <v>0.55543032586399499</v>
      </c>
      <c r="I731" s="17">
        <v>0.52209486361748603</v>
      </c>
      <c r="J731" s="17">
        <v>0.49852739962769399</v>
      </c>
      <c r="K731" s="17">
        <v>0.457685852010219</v>
      </c>
      <c r="L731" s="17">
        <v>0.44826516394081201</v>
      </c>
      <c r="M731" s="17"/>
      <c r="N731" s="17">
        <v>0.476787148859806</v>
      </c>
      <c r="O731" s="17">
        <v>0.515342569273191</v>
      </c>
      <c r="P731" s="17">
        <v>0.51218346364417999</v>
      </c>
      <c r="Q731" s="17">
        <v>0.42890960641368497</v>
      </c>
      <c r="R731" s="17">
        <v>0.54598926638209599</v>
      </c>
      <c r="S731" s="17"/>
      <c r="T731" s="17">
        <v>0.553117634384516</v>
      </c>
      <c r="U731" s="17">
        <v>0.522526372189977</v>
      </c>
      <c r="V731" s="17">
        <v>0.48467782372754098</v>
      </c>
      <c r="W731" s="17">
        <v>0.45543945288957799</v>
      </c>
      <c r="X731" s="17"/>
      <c r="Y731" s="17">
        <v>0.54762030129695805</v>
      </c>
      <c r="Z731" s="17">
        <v>0.47597395565121198</v>
      </c>
      <c r="AA731" s="17">
        <v>0.43077902297255299</v>
      </c>
      <c r="AB731" s="17">
        <v>0.45448760287122802</v>
      </c>
      <c r="AC731" s="17">
        <v>0.33670540247582098</v>
      </c>
      <c r="AD731" s="17">
        <v>0.49831016511205001</v>
      </c>
      <c r="AE731" s="17"/>
      <c r="AF731" s="17">
        <v>0.48614354417794298</v>
      </c>
      <c r="AG731" s="17">
        <v>0.51637577400101597</v>
      </c>
      <c r="AH731" s="17"/>
      <c r="AI731" s="17">
        <v>0.43047426845764403</v>
      </c>
      <c r="AJ731" s="17">
        <v>0.51491597827604596</v>
      </c>
      <c r="AK731" s="17">
        <v>0.44892610189509902</v>
      </c>
      <c r="AL731" s="17">
        <v>0.508691083112637</v>
      </c>
      <c r="AM731" s="17">
        <v>0.51850842646588702</v>
      </c>
      <c r="AN731" s="17">
        <v>0.56095234323074505</v>
      </c>
      <c r="AO731" s="17">
        <v>0.406338933125938</v>
      </c>
      <c r="AP731" s="17"/>
      <c r="AQ731" s="17">
        <v>0.59335307907020296</v>
      </c>
      <c r="AR731" s="17">
        <v>0.389041448600905</v>
      </c>
      <c r="AS731" s="17"/>
      <c r="AT731" s="17">
        <v>0.65195732836646603</v>
      </c>
      <c r="AU731" s="17">
        <v>0.47494611304432599</v>
      </c>
      <c r="AV731" s="17">
        <v>0.445576639170774</v>
      </c>
      <c r="AW731" s="17"/>
      <c r="AX731" s="17">
        <v>0.54410152566487502</v>
      </c>
      <c r="AY731" s="17">
        <v>0.48025712678580901</v>
      </c>
      <c r="AZ731" s="17"/>
      <c r="BA731" s="17">
        <v>0.57913824095419297</v>
      </c>
      <c r="BB731" s="17">
        <v>0.61087630040674201</v>
      </c>
      <c r="BC731" s="17">
        <v>0.55279717003609796</v>
      </c>
      <c r="BD731" s="17">
        <v>0.52457161002632502</v>
      </c>
      <c r="BE731" s="17">
        <v>0.15038024417861701</v>
      </c>
      <c r="BF731" s="17"/>
      <c r="BG731" s="17">
        <v>0.60347241333766399</v>
      </c>
      <c r="BH731" s="17">
        <v>0.24515626609582</v>
      </c>
    </row>
    <row r="732" spans="2:60" x14ac:dyDescent="0.35">
      <c r="B732" t="s">
        <v>318</v>
      </c>
      <c r="C732" s="17">
        <v>0.31545059956542698</v>
      </c>
      <c r="D732" s="17">
        <v>0.28660436470696699</v>
      </c>
      <c r="E732" s="17">
        <v>0.346694049582012</v>
      </c>
      <c r="F732" s="17"/>
      <c r="G732" s="17">
        <v>0.31895210135450702</v>
      </c>
      <c r="H732" s="17">
        <v>0.40645043016725901</v>
      </c>
      <c r="I732" s="17">
        <v>0.33807262994708298</v>
      </c>
      <c r="J732" s="17">
        <v>0.366820442348887</v>
      </c>
      <c r="K732" s="17">
        <v>0.25615063222189199</v>
      </c>
      <c r="L732" s="17">
        <v>0.22589025899496501</v>
      </c>
      <c r="M732" s="17"/>
      <c r="N732" s="17">
        <v>0.31848535210489498</v>
      </c>
      <c r="O732" s="17">
        <v>0.356744334356002</v>
      </c>
      <c r="P732" s="17">
        <v>0.32474909738441998</v>
      </c>
      <c r="Q732" s="17">
        <v>0.19348854462586099</v>
      </c>
      <c r="R732" s="17">
        <v>0.33777693427107203</v>
      </c>
      <c r="S732" s="17"/>
      <c r="T732" s="17">
        <v>0.38311771419170698</v>
      </c>
      <c r="U732" s="17">
        <v>0.34427637362318098</v>
      </c>
      <c r="V732" s="17">
        <v>0.30257133591758001</v>
      </c>
      <c r="W732" s="17">
        <v>0.26287940651841402</v>
      </c>
      <c r="X732" s="17"/>
      <c r="Y732" s="17">
        <v>0.40346078260504398</v>
      </c>
      <c r="Z732" s="17">
        <v>0.26252600882416499</v>
      </c>
      <c r="AA732" s="17">
        <v>0.26705298272526701</v>
      </c>
      <c r="AB732" s="17">
        <v>0.274025314297145</v>
      </c>
      <c r="AC732" s="17">
        <v>1.0020623920976199E-2</v>
      </c>
      <c r="AD732" s="17">
        <v>0.32564041590271098</v>
      </c>
      <c r="AE732" s="17"/>
      <c r="AF732" s="17">
        <v>0.30182033639662198</v>
      </c>
      <c r="AG732" s="17">
        <v>0.33674208350333101</v>
      </c>
      <c r="AH732" s="17"/>
      <c r="AI732" s="17">
        <v>0.27153012496564399</v>
      </c>
      <c r="AJ732" s="17">
        <v>0.35487737354748</v>
      </c>
      <c r="AK732" s="17">
        <v>0.26130243975371598</v>
      </c>
      <c r="AL732" s="17">
        <v>0.35457425907989698</v>
      </c>
      <c r="AM732" s="17">
        <v>0.30467082650755101</v>
      </c>
      <c r="AN732" s="17">
        <v>0.41670067720569498</v>
      </c>
      <c r="AO732" s="17">
        <v>7.66769988703737E-2</v>
      </c>
      <c r="AP732" s="17"/>
      <c r="AQ732" s="17">
        <v>0.47123067254545198</v>
      </c>
      <c r="AR732" s="17">
        <v>0.122467709589341</v>
      </c>
      <c r="AS732" s="17"/>
      <c r="AT732" s="17">
        <v>0.54472787810518497</v>
      </c>
      <c r="AU732" s="17">
        <v>0.32374145343337202</v>
      </c>
      <c r="AV732" s="17">
        <v>0.16877748755959601</v>
      </c>
      <c r="AW732" s="17"/>
      <c r="AX732" s="17">
        <v>0.37704096511539997</v>
      </c>
      <c r="AY732" s="17">
        <v>0.29320288125993499</v>
      </c>
      <c r="AZ732" s="17"/>
      <c r="BA732" s="17">
        <v>0.453257395910664</v>
      </c>
      <c r="BB732" s="17">
        <v>0.45232973305000501</v>
      </c>
      <c r="BC732" s="17">
        <v>0.413613914358259</v>
      </c>
      <c r="BD732" s="17">
        <v>0.28845460369542603</v>
      </c>
      <c r="BE732" s="17">
        <v>-0.25989136538219598</v>
      </c>
      <c r="BF732" s="17"/>
      <c r="BG732" s="17">
        <v>0.45254613919382602</v>
      </c>
      <c r="BH732" s="17">
        <v>-0.12100507797207501</v>
      </c>
    </row>
    <row r="733" spans="2:60" x14ac:dyDescent="0.35">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row>
    <row r="734" spans="2:60" x14ac:dyDescent="0.35">
      <c r="B734" s="6" t="s">
        <v>321</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row>
    <row r="735" spans="2:60" x14ac:dyDescent="0.35">
      <c r="B735" s="24" t="s">
        <v>97</v>
      </c>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row>
    <row r="736" spans="2:60" x14ac:dyDescent="0.35">
      <c r="B736" t="s">
        <v>311</v>
      </c>
      <c r="C736" s="17">
        <v>5.9740444711824901E-2</v>
      </c>
      <c r="D736" s="17">
        <v>7.3903263928103299E-2</v>
      </c>
      <c r="E736" s="17">
        <v>4.4663279626396803E-2</v>
      </c>
      <c r="F736" s="17"/>
      <c r="G736" s="17">
        <v>7.82719310333648E-2</v>
      </c>
      <c r="H736" s="17">
        <v>5.7481370682296001E-2</v>
      </c>
      <c r="I736" s="17">
        <v>6.0781057660698502E-2</v>
      </c>
      <c r="J736" s="17">
        <v>4.8675369258302202E-2</v>
      </c>
      <c r="K736" s="17">
        <v>5.4122246246282701E-2</v>
      </c>
      <c r="L736" s="17">
        <v>6.2943918646699196E-2</v>
      </c>
      <c r="M736" s="17"/>
      <c r="N736" s="17">
        <v>7.2060280794382398E-2</v>
      </c>
      <c r="O736" s="17">
        <v>5.0836764168677703E-2</v>
      </c>
      <c r="P736" s="17">
        <v>6.0893268181954001E-2</v>
      </c>
      <c r="Q736" s="17">
        <v>3.8664834166328099E-2</v>
      </c>
      <c r="R736" s="17">
        <v>7.4556834158920504E-2</v>
      </c>
      <c r="S736" s="17"/>
      <c r="T736" s="17">
        <v>6.8357669684122199E-2</v>
      </c>
      <c r="U736" s="17">
        <v>4.8782186709777797E-2</v>
      </c>
      <c r="V736" s="17">
        <v>5.9619067181659602E-2</v>
      </c>
      <c r="W736" s="17">
        <v>6.3342411447173702E-2</v>
      </c>
      <c r="X736" s="17"/>
      <c r="Y736" s="17">
        <v>6.0982380675644203E-2</v>
      </c>
      <c r="Z736" s="17">
        <v>5.7197218020947203E-2</v>
      </c>
      <c r="AA736" s="17">
        <v>8.9419330613191905E-2</v>
      </c>
      <c r="AB736" s="17">
        <v>7.1309187787814102E-2</v>
      </c>
      <c r="AC736" s="17">
        <v>0</v>
      </c>
      <c r="AD736" s="17">
        <v>5.0747431681955002E-2</v>
      </c>
      <c r="AE736" s="17"/>
      <c r="AF736" s="17">
        <v>5.60126041514033E-2</v>
      </c>
      <c r="AG736" s="17">
        <v>6.6152129733285006E-2</v>
      </c>
      <c r="AH736" s="17"/>
      <c r="AI736" s="17">
        <v>6.1721180618786099E-2</v>
      </c>
      <c r="AJ736" s="17">
        <v>5.5456102519458997E-2</v>
      </c>
      <c r="AK736" s="17">
        <v>6.4437408327864695E-2</v>
      </c>
      <c r="AL736" s="17">
        <v>7.6047249941688794E-2</v>
      </c>
      <c r="AM736" s="17">
        <v>5.8787759615790802E-2</v>
      </c>
      <c r="AN736" s="17">
        <v>4.0496352323922E-2</v>
      </c>
      <c r="AO736" s="17">
        <v>6.5230855838177698E-2</v>
      </c>
      <c r="AP736" s="17"/>
      <c r="AQ736" s="17">
        <v>3.6537238619682E-2</v>
      </c>
      <c r="AR736" s="17">
        <v>8.4252496924630396E-2</v>
      </c>
      <c r="AS736" s="17"/>
      <c r="AT736" s="17">
        <v>4.0491759502923497E-2</v>
      </c>
      <c r="AU736" s="17">
        <v>5.44579627252504E-2</v>
      </c>
      <c r="AV736" s="17">
        <v>8.2429113198022999E-2</v>
      </c>
      <c r="AW736" s="17"/>
      <c r="AX736" s="17">
        <v>5.2587599862043997E-2</v>
      </c>
      <c r="AY736" s="17">
        <v>6.2324200724308602E-2</v>
      </c>
      <c r="AZ736" s="17"/>
      <c r="BA736" s="17">
        <v>6.14006997686583E-2</v>
      </c>
      <c r="BB736" s="17">
        <v>6.1746662278885103E-2</v>
      </c>
      <c r="BC736" s="17">
        <v>3.7795473941549598E-2</v>
      </c>
      <c r="BD736" s="17">
        <v>6.0178615139880001E-2</v>
      </c>
      <c r="BE736" s="17">
        <v>0.13957463136529799</v>
      </c>
      <c r="BF736" s="17"/>
      <c r="BG736" s="17">
        <v>6.1665955789577398E-2</v>
      </c>
      <c r="BH736" s="17">
        <v>0.119465031677257</v>
      </c>
    </row>
    <row r="737" spans="2:60" x14ac:dyDescent="0.35">
      <c r="B737" t="s">
        <v>312</v>
      </c>
      <c r="C737" s="17">
        <v>5.0216726930193203E-2</v>
      </c>
      <c r="D737" s="17">
        <v>6.1044005080453899E-2</v>
      </c>
      <c r="E737" s="17">
        <v>4.0083463352306399E-2</v>
      </c>
      <c r="F737" s="17"/>
      <c r="G737" s="17">
        <v>4.6219979777956097E-2</v>
      </c>
      <c r="H737" s="17">
        <v>6.0930378658503703E-2</v>
      </c>
      <c r="I737" s="17">
        <v>7.1638573079172096E-2</v>
      </c>
      <c r="J737" s="17">
        <v>4.6072704372892598E-2</v>
      </c>
      <c r="K737" s="17">
        <v>4.9383771208918702E-2</v>
      </c>
      <c r="L737" s="17">
        <v>3.0317814955849499E-2</v>
      </c>
      <c r="M737" s="17"/>
      <c r="N737" s="17">
        <v>4.4712604347876703E-2</v>
      </c>
      <c r="O737" s="17">
        <v>3.4806358657147499E-2</v>
      </c>
      <c r="P737" s="17">
        <v>4.33834572998145E-2</v>
      </c>
      <c r="Q737" s="17">
        <v>8.1816885408216897E-2</v>
      </c>
      <c r="R737" s="17">
        <v>7.8516624680184097E-2</v>
      </c>
      <c r="S737" s="17"/>
      <c r="T737" s="17">
        <v>3.7191431577876098E-2</v>
      </c>
      <c r="U737" s="17">
        <v>5.7293569430068102E-2</v>
      </c>
      <c r="V737" s="17">
        <v>4.1780875371766397E-2</v>
      </c>
      <c r="W737" s="17">
        <v>6.6754463752541404E-2</v>
      </c>
      <c r="X737" s="17"/>
      <c r="Y737" s="17">
        <v>4.7112992887793699E-2</v>
      </c>
      <c r="Z737" s="17">
        <v>5.6913736685369497E-2</v>
      </c>
      <c r="AA737" s="17">
        <v>3.9103579261916099E-2</v>
      </c>
      <c r="AB737" s="17">
        <v>6.08185781655518E-2</v>
      </c>
      <c r="AC737" s="17">
        <v>0.103243995020429</v>
      </c>
      <c r="AD737" s="17">
        <v>2.6244504825679499E-2</v>
      </c>
      <c r="AE737" s="17"/>
      <c r="AF737" s="17">
        <v>5.1878857870865297E-2</v>
      </c>
      <c r="AG737" s="17">
        <v>4.6510985848486501E-2</v>
      </c>
      <c r="AH737" s="17"/>
      <c r="AI737" s="17">
        <v>3.8601188125301902E-2</v>
      </c>
      <c r="AJ737" s="17">
        <v>5.4393665916265099E-2</v>
      </c>
      <c r="AK737" s="17">
        <v>3.6423770366935497E-2</v>
      </c>
      <c r="AL737" s="17">
        <v>3.9457619746043802E-2</v>
      </c>
      <c r="AM737" s="17">
        <v>5.7324923178008698E-2</v>
      </c>
      <c r="AN737" s="17">
        <v>6.6282425337811604E-2</v>
      </c>
      <c r="AO737" s="17">
        <v>6.6795798283407801E-2</v>
      </c>
      <c r="AP737" s="17"/>
      <c r="AQ737" s="17">
        <v>3.50851931195525E-2</v>
      </c>
      <c r="AR737" s="17">
        <v>6.8125831184022004E-2</v>
      </c>
      <c r="AS737" s="17"/>
      <c r="AT737" s="17">
        <v>2.80578756733675E-2</v>
      </c>
      <c r="AU737" s="17">
        <v>3.5678590992847002E-2</v>
      </c>
      <c r="AV737" s="17">
        <v>8.8538433898865398E-2</v>
      </c>
      <c r="AW737" s="17"/>
      <c r="AX737" s="17">
        <v>5.2521426131793003E-2</v>
      </c>
      <c r="AY737" s="17">
        <v>4.93842217460101E-2</v>
      </c>
      <c r="AZ737" s="17"/>
      <c r="BA737" s="17">
        <v>5.9614612082048699E-2</v>
      </c>
      <c r="BB737" s="17">
        <v>5.7430925987318103E-2</v>
      </c>
      <c r="BC737" s="17">
        <v>2.8186607806691199E-2</v>
      </c>
      <c r="BD737" s="17">
        <v>9.1568207703753901E-2</v>
      </c>
      <c r="BE737" s="17">
        <v>7.0426367959566194E-2</v>
      </c>
      <c r="BF737" s="17"/>
      <c r="BG737" s="17">
        <v>5.7940338519734298E-2</v>
      </c>
      <c r="BH737" s="17">
        <v>7.5781220181839595E-2</v>
      </c>
    </row>
    <row r="738" spans="2:60" x14ac:dyDescent="0.35">
      <c r="B738" t="s">
        <v>313</v>
      </c>
      <c r="C738" s="17">
        <v>0.16325292240841399</v>
      </c>
      <c r="D738" s="17">
        <v>0.166981229257359</v>
      </c>
      <c r="E738" s="17">
        <v>0.16225933895675401</v>
      </c>
      <c r="F738" s="17"/>
      <c r="G738" s="17">
        <v>0.16090702000145499</v>
      </c>
      <c r="H738" s="17">
        <v>0.17741997377730501</v>
      </c>
      <c r="I738" s="17">
        <v>0.153535966602455</v>
      </c>
      <c r="J738" s="17">
        <v>0.206683913210502</v>
      </c>
      <c r="K738" s="17">
        <v>0.16694645793177401</v>
      </c>
      <c r="L738" s="17">
        <v>0.124434823237023</v>
      </c>
      <c r="M738" s="17"/>
      <c r="N738" s="17">
        <v>0.18197986096813901</v>
      </c>
      <c r="O738" s="17">
        <v>0.149259580853771</v>
      </c>
      <c r="P738" s="17">
        <v>0.18098809699683899</v>
      </c>
      <c r="Q738" s="17">
        <v>0.15276539878563899</v>
      </c>
      <c r="R738" s="17">
        <v>0.130404688007799</v>
      </c>
      <c r="S738" s="17"/>
      <c r="T738" s="17">
        <v>0.15398088549607999</v>
      </c>
      <c r="U738" s="17">
        <v>0.15899037250718001</v>
      </c>
      <c r="V738" s="17">
        <v>0.168044992616003</v>
      </c>
      <c r="W738" s="17">
        <v>0.16590415790580801</v>
      </c>
      <c r="X738" s="17"/>
      <c r="Y738" s="17">
        <v>0.13675991944768301</v>
      </c>
      <c r="Z738" s="17">
        <v>0.180880307986199</v>
      </c>
      <c r="AA738" s="17">
        <v>0.11569028811601099</v>
      </c>
      <c r="AB738" s="17">
        <v>0.18567990423060099</v>
      </c>
      <c r="AC738" s="17">
        <v>0.12772326925321301</v>
      </c>
      <c r="AD738" s="17">
        <v>0.177045943009355</v>
      </c>
      <c r="AE738" s="17"/>
      <c r="AF738" s="17">
        <v>0.17227895628239501</v>
      </c>
      <c r="AG738" s="17">
        <v>0.152536015870402</v>
      </c>
      <c r="AH738" s="17"/>
      <c r="AI738" s="17">
        <v>0.17337197785222999</v>
      </c>
      <c r="AJ738" s="17">
        <v>0.203353517634596</v>
      </c>
      <c r="AK738" s="17">
        <v>0.17541844687241401</v>
      </c>
      <c r="AL738" s="17">
        <v>0.170294717094434</v>
      </c>
      <c r="AM738" s="17">
        <v>0.14047584810650701</v>
      </c>
      <c r="AN738" s="17">
        <v>9.0824125719486407E-2</v>
      </c>
      <c r="AO738" s="17">
        <v>0.11485921384452701</v>
      </c>
      <c r="AP738" s="17"/>
      <c r="AQ738" s="17">
        <v>9.3931393160194096E-2</v>
      </c>
      <c r="AR738" s="17">
        <v>0.233410405674288</v>
      </c>
      <c r="AS738" s="17"/>
      <c r="AT738" s="17">
        <v>5.54080256024388E-2</v>
      </c>
      <c r="AU738" s="17">
        <v>0.18033591905558699</v>
      </c>
      <c r="AV738" s="17">
        <v>0.219301478637629</v>
      </c>
      <c r="AW738" s="17"/>
      <c r="AX738" s="17">
        <v>0.15063217990609301</v>
      </c>
      <c r="AY738" s="17">
        <v>0.167811796535731</v>
      </c>
      <c r="AZ738" s="17"/>
      <c r="BA738" s="17">
        <v>0.12858870064171299</v>
      </c>
      <c r="BB738" s="17">
        <v>0.108355752111628</v>
      </c>
      <c r="BC738" s="17">
        <v>0.12066880399504</v>
      </c>
      <c r="BD738" s="17">
        <v>0.15776953654974801</v>
      </c>
      <c r="BE738" s="17">
        <v>0.37275030146178501</v>
      </c>
      <c r="BF738" s="17"/>
      <c r="BG738" s="17">
        <v>0.113075715101652</v>
      </c>
      <c r="BH738" s="17">
        <v>0.31829949487804199</v>
      </c>
    </row>
    <row r="739" spans="2:60" x14ac:dyDescent="0.35">
      <c r="B739" t="s">
        <v>314</v>
      </c>
      <c r="C739" s="17">
        <v>0.30159871825963902</v>
      </c>
      <c r="D739" s="17">
        <v>0.31098616832979997</v>
      </c>
      <c r="E739" s="17">
        <v>0.29608239154715399</v>
      </c>
      <c r="F739" s="17"/>
      <c r="G739" s="17">
        <v>0.25917650156300498</v>
      </c>
      <c r="H739" s="17">
        <v>0.30434906550368901</v>
      </c>
      <c r="I739" s="17">
        <v>0.25211974849560498</v>
      </c>
      <c r="J739" s="17">
        <v>0.28303130570002499</v>
      </c>
      <c r="K739" s="17">
        <v>0.33109596784506501</v>
      </c>
      <c r="L739" s="17">
        <v>0.35344090136872403</v>
      </c>
      <c r="M739" s="17"/>
      <c r="N739" s="17">
        <v>0.25623249300927198</v>
      </c>
      <c r="O739" s="17">
        <v>0.280014412658875</v>
      </c>
      <c r="P739" s="17">
        <v>0.322213289473748</v>
      </c>
      <c r="Q739" s="17">
        <v>0.37631435872486002</v>
      </c>
      <c r="R739" s="17">
        <v>0.29369405352214101</v>
      </c>
      <c r="S739" s="17"/>
      <c r="T739" s="17">
        <v>0.30855676323680498</v>
      </c>
      <c r="U739" s="17">
        <v>0.33086809801344802</v>
      </c>
      <c r="V739" s="17">
        <v>0.29635787486590698</v>
      </c>
      <c r="W739" s="17">
        <v>0.27956711279833002</v>
      </c>
      <c r="X739" s="17"/>
      <c r="Y739" s="17">
        <v>0.28924879392344599</v>
      </c>
      <c r="Z739" s="17">
        <v>0.32023549100033</v>
      </c>
      <c r="AA739" s="17">
        <v>0.28714449232984701</v>
      </c>
      <c r="AB739" s="17">
        <v>0.29676254436008798</v>
      </c>
      <c r="AC739" s="17">
        <v>0.175971909709559</v>
      </c>
      <c r="AD739" s="17">
        <v>0.29044447308197402</v>
      </c>
      <c r="AE739" s="17"/>
      <c r="AF739" s="17">
        <v>0.32179251455894098</v>
      </c>
      <c r="AG739" s="17">
        <v>0.27571528606587797</v>
      </c>
      <c r="AH739" s="17"/>
      <c r="AI739" s="17">
        <v>0.26957220371845397</v>
      </c>
      <c r="AJ739" s="17">
        <v>0.27257630716235998</v>
      </c>
      <c r="AK739" s="17">
        <v>0.30206625999369002</v>
      </c>
      <c r="AL739" s="17">
        <v>0.28846785552335302</v>
      </c>
      <c r="AM739" s="17">
        <v>0.32516781514933601</v>
      </c>
      <c r="AN739" s="17">
        <v>0.336837485167647</v>
      </c>
      <c r="AO739" s="17">
        <v>0.355531449831686</v>
      </c>
      <c r="AP739" s="17"/>
      <c r="AQ739" s="17">
        <v>0.29475033071672901</v>
      </c>
      <c r="AR739" s="17">
        <v>0.33387183520421099</v>
      </c>
      <c r="AS739" s="17"/>
      <c r="AT739" s="17">
        <v>0.25226628971373799</v>
      </c>
      <c r="AU739" s="17">
        <v>0.34003547713007698</v>
      </c>
      <c r="AV739" s="17">
        <v>0.30159958397227299</v>
      </c>
      <c r="AW739" s="17"/>
      <c r="AX739" s="17">
        <v>0.31461384734401698</v>
      </c>
      <c r="AY739" s="17">
        <v>0.29689738351363998</v>
      </c>
      <c r="AZ739" s="17"/>
      <c r="BA739" s="17">
        <v>0.335459096299208</v>
      </c>
      <c r="BB739" s="17">
        <v>0.299070984315712</v>
      </c>
      <c r="BC739" s="17">
        <v>0.313259097827985</v>
      </c>
      <c r="BD739" s="17">
        <v>0.299328213055924</v>
      </c>
      <c r="BE739" s="17">
        <v>0.30651123425291499</v>
      </c>
      <c r="BF739" s="17"/>
      <c r="BG739" s="17">
        <v>0.30755964040968498</v>
      </c>
      <c r="BH739" s="17">
        <v>0.30469190265808899</v>
      </c>
    </row>
    <row r="740" spans="2:60" x14ac:dyDescent="0.35">
      <c r="B740" t="s">
        <v>315</v>
      </c>
      <c r="C740" s="17">
        <v>0.378236090113928</v>
      </c>
      <c r="D740" s="17">
        <v>0.35988861257798699</v>
      </c>
      <c r="E740" s="17">
        <v>0.39292630844822402</v>
      </c>
      <c r="F740" s="17"/>
      <c r="G740" s="17">
        <v>0.38285996729906602</v>
      </c>
      <c r="H740" s="17">
        <v>0.36265258424538799</v>
      </c>
      <c r="I740" s="17">
        <v>0.41123193464103303</v>
      </c>
      <c r="J740" s="17">
        <v>0.353527750355276</v>
      </c>
      <c r="K740" s="17">
        <v>0.35446217093744797</v>
      </c>
      <c r="L740" s="17">
        <v>0.40031014992033198</v>
      </c>
      <c r="M740" s="17"/>
      <c r="N740" s="17">
        <v>0.362990584526454</v>
      </c>
      <c r="O740" s="17">
        <v>0.42547251873196701</v>
      </c>
      <c r="P740" s="17">
        <v>0.36802911389260601</v>
      </c>
      <c r="Q740" s="17">
        <v>0.33471055038530001</v>
      </c>
      <c r="R740" s="17">
        <v>0.39931239725949402</v>
      </c>
      <c r="S740" s="17"/>
      <c r="T740" s="17">
        <v>0.39526232861294802</v>
      </c>
      <c r="U740" s="17">
        <v>0.35896444049237197</v>
      </c>
      <c r="V740" s="17">
        <v>0.38179505909463501</v>
      </c>
      <c r="W740" s="17">
        <v>0.37723045405171202</v>
      </c>
      <c r="X740" s="17"/>
      <c r="Y740" s="17">
        <v>0.40862829077406798</v>
      </c>
      <c r="Z740" s="17">
        <v>0.346266652559722</v>
      </c>
      <c r="AA740" s="17">
        <v>0.38985301858750498</v>
      </c>
      <c r="AB740" s="17">
        <v>0.34660524927022801</v>
      </c>
      <c r="AC740" s="17">
        <v>0.48328972310828699</v>
      </c>
      <c r="AD740" s="17">
        <v>0.41727309905937199</v>
      </c>
      <c r="AE740" s="17"/>
      <c r="AF740" s="17">
        <v>0.36092231703174998</v>
      </c>
      <c r="AG740" s="17">
        <v>0.40316441706544398</v>
      </c>
      <c r="AH740" s="17"/>
      <c r="AI740" s="17">
        <v>0.30457515431675802</v>
      </c>
      <c r="AJ740" s="17">
        <v>0.36335912017723399</v>
      </c>
      <c r="AK740" s="17">
        <v>0.37101087324070298</v>
      </c>
      <c r="AL740" s="17">
        <v>0.38098026407692298</v>
      </c>
      <c r="AM740" s="17">
        <v>0.39468028962949803</v>
      </c>
      <c r="AN740" s="17">
        <v>0.449058972411438</v>
      </c>
      <c r="AO740" s="17">
        <v>0.349172347468373</v>
      </c>
      <c r="AP740" s="17"/>
      <c r="AQ740" s="17">
        <v>0.50119516089624705</v>
      </c>
      <c r="AR740" s="17">
        <v>0.244090315494606</v>
      </c>
      <c r="AS740" s="17"/>
      <c r="AT740" s="17">
        <v>0.60621502638608205</v>
      </c>
      <c r="AU740" s="17">
        <v>0.33904834732222</v>
      </c>
      <c r="AV740" s="17">
        <v>0.28714229610648601</v>
      </c>
      <c r="AW740" s="17"/>
      <c r="AX740" s="17">
        <v>0.38679521621268198</v>
      </c>
      <c r="AY740" s="17">
        <v>0.37514435612784303</v>
      </c>
      <c r="AZ740" s="17"/>
      <c r="BA740" s="17">
        <v>0.37617034197252402</v>
      </c>
      <c r="BB740" s="17">
        <v>0.45521120864137099</v>
      </c>
      <c r="BC740" s="17">
        <v>0.46680886062028198</v>
      </c>
      <c r="BD740" s="17">
        <v>0.38010188793286998</v>
      </c>
      <c r="BE740" s="17">
        <v>6.4808999857090197E-2</v>
      </c>
      <c r="BF740" s="17"/>
      <c r="BG740" s="17">
        <v>0.436772474177056</v>
      </c>
      <c r="BH740" s="17">
        <v>0.144667084243703</v>
      </c>
    </row>
    <row r="741" spans="2:60" x14ac:dyDescent="0.35">
      <c r="B741" t="s">
        <v>114</v>
      </c>
      <c r="C741" s="17">
        <v>4.6955097576000901E-2</v>
      </c>
      <c r="D741" s="17">
        <v>2.7196720826297899E-2</v>
      </c>
      <c r="E741" s="17">
        <v>6.3985218069164407E-2</v>
      </c>
      <c r="F741" s="17"/>
      <c r="G741" s="17">
        <v>7.2564600325152606E-2</v>
      </c>
      <c r="H741" s="17">
        <v>3.7166627132818202E-2</v>
      </c>
      <c r="I741" s="17">
        <v>5.0692719521036302E-2</v>
      </c>
      <c r="J741" s="17">
        <v>6.20089571030022E-2</v>
      </c>
      <c r="K741" s="17">
        <v>4.3989385830511499E-2</v>
      </c>
      <c r="L741" s="17">
        <v>2.8552391871373001E-2</v>
      </c>
      <c r="M741" s="17"/>
      <c r="N741" s="17">
        <v>8.2024176353875503E-2</v>
      </c>
      <c r="O741" s="17">
        <v>5.96103649295616E-2</v>
      </c>
      <c r="P741" s="17">
        <v>2.4492774155038199E-2</v>
      </c>
      <c r="Q741" s="17">
        <v>1.5727972529655201E-2</v>
      </c>
      <c r="R741" s="17">
        <v>2.3515402371461099E-2</v>
      </c>
      <c r="S741" s="17"/>
      <c r="T741" s="17">
        <v>3.6650921392169099E-2</v>
      </c>
      <c r="U741" s="17">
        <v>4.5101332847153203E-2</v>
      </c>
      <c r="V741" s="17">
        <v>5.2402130870030102E-2</v>
      </c>
      <c r="W741" s="17">
        <v>4.72014000444353E-2</v>
      </c>
      <c r="X741" s="17"/>
      <c r="Y741" s="17">
        <v>5.7267622291364603E-2</v>
      </c>
      <c r="Z741" s="17">
        <v>3.8506593747432101E-2</v>
      </c>
      <c r="AA741" s="17">
        <v>7.8789291091528393E-2</v>
      </c>
      <c r="AB741" s="17">
        <v>3.8824536185717601E-2</v>
      </c>
      <c r="AC741" s="17">
        <v>0.109771102908512</v>
      </c>
      <c r="AD741" s="17">
        <v>3.8244548341663999E-2</v>
      </c>
      <c r="AE741" s="17"/>
      <c r="AF741" s="17">
        <v>3.7114750104646203E-2</v>
      </c>
      <c r="AG741" s="17">
        <v>5.5921165416504999E-2</v>
      </c>
      <c r="AH741" s="17"/>
      <c r="AI741" s="17">
        <v>0.15215829536847</v>
      </c>
      <c r="AJ741" s="17">
        <v>5.0861286590085597E-2</v>
      </c>
      <c r="AK741" s="17">
        <v>5.0643241198392301E-2</v>
      </c>
      <c r="AL741" s="17">
        <v>4.47522936175581E-2</v>
      </c>
      <c r="AM741" s="17">
        <v>2.3563364320858801E-2</v>
      </c>
      <c r="AN741" s="17">
        <v>1.6500639039694499E-2</v>
      </c>
      <c r="AO741" s="17">
        <v>4.8410334733828803E-2</v>
      </c>
      <c r="AP741" s="17"/>
      <c r="AQ741" s="17">
        <v>3.8500683487595902E-2</v>
      </c>
      <c r="AR741" s="17">
        <v>3.6249115518242697E-2</v>
      </c>
      <c r="AS741" s="17"/>
      <c r="AT741" s="17">
        <v>1.75610231214504E-2</v>
      </c>
      <c r="AU741" s="17">
        <v>5.0443702774018301E-2</v>
      </c>
      <c r="AV741" s="17">
        <v>2.0989094186723099E-2</v>
      </c>
      <c r="AW741" s="17"/>
      <c r="AX741" s="17">
        <v>4.2849730543371101E-2</v>
      </c>
      <c r="AY741" s="17">
        <v>4.8438041352466897E-2</v>
      </c>
      <c r="AZ741" s="17"/>
      <c r="BA741" s="17">
        <v>3.8766549235847998E-2</v>
      </c>
      <c r="BB741" s="17">
        <v>1.8184466665085899E-2</v>
      </c>
      <c r="BC741" s="17">
        <v>3.3281155808451701E-2</v>
      </c>
      <c r="BD741" s="17">
        <v>1.1053539617823601E-2</v>
      </c>
      <c r="BE741" s="17">
        <v>4.5928465103345403E-2</v>
      </c>
      <c r="BF741" s="17"/>
      <c r="BG741" s="17">
        <v>2.2985876002294799E-2</v>
      </c>
      <c r="BH741" s="17">
        <v>3.7095266361069197E-2</v>
      </c>
    </row>
    <row r="742" spans="2:60" x14ac:dyDescent="0.35">
      <c r="B742" t="s">
        <v>316</v>
      </c>
      <c r="C742" s="17">
        <v>0.109957171642018</v>
      </c>
      <c r="D742" s="17">
        <v>0.134947269008557</v>
      </c>
      <c r="E742" s="17">
        <v>8.4746742978703299E-2</v>
      </c>
      <c r="F742" s="17"/>
      <c r="G742" s="17">
        <v>0.12449191081132099</v>
      </c>
      <c r="H742" s="17">
        <v>0.1184117493408</v>
      </c>
      <c r="I742" s="17">
        <v>0.13241963073987101</v>
      </c>
      <c r="J742" s="17">
        <v>9.4748073631194807E-2</v>
      </c>
      <c r="K742" s="17">
        <v>0.10350601745520099</v>
      </c>
      <c r="L742" s="17">
        <v>9.3261733602548705E-2</v>
      </c>
      <c r="M742" s="17"/>
      <c r="N742" s="17">
        <v>0.116772885142259</v>
      </c>
      <c r="O742" s="17">
        <v>8.5643122825825202E-2</v>
      </c>
      <c r="P742" s="17">
        <v>0.104276725481769</v>
      </c>
      <c r="Q742" s="17">
        <v>0.120481719574545</v>
      </c>
      <c r="R742" s="17">
        <v>0.153073458839105</v>
      </c>
      <c r="S742" s="17"/>
      <c r="T742" s="17">
        <v>0.105549101261998</v>
      </c>
      <c r="U742" s="17">
        <v>0.106075756139846</v>
      </c>
      <c r="V742" s="17">
        <v>0.10139994255342601</v>
      </c>
      <c r="W742" s="17">
        <v>0.130096875199715</v>
      </c>
      <c r="X742" s="17"/>
      <c r="Y742" s="17">
        <v>0.108095373563438</v>
      </c>
      <c r="Z742" s="17">
        <v>0.11411095470631701</v>
      </c>
      <c r="AA742" s="17">
        <v>0.128522909875108</v>
      </c>
      <c r="AB742" s="17">
        <v>0.13212776595336601</v>
      </c>
      <c r="AC742" s="17">
        <v>0.103243995020429</v>
      </c>
      <c r="AD742" s="17">
        <v>7.6991936507634501E-2</v>
      </c>
      <c r="AE742" s="17"/>
      <c r="AF742" s="17">
        <v>0.107891462022269</v>
      </c>
      <c r="AG742" s="17">
        <v>0.112663115581771</v>
      </c>
      <c r="AH742" s="17"/>
      <c r="AI742" s="17">
        <v>0.10032236874408799</v>
      </c>
      <c r="AJ742" s="17">
        <v>0.109849768435724</v>
      </c>
      <c r="AK742" s="17">
        <v>0.1008611786948</v>
      </c>
      <c r="AL742" s="17">
        <v>0.11550486968773301</v>
      </c>
      <c r="AM742" s="17">
        <v>0.11611268279380001</v>
      </c>
      <c r="AN742" s="17">
        <v>0.10677877766173401</v>
      </c>
      <c r="AO742" s="17">
        <v>0.13202665412158601</v>
      </c>
      <c r="AP742" s="17"/>
      <c r="AQ742" s="17">
        <v>7.1622431739234493E-2</v>
      </c>
      <c r="AR742" s="17">
        <v>0.15237832810865201</v>
      </c>
      <c r="AS742" s="17"/>
      <c r="AT742" s="17">
        <v>6.8549635176291104E-2</v>
      </c>
      <c r="AU742" s="17">
        <v>9.0136553718097395E-2</v>
      </c>
      <c r="AV742" s="17">
        <v>0.170967547096888</v>
      </c>
      <c r="AW742" s="17"/>
      <c r="AX742" s="17">
        <v>0.10510902599383699</v>
      </c>
      <c r="AY742" s="17">
        <v>0.11170842247031899</v>
      </c>
      <c r="AZ742" s="17"/>
      <c r="BA742" s="17">
        <v>0.12101531185070701</v>
      </c>
      <c r="BB742" s="17">
        <v>0.11917758826620301</v>
      </c>
      <c r="BC742" s="17">
        <v>6.5982081748240801E-2</v>
      </c>
      <c r="BD742" s="17">
        <v>0.151746822843634</v>
      </c>
      <c r="BE742" s="17">
        <v>0.21000099932486499</v>
      </c>
      <c r="BF742" s="17"/>
      <c r="BG742" s="17">
        <v>0.11960629430931199</v>
      </c>
      <c r="BH742" s="17">
        <v>0.195246251859097</v>
      </c>
    </row>
    <row r="743" spans="2:60" x14ac:dyDescent="0.35">
      <c r="B743" t="s">
        <v>317</v>
      </c>
      <c r="C743" s="17">
        <v>0.67983480837356702</v>
      </c>
      <c r="D743" s="17">
        <v>0.67087478090778596</v>
      </c>
      <c r="E743" s="17">
        <v>0.68900869999537795</v>
      </c>
      <c r="F743" s="17"/>
      <c r="G743" s="17">
        <v>0.642036468862071</v>
      </c>
      <c r="H743" s="17">
        <v>0.66700164974907705</v>
      </c>
      <c r="I743" s="17">
        <v>0.66335168313663795</v>
      </c>
      <c r="J743" s="17">
        <v>0.63655905605530105</v>
      </c>
      <c r="K743" s="17">
        <v>0.68555813878251304</v>
      </c>
      <c r="L743" s="17">
        <v>0.75375105128905595</v>
      </c>
      <c r="M743" s="17"/>
      <c r="N743" s="17">
        <v>0.61922307753572603</v>
      </c>
      <c r="O743" s="17">
        <v>0.70548693139084195</v>
      </c>
      <c r="P743" s="17">
        <v>0.69024240336635401</v>
      </c>
      <c r="Q743" s="17">
        <v>0.71102490911016103</v>
      </c>
      <c r="R743" s="17">
        <v>0.69300645078163503</v>
      </c>
      <c r="S743" s="17"/>
      <c r="T743" s="17">
        <v>0.703819091849752</v>
      </c>
      <c r="U743" s="17">
        <v>0.68983253850582105</v>
      </c>
      <c r="V743" s="17">
        <v>0.67815293396054099</v>
      </c>
      <c r="W743" s="17">
        <v>0.65679756685004198</v>
      </c>
      <c r="X743" s="17"/>
      <c r="Y743" s="17">
        <v>0.69787708469751497</v>
      </c>
      <c r="Z743" s="17">
        <v>0.666502143560052</v>
      </c>
      <c r="AA743" s="17">
        <v>0.67699751091735205</v>
      </c>
      <c r="AB743" s="17">
        <v>0.64336779363031604</v>
      </c>
      <c r="AC743" s="17">
        <v>0.659261632817846</v>
      </c>
      <c r="AD743" s="17">
        <v>0.70771757214134601</v>
      </c>
      <c r="AE743" s="17"/>
      <c r="AF743" s="17">
        <v>0.68271483159069002</v>
      </c>
      <c r="AG743" s="17">
        <v>0.67887970313132195</v>
      </c>
      <c r="AH743" s="17"/>
      <c r="AI743" s="17">
        <v>0.574147358035212</v>
      </c>
      <c r="AJ743" s="17">
        <v>0.63593542733959396</v>
      </c>
      <c r="AK743" s="17">
        <v>0.673077133234393</v>
      </c>
      <c r="AL743" s="17">
        <v>0.66944811960027595</v>
      </c>
      <c r="AM743" s="17">
        <v>0.71984810477883399</v>
      </c>
      <c r="AN743" s="17">
        <v>0.78589645757908499</v>
      </c>
      <c r="AO743" s="17">
        <v>0.70470379730005905</v>
      </c>
      <c r="AP743" s="17"/>
      <c r="AQ743" s="17">
        <v>0.79594549161297601</v>
      </c>
      <c r="AR743" s="17">
        <v>0.57796215069881696</v>
      </c>
      <c r="AS743" s="17"/>
      <c r="AT743" s="17">
        <v>0.85848131609982004</v>
      </c>
      <c r="AU743" s="17">
        <v>0.67908382445229798</v>
      </c>
      <c r="AV743" s="17">
        <v>0.58874188007875905</v>
      </c>
      <c r="AW743" s="17"/>
      <c r="AX743" s="17">
        <v>0.70140906355669896</v>
      </c>
      <c r="AY743" s="17">
        <v>0.67204173964148295</v>
      </c>
      <c r="AZ743" s="17"/>
      <c r="BA743" s="17">
        <v>0.71162943827173197</v>
      </c>
      <c r="BB743" s="17">
        <v>0.75428219295708299</v>
      </c>
      <c r="BC743" s="17">
        <v>0.78006795844826704</v>
      </c>
      <c r="BD743" s="17">
        <v>0.67943010098879497</v>
      </c>
      <c r="BE743" s="17">
        <v>0.37132023411000498</v>
      </c>
      <c r="BF743" s="17"/>
      <c r="BG743" s="17">
        <v>0.74433211458674098</v>
      </c>
      <c r="BH743" s="17">
        <v>0.44935898690179199</v>
      </c>
    </row>
    <row r="744" spans="2:60" x14ac:dyDescent="0.35">
      <c r="B744" t="s">
        <v>318</v>
      </c>
      <c r="C744" s="17">
        <v>0.56987763673154901</v>
      </c>
      <c r="D744" s="17">
        <v>0.53592751189922905</v>
      </c>
      <c r="E744" s="17">
        <v>0.60426195701667496</v>
      </c>
      <c r="F744" s="17"/>
      <c r="G744" s="17">
        <v>0.51754455805074995</v>
      </c>
      <c r="H744" s="17">
        <v>0.54858990040827704</v>
      </c>
      <c r="I744" s="17">
        <v>0.530932052396768</v>
      </c>
      <c r="J744" s="17">
        <v>0.54181098242410597</v>
      </c>
      <c r="K744" s="17">
        <v>0.58205212132731199</v>
      </c>
      <c r="L744" s="17">
        <v>0.66048931768650698</v>
      </c>
      <c r="M744" s="17"/>
      <c r="N744" s="17">
        <v>0.502450192393467</v>
      </c>
      <c r="O744" s="17">
        <v>0.61984380856501697</v>
      </c>
      <c r="P744" s="17">
        <v>0.58596567788458598</v>
      </c>
      <c r="Q744" s="17">
        <v>0.59054318953561602</v>
      </c>
      <c r="R744" s="17">
        <v>0.53993299194252997</v>
      </c>
      <c r="S744" s="17"/>
      <c r="T744" s="17">
        <v>0.59826999058775399</v>
      </c>
      <c r="U744" s="17">
        <v>0.58375678236597495</v>
      </c>
      <c r="V744" s="17">
        <v>0.576752991407115</v>
      </c>
      <c r="W744" s="17">
        <v>0.52670069165032696</v>
      </c>
      <c r="X744" s="17"/>
      <c r="Y744" s="17">
        <v>0.58978171113407696</v>
      </c>
      <c r="Z744" s="17">
        <v>0.55239118885373595</v>
      </c>
      <c r="AA744" s="17">
        <v>0.54847460104224399</v>
      </c>
      <c r="AB744" s="17">
        <v>0.51124002767694998</v>
      </c>
      <c r="AC744" s="17">
        <v>0.55601763779741697</v>
      </c>
      <c r="AD744" s="17">
        <v>0.63072563563371198</v>
      </c>
      <c r="AE744" s="17"/>
      <c r="AF744" s="17">
        <v>0.57482336956842195</v>
      </c>
      <c r="AG744" s="17">
        <v>0.56621658754954995</v>
      </c>
      <c r="AH744" s="17"/>
      <c r="AI744" s="17">
        <v>0.47382498929112399</v>
      </c>
      <c r="AJ744" s="17">
        <v>0.52608565890387005</v>
      </c>
      <c r="AK744" s="17">
        <v>0.57221595453959295</v>
      </c>
      <c r="AL744" s="17">
        <v>0.55394324991254296</v>
      </c>
      <c r="AM744" s="17">
        <v>0.60373542198503505</v>
      </c>
      <c r="AN744" s="17">
        <v>0.67911767991735195</v>
      </c>
      <c r="AO744" s="17">
        <v>0.57267714317847296</v>
      </c>
      <c r="AP744" s="17"/>
      <c r="AQ744" s="17">
        <v>0.72432305987374102</v>
      </c>
      <c r="AR744" s="17">
        <v>0.42558382259016397</v>
      </c>
      <c r="AS744" s="17"/>
      <c r="AT744" s="17">
        <v>0.78993168092352894</v>
      </c>
      <c r="AU744" s="17">
        <v>0.58894727073419995</v>
      </c>
      <c r="AV744" s="17">
        <v>0.417774332981871</v>
      </c>
      <c r="AW744" s="17"/>
      <c r="AX744" s="17">
        <v>0.59630003756286198</v>
      </c>
      <c r="AY744" s="17">
        <v>0.56033331717116497</v>
      </c>
      <c r="AZ744" s="17"/>
      <c r="BA744" s="17">
        <v>0.59061412642102495</v>
      </c>
      <c r="BB744" s="17">
        <v>0.63510460469088004</v>
      </c>
      <c r="BC744" s="17">
        <v>0.71408587670002599</v>
      </c>
      <c r="BD744" s="17">
        <v>0.52768327814516103</v>
      </c>
      <c r="BE744" s="17">
        <v>0.16131923478513999</v>
      </c>
      <c r="BF744" s="17"/>
      <c r="BG744" s="17">
        <v>0.62472582027742996</v>
      </c>
      <c r="BH744" s="17">
        <v>0.25411273504269599</v>
      </c>
    </row>
    <row r="745" spans="2:60" x14ac:dyDescent="0.35">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row>
    <row r="746" spans="2:60" x14ac:dyDescent="0.35">
      <c r="B746" s="6" t="s">
        <v>322</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c r="BH746" s="17"/>
    </row>
    <row r="747" spans="2:60" x14ac:dyDescent="0.35">
      <c r="B747" s="24" t="s">
        <v>97</v>
      </c>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row>
    <row r="748" spans="2:60" x14ac:dyDescent="0.35">
      <c r="B748" t="s">
        <v>311</v>
      </c>
      <c r="C748" s="17">
        <v>6.7156377316659299E-2</v>
      </c>
      <c r="D748" s="17">
        <v>8.0692770548885503E-2</v>
      </c>
      <c r="E748" s="17">
        <v>5.4036139657577698E-2</v>
      </c>
      <c r="F748" s="17"/>
      <c r="G748" s="17">
        <v>7.5051337097656504E-2</v>
      </c>
      <c r="H748" s="17">
        <v>6.6683304978467195E-2</v>
      </c>
      <c r="I748" s="17">
        <v>4.2014282811849699E-2</v>
      </c>
      <c r="J748" s="17">
        <v>6.5938447571237901E-2</v>
      </c>
      <c r="K748" s="17">
        <v>8.5782169412919995E-2</v>
      </c>
      <c r="L748" s="17">
        <v>6.9027860965980903E-2</v>
      </c>
      <c r="M748" s="17"/>
      <c r="N748" s="17">
        <v>7.3916656038697903E-2</v>
      </c>
      <c r="O748" s="17">
        <v>6.0173475470567603E-2</v>
      </c>
      <c r="P748" s="17">
        <v>7.2625788433425403E-2</v>
      </c>
      <c r="Q748" s="17">
        <v>5.4443621874958999E-2</v>
      </c>
      <c r="R748" s="17">
        <v>6.4105524192807503E-2</v>
      </c>
      <c r="S748" s="17"/>
      <c r="T748" s="17">
        <v>5.5998230538712002E-2</v>
      </c>
      <c r="U748" s="17">
        <v>5.5200267065296897E-2</v>
      </c>
      <c r="V748" s="17">
        <v>7.0924002593398802E-2</v>
      </c>
      <c r="W748" s="17">
        <v>7.9467005429529794E-2</v>
      </c>
      <c r="X748" s="17"/>
      <c r="Y748" s="17">
        <v>6.2063594732630699E-2</v>
      </c>
      <c r="Z748" s="17">
        <v>6.55107931669935E-2</v>
      </c>
      <c r="AA748" s="17">
        <v>8.0686972766733006E-2</v>
      </c>
      <c r="AB748" s="17">
        <v>0.10104937780661501</v>
      </c>
      <c r="AC748" s="17">
        <v>6.5337092451319898E-2</v>
      </c>
      <c r="AD748" s="17">
        <v>5.5338228081553503E-2</v>
      </c>
      <c r="AE748" s="17"/>
      <c r="AF748" s="17">
        <v>6.4149545977112601E-2</v>
      </c>
      <c r="AG748" s="17">
        <v>7.1775933476858594E-2</v>
      </c>
      <c r="AH748" s="17"/>
      <c r="AI748" s="17">
        <v>5.5262383970009502E-2</v>
      </c>
      <c r="AJ748" s="17">
        <v>6.5460502709955404E-2</v>
      </c>
      <c r="AK748" s="17">
        <v>6.5998931651936404E-2</v>
      </c>
      <c r="AL748" s="17">
        <v>9.9550096685464995E-2</v>
      </c>
      <c r="AM748" s="17">
        <v>7.0475979125613E-2</v>
      </c>
      <c r="AN748" s="17">
        <v>3.2737429897653797E-2</v>
      </c>
      <c r="AO748" s="17">
        <v>7.2983765477157694E-2</v>
      </c>
      <c r="AP748" s="17"/>
      <c r="AQ748" s="17">
        <v>4.2257790091645701E-2</v>
      </c>
      <c r="AR748" s="17">
        <v>0.10987612639970901</v>
      </c>
      <c r="AS748" s="17"/>
      <c r="AT748" s="17">
        <v>3.51474734727013E-2</v>
      </c>
      <c r="AU748" s="17">
        <v>4.8708651679390501E-2</v>
      </c>
      <c r="AV748" s="17">
        <v>0.11225855658142</v>
      </c>
      <c r="AW748" s="17"/>
      <c r="AX748" s="17">
        <v>5.86018496408744E-2</v>
      </c>
      <c r="AY748" s="17">
        <v>7.0246450256930604E-2</v>
      </c>
      <c r="AZ748" s="17"/>
      <c r="BA748" s="17">
        <v>6.5661579828761502E-2</v>
      </c>
      <c r="BB748" s="17">
        <v>5.4349002789718701E-2</v>
      </c>
      <c r="BC748" s="17">
        <v>2.96084224889555E-2</v>
      </c>
      <c r="BD748" s="17">
        <v>0.101868773594225</v>
      </c>
      <c r="BE748" s="17">
        <v>0.20409885454370799</v>
      </c>
      <c r="BF748" s="17"/>
      <c r="BG748" s="17">
        <v>5.6988012366928097E-2</v>
      </c>
      <c r="BH748" s="17">
        <v>0.178205792124387</v>
      </c>
    </row>
    <row r="749" spans="2:60" x14ac:dyDescent="0.35">
      <c r="B749" t="s">
        <v>312</v>
      </c>
      <c r="C749" s="17">
        <v>6.09542823428115E-2</v>
      </c>
      <c r="D749" s="17">
        <v>7.6128659554266606E-2</v>
      </c>
      <c r="E749" s="17">
        <v>4.7499683841123803E-2</v>
      </c>
      <c r="F749" s="17"/>
      <c r="G749" s="17">
        <v>5.6060895068544801E-2</v>
      </c>
      <c r="H749" s="17">
        <v>6.7576696693572399E-2</v>
      </c>
      <c r="I749" s="17">
        <v>6.1508474289350301E-2</v>
      </c>
      <c r="J749" s="17">
        <v>6.4188700210487296E-2</v>
      </c>
      <c r="K749" s="17">
        <v>5.7007165604138203E-2</v>
      </c>
      <c r="L749" s="17">
        <v>5.8356789285519399E-2</v>
      </c>
      <c r="M749" s="17"/>
      <c r="N749" s="17">
        <v>6.7413965346916405E-2</v>
      </c>
      <c r="O749" s="17">
        <v>3.4901913409687901E-2</v>
      </c>
      <c r="P749" s="17">
        <v>7.3164655960135397E-2</v>
      </c>
      <c r="Q749" s="17">
        <v>8.8602936274656693E-2</v>
      </c>
      <c r="R749" s="17">
        <v>4.2761573090281002E-2</v>
      </c>
      <c r="S749" s="17"/>
      <c r="T749" s="17">
        <v>5.3437922062048698E-2</v>
      </c>
      <c r="U749" s="17">
        <v>5.7603822102440701E-2</v>
      </c>
      <c r="V749" s="17">
        <v>6.5034381249862994E-2</v>
      </c>
      <c r="W749" s="17">
        <v>6.2700849919570895E-2</v>
      </c>
      <c r="X749" s="17"/>
      <c r="Y749" s="17">
        <v>4.2933328450825203E-2</v>
      </c>
      <c r="Z749" s="17">
        <v>7.4417764480986498E-2</v>
      </c>
      <c r="AA749" s="17">
        <v>1.14932808213274E-2</v>
      </c>
      <c r="AB749" s="17">
        <v>5.6241488115113501E-2</v>
      </c>
      <c r="AC749" s="17">
        <v>5.1711350879158097E-2</v>
      </c>
      <c r="AD749" s="17">
        <v>8.5938292226340807E-2</v>
      </c>
      <c r="AE749" s="17"/>
      <c r="AF749" s="17">
        <v>6.2929724175113194E-2</v>
      </c>
      <c r="AG749" s="17">
        <v>5.9316180711929102E-2</v>
      </c>
      <c r="AH749" s="17"/>
      <c r="AI749" s="17">
        <v>4.6257527114022097E-2</v>
      </c>
      <c r="AJ749" s="17">
        <v>5.8781452299818703E-2</v>
      </c>
      <c r="AK749" s="17">
        <v>6.6929600802495604E-2</v>
      </c>
      <c r="AL749" s="17">
        <v>7.1758599385741403E-2</v>
      </c>
      <c r="AM749" s="17">
        <v>5.2257461773725103E-2</v>
      </c>
      <c r="AN749" s="17">
        <v>6.88672151829198E-2</v>
      </c>
      <c r="AO749" s="17">
        <v>7.9889232294866802E-2</v>
      </c>
      <c r="AP749" s="17"/>
      <c r="AQ749" s="17">
        <v>3.5758796852419401E-2</v>
      </c>
      <c r="AR749" s="17">
        <v>8.5752136087222694E-2</v>
      </c>
      <c r="AS749" s="17"/>
      <c r="AT749" s="17">
        <v>3.5229276832991499E-2</v>
      </c>
      <c r="AU749" s="17">
        <v>5.13717303841204E-2</v>
      </c>
      <c r="AV749" s="17">
        <v>9.8425306206714802E-2</v>
      </c>
      <c r="AW749" s="17"/>
      <c r="AX749" s="17">
        <v>4.9319392543398302E-2</v>
      </c>
      <c r="AY749" s="17">
        <v>6.5157046013092995E-2</v>
      </c>
      <c r="AZ749" s="17"/>
      <c r="BA749" s="17">
        <v>3.4719942961293299E-2</v>
      </c>
      <c r="BB749" s="17">
        <v>5.6819609944804401E-2</v>
      </c>
      <c r="BC749" s="17">
        <v>5.1883527074116698E-2</v>
      </c>
      <c r="BD749" s="17">
        <v>7.8493923633490698E-2</v>
      </c>
      <c r="BE749" s="17">
        <v>0.11830830029469901</v>
      </c>
      <c r="BF749" s="17"/>
      <c r="BG749" s="17">
        <v>5.1664176958903699E-2</v>
      </c>
      <c r="BH749" s="17">
        <v>0.108224026365732</v>
      </c>
    </row>
    <row r="750" spans="2:60" x14ac:dyDescent="0.35">
      <c r="B750" t="s">
        <v>313</v>
      </c>
      <c r="C750" s="17">
        <v>0.26961314660914298</v>
      </c>
      <c r="D750" s="17">
        <v>0.25427931889237798</v>
      </c>
      <c r="E750" s="17">
        <v>0.28575808135233299</v>
      </c>
      <c r="F750" s="17"/>
      <c r="G750" s="17">
        <v>0.19663105783097901</v>
      </c>
      <c r="H750" s="17">
        <v>0.24764625787272099</v>
      </c>
      <c r="I750" s="17">
        <v>0.28489035559403197</v>
      </c>
      <c r="J750" s="17">
        <v>0.30717150576186097</v>
      </c>
      <c r="K750" s="17">
        <v>0.325764528696662</v>
      </c>
      <c r="L750" s="17">
        <v>0.24583290574168601</v>
      </c>
      <c r="M750" s="17"/>
      <c r="N750" s="17">
        <v>0.28422737058922098</v>
      </c>
      <c r="O750" s="17">
        <v>0.25083395155586202</v>
      </c>
      <c r="P750" s="17">
        <v>0.28342171790617399</v>
      </c>
      <c r="Q750" s="17">
        <v>0.235437291588484</v>
      </c>
      <c r="R750" s="17">
        <v>0.30480500658552301</v>
      </c>
      <c r="S750" s="17"/>
      <c r="T750" s="17">
        <v>0.235758924963484</v>
      </c>
      <c r="U750" s="17">
        <v>0.31678112673943898</v>
      </c>
      <c r="V750" s="17">
        <v>0.278810274126366</v>
      </c>
      <c r="W750" s="17">
        <v>0.23798752033203999</v>
      </c>
      <c r="X750" s="17"/>
      <c r="Y750" s="17">
        <v>0.2516967304528</v>
      </c>
      <c r="Z750" s="17">
        <v>0.27787597655653801</v>
      </c>
      <c r="AA750" s="17">
        <v>0.22058882383800299</v>
      </c>
      <c r="AB750" s="17">
        <v>0.33401748706341899</v>
      </c>
      <c r="AC750" s="17">
        <v>0.37054646152901699</v>
      </c>
      <c r="AD750" s="17">
        <v>0.24680647752502999</v>
      </c>
      <c r="AE750" s="17"/>
      <c r="AF750" s="17">
        <v>0.28575874441408</v>
      </c>
      <c r="AG750" s="17">
        <v>0.24544034016779201</v>
      </c>
      <c r="AH750" s="17"/>
      <c r="AI750" s="17">
        <v>0.31139177463353501</v>
      </c>
      <c r="AJ750" s="17">
        <v>0.28009646097359098</v>
      </c>
      <c r="AK750" s="17">
        <v>0.25567045088863899</v>
      </c>
      <c r="AL750" s="17">
        <v>0.289236003372836</v>
      </c>
      <c r="AM750" s="17">
        <v>0.27701896153613198</v>
      </c>
      <c r="AN750" s="17">
        <v>0.21776796233801099</v>
      </c>
      <c r="AO750" s="17">
        <v>0.205168417100561</v>
      </c>
      <c r="AP750" s="17"/>
      <c r="AQ750" s="17">
        <v>0.185536754527618</v>
      </c>
      <c r="AR750" s="17">
        <v>0.35310626352531699</v>
      </c>
      <c r="AS750" s="17"/>
      <c r="AT750" s="17">
        <v>0.15837577707353601</v>
      </c>
      <c r="AU750" s="17">
        <v>0.29679983671225002</v>
      </c>
      <c r="AV750" s="17">
        <v>0.31001702024150601</v>
      </c>
      <c r="AW750" s="17"/>
      <c r="AX750" s="17">
        <v>0.28098071395186502</v>
      </c>
      <c r="AY750" s="17">
        <v>0.26550694535832597</v>
      </c>
      <c r="AZ750" s="17"/>
      <c r="BA750" s="17">
        <v>0.29220811914200201</v>
      </c>
      <c r="BB750" s="17">
        <v>0.22566219527113299</v>
      </c>
      <c r="BC750" s="17">
        <v>0.204187967701046</v>
      </c>
      <c r="BD750" s="17">
        <v>0.19889491366718101</v>
      </c>
      <c r="BE750" s="17">
        <v>0.48825366693653</v>
      </c>
      <c r="BF750" s="17"/>
      <c r="BG750" s="17">
        <v>0.24118609666100899</v>
      </c>
      <c r="BH750" s="17">
        <v>0.41496423793096698</v>
      </c>
    </row>
    <row r="751" spans="2:60" x14ac:dyDescent="0.35">
      <c r="B751" t="s">
        <v>314</v>
      </c>
      <c r="C751" s="17">
        <v>0.299654442782751</v>
      </c>
      <c r="D751" s="17">
        <v>0.30536086757693598</v>
      </c>
      <c r="E751" s="17">
        <v>0.29586957691177401</v>
      </c>
      <c r="F751" s="17"/>
      <c r="G751" s="17">
        <v>0.30687398732766502</v>
      </c>
      <c r="H751" s="17">
        <v>0.311083118726381</v>
      </c>
      <c r="I751" s="17">
        <v>0.27710832366406901</v>
      </c>
      <c r="J751" s="17">
        <v>0.251274400842386</v>
      </c>
      <c r="K751" s="17">
        <v>0.275895055183358</v>
      </c>
      <c r="L751" s="17">
        <v>0.35874684145906599</v>
      </c>
      <c r="M751" s="17"/>
      <c r="N751" s="17">
        <v>0.252516623735623</v>
      </c>
      <c r="O751" s="17">
        <v>0.31375185535731698</v>
      </c>
      <c r="P751" s="17">
        <v>0.30008459494219603</v>
      </c>
      <c r="Q751" s="17">
        <v>0.39370310057376501</v>
      </c>
      <c r="R751" s="17">
        <v>0.24171579634686199</v>
      </c>
      <c r="S751" s="17"/>
      <c r="T751" s="17">
        <v>0.31686142780924598</v>
      </c>
      <c r="U751" s="17">
        <v>0.29794595701210502</v>
      </c>
      <c r="V751" s="17">
        <v>0.28590152512003703</v>
      </c>
      <c r="W751" s="17">
        <v>0.31084027202643899</v>
      </c>
      <c r="X751" s="17"/>
      <c r="Y751" s="17">
        <v>0.29145559785455799</v>
      </c>
      <c r="Z751" s="17">
        <v>0.303297892846221</v>
      </c>
      <c r="AA751" s="17">
        <v>0.32579593116403799</v>
      </c>
      <c r="AB751" s="17">
        <v>0.29661805786122902</v>
      </c>
      <c r="AC751" s="17">
        <v>7.5358373354766903E-2</v>
      </c>
      <c r="AD751" s="17">
        <v>0.32239877950495599</v>
      </c>
      <c r="AE751" s="17"/>
      <c r="AF751" s="17">
        <v>0.298640484741863</v>
      </c>
      <c r="AG751" s="17">
        <v>0.30446883328451202</v>
      </c>
      <c r="AH751" s="17"/>
      <c r="AI751" s="17">
        <v>0.22218291733744899</v>
      </c>
      <c r="AJ751" s="17">
        <v>0.27040865612259302</v>
      </c>
      <c r="AK751" s="17">
        <v>0.31922599547043801</v>
      </c>
      <c r="AL751" s="17">
        <v>0.27273601077870901</v>
      </c>
      <c r="AM751" s="17">
        <v>0.33600397152244699</v>
      </c>
      <c r="AN751" s="17">
        <v>0.329066222953941</v>
      </c>
      <c r="AO751" s="17">
        <v>0.29246905700970799</v>
      </c>
      <c r="AP751" s="17"/>
      <c r="AQ751" s="17">
        <v>0.35476771985808597</v>
      </c>
      <c r="AR751" s="17">
        <v>0.24848084078242799</v>
      </c>
      <c r="AS751" s="17"/>
      <c r="AT751" s="17">
        <v>0.347201371435294</v>
      </c>
      <c r="AU751" s="17">
        <v>0.32984351176465398</v>
      </c>
      <c r="AV751" s="17">
        <v>0.24888144908382701</v>
      </c>
      <c r="AW751" s="17"/>
      <c r="AX751" s="17">
        <v>0.30343221389014302</v>
      </c>
      <c r="AY751" s="17">
        <v>0.298289833453526</v>
      </c>
      <c r="AZ751" s="17"/>
      <c r="BA751" s="17">
        <v>0.24410866780571</v>
      </c>
      <c r="BB751" s="17">
        <v>0.32754941715439401</v>
      </c>
      <c r="BC751" s="17">
        <v>0.38501738624693899</v>
      </c>
      <c r="BD751" s="17">
        <v>0.34640422671503801</v>
      </c>
      <c r="BE751" s="17">
        <v>0.106144391748449</v>
      </c>
      <c r="BF751" s="17"/>
      <c r="BG751" s="17">
        <v>0.30808427354469903</v>
      </c>
      <c r="BH751" s="17">
        <v>0.16699793745501701</v>
      </c>
    </row>
    <row r="752" spans="2:60" x14ac:dyDescent="0.35">
      <c r="B752" t="s">
        <v>315</v>
      </c>
      <c r="C752" s="17">
        <v>0.25602871125080201</v>
      </c>
      <c r="D752" s="17">
        <v>0.25239659914268597</v>
      </c>
      <c r="E752" s="17">
        <v>0.25794571875079497</v>
      </c>
      <c r="F752" s="17"/>
      <c r="G752" s="17">
        <v>0.286537782405617</v>
      </c>
      <c r="H752" s="17">
        <v>0.264560431820688</v>
      </c>
      <c r="I752" s="17">
        <v>0.28637049313739898</v>
      </c>
      <c r="J752" s="17">
        <v>0.250177245209808</v>
      </c>
      <c r="K752" s="17">
        <v>0.22394319142108701</v>
      </c>
      <c r="L752" s="17">
        <v>0.23697739770029999</v>
      </c>
      <c r="M752" s="17"/>
      <c r="N752" s="17">
        <v>0.24878838357220201</v>
      </c>
      <c r="O752" s="17">
        <v>0.27628811386623597</v>
      </c>
      <c r="P752" s="17">
        <v>0.25175758141398102</v>
      </c>
      <c r="Q752" s="17">
        <v>0.20707024049502901</v>
      </c>
      <c r="R752" s="17">
        <v>0.32185740551321801</v>
      </c>
      <c r="S752" s="17"/>
      <c r="T752" s="17">
        <v>0.29549979013014699</v>
      </c>
      <c r="U752" s="17">
        <v>0.23766543512809199</v>
      </c>
      <c r="V752" s="17">
        <v>0.246033061559251</v>
      </c>
      <c r="W752" s="17">
        <v>0.25989973907522801</v>
      </c>
      <c r="X752" s="17"/>
      <c r="Y752" s="17">
        <v>0.29616868951608499</v>
      </c>
      <c r="Z752" s="17">
        <v>0.23945017676285199</v>
      </c>
      <c r="AA752" s="17">
        <v>0.291867296536581</v>
      </c>
      <c r="AB752" s="17">
        <v>0.173292106811302</v>
      </c>
      <c r="AC752" s="17">
        <v>0.437046721785738</v>
      </c>
      <c r="AD752" s="17">
        <v>0.24110278752521599</v>
      </c>
      <c r="AE752" s="17"/>
      <c r="AF752" s="17">
        <v>0.25039478813021299</v>
      </c>
      <c r="AG752" s="17">
        <v>0.26539137387574102</v>
      </c>
      <c r="AH752" s="17"/>
      <c r="AI752" s="17">
        <v>0.19563428919379999</v>
      </c>
      <c r="AJ752" s="17">
        <v>0.27491834233528001</v>
      </c>
      <c r="AK752" s="17">
        <v>0.232371410044374</v>
      </c>
      <c r="AL752" s="17">
        <v>0.23485331888225799</v>
      </c>
      <c r="AM752" s="17">
        <v>0.253085606056412</v>
      </c>
      <c r="AN752" s="17">
        <v>0.32303449470578299</v>
      </c>
      <c r="AO752" s="17">
        <v>0.29438343389187799</v>
      </c>
      <c r="AP752" s="17"/>
      <c r="AQ752" s="17">
        <v>0.34412308000682401</v>
      </c>
      <c r="AR752" s="17">
        <v>0.169698786818264</v>
      </c>
      <c r="AS752" s="17"/>
      <c r="AT752" s="17">
        <v>0.41163421424611302</v>
      </c>
      <c r="AU752" s="17">
        <v>0.216100022842309</v>
      </c>
      <c r="AV752" s="17">
        <v>0.21065929376804499</v>
      </c>
      <c r="AW752" s="17"/>
      <c r="AX752" s="17">
        <v>0.27527048463221399</v>
      </c>
      <c r="AY752" s="17">
        <v>0.24907818335467499</v>
      </c>
      <c r="AZ752" s="17"/>
      <c r="BA752" s="17">
        <v>0.33263394483012299</v>
      </c>
      <c r="BB752" s="17">
        <v>0.31598825375526401</v>
      </c>
      <c r="BC752" s="17">
        <v>0.293596066547678</v>
      </c>
      <c r="BD752" s="17">
        <v>0.246164836345142</v>
      </c>
      <c r="BE752" s="17">
        <v>3.6370732870296497E-2</v>
      </c>
      <c r="BF752" s="17"/>
      <c r="BG752" s="17">
        <v>0.31987137764597501</v>
      </c>
      <c r="BH752" s="17">
        <v>8.9507850302140604E-2</v>
      </c>
    </row>
    <row r="753" spans="2:60" x14ac:dyDescent="0.35">
      <c r="B753" t="s">
        <v>114</v>
      </c>
      <c r="C753" s="17">
        <v>4.6593039697832399E-2</v>
      </c>
      <c r="D753" s="17">
        <v>3.1141784284849001E-2</v>
      </c>
      <c r="E753" s="17">
        <v>5.8890799486396098E-2</v>
      </c>
      <c r="F753" s="17"/>
      <c r="G753" s="17">
        <v>7.8844940269537894E-2</v>
      </c>
      <c r="H753" s="17">
        <v>4.2450189908170302E-2</v>
      </c>
      <c r="I753" s="17">
        <v>4.81080705033003E-2</v>
      </c>
      <c r="J753" s="17">
        <v>6.1249700404218697E-2</v>
      </c>
      <c r="K753" s="17">
        <v>3.1607889681834103E-2</v>
      </c>
      <c r="L753" s="17">
        <v>3.1058204847447101E-2</v>
      </c>
      <c r="M753" s="17"/>
      <c r="N753" s="17">
        <v>7.3137000717339695E-2</v>
      </c>
      <c r="O753" s="17">
        <v>6.4050690340329203E-2</v>
      </c>
      <c r="P753" s="17">
        <v>1.8945661344088201E-2</v>
      </c>
      <c r="Q753" s="17">
        <v>2.0742809193106799E-2</v>
      </c>
      <c r="R753" s="17">
        <v>2.4754694271308601E-2</v>
      </c>
      <c r="S753" s="17"/>
      <c r="T753" s="17">
        <v>4.2443704496362797E-2</v>
      </c>
      <c r="U753" s="17">
        <v>3.4803391952626599E-2</v>
      </c>
      <c r="V753" s="17">
        <v>5.3296755351084302E-2</v>
      </c>
      <c r="W753" s="17">
        <v>4.9104613217192103E-2</v>
      </c>
      <c r="X753" s="17"/>
      <c r="Y753" s="17">
        <v>5.5682058993100997E-2</v>
      </c>
      <c r="Z753" s="17">
        <v>3.9447396186409397E-2</v>
      </c>
      <c r="AA753" s="17">
        <v>6.9567694873317501E-2</v>
      </c>
      <c r="AB753" s="17">
        <v>3.8781482342321698E-2</v>
      </c>
      <c r="AC753" s="17">
        <v>0</v>
      </c>
      <c r="AD753" s="17">
        <v>4.8415435136903502E-2</v>
      </c>
      <c r="AE753" s="17"/>
      <c r="AF753" s="17">
        <v>3.8126712561618398E-2</v>
      </c>
      <c r="AG753" s="17">
        <v>5.3607338483167601E-2</v>
      </c>
      <c r="AH753" s="17"/>
      <c r="AI753" s="17">
        <v>0.16927110775118401</v>
      </c>
      <c r="AJ753" s="17">
        <v>5.03345855587621E-2</v>
      </c>
      <c r="AK753" s="17">
        <v>5.9803611142116297E-2</v>
      </c>
      <c r="AL753" s="17">
        <v>3.1865970894989798E-2</v>
      </c>
      <c r="AM753" s="17">
        <v>1.11580199856713E-2</v>
      </c>
      <c r="AN753" s="17">
        <v>2.8526674921691499E-2</v>
      </c>
      <c r="AO753" s="17">
        <v>5.5106094225828801E-2</v>
      </c>
      <c r="AP753" s="17"/>
      <c r="AQ753" s="17">
        <v>3.7555858663407403E-2</v>
      </c>
      <c r="AR753" s="17">
        <v>3.3085846387059102E-2</v>
      </c>
      <c r="AS753" s="17"/>
      <c r="AT753" s="17">
        <v>1.24118869393642E-2</v>
      </c>
      <c r="AU753" s="17">
        <v>5.71762466172763E-2</v>
      </c>
      <c r="AV753" s="17">
        <v>1.9758374118485598E-2</v>
      </c>
      <c r="AW753" s="17"/>
      <c r="AX753" s="17">
        <v>3.2395345341504699E-2</v>
      </c>
      <c r="AY753" s="17">
        <v>5.1721541563448999E-2</v>
      </c>
      <c r="AZ753" s="17"/>
      <c r="BA753" s="17">
        <v>3.0667745432110299E-2</v>
      </c>
      <c r="BB753" s="17">
        <v>1.9631521084685601E-2</v>
      </c>
      <c r="BC753" s="17">
        <v>3.57066299412655E-2</v>
      </c>
      <c r="BD753" s="17">
        <v>2.8173326044922901E-2</v>
      </c>
      <c r="BE753" s="17">
        <v>4.6824053606317702E-2</v>
      </c>
      <c r="BF753" s="17"/>
      <c r="BG753" s="17">
        <v>2.2206062822484898E-2</v>
      </c>
      <c r="BH753" s="17">
        <v>4.21001558217549E-2</v>
      </c>
    </row>
    <row r="754" spans="2:60" x14ac:dyDescent="0.35">
      <c r="B754" t="s">
        <v>316</v>
      </c>
      <c r="C754" s="17">
        <v>0.12811065965947099</v>
      </c>
      <c r="D754" s="17">
        <v>0.156821430103152</v>
      </c>
      <c r="E754" s="17">
        <v>0.10153582349870199</v>
      </c>
      <c r="F754" s="17"/>
      <c r="G754" s="17">
        <v>0.13111223216620099</v>
      </c>
      <c r="H754" s="17">
        <v>0.13426000167204</v>
      </c>
      <c r="I754" s="17">
        <v>0.1035227571012</v>
      </c>
      <c r="J754" s="17">
        <v>0.13012714778172499</v>
      </c>
      <c r="K754" s="17">
        <v>0.14278933501705801</v>
      </c>
      <c r="L754" s="17">
        <v>0.1273846502515</v>
      </c>
      <c r="M754" s="17"/>
      <c r="N754" s="17">
        <v>0.141330621385614</v>
      </c>
      <c r="O754" s="17">
        <v>9.5075388880255504E-2</v>
      </c>
      <c r="P754" s="17">
        <v>0.14579044439356101</v>
      </c>
      <c r="Q754" s="17">
        <v>0.143046558149616</v>
      </c>
      <c r="R754" s="17">
        <v>0.10686709728308801</v>
      </c>
      <c r="S754" s="17"/>
      <c r="T754" s="17">
        <v>0.10943615260076101</v>
      </c>
      <c r="U754" s="17">
        <v>0.112804089167738</v>
      </c>
      <c r="V754" s="17">
        <v>0.135958383843262</v>
      </c>
      <c r="W754" s="17">
        <v>0.14216785534910101</v>
      </c>
      <c r="X754" s="17"/>
      <c r="Y754" s="17">
        <v>0.10499692318345601</v>
      </c>
      <c r="Z754" s="17">
        <v>0.13992855764798001</v>
      </c>
      <c r="AA754" s="17">
        <v>9.2180253588060396E-2</v>
      </c>
      <c r="AB754" s="17">
        <v>0.157290865921728</v>
      </c>
      <c r="AC754" s="17">
        <v>0.11704844333047799</v>
      </c>
      <c r="AD754" s="17">
        <v>0.141276520307894</v>
      </c>
      <c r="AE754" s="17"/>
      <c r="AF754" s="17">
        <v>0.127079270152226</v>
      </c>
      <c r="AG754" s="17">
        <v>0.13109211418878799</v>
      </c>
      <c r="AH754" s="17"/>
      <c r="AI754" s="17">
        <v>0.10151991108403199</v>
      </c>
      <c r="AJ754" s="17">
        <v>0.124241955009774</v>
      </c>
      <c r="AK754" s="17">
        <v>0.13292853245443201</v>
      </c>
      <c r="AL754" s="17">
        <v>0.171308696071206</v>
      </c>
      <c r="AM754" s="17">
        <v>0.12273344089933801</v>
      </c>
      <c r="AN754" s="17">
        <v>0.101604645080574</v>
      </c>
      <c r="AO754" s="17">
        <v>0.15287299777202501</v>
      </c>
      <c r="AP754" s="17"/>
      <c r="AQ754" s="17">
        <v>7.80165869440652E-2</v>
      </c>
      <c r="AR754" s="17">
        <v>0.19562826248693199</v>
      </c>
      <c r="AS754" s="17"/>
      <c r="AT754" s="17">
        <v>7.0376750305692695E-2</v>
      </c>
      <c r="AU754" s="17">
        <v>0.100080382063511</v>
      </c>
      <c r="AV754" s="17">
        <v>0.210683862788135</v>
      </c>
      <c r="AW754" s="17"/>
      <c r="AX754" s="17">
        <v>0.107921242184273</v>
      </c>
      <c r="AY754" s="17">
        <v>0.13540349627002399</v>
      </c>
      <c r="AZ754" s="17"/>
      <c r="BA754" s="17">
        <v>0.10038152279005499</v>
      </c>
      <c r="BB754" s="17">
        <v>0.111168612734523</v>
      </c>
      <c r="BC754" s="17">
        <v>8.1491949563072194E-2</v>
      </c>
      <c r="BD754" s="17">
        <v>0.180362697227716</v>
      </c>
      <c r="BE754" s="17">
        <v>0.32240715483840698</v>
      </c>
      <c r="BF754" s="17"/>
      <c r="BG754" s="17">
        <v>0.108652189325832</v>
      </c>
      <c r="BH754" s="17">
        <v>0.28642981849012</v>
      </c>
    </row>
    <row r="755" spans="2:60" x14ac:dyDescent="0.35">
      <c r="B755" t="s">
        <v>317</v>
      </c>
      <c r="C755" s="17">
        <v>0.55568315403355395</v>
      </c>
      <c r="D755" s="17">
        <v>0.55775746671962101</v>
      </c>
      <c r="E755" s="17">
        <v>0.55381529566256904</v>
      </c>
      <c r="F755" s="17"/>
      <c r="G755" s="17">
        <v>0.59341176973328202</v>
      </c>
      <c r="H755" s="17">
        <v>0.57564355054706895</v>
      </c>
      <c r="I755" s="17">
        <v>0.56347881680146805</v>
      </c>
      <c r="J755" s="17">
        <v>0.50145164605219505</v>
      </c>
      <c r="K755" s="17">
        <v>0.49983824660444498</v>
      </c>
      <c r="L755" s="17">
        <v>0.59572423915936701</v>
      </c>
      <c r="M755" s="17"/>
      <c r="N755" s="17">
        <v>0.50130500730782501</v>
      </c>
      <c r="O755" s="17">
        <v>0.59003996922355295</v>
      </c>
      <c r="P755" s="17">
        <v>0.55184217635617705</v>
      </c>
      <c r="Q755" s="17">
        <v>0.60077334106879299</v>
      </c>
      <c r="R755" s="17">
        <v>0.56357320186007998</v>
      </c>
      <c r="S755" s="17"/>
      <c r="T755" s="17">
        <v>0.61236121793939302</v>
      </c>
      <c r="U755" s="17">
        <v>0.53561139214019704</v>
      </c>
      <c r="V755" s="17">
        <v>0.53193458667928795</v>
      </c>
      <c r="W755" s="17">
        <v>0.57074001110166706</v>
      </c>
      <c r="X755" s="17"/>
      <c r="Y755" s="17">
        <v>0.58762428737064298</v>
      </c>
      <c r="Z755" s="17">
        <v>0.54274806960907296</v>
      </c>
      <c r="AA755" s="17">
        <v>0.61766322770061899</v>
      </c>
      <c r="AB755" s="17">
        <v>0.46991016467253099</v>
      </c>
      <c r="AC755" s="17">
        <v>0.51240509514050503</v>
      </c>
      <c r="AD755" s="17">
        <v>0.56350156703017196</v>
      </c>
      <c r="AE755" s="17"/>
      <c r="AF755" s="17">
        <v>0.54903527287207599</v>
      </c>
      <c r="AG755" s="17">
        <v>0.56986020716025299</v>
      </c>
      <c r="AH755" s="17"/>
      <c r="AI755" s="17">
        <v>0.41781720653124899</v>
      </c>
      <c r="AJ755" s="17">
        <v>0.54532699845787302</v>
      </c>
      <c r="AK755" s="17">
        <v>0.55159740551481196</v>
      </c>
      <c r="AL755" s="17">
        <v>0.50758932966096704</v>
      </c>
      <c r="AM755" s="17">
        <v>0.58908957757885905</v>
      </c>
      <c r="AN755" s="17">
        <v>0.65210071765972399</v>
      </c>
      <c r="AO755" s="17">
        <v>0.58685249090158598</v>
      </c>
      <c r="AP755" s="17"/>
      <c r="AQ755" s="17">
        <v>0.69889079986490898</v>
      </c>
      <c r="AR755" s="17">
        <v>0.41817962760069199</v>
      </c>
      <c r="AS755" s="17"/>
      <c r="AT755" s="17">
        <v>0.75883558568140697</v>
      </c>
      <c r="AU755" s="17">
        <v>0.54594353460696299</v>
      </c>
      <c r="AV755" s="17">
        <v>0.45954074285187302</v>
      </c>
      <c r="AW755" s="17"/>
      <c r="AX755" s="17">
        <v>0.57870269852235701</v>
      </c>
      <c r="AY755" s="17">
        <v>0.54736801680820102</v>
      </c>
      <c r="AZ755" s="17"/>
      <c r="BA755" s="17">
        <v>0.57674261263583304</v>
      </c>
      <c r="BB755" s="17">
        <v>0.64353767090965797</v>
      </c>
      <c r="BC755" s="17">
        <v>0.67861345279461704</v>
      </c>
      <c r="BD755" s="17">
        <v>0.59256906306017998</v>
      </c>
      <c r="BE755" s="17">
        <v>0.14251512461874499</v>
      </c>
      <c r="BF755" s="17"/>
      <c r="BG755" s="17">
        <v>0.62795565119067498</v>
      </c>
      <c r="BH755" s="17">
        <v>0.25650578775715799</v>
      </c>
    </row>
    <row r="756" spans="2:60" x14ac:dyDescent="0.35">
      <c r="B756" t="s">
        <v>318</v>
      </c>
      <c r="C756" s="17">
        <v>0.42757249437408301</v>
      </c>
      <c r="D756" s="17">
        <v>0.40093603661646898</v>
      </c>
      <c r="E756" s="17">
        <v>0.45227947216386799</v>
      </c>
      <c r="F756" s="17"/>
      <c r="G756" s="17">
        <v>0.46229953756707998</v>
      </c>
      <c r="H756" s="17">
        <v>0.44138354887502901</v>
      </c>
      <c r="I756" s="17">
        <v>0.45995605970026798</v>
      </c>
      <c r="J756" s="17">
        <v>0.37132449827046998</v>
      </c>
      <c r="K756" s="17">
        <v>0.357048911587387</v>
      </c>
      <c r="L756" s="17">
        <v>0.46833958890786598</v>
      </c>
      <c r="M756" s="17"/>
      <c r="N756" s="17">
        <v>0.35997438592221098</v>
      </c>
      <c r="O756" s="17">
        <v>0.49496458034329799</v>
      </c>
      <c r="P756" s="17">
        <v>0.40605173196261701</v>
      </c>
      <c r="Q756" s="17">
        <v>0.45772678291917801</v>
      </c>
      <c r="R756" s="17">
        <v>0.45670610457699101</v>
      </c>
      <c r="S756" s="17"/>
      <c r="T756" s="17">
        <v>0.50292506533863202</v>
      </c>
      <c r="U756" s="17">
        <v>0.422807302972459</v>
      </c>
      <c r="V756" s="17">
        <v>0.39597620283602702</v>
      </c>
      <c r="W756" s="17">
        <v>0.42857215575256602</v>
      </c>
      <c r="X756" s="17"/>
      <c r="Y756" s="17">
        <v>0.48262736418718699</v>
      </c>
      <c r="Z756" s="17">
        <v>0.402819511961093</v>
      </c>
      <c r="AA756" s="17">
        <v>0.52548297411255895</v>
      </c>
      <c r="AB756" s="17">
        <v>0.31261929875080302</v>
      </c>
      <c r="AC756" s="17">
        <v>0.39535665181002699</v>
      </c>
      <c r="AD756" s="17">
        <v>0.42222504672227801</v>
      </c>
      <c r="AE756" s="17"/>
      <c r="AF756" s="17">
        <v>0.42195600271985001</v>
      </c>
      <c r="AG756" s="17">
        <v>0.43876809297146502</v>
      </c>
      <c r="AH756" s="17"/>
      <c r="AI756" s="17">
        <v>0.31629729544721802</v>
      </c>
      <c r="AJ756" s="17">
        <v>0.42108504344809899</v>
      </c>
      <c r="AK756" s="17">
        <v>0.41866887306037998</v>
      </c>
      <c r="AL756" s="17">
        <v>0.33628063358976101</v>
      </c>
      <c r="AM756" s="17">
        <v>0.46635613667952103</v>
      </c>
      <c r="AN756" s="17">
        <v>0.55049607257915001</v>
      </c>
      <c r="AO756" s="17">
        <v>0.43397949312956102</v>
      </c>
      <c r="AP756" s="17"/>
      <c r="AQ756" s="17">
        <v>0.62087421292084399</v>
      </c>
      <c r="AR756" s="17">
        <v>0.22255136511376</v>
      </c>
      <c r="AS756" s="17"/>
      <c r="AT756" s="17">
        <v>0.68845883537571395</v>
      </c>
      <c r="AU756" s="17">
        <v>0.44586315254345199</v>
      </c>
      <c r="AV756" s="17">
        <v>0.24885688006373799</v>
      </c>
      <c r="AW756" s="17"/>
      <c r="AX756" s="17">
        <v>0.47078145633808499</v>
      </c>
      <c r="AY756" s="17">
        <v>0.411964520538178</v>
      </c>
      <c r="AZ756" s="17"/>
      <c r="BA756" s="17">
        <v>0.47636108984577802</v>
      </c>
      <c r="BB756" s="17">
        <v>0.53236905817513502</v>
      </c>
      <c r="BC756" s="17">
        <v>0.597121503231544</v>
      </c>
      <c r="BD756" s="17">
        <v>0.41220636583246401</v>
      </c>
      <c r="BE756" s="17">
        <v>-0.17989203021966199</v>
      </c>
      <c r="BF756" s="17"/>
      <c r="BG756" s="17">
        <v>0.519303461864843</v>
      </c>
      <c r="BH756" s="17">
        <v>-2.9924030732961699E-2</v>
      </c>
    </row>
    <row r="757" spans="2:60" x14ac:dyDescent="0.35">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row>
    <row r="758" spans="2:60" x14ac:dyDescent="0.35">
      <c r="B758" s="6" t="s">
        <v>323</v>
      </c>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17"/>
      <c r="BB758" s="17"/>
      <c r="BC758" s="17"/>
      <c r="BD758" s="17"/>
      <c r="BE758" s="17"/>
      <c r="BF758" s="17"/>
      <c r="BG758" s="17"/>
      <c r="BH758" s="17"/>
    </row>
    <row r="759" spans="2:60" x14ac:dyDescent="0.35">
      <c r="B759" s="24" t="s">
        <v>97</v>
      </c>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row>
    <row r="760" spans="2:60" x14ac:dyDescent="0.35">
      <c r="B760" t="s">
        <v>311</v>
      </c>
      <c r="C760" s="17">
        <v>4.7838180979372098E-2</v>
      </c>
      <c r="D760" s="17">
        <v>5.3113484159924E-2</v>
      </c>
      <c r="E760" s="17">
        <v>4.2998431666501698E-2</v>
      </c>
      <c r="F760" s="17"/>
      <c r="G760" s="17">
        <v>5.51021456843706E-2</v>
      </c>
      <c r="H760" s="17">
        <v>4.5534568123435197E-2</v>
      </c>
      <c r="I760" s="17">
        <v>4.2519724296920199E-2</v>
      </c>
      <c r="J760" s="17">
        <v>5.9592211723689802E-2</v>
      </c>
      <c r="K760" s="17">
        <v>4.3921347329194997E-2</v>
      </c>
      <c r="L760" s="17">
        <v>4.4000503173899801E-2</v>
      </c>
      <c r="M760" s="17"/>
      <c r="N760" s="17">
        <v>4.4690292735277998E-2</v>
      </c>
      <c r="O760" s="17">
        <v>3.3075107655433401E-2</v>
      </c>
      <c r="P760" s="17">
        <v>5.5292608496591102E-2</v>
      </c>
      <c r="Q760" s="17">
        <v>4.9387549584016803E-2</v>
      </c>
      <c r="R760" s="17">
        <v>6.0897675294309402E-2</v>
      </c>
      <c r="S760" s="17"/>
      <c r="T760" s="17">
        <v>5.4309688066625901E-2</v>
      </c>
      <c r="U760" s="17">
        <v>3.5663231723399899E-2</v>
      </c>
      <c r="V760" s="17">
        <v>4.33893965844631E-2</v>
      </c>
      <c r="W760" s="17">
        <v>6.0916971737247701E-2</v>
      </c>
      <c r="X760" s="17"/>
      <c r="Y760" s="17">
        <v>5.4564703100839301E-2</v>
      </c>
      <c r="Z760" s="17">
        <v>4.9964745463327798E-2</v>
      </c>
      <c r="AA760" s="17">
        <v>2.05040495419316E-2</v>
      </c>
      <c r="AB760" s="17">
        <v>5.2802396669202702E-2</v>
      </c>
      <c r="AC760" s="17">
        <v>0</v>
      </c>
      <c r="AD760" s="17">
        <v>3.0170665996767002E-2</v>
      </c>
      <c r="AE760" s="17"/>
      <c r="AF760" s="17">
        <v>4.6649051893885497E-2</v>
      </c>
      <c r="AG760" s="17">
        <v>5.0430251610509201E-2</v>
      </c>
      <c r="AH760" s="17"/>
      <c r="AI760" s="17">
        <v>3.6746283576844001E-2</v>
      </c>
      <c r="AJ760" s="17">
        <v>4.5625024280429999E-2</v>
      </c>
      <c r="AK760" s="17">
        <v>3.8772439073710099E-2</v>
      </c>
      <c r="AL760" s="17">
        <v>5.8179073714797101E-2</v>
      </c>
      <c r="AM760" s="17">
        <v>5.2308871152300401E-2</v>
      </c>
      <c r="AN760" s="17">
        <v>5.1367119848023002E-2</v>
      </c>
      <c r="AO760" s="17">
        <v>6.5432934791209402E-2</v>
      </c>
      <c r="AP760" s="17"/>
      <c r="AQ760" s="17">
        <v>4.0886879472721301E-2</v>
      </c>
      <c r="AR760" s="17">
        <v>6.9248807411661006E-2</v>
      </c>
      <c r="AS760" s="17"/>
      <c r="AT760" s="17">
        <v>2.7026833419680402E-2</v>
      </c>
      <c r="AU760" s="17">
        <v>4.6093103732836802E-2</v>
      </c>
      <c r="AV760" s="17">
        <v>6.6193627485527901E-2</v>
      </c>
      <c r="AW760" s="17"/>
      <c r="AX760" s="17">
        <v>4.3295565563130502E-2</v>
      </c>
      <c r="AY760" s="17">
        <v>4.9479067946810701E-2</v>
      </c>
      <c r="AZ760" s="17"/>
      <c r="BA760" s="17">
        <v>6.1160552627002103E-2</v>
      </c>
      <c r="BB760" s="17">
        <v>2.84202079666241E-2</v>
      </c>
      <c r="BC760" s="17">
        <v>4.7196131993774898E-2</v>
      </c>
      <c r="BD760" s="17">
        <v>6.75261283742042E-2</v>
      </c>
      <c r="BE760" s="17">
        <v>9.7264858652147304E-2</v>
      </c>
      <c r="BF760" s="17"/>
      <c r="BG760" s="17">
        <v>3.6057909157226099E-2</v>
      </c>
      <c r="BH760" s="17">
        <v>8.9732566862819302E-2</v>
      </c>
    </row>
    <row r="761" spans="2:60" x14ac:dyDescent="0.35">
      <c r="B761" t="s">
        <v>312</v>
      </c>
      <c r="C761" s="17">
        <v>0.121792948315485</v>
      </c>
      <c r="D761" s="17">
        <v>0.12673234127756899</v>
      </c>
      <c r="E761" s="17">
        <v>0.117685864405462</v>
      </c>
      <c r="F761" s="17"/>
      <c r="G761" s="17">
        <v>0.107031389357158</v>
      </c>
      <c r="H761" s="17">
        <v>0.10653439592686199</v>
      </c>
      <c r="I761" s="17">
        <v>0.152991876977808</v>
      </c>
      <c r="J761" s="17">
        <v>0.113246035608819</v>
      </c>
      <c r="K761" s="17">
        <v>0.104823631611788</v>
      </c>
      <c r="L761" s="17">
        <v>0.13861600514580499</v>
      </c>
      <c r="M761" s="17"/>
      <c r="N761" s="17">
        <v>9.8511446727908805E-2</v>
      </c>
      <c r="O761" s="17">
        <v>0.12754483920059101</v>
      </c>
      <c r="P761" s="17">
        <v>0.13235048134601299</v>
      </c>
      <c r="Q761" s="17">
        <v>0.126369835629004</v>
      </c>
      <c r="R761" s="17">
        <v>0.13802804461364901</v>
      </c>
      <c r="S761" s="17"/>
      <c r="T761" s="17">
        <v>0.12850035607121901</v>
      </c>
      <c r="U761" s="17">
        <v>0.13501818494139001</v>
      </c>
      <c r="V761" s="17">
        <v>0.11291802353802601</v>
      </c>
      <c r="W761" s="17">
        <v>0.119677374500843</v>
      </c>
      <c r="X761" s="17"/>
      <c r="Y761" s="17">
        <v>9.2189538405509697E-2</v>
      </c>
      <c r="Z761" s="17">
        <v>0.13750243902991799</v>
      </c>
      <c r="AA761" s="17">
        <v>0.13963723995075</v>
      </c>
      <c r="AB761" s="17">
        <v>0.11897240136220499</v>
      </c>
      <c r="AC761" s="17">
        <v>7.9545509384500696E-2</v>
      </c>
      <c r="AD761" s="17">
        <v>0.15074500039668901</v>
      </c>
      <c r="AE761" s="17"/>
      <c r="AF761" s="17">
        <v>0.129581759517751</v>
      </c>
      <c r="AG761" s="17">
        <v>0.11308206131192999</v>
      </c>
      <c r="AH761" s="17"/>
      <c r="AI761" s="17">
        <v>0.12545663201753399</v>
      </c>
      <c r="AJ761" s="17">
        <v>0.122405123188325</v>
      </c>
      <c r="AK761" s="17">
        <v>0.13640670614791101</v>
      </c>
      <c r="AL761" s="17">
        <v>9.1295880956801995E-2</v>
      </c>
      <c r="AM761" s="17">
        <v>0.12185225453674001</v>
      </c>
      <c r="AN761" s="17">
        <v>0.122151535325932</v>
      </c>
      <c r="AO761" s="17">
        <v>0.123707385126706</v>
      </c>
      <c r="AP761" s="17"/>
      <c r="AQ761" s="17">
        <v>0.11694825932443199</v>
      </c>
      <c r="AR761" s="17">
        <v>0.13857089445050599</v>
      </c>
      <c r="AS761" s="17"/>
      <c r="AT761" s="17">
        <v>0.13838521046116101</v>
      </c>
      <c r="AU761" s="17">
        <v>0.111896394833259</v>
      </c>
      <c r="AV761" s="17">
        <v>0.12754264741777899</v>
      </c>
      <c r="AW761" s="17"/>
      <c r="AX761" s="17">
        <v>0.135776063790569</v>
      </c>
      <c r="AY761" s="17">
        <v>0.11674195679522099</v>
      </c>
      <c r="AZ761" s="17"/>
      <c r="BA761" s="17">
        <v>0.101086624583846</v>
      </c>
      <c r="BB761" s="17">
        <v>0.121135848985832</v>
      </c>
      <c r="BC761" s="17">
        <v>0.13167917470791399</v>
      </c>
      <c r="BD761" s="17">
        <v>0.14251687519060299</v>
      </c>
      <c r="BE761" s="17">
        <v>0.10897447172247</v>
      </c>
      <c r="BF761" s="17"/>
      <c r="BG761" s="17">
        <v>0.116458745348893</v>
      </c>
      <c r="BH761" s="17">
        <v>0.11747016632261</v>
      </c>
    </row>
    <row r="762" spans="2:60" x14ac:dyDescent="0.35">
      <c r="B762" t="s">
        <v>313</v>
      </c>
      <c r="C762" s="17">
        <v>0.31979461358198402</v>
      </c>
      <c r="D762" s="17">
        <v>0.29533822844248098</v>
      </c>
      <c r="E762" s="17">
        <v>0.34256385186417698</v>
      </c>
      <c r="F762" s="17"/>
      <c r="G762" s="17">
        <v>0.29925254772854298</v>
      </c>
      <c r="H762" s="17">
        <v>0.304961679255419</v>
      </c>
      <c r="I762" s="17">
        <v>0.25618114136818498</v>
      </c>
      <c r="J762" s="17">
        <v>0.32529514974485102</v>
      </c>
      <c r="K762" s="17">
        <v>0.359145106797509</v>
      </c>
      <c r="L762" s="17">
        <v>0.35918518003868199</v>
      </c>
      <c r="M762" s="17"/>
      <c r="N762" s="17">
        <v>0.294257620385875</v>
      </c>
      <c r="O762" s="17">
        <v>0.32682461913076999</v>
      </c>
      <c r="P762" s="17">
        <v>0.33321622180602101</v>
      </c>
      <c r="Q762" s="17">
        <v>0.32923313955497602</v>
      </c>
      <c r="R762" s="17">
        <v>0.31976004870857799</v>
      </c>
      <c r="S762" s="17"/>
      <c r="T762" s="17">
        <v>0.30896972000351303</v>
      </c>
      <c r="U762" s="17">
        <v>0.327557822876333</v>
      </c>
      <c r="V762" s="17">
        <v>0.31175960230564997</v>
      </c>
      <c r="W762" s="17">
        <v>0.33353487502352303</v>
      </c>
      <c r="X762" s="17"/>
      <c r="Y762" s="17">
        <v>0.275747650450124</v>
      </c>
      <c r="Z762" s="17">
        <v>0.35330603177077702</v>
      </c>
      <c r="AA762" s="17">
        <v>0.33212257588137201</v>
      </c>
      <c r="AB762" s="17">
        <v>0.34133839228753599</v>
      </c>
      <c r="AC762" s="17">
        <v>0.38018091549945199</v>
      </c>
      <c r="AD762" s="17">
        <v>0.30094064669967902</v>
      </c>
      <c r="AE762" s="17"/>
      <c r="AF762" s="17">
        <v>0.32738260374056799</v>
      </c>
      <c r="AG762" s="17">
        <v>0.30875049357182799</v>
      </c>
      <c r="AH762" s="17"/>
      <c r="AI762" s="17">
        <v>0.26896103877205302</v>
      </c>
      <c r="AJ762" s="17">
        <v>0.30091577129743202</v>
      </c>
      <c r="AK762" s="17">
        <v>0.35392309063094701</v>
      </c>
      <c r="AL762" s="17">
        <v>0.328390399140637</v>
      </c>
      <c r="AM762" s="17">
        <v>0.32126387757178199</v>
      </c>
      <c r="AN762" s="17">
        <v>0.27928271257020598</v>
      </c>
      <c r="AO762" s="17">
        <v>0.44590550130267298</v>
      </c>
      <c r="AP762" s="17"/>
      <c r="AQ762" s="17">
        <v>0.32055282135712398</v>
      </c>
      <c r="AR762" s="17">
        <v>0.31570826846870897</v>
      </c>
      <c r="AS762" s="17"/>
      <c r="AT762" s="17">
        <v>0.31598561214146398</v>
      </c>
      <c r="AU762" s="17">
        <v>0.36520803369148203</v>
      </c>
      <c r="AV762" s="17">
        <v>0.27457379058753101</v>
      </c>
      <c r="AW762" s="17"/>
      <c r="AX762" s="17">
        <v>0.30499800272692601</v>
      </c>
      <c r="AY762" s="17">
        <v>0.32513945651707199</v>
      </c>
      <c r="AZ762" s="17"/>
      <c r="BA762" s="17">
        <v>0.254949219358309</v>
      </c>
      <c r="BB762" s="17">
        <v>0.31914258563410303</v>
      </c>
      <c r="BC762" s="17">
        <v>0.329256973492631</v>
      </c>
      <c r="BD762" s="17">
        <v>0.30537144816883999</v>
      </c>
      <c r="BE762" s="17">
        <v>0.34797536554032499</v>
      </c>
      <c r="BF762" s="17"/>
      <c r="BG762" s="17">
        <v>0.30416749129348902</v>
      </c>
      <c r="BH762" s="17">
        <v>0.33718455053204399</v>
      </c>
    </row>
    <row r="763" spans="2:60" x14ac:dyDescent="0.35">
      <c r="B763" t="s">
        <v>314</v>
      </c>
      <c r="C763" s="17">
        <v>0.28510286497702902</v>
      </c>
      <c r="D763" s="17">
        <v>0.30291663208776398</v>
      </c>
      <c r="E763" s="17">
        <v>0.267716736256776</v>
      </c>
      <c r="F763" s="17"/>
      <c r="G763" s="17">
        <v>0.28069600462244998</v>
      </c>
      <c r="H763" s="17">
        <v>0.33339148540901098</v>
      </c>
      <c r="I763" s="17">
        <v>0.29469916329476398</v>
      </c>
      <c r="J763" s="17">
        <v>0.25490273466840202</v>
      </c>
      <c r="K763" s="17">
        <v>0.28671551247595001</v>
      </c>
      <c r="L763" s="17">
        <v>0.260441980906296</v>
      </c>
      <c r="M763" s="17"/>
      <c r="N763" s="17">
        <v>0.25760716113245402</v>
      </c>
      <c r="O763" s="17">
        <v>0.29021308018917202</v>
      </c>
      <c r="P763" s="17">
        <v>0.27504049467310099</v>
      </c>
      <c r="Q763" s="17">
        <v>0.32170660422765701</v>
      </c>
      <c r="R763" s="17">
        <v>0.31066028303321402</v>
      </c>
      <c r="S763" s="17"/>
      <c r="T763" s="17">
        <v>0.29655307043832502</v>
      </c>
      <c r="U763" s="17">
        <v>0.29129521506259698</v>
      </c>
      <c r="V763" s="17">
        <v>0.27937221575056997</v>
      </c>
      <c r="W763" s="17">
        <v>0.28072345750644701</v>
      </c>
      <c r="X763" s="17"/>
      <c r="Y763" s="17">
        <v>0.29751731705104101</v>
      </c>
      <c r="Z763" s="17">
        <v>0.28348930620461099</v>
      </c>
      <c r="AA763" s="17">
        <v>0.18360071971174299</v>
      </c>
      <c r="AB763" s="17">
        <v>0.31430617565623897</v>
      </c>
      <c r="AC763" s="17">
        <v>0.33202131348308001</v>
      </c>
      <c r="AD763" s="17">
        <v>0.26127158943915002</v>
      </c>
      <c r="AE763" s="17"/>
      <c r="AF763" s="17">
        <v>0.29307256011014998</v>
      </c>
      <c r="AG763" s="17">
        <v>0.27607845295817002</v>
      </c>
      <c r="AH763" s="17"/>
      <c r="AI763" s="17">
        <v>0.24573897421350499</v>
      </c>
      <c r="AJ763" s="17">
        <v>0.28606143042863802</v>
      </c>
      <c r="AK763" s="17">
        <v>0.26775333538473001</v>
      </c>
      <c r="AL763" s="17">
        <v>0.274223783442615</v>
      </c>
      <c r="AM763" s="17">
        <v>0.290500941874548</v>
      </c>
      <c r="AN763" s="17">
        <v>0.35644082978985597</v>
      </c>
      <c r="AO763" s="17">
        <v>0.257460138078697</v>
      </c>
      <c r="AP763" s="17"/>
      <c r="AQ763" s="17">
        <v>0.30035102439252398</v>
      </c>
      <c r="AR763" s="17">
        <v>0.27252014664019703</v>
      </c>
      <c r="AS763" s="17"/>
      <c r="AT763" s="17">
        <v>0.33166227797143299</v>
      </c>
      <c r="AU763" s="17">
        <v>0.263763053749412</v>
      </c>
      <c r="AV763" s="17">
        <v>0.29582708199503999</v>
      </c>
      <c r="AW763" s="17"/>
      <c r="AX763" s="17">
        <v>0.30091333622197503</v>
      </c>
      <c r="AY763" s="17">
        <v>0.27939179462708502</v>
      </c>
      <c r="AZ763" s="17"/>
      <c r="BA763" s="17">
        <v>0.27030409792438498</v>
      </c>
      <c r="BB763" s="17">
        <v>0.33320504008163498</v>
      </c>
      <c r="BC763" s="17">
        <v>0.29196829623713599</v>
      </c>
      <c r="BD763" s="17">
        <v>0.222201574635573</v>
      </c>
      <c r="BE763" s="17">
        <v>0.24408171863118899</v>
      </c>
      <c r="BF763" s="17"/>
      <c r="BG763" s="17">
        <v>0.31853144376528902</v>
      </c>
      <c r="BH763" s="17">
        <v>0.238539867064993</v>
      </c>
    </row>
    <row r="764" spans="2:60" x14ac:dyDescent="0.35">
      <c r="B764" t="s">
        <v>315</v>
      </c>
      <c r="C764" s="17">
        <v>0.14204571972510299</v>
      </c>
      <c r="D764" s="17">
        <v>0.16704943826416899</v>
      </c>
      <c r="E764" s="17">
        <v>0.11970028996094401</v>
      </c>
      <c r="F764" s="17"/>
      <c r="G764" s="17">
        <v>0.17339107404833601</v>
      </c>
      <c r="H764" s="17">
        <v>0.16459226954200201</v>
      </c>
      <c r="I764" s="17">
        <v>0.17735795839200799</v>
      </c>
      <c r="J764" s="17">
        <v>0.14002934026758801</v>
      </c>
      <c r="K764" s="17">
        <v>0.109648915762765</v>
      </c>
      <c r="L764" s="17">
        <v>0.103990820684038</v>
      </c>
      <c r="M764" s="17"/>
      <c r="N764" s="17">
        <v>0.175184300871149</v>
      </c>
      <c r="O764" s="17">
        <v>0.13386038595370101</v>
      </c>
      <c r="P764" s="17">
        <v>0.13599880289410299</v>
      </c>
      <c r="Q764" s="17">
        <v>0.12112262569913</v>
      </c>
      <c r="R764" s="17">
        <v>0.14157440405677801</v>
      </c>
      <c r="S764" s="17"/>
      <c r="T764" s="17">
        <v>0.14734274471372399</v>
      </c>
      <c r="U764" s="17">
        <v>0.123644886946451</v>
      </c>
      <c r="V764" s="17">
        <v>0.15625029003094301</v>
      </c>
      <c r="W764" s="17">
        <v>0.131645411394791</v>
      </c>
      <c r="X764" s="17"/>
      <c r="Y764" s="17">
        <v>0.18713090410931099</v>
      </c>
      <c r="Z764" s="17">
        <v>0.106875521450991</v>
      </c>
      <c r="AA764" s="17">
        <v>0.17453247942518299</v>
      </c>
      <c r="AB764" s="17">
        <v>9.7665123262991302E-2</v>
      </c>
      <c r="AC764" s="17">
        <v>0.112290426663082</v>
      </c>
      <c r="AD764" s="17">
        <v>0.16513853128910599</v>
      </c>
      <c r="AE764" s="17"/>
      <c r="AF764" s="17">
        <v>0.122562523545013</v>
      </c>
      <c r="AG764" s="17">
        <v>0.168717624044086</v>
      </c>
      <c r="AH764" s="17"/>
      <c r="AI764" s="17">
        <v>0.111721310252508</v>
      </c>
      <c r="AJ764" s="17">
        <v>0.168174818753064</v>
      </c>
      <c r="AK764" s="17">
        <v>0.11534451627643801</v>
      </c>
      <c r="AL764" s="17">
        <v>0.15415328953473301</v>
      </c>
      <c r="AM764" s="17">
        <v>0.14928778455434599</v>
      </c>
      <c r="AN764" s="17">
        <v>0.146522592864957</v>
      </c>
      <c r="AO764" s="17">
        <v>5.2954797483800303E-2</v>
      </c>
      <c r="AP764" s="17"/>
      <c r="AQ764" s="17">
        <v>0.13490614162857101</v>
      </c>
      <c r="AR764" s="17">
        <v>0.150360279785135</v>
      </c>
      <c r="AS764" s="17"/>
      <c r="AT764" s="17">
        <v>0.130238656896382</v>
      </c>
      <c r="AU764" s="17">
        <v>0.120842824022801</v>
      </c>
      <c r="AV764" s="17">
        <v>0.182345488924265</v>
      </c>
      <c r="AW764" s="17"/>
      <c r="AX764" s="17">
        <v>0.129759001099438</v>
      </c>
      <c r="AY764" s="17">
        <v>0.14648393749572</v>
      </c>
      <c r="AZ764" s="17"/>
      <c r="BA764" s="17">
        <v>0.25094092850855099</v>
      </c>
      <c r="BB764" s="17">
        <v>0.14937479639263601</v>
      </c>
      <c r="BC764" s="17">
        <v>0.116639734350243</v>
      </c>
      <c r="BD764" s="17">
        <v>0.208331009579837</v>
      </c>
      <c r="BE764" s="17">
        <v>0.13068239097650999</v>
      </c>
      <c r="BF764" s="17"/>
      <c r="BG764" s="17">
        <v>0.17306824788905101</v>
      </c>
      <c r="BH764" s="17">
        <v>0.15034940590593701</v>
      </c>
    </row>
    <row r="765" spans="2:60" x14ac:dyDescent="0.35">
      <c r="B765" t="s">
        <v>114</v>
      </c>
      <c r="C765" s="17">
        <v>8.3425672421027497E-2</v>
      </c>
      <c r="D765" s="17">
        <v>5.4849875768092998E-2</v>
      </c>
      <c r="E765" s="17">
        <v>0.10933482584614</v>
      </c>
      <c r="F765" s="17"/>
      <c r="G765" s="17">
        <v>8.4526838559142295E-2</v>
      </c>
      <c r="H765" s="17">
        <v>4.4985601743270501E-2</v>
      </c>
      <c r="I765" s="17">
        <v>7.6250135670314398E-2</v>
      </c>
      <c r="J765" s="17">
        <v>0.106934527986651</v>
      </c>
      <c r="K765" s="17">
        <v>9.5745486022791607E-2</v>
      </c>
      <c r="L765" s="17">
        <v>9.3765510051278297E-2</v>
      </c>
      <c r="M765" s="17"/>
      <c r="N765" s="17">
        <v>0.129749178147335</v>
      </c>
      <c r="O765" s="17">
        <v>8.8481967870332495E-2</v>
      </c>
      <c r="P765" s="17">
        <v>6.8101390784170504E-2</v>
      </c>
      <c r="Q765" s="17">
        <v>5.2180245305215901E-2</v>
      </c>
      <c r="R765" s="17">
        <v>2.90795442934716E-2</v>
      </c>
      <c r="S765" s="17"/>
      <c r="T765" s="17">
        <v>6.4324420706593805E-2</v>
      </c>
      <c r="U765" s="17">
        <v>8.6820658449828406E-2</v>
      </c>
      <c r="V765" s="17">
        <v>9.6310471790348295E-2</v>
      </c>
      <c r="W765" s="17">
        <v>7.3501909837147897E-2</v>
      </c>
      <c r="X765" s="17"/>
      <c r="Y765" s="17">
        <v>9.2849886883174595E-2</v>
      </c>
      <c r="Z765" s="17">
        <v>6.8861956080375195E-2</v>
      </c>
      <c r="AA765" s="17">
        <v>0.14960293548901901</v>
      </c>
      <c r="AB765" s="17">
        <v>7.4915510761825899E-2</v>
      </c>
      <c r="AC765" s="17">
        <v>9.5961834969885307E-2</v>
      </c>
      <c r="AD765" s="17">
        <v>9.1733566178609102E-2</v>
      </c>
      <c r="AE765" s="17"/>
      <c r="AF765" s="17">
        <v>8.0751501192632302E-2</v>
      </c>
      <c r="AG765" s="17">
        <v>8.29411165034767E-2</v>
      </c>
      <c r="AH765" s="17"/>
      <c r="AI765" s="17">
        <v>0.21137576116755499</v>
      </c>
      <c r="AJ765" s="17">
        <v>7.6817832052111595E-2</v>
      </c>
      <c r="AK765" s="17">
        <v>8.77999124862643E-2</v>
      </c>
      <c r="AL765" s="17">
        <v>9.3757573210415501E-2</v>
      </c>
      <c r="AM765" s="17">
        <v>6.4786270310284097E-2</v>
      </c>
      <c r="AN765" s="17">
        <v>4.4235209601026601E-2</v>
      </c>
      <c r="AO765" s="17">
        <v>5.4539243216913898E-2</v>
      </c>
      <c r="AP765" s="17"/>
      <c r="AQ765" s="17">
        <v>8.6354873824628503E-2</v>
      </c>
      <c r="AR765" s="17">
        <v>5.3591603243792897E-2</v>
      </c>
      <c r="AS765" s="17"/>
      <c r="AT765" s="17">
        <v>5.6701409109880099E-2</v>
      </c>
      <c r="AU765" s="17">
        <v>9.2196589970209006E-2</v>
      </c>
      <c r="AV765" s="17">
        <v>5.3517363589856898E-2</v>
      </c>
      <c r="AW765" s="17"/>
      <c r="AX765" s="17">
        <v>8.5258030597961706E-2</v>
      </c>
      <c r="AY765" s="17">
        <v>8.2763786618091001E-2</v>
      </c>
      <c r="AZ765" s="17"/>
      <c r="BA765" s="17">
        <v>6.15585769979064E-2</v>
      </c>
      <c r="BB765" s="17">
        <v>4.8721520939169503E-2</v>
      </c>
      <c r="BC765" s="17">
        <v>8.3259689218301194E-2</v>
      </c>
      <c r="BD765" s="17">
        <v>5.40529640509421E-2</v>
      </c>
      <c r="BE765" s="17">
        <v>7.1021194477358496E-2</v>
      </c>
      <c r="BF765" s="17"/>
      <c r="BG765" s="17">
        <v>5.1716162546051901E-2</v>
      </c>
      <c r="BH765" s="17">
        <v>6.6723443311596201E-2</v>
      </c>
    </row>
    <row r="766" spans="2:60" x14ac:dyDescent="0.35">
      <c r="B766" t="s">
        <v>316</v>
      </c>
      <c r="C766" s="17">
        <v>0.16963112929485699</v>
      </c>
      <c r="D766" s="17">
        <v>0.179845825437493</v>
      </c>
      <c r="E766" s="17">
        <v>0.16068429607196399</v>
      </c>
      <c r="F766" s="17"/>
      <c r="G766" s="17">
        <v>0.162133535041529</v>
      </c>
      <c r="H766" s="17">
        <v>0.15206896405029699</v>
      </c>
      <c r="I766" s="17">
        <v>0.195511601274728</v>
      </c>
      <c r="J766" s="17">
        <v>0.17283824733250899</v>
      </c>
      <c r="K766" s="17">
        <v>0.14874497894098301</v>
      </c>
      <c r="L766" s="17">
        <v>0.182616508319705</v>
      </c>
      <c r="M766" s="17"/>
      <c r="N766" s="17">
        <v>0.14320173946318701</v>
      </c>
      <c r="O766" s="17">
        <v>0.16061994685602499</v>
      </c>
      <c r="P766" s="17">
        <v>0.187643089842604</v>
      </c>
      <c r="Q766" s="17">
        <v>0.17575738521302101</v>
      </c>
      <c r="R766" s="17">
        <v>0.19892571990795899</v>
      </c>
      <c r="S766" s="17"/>
      <c r="T766" s="17">
        <v>0.18281004413784399</v>
      </c>
      <c r="U766" s="17">
        <v>0.17068141666479</v>
      </c>
      <c r="V766" s="17">
        <v>0.15630742012248899</v>
      </c>
      <c r="W766" s="17">
        <v>0.18059434623809101</v>
      </c>
      <c r="X766" s="17"/>
      <c r="Y766" s="17">
        <v>0.146754241506349</v>
      </c>
      <c r="Z766" s="17">
        <v>0.18746718449324601</v>
      </c>
      <c r="AA766" s="17">
        <v>0.160141289492682</v>
      </c>
      <c r="AB766" s="17">
        <v>0.17177479803140699</v>
      </c>
      <c r="AC766" s="17">
        <v>7.9545509384500696E-2</v>
      </c>
      <c r="AD766" s="17">
        <v>0.18091566639345599</v>
      </c>
      <c r="AE766" s="17"/>
      <c r="AF766" s="17">
        <v>0.17623081141163699</v>
      </c>
      <c r="AG766" s="17">
        <v>0.16351231292244001</v>
      </c>
      <c r="AH766" s="17"/>
      <c r="AI766" s="17">
        <v>0.16220291559437799</v>
      </c>
      <c r="AJ766" s="17">
        <v>0.168030147468755</v>
      </c>
      <c r="AK766" s="17">
        <v>0.17517914522162101</v>
      </c>
      <c r="AL766" s="17">
        <v>0.14947495467159899</v>
      </c>
      <c r="AM766" s="17">
        <v>0.17416112568903999</v>
      </c>
      <c r="AN766" s="17">
        <v>0.17351865517395501</v>
      </c>
      <c r="AO766" s="17">
        <v>0.18914031991791599</v>
      </c>
      <c r="AP766" s="17"/>
      <c r="AQ766" s="17">
        <v>0.157835138797153</v>
      </c>
      <c r="AR766" s="17">
        <v>0.207819701862167</v>
      </c>
      <c r="AS766" s="17"/>
      <c r="AT766" s="17">
        <v>0.16541204388084099</v>
      </c>
      <c r="AU766" s="17">
        <v>0.15798949856609601</v>
      </c>
      <c r="AV766" s="17">
        <v>0.193736274903307</v>
      </c>
      <c r="AW766" s="17"/>
      <c r="AX766" s="17">
        <v>0.1790716293537</v>
      </c>
      <c r="AY766" s="17">
        <v>0.16622102474203199</v>
      </c>
      <c r="AZ766" s="17"/>
      <c r="BA766" s="17">
        <v>0.162247177210848</v>
      </c>
      <c r="BB766" s="17">
        <v>0.149556056952456</v>
      </c>
      <c r="BC766" s="17">
        <v>0.178875306701689</v>
      </c>
      <c r="BD766" s="17">
        <v>0.21004300356480701</v>
      </c>
      <c r="BE766" s="17">
        <v>0.206239330374617</v>
      </c>
      <c r="BF766" s="17"/>
      <c r="BG766" s="17">
        <v>0.15251665450611901</v>
      </c>
      <c r="BH766" s="17">
        <v>0.20720273318543</v>
      </c>
    </row>
    <row r="767" spans="2:60" x14ac:dyDescent="0.35">
      <c r="B767" t="s">
        <v>317</v>
      </c>
      <c r="C767" s="17">
        <v>0.42714858470213202</v>
      </c>
      <c r="D767" s="17">
        <v>0.469966070351933</v>
      </c>
      <c r="E767" s="17">
        <v>0.38741702621772001</v>
      </c>
      <c r="F767" s="17"/>
      <c r="G767" s="17">
        <v>0.45408707867078602</v>
      </c>
      <c r="H767" s="17">
        <v>0.49798375495101399</v>
      </c>
      <c r="I767" s="17">
        <v>0.472057121686773</v>
      </c>
      <c r="J767" s="17">
        <v>0.39493207493598897</v>
      </c>
      <c r="K767" s="17">
        <v>0.39636442823871598</v>
      </c>
      <c r="L767" s="17">
        <v>0.36443280159033398</v>
      </c>
      <c r="M767" s="17"/>
      <c r="N767" s="17">
        <v>0.43279146200360302</v>
      </c>
      <c r="O767" s="17">
        <v>0.424073466142873</v>
      </c>
      <c r="P767" s="17">
        <v>0.41103929756720398</v>
      </c>
      <c r="Q767" s="17">
        <v>0.44282922992678703</v>
      </c>
      <c r="R767" s="17">
        <v>0.45223468708999198</v>
      </c>
      <c r="S767" s="17"/>
      <c r="T767" s="17">
        <v>0.44389581515204901</v>
      </c>
      <c r="U767" s="17">
        <v>0.41494010200904902</v>
      </c>
      <c r="V767" s="17">
        <v>0.43562250578151201</v>
      </c>
      <c r="W767" s="17">
        <v>0.41236886890123797</v>
      </c>
      <c r="X767" s="17"/>
      <c r="Y767" s="17">
        <v>0.484648221160352</v>
      </c>
      <c r="Z767" s="17">
        <v>0.39036482765560199</v>
      </c>
      <c r="AA767" s="17">
        <v>0.35813319913692598</v>
      </c>
      <c r="AB767" s="17">
        <v>0.41197129891923001</v>
      </c>
      <c r="AC767" s="17">
        <v>0.44431174014616198</v>
      </c>
      <c r="AD767" s="17">
        <v>0.42641012072825601</v>
      </c>
      <c r="AE767" s="17"/>
      <c r="AF767" s="17">
        <v>0.415635083655163</v>
      </c>
      <c r="AG767" s="17">
        <v>0.44479607700225599</v>
      </c>
      <c r="AH767" s="17"/>
      <c r="AI767" s="17">
        <v>0.35746028446601402</v>
      </c>
      <c r="AJ767" s="17">
        <v>0.45423624918170202</v>
      </c>
      <c r="AK767" s="17">
        <v>0.383097851661167</v>
      </c>
      <c r="AL767" s="17">
        <v>0.428377072977349</v>
      </c>
      <c r="AM767" s="17">
        <v>0.43978872642889399</v>
      </c>
      <c r="AN767" s="17">
        <v>0.50296342265481198</v>
      </c>
      <c r="AO767" s="17">
        <v>0.310414935562497</v>
      </c>
      <c r="AP767" s="17"/>
      <c r="AQ767" s="17">
        <v>0.43525716602109499</v>
      </c>
      <c r="AR767" s="17">
        <v>0.42288042642533202</v>
      </c>
      <c r="AS767" s="17"/>
      <c r="AT767" s="17">
        <v>0.46190093486781397</v>
      </c>
      <c r="AU767" s="17">
        <v>0.384605877772214</v>
      </c>
      <c r="AV767" s="17">
        <v>0.47817257091930498</v>
      </c>
      <c r="AW767" s="17"/>
      <c r="AX767" s="17">
        <v>0.43067233732141202</v>
      </c>
      <c r="AY767" s="17">
        <v>0.425875732122805</v>
      </c>
      <c r="AZ767" s="17"/>
      <c r="BA767" s="17">
        <v>0.52124502643293602</v>
      </c>
      <c r="BB767" s="17">
        <v>0.48257983647427199</v>
      </c>
      <c r="BC767" s="17">
        <v>0.40860803058737899</v>
      </c>
      <c r="BD767" s="17">
        <v>0.43053258421541102</v>
      </c>
      <c r="BE767" s="17">
        <v>0.37476410960769901</v>
      </c>
      <c r="BF767" s="17"/>
      <c r="BG767" s="17">
        <v>0.49159969165433998</v>
      </c>
      <c r="BH767" s="17">
        <v>0.38888927297093001</v>
      </c>
    </row>
    <row r="768" spans="2:60" x14ac:dyDescent="0.35">
      <c r="B768" t="s">
        <v>318</v>
      </c>
      <c r="C768" s="17">
        <v>0.257517455407275</v>
      </c>
      <c r="D768" s="17">
        <v>0.29012024491444</v>
      </c>
      <c r="E768" s="17">
        <v>0.22673273014575601</v>
      </c>
      <c r="F768" s="17"/>
      <c r="G768" s="17">
        <v>0.29195354362925702</v>
      </c>
      <c r="H768" s="17">
        <v>0.34591479090071697</v>
      </c>
      <c r="I768" s="17">
        <v>0.276545520412044</v>
      </c>
      <c r="J768" s="17">
        <v>0.22209382760348101</v>
      </c>
      <c r="K768" s="17">
        <v>0.247619449297732</v>
      </c>
      <c r="L768" s="17">
        <v>0.18181629327062901</v>
      </c>
      <c r="M768" s="17"/>
      <c r="N768" s="17">
        <v>0.28958972254041698</v>
      </c>
      <c r="O768" s="17">
        <v>0.26345351928684901</v>
      </c>
      <c r="P768" s="17">
        <v>0.2233962077246</v>
      </c>
      <c r="Q768" s="17">
        <v>0.26707184471376599</v>
      </c>
      <c r="R768" s="17">
        <v>0.253308967182033</v>
      </c>
      <c r="S768" s="17"/>
      <c r="T768" s="17">
        <v>0.26108577101420499</v>
      </c>
      <c r="U768" s="17">
        <v>0.24425868534425901</v>
      </c>
      <c r="V768" s="17">
        <v>0.27931508565902302</v>
      </c>
      <c r="W768" s="17">
        <v>0.23177452266314699</v>
      </c>
      <c r="X768" s="17"/>
      <c r="Y768" s="17">
        <v>0.33789397965400297</v>
      </c>
      <c r="Z768" s="17">
        <v>0.20289764316235601</v>
      </c>
      <c r="AA768" s="17">
        <v>0.19799190964424501</v>
      </c>
      <c r="AB768" s="17">
        <v>0.24019650088782299</v>
      </c>
      <c r="AC768" s="17">
        <v>0.36476623076166098</v>
      </c>
      <c r="AD768" s="17">
        <v>0.24549445433479999</v>
      </c>
      <c r="AE768" s="17"/>
      <c r="AF768" s="17">
        <v>0.23940427224352601</v>
      </c>
      <c r="AG768" s="17">
        <v>0.28128376407981598</v>
      </c>
      <c r="AH768" s="17"/>
      <c r="AI768" s="17">
        <v>0.195257368871636</v>
      </c>
      <c r="AJ768" s="17">
        <v>0.28620610171294603</v>
      </c>
      <c r="AK768" s="17">
        <v>0.20791870643954599</v>
      </c>
      <c r="AL768" s="17">
        <v>0.27890211830575001</v>
      </c>
      <c r="AM768" s="17">
        <v>0.26562760073985398</v>
      </c>
      <c r="AN768" s="17">
        <v>0.32944476748085699</v>
      </c>
      <c r="AO768" s="17">
        <v>0.121274615644582</v>
      </c>
      <c r="AP768" s="17"/>
      <c r="AQ768" s="17">
        <v>0.27742202722394199</v>
      </c>
      <c r="AR768" s="17">
        <v>0.215060724563165</v>
      </c>
      <c r="AS768" s="17"/>
      <c r="AT768" s="17">
        <v>0.29648889098697301</v>
      </c>
      <c r="AU768" s="17">
        <v>0.22661637920611799</v>
      </c>
      <c r="AV768" s="17">
        <v>0.28443629601599801</v>
      </c>
      <c r="AW768" s="17"/>
      <c r="AX768" s="17">
        <v>0.251600707967713</v>
      </c>
      <c r="AY768" s="17">
        <v>0.25965470738077301</v>
      </c>
      <c r="AZ768" s="17"/>
      <c r="BA768" s="17">
        <v>0.358997849222087</v>
      </c>
      <c r="BB768" s="17">
        <v>0.333023779521816</v>
      </c>
      <c r="BC768" s="17">
        <v>0.22973272388568999</v>
      </c>
      <c r="BD768" s="17">
        <v>0.22048958065060301</v>
      </c>
      <c r="BE768" s="17">
        <v>0.16852477923308201</v>
      </c>
      <c r="BF768" s="17"/>
      <c r="BG768" s="17">
        <v>0.33908303714822202</v>
      </c>
      <c r="BH768" s="17">
        <v>0.18168653978550001</v>
      </c>
    </row>
    <row r="769" spans="2:60" x14ac:dyDescent="0.35">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row>
    <row r="770" spans="2:60" x14ac:dyDescent="0.35">
      <c r="B770" s="6" t="s">
        <v>324</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row>
    <row r="771" spans="2:60" x14ac:dyDescent="0.35">
      <c r="B771" s="24" t="s">
        <v>97</v>
      </c>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c r="BD771" s="17"/>
      <c r="BE771" s="17"/>
      <c r="BF771" s="17"/>
      <c r="BG771" s="17"/>
      <c r="BH771" s="17"/>
    </row>
    <row r="772" spans="2:60" x14ac:dyDescent="0.35">
      <c r="B772" t="s">
        <v>311</v>
      </c>
      <c r="C772" s="17">
        <v>5.5498677896052701E-2</v>
      </c>
      <c r="D772" s="17">
        <v>7.8800924148947502E-2</v>
      </c>
      <c r="E772" s="17">
        <v>3.4243186175392799E-2</v>
      </c>
      <c r="F772" s="17"/>
      <c r="G772" s="17">
        <v>3.9505593252968402E-2</v>
      </c>
      <c r="H772" s="17">
        <v>4.7149863965514599E-2</v>
      </c>
      <c r="I772" s="17">
        <v>3.9331015154784599E-2</v>
      </c>
      <c r="J772" s="17">
        <v>6.21021414088705E-2</v>
      </c>
      <c r="K772" s="17">
        <v>8.9887520598625301E-2</v>
      </c>
      <c r="L772" s="17">
        <v>5.2485744228087002E-2</v>
      </c>
      <c r="M772" s="17"/>
      <c r="N772" s="17">
        <v>4.2315855565501402E-2</v>
      </c>
      <c r="O772" s="17">
        <v>4.2900255699551901E-2</v>
      </c>
      <c r="P772" s="17">
        <v>6.3591900478876903E-2</v>
      </c>
      <c r="Q772" s="17">
        <v>7.6362849814813005E-2</v>
      </c>
      <c r="R772" s="17">
        <v>5.8966726842121203E-2</v>
      </c>
      <c r="S772" s="17"/>
      <c r="T772" s="17">
        <v>4.9014742912208503E-2</v>
      </c>
      <c r="U772" s="17">
        <v>6.2324381157925997E-2</v>
      </c>
      <c r="V772" s="17">
        <v>5.6825750864777001E-2</v>
      </c>
      <c r="W772" s="17">
        <v>5.2053350586842601E-2</v>
      </c>
      <c r="X772" s="17"/>
      <c r="Y772" s="17">
        <v>4.6872342014104403E-2</v>
      </c>
      <c r="Z772" s="17">
        <v>6.4548313764929699E-2</v>
      </c>
      <c r="AA772" s="17">
        <v>6.1474843375524502E-2</v>
      </c>
      <c r="AB772" s="17">
        <v>5.4759764508126599E-2</v>
      </c>
      <c r="AC772" s="17">
        <v>6.5337092451319898E-2</v>
      </c>
      <c r="AD772" s="17">
        <v>4.6145067264340797E-2</v>
      </c>
      <c r="AE772" s="17"/>
      <c r="AF772" s="17">
        <v>5.3881509587778001E-2</v>
      </c>
      <c r="AG772" s="17">
        <v>5.79297145414314E-2</v>
      </c>
      <c r="AH772" s="17"/>
      <c r="AI772" s="17">
        <v>2.19697326327217E-2</v>
      </c>
      <c r="AJ772" s="17">
        <v>5.1315365983539002E-2</v>
      </c>
      <c r="AK772" s="17">
        <v>3.94598682469951E-2</v>
      </c>
      <c r="AL772" s="17">
        <v>6.5433457363090003E-2</v>
      </c>
      <c r="AM772" s="17">
        <v>7.8596731633384903E-2</v>
      </c>
      <c r="AN772" s="17">
        <v>4.6352549120106501E-2</v>
      </c>
      <c r="AO772" s="17">
        <v>7.2710211558079094E-2</v>
      </c>
      <c r="AP772" s="17"/>
      <c r="AQ772" s="17">
        <v>2.22366532548657E-2</v>
      </c>
      <c r="AR772" s="17">
        <v>0.106621444032781</v>
      </c>
      <c r="AS772" s="17"/>
      <c r="AT772" s="17">
        <v>2.1353164104392398E-2</v>
      </c>
      <c r="AU772" s="17">
        <v>3.8661974743078399E-2</v>
      </c>
      <c r="AV772" s="17">
        <v>0.10570037959333201</v>
      </c>
      <c r="AW772" s="17"/>
      <c r="AX772" s="17">
        <v>5.4499061877825002E-2</v>
      </c>
      <c r="AY772" s="17">
        <v>5.5859759948230801E-2</v>
      </c>
      <c r="AZ772" s="17"/>
      <c r="BA772" s="17">
        <v>5.4621768079588399E-2</v>
      </c>
      <c r="BB772" s="17">
        <v>3.1487273978678801E-2</v>
      </c>
      <c r="BC772" s="17">
        <v>1.3471721914782801E-2</v>
      </c>
      <c r="BD772" s="17">
        <v>5.3359593780706698E-2</v>
      </c>
      <c r="BE772" s="17">
        <v>0.24397539419540801</v>
      </c>
      <c r="BF772" s="17"/>
      <c r="BG772" s="17">
        <v>3.6884112496152498E-2</v>
      </c>
      <c r="BH772" s="17">
        <v>0.195695800044587</v>
      </c>
    </row>
    <row r="773" spans="2:60" x14ac:dyDescent="0.35">
      <c r="B773" t="s">
        <v>312</v>
      </c>
      <c r="C773" s="17">
        <v>7.50902313624352E-2</v>
      </c>
      <c r="D773" s="17">
        <v>7.8014184030181899E-2</v>
      </c>
      <c r="E773" s="17">
        <v>6.91975749491444E-2</v>
      </c>
      <c r="F773" s="17"/>
      <c r="G773" s="17">
        <v>6.5543805053995E-2</v>
      </c>
      <c r="H773" s="17">
        <v>9.2520356913092502E-2</v>
      </c>
      <c r="I773" s="17">
        <v>7.4265879710716104E-2</v>
      </c>
      <c r="J773" s="17">
        <v>4.6163478462219701E-2</v>
      </c>
      <c r="K773" s="17">
        <v>6.8559168285277999E-2</v>
      </c>
      <c r="L773" s="17">
        <v>9.3376794064428295E-2</v>
      </c>
      <c r="M773" s="17"/>
      <c r="N773" s="17">
        <v>7.0885369613247803E-2</v>
      </c>
      <c r="O773" s="17">
        <v>7.8104706747762903E-2</v>
      </c>
      <c r="P773" s="17">
        <v>7.5527984385060004E-2</v>
      </c>
      <c r="Q773" s="17">
        <v>8.6037939634357102E-2</v>
      </c>
      <c r="R773" s="17">
        <v>6.8519935034213705E-2</v>
      </c>
      <c r="S773" s="17"/>
      <c r="T773" s="17">
        <v>4.9552058887101402E-2</v>
      </c>
      <c r="U773" s="17">
        <v>7.5127567493307401E-2</v>
      </c>
      <c r="V773" s="17">
        <v>7.9219957817006303E-2</v>
      </c>
      <c r="W773" s="17">
        <v>8.6606421983566495E-2</v>
      </c>
      <c r="X773" s="17"/>
      <c r="Y773" s="17">
        <v>6.8681519256187401E-2</v>
      </c>
      <c r="Z773" s="17">
        <v>6.7140900853945695E-2</v>
      </c>
      <c r="AA773" s="17">
        <v>9.6408697394102405E-2</v>
      </c>
      <c r="AB773" s="17">
        <v>0.108107173191982</v>
      </c>
      <c r="AC773" s="17">
        <v>5.1711350879158097E-2</v>
      </c>
      <c r="AD773" s="17">
        <v>8.8984579252562604E-2</v>
      </c>
      <c r="AE773" s="17"/>
      <c r="AF773" s="17">
        <v>8.5165587788644498E-2</v>
      </c>
      <c r="AG773" s="17">
        <v>6.2255482536677599E-2</v>
      </c>
      <c r="AH773" s="17"/>
      <c r="AI773" s="17">
        <v>7.3409198174664195E-2</v>
      </c>
      <c r="AJ773" s="17">
        <v>7.4827883816375104E-2</v>
      </c>
      <c r="AK773" s="17">
        <v>8.9510138255819702E-2</v>
      </c>
      <c r="AL773" s="17">
        <v>7.0315352910253495E-2</v>
      </c>
      <c r="AM773" s="17">
        <v>6.4012361352384195E-2</v>
      </c>
      <c r="AN773" s="17">
        <v>7.15360146188872E-2</v>
      </c>
      <c r="AO773" s="17">
        <v>0.1064192008545</v>
      </c>
      <c r="AP773" s="17"/>
      <c r="AQ773" s="17">
        <v>4.7516781586882599E-2</v>
      </c>
      <c r="AR773" s="17">
        <v>0.103725222495753</v>
      </c>
      <c r="AS773" s="17"/>
      <c r="AT773" s="17">
        <v>6.7566718831082104E-2</v>
      </c>
      <c r="AU773" s="17">
        <v>6.8558319157553296E-2</v>
      </c>
      <c r="AV773" s="17">
        <v>9.6338713346028101E-2</v>
      </c>
      <c r="AW773" s="17"/>
      <c r="AX773" s="17">
        <v>6.22016750615998E-2</v>
      </c>
      <c r="AY773" s="17">
        <v>7.9745845392080905E-2</v>
      </c>
      <c r="AZ773" s="17"/>
      <c r="BA773" s="17">
        <v>6.9606533139927804E-2</v>
      </c>
      <c r="BB773" s="17">
        <v>7.2413089484073503E-2</v>
      </c>
      <c r="BC773" s="17">
        <v>5.80089594830175E-2</v>
      </c>
      <c r="BD773" s="17">
        <v>8.1804822629565094E-2</v>
      </c>
      <c r="BE773" s="17">
        <v>0.120460051064833</v>
      </c>
      <c r="BF773" s="17"/>
      <c r="BG773" s="17">
        <v>7.17583731408728E-2</v>
      </c>
      <c r="BH773" s="17">
        <v>0.11066936877825501</v>
      </c>
    </row>
    <row r="774" spans="2:60" x14ac:dyDescent="0.35">
      <c r="B774" t="s">
        <v>313</v>
      </c>
      <c r="C774" s="17">
        <v>0.307124141951929</v>
      </c>
      <c r="D774" s="17">
        <v>0.28573600315555597</v>
      </c>
      <c r="E774" s="17">
        <v>0.330154347949555</v>
      </c>
      <c r="F774" s="17"/>
      <c r="G774" s="17">
        <v>0.25779222949352598</v>
      </c>
      <c r="H774" s="17">
        <v>0.237597170660135</v>
      </c>
      <c r="I774" s="17">
        <v>0.28479007241764698</v>
      </c>
      <c r="J774" s="17">
        <v>0.37488311118606299</v>
      </c>
      <c r="K774" s="17">
        <v>0.358819834298088</v>
      </c>
      <c r="L774" s="17">
        <v>0.320556202384988</v>
      </c>
      <c r="M774" s="17"/>
      <c r="N774" s="17">
        <v>0.302436846902707</v>
      </c>
      <c r="O774" s="17">
        <v>0.30098107320241002</v>
      </c>
      <c r="P774" s="17">
        <v>0.339528006933764</v>
      </c>
      <c r="Q774" s="17">
        <v>0.285569071575139</v>
      </c>
      <c r="R774" s="17">
        <v>0.26120306045726299</v>
      </c>
      <c r="S774" s="17"/>
      <c r="T774" s="17">
        <v>0.31755045490907602</v>
      </c>
      <c r="U774" s="17">
        <v>0.34638062485040599</v>
      </c>
      <c r="V774" s="17">
        <v>0.31001082125935198</v>
      </c>
      <c r="W774" s="17">
        <v>0.26099713579232298</v>
      </c>
      <c r="X774" s="17"/>
      <c r="Y774" s="17">
        <v>0.28604980870678598</v>
      </c>
      <c r="Z774" s="17">
        <v>0.328407916886647</v>
      </c>
      <c r="AA774" s="17">
        <v>0.238878406745239</v>
      </c>
      <c r="AB774" s="17">
        <v>0.34225973467760001</v>
      </c>
      <c r="AC774" s="17">
        <v>0.37104314267852501</v>
      </c>
      <c r="AD774" s="17">
        <v>0.2810226716118</v>
      </c>
      <c r="AE774" s="17"/>
      <c r="AF774" s="17">
        <v>0.31567533646296703</v>
      </c>
      <c r="AG774" s="17">
        <v>0.29247734266039999</v>
      </c>
      <c r="AH774" s="17"/>
      <c r="AI774" s="17">
        <v>0.29071814564625498</v>
      </c>
      <c r="AJ774" s="17">
        <v>0.29534399870804001</v>
      </c>
      <c r="AK774" s="17">
        <v>0.35904725811607502</v>
      </c>
      <c r="AL774" s="17">
        <v>0.364606631268652</v>
      </c>
      <c r="AM774" s="17">
        <v>0.290717619314251</v>
      </c>
      <c r="AN774" s="17">
        <v>0.26785262836395402</v>
      </c>
      <c r="AO774" s="17">
        <v>0.130051355452762</v>
      </c>
      <c r="AP774" s="17"/>
      <c r="AQ774" s="17">
        <v>0.262502835140215</v>
      </c>
      <c r="AR774" s="17">
        <v>0.35552302815935799</v>
      </c>
      <c r="AS774" s="17"/>
      <c r="AT774" s="17">
        <v>0.21478194951415999</v>
      </c>
      <c r="AU774" s="17">
        <v>0.35898107948386998</v>
      </c>
      <c r="AV774" s="17">
        <v>0.309574064482323</v>
      </c>
      <c r="AW774" s="17"/>
      <c r="AX774" s="17">
        <v>0.32065537727527998</v>
      </c>
      <c r="AY774" s="17">
        <v>0.30223637892095701</v>
      </c>
      <c r="AZ774" s="17"/>
      <c r="BA774" s="17">
        <v>0.24971122724470901</v>
      </c>
      <c r="BB774" s="17">
        <v>0.30723821455627498</v>
      </c>
      <c r="BC774" s="17">
        <v>0.27400455838875998</v>
      </c>
      <c r="BD774" s="17">
        <v>0.247986229853048</v>
      </c>
      <c r="BE774" s="17">
        <v>0.431410838275743</v>
      </c>
      <c r="BF774" s="17"/>
      <c r="BG774" s="17">
        <v>0.29381825993945598</v>
      </c>
      <c r="BH774" s="17">
        <v>0.38495264523689299</v>
      </c>
    </row>
    <row r="775" spans="2:60" x14ac:dyDescent="0.35">
      <c r="B775" t="s">
        <v>314</v>
      </c>
      <c r="C775" s="17">
        <v>0.28681338204050799</v>
      </c>
      <c r="D775" s="17">
        <v>0.28995118699262501</v>
      </c>
      <c r="E775" s="17">
        <v>0.28655959831663302</v>
      </c>
      <c r="F775" s="17"/>
      <c r="G775" s="17">
        <v>0.32640820831512501</v>
      </c>
      <c r="H775" s="17">
        <v>0.35703246166453501</v>
      </c>
      <c r="I775" s="17">
        <v>0.276488636601468</v>
      </c>
      <c r="J775" s="17">
        <v>0.23088050681265601</v>
      </c>
      <c r="K775" s="17">
        <v>0.252516434263796</v>
      </c>
      <c r="L775" s="17">
        <v>0.28145562131683199</v>
      </c>
      <c r="M775" s="17"/>
      <c r="N775" s="17">
        <v>0.28904549269645002</v>
      </c>
      <c r="O775" s="17">
        <v>0.25654283360170099</v>
      </c>
      <c r="P775" s="17">
        <v>0.29503590732185297</v>
      </c>
      <c r="Q775" s="17">
        <v>0.33782701258165498</v>
      </c>
      <c r="R775" s="17">
        <v>0.27240539064845798</v>
      </c>
      <c r="S775" s="17"/>
      <c r="T775" s="17">
        <v>0.28303453026090197</v>
      </c>
      <c r="U775" s="17">
        <v>0.25224797499541102</v>
      </c>
      <c r="V775" s="17">
        <v>0.28058156898700098</v>
      </c>
      <c r="W775" s="17">
        <v>0.329474066677725</v>
      </c>
      <c r="X775" s="17"/>
      <c r="Y775" s="17">
        <v>0.28213837104740702</v>
      </c>
      <c r="Z775" s="17">
        <v>0.29811386133649198</v>
      </c>
      <c r="AA775" s="17">
        <v>0.333312431638426</v>
      </c>
      <c r="AB775" s="17">
        <v>0.27089157468874098</v>
      </c>
      <c r="AC775" s="17">
        <v>0.16689056439413999</v>
      </c>
      <c r="AD775" s="17">
        <v>0.26802665268889603</v>
      </c>
      <c r="AE775" s="17"/>
      <c r="AF775" s="17">
        <v>0.28599749698308502</v>
      </c>
      <c r="AG775" s="17">
        <v>0.28956342838646598</v>
      </c>
      <c r="AH775" s="17"/>
      <c r="AI775" s="17">
        <v>0.243861276747145</v>
      </c>
      <c r="AJ775" s="17">
        <v>0.28807162518812401</v>
      </c>
      <c r="AK775" s="17">
        <v>0.27473742532103701</v>
      </c>
      <c r="AL775" s="17">
        <v>0.232502672351492</v>
      </c>
      <c r="AM775" s="17">
        <v>0.30483707484774403</v>
      </c>
      <c r="AN775" s="17">
        <v>0.34545066994375201</v>
      </c>
      <c r="AO775" s="17">
        <v>0.329102480633923</v>
      </c>
      <c r="AP775" s="17"/>
      <c r="AQ775" s="17">
        <v>0.33393925225964</v>
      </c>
      <c r="AR775" s="17">
        <v>0.24351766348470999</v>
      </c>
      <c r="AS775" s="17"/>
      <c r="AT775" s="17">
        <v>0.34366955234180502</v>
      </c>
      <c r="AU775" s="17">
        <v>0.28944737051622699</v>
      </c>
      <c r="AV775" s="17">
        <v>0.26556816354193702</v>
      </c>
      <c r="AW775" s="17"/>
      <c r="AX775" s="17">
        <v>0.274173810462298</v>
      </c>
      <c r="AY775" s="17">
        <v>0.291379057620822</v>
      </c>
      <c r="AZ775" s="17"/>
      <c r="BA775" s="17">
        <v>0.290919459771038</v>
      </c>
      <c r="BB775" s="17">
        <v>0.33431928162442298</v>
      </c>
      <c r="BC775" s="17">
        <v>0.34718631011008999</v>
      </c>
      <c r="BD775" s="17">
        <v>0.30778884163508102</v>
      </c>
      <c r="BE775" s="17">
        <v>9.9840066754216195E-2</v>
      </c>
      <c r="BF775" s="17"/>
      <c r="BG775" s="17">
        <v>0.32419492665870803</v>
      </c>
      <c r="BH775" s="17">
        <v>0.15250979525293701</v>
      </c>
    </row>
    <row r="776" spans="2:60" x14ac:dyDescent="0.35">
      <c r="B776" t="s">
        <v>315</v>
      </c>
      <c r="C776" s="17">
        <v>0.20538325087787401</v>
      </c>
      <c r="D776" s="17">
        <v>0.22519212337311101</v>
      </c>
      <c r="E776" s="17">
        <v>0.186061932680891</v>
      </c>
      <c r="F776" s="17"/>
      <c r="G776" s="17">
        <v>0.219183928397023</v>
      </c>
      <c r="H776" s="17">
        <v>0.202959221905987</v>
      </c>
      <c r="I776" s="17">
        <v>0.25806408935351899</v>
      </c>
      <c r="J776" s="17">
        <v>0.18930188193091299</v>
      </c>
      <c r="K776" s="17">
        <v>0.17658932139675901</v>
      </c>
      <c r="L776" s="17">
        <v>0.192885386355133</v>
      </c>
      <c r="M776" s="17"/>
      <c r="N776" s="17">
        <v>0.177929195900701</v>
      </c>
      <c r="O776" s="17">
        <v>0.22219070627975801</v>
      </c>
      <c r="P776" s="17">
        <v>0.19508680849603599</v>
      </c>
      <c r="Q776" s="17">
        <v>0.18924035113379101</v>
      </c>
      <c r="R776" s="17">
        <v>0.31024504478471698</v>
      </c>
      <c r="S776" s="17"/>
      <c r="T776" s="17">
        <v>0.24405206490756201</v>
      </c>
      <c r="U776" s="17">
        <v>0.20095193517495299</v>
      </c>
      <c r="V776" s="17">
        <v>0.188769195926001</v>
      </c>
      <c r="W776" s="17">
        <v>0.20825960774569</v>
      </c>
      <c r="X776" s="17"/>
      <c r="Y776" s="17">
        <v>0.25045936132073998</v>
      </c>
      <c r="Z776" s="17">
        <v>0.176928151487661</v>
      </c>
      <c r="AA776" s="17">
        <v>0.162491541673077</v>
      </c>
      <c r="AB776" s="17">
        <v>0.17009835275750701</v>
      </c>
      <c r="AC776" s="17">
        <v>0.345017849596857</v>
      </c>
      <c r="AD776" s="17">
        <v>0.208570843770185</v>
      </c>
      <c r="AE776" s="17"/>
      <c r="AF776" s="17">
        <v>0.19339695488095801</v>
      </c>
      <c r="AG776" s="17">
        <v>0.22625166880259301</v>
      </c>
      <c r="AH776" s="17"/>
      <c r="AI776" s="17">
        <v>0.13915128511183</v>
      </c>
      <c r="AJ776" s="17">
        <v>0.206375702439592</v>
      </c>
      <c r="AK776" s="17">
        <v>0.15948209108244499</v>
      </c>
      <c r="AL776" s="17">
        <v>0.22704026197263</v>
      </c>
      <c r="AM776" s="17">
        <v>0.22307596022318699</v>
      </c>
      <c r="AN776" s="17">
        <v>0.25456974232348101</v>
      </c>
      <c r="AO776" s="17">
        <v>0.276336063295684</v>
      </c>
      <c r="AP776" s="17"/>
      <c r="AQ776" s="17">
        <v>0.26907190730949399</v>
      </c>
      <c r="AR776" s="17">
        <v>0.148576945365956</v>
      </c>
      <c r="AS776" s="17"/>
      <c r="AT776" s="17">
        <v>0.31651047423981199</v>
      </c>
      <c r="AU776" s="17">
        <v>0.166153113008393</v>
      </c>
      <c r="AV776" s="17">
        <v>0.187267333589544</v>
      </c>
      <c r="AW776" s="17"/>
      <c r="AX776" s="17">
        <v>0.22661372054592499</v>
      </c>
      <c r="AY776" s="17">
        <v>0.197714364608887</v>
      </c>
      <c r="AZ776" s="17"/>
      <c r="BA776" s="17">
        <v>0.29848256978945698</v>
      </c>
      <c r="BB776" s="17">
        <v>0.22097768526497499</v>
      </c>
      <c r="BC776" s="17">
        <v>0.239678972732733</v>
      </c>
      <c r="BD776" s="17">
        <v>0.279884793313185</v>
      </c>
      <c r="BE776" s="17">
        <v>4.1188460292656902E-2</v>
      </c>
      <c r="BF776" s="17"/>
      <c r="BG776" s="17">
        <v>0.23905810423889301</v>
      </c>
      <c r="BH776" s="17">
        <v>0.10164599874670199</v>
      </c>
    </row>
    <row r="777" spans="2:60" x14ac:dyDescent="0.35">
      <c r="B777" t="s">
        <v>114</v>
      </c>
      <c r="C777" s="17">
        <v>7.0090315871201403E-2</v>
      </c>
      <c r="D777" s="17">
        <v>4.2305578299578699E-2</v>
      </c>
      <c r="E777" s="17">
        <v>9.3783359928384297E-2</v>
      </c>
      <c r="F777" s="17"/>
      <c r="G777" s="17">
        <v>9.1566235487362396E-2</v>
      </c>
      <c r="H777" s="17">
        <v>6.2740924890735697E-2</v>
      </c>
      <c r="I777" s="17">
        <v>6.7060306761864696E-2</v>
      </c>
      <c r="J777" s="17">
        <v>9.6668880199277593E-2</v>
      </c>
      <c r="K777" s="17">
        <v>5.3627721157453602E-2</v>
      </c>
      <c r="L777" s="17">
        <v>5.9240251650531699E-2</v>
      </c>
      <c r="M777" s="17"/>
      <c r="N777" s="17">
        <v>0.117387239321393</v>
      </c>
      <c r="O777" s="17">
        <v>9.9280424468816103E-2</v>
      </c>
      <c r="P777" s="17">
        <v>3.1229392384409901E-2</v>
      </c>
      <c r="Q777" s="17">
        <v>2.4962775260244801E-2</v>
      </c>
      <c r="R777" s="17">
        <v>2.8659842233226498E-2</v>
      </c>
      <c r="S777" s="17"/>
      <c r="T777" s="17">
        <v>5.6796148123150501E-2</v>
      </c>
      <c r="U777" s="17">
        <v>6.2967516327997103E-2</v>
      </c>
      <c r="V777" s="17">
        <v>8.4592705145862604E-2</v>
      </c>
      <c r="W777" s="17">
        <v>6.2609417213852006E-2</v>
      </c>
      <c r="X777" s="17"/>
      <c r="Y777" s="17">
        <v>6.5798597654774998E-2</v>
      </c>
      <c r="Z777" s="17">
        <v>6.4860855670324596E-2</v>
      </c>
      <c r="AA777" s="17">
        <v>0.107434079173632</v>
      </c>
      <c r="AB777" s="17">
        <v>5.3883400176043199E-2</v>
      </c>
      <c r="AC777" s="17">
        <v>0</v>
      </c>
      <c r="AD777" s="17">
        <v>0.107250185412216</v>
      </c>
      <c r="AE777" s="17"/>
      <c r="AF777" s="17">
        <v>6.5883114296567902E-2</v>
      </c>
      <c r="AG777" s="17">
        <v>7.1522363072432094E-2</v>
      </c>
      <c r="AH777" s="17"/>
      <c r="AI777" s="17">
        <v>0.230890361687384</v>
      </c>
      <c r="AJ777" s="17">
        <v>8.40654238643299E-2</v>
      </c>
      <c r="AK777" s="17">
        <v>7.7763218977628501E-2</v>
      </c>
      <c r="AL777" s="17">
        <v>4.0101624133882699E-2</v>
      </c>
      <c r="AM777" s="17">
        <v>3.8760252629048697E-2</v>
      </c>
      <c r="AN777" s="17">
        <v>1.42383956298196E-2</v>
      </c>
      <c r="AO777" s="17">
        <v>8.5380688205051999E-2</v>
      </c>
      <c r="AP777" s="17"/>
      <c r="AQ777" s="17">
        <v>6.4732570448902196E-2</v>
      </c>
      <c r="AR777" s="17">
        <v>4.2035696461441903E-2</v>
      </c>
      <c r="AS777" s="17"/>
      <c r="AT777" s="17">
        <v>3.6118140968748401E-2</v>
      </c>
      <c r="AU777" s="17">
        <v>7.8198143090877206E-2</v>
      </c>
      <c r="AV777" s="17">
        <v>3.5551345446835601E-2</v>
      </c>
      <c r="AW777" s="17"/>
      <c r="AX777" s="17">
        <v>6.1856354777072797E-2</v>
      </c>
      <c r="AY777" s="17">
        <v>7.3064593509023099E-2</v>
      </c>
      <c r="AZ777" s="17"/>
      <c r="BA777" s="17">
        <v>3.6658441975279697E-2</v>
      </c>
      <c r="BB777" s="17">
        <v>3.3564455091574401E-2</v>
      </c>
      <c r="BC777" s="17">
        <v>6.7649477370616204E-2</v>
      </c>
      <c r="BD777" s="17">
        <v>2.91757187884139E-2</v>
      </c>
      <c r="BE777" s="17">
        <v>6.3125189417143096E-2</v>
      </c>
      <c r="BF777" s="17"/>
      <c r="BG777" s="17">
        <v>3.42862235259178E-2</v>
      </c>
      <c r="BH777" s="17">
        <v>5.4526391940625703E-2</v>
      </c>
    </row>
    <row r="778" spans="2:60" x14ac:dyDescent="0.35">
      <c r="B778" t="s">
        <v>316</v>
      </c>
      <c r="C778" s="17">
        <v>0.13058890925848801</v>
      </c>
      <c r="D778" s="17">
        <v>0.156815108179129</v>
      </c>
      <c r="E778" s="17">
        <v>0.103440761124537</v>
      </c>
      <c r="F778" s="17"/>
      <c r="G778" s="17">
        <v>0.105049398306963</v>
      </c>
      <c r="H778" s="17">
        <v>0.139670220878607</v>
      </c>
      <c r="I778" s="17">
        <v>0.11359689486550099</v>
      </c>
      <c r="J778" s="17">
        <v>0.10826561987109</v>
      </c>
      <c r="K778" s="17">
        <v>0.15844668888390301</v>
      </c>
      <c r="L778" s="17">
        <v>0.145862538292515</v>
      </c>
      <c r="M778" s="17"/>
      <c r="N778" s="17">
        <v>0.113201225178749</v>
      </c>
      <c r="O778" s="17">
        <v>0.121004962447315</v>
      </c>
      <c r="P778" s="17">
        <v>0.139119884863937</v>
      </c>
      <c r="Q778" s="17">
        <v>0.16240078944917</v>
      </c>
      <c r="R778" s="17">
        <v>0.12748666187633501</v>
      </c>
      <c r="S778" s="17"/>
      <c r="T778" s="17">
        <v>9.8566801799309794E-2</v>
      </c>
      <c r="U778" s="17">
        <v>0.137451948651233</v>
      </c>
      <c r="V778" s="17">
        <v>0.13604570868178301</v>
      </c>
      <c r="W778" s="17">
        <v>0.13865977257040901</v>
      </c>
      <c r="X778" s="17"/>
      <c r="Y778" s="17">
        <v>0.115553861270292</v>
      </c>
      <c r="Z778" s="17">
        <v>0.13168921461887501</v>
      </c>
      <c r="AA778" s="17">
        <v>0.15788354076962699</v>
      </c>
      <c r="AB778" s="17">
        <v>0.16286693770010899</v>
      </c>
      <c r="AC778" s="17">
        <v>0.11704844333047799</v>
      </c>
      <c r="AD778" s="17">
        <v>0.13512964651690301</v>
      </c>
      <c r="AE778" s="17"/>
      <c r="AF778" s="17">
        <v>0.13904709737642301</v>
      </c>
      <c r="AG778" s="17">
        <v>0.120185197078109</v>
      </c>
      <c r="AH778" s="17"/>
      <c r="AI778" s="17">
        <v>9.5378930807385895E-2</v>
      </c>
      <c r="AJ778" s="17">
        <v>0.12614324979991401</v>
      </c>
      <c r="AK778" s="17">
        <v>0.12897000650281501</v>
      </c>
      <c r="AL778" s="17">
        <v>0.13574881027334301</v>
      </c>
      <c r="AM778" s="17">
        <v>0.14260909298576899</v>
      </c>
      <c r="AN778" s="17">
        <v>0.11788856373899401</v>
      </c>
      <c r="AO778" s="17">
        <v>0.17912941241258001</v>
      </c>
      <c r="AP778" s="17"/>
      <c r="AQ778" s="17">
        <v>6.9753434841748202E-2</v>
      </c>
      <c r="AR778" s="17">
        <v>0.21034666652853401</v>
      </c>
      <c r="AS778" s="17"/>
      <c r="AT778" s="17">
        <v>8.8919882935474398E-2</v>
      </c>
      <c r="AU778" s="17">
        <v>0.10722029390063199</v>
      </c>
      <c r="AV778" s="17">
        <v>0.20203909293936001</v>
      </c>
      <c r="AW778" s="17"/>
      <c r="AX778" s="17">
        <v>0.116700736939425</v>
      </c>
      <c r="AY778" s="17">
        <v>0.13560560534031199</v>
      </c>
      <c r="AZ778" s="17"/>
      <c r="BA778" s="17">
        <v>0.124228301219516</v>
      </c>
      <c r="BB778" s="17">
        <v>0.103900363462752</v>
      </c>
      <c r="BC778" s="17">
        <v>7.1480681397800297E-2</v>
      </c>
      <c r="BD778" s="17">
        <v>0.13516441641027199</v>
      </c>
      <c r="BE778" s="17">
        <v>0.36443544526024102</v>
      </c>
      <c r="BF778" s="17"/>
      <c r="BG778" s="17">
        <v>0.108642485637025</v>
      </c>
      <c r="BH778" s="17">
        <v>0.30636516882284198</v>
      </c>
    </row>
    <row r="779" spans="2:60" x14ac:dyDescent="0.35">
      <c r="B779" t="s">
        <v>317</v>
      </c>
      <c r="C779" s="17">
        <v>0.492196632918382</v>
      </c>
      <c r="D779" s="17">
        <v>0.51514331036573602</v>
      </c>
      <c r="E779" s="17">
        <v>0.47262153099752402</v>
      </c>
      <c r="F779" s="17"/>
      <c r="G779" s="17">
        <v>0.54559213671214801</v>
      </c>
      <c r="H779" s="17">
        <v>0.55999168357052198</v>
      </c>
      <c r="I779" s="17">
        <v>0.53455272595498704</v>
      </c>
      <c r="J779" s="17">
        <v>0.42018238874357</v>
      </c>
      <c r="K779" s="17">
        <v>0.42910575566055498</v>
      </c>
      <c r="L779" s="17">
        <v>0.47434100767196502</v>
      </c>
      <c r="M779" s="17"/>
      <c r="N779" s="17">
        <v>0.46697468859715102</v>
      </c>
      <c r="O779" s="17">
        <v>0.478733539881459</v>
      </c>
      <c r="P779" s="17">
        <v>0.49012271581788902</v>
      </c>
      <c r="Q779" s="17">
        <v>0.52706736371544605</v>
      </c>
      <c r="R779" s="17">
        <v>0.58265043543317496</v>
      </c>
      <c r="S779" s="17"/>
      <c r="T779" s="17">
        <v>0.52708659516846401</v>
      </c>
      <c r="U779" s="17">
        <v>0.45319991017036299</v>
      </c>
      <c r="V779" s="17">
        <v>0.46935076491300198</v>
      </c>
      <c r="W779" s="17">
        <v>0.53773367442341602</v>
      </c>
      <c r="X779" s="17"/>
      <c r="Y779" s="17">
        <v>0.532597732368147</v>
      </c>
      <c r="Z779" s="17">
        <v>0.47504201282415298</v>
      </c>
      <c r="AA779" s="17">
        <v>0.495803973311502</v>
      </c>
      <c r="AB779" s="17">
        <v>0.44098992744624799</v>
      </c>
      <c r="AC779" s="17">
        <v>0.51190841399099696</v>
      </c>
      <c r="AD779" s="17">
        <v>0.476597496459081</v>
      </c>
      <c r="AE779" s="17"/>
      <c r="AF779" s="17">
        <v>0.479394451864043</v>
      </c>
      <c r="AG779" s="17">
        <v>0.51581509718905905</v>
      </c>
      <c r="AH779" s="17"/>
      <c r="AI779" s="17">
        <v>0.38301256185897498</v>
      </c>
      <c r="AJ779" s="17">
        <v>0.49444732762771598</v>
      </c>
      <c r="AK779" s="17">
        <v>0.434219516403482</v>
      </c>
      <c r="AL779" s="17">
        <v>0.45954293432412202</v>
      </c>
      <c r="AM779" s="17">
        <v>0.52791303507093101</v>
      </c>
      <c r="AN779" s="17">
        <v>0.60002041226723302</v>
      </c>
      <c r="AO779" s="17">
        <v>0.60543854392960705</v>
      </c>
      <c r="AP779" s="17"/>
      <c r="AQ779" s="17">
        <v>0.60301115956913398</v>
      </c>
      <c r="AR779" s="17">
        <v>0.39209460885066599</v>
      </c>
      <c r="AS779" s="17"/>
      <c r="AT779" s="17">
        <v>0.66018002658161701</v>
      </c>
      <c r="AU779" s="17">
        <v>0.45560048352462101</v>
      </c>
      <c r="AV779" s="17">
        <v>0.45283549713148102</v>
      </c>
      <c r="AW779" s="17"/>
      <c r="AX779" s="17">
        <v>0.50078753100822204</v>
      </c>
      <c r="AY779" s="17">
        <v>0.48909342222970897</v>
      </c>
      <c r="AZ779" s="17"/>
      <c r="BA779" s="17">
        <v>0.58940202956049503</v>
      </c>
      <c r="BB779" s="17">
        <v>0.555296966889398</v>
      </c>
      <c r="BC779" s="17">
        <v>0.58686528284282302</v>
      </c>
      <c r="BD779" s="17">
        <v>0.58767363494826597</v>
      </c>
      <c r="BE779" s="17">
        <v>0.14102852704687299</v>
      </c>
      <c r="BF779" s="17"/>
      <c r="BG779" s="17">
        <v>0.56325303089760104</v>
      </c>
      <c r="BH779" s="17">
        <v>0.254155793999639</v>
      </c>
    </row>
    <row r="780" spans="2:60" x14ac:dyDescent="0.35">
      <c r="B780" t="s">
        <v>318</v>
      </c>
      <c r="C780" s="17">
        <v>0.36160772365989402</v>
      </c>
      <c r="D780" s="17">
        <v>0.35832820218660699</v>
      </c>
      <c r="E780" s="17">
        <v>0.36918076987298698</v>
      </c>
      <c r="F780" s="17"/>
      <c r="G780" s="17">
        <v>0.44054273840518499</v>
      </c>
      <c r="H780" s="17">
        <v>0.420321462691915</v>
      </c>
      <c r="I780" s="17">
        <v>0.42095583108948698</v>
      </c>
      <c r="J780" s="17">
        <v>0.31191676887247899</v>
      </c>
      <c r="K780" s="17">
        <v>0.27065906677665202</v>
      </c>
      <c r="L780" s="17">
        <v>0.32847846937944902</v>
      </c>
      <c r="M780" s="17"/>
      <c r="N780" s="17">
        <v>0.35377346341840199</v>
      </c>
      <c r="O780" s="17">
        <v>0.35772857743414399</v>
      </c>
      <c r="P780" s="17">
        <v>0.35100283095395202</v>
      </c>
      <c r="Q780" s="17">
        <v>0.36466657426627602</v>
      </c>
      <c r="R780" s="17">
        <v>0.45516377355684001</v>
      </c>
      <c r="S780" s="17"/>
      <c r="T780" s="17">
        <v>0.42851979336915402</v>
      </c>
      <c r="U780" s="17">
        <v>0.31574796151912998</v>
      </c>
      <c r="V780" s="17">
        <v>0.33330505623121898</v>
      </c>
      <c r="W780" s="17">
        <v>0.39907390185300701</v>
      </c>
      <c r="X780" s="17"/>
      <c r="Y780" s="17">
        <v>0.41704387109785501</v>
      </c>
      <c r="Z780" s="17">
        <v>0.34335279820527798</v>
      </c>
      <c r="AA780" s="17">
        <v>0.33792043254187498</v>
      </c>
      <c r="AB780" s="17">
        <v>0.27812298974614003</v>
      </c>
      <c r="AC780" s="17">
        <v>0.39485997066051898</v>
      </c>
      <c r="AD780" s="17">
        <v>0.34146784994217699</v>
      </c>
      <c r="AE780" s="17"/>
      <c r="AF780" s="17">
        <v>0.34034735448761999</v>
      </c>
      <c r="AG780" s="17">
        <v>0.39562990011095001</v>
      </c>
      <c r="AH780" s="17"/>
      <c r="AI780" s="17">
        <v>0.28763363105158901</v>
      </c>
      <c r="AJ780" s="17">
        <v>0.368304077827802</v>
      </c>
      <c r="AK780" s="17">
        <v>0.30524950990066702</v>
      </c>
      <c r="AL780" s="17">
        <v>0.32379412405077901</v>
      </c>
      <c r="AM780" s="17">
        <v>0.385303942085162</v>
      </c>
      <c r="AN780" s="17">
        <v>0.48213184852823898</v>
      </c>
      <c r="AO780" s="17">
        <v>0.42630913151702698</v>
      </c>
      <c r="AP780" s="17"/>
      <c r="AQ780" s="17">
        <v>0.53325772472738597</v>
      </c>
      <c r="AR780" s="17">
        <v>0.18174794232213301</v>
      </c>
      <c r="AS780" s="17"/>
      <c r="AT780" s="17">
        <v>0.57126014364614297</v>
      </c>
      <c r="AU780" s="17">
        <v>0.34838018962398898</v>
      </c>
      <c r="AV780" s="17">
        <v>0.25079640419212101</v>
      </c>
      <c r="AW780" s="17"/>
      <c r="AX780" s="17">
        <v>0.38408679406879698</v>
      </c>
      <c r="AY780" s="17">
        <v>0.35348781688939701</v>
      </c>
      <c r="AZ780" s="17"/>
      <c r="BA780" s="17">
        <v>0.46517372834097898</v>
      </c>
      <c r="BB780" s="17">
        <v>0.451396603426646</v>
      </c>
      <c r="BC780" s="17">
        <v>0.51538460144502296</v>
      </c>
      <c r="BD780" s="17">
        <v>0.45250921853799497</v>
      </c>
      <c r="BE780" s="17">
        <v>-0.223406918213368</v>
      </c>
      <c r="BF780" s="17"/>
      <c r="BG780" s="17">
        <v>0.45461054526057598</v>
      </c>
      <c r="BH780" s="17">
        <v>-5.2209374823203598E-2</v>
      </c>
    </row>
    <row r="781" spans="2:60" x14ac:dyDescent="0.35">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17"/>
      <c r="BB781" s="17"/>
      <c r="BC781" s="17"/>
      <c r="BD781" s="17"/>
      <c r="BE781" s="17"/>
      <c r="BF781" s="17"/>
      <c r="BG781" s="17"/>
      <c r="BH781" s="17"/>
    </row>
    <row r="782" spans="2:60" x14ac:dyDescent="0.35">
      <c r="B782" s="6" t="s">
        <v>325</v>
      </c>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17"/>
      <c r="BB782" s="17"/>
      <c r="BC782" s="17"/>
      <c r="BD782" s="17"/>
      <c r="BE782" s="17"/>
      <c r="BF782" s="17"/>
      <c r="BG782" s="17"/>
      <c r="BH782" s="17"/>
    </row>
    <row r="783" spans="2:60" x14ac:dyDescent="0.35">
      <c r="B783" s="24" t="s">
        <v>97</v>
      </c>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row>
    <row r="784" spans="2:60" x14ac:dyDescent="0.35">
      <c r="B784" t="s">
        <v>311</v>
      </c>
      <c r="C784" s="17">
        <v>6.8114776881175898E-2</v>
      </c>
      <c r="D784" s="17">
        <v>7.7556688534072105E-2</v>
      </c>
      <c r="E784" s="17">
        <v>5.7527216022760598E-2</v>
      </c>
      <c r="F784" s="17"/>
      <c r="G784" s="17">
        <v>3.3539331540423198E-2</v>
      </c>
      <c r="H784" s="17">
        <v>8.1911135296613702E-2</v>
      </c>
      <c r="I784" s="17">
        <v>6.6447241545560295E-2</v>
      </c>
      <c r="J784" s="17">
        <v>8.2272511205801299E-2</v>
      </c>
      <c r="K784" s="17">
        <v>7.48071643960318E-2</v>
      </c>
      <c r="L784" s="17">
        <v>6.1634118714512402E-2</v>
      </c>
      <c r="M784" s="17"/>
      <c r="N784" s="17">
        <v>7.3945161625180694E-2</v>
      </c>
      <c r="O784" s="17">
        <v>7.3360381613305298E-2</v>
      </c>
      <c r="P784" s="17">
        <v>7.3554777528623994E-2</v>
      </c>
      <c r="Q784" s="17">
        <v>3.6357906617517602E-2</v>
      </c>
      <c r="R784" s="17">
        <v>7.5778601917817504E-2</v>
      </c>
      <c r="S784" s="17"/>
      <c r="T784" s="17">
        <v>6.5025645296017606E-2</v>
      </c>
      <c r="U784" s="17">
        <v>4.0938452765097999E-2</v>
      </c>
      <c r="V784" s="17">
        <v>6.86553959977977E-2</v>
      </c>
      <c r="W784" s="17">
        <v>9.3070386575061004E-2</v>
      </c>
      <c r="X784" s="17"/>
      <c r="Y784" s="17">
        <v>6.5172966681374594E-2</v>
      </c>
      <c r="Z784" s="17">
        <v>6.3150367678225905E-2</v>
      </c>
      <c r="AA784" s="17">
        <v>9.4179722450668399E-2</v>
      </c>
      <c r="AB784" s="17">
        <v>7.4674535749742907E-2</v>
      </c>
      <c r="AC784" s="17">
        <v>3.2673452782896101E-2</v>
      </c>
      <c r="AD784" s="17">
        <v>8.2777880313433999E-2</v>
      </c>
      <c r="AE784" s="17"/>
      <c r="AF784" s="17">
        <v>7.1090638441002704E-2</v>
      </c>
      <c r="AG784" s="17">
        <v>6.5196650982201607E-2</v>
      </c>
      <c r="AH784" s="17"/>
      <c r="AI784" s="17">
        <v>4.7339689616670497E-2</v>
      </c>
      <c r="AJ784" s="17">
        <v>7.2836988781325704E-2</v>
      </c>
      <c r="AK784" s="17">
        <v>7.0962720556004305E-2</v>
      </c>
      <c r="AL784" s="17">
        <v>8.6418807991415603E-2</v>
      </c>
      <c r="AM784" s="17">
        <v>6.3593413961941805E-2</v>
      </c>
      <c r="AN784" s="17">
        <v>5.7171082685508502E-2</v>
      </c>
      <c r="AO784" s="17">
        <v>5.9754113146563599E-2</v>
      </c>
      <c r="AP784" s="17"/>
      <c r="AQ784" s="17">
        <v>5.1069401261537598E-2</v>
      </c>
      <c r="AR784" s="17">
        <v>9.8833061253199697E-2</v>
      </c>
      <c r="AS784" s="17"/>
      <c r="AT784" s="17">
        <v>4.4781142970886902E-2</v>
      </c>
      <c r="AU784" s="17">
        <v>5.7540286639958797E-2</v>
      </c>
      <c r="AV784" s="17">
        <v>9.7317250394676799E-2</v>
      </c>
      <c r="AW784" s="17"/>
      <c r="AX784" s="17">
        <v>4.8831447250051403E-2</v>
      </c>
      <c r="AY784" s="17">
        <v>7.5080315757172805E-2</v>
      </c>
      <c r="AZ784" s="17"/>
      <c r="BA784" s="17">
        <v>7.31931821483639E-2</v>
      </c>
      <c r="BB784" s="17">
        <v>6.2523026249129907E-2</v>
      </c>
      <c r="BC784" s="17">
        <v>5.2887706504139598E-2</v>
      </c>
      <c r="BD784" s="17">
        <v>3.3206440733037502E-2</v>
      </c>
      <c r="BE784" s="17">
        <v>0.15638639569825799</v>
      </c>
      <c r="BF784" s="17"/>
      <c r="BG784" s="17">
        <v>6.5012171163786603E-2</v>
      </c>
      <c r="BH784" s="17">
        <v>0.125187102563592</v>
      </c>
    </row>
    <row r="785" spans="2:60" x14ac:dyDescent="0.35">
      <c r="B785" t="s">
        <v>312</v>
      </c>
      <c r="C785" s="17">
        <v>6.3238336608624102E-2</v>
      </c>
      <c r="D785" s="17">
        <v>7.6601379076302906E-2</v>
      </c>
      <c r="E785" s="17">
        <v>5.1538862610071498E-2</v>
      </c>
      <c r="F785" s="17"/>
      <c r="G785" s="17">
        <v>6.9289299016293507E-2</v>
      </c>
      <c r="H785" s="17">
        <v>7.4643100586899602E-2</v>
      </c>
      <c r="I785" s="17">
        <v>9.1282350488839301E-2</v>
      </c>
      <c r="J785" s="17">
        <v>5.2387637646672897E-2</v>
      </c>
      <c r="K785" s="17">
        <v>6.3843929452106402E-2</v>
      </c>
      <c r="L785" s="17">
        <v>3.5677333165999997E-2</v>
      </c>
      <c r="M785" s="17"/>
      <c r="N785" s="17">
        <v>5.5702254209463301E-2</v>
      </c>
      <c r="O785" s="17">
        <v>5.4607772308302202E-2</v>
      </c>
      <c r="P785" s="17">
        <v>7.3606737161730704E-2</v>
      </c>
      <c r="Q785" s="17">
        <v>8.0778370790851706E-2</v>
      </c>
      <c r="R785" s="17">
        <v>4.3228043623613703E-2</v>
      </c>
      <c r="S785" s="17"/>
      <c r="T785" s="17">
        <v>5.4710373257784099E-2</v>
      </c>
      <c r="U785" s="17">
        <v>6.9307190414291397E-2</v>
      </c>
      <c r="V785" s="17">
        <v>6.2217210630876298E-2</v>
      </c>
      <c r="W785" s="17">
        <v>6.5643949714923502E-2</v>
      </c>
      <c r="X785" s="17"/>
      <c r="Y785" s="17">
        <v>6.0435555827546603E-2</v>
      </c>
      <c r="Z785" s="17">
        <v>6.5872139727793294E-2</v>
      </c>
      <c r="AA785" s="17">
        <v>5.0174634808956897E-2</v>
      </c>
      <c r="AB785" s="17">
        <v>9.7653868318668902E-2</v>
      </c>
      <c r="AC785" s="17">
        <v>3.51114989273087E-2</v>
      </c>
      <c r="AD785" s="17">
        <v>4.04419649738482E-2</v>
      </c>
      <c r="AE785" s="17"/>
      <c r="AF785" s="17">
        <v>6.0694262751138803E-2</v>
      </c>
      <c r="AG785" s="17">
        <v>6.7128431723524506E-2</v>
      </c>
      <c r="AH785" s="17"/>
      <c r="AI785" s="17">
        <v>6.1950304356221599E-2</v>
      </c>
      <c r="AJ785" s="17">
        <v>7.5696780288965898E-2</v>
      </c>
      <c r="AK785" s="17">
        <v>7.8376015039007499E-2</v>
      </c>
      <c r="AL785" s="17">
        <v>2.8080268882440199E-2</v>
      </c>
      <c r="AM785" s="17">
        <v>6.2148378195592602E-2</v>
      </c>
      <c r="AN785" s="17">
        <v>4.0065797265228E-2</v>
      </c>
      <c r="AO785" s="17">
        <v>7.5693374188083903E-2</v>
      </c>
      <c r="AP785" s="17"/>
      <c r="AQ785" s="17">
        <v>3.5866600056323597E-2</v>
      </c>
      <c r="AR785" s="17">
        <v>9.0331349968686706E-2</v>
      </c>
      <c r="AS785" s="17"/>
      <c r="AT785" s="17">
        <v>3.2276433555767897E-2</v>
      </c>
      <c r="AU785" s="17">
        <v>5.1553860029174697E-2</v>
      </c>
      <c r="AV785" s="17">
        <v>0.101057653432839</v>
      </c>
      <c r="AW785" s="17"/>
      <c r="AX785" s="17">
        <v>5.1434618730833499E-2</v>
      </c>
      <c r="AY785" s="17">
        <v>6.7502084484734895E-2</v>
      </c>
      <c r="AZ785" s="17"/>
      <c r="BA785" s="17">
        <v>6.3143722187098406E-2</v>
      </c>
      <c r="BB785" s="17">
        <v>6.3625450994683697E-2</v>
      </c>
      <c r="BC785" s="17">
        <v>4.29820661372547E-2</v>
      </c>
      <c r="BD785" s="17">
        <v>8.6526975163384298E-2</v>
      </c>
      <c r="BE785" s="17">
        <v>0.10337555550597199</v>
      </c>
      <c r="BF785" s="17"/>
      <c r="BG785" s="17">
        <v>6.3513072804246007E-2</v>
      </c>
      <c r="BH785" s="17">
        <v>9.9108109579727405E-2</v>
      </c>
    </row>
    <row r="786" spans="2:60" x14ac:dyDescent="0.35">
      <c r="B786" t="s">
        <v>313</v>
      </c>
      <c r="C786" s="17">
        <v>0.15383967416572</v>
      </c>
      <c r="D786" s="17">
        <v>0.172962221112926</v>
      </c>
      <c r="E786" s="17">
        <v>0.13683886973517001</v>
      </c>
      <c r="F786" s="17"/>
      <c r="G786" s="17">
        <v>0.17830391809280899</v>
      </c>
      <c r="H786" s="17">
        <v>0.18414155103014301</v>
      </c>
      <c r="I786" s="17">
        <v>0.141993398925706</v>
      </c>
      <c r="J786" s="17">
        <v>0.173900765839581</v>
      </c>
      <c r="K786" s="17">
        <v>0.148352717965304</v>
      </c>
      <c r="L786" s="17">
        <v>0.11235065092825799</v>
      </c>
      <c r="M786" s="17"/>
      <c r="N786" s="17">
        <v>0.160346380520969</v>
      </c>
      <c r="O786" s="17">
        <v>0.12292801938266699</v>
      </c>
      <c r="P786" s="17">
        <v>0.16385523963988499</v>
      </c>
      <c r="Q786" s="17">
        <v>0.18287810319421899</v>
      </c>
      <c r="R786" s="17">
        <v>0.14340855281145501</v>
      </c>
      <c r="S786" s="17"/>
      <c r="T786" s="17">
        <v>0.140037631395039</v>
      </c>
      <c r="U786" s="17">
        <v>0.15269758069464301</v>
      </c>
      <c r="V786" s="17">
        <v>0.165892953560351</v>
      </c>
      <c r="W786" s="17">
        <v>0.14542310971092401</v>
      </c>
      <c r="X786" s="17"/>
      <c r="Y786" s="17">
        <v>0.14453318899936499</v>
      </c>
      <c r="Z786" s="17">
        <v>0.16243577180211599</v>
      </c>
      <c r="AA786" s="17">
        <v>0.16610519510123001</v>
      </c>
      <c r="AB786" s="17">
        <v>0.17088442501349399</v>
      </c>
      <c r="AC786" s="17">
        <v>0.20948150691849499</v>
      </c>
      <c r="AD786" s="17">
        <v>0.127633597854657</v>
      </c>
      <c r="AE786" s="17"/>
      <c r="AF786" s="17">
        <v>0.150512782700955</v>
      </c>
      <c r="AG786" s="17">
        <v>0.158109438760481</v>
      </c>
      <c r="AH786" s="17"/>
      <c r="AI786" s="17">
        <v>0.142892301146404</v>
      </c>
      <c r="AJ786" s="17">
        <v>0.16424895866776501</v>
      </c>
      <c r="AK786" s="17">
        <v>0.134112793650012</v>
      </c>
      <c r="AL786" s="17">
        <v>0.18041602672495299</v>
      </c>
      <c r="AM786" s="17">
        <v>0.16187415061749499</v>
      </c>
      <c r="AN786" s="17">
        <v>0.13239209092819301</v>
      </c>
      <c r="AO786" s="17">
        <v>0.124016042228365</v>
      </c>
      <c r="AP786" s="17"/>
      <c r="AQ786" s="17">
        <v>9.8443677191648593E-2</v>
      </c>
      <c r="AR786" s="17">
        <v>0.22270016251562899</v>
      </c>
      <c r="AS786" s="17"/>
      <c r="AT786" s="17">
        <v>7.0109708722129696E-2</v>
      </c>
      <c r="AU786" s="17">
        <v>0.17757636549056799</v>
      </c>
      <c r="AV786" s="17">
        <v>0.18225745842978799</v>
      </c>
      <c r="AW786" s="17"/>
      <c r="AX786" s="17">
        <v>0.13997431278832501</v>
      </c>
      <c r="AY786" s="17">
        <v>0.15884813046198701</v>
      </c>
      <c r="AZ786" s="17"/>
      <c r="BA786" s="17">
        <v>0.15441925291903799</v>
      </c>
      <c r="BB786" s="17">
        <v>0.107400212487772</v>
      </c>
      <c r="BC786" s="17">
        <v>0.118081198394956</v>
      </c>
      <c r="BD786" s="17">
        <v>0.13231417838729601</v>
      </c>
      <c r="BE786" s="17">
        <v>0.33133973844133002</v>
      </c>
      <c r="BF786" s="17"/>
      <c r="BG786" s="17">
        <v>0.11836886247628201</v>
      </c>
      <c r="BH786" s="17">
        <v>0.28093010165285898</v>
      </c>
    </row>
    <row r="787" spans="2:60" x14ac:dyDescent="0.35">
      <c r="B787" t="s">
        <v>314</v>
      </c>
      <c r="C787" s="17">
        <v>0.28026404710140002</v>
      </c>
      <c r="D787" s="17">
        <v>0.25456905206750702</v>
      </c>
      <c r="E787" s="17">
        <v>0.30706600549251201</v>
      </c>
      <c r="F787" s="17"/>
      <c r="G787" s="17">
        <v>0.28271004685561602</v>
      </c>
      <c r="H787" s="17">
        <v>0.23537571136458599</v>
      </c>
      <c r="I787" s="17">
        <v>0.229367508094559</v>
      </c>
      <c r="J787" s="17">
        <v>0.29795195793358298</v>
      </c>
      <c r="K787" s="17">
        <v>0.27744014157469499</v>
      </c>
      <c r="L787" s="17">
        <v>0.34605088472440398</v>
      </c>
      <c r="M787" s="17"/>
      <c r="N787" s="17">
        <v>0.25808479598998202</v>
      </c>
      <c r="O787" s="17">
        <v>0.26689700239668501</v>
      </c>
      <c r="P787" s="17">
        <v>0.28905971345310399</v>
      </c>
      <c r="Q787" s="17">
        <v>0.28440684212592499</v>
      </c>
      <c r="R787" s="17">
        <v>0.34261403389571798</v>
      </c>
      <c r="S787" s="17"/>
      <c r="T787" s="17">
        <v>0.275845486002953</v>
      </c>
      <c r="U787" s="17">
        <v>0.31172518011788303</v>
      </c>
      <c r="V787" s="17">
        <v>0.27935556988333299</v>
      </c>
      <c r="W787" s="17">
        <v>0.257499602397117</v>
      </c>
      <c r="X787" s="17"/>
      <c r="Y787" s="17">
        <v>0.24324460479104101</v>
      </c>
      <c r="Z787" s="17">
        <v>0.31909435809883602</v>
      </c>
      <c r="AA787" s="17">
        <v>0.23637989756446001</v>
      </c>
      <c r="AB787" s="17">
        <v>0.26477618593802599</v>
      </c>
      <c r="AC787" s="17">
        <v>0.22768326058871699</v>
      </c>
      <c r="AD787" s="17">
        <v>0.28092710911259899</v>
      </c>
      <c r="AE787" s="17"/>
      <c r="AF787" s="17">
        <v>0.29967302539851498</v>
      </c>
      <c r="AG787" s="17">
        <v>0.25525124258826698</v>
      </c>
      <c r="AH787" s="17"/>
      <c r="AI787" s="17">
        <v>0.23250357640165201</v>
      </c>
      <c r="AJ787" s="17">
        <v>0.25908534768026897</v>
      </c>
      <c r="AK787" s="17">
        <v>0.29330957928927898</v>
      </c>
      <c r="AL787" s="17">
        <v>0.27873245823275999</v>
      </c>
      <c r="AM787" s="17">
        <v>0.28105343876208899</v>
      </c>
      <c r="AN787" s="17">
        <v>0.34663157605560602</v>
      </c>
      <c r="AO787" s="17">
        <v>0.26894947658058399</v>
      </c>
      <c r="AP787" s="17"/>
      <c r="AQ787" s="17">
        <v>0.27533701091923202</v>
      </c>
      <c r="AR787" s="17">
        <v>0.29636335314541401</v>
      </c>
      <c r="AS787" s="17"/>
      <c r="AT787" s="17">
        <v>0.24579030546024999</v>
      </c>
      <c r="AU787" s="17">
        <v>0.28620098369262198</v>
      </c>
      <c r="AV787" s="17">
        <v>0.31308410886558702</v>
      </c>
      <c r="AW787" s="17"/>
      <c r="AX787" s="17">
        <v>0.306678833892988</v>
      </c>
      <c r="AY787" s="17">
        <v>0.27072247789018899</v>
      </c>
      <c r="AZ787" s="17"/>
      <c r="BA787" s="17">
        <v>0.25143090838057303</v>
      </c>
      <c r="BB787" s="17">
        <v>0.290692985340118</v>
      </c>
      <c r="BC787" s="17">
        <v>0.29206526761830498</v>
      </c>
      <c r="BD787" s="17">
        <v>0.29118483517869698</v>
      </c>
      <c r="BE787" s="17">
        <v>0.25704071649608401</v>
      </c>
      <c r="BF787" s="17"/>
      <c r="BG787" s="17">
        <v>0.28153388774813898</v>
      </c>
      <c r="BH787" s="17">
        <v>0.26568881486488499</v>
      </c>
    </row>
    <row r="788" spans="2:60" x14ac:dyDescent="0.35">
      <c r="B788" t="s">
        <v>315</v>
      </c>
      <c r="C788" s="17">
        <v>0.38562332440478703</v>
      </c>
      <c r="D788" s="17">
        <v>0.38582711830375199</v>
      </c>
      <c r="E788" s="17">
        <v>0.384840055213234</v>
      </c>
      <c r="F788" s="17"/>
      <c r="G788" s="17">
        <v>0.36803683430861001</v>
      </c>
      <c r="H788" s="17">
        <v>0.36644726586603199</v>
      </c>
      <c r="I788" s="17">
        <v>0.42555694748067702</v>
      </c>
      <c r="J788" s="17">
        <v>0.32844737518059902</v>
      </c>
      <c r="K788" s="17">
        <v>0.39916066182169002</v>
      </c>
      <c r="L788" s="17">
        <v>0.413258261579381</v>
      </c>
      <c r="M788" s="17"/>
      <c r="N788" s="17">
        <v>0.37363669557809998</v>
      </c>
      <c r="O788" s="17">
        <v>0.41338430631663098</v>
      </c>
      <c r="P788" s="17">
        <v>0.37376555712894299</v>
      </c>
      <c r="Q788" s="17">
        <v>0.393831748567115</v>
      </c>
      <c r="R788" s="17">
        <v>0.38162012992354299</v>
      </c>
      <c r="S788" s="17"/>
      <c r="T788" s="17">
        <v>0.42907392572964898</v>
      </c>
      <c r="U788" s="17">
        <v>0.36971527827871797</v>
      </c>
      <c r="V788" s="17">
        <v>0.37515322772863702</v>
      </c>
      <c r="W788" s="17">
        <v>0.38529103183449498</v>
      </c>
      <c r="X788" s="17"/>
      <c r="Y788" s="17">
        <v>0.42784690848078899</v>
      </c>
      <c r="Z788" s="17">
        <v>0.34968902048129902</v>
      </c>
      <c r="AA788" s="17">
        <v>0.381439422333749</v>
      </c>
      <c r="AB788" s="17">
        <v>0.35125445686805301</v>
      </c>
      <c r="AC788" s="17">
        <v>0.45061627032539098</v>
      </c>
      <c r="AD788" s="17">
        <v>0.41567518430601003</v>
      </c>
      <c r="AE788" s="17"/>
      <c r="AF788" s="17">
        <v>0.37548355842490899</v>
      </c>
      <c r="AG788" s="17">
        <v>0.40003229972274501</v>
      </c>
      <c r="AH788" s="17"/>
      <c r="AI788" s="17">
        <v>0.35123851250813998</v>
      </c>
      <c r="AJ788" s="17">
        <v>0.37362212172036702</v>
      </c>
      <c r="AK788" s="17">
        <v>0.36786006091990198</v>
      </c>
      <c r="AL788" s="17">
        <v>0.37697622933029501</v>
      </c>
      <c r="AM788" s="17">
        <v>0.40996552337685299</v>
      </c>
      <c r="AN788" s="17">
        <v>0.40956694717569703</v>
      </c>
      <c r="AO788" s="17">
        <v>0.43879391259704698</v>
      </c>
      <c r="AP788" s="17"/>
      <c r="AQ788" s="17">
        <v>0.50387307930251302</v>
      </c>
      <c r="AR788" s="17">
        <v>0.25475842185700998</v>
      </c>
      <c r="AS788" s="17"/>
      <c r="AT788" s="17">
        <v>0.58978011500739302</v>
      </c>
      <c r="AU788" s="17">
        <v>0.37061458365995897</v>
      </c>
      <c r="AV788" s="17">
        <v>0.283491320252866</v>
      </c>
      <c r="AW788" s="17"/>
      <c r="AX788" s="17">
        <v>0.40009095874754003</v>
      </c>
      <c r="AY788" s="17">
        <v>0.38039731461364101</v>
      </c>
      <c r="AZ788" s="17"/>
      <c r="BA788" s="17">
        <v>0.406343403678674</v>
      </c>
      <c r="BB788" s="17">
        <v>0.45666249961523497</v>
      </c>
      <c r="BC788" s="17">
        <v>0.463279373730972</v>
      </c>
      <c r="BD788" s="17">
        <v>0.429142745293974</v>
      </c>
      <c r="BE788" s="17">
        <v>0.10435978248901299</v>
      </c>
      <c r="BF788" s="17"/>
      <c r="BG788" s="17">
        <v>0.44492400929293302</v>
      </c>
      <c r="BH788" s="17">
        <v>0.18662153412350899</v>
      </c>
    </row>
    <row r="789" spans="2:60" x14ac:dyDescent="0.35">
      <c r="B789" t="s">
        <v>114</v>
      </c>
      <c r="C789" s="17">
        <v>4.8919840838292497E-2</v>
      </c>
      <c r="D789" s="17">
        <v>3.2483540905440103E-2</v>
      </c>
      <c r="E789" s="17">
        <v>6.2188990926251998E-2</v>
      </c>
      <c r="F789" s="17"/>
      <c r="G789" s="17">
        <v>6.8120570186247897E-2</v>
      </c>
      <c r="H789" s="17">
        <v>5.7481235855726003E-2</v>
      </c>
      <c r="I789" s="17">
        <v>4.5352553464658801E-2</v>
      </c>
      <c r="J789" s="17">
        <v>6.5039752193762596E-2</v>
      </c>
      <c r="K789" s="17">
        <v>3.63953847901725E-2</v>
      </c>
      <c r="L789" s="17">
        <v>3.1028750887444799E-2</v>
      </c>
      <c r="M789" s="17"/>
      <c r="N789" s="17">
        <v>7.8284712076304705E-2</v>
      </c>
      <c r="O789" s="17">
        <v>6.8822517982410195E-2</v>
      </c>
      <c r="P789" s="17">
        <v>2.6157975087712601E-2</v>
      </c>
      <c r="Q789" s="17">
        <v>2.1747028704372499E-2</v>
      </c>
      <c r="R789" s="17">
        <v>1.3350637827853401E-2</v>
      </c>
      <c r="S789" s="17"/>
      <c r="T789" s="17">
        <v>3.53069383185581E-2</v>
      </c>
      <c r="U789" s="17">
        <v>5.5616317729366503E-2</v>
      </c>
      <c r="V789" s="17">
        <v>4.8725642199005402E-2</v>
      </c>
      <c r="W789" s="17">
        <v>5.3071919767479603E-2</v>
      </c>
      <c r="X789" s="17"/>
      <c r="Y789" s="17">
        <v>5.8766775219882897E-2</v>
      </c>
      <c r="Z789" s="17">
        <v>3.9758342211729303E-2</v>
      </c>
      <c r="AA789" s="17">
        <v>7.1721127740935697E-2</v>
      </c>
      <c r="AB789" s="17">
        <v>4.0756528112015397E-2</v>
      </c>
      <c r="AC789" s="17">
        <v>4.4434010457192002E-2</v>
      </c>
      <c r="AD789" s="17">
        <v>5.2544263439451101E-2</v>
      </c>
      <c r="AE789" s="17"/>
      <c r="AF789" s="17">
        <v>4.2545732283479597E-2</v>
      </c>
      <c r="AG789" s="17">
        <v>5.4281936222780797E-2</v>
      </c>
      <c r="AH789" s="17"/>
      <c r="AI789" s="17">
        <v>0.164075615970913</v>
      </c>
      <c r="AJ789" s="17">
        <v>5.4509802861306203E-2</v>
      </c>
      <c r="AK789" s="17">
        <v>5.5378830545795003E-2</v>
      </c>
      <c r="AL789" s="17">
        <v>4.9376208838135698E-2</v>
      </c>
      <c r="AM789" s="17">
        <v>2.13650950860284E-2</v>
      </c>
      <c r="AN789" s="17">
        <v>1.41725058897673E-2</v>
      </c>
      <c r="AO789" s="17">
        <v>3.27930812593566E-2</v>
      </c>
      <c r="AP789" s="17"/>
      <c r="AQ789" s="17">
        <v>3.5410231268745103E-2</v>
      </c>
      <c r="AR789" s="17">
        <v>3.7013651260060398E-2</v>
      </c>
      <c r="AS789" s="17"/>
      <c r="AT789" s="17">
        <v>1.72622942835726E-2</v>
      </c>
      <c r="AU789" s="17">
        <v>5.6513920487717001E-2</v>
      </c>
      <c r="AV789" s="17">
        <v>2.27922086242426E-2</v>
      </c>
      <c r="AW789" s="17"/>
      <c r="AX789" s="17">
        <v>5.2989828590262703E-2</v>
      </c>
      <c r="AY789" s="17">
        <v>4.7449676792275103E-2</v>
      </c>
      <c r="AZ789" s="17"/>
      <c r="BA789" s="17">
        <v>5.1469530686251902E-2</v>
      </c>
      <c r="BB789" s="17">
        <v>1.90958253130609E-2</v>
      </c>
      <c r="BC789" s="17">
        <v>3.0704387614372899E-2</v>
      </c>
      <c r="BD789" s="17">
        <v>2.76248252436119E-2</v>
      </c>
      <c r="BE789" s="17">
        <v>4.7497811369342301E-2</v>
      </c>
      <c r="BF789" s="17"/>
      <c r="BG789" s="17">
        <v>2.6647996514613699E-2</v>
      </c>
      <c r="BH789" s="17">
        <v>4.2464337215427597E-2</v>
      </c>
    </row>
    <row r="790" spans="2:60" x14ac:dyDescent="0.35">
      <c r="B790" t="s">
        <v>316</v>
      </c>
      <c r="C790" s="17">
        <v>0.1313531134898</v>
      </c>
      <c r="D790" s="17">
        <v>0.15415806761037501</v>
      </c>
      <c r="E790" s="17">
        <v>0.10906607863283201</v>
      </c>
      <c r="F790" s="17"/>
      <c r="G790" s="17">
        <v>0.102828630556717</v>
      </c>
      <c r="H790" s="17">
        <v>0.156554235883513</v>
      </c>
      <c r="I790" s="17">
        <v>0.15772959203440001</v>
      </c>
      <c r="J790" s="17">
        <v>0.13466014885247399</v>
      </c>
      <c r="K790" s="17">
        <v>0.13865109384813801</v>
      </c>
      <c r="L790" s="17">
        <v>9.7311451880512406E-2</v>
      </c>
      <c r="M790" s="17"/>
      <c r="N790" s="17">
        <v>0.12964741583464401</v>
      </c>
      <c r="O790" s="17">
        <v>0.12796815392160699</v>
      </c>
      <c r="P790" s="17">
        <v>0.14716151469035499</v>
      </c>
      <c r="Q790" s="17">
        <v>0.117136277408369</v>
      </c>
      <c r="R790" s="17">
        <v>0.11900664554143101</v>
      </c>
      <c r="S790" s="17"/>
      <c r="T790" s="17">
        <v>0.119736018553802</v>
      </c>
      <c r="U790" s="17">
        <v>0.11024564317938899</v>
      </c>
      <c r="V790" s="17">
        <v>0.130872606628674</v>
      </c>
      <c r="W790" s="17">
        <v>0.15871433628998499</v>
      </c>
      <c r="X790" s="17"/>
      <c r="Y790" s="17">
        <v>0.12560852250892099</v>
      </c>
      <c r="Z790" s="17">
        <v>0.129022507406019</v>
      </c>
      <c r="AA790" s="17">
        <v>0.144354357259625</v>
      </c>
      <c r="AB790" s="17">
        <v>0.17232840406841199</v>
      </c>
      <c r="AC790" s="17">
        <v>6.7784951710204794E-2</v>
      </c>
      <c r="AD790" s="17">
        <v>0.123219845287282</v>
      </c>
      <c r="AE790" s="17"/>
      <c r="AF790" s="17">
        <v>0.13178490119214201</v>
      </c>
      <c r="AG790" s="17">
        <v>0.13232508270572599</v>
      </c>
      <c r="AH790" s="17"/>
      <c r="AI790" s="17">
        <v>0.10928999397289201</v>
      </c>
      <c r="AJ790" s="17">
        <v>0.148533769070292</v>
      </c>
      <c r="AK790" s="17">
        <v>0.14933873559501201</v>
      </c>
      <c r="AL790" s="17">
        <v>0.11449907687385601</v>
      </c>
      <c r="AM790" s="17">
        <v>0.125741792157534</v>
      </c>
      <c r="AN790" s="17">
        <v>9.7236879950736502E-2</v>
      </c>
      <c r="AO790" s="17">
        <v>0.13544748733464801</v>
      </c>
      <c r="AP790" s="17"/>
      <c r="AQ790" s="17">
        <v>8.6936001317861306E-2</v>
      </c>
      <c r="AR790" s="17">
        <v>0.18916441122188599</v>
      </c>
      <c r="AS790" s="17"/>
      <c r="AT790" s="17">
        <v>7.7057576526654806E-2</v>
      </c>
      <c r="AU790" s="17">
        <v>0.109094146669133</v>
      </c>
      <c r="AV790" s="17">
        <v>0.19837490382751599</v>
      </c>
      <c r="AW790" s="17"/>
      <c r="AX790" s="17">
        <v>0.100266065980885</v>
      </c>
      <c r="AY790" s="17">
        <v>0.14258240024190799</v>
      </c>
      <c r="AZ790" s="17"/>
      <c r="BA790" s="17">
        <v>0.136336904335462</v>
      </c>
      <c r="BB790" s="17">
        <v>0.12614847724381401</v>
      </c>
      <c r="BC790" s="17">
        <v>9.5869772641394305E-2</v>
      </c>
      <c r="BD790" s="17">
        <v>0.119733415896422</v>
      </c>
      <c r="BE790" s="17">
        <v>0.25976195120423001</v>
      </c>
      <c r="BF790" s="17"/>
      <c r="BG790" s="17">
        <v>0.128525243968033</v>
      </c>
      <c r="BH790" s="17">
        <v>0.22429521214331899</v>
      </c>
    </row>
    <row r="791" spans="2:60" x14ac:dyDescent="0.35">
      <c r="B791" t="s">
        <v>317</v>
      </c>
      <c r="C791" s="17">
        <v>0.66588737150618704</v>
      </c>
      <c r="D791" s="17">
        <v>0.64039617037125895</v>
      </c>
      <c r="E791" s="17">
        <v>0.69190606070574501</v>
      </c>
      <c r="F791" s="17"/>
      <c r="G791" s="17">
        <v>0.65074688116422597</v>
      </c>
      <c r="H791" s="17">
        <v>0.60182297723061795</v>
      </c>
      <c r="I791" s="17">
        <v>0.65492445557523604</v>
      </c>
      <c r="J791" s="17">
        <v>0.62639933311418206</v>
      </c>
      <c r="K791" s="17">
        <v>0.67660080339638595</v>
      </c>
      <c r="L791" s="17">
        <v>0.75930914630378499</v>
      </c>
      <c r="M791" s="17"/>
      <c r="N791" s="17">
        <v>0.63172149156808199</v>
      </c>
      <c r="O791" s="17">
        <v>0.68028130871331605</v>
      </c>
      <c r="P791" s="17">
        <v>0.66282527058204699</v>
      </c>
      <c r="Q791" s="17">
        <v>0.67823859069303905</v>
      </c>
      <c r="R791" s="17">
        <v>0.72423416381926098</v>
      </c>
      <c r="S791" s="17"/>
      <c r="T791" s="17">
        <v>0.70491941173260098</v>
      </c>
      <c r="U791" s="17">
        <v>0.68144045839660095</v>
      </c>
      <c r="V791" s="17">
        <v>0.65450879761196901</v>
      </c>
      <c r="W791" s="17">
        <v>0.64279063423161098</v>
      </c>
      <c r="X791" s="17"/>
      <c r="Y791" s="17">
        <v>0.67109151327183003</v>
      </c>
      <c r="Z791" s="17">
        <v>0.66878337858013603</v>
      </c>
      <c r="AA791" s="17">
        <v>0.61781931989820904</v>
      </c>
      <c r="AB791" s="17">
        <v>0.616030642806078</v>
      </c>
      <c r="AC791" s="17">
        <v>0.678299530914108</v>
      </c>
      <c r="AD791" s="17">
        <v>0.69660229341860902</v>
      </c>
      <c r="AE791" s="17"/>
      <c r="AF791" s="17">
        <v>0.67515658382342403</v>
      </c>
      <c r="AG791" s="17">
        <v>0.65528354231101205</v>
      </c>
      <c r="AH791" s="17"/>
      <c r="AI791" s="17">
        <v>0.58374208890979096</v>
      </c>
      <c r="AJ791" s="17">
        <v>0.63270746940063705</v>
      </c>
      <c r="AK791" s="17">
        <v>0.66116964020918101</v>
      </c>
      <c r="AL791" s="17">
        <v>0.655708687563055</v>
      </c>
      <c r="AM791" s="17">
        <v>0.69101896213894198</v>
      </c>
      <c r="AN791" s="17">
        <v>0.75619852323130399</v>
      </c>
      <c r="AO791" s="17">
        <v>0.70774338917763102</v>
      </c>
      <c r="AP791" s="17"/>
      <c r="AQ791" s="17">
        <v>0.77921009022174503</v>
      </c>
      <c r="AR791" s="17">
        <v>0.55112177500242399</v>
      </c>
      <c r="AS791" s="17"/>
      <c r="AT791" s="17">
        <v>0.83557042046764296</v>
      </c>
      <c r="AU791" s="17">
        <v>0.65681556735258095</v>
      </c>
      <c r="AV791" s="17">
        <v>0.59657542911845396</v>
      </c>
      <c r="AW791" s="17"/>
      <c r="AX791" s="17">
        <v>0.70676979264052797</v>
      </c>
      <c r="AY791" s="17">
        <v>0.65111979250383001</v>
      </c>
      <c r="AZ791" s="17"/>
      <c r="BA791" s="17">
        <v>0.65777431205924697</v>
      </c>
      <c r="BB791" s="17">
        <v>0.74735548495535298</v>
      </c>
      <c r="BC791" s="17">
        <v>0.75534464134927704</v>
      </c>
      <c r="BD791" s="17">
        <v>0.72032758047267098</v>
      </c>
      <c r="BE791" s="17">
        <v>0.36140049898509802</v>
      </c>
      <c r="BF791" s="17"/>
      <c r="BG791" s="17">
        <v>0.726457897041072</v>
      </c>
      <c r="BH791" s="17">
        <v>0.45231034898839401</v>
      </c>
    </row>
    <row r="792" spans="2:60" x14ac:dyDescent="0.35">
      <c r="B792" t="s">
        <v>318</v>
      </c>
      <c r="C792" s="17">
        <v>0.53453425801638799</v>
      </c>
      <c r="D792" s="17">
        <v>0.48623810276088397</v>
      </c>
      <c r="E792" s="17">
        <v>0.58283998207291299</v>
      </c>
      <c r="F792" s="17"/>
      <c r="G792" s="17">
        <v>0.54791825060750898</v>
      </c>
      <c r="H792" s="17">
        <v>0.44526874134710498</v>
      </c>
      <c r="I792" s="17">
        <v>0.49719486354083597</v>
      </c>
      <c r="J792" s="17">
        <v>0.49173918426170798</v>
      </c>
      <c r="K792" s="17">
        <v>0.53794970954824695</v>
      </c>
      <c r="L792" s="17">
        <v>0.66199769442327205</v>
      </c>
      <c r="M792" s="17"/>
      <c r="N792" s="17">
        <v>0.50207407573343799</v>
      </c>
      <c r="O792" s="17">
        <v>0.55231315479170795</v>
      </c>
      <c r="P792" s="17">
        <v>0.515663755891693</v>
      </c>
      <c r="Q792" s="17">
        <v>0.56110231328466997</v>
      </c>
      <c r="R792" s="17">
        <v>0.60522751827782995</v>
      </c>
      <c r="S792" s="17"/>
      <c r="T792" s="17">
        <v>0.58518339317879897</v>
      </c>
      <c r="U792" s="17">
        <v>0.57119481521721105</v>
      </c>
      <c r="V792" s="17">
        <v>0.52363619098329595</v>
      </c>
      <c r="W792" s="17">
        <v>0.48407629794162699</v>
      </c>
      <c r="X792" s="17"/>
      <c r="Y792" s="17">
        <v>0.54548299076290896</v>
      </c>
      <c r="Z792" s="17">
        <v>0.53976087117411597</v>
      </c>
      <c r="AA792" s="17">
        <v>0.47346496263858401</v>
      </c>
      <c r="AB792" s="17">
        <v>0.44370223873766701</v>
      </c>
      <c r="AC792" s="17">
        <v>0.61051457920390295</v>
      </c>
      <c r="AD792" s="17">
        <v>0.57338244813132699</v>
      </c>
      <c r="AE792" s="17"/>
      <c r="AF792" s="17">
        <v>0.54337168263128299</v>
      </c>
      <c r="AG792" s="17">
        <v>0.52295845960528597</v>
      </c>
      <c r="AH792" s="17"/>
      <c r="AI792" s="17">
        <v>0.47445209493689899</v>
      </c>
      <c r="AJ792" s="17">
        <v>0.48417370033034501</v>
      </c>
      <c r="AK792" s="17">
        <v>0.51183090461416902</v>
      </c>
      <c r="AL792" s="17">
        <v>0.54120961068919904</v>
      </c>
      <c r="AM792" s="17">
        <v>0.56527716998140798</v>
      </c>
      <c r="AN792" s="17">
        <v>0.65896164328056706</v>
      </c>
      <c r="AO792" s="17">
        <v>0.57229590184298296</v>
      </c>
      <c r="AP792" s="17"/>
      <c r="AQ792" s="17">
        <v>0.69227408890388398</v>
      </c>
      <c r="AR792" s="17">
        <v>0.361957363780538</v>
      </c>
      <c r="AS792" s="17"/>
      <c r="AT792" s="17">
        <v>0.75851284394098795</v>
      </c>
      <c r="AU792" s="17">
        <v>0.54772142068344798</v>
      </c>
      <c r="AV792" s="17">
        <v>0.39820052529093802</v>
      </c>
      <c r="AW792" s="17"/>
      <c r="AX792" s="17">
        <v>0.60650372665964303</v>
      </c>
      <c r="AY792" s="17">
        <v>0.50853739226192296</v>
      </c>
      <c r="AZ792" s="17"/>
      <c r="BA792" s="17">
        <v>0.521437407723785</v>
      </c>
      <c r="BB792" s="17">
        <v>0.62120700771154003</v>
      </c>
      <c r="BC792" s="17">
        <v>0.65947486870788297</v>
      </c>
      <c r="BD792" s="17">
        <v>0.60059416457624903</v>
      </c>
      <c r="BE792" s="17">
        <v>0.101638547780868</v>
      </c>
      <c r="BF792" s="17"/>
      <c r="BG792" s="17">
        <v>0.597932653073039</v>
      </c>
      <c r="BH792" s="17">
        <v>0.22801513684507499</v>
      </c>
    </row>
    <row r="793" spans="2:60" x14ac:dyDescent="0.35">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row>
    <row r="794" spans="2:60" x14ac:dyDescent="0.35">
      <c r="B794" s="6" t="s">
        <v>330</v>
      </c>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17"/>
      <c r="BB794" s="17"/>
      <c r="BC794" s="17"/>
      <c r="BD794" s="17"/>
      <c r="BE794" s="17"/>
      <c r="BF794" s="17"/>
      <c r="BG794" s="17"/>
      <c r="BH794" s="17"/>
    </row>
    <row r="795" spans="2:60" x14ac:dyDescent="0.35">
      <c r="B795" s="24" t="s">
        <v>97</v>
      </c>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row>
    <row r="796" spans="2:60" x14ac:dyDescent="0.35">
      <c r="B796" t="s">
        <v>315</v>
      </c>
      <c r="C796" s="17">
        <v>0.216397077698257</v>
      </c>
      <c r="D796" s="17">
        <v>0.21980057824485</v>
      </c>
      <c r="E796" s="17">
        <v>0.21156010439619799</v>
      </c>
      <c r="F796" s="17"/>
      <c r="G796" s="17">
        <v>0.207680137109896</v>
      </c>
      <c r="H796" s="17">
        <v>0.17923389383275401</v>
      </c>
      <c r="I796" s="17">
        <v>0.211501118252821</v>
      </c>
      <c r="J796" s="17">
        <v>0.231652504675323</v>
      </c>
      <c r="K796" s="17">
        <v>0.19885230544179</v>
      </c>
      <c r="L796" s="17">
        <v>0.25928419990858798</v>
      </c>
      <c r="M796" s="17"/>
      <c r="N796" s="17">
        <v>0.230147388530626</v>
      </c>
      <c r="O796" s="17">
        <v>0.22496435274002</v>
      </c>
      <c r="P796" s="17">
        <v>0.20121433012302301</v>
      </c>
      <c r="Q796" s="17">
        <v>0.19686516308623001</v>
      </c>
      <c r="R796" s="17">
        <v>0.24027645784538501</v>
      </c>
      <c r="S796" s="17"/>
      <c r="T796" s="17">
        <v>0.244684260773113</v>
      </c>
      <c r="U796" s="17">
        <v>0.22864049645286699</v>
      </c>
      <c r="V796" s="17">
        <v>0.210299928371602</v>
      </c>
      <c r="W796" s="17">
        <v>0.19538899125633699</v>
      </c>
      <c r="X796" s="17"/>
      <c r="Y796" s="17">
        <v>0.24139583617626201</v>
      </c>
      <c r="Z796" s="17">
        <v>0.21009324639527699</v>
      </c>
      <c r="AA796" s="17">
        <v>0.13274944927634999</v>
      </c>
      <c r="AB796" s="17">
        <v>0.203934773292549</v>
      </c>
      <c r="AC796" s="17">
        <v>0.188433796858236</v>
      </c>
      <c r="AD796" s="17">
        <v>0.20756497161401999</v>
      </c>
      <c r="AE796" s="17"/>
      <c r="AF796" s="17">
        <v>0.19992817039994301</v>
      </c>
      <c r="AG796" s="17">
        <v>0.239055865878229</v>
      </c>
      <c r="AH796" s="17"/>
      <c r="AI796" s="17">
        <v>0.176768438872314</v>
      </c>
      <c r="AJ796" s="17">
        <v>0.21086014986569199</v>
      </c>
      <c r="AK796" s="17">
        <v>0.201148960437426</v>
      </c>
      <c r="AL796" s="17">
        <v>0.21561571751698499</v>
      </c>
      <c r="AM796" s="17">
        <v>0.236769160583788</v>
      </c>
      <c r="AN796" s="17">
        <v>0.26043502152456699</v>
      </c>
      <c r="AO796" s="17">
        <v>0.14945066139454699</v>
      </c>
      <c r="AP796" s="17"/>
      <c r="AQ796" s="17">
        <v>0.293617033826441</v>
      </c>
      <c r="AR796" s="17">
        <v>0.14599985643105701</v>
      </c>
      <c r="AS796" s="17"/>
      <c r="AT796" s="17">
        <v>0.37029662265691399</v>
      </c>
      <c r="AU796" s="17">
        <v>0.199068628745352</v>
      </c>
      <c r="AV796" s="17">
        <v>0.14195636598927</v>
      </c>
      <c r="AW796" s="17"/>
      <c r="AX796" s="17">
        <v>0.254624928893669</v>
      </c>
      <c r="AY796" s="17">
        <v>0.20258838445175101</v>
      </c>
      <c r="AZ796" s="17"/>
      <c r="BA796" s="17">
        <v>0.27029747179576602</v>
      </c>
      <c r="BB796" s="17">
        <v>0.29296140910527302</v>
      </c>
      <c r="BC796" s="17">
        <v>0.23127774645546501</v>
      </c>
      <c r="BD796" s="17">
        <v>0.195678625249017</v>
      </c>
      <c r="BE796" s="17">
        <v>4.5412210904680797E-2</v>
      </c>
      <c r="BF796" s="17"/>
      <c r="BG796" s="17">
        <v>0.287674342558841</v>
      </c>
      <c r="BH796" s="17">
        <v>8.3472022752703198E-2</v>
      </c>
    </row>
    <row r="797" spans="2:60" x14ac:dyDescent="0.35">
      <c r="B797" t="s">
        <v>314</v>
      </c>
      <c r="C797" s="17">
        <v>0.29694717243771801</v>
      </c>
      <c r="D797" s="17">
        <v>0.30069780603707602</v>
      </c>
      <c r="E797" s="17">
        <v>0.29725747674352299</v>
      </c>
      <c r="F797" s="17"/>
      <c r="G797" s="17">
        <v>0.18816619498180601</v>
      </c>
      <c r="H797" s="17">
        <v>0.31150978710212301</v>
      </c>
      <c r="I797" s="17">
        <v>0.29189309796839003</v>
      </c>
      <c r="J797" s="17">
        <v>0.21685823165594501</v>
      </c>
      <c r="K797" s="17">
        <v>0.32417639175517599</v>
      </c>
      <c r="L797" s="17">
        <v>0.39032686467906802</v>
      </c>
      <c r="M797" s="17"/>
      <c r="N797" s="17">
        <v>0.24423525796182</v>
      </c>
      <c r="O797" s="17">
        <v>0.32456518387574701</v>
      </c>
      <c r="P797" s="17">
        <v>0.31566239042556898</v>
      </c>
      <c r="Q797" s="17">
        <v>0.30306832069735501</v>
      </c>
      <c r="R797" s="17">
        <v>0.29406391989497199</v>
      </c>
      <c r="S797" s="17"/>
      <c r="T797" s="17">
        <v>0.34138334248786001</v>
      </c>
      <c r="U797" s="17">
        <v>0.29077204736348899</v>
      </c>
      <c r="V797" s="17">
        <v>0.27986553695536798</v>
      </c>
      <c r="W797" s="17">
        <v>0.29799027091340302</v>
      </c>
      <c r="X797" s="17"/>
      <c r="Y797" s="17">
        <v>0.28711787647478099</v>
      </c>
      <c r="Z797" s="17">
        <v>0.30899014868485802</v>
      </c>
      <c r="AA797" s="17">
        <v>0.35350342249386602</v>
      </c>
      <c r="AB797" s="17">
        <v>0.30784830979792299</v>
      </c>
      <c r="AC797" s="17">
        <v>0.20395428255804099</v>
      </c>
      <c r="AD797" s="17">
        <v>0.26273414920174698</v>
      </c>
      <c r="AE797" s="17"/>
      <c r="AF797" s="17">
        <v>0.309626083795287</v>
      </c>
      <c r="AG797" s="17">
        <v>0.28464227270627201</v>
      </c>
      <c r="AH797" s="17"/>
      <c r="AI797" s="17">
        <v>0.19190322694966599</v>
      </c>
      <c r="AJ797" s="17">
        <v>0.29271636044869598</v>
      </c>
      <c r="AK797" s="17">
        <v>0.30204320596859502</v>
      </c>
      <c r="AL797" s="17">
        <v>0.27943543302133</v>
      </c>
      <c r="AM797" s="17">
        <v>0.28713168952527002</v>
      </c>
      <c r="AN797" s="17">
        <v>0.36305804346068798</v>
      </c>
      <c r="AO797" s="17">
        <v>0.48429943149784699</v>
      </c>
      <c r="AP797" s="17"/>
      <c r="AQ797" s="17">
        <v>0.34713884707703102</v>
      </c>
      <c r="AR797" s="17">
        <v>0.25618272098413197</v>
      </c>
      <c r="AS797" s="17"/>
      <c r="AT797" s="17">
        <v>0.33439373017701102</v>
      </c>
      <c r="AU797" s="17">
        <v>0.31650076738853999</v>
      </c>
      <c r="AV797" s="17">
        <v>0.26572884320746698</v>
      </c>
      <c r="AW797" s="17"/>
      <c r="AX797" s="17">
        <v>0.29151427919714501</v>
      </c>
      <c r="AY797" s="17">
        <v>0.29890964623245497</v>
      </c>
      <c r="AZ797" s="17"/>
      <c r="BA797" s="17">
        <v>0.26870485026625002</v>
      </c>
      <c r="BB797" s="17">
        <v>0.311462634974706</v>
      </c>
      <c r="BC797" s="17">
        <v>0.39982053263752299</v>
      </c>
      <c r="BD797" s="17">
        <v>0.22799063390562599</v>
      </c>
      <c r="BE797" s="17">
        <v>0.11944531974931299</v>
      </c>
      <c r="BF797" s="17"/>
      <c r="BG797" s="17">
        <v>0.301488055092824</v>
      </c>
      <c r="BH797" s="17">
        <v>0.14693791849002</v>
      </c>
    </row>
    <row r="798" spans="2:60" x14ac:dyDescent="0.35">
      <c r="B798" t="s">
        <v>313</v>
      </c>
      <c r="C798" s="17">
        <v>0.22444602750800599</v>
      </c>
      <c r="D798" s="17">
        <v>0.23264739617115399</v>
      </c>
      <c r="E798" s="17">
        <v>0.21810326576943101</v>
      </c>
      <c r="F798" s="17"/>
      <c r="G798" s="17">
        <v>0.24066343881437299</v>
      </c>
      <c r="H798" s="17">
        <v>0.243958830000014</v>
      </c>
      <c r="I798" s="17">
        <v>0.22892626219984899</v>
      </c>
      <c r="J798" s="17">
        <v>0.25813862679570299</v>
      </c>
      <c r="K798" s="17">
        <v>0.23711226634259699</v>
      </c>
      <c r="L798" s="17">
        <v>0.15947702606198599</v>
      </c>
      <c r="M798" s="17"/>
      <c r="N798" s="17">
        <v>0.228188667612855</v>
      </c>
      <c r="O798" s="17">
        <v>0.20380654829608899</v>
      </c>
      <c r="P798" s="17">
        <v>0.24126054309816899</v>
      </c>
      <c r="Q798" s="17">
        <v>0.24456111429226901</v>
      </c>
      <c r="R798" s="17">
        <v>0.187342800410047</v>
      </c>
      <c r="S798" s="17"/>
      <c r="T798" s="17">
        <v>0.183419770379846</v>
      </c>
      <c r="U798" s="17">
        <v>0.226708300951286</v>
      </c>
      <c r="V798" s="17">
        <v>0.24478081049544201</v>
      </c>
      <c r="W798" s="17">
        <v>0.21919959965798499</v>
      </c>
      <c r="X798" s="17"/>
      <c r="Y798" s="17">
        <v>0.20135008196233101</v>
      </c>
      <c r="Z798" s="17">
        <v>0.236619128122113</v>
      </c>
      <c r="AA798" s="17">
        <v>0.164413287687105</v>
      </c>
      <c r="AB798" s="17">
        <v>0.22741974026723699</v>
      </c>
      <c r="AC798" s="17">
        <v>0.193977199832679</v>
      </c>
      <c r="AD798" s="17">
        <v>0.26729746930502701</v>
      </c>
      <c r="AE798" s="17"/>
      <c r="AF798" s="17">
        <v>0.2307664514412</v>
      </c>
      <c r="AG798" s="17">
        <v>0.21583948333646899</v>
      </c>
      <c r="AH798" s="17"/>
      <c r="AI798" s="17">
        <v>0.23060167825473099</v>
      </c>
      <c r="AJ798" s="17">
        <v>0.23636381052775299</v>
      </c>
      <c r="AK798" s="17">
        <v>0.23393984853411501</v>
      </c>
      <c r="AL798" s="17">
        <v>0.26033534390726798</v>
      </c>
      <c r="AM798" s="17">
        <v>0.21332398008633899</v>
      </c>
      <c r="AN798" s="17">
        <v>0.17846538982902599</v>
      </c>
      <c r="AO798" s="17">
        <v>0.14646630529288801</v>
      </c>
      <c r="AP798" s="17"/>
      <c r="AQ798" s="17">
        <v>0.13740731027290901</v>
      </c>
      <c r="AR798" s="17">
        <v>0.30886233413575598</v>
      </c>
      <c r="AS798" s="17"/>
      <c r="AT798" s="17">
        <v>0.11072448144742</v>
      </c>
      <c r="AU798" s="17">
        <v>0.24832688967410599</v>
      </c>
      <c r="AV798" s="17">
        <v>0.276860530689646</v>
      </c>
      <c r="AW798" s="17"/>
      <c r="AX798" s="17">
        <v>0.22177178504558401</v>
      </c>
      <c r="AY798" s="17">
        <v>0.225412019387634</v>
      </c>
      <c r="AZ798" s="17"/>
      <c r="BA798" s="17">
        <v>0.205975384636748</v>
      </c>
      <c r="BB798" s="17">
        <v>0.17306031901170499</v>
      </c>
      <c r="BC798" s="17">
        <v>0.172863098080759</v>
      </c>
      <c r="BD798" s="17">
        <v>0.215575624155387</v>
      </c>
      <c r="BE798" s="17">
        <v>0.42595461584808197</v>
      </c>
      <c r="BF798" s="17"/>
      <c r="BG798" s="17">
        <v>0.18073877928818899</v>
      </c>
      <c r="BH798" s="17">
        <v>0.37266935662673301</v>
      </c>
    </row>
    <row r="799" spans="2:60" x14ac:dyDescent="0.35">
      <c r="B799" t="s">
        <v>312</v>
      </c>
      <c r="C799" s="17">
        <v>9.7033331828561803E-2</v>
      </c>
      <c r="D799" s="17">
        <v>9.2754169022877406E-2</v>
      </c>
      <c r="E799" s="17">
        <v>0.10066290442240999</v>
      </c>
      <c r="F799" s="17"/>
      <c r="G799" s="17">
        <v>0.156385260208523</v>
      </c>
      <c r="H799" s="17">
        <v>9.2429507678991898E-2</v>
      </c>
      <c r="I799" s="17">
        <v>8.4832779643581699E-2</v>
      </c>
      <c r="J799" s="17">
        <v>8.6590458985150207E-2</v>
      </c>
      <c r="K799" s="17">
        <v>8.0357128170545897E-2</v>
      </c>
      <c r="L799" s="17">
        <v>9.7341606428027194E-2</v>
      </c>
      <c r="M799" s="17"/>
      <c r="N799" s="17">
        <v>0.101509832086741</v>
      </c>
      <c r="O799" s="17">
        <v>7.75181265438806E-2</v>
      </c>
      <c r="P799" s="17">
        <v>9.6955300803354696E-2</v>
      </c>
      <c r="Q799" s="17">
        <v>0.120030144300467</v>
      </c>
      <c r="R799" s="17">
        <v>0.115785177124945</v>
      </c>
      <c r="S799" s="17"/>
      <c r="T799" s="17">
        <v>9.5959706821649393E-2</v>
      </c>
      <c r="U799" s="17">
        <v>9.5859641242484805E-2</v>
      </c>
      <c r="V799" s="17">
        <v>9.1509198930917399E-2</v>
      </c>
      <c r="W799" s="17">
        <v>0.107618734176783</v>
      </c>
      <c r="X799" s="17"/>
      <c r="Y799" s="17">
        <v>9.4972944982532004E-2</v>
      </c>
      <c r="Z799" s="17">
        <v>9.2699846991372806E-2</v>
      </c>
      <c r="AA799" s="17">
        <v>0.10978995003139</v>
      </c>
      <c r="AB799" s="17">
        <v>0.1149009706808</v>
      </c>
      <c r="AC799" s="17">
        <v>0.102139356443228</v>
      </c>
      <c r="AD799" s="17">
        <v>9.88091844198042E-2</v>
      </c>
      <c r="AE799" s="17"/>
      <c r="AF799" s="17">
        <v>9.8000969138539298E-2</v>
      </c>
      <c r="AG799" s="17">
        <v>9.6112564584680593E-2</v>
      </c>
      <c r="AH799" s="17"/>
      <c r="AI799" s="17">
        <v>0.12582691666856599</v>
      </c>
      <c r="AJ799" s="17">
        <v>8.7252018825833597E-2</v>
      </c>
      <c r="AK799" s="17">
        <v>9.2116379940177906E-2</v>
      </c>
      <c r="AL799" s="17">
        <v>8.0244555146842894E-2</v>
      </c>
      <c r="AM799" s="17">
        <v>0.116612716220493</v>
      </c>
      <c r="AN799" s="17">
        <v>8.6403387333750206E-2</v>
      </c>
      <c r="AO799" s="17">
        <v>7.76222724773592E-2</v>
      </c>
      <c r="AP799" s="17"/>
      <c r="AQ799" s="17">
        <v>8.6846624845329207E-2</v>
      </c>
      <c r="AR799" s="17">
        <v>0.110847652286129</v>
      </c>
      <c r="AS799" s="17"/>
      <c r="AT799" s="17">
        <v>8.6056389888020196E-2</v>
      </c>
      <c r="AU799" s="17">
        <v>9.4376320192705698E-2</v>
      </c>
      <c r="AV799" s="17">
        <v>0.115790047105128</v>
      </c>
      <c r="AW799" s="17"/>
      <c r="AX799" s="17">
        <v>8.64049729505003E-2</v>
      </c>
      <c r="AY799" s="17">
        <v>0.100872515640142</v>
      </c>
      <c r="AZ799" s="17"/>
      <c r="BA799" s="17">
        <v>8.4092662075445399E-2</v>
      </c>
      <c r="BB799" s="17">
        <v>9.7678380855043795E-2</v>
      </c>
      <c r="BC799" s="17">
        <v>8.9879868885554701E-2</v>
      </c>
      <c r="BD799" s="17">
        <v>0.17901196450610099</v>
      </c>
      <c r="BE799" s="17">
        <v>0.13422564846831</v>
      </c>
      <c r="BF799" s="17"/>
      <c r="BG799" s="17">
        <v>9.4509090440587695E-2</v>
      </c>
      <c r="BH799" s="17">
        <v>0.14556922626779401</v>
      </c>
    </row>
    <row r="800" spans="2:60" x14ac:dyDescent="0.35">
      <c r="B800" t="s">
        <v>311</v>
      </c>
      <c r="C800" s="17">
        <v>0.10414314210188901</v>
      </c>
      <c r="D800" s="17">
        <v>0.114852001749886</v>
      </c>
      <c r="E800" s="17">
        <v>9.3197103809203694E-2</v>
      </c>
      <c r="F800" s="17"/>
      <c r="G800" s="17">
        <v>0.117166213585293</v>
      </c>
      <c r="H800" s="17">
        <v>0.120993832320621</v>
      </c>
      <c r="I800" s="17">
        <v>0.10697134185089199</v>
      </c>
      <c r="J800" s="17">
        <v>0.12858916081246999</v>
      </c>
      <c r="K800" s="17">
        <v>9.6016065212257196E-2</v>
      </c>
      <c r="L800" s="17">
        <v>6.7956957245326396E-2</v>
      </c>
      <c r="M800" s="17"/>
      <c r="N800" s="17">
        <v>0.10277328028409299</v>
      </c>
      <c r="O800" s="17">
        <v>0.100782105577363</v>
      </c>
      <c r="P800" s="17">
        <v>0.102399222849043</v>
      </c>
      <c r="Q800" s="17">
        <v>9.5555478008935296E-2</v>
      </c>
      <c r="R800" s="17">
        <v>0.13708083770440599</v>
      </c>
      <c r="S800" s="17"/>
      <c r="T800" s="17">
        <v>8.8274968578921906E-2</v>
      </c>
      <c r="U800" s="17">
        <v>9.3939706739063197E-2</v>
      </c>
      <c r="V800" s="17">
        <v>0.104012762178418</v>
      </c>
      <c r="W800" s="17">
        <v>0.124485483047205</v>
      </c>
      <c r="X800" s="17"/>
      <c r="Y800" s="17">
        <v>0.10708859265469101</v>
      </c>
      <c r="Z800" s="17">
        <v>9.95372917701077E-2</v>
      </c>
      <c r="AA800" s="17">
        <v>0.13210488371544399</v>
      </c>
      <c r="AB800" s="17">
        <v>8.4128840450136202E-2</v>
      </c>
      <c r="AC800" s="17">
        <v>0.21082434542952999</v>
      </c>
      <c r="AD800" s="17">
        <v>0.11031019345326799</v>
      </c>
      <c r="AE800" s="17"/>
      <c r="AF800" s="17">
        <v>0.100944274069785</v>
      </c>
      <c r="AG800" s="17">
        <v>0.108812172705314</v>
      </c>
      <c r="AH800" s="17"/>
      <c r="AI800" s="17">
        <v>9.3688319385844598E-2</v>
      </c>
      <c r="AJ800" s="17">
        <v>0.105025230082953</v>
      </c>
      <c r="AK800" s="17">
        <v>8.4628905286688802E-2</v>
      </c>
      <c r="AL800" s="17">
        <v>0.119749429812931</v>
      </c>
      <c r="AM800" s="17">
        <v>0.117806261021803</v>
      </c>
      <c r="AN800" s="17">
        <v>9.6228808797677701E-2</v>
      </c>
      <c r="AO800" s="17">
        <v>0.103472979397248</v>
      </c>
      <c r="AP800" s="17"/>
      <c r="AQ800" s="17">
        <v>9.7334338544063606E-2</v>
      </c>
      <c r="AR800" s="17">
        <v>0.121360943495168</v>
      </c>
      <c r="AS800" s="17"/>
      <c r="AT800" s="17">
        <v>8.4344772850428795E-2</v>
      </c>
      <c r="AU800" s="17">
        <v>7.8430524236208901E-2</v>
      </c>
      <c r="AV800" s="17">
        <v>0.153904963463636</v>
      </c>
      <c r="AW800" s="17"/>
      <c r="AX800" s="17">
        <v>8.7978792014066595E-2</v>
      </c>
      <c r="AY800" s="17">
        <v>0.109982040834409</v>
      </c>
      <c r="AZ800" s="17"/>
      <c r="BA800" s="17">
        <v>0.124004725647716</v>
      </c>
      <c r="BB800" s="17">
        <v>9.6415728650482299E-2</v>
      </c>
      <c r="BC800" s="17">
        <v>7.5199230966821407E-2</v>
      </c>
      <c r="BD800" s="17">
        <v>0.150243732627313</v>
      </c>
      <c r="BE800" s="17">
        <v>0.19638468791581501</v>
      </c>
      <c r="BF800" s="17"/>
      <c r="BG800" s="17">
        <v>0.10285171817347299</v>
      </c>
      <c r="BH800" s="17">
        <v>0.18469800407211701</v>
      </c>
    </row>
    <row r="801" spans="2:60" x14ac:dyDescent="0.35">
      <c r="B801" t="s">
        <v>114</v>
      </c>
      <c r="C801" s="17">
        <v>6.1033248425568003E-2</v>
      </c>
      <c r="D801" s="17">
        <v>3.92480487741571E-2</v>
      </c>
      <c r="E801" s="17">
        <v>7.9219144859233606E-2</v>
      </c>
      <c r="F801" s="17"/>
      <c r="G801" s="17">
        <v>8.9938755300109197E-2</v>
      </c>
      <c r="H801" s="17">
        <v>5.1874149065496797E-2</v>
      </c>
      <c r="I801" s="17">
        <v>7.5875400084466804E-2</v>
      </c>
      <c r="J801" s="17">
        <v>7.8171017075409202E-2</v>
      </c>
      <c r="K801" s="17">
        <v>6.3485843077634205E-2</v>
      </c>
      <c r="L801" s="17">
        <v>2.56133456770039E-2</v>
      </c>
      <c r="M801" s="17"/>
      <c r="N801" s="17">
        <v>9.3145573523864003E-2</v>
      </c>
      <c r="O801" s="17">
        <v>6.8363682966899805E-2</v>
      </c>
      <c r="P801" s="17">
        <v>4.2508212700840799E-2</v>
      </c>
      <c r="Q801" s="17">
        <v>3.9919779614743203E-2</v>
      </c>
      <c r="R801" s="17">
        <v>2.54508070202452E-2</v>
      </c>
      <c r="S801" s="17"/>
      <c r="T801" s="17">
        <v>4.62779509586091E-2</v>
      </c>
      <c r="U801" s="17">
        <v>6.4079807250810097E-2</v>
      </c>
      <c r="V801" s="17">
        <v>6.9531763068252206E-2</v>
      </c>
      <c r="W801" s="17">
        <v>5.5316920948287003E-2</v>
      </c>
      <c r="X801" s="17"/>
      <c r="Y801" s="17">
        <v>6.8074667749403406E-2</v>
      </c>
      <c r="Z801" s="17">
        <v>5.2060338036271303E-2</v>
      </c>
      <c r="AA801" s="17">
        <v>0.10743900679584401</v>
      </c>
      <c r="AB801" s="17">
        <v>6.1767365511354803E-2</v>
      </c>
      <c r="AC801" s="17">
        <v>0.100671018878286</v>
      </c>
      <c r="AD801" s="17">
        <v>5.3284032006134102E-2</v>
      </c>
      <c r="AE801" s="17"/>
      <c r="AF801" s="17">
        <v>6.0734051155245002E-2</v>
      </c>
      <c r="AG801" s="17">
        <v>5.5537640789036398E-2</v>
      </c>
      <c r="AH801" s="17"/>
      <c r="AI801" s="17">
        <v>0.18121141986887701</v>
      </c>
      <c r="AJ801" s="17">
        <v>6.7782430249072004E-2</v>
      </c>
      <c r="AK801" s="17">
        <v>8.6122699832997696E-2</v>
      </c>
      <c r="AL801" s="17">
        <v>4.4619520594643899E-2</v>
      </c>
      <c r="AM801" s="17">
        <v>2.8356192562306901E-2</v>
      </c>
      <c r="AN801" s="17">
        <v>1.54093490542902E-2</v>
      </c>
      <c r="AO801" s="17">
        <v>3.8688349940110403E-2</v>
      </c>
      <c r="AP801" s="17"/>
      <c r="AQ801" s="17">
        <v>3.7655845434226398E-2</v>
      </c>
      <c r="AR801" s="17">
        <v>5.6746492667758101E-2</v>
      </c>
      <c r="AS801" s="17"/>
      <c r="AT801" s="17">
        <v>1.41840029802051E-2</v>
      </c>
      <c r="AU801" s="17">
        <v>6.3296869763087404E-2</v>
      </c>
      <c r="AV801" s="17">
        <v>4.5759249544853699E-2</v>
      </c>
      <c r="AW801" s="17"/>
      <c r="AX801" s="17">
        <v>5.7705241899035503E-2</v>
      </c>
      <c r="AY801" s="17">
        <v>6.2235393453608998E-2</v>
      </c>
      <c r="AZ801" s="17"/>
      <c r="BA801" s="17">
        <v>4.6924905578074702E-2</v>
      </c>
      <c r="BB801" s="17">
        <v>2.8421527402790501E-2</v>
      </c>
      <c r="BC801" s="17">
        <v>3.0959522973877301E-2</v>
      </c>
      <c r="BD801" s="17">
        <v>3.1499419556555601E-2</v>
      </c>
      <c r="BE801" s="17">
        <v>7.85775171137999E-2</v>
      </c>
      <c r="BF801" s="17"/>
      <c r="BG801" s="17">
        <v>3.2738014446085303E-2</v>
      </c>
      <c r="BH801" s="17">
        <v>6.6653471790633606E-2</v>
      </c>
    </row>
    <row r="802" spans="2:60" x14ac:dyDescent="0.35">
      <c r="B802" t="s">
        <v>317</v>
      </c>
      <c r="C802" s="17">
        <v>0.51334425013597496</v>
      </c>
      <c r="D802" s="17">
        <v>0.52049838428192596</v>
      </c>
      <c r="E802" s="17">
        <v>0.50881758113972197</v>
      </c>
      <c r="F802" s="17"/>
      <c r="G802" s="17">
        <v>0.395846332091702</v>
      </c>
      <c r="H802" s="17">
        <v>0.49074368093487702</v>
      </c>
      <c r="I802" s="17">
        <v>0.50339421622121105</v>
      </c>
      <c r="J802" s="17">
        <v>0.44851073633126798</v>
      </c>
      <c r="K802" s="17">
        <v>0.52302869719696599</v>
      </c>
      <c r="L802" s="17">
        <v>0.64961106458765605</v>
      </c>
      <c r="M802" s="17"/>
      <c r="N802" s="17">
        <v>0.47438264649244699</v>
      </c>
      <c r="O802" s="17">
        <v>0.54952953661576698</v>
      </c>
      <c r="P802" s="17">
        <v>0.51687672054859202</v>
      </c>
      <c r="Q802" s="17">
        <v>0.49993348378358599</v>
      </c>
      <c r="R802" s="17">
        <v>0.53434037774035703</v>
      </c>
      <c r="S802" s="17"/>
      <c r="T802" s="17">
        <v>0.58606760326097396</v>
      </c>
      <c r="U802" s="17">
        <v>0.51941254381635604</v>
      </c>
      <c r="V802" s="17">
        <v>0.49016546532696997</v>
      </c>
      <c r="W802" s="17">
        <v>0.49337926216973998</v>
      </c>
      <c r="X802" s="17"/>
      <c r="Y802" s="17">
        <v>0.52851371265104297</v>
      </c>
      <c r="Z802" s="17">
        <v>0.51908339508013501</v>
      </c>
      <c r="AA802" s="17">
        <v>0.48625287177021698</v>
      </c>
      <c r="AB802" s="17">
        <v>0.51178308309047205</v>
      </c>
      <c r="AC802" s="17">
        <v>0.39238807941627701</v>
      </c>
      <c r="AD802" s="17">
        <v>0.47029912081576702</v>
      </c>
      <c r="AE802" s="17"/>
      <c r="AF802" s="17">
        <v>0.50955425419523104</v>
      </c>
      <c r="AG802" s="17">
        <v>0.52369813858450098</v>
      </c>
      <c r="AH802" s="17"/>
      <c r="AI802" s="17">
        <v>0.36867166582198002</v>
      </c>
      <c r="AJ802" s="17">
        <v>0.50357651031438899</v>
      </c>
      <c r="AK802" s="17">
        <v>0.50319216640602105</v>
      </c>
      <c r="AL802" s="17">
        <v>0.495051150538315</v>
      </c>
      <c r="AM802" s="17">
        <v>0.52390085010905796</v>
      </c>
      <c r="AN802" s="17">
        <v>0.62349306498525503</v>
      </c>
      <c r="AO802" s="17">
        <v>0.63375009289239403</v>
      </c>
      <c r="AP802" s="17"/>
      <c r="AQ802" s="17">
        <v>0.64075588090347102</v>
      </c>
      <c r="AR802" s="17">
        <v>0.40218257741518898</v>
      </c>
      <c r="AS802" s="17"/>
      <c r="AT802" s="17">
        <v>0.704690352833925</v>
      </c>
      <c r="AU802" s="17">
        <v>0.51556939613389197</v>
      </c>
      <c r="AV802" s="17">
        <v>0.40768520919673601</v>
      </c>
      <c r="AW802" s="17"/>
      <c r="AX802" s="17">
        <v>0.54613920809081296</v>
      </c>
      <c r="AY802" s="17">
        <v>0.50149803068420495</v>
      </c>
      <c r="AZ802" s="17"/>
      <c r="BA802" s="17">
        <v>0.53900232206201704</v>
      </c>
      <c r="BB802" s="17">
        <v>0.60442404407997896</v>
      </c>
      <c r="BC802" s="17">
        <v>0.63109827909298799</v>
      </c>
      <c r="BD802" s="17">
        <v>0.42366925915464299</v>
      </c>
      <c r="BE802" s="17">
        <v>0.164857530653993</v>
      </c>
      <c r="BF802" s="17"/>
      <c r="BG802" s="17">
        <v>0.589162397651665</v>
      </c>
      <c r="BH802" s="17">
        <v>0.23040994124272299</v>
      </c>
    </row>
    <row r="803" spans="2:60" x14ac:dyDescent="0.35">
      <c r="B803" t="s">
        <v>316</v>
      </c>
      <c r="C803" s="17">
        <v>0.20117647393045099</v>
      </c>
      <c r="D803" s="17">
        <v>0.207606170772763</v>
      </c>
      <c r="E803" s="17">
        <v>0.19386000823161301</v>
      </c>
      <c r="F803" s="17"/>
      <c r="G803" s="17">
        <v>0.273551473793816</v>
      </c>
      <c r="H803" s="17">
        <v>0.21342333999961299</v>
      </c>
      <c r="I803" s="17">
        <v>0.19180412149447301</v>
      </c>
      <c r="J803" s="17">
        <v>0.21517961979762101</v>
      </c>
      <c r="K803" s="17">
        <v>0.176373193382803</v>
      </c>
      <c r="L803" s="17">
        <v>0.16529856367335399</v>
      </c>
      <c r="M803" s="17"/>
      <c r="N803" s="17">
        <v>0.20428311237083399</v>
      </c>
      <c r="O803" s="17">
        <v>0.17830023212124399</v>
      </c>
      <c r="P803" s="17">
        <v>0.199354523652398</v>
      </c>
      <c r="Q803" s="17">
        <v>0.21558562230940301</v>
      </c>
      <c r="R803" s="17">
        <v>0.252866014829351</v>
      </c>
      <c r="S803" s="17"/>
      <c r="T803" s="17">
        <v>0.18423467540057101</v>
      </c>
      <c r="U803" s="17">
        <v>0.18979934798154799</v>
      </c>
      <c r="V803" s="17">
        <v>0.19552196110933501</v>
      </c>
      <c r="W803" s="17">
        <v>0.232104217223987</v>
      </c>
      <c r="X803" s="17"/>
      <c r="Y803" s="17">
        <v>0.20206153763722301</v>
      </c>
      <c r="Z803" s="17">
        <v>0.19223713876148099</v>
      </c>
      <c r="AA803" s="17">
        <v>0.24189483374683499</v>
      </c>
      <c r="AB803" s="17">
        <v>0.19902981113093601</v>
      </c>
      <c r="AC803" s="17">
        <v>0.31296370187275802</v>
      </c>
      <c r="AD803" s="17">
        <v>0.209119377873072</v>
      </c>
      <c r="AE803" s="17"/>
      <c r="AF803" s="17">
        <v>0.19894524320832399</v>
      </c>
      <c r="AG803" s="17">
        <v>0.204924737289994</v>
      </c>
      <c r="AH803" s="17"/>
      <c r="AI803" s="17">
        <v>0.21951523605441101</v>
      </c>
      <c r="AJ803" s="17">
        <v>0.192277248908786</v>
      </c>
      <c r="AK803" s="17">
        <v>0.176745285226867</v>
      </c>
      <c r="AL803" s="17">
        <v>0.199993984959774</v>
      </c>
      <c r="AM803" s="17">
        <v>0.23441897724229599</v>
      </c>
      <c r="AN803" s="17">
        <v>0.182632196131428</v>
      </c>
      <c r="AO803" s="17">
        <v>0.18109525187460801</v>
      </c>
      <c r="AP803" s="17"/>
      <c r="AQ803" s="17">
        <v>0.18418096338939299</v>
      </c>
      <c r="AR803" s="17">
        <v>0.23220859578129699</v>
      </c>
      <c r="AS803" s="17"/>
      <c r="AT803" s="17">
        <v>0.17040116273844899</v>
      </c>
      <c r="AU803" s="17">
        <v>0.172806844428915</v>
      </c>
      <c r="AV803" s="17">
        <v>0.26969501056876399</v>
      </c>
      <c r="AW803" s="17"/>
      <c r="AX803" s="17">
        <v>0.17438376496456701</v>
      </c>
      <c r="AY803" s="17">
        <v>0.21085455647455201</v>
      </c>
      <c r="AZ803" s="17"/>
      <c r="BA803" s="17">
        <v>0.208097387723161</v>
      </c>
      <c r="BB803" s="17">
        <v>0.194094109505526</v>
      </c>
      <c r="BC803" s="17">
        <v>0.16507909985237601</v>
      </c>
      <c r="BD803" s="17">
        <v>0.32925569713341402</v>
      </c>
      <c r="BE803" s="17">
        <v>0.33061033638412501</v>
      </c>
      <c r="BF803" s="17"/>
      <c r="BG803" s="17">
        <v>0.19736080861406</v>
      </c>
      <c r="BH803" s="17">
        <v>0.33026723033991001</v>
      </c>
    </row>
    <row r="804" spans="2:60" x14ac:dyDescent="0.35">
      <c r="B804" t="s">
        <v>318</v>
      </c>
      <c r="C804" s="17">
        <v>0.31216777620552399</v>
      </c>
      <c r="D804" s="17">
        <v>0.31289221350916302</v>
      </c>
      <c r="E804" s="17">
        <v>0.314957572908108</v>
      </c>
      <c r="F804" s="17"/>
      <c r="G804" s="17">
        <v>0.122294858297886</v>
      </c>
      <c r="H804" s="17">
        <v>0.27732034093526398</v>
      </c>
      <c r="I804" s="17">
        <v>0.31159009472673699</v>
      </c>
      <c r="J804" s="17">
        <v>0.23333111653364699</v>
      </c>
      <c r="K804" s="17">
        <v>0.34665550381416299</v>
      </c>
      <c r="L804" s="17">
        <v>0.484312500914303</v>
      </c>
      <c r="M804" s="17"/>
      <c r="N804" s="17">
        <v>0.27009953412161303</v>
      </c>
      <c r="O804" s="17">
        <v>0.37122930449452302</v>
      </c>
      <c r="P804" s="17">
        <v>0.31752219689619299</v>
      </c>
      <c r="Q804" s="17">
        <v>0.28434786147418301</v>
      </c>
      <c r="R804" s="17">
        <v>0.28147436291100603</v>
      </c>
      <c r="S804" s="17"/>
      <c r="T804" s="17">
        <v>0.40183292786040198</v>
      </c>
      <c r="U804" s="17">
        <v>0.32961319583480803</v>
      </c>
      <c r="V804" s="17">
        <v>0.29464350421763502</v>
      </c>
      <c r="W804" s="17">
        <v>0.26127504494575299</v>
      </c>
      <c r="X804" s="17"/>
      <c r="Y804" s="17">
        <v>0.32645217501382001</v>
      </c>
      <c r="Z804" s="17">
        <v>0.32684625631865399</v>
      </c>
      <c r="AA804" s="17">
        <v>0.24435803802338199</v>
      </c>
      <c r="AB804" s="17">
        <v>0.31275327195953601</v>
      </c>
      <c r="AC804" s="17">
        <v>7.9424377543519206E-2</v>
      </c>
      <c r="AD804" s="17">
        <v>0.26117974294269403</v>
      </c>
      <c r="AE804" s="17"/>
      <c r="AF804" s="17">
        <v>0.31060901098690602</v>
      </c>
      <c r="AG804" s="17">
        <v>0.31877340129450599</v>
      </c>
      <c r="AH804" s="17"/>
      <c r="AI804" s="17">
        <v>0.14915642976756899</v>
      </c>
      <c r="AJ804" s="17">
        <v>0.31129926140560299</v>
      </c>
      <c r="AK804" s="17">
        <v>0.32644688117915399</v>
      </c>
      <c r="AL804" s="17">
        <v>0.295057165578541</v>
      </c>
      <c r="AM804" s="17">
        <v>0.28948187286676302</v>
      </c>
      <c r="AN804" s="17">
        <v>0.44086086885382803</v>
      </c>
      <c r="AO804" s="17">
        <v>0.45265484101778602</v>
      </c>
      <c r="AP804" s="17"/>
      <c r="AQ804" s="17">
        <v>0.45657491751407803</v>
      </c>
      <c r="AR804" s="17">
        <v>0.16997398163389099</v>
      </c>
      <c r="AS804" s="17"/>
      <c r="AT804" s="17">
        <v>0.53428919009547604</v>
      </c>
      <c r="AU804" s="17">
        <v>0.34276255170497699</v>
      </c>
      <c r="AV804" s="17">
        <v>0.13799019862797199</v>
      </c>
      <c r="AW804" s="17"/>
      <c r="AX804" s="17">
        <v>0.37175544312624698</v>
      </c>
      <c r="AY804" s="17">
        <v>0.29064347420965397</v>
      </c>
      <c r="AZ804" s="17"/>
      <c r="BA804" s="17">
        <v>0.33090493433885598</v>
      </c>
      <c r="BB804" s="17">
        <v>0.41032993457445299</v>
      </c>
      <c r="BC804" s="17">
        <v>0.46601917924061198</v>
      </c>
      <c r="BD804" s="17">
        <v>9.4413562021228997E-2</v>
      </c>
      <c r="BE804" s="17">
        <v>-0.16575280573013201</v>
      </c>
      <c r="BF804" s="17"/>
      <c r="BG804" s="17">
        <v>0.39180158903760498</v>
      </c>
      <c r="BH804" s="17">
        <v>-9.9857289097186899E-2</v>
      </c>
    </row>
    <row r="805" spans="2:60" x14ac:dyDescent="0.35">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row>
    <row r="806" spans="2:60" x14ac:dyDescent="0.35">
      <c r="B806" s="6" t="s">
        <v>331</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row>
    <row r="807" spans="2:60" x14ac:dyDescent="0.35">
      <c r="B807" s="24" t="s">
        <v>97</v>
      </c>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row>
    <row r="808" spans="2:60" x14ac:dyDescent="0.35">
      <c r="B808" t="s">
        <v>315</v>
      </c>
      <c r="C808" s="17">
        <v>0.34211055344670899</v>
      </c>
      <c r="D808" s="17">
        <v>0.30618354581527102</v>
      </c>
      <c r="E808" s="17">
        <v>0.37160846583403201</v>
      </c>
      <c r="F808" s="17"/>
      <c r="G808" s="17">
        <v>0.26349735917381301</v>
      </c>
      <c r="H808" s="17">
        <v>0.261072186131041</v>
      </c>
      <c r="I808" s="17">
        <v>0.36165252149488297</v>
      </c>
      <c r="J808" s="17">
        <v>0.32378240726909402</v>
      </c>
      <c r="K808" s="17">
        <v>0.362260809338809</v>
      </c>
      <c r="L808" s="17">
        <v>0.43922095320392801</v>
      </c>
      <c r="M808" s="17"/>
      <c r="N808" s="17">
        <v>0.329200019730783</v>
      </c>
      <c r="O808" s="17">
        <v>0.362754740053503</v>
      </c>
      <c r="P808" s="17">
        <v>0.325485870613614</v>
      </c>
      <c r="Q808" s="17">
        <v>0.322704592762732</v>
      </c>
      <c r="R808" s="17">
        <v>0.387832023003854</v>
      </c>
      <c r="S808" s="17"/>
      <c r="T808" s="17">
        <v>0.39048162618620202</v>
      </c>
      <c r="U808" s="17">
        <v>0.351050106936315</v>
      </c>
      <c r="V808" s="17">
        <v>0.324946839717137</v>
      </c>
      <c r="W808" s="17">
        <v>0.327352004141863</v>
      </c>
      <c r="X808" s="17"/>
      <c r="Y808" s="17">
        <v>0.33565092892816301</v>
      </c>
      <c r="Z808" s="17">
        <v>0.34806861753676399</v>
      </c>
      <c r="AA808" s="17">
        <v>0.37784472315491902</v>
      </c>
      <c r="AB808" s="17">
        <v>0.31679800344606501</v>
      </c>
      <c r="AC808" s="17">
        <v>0.44216063012968698</v>
      </c>
      <c r="AD808" s="17">
        <v>0.34031957494232301</v>
      </c>
      <c r="AE808" s="17"/>
      <c r="AF808" s="17">
        <v>0.34249573618340201</v>
      </c>
      <c r="AG808" s="17">
        <v>0.33905536965880501</v>
      </c>
      <c r="AH808" s="17"/>
      <c r="AI808" s="17">
        <v>0.25290027800755599</v>
      </c>
      <c r="AJ808" s="17">
        <v>0.32725461367309999</v>
      </c>
      <c r="AK808" s="17">
        <v>0.33698460307434303</v>
      </c>
      <c r="AL808" s="17">
        <v>0.35184259947829899</v>
      </c>
      <c r="AM808" s="17">
        <v>0.35780733268748699</v>
      </c>
      <c r="AN808" s="17">
        <v>0.38668275757638099</v>
      </c>
      <c r="AO808" s="17">
        <v>0.39756953225167402</v>
      </c>
      <c r="AP808" s="17"/>
      <c r="AQ808" s="17">
        <v>0.43665158346658201</v>
      </c>
      <c r="AR808" s="17">
        <v>0.25291524232495</v>
      </c>
      <c r="AS808" s="17"/>
      <c r="AT808" s="17">
        <v>0.53306214679262198</v>
      </c>
      <c r="AU808" s="17">
        <v>0.32842018670804202</v>
      </c>
      <c r="AV808" s="17">
        <v>0.246626775079026</v>
      </c>
      <c r="AW808" s="17"/>
      <c r="AX808" s="17">
        <v>0.36868753356848899</v>
      </c>
      <c r="AY808" s="17">
        <v>0.33251039663841198</v>
      </c>
      <c r="AZ808" s="17"/>
      <c r="BA808" s="17">
        <v>0.32353379439706098</v>
      </c>
      <c r="BB808" s="17">
        <v>0.38358182044504902</v>
      </c>
      <c r="BC808" s="17">
        <v>0.431252601856836</v>
      </c>
      <c r="BD808" s="17">
        <v>0.27969132454071899</v>
      </c>
      <c r="BE808" s="17">
        <v>0.149760717036687</v>
      </c>
      <c r="BF808" s="17"/>
      <c r="BG808" s="17">
        <v>0.36957375532546999</v>
      </c>
      <c r="BH808" s="17">
        <v>0.18266983047018401</v>
      </c>
    </row>
    <row r="809" spans="2:60" x14ac:dyDescent="0.35">
      <c r="B809" t="s">
        <v>314</v>
      </c>
      <c r="C809" s="17">
        <v>0.28805672563309997</v>
      </c>
      <c r="D809" s="17">
        <v>0.30582647893214299</v>
      </c>
      <c r="E809" s="17">
        <v>0.27567968864841202</v>
      </c>
      <c r="F809" s="17"/>
      <c r="G809" s="17">
        <v>0.26504789491182301</v>
      </c>
      <c r="H809" s="17">
        <v>0.26645525112504898</v>
      </c>
      <c r="I809" s="17">
        <v>0.25924672933842102</v>
      </c>
      <c r="J809" s="17">
        <v>0.229531270823324</v>
      </c>
      <c r="K809" s="17">
        <v>0.36856493122071698</v>
      </c>
      <c r="L809" s="17">
        <v>0.32322186383586698</v>
      </c>
      <c r="M809" s="17"/>
      <c r="N809" s="17">
        <v>0.235433865240156</v>
      </c>
      <c r="O809" s="17">
        <v>0.28081263764622799</v>
      </c>
      <c r="P809" s="17">
        <v>0.29892529390397199</v>
      </c>
      <c r="Q809" s="17">
        <v>0.349279393961132</v>
      </c>
      <c r="R809" s="17">
        <v>0.29542725757481803</v>
      </c>
      <c r="S809" s="17"/>
      <c r="T809" s="17">
        <v>0.27805446356005398</v>
      </c>
      <c r="U809" s="17">
        <v>0.294886911349164</v>
      </c>
      <c r="V809" s="17">
        <v>0.28295172761703002</v>
      </c>
      <c r="W809" s="17">
        <v>0.297354960484502</v>
      </c>
      <c r="X809" s="17"/>
      <c r="Y809" s="17">
        <v>0.267107324652475</v>
      </c>
      <c r="Z809" s="17">
        <v>0.319984916940381</v>
      </c>
      <c r="AA809" s="17">
        <v>0.26132053121034998</v>
      </c>
      <c r="AB809" s="17">
        <v>0.31101608501859401</v>
      </c>
      <c r="AC809" s="17">
        <v>0.15448614836768701</v>
      </c>
      <c r="AD809" s="17">
        <v>0.23676707070865799</v>
      </c>
      <c r="AE809" s="17"/>
      <c r="AF809" s="17">
        <v>0.29928008782339099</v>
      </c>
      <c r="AG809" s="17">
        <v>0.27545306690495303</v>
      </c>
      <c r="AH809" s="17"/>
      <c r="AI809" s="17">
        <v>0.21518275972273901</v>
      </c>
      <c r="AJ809" s="17">
        <v>0.26440136673391301</v>
      </c>
      <c r="AK809" s="17">
        <v>0.289986578885781</v>
      </c>
      <c r="AL809" s="17">
        <v>0.30566239979391602</v>
      </c>
      <c r="AM809" s="17">
        <v>0.32083282135651198</v>
      </c>
      <c r="AN809" s="17">
        <v>0.287680392356926</v>
      </c>
      <c r="AO809" s="17">
        <v>0.297513557196179</v>
      </c>
      <c r="AP809" s="17"/>
      <c r="AQ809" s="17">
        <v>0.28795961101762702</v>
      </c>
      <c r="AR809" s="17">
        <v>0.30588516371892599</v>
      </c>
      <c r="AS809" s="17"/>
      <c r="AT809" s="17">
        <v>0.25785509607538398</v>
      </c>
      <c r="AU809" s="17">
        <v>0.28298235707839398</v>
      </c>
      <c r="AV809" s="17">
        <v>0.32917746112118501</v>
      </c>
      <c r="AW809" s="17"/>
      <c r="AX809" s="17">
        <v>0.28716630726549303</v>
      </c>
      <c r="AY809" s="17">
        <v>0.28837836322754601</v>
      </c>
      <c r="AZ809" s="17"/>
      <c r="BA809" s="17">
        <v>0.26161477560619301</v>
      </c>
      <c r="BB809" s="17">
        <v>0.30480657444702702</v>
      </c>
      <c r="BC809" s="17">
        <v>0.28621537400330599</v>
      </c>
      <c r="BD809" s="17">
        <v>0.31968085083362902</v>
      </c>
      <c r="BE809" s="17">
        <v>0.30987790255811098</v>
      </c>
      <c r="BF809" s="17"/>
      <c r="BG809" s="17">
        <v>0.29473074730309101</v>
      </c>
      <c r="BH809" s="17">
        <v>0.312360815114121</v>
      </c>
    </row>
    <row r="810" spans="2:60" x14ac:dyDescent="0.35">
      <c r="B810" t="s">
        <v>313</v>
      </c>
      <c r="C810" s="17">
        <v>0.167070206874747</v>
      </c>
      <c r="D810" s="17">
        <v>0.18264309640509799</v>
      </c>
      <c r="E810" s="17">
        <v>0.15364541986008701</v>
      </c>
      <c r="F810" s="17"/>
      <c r="G810" s="17">
        <v>0.17299348986086299</v>
      </c>
      <c r="H810" s="17">
        <v>0.219182818154329</v>
      </c>
      <c r="I810" s="17">
        <v>0.16323422319321301</v>
      </c>
      <c r="J810" s="17">
        <v>0.21224560081623201</v>
      </c>
      <c r="K810" s="17">
        <v>0.13607239481938899</v>
      </c>
      <c r="L810" s="17">
        <v>0.112489562999927</v>
      </c>
      <c r="M810" s="17"/>
      <c r="N810" s="17">
        <v>0.21102724345554499</v>
      </c>
      <c r="O810" s="17">
        <v>0.14856459896560401</v>
      </c>
      <c r="P810" s="17">
        <v>0.18421928704830401</v>
      </c>
      <c r="Q810" s="17">
        <v>0.133952333952016</v>
      </c>
      <c r="R810" s="17">
        <v>0.11321010091387899</v>
      </c>
      <c r="S810" s="17"/>
      <c r="T810" s="17">
        <v>0.14763038964164699</v>
      </c>
      <c r="U810" s="17">
        <v>0.15286997179065201</v>
      </c>
      <c r="V810" s="17">
        <v>0.17750182263886799</v>
      </c>
      <c r="W810" s="17">
        <v>0.17659142016891699</v>
      </c>
      <c r="X810" s="17"/>
      <c r="Y810" s="17">
        <v>0.167458341784221</v>
      </c>
      <c r="Z810" s="17">
        <v>0.16285056091043101</v>
      </c>
      <c r="AA810" s="17">
        <v>0.156597829994229</v>
      </c>
      <c r="AB810" s="17">
        <v>0.18280669936747199</v>
      </c>
      <c r="AC810" s="17">
        <v>0.203491986472145</v>
      </c>
      <c r="AD810" s="17">
        <v>0.168341272684364</v>
      </c>
      <c r="AE810" s="17"/>
      <c r="AF810" s="17">
        <v>0.165826839637046</v>
      </c>
      <c r="AG810" s="17">
        <v>0.169321093400154</v>
      </c>
      <c r="AH810" s="17"/>
      <c r="AI810" s="17">
        <v>0.244717508383263</v>
      </c>
      <c r="AJ810" s="17">
        <v>0.20145122896766801</v>
      </c>
      <c r="AK810" s="17">
        <v>0.16033747488623101</v>
      </c>
      <c r="AL810" s="17">
        <v>0.15324390590082601</v>
      </c>
      <c r="AM810" s="17">
        <v>0.13907779422053199</v>
      </c>
      <c r="AN810" s="17">
        <v>0.133724099568962</v>
      </c>
      <c r="AO810" s="17">
        <v>0.140627525522975</v>
      </c>
      <c r="AP810" s="17"/>
      <c r="AQ810" s="17">
        <v>9.1523663617044906E-2</v>
      </c>
      <c r="AR810" s="17">
        <v>0.22883124804781399</v>
      </c>
      <c r="AS810" s="17"/>
      <c r="AT810" s="17">
        <v>4.5813959098765698E-2</v>
      </c>
      <c r="AU810" s="17">
        <v>0.189699788339871</v>
      </c>
      <c r="AV810" s="17">
        <v>0.21746100654861</v>
      </c>
      <c r="AW810" s="17"/>
      <c r="AX810" s="17">
        <v>0.146033715171275</v>
      </c>
      <c r="AY810" s="17">
        <v>0.17466902427704001</v>
      </c>
      <c r="AZ810" s="17"/>
      <c r="BA810" s="17">
        <v>0.16435358278239101</v>
      </c>
      <c r="BB810" s="17">
        <v>0.11816044754084</v>
      </c>
      <c r="BC810" s="17">
        <v>0.124101001663956</v>
      </c>
      <c r="BD810" s="17">
        <v>0.171166357192613</v>
      </c>
      <c r="BE810" s="17">
        <v>0.31812613047600702</v>
      </c>
      <c r="BF810" s="17"/>
      <c r="BG810" s="17">
        <v>0.12893642951939899</v>
      </c>
      <c r="BH810" s="17">
        <v>0.28090383203493902</v>
      </c>
    </row>
    <row r="811" spans="2:60" x14ac:dyDescent="0.35">
      <c r="B811" t="s">
        <v>312</v>
      </c>
      <c r="C811" s="17">
        <v>6.1903368420957297E-2</v>
      </c>
      <c r="D811" s="17">
        <v>6.8657510390703197E-2</v>
      </c>
      <c r="E811" s="17">
        <v>5.6456934393985997E-2</v>
      </c>
      <c r="F811" s="17"/>
      <c r="G811" s="17">
        <v>0.102494146246012</v>
      </c>
      <c r="H811" s="17">
        <v>8.2416236464621595E-2</v>
      </c>
      <c r="I811" s="17">
        <v>5.7552238071035197E-2</v>
      </c>
      <c r="J811" s="17">
        <v>7.4427589759135798E-2</v>
      </c>
      <c r="K811" s="17">
        <v>3.7322353128722403E-2</v>
      </c>
      <c r="L811" s="17">
        <v>3.4304351002458398E-2</v>
      </c>
      <c r="M811" s="17"/>
      <c r="N811" s="17">
        <v>6.3783043929038205E-2</v>
      </c>
      <c r="O811" s="17">
        <v>2.67116288801049E-2</v>
      </c>
      <c r="P811" s="17">
        <v>7.6684720528123904E-2</v>
      </c>
      <c r="Q811" s="17">
        <v>8.6092091230676501E-2</v>
      </c>
      <c r="R811" s="17">
        <v>6.7702762419543996E-2</v>
      </c>
      <c r="S811" s="17"/>
      <c r="T811" s="17">
        <v>6.7869091638842693E-2</v>
      </c>
      <c r="U811" s="17">
        <v>5.8896722541944502E-2</v>
      </c>
      <c r="V811" s="17">
        <v>5.4453729134480898E-2</v>
      </c>
      <c r="W811" s="17">
        <v>7.21532897837521E-2</v>
      </c>
      <c r="X811" s="17"/>
      <c r="Y811" s="17">
        <v>6.4940215705390505E-2</v>
      </c>
      <c r="Z811" s="17">
        <v>5.4871303575289097E-2</v>
      </c>
      <c r="AA811" s="17">
        <v>7.9488288767421103E-2</v>
      </c>
      <c r="AB811" s="17">
        <v>6.1268130077836401E-2</v>
      </c>
      <c r="AC811" s="17">
        <v>0</v>
      </c>
      <c r="AD811" s="17">
        <v>7.7676571656099494E-2</v>
      </c>
      <c r="AE811" s="17"/>
      <c r="AF811" s="17">
        <v>6.6354643472109606E-2</v>
      </c>
      <c r="AG811" s="17">
        <v>5.5384159419076401E-2</v>
      </c>
      <c r="AH811" s="17"/>
      <c r="AI811" s="17">
        <v>5.0314030543319302E-2</v>
      </c>
      <c r="AJ811" s="17">
        <v>5.8462528567071702E-2</v>
      </c>
      <c r="AK811" s="17">
        <v>6.4425778007734594E-2</v>
      </c>
      <c r="AL811" s="17">
        <v>5.9369833421867503E-2</v>
      </c>
      <c r="AM811" s="17">
        <v>5.5772077745557598E-2</v>
      </c>
      <c r="AN811" s="17">
        <v>9.6221155264624297E-2</v>
      </c>
      <c r="AO811" s="17">
        <v>5.3760075800386803E-2</v>
      </c>
      <c r="AP811" s="17"/>
      <c r="AQ811" s="17">
        <v>4.1930987418641499E-2</v>
      </c>
      <c r="AR811" s="17">
        <v>8.7101719300566205E-2</v>
      </c>
      <c r="AS811" s="17"/>
      <c r="AT811" s="17">
        <v>4.2858699276223898E-2</v>
      </c>
      <c r="AU811" s="17">
        <v>6.39855702027258E-2</v>
      </c>
      <c r="AV811" s="17">
        <v>7.6468511400774902E-2</v>
      </c>
      <c r="AW811" s="17"/>
      <c r="AX811" s="17">
        <v>6.2797783217242401E-2</v>
      </c>
      <c r="AY811" s="17">
        <v>6.15802872335292E-2</v>
      </c>
      <c r="AZ811" s="17"/>
      <c r="BA811" s="17">
        <v>8.1619876007898995E-2</v>
      </c>
      <c r="BB811" s="17">
        <v>6.3174657285369695E-2</v>
      </c>
      <c r="BC811" s="17">
        <v>5.2337821948715099E-2</v>
      </c>
      <c r="BD811" s="17">
        <v>8.2924719201618396E-2</v>
      </c>
      <c r="BE811" s="17">
        <v>8.0244634626466499E-2</v>
      </c>
      <c r="BF811" s="17"/>
      <c r="BG811" s="17">
        <v>6.7477576831860203E-2</v>
      </c>
      <c r="BH811" s="17">
        <v>8.0923452412278093E-2</v>
      </c>
    </row>
    <row r="812" spans="2:60" x14ac:dyDescent="0.35">
      <c r="B812" t="s">
        <v>311</v>
      </c>
      <c r="C812" s="17">
        <v>0.101731484619939</v>
      </c>
      <c r="D812" s="17">
        <v>0.108706465074002</v>
      </c>
      <c r="E812" s="17">
        <v>9.53886596667919E-2</v>
      </c>
      <c r="F812" s="17"/>
      <c r="G812" s="17">
        <v>0.13559886306759</v>
      </c>
      <c r="H812" s="17">
        <v>0.13994301401308301</v>
      </c>
      <c r="I812" s="17">
        <v>0.104135447547635</v>
      </c>
      <c r="J812" s="17">
        <v>0.110777905595996</v>
      </c>
      <c r="K812" s="17">
        <v>6.1767341621722698E-2</v>
      </c>
      <c r="L812" s="17">
        <v>7.2343545195231895E-2</v>
      </c>
      <c r="M812" s="17"/>
      <c r="N812" s="17">
        <v>9.3876300221523407E-2</v>
      </c>
      <c r="O812" s="17">
        <v>0.11988781390018199</v>
      </c>
      <c r="P812" s="17">
        <v>9.5304757633937906E-2</v>
      </c>
      <c r="Q812" s="17">
        <v>9.7512314656356194E-2</v>
      </c>
      <c r="R812" s="17">
        <v>0.117597144386379</v>
      </c>
      <c r="S812" s="17"/>
      <c r="T812" s="17">
        <v>9.0084686443726997E-2</v>
      </c>
      <c r="U812" s="17">
        <v>9.3058128082798397E-2</v>
      </c>
      <c r="V812" s="17">
        <v>0.118017734749474</v>
      </c>
      <c r="W812" s="17">
        <v>9.1586339927754098E-2</v>
      </c>
      <c r="X812" s="17"/>
      <c r="Y812" s="17">
        <v>0.113788903177307</v>
      </c>
      <c r="Z812" s="17">
        <v>8.3992255432224897E-2</v>
      </c>
      <c r="AA812" s="17">
        <v>6.3067975052198896E-2</v>
      </c>
      <c r="AB812" s="17">
        <v>0.104827847314536</v>
      </c>
      <c r="AC812" s="17">
        <v>0.199861235030481</v>
      </c>
      <c r="AD812" s="17">
        <v>0.13178036129631199</v>
      </c>
      <c r="AE812" s="17"/>
      <c r="AF812" s="17">
        <v>9.2841395454080003E-2</v>
      </c>
      <c r="AG812" s="17">
        <v>0.115335540830037</v>
      </c>
      <c r="AH812" s="17"/>
      <c r="AI812" s="17">
        <v>7.9708970736383597E-2</v>
      </c>
      <c r="AJ812" s="17">
        <v>0.10830479170671101</v>
      </c>
      <c r="AK812" s="17">
        <v>0.10093879649988</v>
      </c>
      <c r="AL812" s="17">
        <v>0.101922181234745</v>
      </c>
      <c r="AM812" s="17">
        <v>0.112195440114654</v>
      </c>
      <c r="AN812" s="17">
        <v>7.5854521502958294E-2</v>
      </c>
      <c r="AO812" s="17">
        <v>9.5104434834607801E-2</v>
      </c>
      <c r="AP812" s="17"/>
      <c r="AQ812" s="17">
        <v>0.11417369180187301</v>
      </c>
      <c r="AR812" s="17">
        <v>9.5654366224816004E-2</v>
      </c>
      <c r="AS812" s="17"/>
      <c r="AT812" s="17">
        <v>0.111869821046611</v>
      </c>
      <c r="AU812" s="17">
        <v>9.1819442630490203E-2</v>
      </c>
      <c r="AV812" s="17">
        <v>0.108166168365235</v>
      </c>
      <c r="AW812" s="17"/>
      <c r="AX812" s="17">
        <v>0.100618218226065</v>
      </c>
      <c r="AY812" s="17">
        <v>0.102133619546542</v>
      </c>
      <c r="AZ812" s="17"/>
      <c r="BA812" s="17">
        <v>0.12363458558708799</v>
      </c>
      <c r="BB812" s="17">
        <v>0.117006296284395</v>
      </c>
      <c r="BC812" s="17">
        <v>9.0664267556484102E-2</v>
      </c>
      <c r="BD812" s="17">
        <v>0.12777761842100899</v>
      </c>
      <c r="BE812" s="17">
        <v>9.8665142854799701E-2</v>
      </c>
      <c r="BF812" s="17"/>
      <c r="BG812" s="17">
        <v>0.11855255041287099</v>
      </c>
      <c r="BH812" s="17">
        <v>0.106038815456989</v>
      </c>
    </row>
    <row r="813" spans="2:60" x14ac:dyDescent="0.35">
      <c r="B813" t="s">
        <v>114</v>
      </c>
      <c r="C813" s="17">
        <v>3.9127661004547502E-2</v>
      </c>
      <c r="D813" s="17">
        <v>2.7982903382782601E-2</v>
      </c>
      <c r="E813" s="17">
        <v>4.7220831596690903E-2</v>
      </c>
      <c r="F813" s="17"/>
      <c r="G813" s="17">
        <v>6.0368246739899503E-2</v>
      </c>
      <c r="H813" s="17">
        <v>3.0930494111877701E-2</v>
      </c>
      <c r="I813" s="17">
        <v>5.4178840354812199E-2</v>
      </c>
      <c r="J813" s="17">
        <v>4.9235225736217803E-2</v>
      </c>
      <c r="K813" s="17">
        <v>3.4012169870639999E-2</v>
      </c>
      <c r="L813" s="17">
        <v>1.84197237625876E-2</v>
      </c>
      <c r="M813" s="17"/>
      <c r="N813" s="17">
        <v>6.6679527422955104E-2</v>
      </c>
      <c r="O813" s="17">
        <v>6.1268580554378602E-2</v>
      </c>
      <c r="P813" s="17">
        <v>1.9380070272048799E-2</v>
      </c>
      <c r="Q813" s="17">
        <v>1.0459273437087401E-2</v>
      </c>
      <c r="R813" s="17">
        <v>1.82307117015264E-2</v>
      </c>
      <c r="S813" s="17"/>
      <c r="T813" s="17">
        <v>2.5879742529528599E-2</v>
      </c>
      <c r="U813" s="17">
        <v>4.9238159299125998E-2</v>
      </c>
      <c r="V813" s="17">
        <v>4.21281461430092E-2</v>
      </c>
      <c r="W813" s="17">
        <v>3.4961985493212201E-2</v>
      </c>
      <c r="X813" s="17"/>
      <c r="Y813" s="17">
        <v>5.1054285752444299E-2</v>
      </c>
      <c r="Z813" s="17">
        <v>3.02323456049103E-2</v>
      </c>
      <c r="AA813" s="17">
        <v>6.1680651820880998E-2</v>
      </c>
      <c r="AB813" s="17">
        <v>2.3283234775496701E-2</v>
      </c>
      <c r="AC813" s="17">
        <v>0</v>
      </c>
      <c r="AD813" s="17">
        <v>4.5115148712243799E-2</v>
      </c>
      <c r="AE813" s="17"/>
      <c r="AF813" s="17">
        <v>3.3201297429971098E-2</v>
      </c>
      <c r="AG813" s="17">
        <v>4.5450769786976201E-2</v>
      </c>
      <c r="AH813" s="17"/>
      <c r="AI813" s="17">
        <v>0.15717645260673899</v>
      </c>
      <c r="AJ813" s="17">
        <v>4.0125470351536997E-2</v>
      </c>
      <c r="AK813" s="17">
        <v>4.7326768646030498E-2</v>
      </c>
      <c r="AL813" s="17">
        <v>2.7959080170347098E-2</v>
      </c>
      <c r="AM813" s="17">
        <v>1.4314533875256301E-2</v>
      </c>
      <c r="AN813" s="17">
        <v>1.98370737301483E-2</v>
      </c>
      <c r="AO813" s="17">
        <v>1.5424874394177401E-2</v>
      </c>
      <c r="AP813" s="17"/>
      <c r="AQ813" s="17">
        <v>2.7760462678231099E-2</v>
      </c>
      <c r="AR813" s="17">
        <v>2.9612260382928302E-2</v>
      </c>
      <c r="AS813" s="17"/>
      <c r="AT813" s="17">
        <v>8.5402777103924001E-3</v>
      </c>
      <c r="AU813" s="17">
        <v>4.3092655040475901E-2</v>
      </c>
      <c r="AV813" s="17">
        <v>2.21000774851694E-2</v>
      </c>
      <c r="AW813" s="17"/>
      <c r="AX813" s="17">
        <v>3.4696442551436099E-2</v>
      </c>
      <c r="AY813" s="17">
        <v>4.07283090769303E-2</v>
      </c>
      <c r="AZ813" s="17"/>
      <c r="BA813" s="17">
        <v>4.5243385619367103E-2</v>
      </c>
      <c r="BB813" s="17">
        <v>1.3270203997319201E-2</v>
      </c>
      <c r="BC813" s="17">
        <v>1.5428932970702599E-2</v>
      </c>
      <c r="BD813" s="17">
        <v>1.87591298104119E-2</v>
      </c>
      <c r="BE813" s="17">
        <v>4.3325472447929197E-2</v>
      </c>
      <c r="BF813" s="17"/>
      <c r="BG813" s="17">
        <v>2.07289406073091E-2</v>
      </c>
      <c r="BH813" s="17">
        <v>3.71032545114885E-2</v>
      </c>
    </row>
    <row r="814" spans="2:60" x14ac:dyDescent="0.35">
      <c r="B814" t="s">
        <v>317</v>
      </c>
      <c r="C814" s="17">
        <v>0.63016727907980796</v>
      </c>
      <c r="D814" s="17">
        <v>0.61201002474741395</v>
      </c>
      <c r="E814" s="17">
        <v>0.64728815448244403</v>
      </c>
      <c r="F814" s="17"/>
      <c r="G814" s="17">
        <v>0.52854525408563602</v>
      </c>
      <c r="H814" s="17">
        <v>0.52752743725608897</v>
      </c>
      <c r="I814" s="17">
        <v>0.620899250833304</v>
      </c>
      <c r="J814" s="17">
        <v>0.55331367809241805</v>
      </c>
      <c r="K814" s="17">
        <v>0.73082574055952598</v>
      </c>
      <c r="L814" s="17">
        <v>0.762442817039795</v>
      </c>
      <c r="M814" s="17"/>
      <c r="N814" s="17">
        <v>0.56463388497093803</v>
      </c>
      <c r="O814" s="17">
        <v>0.64356737769973105</v>
      </c>
      <c r="P814" s="17">
        <v>0.62441116451758605</v>
      </c>
      <c r="Q814" s="17">
        <v>0.67198398672386395</v>
      </c>
      <c r="R814" s="17">
        <v>0.68325928057867202</v>
      </c>
      <c r="S814" s="17"/>
      <c r="T814" s="17">
        <v>0.668536089746255</v>
      </c>
      <c r="U814" s="17">
        <v>0.645937018285479</v>
      </c>
      <c r="V814" s="17">
        <v>0.60789856733416703</v>
      </c>
      <c r="W814" s="17">
        <v>0.62470696462636499</v>
      </c>
      <c r="X814" s="17"/>
      <c r="Y814" s="17">
        <v>0.60275825358063795</v>
      </c>
      <c r="Z814" s="17">
        <v>0.66805353447714499</v>
      </c>
      <c r="AA814" s="17">
        <v>0.63916525436526905</v>
      </c>
      <c r="AB814" s="17">
        <v>0.62781408846465903</v>
      </c>
      <c r="AC814" s="17">
        <v>0.59664677849737402</v>
      </c>
      <c r="AD814" s="17">
        <v>0.577086645650981</v>
      </c>
      <c r="AE814" s="17"/>
      <c r="AF814" s="17">
        <v>0.641775824006794</v>
      </c>
      <c r="AG814" s="17">
        <v>0.61450843656375698</v>
      </c>
      <c r="AH814" s="17"/>
      <c r="AI814" s="17">
        <v>0.46808303773029503</v>
      </c>
      <c r="AJ814" s="17">
        <v>0.59165598040701295</v>
      </c>
      <c r="AK814" s="17">
        <v>0.62697118196012402</v>
      </c>
      <c r="AL814" s="17">
        <v>0.65750499927221495</v>
      </c>
      <c r="AM814" s="17">
        <v>0.67864015404399902</v>
      </c>
      <c r="AN814" s="17">
        <v>0.67436314993330704</v>
      </c>
      <c r="AO814" s="17">
        <v>0.69508308944785302</v>
      </c>
      <c r="AP814" s="17"/>
      <c r="AQ814" s="17">
        <v>0.72461119448420896</v>
      </c>
      <c r="AR814" s="17">
        <v>0.55880040604387604</v>
      </c>
      <c r="AS814" s="17"/>
      <c r="AT814" s="17">
        <v>0.79091724286800702</v>
      </c>
      <c r="AU814" s="17">
        <v>0.61140254378643699</v>
      </c>
      <c r="AV814" s="17">
        <v>0.57580423620021104</v>
      </c>
      <c r="AW814" s="17"/>
      <c r="AX814" s="17">
        <v>0.65585384083398102</v>
      </c>
      <c r="AY814" s="17">
        <v>0.62088875986595904</v>
      </c>
      <c r="AZ814" s="17"/>
      <c r="BA814" s="17">
        <v>0.58514857000325404</v>
      </c>
      <c r="BB814" s="17">
        <v>0.68838839489207604</v>
      </c>
      <c r="BC814" s="17">
        <v>0.71746797586014199</v>
      </c>
      <c r="BD814" s="17">
        <v>0.59937217537434795</v>
      </c>
      <c r="BE814" s="17">
        <v>0.45963861959479801</v>
      </c>
      <c r="BF814" s="17"/>
      <c r="BG814" s="17">
        <v>0.664304502628561</v>
      </c>
      <c r="BH814" s="17">
        <v>0.49503064558430498</v>
      </c>
    </row>
    <row r="815" spans="2:60" x14ac:dyDescent="0.35">
      <c r="B815" t="s">
        <v>316</v>
      </c>
      <c r="C815" s="17">
        <v>0.163634853040897</v>
      </c>
      <c r="D815" s="17">
        <v>0.177363975464706</v>
      </c>
      <c r="E815" s="17">
        <v>0.15184559406077799</v>
      </c>
      <c r="F815" s="17"/>
      <c r="G815" s="17">
        <v>0.238093009313602</v>
      </c>
      <c r="H815" s="17">
        <v>0.22235925047770499</v>
      </c>
      <c r="I815" s="17">
        <v>0.16168768561867</v>
      </c>
      <c r="J815" s="17">
        <v>0.185205495355132</v>
      </c>
      <c r="K815" s="17">
        <v>9.9089694750445004E-2</v>
      </c>
      <c r="L815" s="17">
        <v>0.10664789619769</v>
      </c>
      <c r="M815" s="17"/>
      <c r="N815" s="17">
        <v>0.15765934415056199</v>
      </c>
      <c r="O815" s="17">
        <v>0.146599442780287</v>
      </c>
      <c r="P815" s="17">
        <v>0.171989478162062</v>
      </c>
      <c r="Q815" s="17">
        <v>0.183604405887033</v>
      </c>
      <c r="R815" s="17">
        <v>0.18529990680592301</v>
      </c>
      <c r="S815" s="17"/>
      <c r="T815" s="17">
        <v>0.15795377808257</v>
      </c>
      <c r="U815" s="17">
        <v>0.15195485062474301</v>
      </c>
      <c r="V815" s="17">
        <v>0.17247146388395501</v>
      </c>
      <c r="W815" s="17">
        <v>0.16373962971150599</v>
      </c>
      <c r="X815" s="17"/>
      <c r="Y815" s="17">
        <v>0.17872911888269699</v>
      </c>
      <c r="Z815" s="17">
        <v>0.13886355900751399</v>
      </c>
      <c r="AA815" s="17">
        <v>0.14255626381962</v>
      </c>
      <c r="AB815" s="17">
        <v>0.166095977392372</v>
      </c>
      <c r="AC815" s="17">
        <v>0.199861235030481</v>
      </c>
      <c r="AD815" s="17">
        <v>0.20945693295241199</v>
      </c>
      <c r="AE815" s="17"/>
      <c r="AF815" s="17">
        <v>0.15919603892619</v>
      </c>
      <c r="AG815" s="17">
        <v>0.17071970024911301</v>
      </c>
      <c r="AH815" s="17"/>
      <c r="AI815" s="17">
        <v>0.13002300127970301</v>
      </c>
      <c r="AJ815" s="17">
        <v>0.16676732027378199</v>
      </c>
      <c r="AK815" s="17">
        <v>0.16536457450761499</v>
      </c>
      <c r="AL815" s="17">
        <v>0.161292014656612</v>
      </c>
      <c r="AM815" s="17">
        <v>0.167967517860212</v>
      </c>
      <c r="AN815" s="17">
        <v>0.17207567676758301</v>
      </c>
      <c r="AO815" s="17">
        <v>0.14886451063499501</v>
      </c>
      <c r="AP815" s="17"/>
      <c r="AQ815" s="17">
        <v>0.15610467922051499</v>
      </c>
      <c r="AR815" s="17">
        <v>0.182756085525382</v>
      </c>
      <c r="AS815" s="17"/>
      <c r="AT815" s="17">
        <v>0.15472852032283499</v>
      </c>
      <c r="AU815" s="17">
        <v>0.15580501283321599</v>
      </c>
      <c r="AV815" s="17">
        <v>0.18463467976601</v>
      </c>
      <c r="AW815" s="17"/>
      <c r="AX815" s="17">
        <v>0.16341600144330701</v>
      </c>
      <c r="AY815" s="17">
        <v>0.163713906780072</v>
      </c>
      <c r="AZ815" s="17"/>
      <c r="BA815" s="17">
        <v>0.205254461594988</v>
      </c>
      <c r="BB815" s="17">
        <v>0.18018095356976499</v>
      </c>
      <c r="BC815" s="17">
        <v>0.14300208950519899</v>
      </c>
      <c r="BD815" s="17">
        <v>0.21070233762262799</v>
      </c>
      <c r="BE815" s="17">
        <v>0.17890977748126599</v>
      </c>
      <c r="BF815" s="17"/>
      <c r="BG815" s="17">
        <v>0.186030127244731</v>
      </c>
      <c r="BH815" s="17">
        <v>0.18696226786926701</v>
      </c>
    </row>
    <row r="816" spans="2:60" x14ac:dyDescent="0.35">
      <c r="B816" t="s">
        <v>318</v>
      </c>
      <c r="C816" s="17">
        <v>0.46653242603891198</v>
      </c>
      <c r="D816" s="17">
        <v>0.434646049282709</v>
      </c>
      <c r="E816" s="17">
        <v>0.49544256042166601</v>
      </c>
      <c r="F816" s="17"/>
      <c r="G816" s="17">
        <v>0.29045224477203402</v>
      </c>
      <c r="H816" s="17">
        <v>0.30516818677838498</v>
      </c>
      <c r="I816" s="17">
        <v>0.45921156521463402</v>
      </c>
      <c r="J816" s="17">
        <v>0.36810818273728602</v>
      </c>
      <c r="K816" s="17">
        <v>0.63173604580908105</v>
      </c>
      <c r="L816" s="17">
        <v>0.655794920842105</v>
      </c>
      <c r="M816" s="17"/>
      <c r="N816" s="17">
        <v>0.40697454082037698</v>
      </c>
      <c r="O816" s="17">
        <v>0.49696793491944402</v>
      </c>
      <c r="P816" s="17">
        <v>0.45242168635552399</v>
      </c>
      <c r="Q816" s="17">
        <v>0.48837958083683097</v>
      </c>
      <c r="R816" s="17">
        <v>0.49795937377274901</v>
      </c>
      <c r="S816" s="17"/>
      <c r="T816" s="17">
        <v>0.51058231166368495</v>
      </c>
      <c r="U816" s="17">
        <v>0.49398216766073599</v>
      </c>
      <c r="V816" s="17">
        <v>0.43542710345021202</v>
      </c>
      <c r="W816" s="17">
        <v>0.46096733491485897</v>
      </c>
      <c r="X816" s="17"/>
      <c r="Y816" s="17">
        <v>0.42402913469794101</v>
      </c>
      <c r="Z816" s="17">
        <v>0.52918997546963098</v>
      </c>
      <c r="AA816" s="17">
        <v>0.496608990545649</v>
      </c>
      <c r="AB816" s="17">
        <v>0.461718111072287</v>
      </c>
      <c r="AC816" s="17">
        <v>0.39678554346689399</v>
      </c>
      <c r="AD816" s="17">
        <v>0.36762971269856898</v>
      </c>
      <c r="AE816" s="17"/>
      <c r="AF816" s="17">
        <v>0.48257978508060401</v>
      </c>
      <c r="AG816" s="17">
        <v>0.44378873631464399</v>
      </c>
      <c r="AH816" s="17"/>
      <c r="AI816" s="17">
        <v>0.33806003645059202</v>
      </c>
      <c r="AJ816" s="17">
        <v>0.42488866013323101</v>
      </c>
      <c r="AK816" s="17">
        <v>0.46160660745250898</v>
      </c>
      <c r="AL816" s="17">
        <v>0.49621298461560298</v>
      </c>
      <c r="AM816" s="17">
        <v>0.510672636183787</v>
      </c>
      <c r="AN816" s="17">
        <v>0.50228747316572397</v>
      </c>
      <c r="AO816" s="17">
        <v>0.54621857881285796</v>
      </c>
      <c r="AP816" s="17"/>
      <c r="AQ816" s="17">
        <v>0.568506515263694</v>
      </c>
      <c r="AR816" s="17">
        <v>0.37604432051849401</v>
      </c>
      <c r="AS816" s="17"/>
      <c r="AT816" s="17">
        <v>0.636188722545171</v>
      </c>
      <c r="AU816" s="17">
        <v>0.45559753095322097</v>
      </c>
      <c r="AV816" s="17">
        <v>0.39116955643420098</v>
      </c>
      <c r="AW816" s="17"/>
      <c r="AX816" s="17">
        <v>0.49243783939067398</v>
      </c>
      <c r="AY816" s="17">
        <v>0.45717485308588701</v>
      </c>
      <c r="AZ816" s="17"/>
      <c r="BA816" s="17">
        <v>0.37989410840826698</v>
      </c>
      <c r="BB816" s="17">
        <v>0.50820744132231099</v>
      </c>
      <c r="BC816" s="17">
        <v>0.574465886354943</v>
      </c>
      <c r="BD816" s="17">
        <v>0.38866983775171998</v>
      </c>
      <c r="BE816" s="17">
        <v>0.280728842113531</v>
      </c>
      <c r="BF816" s="17"/>
      <c r="BG816" s="17">
        <v>0.478274375383829</v>
      </c>
      <c r="BH816" s="17">
        <v>0.30806837771503798</v>
      </c>
    </row>
    <row r="817" spans="2:60" x14ac:dyDescent="0.35">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row>
    <row r="818" spans="2:60" x14ac:dyDescent="0.35">
      <c r="B818" s="6" t="s">
        <v>332</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row>
    <row r="819" spans="2:60" x14ac:dyDescent="0.35">
      <c r="B819" s="24" t="s">
        <v>97</v>
      </c>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17"/>
      <c r="BB819" s="17"/>
      <c r="BC819" s="17"/>
      <c r="BD819" s="17"/>
      <c r="BE819" s="17"/>
      <c r="BF819" s="17"/>
      <c r="BG819" s="17"/>
      <c r="BH819" s="17"/>
    </row>
    <row r="820" spans="2:60" x14ac:dyDescent="0.35">
      <c r="B820" t="s">
        <v>315</v>
      </c>
      <c r="C820" s="17">
        <v>0.25962534543026999</v>
      </c>
      <c r="D820" s="17">
        <v>0.27258578961448199</v>
      </c>
      <c r="E820" s="17">
        <v>0.245926556616161</v>
      </c>
      <c r="F820" s="17"/>
      <c r="G820" s="17">
        <v>0.22117675974067699</v>
      </c>
      <c r="H820" s="17">
        <v>0.268555987876125</v>
      </c>
      <c r="I820" s="17">
        <v>0.28098270464990099</v>
      </c>
      <c r="J820" s="17">
        <v>0.24771782532355899</v>
      </c>
      <c r="K820" s="17">
        <v>0.25414956174229703</v>
      </c>
      <c r="L820" s="17">
        <v>0.27070129455582098</v>
      </c>
      <c r="M820" s="17"/>
      <c r="N820" s="17">
        <v>0.20004909435265</v>
      </c>
      <c r="O820" s="17">
        <v>0.28866506522744301</v>
      </c>
      <c r="P820" s="17">
        <v>0.26435299822205399</v>
      </c>
      <c r="Q820" s="17">
        <v>0.22603800936218099</v>
      </c>
      <c r="R820" s="17">
        <v>0.36282712445344101</v>
      </c>
      <c r="S820" s="17"/>
      <c r="T820" s="17">
        <v>0.27968366810475598</v>
      </c>
      <c r="U820" s="17">
        <v>0.230267410635276</v>
      </c>
      <c r="V820" s="17">
        <v>0.26114632857501002</v>
      </c>
      <c r="W820" s="17">
        <v>0.26848277293449901</v>
      </c>
      <c r="X820" s="17"/>
      <c r="Y820" s="17">
        <v>0.26312945091978801</v>
      </c>
      <c r="Z820" s="17">
        <v>0.25973163909569702</v>
      </c>
      <c r="AA820" s="17">
        <v>0.31216793727080999</v>
      </c>
      <c r="AB820" s="17">
        <v>0.27095069579126901</v>
      </c>
      <c r="AC820" s="17">
        <v>0.21522621621850299</v>
      </c>
      <c r="AD820" s="17">
        <v>0.226331544162689</v>
      </c>
      <c r="AE820" s="17"/>
      <c r="AF820" s="17">
        <v>0.24455645317382599</v>
      </c>
      <c r="AG820" s="17">
        <v>0.284876371623975</v>
      </c>
      <c r="AH820" s="17"/>
      <c r="AI820" s="17">
        <v>0.17224726350657399</v>
      </c>
      <c r="AJ820" s="17">
        <v>0.224275182632277</v>
      </c>
      <c r="AK820" s="17">
        <v>0.26116363052726899</v>
      </c>
      <c r="AL820" s="17">
        <v>0.25554476054566</v>
      </c>
      <c r="AM820" s="17">
        <v>0.29205054389955298</v>
      </c>
      <c r="AN820" s="17">
        <v>0.30776158743975801</v>
      </c>
      <c r="AO820" s="17">
        <v>0.337091947694245</v>
      </c>
      <c r="AP820" s="17"/>
      <c r="AQ820" s="17">
        <v>0.30184895974350801</v>
      </c>
      <c r="AR820" s="17">
        <v>0.22778300520084199</v>
      </c>
      <c r="AS820" s="17"/>
      <c r="AT820" s="17">
        <v>0.35189029187750198</v>
      </c>
      <c r="AU820" s="17">
        <v>0.21620354429831901</v>
      </c>
      <c r="AV820" s="17">
        <v>0.25248922247119698</v>
      </c>
      <c r="AW820" s="17"/>
      <c r="AX820" s="17">
        <v>0.25808228645105302</v>
      </c>
      <c r="AY820" s="17">
        <v>0.26018273035876999</v>
      </c>
      <c r="AZ820" s="17"/>
      <c r="BA820" s="17">
        <v>0.31823788186207802</v>
      </c>
      <c r="BB820" s="17">
        <v>0.27716892917388902</v>
      </c>
      <c r="BC820" s="17">
        <v>0.27407481215728302</v>
      </c>
      <c r="BD820" s="17">
        <v>0.21467733718378301</v>
      </c>
      <c r="BE820" s="17">
        <v>0.24276976156208499</v>
      </c>
      <c r="BF820" s="17"/>
      <c r="BG820" s="17">
        <v>0.28674953658951402</v>
      </c>
      <c r="BH820" s="17">
        <v>0.235654449794927</v>
      </c>
    </row>
    <row r="821" spans="2:60" x14ac:dyDescent="0.35">
      <c r="B821" t="s">
        <v>314</v>
      </c>
      <c r="C821" s="17">
        <v>0.293577014133454</v>
      </c>
      <c r="D821" s="17">
        <v>0.30812356217786702</v>
      </c>
      <c r="E821" s="17">
        <v>0.28220425317418002</v>
      </c>
      <c r="F821" s="17"/>
      <c r="G821" s="17">
        <v>0.27078686744228703</v>
      </c>
      <c r="H821" s="17">
        <v>0.27573250943612798</v>
      </c>
      <c r="I821" s="17">
        <v>0.26831766109822602</v>
      </c>
      <c r="J821" s="17">
        <v>0.24288720609516001</v>
      </c>
      <c r="K821" s="17">
        <v>0.33685349813864801</v>
      </c>
      <c r="L821" s="17">
        <v>0.34602927299429698</v>
      </c>
      <c r="M821" s="17"/>
      <c r="N821" s="17">
        <v>0.24906500179545499</v>
      </c>
      <c r="O821" s="17">
        <v>0.28930031440815102</v>
      </c>
      <c r="P821" s="17">
        <v>0.30744957610575202</v>
      </c>
      <c r="Q821" s="17">
        <v>0.35295249159820702</v>
      </c>
      <c r="R821" s="17">
        <v>0.28556416848646599</v>
      </c>
      <c r="S821" s="17"/>
      <c r="T821" s="17">
        <v>0.30976556984985998</v>
      </c>
      <c r="U821" s="17">
        <v>0.312743065431003</v>
      </c>
      <c r="V821" s="17">
        <v>0.28978947389141502</v>
      </c>
      <c r="W821" s="17">
        <v>0.27145949582558299</v>
      </c>
      <c r="X821" s="17"/>
      <c r="Y821" s="17">
        <v>0.296949000431041</v>
      </c>
      <c r="Z821" s="17">
        <v>0.30339956407669999</v>
      </c>
      <c r="AA821" s="17">
        <v>0.21646924029810299</v>
      </c>
      <c r="AB821" s="17">
        <v>0.24045827956094001</v>
      </c>
      <c r="AC821" s="17">
        <v>0.357449608373131</v>
      </c>
      <c r="AD821" s="17">
        <v>0.31329047130684101</v>
      </c>
      <c r="AE821" s="17"/>
      <c r="AF821" s="17">
        <v>0.31087269194394801</v>
      </c>
      <c r="AG821" s="17">
        <v>0.26999548272018498</v>
      </c>
      <c r="AH821" s="17"/>
      <c r="AI821" s="17">
        <v>0.16006972077894899</v>
      </c>
      <c r="AJ821" s="17">
        <v>0.27596430623060297</v>
      </c>
      <c r="AK821" s="17">
        <v>0.32023617583786401</v>
      </c>
      <c r="AL821" s="17">
        <v>0.31428886760288999</v>
      </c>
      <c r="AM821" s="17">
        <v>0.301908082171019</v>
      </c>
      <c r="AN821" s="17">
        <v>0.30606313915755301</v>
      </c>
      <c r="AO821" s="17">
        <v>0.37932329581408702</v>
      </c>
      <c r="AP821" s="17"/>
      <c r="AQ821" s="17">
        <v>0.32818000675307801</v>
      </c>
      <c r="AR821" s="17">
        <v>0.27585318318045698</v>
      </c>
      <c r="AS821" s="17"/>
      <c r="AT821" s="17">
        <v>0.34993558304670103</v>
      </c>
      <c r="AU821" s="17">
        <v>0.27398837463395498</v>
      </c>
      <c r="AV821" s="17">
        <v>0.30617936108278698</v>
      </c>
      <c r="AW821" s="17"/>
      <c r="AX821" s="17">
        <v>0.31001376542832698</v>
      </c>
      <c r="AY821" s="17">
        <v>0.28763971843143299</v>
      </c>
      <c r="AZ821" s="17"/>
      <c r="BA821" s="17">
        <v>0.25266532307853101</v>
      </c>
      <c r="BB821" s="17">
        <v>0.304676811556715</v>
      </c>
      <c r="BC821" s="17">
        <v>0.35472005051789002</v>
      </c>
      <c r="BD821" s="17">
        <v>0.359352040890206</v>
      </c>
      <c r="BE821" s="17">
        <v>0.19379539662619599</v>
      </c>
      <c r="BF821" s="17"/>
      <c r="BG821" s="17">
        <v>0.29254351816608198</v>
      </c>
      <c r="BH821" s="17">
        <v>0.23572795193718701</v>
      </c>
    </row>
    <row r="822" spans="2:60" x14ac:dyDescent="0.35">
      <c r="B822" t="s">
        <v>313</v>
      </c>
      <c r="C822" s="17">
        <v>0.19847103114034301</v>
      </c>
      <c r="D822" s="17">
        <v>0.17245955579552999</v>
      </c>
      <c r="E822" s="17">
        <v>0.22501211102385199</v>
      </c>
      <c r="F822" s="17"/>
      <c r="G822" s="17">
        <v>0.18080999900533601</v>
      </c>
      <c r="H822" s="17">
        <v>0.19757441664005801</v>
      </c>
      <c r="I822" s="17">
        <v>0.20297534884534901</v>
      </c>
      <c r="J822" s="17">
        <v>0.24850320245958199</v>
      </c>
      <c r="K822" s="17">
        <v>0.20469065675447901</v>
      </c>
      <c r="L822" s="17">
        <v>0.163178674781364</v>
      </c>
      <c r="M822" s="17"/>
      <c r="N822" s="17">
        <v>0.229499973918697</v>
      </c>
      <c r="O822" s="17">
        <v>0.182264999227153</v>
      </c>
      <c r="P822" s="17">
        <v>0.207531794958497</v>
      </c>
      <c r="Q822" s="17">
        <v>0.186728310920735</v>
      </c>
      <c r="R822" s="17">
        <v>0.14835608980186499</v>
      </c>
      <c r="S822" s="17"/>
      <c r="T822" s="17">
        <v>0.193475853225133</v>
      </c>
      <c r="U822" s="17">
        <v>0.21317256128255899</v>
      </c>
      <c r="V822" s="17">
        <v>0.196345559725738</v>
      </c>
      <c r="W822" s="17">
        <v>0.19262423546234</v>
      </c>
      <c r="X822" s="17"/>
      <c r="Y822" s="17">
        <v>0.17245967597788101</v>
      </c>
      <c r="Z822" s="17">
        <v>0.210642004360406</v>
      </c>
      <c r="AA822" s="17">
        <v>0.23041797445243301</v>
      </c>
      <c r="AB822" s="17">
        <v>0.21998014018240999</v>
      </c>
      <c r="AC822" s="17">
        <v>0.186385039473311</v>
      </c>
      <c r="AD822" s="17">
        <v>0.202584466362454</v>
      </c>
      <c r="AE822" s="17"/>
      <c r="AF822" s="17">
        <v>0.21173827850683699</v>
      </c>
      <c r="AG822" s="17">
        <v>0.17814327148169501</v>
      </c>
      <c r="AH822" s="17"/>
      <c r="AI822" s="17">
        <v>0.28389810698213402</v>
      </c>
      <c r="AJ822" s="17">
        <v>0.21260480575298801</v>
      </c>
      <c r="AK822" s="17">
        <v>0.17658933819539399</v>
      </c>
      <c r="AL822" s="17">
        <v>0.22878340278773601</v>
      </c>
      <c r="AM822" s="17">
        <v>0.18007900558208201</v>
      </c>
      <c r="AN822" s="17">
        <v>0.188331965090136</v>
      </c>
      <c r="AO822" s="17">
        <v>0.102656722567599</v>
      </c>
      <c r="AP822" s="17"/>
      <c r="AQ822" s="17">
        <v>0.17273941579034299</v>
      </c>
      <c r="AR822" s="17">
        <v>0.21272107737000301</v>
      </c>
      <c r="AS822" s="17"/>
      <c r="AT822" s="17">
        <v>0.124112767345277</v>
      </c>
      <c r="AU822" s="17">
        <v>0.26276425016125199</v>
      </c>
      <c r="AV822" s="17">
        <v>0.16945111341219901</v>
      </c>
      <c r="AW822" s="17"/>
      <c r="AX822" s="17">
        <v>0.198911917983324</v>
      </c>
      <c r="AY822" s="17">
        <v>0.19831177366233199</v>
      </c>
      <c r="AZ822" s="17"/>
      <c r="BA822" s="17">
        <v>0.163889988065783</v>
      </c>
      <c r="BB822" s="17">
        <v>0.205483046801263</v>
      </c>
      <c r="BC822" s="17">
        <v>0.16769527067795301</v>
      </c>
      <c r="BD822" s="17">
        <v>0.19052936041647101</v>
      </c>
      <c r="BE822" s="17">
        <v>0.232420256097434</v>
      </c>
      <c r="BF822" s="17"/>
      <c r="BG822" s="17">
        <v>0.195780175389247</v>
      </c>
      <c r="BH822" s="17">
        <v>0.22181003680978201</v>
      </c>
    </row>
    <row r="823" spans="2:60" x14ac:dyDescent="0.35">
      <c r="B823" t="s">
        <v>312</v>
      </c>
      <c r="C823" s="17">
        <v>9.6752426919645695E-2</v>
      </c>
      <c r="D823" s="17">
        <v>0.108863970997781</v>
      </c>
      <c r="E823" s="17">
        <v>8.4086621918878293E-2</v>
      </c>
      <c r="F823" s="17"/>
      <c r="G823" s="17">
        <v>0.12582438539268301</v>
      </c>
      <c r="H823" s="17">
        <v>8.77998946024625E-2</v>
      </c>
      <c r="I823" s="17">
        <v>0.10041371792060499</v>
      </c>
      <c r="J823" s="17">
        <v>9.7864359845687907E-2</v>
      </c>
      <c r="K823" s="17">
        <v>7.8995339931434996E-2</v>
      </c>
      <c r="L823" s="17">
        <v>9.7886503814731296E-2</v>
      </c>
      <c r="M823" s="17"/>
      <c r="N823" s="17">
        <v>0.10312447984489399</v>
      </c>
      <c r="O823" s="17">
        <v>6.7054663262867506E-2</v>
      </c>
      <c r="P823" s="17">
        <v>0.104788150549642</v>
      </c>
      <c r="Q823" s="17">
        <v>0.134631723299383</v>
      </c>
      <c r="R823" s="17">
        <v>9.6561931947732202E-2</v>
      </c>
      <c r="S823" s="17"/>
      <c r="T823" s="17">
        <v>7.4741271025099199E-2</v>
      </c>
      <c r="U823" s="17">
        <v>9.7294665514058104E-2</v>
      </c>
      <c r="V823" s="17">
        <v>9.8021420620023197E-2</v>
      </c>
      <c r="W823" s="17">
        <v>0.109884588347316</v>
      </c>
      <c r="X823" s="17"/>
      <c r="Y823" s="17">
        <v>0.104141901889926</v>
      </c>
      <c r="Z823" s="17">
        <v>8.1983395388149402E-2</v>
      </c>
      <c r="AA823" s="17">
        <v>9.9670234957263598E-2</v>
      </c>
      <c r="AB823" s="17">
        <v>0.11493050317983999</v>
      </c>
      <c r="AC823" s="17">
        <v>0.13116803302654301</v>
      </c>
      <c r="AD823" s="17">
        <v>0.10881528019044</v>
      </c>
      <c r="AE823" s="17"/>
      <c r="AF823" s="17">
        <v>9.1110357080735602E-2</v>
      </c>
      <c r="AG823" s="17">
        <v>0.106576853561355</v>
      </c>
      <c r="AH823" s="17"/>
      <c r="AI823" s="17">
        <v>0.114130400510301</v>
      </c>
      <c r="AJ823" s="17">
        <v>0.112074716155548</v>
      </c>
      <c r="AK823" s="17">
        <v>7.6500880993944101E-2</v>
      </c>
      <c r="AL823" s="17">
        <v>9.6162140133093807E-2</v>
      </c>
      <c r="AM823" s="17">
        <v>9.2665087131306598E-2</v>
      </c>
      <c r="AN823" s="17">
        <v>8.7140362429075899E-2</v>
      </c>
      <c r="AO823" s="17">
        <v>0.134057314631777</v>
      </c>
      <c r="AP823" s="17"/>
      <c r="AQ823" s="17">
        <v>6.3477512265816105E-2</v>
      </c>
      <c r="AR823" s="17">
        <v>0.12803683980560701</v>
      </c>
      <c r="AS823" s="17"/>
      <c r="AT823" s="17">
        <v>7.25003923652182E-2</v>
      </c>
      <c r="AU823" s="17">
        <v>9.5941187850117696E-2</v>
      </c>
      <c r="AV823" s="17">
        <v>0.117483251512266</v>
      </c>
      <c r="AW823" s="17"/>
      <c r="AX823" s="17">
        <v>8.6043030703960202E-2</v>
      </c>
      <c r="AY823" s="17">
        <v>0.10062088309945399</v>
      </c>
      <c r="AZ823" s="17"/>
      <c r="BA823" s="17">
        <v>7.0993158029044698E-2</v>
      </c>
      <c r="BB823" s="17">
        <v>9.3866144103442198E-2</v>
      </c>
      <c r="BC823" s="17">
        <v>9.4897516016588399E-2</v>
      </c>
      <c r="BD823" s="17">
        <v>9.5964984049365598E-2</v>
      </c>
      <c r="BE823" s="17">
        <v>0.13778239125203601</v>
      </c>
      <c r="BF823" s="17"/>
      <c r="BG823" s="17">
        <v>8.8530310446673602E-2</v>
      </c>
      <c r="BH823" s="17">
        <v>0.127190785289717</v>
      </c>
    </row>
    <row r="824" spans="2:60" x14ac:dyDescent="0.35">
      <c r="B824" t="s">
        <v>311</v>
      </c>
      <c r="C824" s="17">
        <v>9.4860329317681999E-2</v>
      </c>
      <c r="D824" s="17">
        <v>0.108495848561336</v>
      </c>
      <c r="E824" s="17">
        <v>8.2407469470568595E-2</v>
      </c>
      <c r="F824" s="17"/>
      <c r="G824" s="17">
        <v>0.133100150415489</v>
      </c>
      <c r="H824" s="17">
        <v>0.124086016616199</v>
      </c>
      <c r="I824" s="17">
        <v>7.7900911961231806E-2</v>
      </c>
      <c r="J824" s="17">
        <v>9.4292202408741796E-2</v>
      </c>
      <c r="K824" s="17">
        <v>8.5332403758937095E-2</v>
      </c>
      <c r="L824" s="17">
        <v>6.9134358023283105E-2</v>
      </c>
      <c r="M824" s="17"/>
      <c r="N824" s="17">
        <v>0.126785137568735</v>
      </c>
      <c r="O824" s="17">
        <v>9.4344302665186605E-2</v>
      </c>
      <c r="P824" s="17">
        <v>8.0009630281761293E-2</v>
      </c>
      <c r="Q824" s="17">
        <v>8.9451701514118007E-2</v>
      </c>
      <c r="R824" s="17">
        <v>9.0783395941051198E-2</v>
      </c>
      <c r="S824" s="17"/>
      <c r="T824" s="17">
        <v>9.17240791792754E-2</v>
      </c>
      <c r="U824" s="17">
        <v>8.9847948629428701E-2</v>
      </c>
      <c r="V824" s="17">
        <v>9.4587538660822604E-2</v>
      </c>
      <c r="W824" s="17">
        <v>0.10187867595576</v>
      </c>
      <c r="X824" s="17"/>
      <c r="Y824" s="17">
        <v>9.7589112321642593E-2</v>
      </c>
      <c r="Z824" s="17">
        <v>9.5514318033297393E-2</v>
      </c>
      <c r="AA824" s="17">
        <v>0.101099384664085</v>
      </c>
      <c r="AB824" s="17">
        <v>8.7305591788500794E-2</v>
      </c>
      <c r="AC824" s="17">
        <v>6.5337092451319898E-2</v>
      </c>
      <c r="AD824" s="17">
        <v>9.1359229806864298E-2</v>
      </c>
      <c r="AE824" s="17"/>
      <c r="AF824" s="17">
        <v>8.6660728956389294E-2</v>
      </c>
      <c r="AG824" s="17">
        <v>0.10613257129663101</v>
      </c>
      <c r="AH824" s="17"/>
      <c r="AI824" s="17">
        <v>7.6496787809334194E-2</v>
      </c>
      <c r="AJ824" s="17">
        <v>0.10157972539959199</v>
      </c>
      <c r="AK824" s="17">
        <v>9.2526960447257195E-2</v>
      </c>
      <c r="AL824" s="17">
        <v>6.2156077186958703E-2</v>
      </c>
      <c r="AM824" s="17">
        <v>0.11934857186523801</v>
      </c>
      <c r="AN824" s="17">
        <v>8.9391445193339802E-2</v>
      </c>
      <c r="AO824" s="17">
        <v>3.1445844898114798E-2</v>
      </c>
      <c r="AP824" s="17"/>
      <c r="AQ824" s="17">
        <v>8.3354615806418994E-2</v>
      </c>
      <c r="AR824" s="17">
        <v>0.115171866130179</v>
      </c>
      <c r="AS824" s="17"/>
      <c r="AT824" s="17">
        <v>8.4639264133817199E-2</v>
      </c>
      <c r="AU824" s="17">
        <v>8.1974369550937301E-2</v>
      </c>
      <c r="AV824" s="17">
        <v>0.121029562235706</v>
      </c>
      <c r="AW824" s="17"/>
      <c r="AX824" s="17">
        <v>9.3897562089212794E-2</v>
      </c>
      <c r="AY824" s="17">
        <v>9.5208100822226194E-2</v>
      </c>
      <c r="AZ824" s="17"/>
      <c r="BA824" s="17">
        <v>0.13504557375179499</v>
      </c>
      <c r="BB824" s="17">
        <v>9.3328015996813299E-2</v>
      </c>
      <c r="BC824" s="17">
        <v>7.0163547462574902E-2</v>
      </c>
      <c r="BD824" s="17">
        <v>0.113648254923396</v>
      </c>
      <c r="BE824" s="17">
        <v>0.152312962746877</v>
      </c>
      <c r="BF824" s="17"/>
      <c r="BG824" s="17">
        <v>0.103059930667823</v>
      </c>
      <c r="BH824" s="17">
        <v>0.142519879499756</v>
      </c>
    </row>
    <row r="825" spans="2:60" x14ac:dyDescent="0.35">
      <c r="B825" t="s">
        <v>114</v>
      </c>
      <c r="C825" s="17">
        <v>5.6713853058605899E-2</v>
      </c>
      <c r="D825" s="17">
        <v>2.9471272853003602E-2</v>
      </c>
      <c r="E825" s="17">
        <v>8.0362987796359794E-2</v>
      </c>
      <c r="F825" s="17"/>
      <c r="G825" s="17">
        <v>6.8301838003526696E-2</v>
      </c>
      <c r="H825" s="17">
        <v>4.6251174829027401E-2</v>
      </c>
      <c r="I825" s="17">
        <v>6.9409655524687197E-2</v>
      </c>
      <c r="J825" s="17">
        <v>6.8735203867270306E-2</v>
      </c>
      <c r="K825" s="17">
        <v>3.9978539674203402E-2</v>
      </c>
      <c r="L825" s="17">
        <v>5.3069895830503401E-2</v>
      </c>
      <c r="M825" s="17"/>
      <c r="N825" s="17">
        <v>9.1476312519569794E-2</v>
      </c>
      <c r="O825" s="17">
        <v>7.8370655209199502E-2</v>
      </c>
      <c r="P825" s="17">
        <v>3.5867849882294099E-2</v>
      </c>
      <c r="Q825" s="17">
        <v>1.0197763305375701E-2</v>
      </c>
      <c r="R825" s="17">
        <v>1.59072893694443E-2</v>
      </c>
      <c r="S825" s="17"/>
      <c r="T825" s="17">
        <v>5.0609558615875398E-2</v>
      </c>
      <c r="U825" s="17">
        <v>5.6674348507675797E-2</v>
      </c>
      <c r="V825" s="17">
        <v>6.0109678526991901E-2</v>
      </c>
      <c r="W825" s="17">
        <v>5.5670231474502403E-2</v>
      </c>
      <c r="X825" s="17"/>
      <c r="Y825" s="17">
        <v>6.5730858459722097E-2</v>
      </c>
      <c r="Z825" s="17">
        <v>4.8729079045750703E-2</v>
      </c>
      <c r="AA825" s="17">
        <v>4.0175228357306199E-2</v>
      </c>
      <c r="AB825" s="17">
        <v>6.6374789497039302E-2</v>
      </c>
      <c r="AC825" s="17">
        <v>4.4434010457192002E-2</v>
      </c>
      <c r="AD825" s="17">
        <v>5.7619008170711902E-2</v>
      </c>
      <c r="AE825" s="17"/>
      <c r="AF825" s="17">
        <v>5.5061490338265302E-2</v>
      </c>
      <c r="AG825" s="17">
        <v>5.4275449316159102E-2</v>
      </c>
      <c r="AH825" s="17"/>
      <c r="AI825" s="17">
        <v>0.19315772041270801</v>
      </c>
      <c r="AJ825" s="17">
        <v>7.3501263828990804E-2</v>
      </c>
      <c r="AK825" s="17">
        <v>7.2983013998271604E-2</v>
      </c>
      <c r="AL825" s="17">
        <v>4.3064751743660999E-2</v>
      </c>
      <c r="AM825" s="17">
        <v>1.39487093508016E-2</v>
      </c>
      <c r="AN825" s="17">
        <v>2.1311500690137E-2</v>
      </c>
      <c r="AO825" s="17">
        <v>1.5424874394177401E-2</v>
      </c>
      <c r="AP825" s="17"/>
      <c r="AQ825" s="17">
        <v>5.0399489640834898E-2</v>
      </c>
      <c r="AR825" s="17">
        <v>4.0434028312912103E-2</v>
      </c>
      <c r="AS825" s="17"/>
      <c r="AT825" s="17">
        <v>1.6921701231485901E-2</v>
      </c>
      <c r="AU825" s="17">
        <v>6.9128273505418905E-2</v>
      </c>
      <c r="AV825" s="17">
        <v>3.3367489285845098E-2</v>
      </c>
      <c r="AW825" s="17"/>
      <c r="AX825" s="17">
        <v>5.3051437344122897E-2</v>
      </c>
      <c r="AY825" s="17">
        <v>5.8036793625784698E-2</v>
      </c>
      <c r="AZ825" s="17"/>
      <c r="BA825" s="17">
        <v>5.9168075212767901E-2</v>
      </c>
      <c r="BB825" s="17">
        <v>2.5477052367876899E-2</v>
      </c>
      <c r="BC825" s="17">
        <v>3.84488031677113E-2</v>
      </c>
      <c r="BD825" s="17">
        <v>2.5828022536778902E-2</v>
      </c>
      <c r="BE825" s="17">
        <v>4.0919231715372199E-2</v>
      </c>
      <c r="BF825" s="17"/>
      <c r="BG825" s="17">
        <v>3.3336528740660301E-2</v>
      </c>
      <c r="BH825" s="17">
        <v>3.7096896668631599E-2</v>
      </c>
    </row>
    <row r="826" spans="2:60" x14ac:dyDescent="0.35">
      <c r="B826" t="s">
        <v>317</v>
      </c>
      <c r="C826" s="17">
        <v>0.55320235956372399</v>
      </c>
      <c r="D826" s="17">
        <v>0.58070935179234895</v>
      </c>
      <c r="E826" s="17">
        <v>0.52813080979034099</v>
      </c>
      <c r="F826" s="17"/>
      <c r="G826" s="17">
        <v>0.49196362718296499</v>
      </c>
      <c r="H826" s="17">
        <v>0.54428849731225304</v>
      </c>
      <c r="I826" s="17">
        <v>0.54930036574812702</v>
      </c>
      <c r="J826" s="17">
        <v>0.49060503141871797</v>
      </c>
      <c r="K826" s="17">
        <v>0.59100305988094604</v>
      </c>
      <c r="L826" s="17">
        <v>0.61673056755011801</v>
      </c>
      <c r="M826" s="17"/>
      <c r="N826" s="17">
        <v>0.44911409614810499</v>
      </c>
      <c r="O826" s="17">
        <v>0.57796537963559302</v>
      </c>
      <c r="P826" s="17">
        <v>0.57180257432780601</v>
      </c>
      <c r="Q826" s="17">
        <v>0.57899050096038795</v>
      </c>
      <c r="R826" s="17">
        <v>0.64839129293990705</v>
      </c>
      <c r="S826" s="17"/>
      <c r="T826" s="17">
        <v>0.58944923795461701</v>
      </c>
      <c r="U826" s="17">
        <v>0.54301047606627795</v>
      </c>
      <c r="V826" s="17">
        <v>0.55093580246642504</v>
      </c>
      <c r="W826" s="17">
        <v>0.539942268760082</v>
      </c>
      <c r="X826" s="17"/>
      <c r="Y826" s="17">
        <v>0.56007845135082801</v>
      </c>
      <c r="Z826" s="17">
        <v>0.56313120317239695</v>
      </c>
      <c r="AA826" s="17">
        <v>0.52863717756891304</v>
      </c>
      <c r="AB826" s="17">
        <v>0.51140897535220997</v>
      </c>
      <c r="AC826" s="17">
        <v>0.57267582459163402</v>
      </c>
      <c r="AD826" s="17">
        <v>0.53962201546953004</v>
      </c>
      <c r="AE826" s="17"/>
      <c r="AF826" s="17">
        <v>0.55542914511777297</v>
      </c>
      <c r="AG826" s="17">
        <v>0.55487185434416098</v>
      </c>
      <c r="AH826" s="17"/>
      <c r="AI826" s="17">
        <v>0.33231698428552298</v>
      </c>
      <c r="AJ826" s="17">
        <v>0.50023948886288006</v>
      </c>
      <c r="AK826" s="17">
        <v>0.581399806365133</v>
      </c>
      <c r="AL826" s="17">
        <v>0.56983362814855099</v>
      </c>
      <c r="AM826" s="17">
        <v>0.59395862607057204</v>
      </c>
      <c r="AN826" s="17">
        <v>0.61382472659731102</v>
      </c>
      <c r="AO826" s="17">
        <v>0.71641524350833197</v>
      </c>
      <c r="AP826" s="17"/>
      <c r="AQ826" s="17">
        <v>0.63002896649658702</v>
      </c>
      <c r="AR826" s="17">
        <v>0.50363618838129898</v>
      </c>
      <c r="AS826" s="17"/>
      <c r="AT826" s="17">
        <v>0.70182587492420201</v>
      </c>
      <c r="AU826" s="17">
        <v>0.49019191893227398</v>
      </c>
      <c r="AV826" s="17">
        <v>0.55866858355398397</v>
      </c>
      <c r="AW826" s="17"/>
      <c r="AX826" s="17">
        <v>0.56809605187937995</v>
      </c>
      <c r="AY826" s="17">
        <v>0.54782244879020303</v>
      </c>
      <c r="AZ826" s="17"/>
      <c r="BA826" s="17">
        <v>0.57090320494060898</v>
      </c>
      <c r="BB826" s="17">
        <v>0.58184574073060402</v>
      </c>
      <c r="BC826" s="17">
        <v>0.62879486267517304</v>
      </c>
      <c r="BD826" s="17">
        <v>0.57402937807398802</v>
      </c>
      <c r="BE826" s="17">
        <v>0.43656515818828101</v>
      </c>
      <c r="BF826" s="17"/>
      <c r="BG826" s="17">
        <v>0.579293054755597</v>
      </c>
      <c r="BH826" s="17">
        <v>0.47138240173211299</v>
      </c>
    </row>
    <row r="827" spans="2:60" x14ac:dyDescent="0.35">
      <c r="B827" t="s">
        <v>316</v>
      </c>
      <c r="C827" s="17">
        <v>0.19161275623732801</v>
      </c>
      <c r="D827" s="17">
        <v>0.21735981955911701</v>
      </c>
      <c r="E827" s="17">
        <v>0.16649409138944701</v>
      </c>
      <c r="F827" s="17"/>
      <c r="G827" s="17">
        <v>0.25892453580817298</v>
      </c>
      <c r="H827" s="17">
        <v>0.21188591121866199</v>
      </c>
      <c r="I827" s="17">
        <v>0.17831462988183699</v>
      </c>
      <c r="J827" s="17">
        <v>0.19215656225443001</v>
      </c>
      <c r="K827" s="17">
        <v>0.16432774369037201</v>
      </c>
      <c r="L827" s="17">
        <v>0.16702086183801401</v>
      </c>
      <c r="M827" s="17"/>
      <c r="N827" s="17">
        <v>0.229909617413628</v>
      </c>
      <c r="O827" s="17">
        <v>0.161398965928054</v>
      </c>
      <c r="P827" s="17">
        <v>0.184797780831403</v>
      </c>
      <c r="Q827" s="17">
        <v>0.22408342481350099</v>
      </c>
      <c r="R827" s="17">
        <v>0.187345327888783</v>
      </c>
      <c r="S827" s="17"/>
      <c r="T827" s="17">
        <v>0.166465350204375</v>
      </c>
      <c r="U827" s="17">
        <v>0.18714261414348701</v>
      </c>
      <c r="V827" s="17">
        <v>0.19260895928084601</v>
      </c>
      <c r="W827" s="17">
        <v>0.21176326430307599</v>
      </c>
      <c r="X827" s="17"/>
      <c r="Y827" s="17">
        <v>0.201731014211568</v>
      </c>
      <c r="Z827" s="17">
        <v>0.17749771342144699</v>
      </c>
      <c r="AA827" s="17">
        <v>0.20076961962134801</v>
      </c>
      <c r="AB827" s="17">
        <v>0.202236094968341</v>
      </c>
      <c r="AC827" s="17">
        <v>0.196505125477863</v>
      </c>
      <c r="AD827" s="17">
        <v>0.20017450999730499</v>
      </c>
      <c r="AE827" s="17"/>
      <c r="AF827" s="17">
        <v>0.17777108603712499</v>
      </c>
      <c r="AG827" s="17">
        <v>0.212709424857986</v>
      </c>
      <c r="AH827" s="17"/>
      <c r="AI827" s="17">
        <v>0.19062718831963499</v>
      </c>
      <c r="AJ827" s="17">
        <v>0.21365444155514099</v>
      </c>
      <c r="AK827" s="17">
        <v>0.169027841441201</v>
      </c>
      <c r="AL827" s="17">
        <v>0.158318217320053</v>
      </c>
      <c r="AM827" s="17">
        <v>0.21201365899654401</v>
      </c>
      <c r="AN827" s="17">
        <v>0.17653180762241599</v>
      </c>
      <c r="AO827" s="17">
        <v>0.165503159529892</v>
      </c>
      <c r="AP827" s="17"/>
      <c r="AQ827" s="17">
        <v>0.146832128072235</v>
      </c>
      <c r="AR827" s="17">
        <v>0.243208705935786</v>
      </c>
      <c r="AS827" s="17"/>
      <c r="AT827" s="17">
        <v>0.157139656499035</v>
      </c>
      <c r="AU827" s="17">
        <v>0.177915557401055</v>
      </c>
      <c r="AV827" s="17">
        <v>0.23851281374797201</v>
      </c>
      <c r="AW827" s="17"/>
      <c r="AX827" s="17">
        <v>0.17994059279317301</v>
      </c>
      <c r="AY827" s="17">
        <v>0.19582898392168099</v>
      </c>
      <c r="AZ827" s="17"/>
      <c r="BA827" s="17">
        <v>0.20603873178084001</v>
      </c>
      <c r="BB827" s="17">
        <v>0.187194160100255</v>
      </c>
      <c r="BC827" s="17">
        <v>0.16506106347916299</v>
      </c>
      <c r="BD827" s="17">
        <v>0.20961323897276199</v>
      </c>
      <c r="BE827" s="17">
        <v>0.29009535399891301</v>
      </c>
      <c r="BF827" s="17"/>
      <c r="BG827" s="17">
        <v>0.19159024111449599</v>
      </c>
      <c r="BH827" s="17">
        <v>0.26971066478947298</v>
      </c>
    </row>
    <row r="828" spans="2:60" x14ac:dyDescent="0.35">
      <c r="B828" t="s">
        <v>318</v>
      </c>
      <c r="C828" s="17">
        <v>0.361589603326396</v>
      </c>
      <c r="D828" s="17">
        <v>0.36334953223323202</v>
      </c>
      <c r="E828" s="17">
        <v>0.36163671840089401</v>
      </c>
      <c r="F828" s="17"/>
      <c r="G828" s="17">
        <v>0.23303909137479201</v>
      </c>
      <c r="H828" s="17">
        <v>0.33240258609359102</v>
      </c>
      <c r="I828" s="17">
        <v>0.37098573586629002</v>
      </c>
      <c r="J828" s="17">
        <v>0.29844846916428902</v>
      </c>
      <c r="K828" s="17">
        <v>0.42667531619057403</v>
      </c>
      <c r="L828" s="17">
        <v>0.449709705712104</v>
      </c>
      <c r="M828" s="17"/>
      <c r="N828" s="17">
        <v>0.21920447873447599</v>
      </c>
      <c r="O828" s="17">
        <v>0.416566413707539</v>
      </c>
      <c r="P828" s="17">
        <v>0.38700479349640299</v>
      </c>
      <c r="Q828" s="17">
        <v>0.35490707614688699</v>
      </c>
      <c r="R828" s="17">
        <v>0.461045965051124</v>
      </c>
      <c r="S828" s="17"/>
      <c r="T828" s="17">
        <v>0.42298388775024198</v>
      </c>
      <c r="U828" s="17">
        <v>0.35586786192279102</v>
      </c>
      <c r="V828" s="17">
        <v>0.358326843185579</v>
      </c>
      <c r="W828" s="17">
        <v>0.32817900445700499</v>
      </c>
      <c r="X828" s="17"/>
      <c r="Y828" s="17">
        <v>0.35834743713925998</v>
      </c>
      <c r="Z828" s="17">
        <v>0.38563348975095002</v>
      </c>
      <c r="AA828" s="17">
        <v>0.327867557947565</v>
      </c>
      <c r="AB828" s="17">
        <v>0.30917288038386898</v>
      </c>
      <c r="AC828" s="17">
        <v>0.37617069911377099</v>
      </c>
      <c r="AD828" s="17">
        <v>0.33944750547222602</v>
      </c>
      <c r="AE828" s="17"/>
      <c r="AF828" s="17">
        <v>0.37765805908064798</v>
      </c>
      <c r="AG828" s="17">
        <v>0.34216242948617498</v>
      </c>
      <c r="AH828" s="17"/>
      <c r="AI828" s="17">
        <v>0.14168979596588799</v>
      </c>
      <c r="AJ828" s="17">
        <v>0.28658504730773998</v>
      </c>
      <c r="AK828" s="17">
        <v>0.41237196492393202</v>
      </c>
      <c r="AL828" s="17">
        <v>0.41151541082849802</v>
      </c>
      <c r="AM828" s="17">
        <v>0.38194496707402698</v>
      </c>
      <c r="AN828" s="17">
        <v>0.43729291897489603</v>
      </c>
      <c r="AO828" s="17">
        <v>0.55091208397844105</v>
      </c>
      <c r="AP828" s="17"/>
      <c r="AQ828" s="17">
        <v>0.48319683842435202</v>
      </c>
      <c r="AR828" s="17">
        <v>0.260427482445513</v>
      </c>
      <c r="AS828" s="17"/>
      <c r="AT828" s="17">
        <v>0.54468621842516696</v>
      </c>
      <c r="AU828" s="17">
        <v>0.31227636153121902</v>
      </c>
      <c r="AV828" s="17">
        <v>0.32015576980601201</v>
      </c>
      <c r="AW828" s="17"/>
      <c r="AX828" s="17">
        <v>0.38815545908620702</v>
      </c>
      <c r="AY828" s="17">
        <v>0.35199346486852201</v>
      </c>
      <c r="AZ828" s="17"/>
      <c r="BA828" s="17">
        <v>0.364864473159769</v>
      </c>
      <c r="BB828" s="17">
        <v>0.394651580630349</v>
      </c>
      <c r="BC828" s="17">
        <v>0.46373379919600899</v>
      </c>
      <c r="BD828" s="17">
        <v>0.364416139101227</v>
      </c>
      <c r="BE828" s="17">
        <v>0.146469804189368</v>
      </c>
      <c r="BF828" s="17"/>
      <c r="BG828" s="17">
        <v>0.38770281364110099</v>
      </c>
      <c r="BH828" s="17">
        <v>0.20167173694264001</v>
      </c>
    </row>
    <row r="829" spans="2:60" x14ac:dyDescent="0.3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row>
    <row r="830" spans="2:60" x14ac:dyDescent="0.35">
      <c r="B830" s="6" t="s">
        <v>333</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row>
    <row r="831" spans="2:60" x14ac:dyDescent="0.35">
      <c r="B831" s="24" t="s">
        <v>97</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row>
    <row r="832" spans="2:60" x14ac:dyDescent="0.35">
      <c r="B832" t="s">
        <v>110</v>
      </c>
      <c r="C832" s="17">
        <v>8.4961248980306395E-2</v>
      </c>
      <c r="D832" s="17">
        <v>0.108840899912511</v>
      </c>
      <c r="E832" s="17">
        <v>6.2247877730538401E-2</v>
      </c>
      <c r="F832" s="17"/>
      <c r="G832" s="17">
        <v>0.154492792925399</v>
      </c>
      <c r="H832" s="17">
        <v>0.109472742672604</v>
      </c>
      <c r="I832" s="17">
        <v>0.164573678422096</v>
      </c>
      <c r="J832" s="17">
        <v>6.1476603691397798E-2</v>
      </c>
      <c r="K832" s="17">
        <v>2.96168201072988E-2</v>
      </c>
      <c r="L832" s="17">
        <v>2.2649711545297199E-2</v>
      </c>
      <c r="M832" s="17"/>
      <c r="N832" s="17">
        <v>7.8471225585484805E-2</v>
      </c>
      <c r="O832" s="17">
        <v>7.1812086544872006E-2</v>
      </c>
      <c r="P832" s="17">
        <v>8.2746875231162101E-2</v>
      </c>
      <c r="Q832" s="17">
        <v>0.102492153280913</v>
      </c>
      <c r="R832" s="17">
        <v>0.1285303797996</v>
      </c>
      <c r="S832" s="17"/>
      <c r="T832" s="17">
        <v>7.8039787933958299E-2</v>
      </c>
      <c r="U832" s="17">
        <v>6.7522647824051304E-2</v>
      </c>
      <c r="V832" s="17">
        <v>9.2325612842556706E-2</v>
      </c>
      <c r="W832" s="17">
        <v>9.3298566926916904E-2</v>
      </c>
      <c r="X832" s="17"/>
      <c r="Y832" s="17">
        <v>0.14572084156013501</v>
      </c>
      <c r="Z832" s="17">
        <v>6.06090443979444E-2</v>
      </c>
      <c r="AA832" s="17">
        <v>0.105172777833131</v>
      </c>
      <c r="AB832" s="17">
        <v>2.65271886750332E-2</v>
      </c>
      <c r="AC832" s="17">
        <v>0</v>
      </c>
      <c r="AD832" s="17">
        <v>4.5743729326624599E-2</v>
      </c>
      <c r="AE832" s="17"/>
      <c r="AF832" s="17">
        <v>9.3681559658355396E-2</v>
      </c>
      <c r="AG832" s="17">
        <v>7.4232074200809905E-2</v>
      </c>
      <c r="AH832" s="17"/>
      <c r="AI832" s="17">
        <v>2.67712488391397E-2</v>
      </c>
      <c r="AJ832" s="17">
        <v>9.7551243827148401E-2</v>
      </c>
      <c r="AK832" s="17">
        <v>6.5346691259509301E-2</v>
      </c>
      <c r="AL832" s="17">
        <v>4.7023266457663498E-2</v>
      </c>
      <c r="AM832" s="17">
        <v>9.3253189912443704E-2</v>
      </c>
      <c r="AN832" s="17">
        <v>0.15833135439526</v>
      </c>
      <c r="AO832" s="17">
        <v>9.2046197221741996E-2</v>
      </c>
      <c r="AP832" s="17"/>
      <c r="AQ832" s="17">
        <v>8.6767097605064999E-2</v>
      </c>
      <c r="AR832" s="17">
        <v>0.10089314213796501</v>
      </c>
      <c r="AS832" s="17"/>
      <c r="AT832" s="17">
        <v>6.5095640863826701E-2</v>
      </c>
      <c r="AU832" s="17">
        <v>4.5244521667811101E-2</v>
      </c>
      <c r="AV832" s="17">
        <v>0.16092543814229099</v>
      </c>
      <c r="AW832" s="17"/>
      <c r="AX832" s="17">
        <v>7.4957275797463196E-2</v>
      </c>
      <c r="AY832" s="17">
        <v>8.85748917200464E-2</v>
      </c>
      <c r="AZ832" s="17"/>
      <c r="BA832" s="17">
        <v>0.21739315173627699</v>
      </c>
      <c r="BB832" s="17">
        <v>6.5079229901747304E-2</v>
      </c>
      <c r="BC832" s="17">
        <v>6.7779387379025696E-2</v>
      </c>
      <c r="BD832" s="17">
        <v>0.21075016200772101</v>
      </c>
      <c r="BE832" s="17">
        <v>6.7531488482287905E-2</v>
      </c>
      <c r="BF832" s="17"/>
      <c r="BG832" s="17">
        <v>0.100611177845738</v>
      </c>
      <c r="BH832" s="17">
        <v>0.10380623285071799</v>
      </c>
    </row>
    <row r="833" spans="2:60" x14ac:dyDescent="0.35">
      <c r="B833" t="s">
        <v>111</v>
      </c>
      <c r="C833" s="17">
        <v>0.24435189473016</v>
      </c>
      <c r="D833" s="17">
        <v>0.24735649108476099</v>
      </c>
      <c r="E833" s="17">
        <v>0.24335471994668301</v>
      </c>
      <c r="F833" s="17"/>
      <c r="G833" s="17">
        <v>0.300820787770054</v>
      </c>
      <c r="H833" s="17">
        <v>0.30646430726676899</v>
      </c>
      <c r="I833" s="17">
        <v>0.20745040656861299</v>
      </c>
      <c r="J833" s="17">
        <v>0.24201917340722101</v>
      </c>
      <c r="K833" s="17">
        <v>0.217577686154422</v>
      </c>
      <c r="L833" s="17">
        <v>0.21065337506314999</v>
      </c>
      <c r="M833" s="17"/>
      <c r="N833" s="17">
        <v>0.224082407892749</v>
      </c>
      <c r="O833" s="17">
        <v>0.231476862033789</v>
      </c>
      <c r="P833" s="17">
        <v>0.24747001408122801</v>
      </c>
      <c r="Q833" s="17">
        <v>0.302809000908771</v>
      </c>
      <c r="R833" s="17">
        <v>0.259326415871518</v>
      </c>
      <c r="S833" s="17"/>
      <c r="T833" s="17">
        <v>0.24782136892328299</v>
      </c>
      <c r="U833" s="17">
        <v>0.22917322959559799</v>
      </c>
      <c r="V833" s="17">
        <v>0.224151392657545</v>
      </c>
      <c r="W833" s="17">
        <v>0.28727401109900902</v>
      </c>
      <c r="X833" s="17"/>
      <c r="Y833" s="17">
        <v>0.262389214159444</v>
      </c>
      <c r="Z833" s="17">
        <v>0.25952693641289398</v>
      </c>
      <c r="AA833" s="17">
        <v>0.24987194094769</v>
      </c>
      <c r="AB833" s="17">
        <v>0.222584197022512</v>
      </c>
      <c r="AC833" s="17">
        <v>0.120131743634664</v>
      </c>
      <c r="AD833" s="17">
        <v>0.166166566163815</v>
      </c>
      <c r="AE833" s="17"/>
      <c r="AF833" s="17">
        <v>0.258019709392105</v>
      </c>
      <c r="AG833" s="17">
        <v>0.22732822709258099</v>
      </c>
      <c r="AH833" s="17"/>
      <c r="AI833" s="17">
        <v>0.21195657683226199</v>
      </c>
      <c r="AJ833" s="17">
        <v>0.22686165533526201</v>
      </c>
      <c r="AK833" s="17">
        <v>0.21514456974371399</v>
      </c>
      <c r="AL833" s="17">
        <v>0.24892100626001701</v>
      </c>
      <c r="AM833" s="17">
        <v>0.29435380622720397</v>
      </c>
      <c r="AN833" s="17">
        <v>0.25862887544676999</v>
      </c>
      <c r="AO833" s="17">
        <v>0.17821377335407501</v>
      </c>
      <c r="AP833" s="17"/>
      <c r="AQ833" s="17">
        <v>0.24726396635251199</v>
      </c>
      <c r="AR833" s="17">
        <v>0.25773277782189802</v>
      </c>
      <c r="AS833" s="17"/>
      <c r="AT833" s="17">
        <v>0.23332072946384699</v>
      </c>
      <c r="AU833" s="17">
        <v>0.24001985960459199</v>
      </c>
      <c r="AV833" s="17">
        <v>0.264691060227149</v>
      </c>
      <c r="AW833" s="17"/>
      <c r="AX833" s="17">
        <v>0.24658517064641999</v>
      </c>
      <c r="AY833" s="17">
        <v>0.24354518911898601</v>
      </c>
      <c r="AZ833" s="17"/>
      <c r="BA833" s="17">
        <v>0.20367411739296001</v>
      </c>
      <c r="BB833" s="17">
        <v>0.25561853629961401</v>
      </c>
      <c r="BC833" s="17">
        <v>0.27279564875836099</v>
      </c>
      <c r="BD833" s="17">
        <v>0.31281323045887799</v>
      </c>
      <c r="BE833" s="17">
        <v>0.20275251391857799</v>
      </c>
      <c r="BF833" s="17"/>
      <c r="BG833" s="17">
        <v>0.24350088896743399</v>
      </c>
      <c r="BH833" s="17">
        <v>0.23062893714768001</v>
      </c>
    </row>
    <row r="834" spans="2:60" x14ac:dyDescent="0.35">
      <c r="B834" t="s">
        <v>112</v>
      </c>
      <c r="C834" s="17">
        <v>0.39485197084686702</v>
      </c>
      <c r="D834" s="17">
        <v>0.372703342161051</v>
      </c>
      <c r="E834" s="17">
        <v>0.41594957086371198</v>
      </c>
      <c r="F834" s="17"/>
      <c r="G834" s="17">
        <v>0.30299076752320098</v>
      </c>
      <c r="H834" s="17">
        <v>0.31434935964772098</v>
      </c>
      <c r="I834" s="17">
        <v>0.37545711514520103</v>
      </c>
      <c r="J834" s="17">
        <v>0.39587605062258302</v>
      </c>
      <c r="K834" s="17">
        <v>0.445704244777336</v>
      </c>
      <c r="L834" s="17">
        <v>0.49096659024445499</v>
      </c>
      <c r="M834" s="17"/>
      <c r="N834" s="17">
        <v>0.35681992439639698</v>
      </c>
      <c r="O834" s="17">
        <v>0.40682996383761799</v>
      </c>
      <c r="P834" s="17">
        <v>0.417754428203851</v>
      </c>
      <c r="Q834" s="17">
        <v>0.42278841287263702</v>
      </c>
      <c r="R834" s="17">
        <v>0.368733171565158</v>
      </c>
      <c r="S834" s="17"/>
      <c r="T834" s="17">
        <v>0.39843808518537999</v>
      </c>
      <c r="U834" s="17">
        <v>0.42102644465508499</v>
      </c>
      <c r="V834" s="17">
        <v>0.394185813896334</v>
      </c>
      <c r="W834" s="17">
        <v>0.370614502770786</v>
      </c>
      <c r="X834" s="17"/>
      <c r="Y834" s="17">
        <v>0.330679464284034</v>
      </c>
      <c r="Z834" s="17">
        <v>0.42308603232957698</v>
      </c>
      <c r="AA834" s="17">
        <v>0.37237386775301501</v>
      </c>
      <c r="AB834" s="17">
        <v>0.42568589399119899</v>
      </c>
      <c r="AC834" s="17">
        <v>0.46395191042744799</v>
      </c>
      <c r="AD834" s="17">
        <v>0.45479563675576101</v>
      </c>
      <c r="AE834" s="17"/>
      <c r="AF834" s="17">
        <v>0.41338765258698601</v>
      </c>
      <c r="AG834" s="17">
        <v>0.37062222245081899</v>
      </c>
      <c r="AH834" s="17"/>
      <c r="AI834" s="17">
        <v>0.34013909743508403</v>
      </c>
      <c r="AJ834" s="17">
        <v>0.389419006677026</v>
      </c>
      <c r="AK834" s="17">
        <v>0.44233663183747102</v>
      </c>
      <c r="AL834" s="17">
        <v>0.42484592602295801</v>
      </c>
      <c r="AM834" s="17">
        <v>0.35911778381071002</v>
      </c>
      <c r="AN834" s="17">
        <v>0.37796494214473803</v>
      </c>
      <c r="AO834" s="17">
        <v>0.48468133776828698</v>
      </c>
      <c r="AP834" s="17"/>
      <c r="AQ834" s="17">
        <v>0.40847755870651298</v>
      </c>
      <c r="AR834" s="17">
        <v>0.39646688478257203</v>
      </c>
      <c r="AS834" s="17"/>
      <c r="AT834" s="17">
        <v>0.40609957545798098</v>
      </c>
      <c r="AU834" s="17">
        <v>0.43310690917141098</v>
      </c>
      <c r="AV834" s="17">
        <v>0.35395056615616999</v>
      </c>
      <c r="AW834" s="17"/>
      <c r="AX834" s="17">
        <v>0.41702694014069902</v>
      </c>
      <c r="AY834" s="17">
        <v>0.38684191171055898</v>
      </c>
      <c r="AZ834" s="17"/>
      <c r="BA834" s="17">
        <v>0.329648981094469</v>
      </c>
      <c r="BB834" s="17">
        <v>0.402903832033288</v>
      </c>
      <c r="BC834" s="17">
        <v>0.43367269079058801</v>
      </c>
      <c r="BD834" s="17">
        <v>0.29067404061269497</v>
      </c>
      <c r="BE834" s="17">
        <v>0.39270048634420002</v>
      </c>
      <c r="BF834" s="17"/>
      <c r="BG834" s="17">
        <v>0.38581486525433101</v>
      </c>
      <c r="BH834" s="17">
        <v>0.36685900110608499</v>
      </c>
    </row>
    <row r="835" spans="2:60" x14ac:dyDescent="0.35">
      <c r="B835" t="s">
        <v>113</v>
      </c>
      <c r="C835" s="17">
        <v>0.19725321130587101</v>
      </c>
      <c r="D835" s="17">
        <v>0.20381928360323801</v>
      </c>
      <c r="E835" s="17">
        <v>0.18979297441547399</v>
      </c>
      <c r="F835" s="17"/>
      <c r="G835" s="17">
        <v>0.158922714184279</v>
      </c>
      <c r="H835" s="17">
        <v>0.19480394671405599</v>
      </c>
      <c r="I835" s="17">
        <v>0.18802028525872999</v>
      </c>
      <c r="J835" s="17">
        <v>0.195028573574312</v>
      </c>
      <c r="K835" s="17">
        <v>0.209334972575905</v>
      </c>
      <c r="L835" s="17">
        <v>0.220885061159906</v>
      </c>
      <c r="M835" s="17"/>
      <c r="N835" s="17">
        <v>0.21577867888542501</v>
      </c>
      <c r="O835" s="17">
        <v>0.20057230752789401</v>
      </c>
      <c r="P835" s="17">
        <v>0.20140628170430799</v>
      </c>
      <c r="Q835" s="17">
        <v>0.151728819177084</v>
      </c>
      <c r="R835" s="17">
        <v>0.18571046821107101</v>
      </c>
      <c r="S835" s="17"/>
      <c r="T835" s="17">
        <v>0.19990224263367201</v>
      </c>
      <c r="U835" s="17">
        <v>0.22351310044530301</v>
      </c>
      <c r="V835" s="17">
        <v>0.191241393225239</v>
      </c>
      <c r="W835" s="17">
        <v>0.18212528198616601</v>
      </c>
      <c r="X835" s="17"/>
      <c r="Y835" s="17">
        <v>0.18348277799061599</v>
      </c>
      <c r="Z835" s="17">
        <v>0.185332499180237</v>
      </c>
      <c r="AA835" s="17">
        <v>0.21913512260254001</v>
      </c>
      <c r="AB835" s="17">
        <v>0.22738715369451401</v>
      </c>
      <c r="AC835" s="17">
        <v>0.41591634593788701</v>
      </c>
      <c r="AD835" s="17">
        <v>0.22831293849908199</v>
      </c>
      <c r="AE835" s="17"/>
      <c r="AF835" s="17">
        <v>0.169753816275935</v>
      </c>
      <c r="AG835" s="17">
        <v>0.234700230668035</v>
      </c>
      <c r="AH835" s="17"/>
      <c r="AI835" s="17">
        <v>0.199095891447131</v>
      </c>
      <c r="AJ835" s="17">
        <v>0.19793798792353001</v>
      </c>
      <c r="AK835" s="17">
        <v>0.207644789488906</v>
      </c>
      <c r="AL835" s="17">
        <v>0.23009502160528</v>
      </c>
      <c r="AM835" s="17">
        <v>0.195442805627633</v>
      </c>
      <c r="AN835" s="17">
        <v>0.14047798545013601</v>
      </c>
      <c r="AO835" s="17">
        <v>0.18456632010476501</v>
      </c>
      <c r="AP835" s="17"/>
      <c r="AQ835" s="17">
        <v>0.200239390102329</v>
      </c>
      <c r="AR835" s="17">
        <v>0.173254627337842</v>
      </c>
      <c r="AS835" s="17"/>
      <c r="AT835" s="17">
        <v>0.257018650387349</v>
      </c>
      <c r="AU835" s="17">
        <v>0.19749951234027099</v>
      </c>
      <c r="AV835" s="17">
        <v>0.15901657145353201</v>
      </c>
      <c r="AW835" s="17"/>
      <c r="AX835" s="17">
        <v>0.19472134130832999</v>
      </c>
      <c r="AY835" s="17">
        <v>0.198167775296334</v>
      </c>
      <c r="AZ835" s="17"/>
      <c r="BA835" s="17">
        <v>0.187867632775815</v>
      </c>
      <c r="BB835" s="17">
        <v>0.244333252734591</v>
      </c>
      <c r="BC835" s="17">
        <v>0.17065635545110799</v>
      </c>
      <c r="BD835" s="17">
        <v>0.127846511147609</v>
      </c>
      <c r="BE835" s="17">
        <v>0.22005633703480301</v>
      </c>
      <c r="BF835" s="17"/>
      <c r="BG835" s="17">
        <v>0.231160894982684</v>
      </c>
      <c r="BH835" s="17">
        <v>0.19670122711806901</v>
      </c>
    </row>
    <row r="836" spans="2:60" x14ac:dyDescent="0.35">
      <c r="B836" t="s">
        <v>114</v>
      </c>
      <c r="C836" s="17">
        <v>7.8581674136795801E-2</v>
      </c>
      <c r="D836" s="17">
        <v>6.7279983238437702E-2</v>
      </c>
      <c r="E836" s="17">
        <v>8.86548570435928E-2</v>
      </c>
      <c r="F836" s="17"/>
      <c r="G836" s="17">
        <v>8.2772937597066498E-2</v>
      </c>
      <c r="H836" s="17">
        <v>7.4909643698850004E-2</v>
      </c>
      <c r="I836" s="17">
        <v>6.44985146053592E-2</v>
      </c>
      <c r="J836" s="17">
        <v>0.105599598704486</v>
      </c>
      <c r="K836" s="17">
        <v>9.7766276385038695E-2</v>
      </c>
      <c r="L836" s="17">
        <v>5.4845261987191599E-2</v>
      </c>
      <c r="M836" s="17"/>
      <c r="N836" s="17">
        <v>0.12484776323994499</v>
      </c>
      <c r="O836" s="17">
        <v>8.9308780055827E-2</v>
      </c>
      <c r="P836" s="17">
        <v>5.0622400779450703E-2</v>
      </c>
      <c r="Q836" s="17">
        <v>2.0181613760596E-2</v>
      </c>
      <c r="R836" s="17">
        <v>5.7699564552654202E-2</v>
      </c>
      <c r="S836" s="17"/>
      <c r="T836" s="17">
        <v>7.5798515323705601E-2</v>
      </c>
      <c r="U836" s="17">
        <v>5.8764577479962297E-2</v>
      </c>
      <c r="V836" s="17">
        <v>9.8095787378325999E-2</v>
      </c>
      <c r="W836" s="17">
        <v>6.6687637217121898E-2</v>
      </c>
      <c r="X836" s="17"/>
      <c r="Y836" s="17">
        <v>7.7727702005771004E-2</v>
      </c>
      <c r="Z836" s="17">
        <v>7.1445487679347594E-2</v>
      </c>
      <c r="AA836" s="17">
        <v>5.3446290863623701E-2</v>
      </c>
      <c r="AB836" s="17">
        <v>9.78155666167419E-2</v>
      </c>
      <c r="AC836" s="17">
        <v>0</v>
      </c>
      <c r="AD836" s="17">
        <v>0.104981129254718</v>
      </c>
      <c r="AE836" s="17"/>
      <c r="AF836" s="17">
        <v>6.5157262086618206E-2</v>
      </c>
      <c r="AG836" s="17">
        <v>9.3117245587754693E-2</v>
      </c>
      <c r="AH836" s="17"/>
      <c r="AI836" s="17">
        <v>0.22203718544638301</v>
      </c>
      <c r="AJ836" s="17">
        <v>8.8230106237034103E-2</v>
      </c>
      <c r="AK836" s="17">
        <v>6.9527317670400393E-2</v>
      </c>
      <c r="AL836" s="17">
        <v>4.9114779654080898E-2</v>
      </c>
      <c r="AM836" s="17">
        <v>5.78324144220091E-2</v>
      </c>
      <c r="AN836" s="17">
        <v>6.4596842563095697E-2</v>
      </c>
      <c r="AO836" s="17">
        <v>6.0492371551131401E-2</v>
      </c>
      <c r="AP836" s="17"/>
      <c r="AQ836" s="17">
        <v>5.7251987233581901E-2</v>
      </c>
      <c r="AR836" s="17">
        <v>7.1652567919723006E-2</v>
      </c>
      <c r="AS836" s="17"/>
      <c r="AT836" s="17">
        <v>3.84654038269958E-2</v>
      </c>
      <c r="AU836" s="17">
        <v>8.4129197215914803E-2</v>
      </c>
      <c r="AV836" s="17">
        <v>6.1416364020858899E-2</v>
      </c>
      <c r="AW836" s="17"/>
      <c r="AX836" s="17">
        <v>6.6709272107087797E-2</v>
      </c>
      <c r="AY836" s="17">
        <v>8.2870232154075005E-2</v>
      </c>
      <c r="AZ836" s="17"/>
      <c r="BA836" s="17">
        <v>6.1416117000479199E-2</v>
      </c>
      <c r="BB836" s="17">
        <v>3.2065149030759299E-2</v>
      </c>
      <c r="BC836" s="17">
        <v>5.5095917620917E-2</v>
      </c>
      <c r="BD836" s="17">
        <v>5.7916055773096498E-2</v>
      </c>
      <c r="BE836" s="17">
        <v>0.116959174220132</v>
      </c>
      <c r="BF836" s="17"/>
      <c r="BG836" s="17">
        <v>3.8912172949812397E-2</v>
      </c>
      <c r="BH836" s="17">
        <v>0.102004601777448</v>
      </c>
    </row>
    <row r="837" spans="2:60" x14ac:dyDescent="0.35">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row>
    <row r="838" spans="2:60" x14ac:dyDescent="0.35">
      <c r="B838" s="6" t="s">
        <v>346</v>
      </c>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17"/>
      <c r="BB838" s="17"/>
      <c r="BC838" s="17"/>
      <c r="BD838" s="17"/>
      <c r="BE838" s="17"/>
      <c r="BF838" s="17"/>
      <c r="BG838" s="17"/>
      <c r="BH838" s="17"/>
    </row>
    <row r="839" spans="2:60" x14ac:dyDescent="0.35">
      <c r="B839" s="24" t="s">
        <v>97</v>
      </c>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17"/>
      <c r="BB839" s="17"/>
      <c r="BC839" s="17"/>
      <c r="BD839" s="17"/>
      <c r="BE839" s="17"/>
      <c r="BF839" s="17"/>
      <c r="BG839" s="17"/>
      <c r="BH839" s="17"/>
    </row>
    <row r="840" spans="2:60" x14ac:dyDescent="0.35">
      <c r="B840" t="s">
        <v>334</v>
      </c>
      <c r="C840" s="17">
        <v>0.58586178022242996</v>
      </c>
      <c r="D840" s="17">
        <v>0.53786279895793698</v>
      </c>
      <c r="E840" s="17">
        <v>0.63364892284871299</v>
      </c>
      <c r="F840" s="17"/>
      <c r="G840" s="17">
        <v>0.48842351031493397</v>
      </c>
      <c r="H840" s="17">
        <v>0.50130563948601903</v>
      </c>
      <c r="I840" s="17">
        <v>0.57063138270142599</v>
      </c>
      <c r="J840" s="17">
        <v>0.56369266945545404</v>
      </c>
      <c r="K840" s="17">
        <v>0.656717601665467</v>
      </c>
      <c r="L840" s="17">
        <v>0.68714265117364604</v>
      </c>
      <c r="M840" s="17"/>
      <c r="N840" s="17">
        <v>0.57106764119041598</v>
      </c>
      <c r="O840" s="17">
        <v>0.60368401902345203</v>
      </c>
      <c r="P840" s="17">
        <v>0.58931028095170102</v>
      </c>
      <c r="Q840" s="17">
        <v>0.59223033841023198</v>
      </c>
      <c r="R840" s="17">
        <v>0.55482310970581505</v>
      </c>
      <c r="S840" s="17"/>
      <c r="T840" s="17">
        <v>0.59076594307959196</v>
      </c>
      <c r="U840" s="17">
        <v>0.61030016241435403</v>
      </c>
      <c r="V840" s="17">
        <v>0.58691713573676596</v>
      </c>
      <c r="W840" s="17">
        <v>0.55945448977460999</v>
      </c>
      <c r="X840" s="17"/>
      <c r="Y840" s="17">
        <v>0.558299332845823</v>
      </c>
      <c r="Z840" s="17">
        <v>0.61158697504589199</v>
      </c>
      <c r="AA840" s="17">
        <v>0.44573132232405299</v>
      </c>
      <c r="AB840" s="17">
        <v>0.60088647841320197</v>
      </c>
      <c r="AC840" s="17">
        <v>0.71782282203187198</v>
      </c>
      <c r="AD840" s="17">
        <v>0.59724434831037898</v>
      </c>
      <c r="AE840" s="17"/>
      <c r="AF840" s="17">
        <v>0.60279070116385403</v>
      </c>
      <c r="AG840" s="17">
        <v>0.56233847571932405</v>
      </c>
      <c r="AH840" s="17"/>
      <c r="AI840" s="17">
        <v>0.51453959914273795</v>
      </c>
      <c r="AJ840" s="17">
        <v>0.57032614473375898</v>
      </c>
      <c r="AK840" s="17">
        <v>0.66536869711237401</v>
      </c>
      <c r="AL840" s="17">
        <v>0.60574802975729702</v>
      </c>
      <c r="AM840" s="17">
        <v>0.56980600732981901</v>
      </c>
      <c r="AN840" s="17">
        <v>0.52881206098369005</v>
      </c>
      <c r="AO840" s="17">
        <v>0.577688587347988</v>
      </c>
      <c r="AP840" s="17"/>
      <c r="AQ840" s="17">
        <v>0.62384666023489699</v>
      </c>
      <c r="AR840" s="17">
        <v>0.52701895055380799</v>
      </c>
      <c r="AS840" s="17"/>
      <c r="AT840" s="17">
        <v>0.64310322270625897</v>
      </c>
      <c r="AU840" s="17">
        <v>0.61910808235155201</v>
      </c>
      <c r="AV840" s="17">
        <v>0.50784588620355897</v>
      </c>
      <c r="AW840" s="17"/>
      <c r="AX840" s="17">
        <v>0.61293682481108203</v>
      </c>
      <c r="AY840" s="17">
        <v>0.57608171219168902</v>
      </c>
      <c r="AZ840" s="17"/>
      <c r="BA840" s="17">
        <v>0.47864316194489998</v>
      </c>
      <c r="BB840" s="17">
        <v>0.67081769439959305</v>
      </c>
      <c r="BC840" s="17">
        <v>0.653457803380602</v>
      </c>
      <c r="BD840" s="17">
        <v>0.51602285905421097</v>
      </c>
      <c r="BE840" s="17">
        <v>0.41740635303462997</v>
      </c>
      <c r="BF840" s="17"/>
      <c r="BG840" s="17">
        <v>0.62598702231724102</v>
      </c>
      <c r="BH840" s="17">
        <v>0.44238416115357398</v>
      </c>
    </row>
    <row r="841" spans="2:60" x14ac:dyDescent="0.35">
      <c r="B841" t="s">
        <v>335</v>
      </c>
      <c r="C841" s="17">
        <v>0.44089723111673901</v>
      </c>
      <c r="D841" s="17">
        <v>0.41932510269701101</v>
      </c>
      <c r="E841" s="17">
        <v>0.46351376440547698</v>
      </c>
      <c r="F841" s="17"/>
      <c r="G841" s="17">
        <v>0.34415837518669101</v>
      </c>
      <c r="H841" s="17">
        <v>0.40195721625008901</v>
      </c>
      <c r="I841" s="17">
        <v>0.43580370349740499</v>
      </c>
      <c r="J841" s="17">
        <v>0.41632657078796897</v>
      </c>
      <c r="K841" s="17">
        <v>0.435030164153552</v>
      </c>
      <c r="L841" s="17">
        <v>0.55713732176126496</v>
      </c>
      <c r="M841" s="17"/>
      <c r="N841" s="17">
        <v>0.443289393133874</v>
      </c>
      <c r="O841" s="17">
        <v>0.440248114455357</v>
      </c>
      <c r="P841" s="17">
        <v>0.42868196988788898</v>
      </c>
      <c r="Q841" s="17">
        <v>0.44607134376516699</v>
      </c>
      <c r="R841" s="17">
        <v>0.46302602405474103</v>
      </c>
      <c r="S841" s="17"/>
      <c r="T841" s="17">
        <v>0.44109305442789698</v>
      </c>
      <c r="U841" s="17">
        <v>0.46469297452603398</v>
      </c>
      <c r="V841" s="17">
        <v>0.43125439220857598</v>
      </c>
      <c r="W841" s="17">
        <v>0.43543909133111902</v>
      </c>
      <c r="X841" s="17"/>
      <c r="Y841" s="17">
        <v>0.39380728199467302</v>
      </c>
      <c r="Z841" s="17">
        <v>0.47336407066367397</v>
      </c>
      <c r="AA841" s="17">
        <v>0.40909302047481899</v>
      </c>
      <c r="AB841" s="17">
        <v>0.44954875573883502</v>
      </c>
      <c r="AC841" s="17">
        <v>0.66401964948524195</v>
      </c>
      <c r="AD841" s="17">
        <v>0.44613108949449498</v>
      </c>
      <c r="AE841" s="17"/>
      <c r="AF841" s="17">
        <v>0.46217948044998503</v>
      </c>
      <c r="AG841" s="17">
        <v>0.41736864228774101</v>
      </c>
      <c r="AH841" s="17"/>
      <c r="AI841" s="17">
        <v>0.415594008240949</v>
      </c>
      <c r="AJ841" s="17">
        <v>0.39006405039174702</v>
      </c>
      <c r="AK841" s="17">
        <v>0.465999803731111</v>
      </c>
      <c r="AL841" s="17">
        <v>0.43642391143772802</v>
      </c>
      <c r="AM841" s="17">
        <v>0.45599408890870902</v>
      </c>
      <c r="AN841" s="17">
        <v>0.46800015534334299</v>
      </c>
      <c r="AO841" s="17">
        <v>0.55858419175068097</v>
      </c>
      <c r="AP841" s="17"/>
      <c r="AQ841" s="17">
        <v>0.52161703258696401</v>
      </c>
      <c r="AR841" s="17">
        <v>0.37466223935107901</v>
      </c>
      <c r="AS841" s="17"/>
      <c r="AT841" s="17">
        <v>0.54202971005588496</v>
      </c>
      <c r="AU841" s="17">
        <v>0.47415105054868001</v>
      </c>
      <c r="AV841" s="17">
        <v>0.33857213370190198</v>
      </c>
      <c r="AW841" s="17"/>
      <c r="AX841" s="17">
        <v>0.472060616070199</v>
      </c>
      <c r="AY841" s="17">
        <v>0.42964036969532698</v>
      </c>
      <c r="AZ841" s="17"/>
      <c r="BA841" s="17">
        <v>0.40047421219475099</v>
      </c>
      <c r="BB841" s="17">
        <v>0.497588330088932</v>
      </c>
      <c r="BC841" s="17">
        <v>0.53921491371993202</v>
      </c>
      <c r="BD841" s="17">
        <v>0.358104767709719</v>
      </c>
      <c r="BE841" s="17">
        <v>0.217635686678635</v>
      </c>
      <c r="BF841" s="17"/>
      <c r="BG841" s="17">
        <v>0.47493344903747198</v>
      </c>
      <c r="BH841" s="17">
        <v>0.25321400814078598</v>
      </c>
    </row>
    <row r="842" spans="2:60" x14ac:dyDescent="0.35">
      <c r="B842" t="s">
        <v>336</v>
      </c>
      <c r="C842" s="17">
        <v>0.319793666897283</v>
      </c>
      <c r="D842" s="17">
        <v>0.36374361304474301</v>
      </c>
      <c r="E842" s="17">
        <v>0.28242061196465401</v>
      </c>
      <c r="F842" s="17"/>
      <c r="G842" s="17">
        <v>0.208600180151019</v>
      </c>
      <c r="H842" s="17">
        <v>0.25228315963015202</v>
      </c>
      <c r="I842" s="17">
        <v>0.34200277341207103</v>
      </c>
      <c r="J842" s="17">
        <v>0.33088290776188101</v>
      </c>
      <c r="K842" s="17">
        <v>0.35720942335831402</v>
      </c>
      <c r="L842" s="17">
        <v>0.38623136008043202</v>
      </c>
      <c r="M842" s="17"/>
      <c r="N842" s="17">
        <v>0.28820709051113202</v>
      </c>
      <c r="O842" s="17">
        <v>0.27193083182808298</v>
      </c>
      <c r="P842" s="17">
        <v>0.34531471473063202</v>
      </c>
      <c r="Q842" s="17">
        <v>0.35359326985756501</v>
      </c>
      <c r="R842" s="17">
        <v>0.36902450403898002</v>
      </c>
      <c r="S842" s="17"/>
      <c r="T842" s="17">
        <v>0.35213315426922598</v>
      </c>
      <c r="U842" s="17">
        <v>0.311526211859187</v>
      </c>
      <c r="V842" s="17">
        <v>0.30456761528604298</v>
      </c>
      <c r="W842" s="17">
        <v>0.32828608916628199</v>
      </c>
      <c r="X842" s="17"/>
      <c r="Y842" s="17">
        <v>0.317634338419712</v>
      </c>
      <c r="Z842" s="17">
        <v>0.32765501924963703</v>
      </c>
      <c r="AA842" s="17">
        <v>0.21694256682660401</v>
      </c>
      <c r="AB842" s="17">
        <v>0.33700090286728301</v>
      </c>
      <c r="AC842" s="17">
        <v>0.382107831888436</v>
      </c>
      <c r="AD842" s="17">
        <v>0.31317960980185899</v>
      </c>
      <c r="AE842" s="17"/>
      <c r="AF842" s="17">
        <v>0.33140310704425202</v>
      </c>
      <c r="AG842" s="17">
        <v>0.30943664206932597</v>
      </c>
      <c r="AH842" s="17"/>
      <c r="AI842" s="17">
        <v>0.241102878878412</v>
      </c>
      <c r="AJ842" s="17">
        <v>0.26869343816346197</v>
      </c>
      <c r="AK842" s="17">
        <v>0.279840956453701</v>
      </c>
      <c r="AL842" s="17">
        <v>0.330200471790766</v>
      </c>
      <c r="AM842" s="17">
        <v>0.365730323256093</v>
      </c>
      <c r="AN842" s="17">
        <v>0.423956182989353</v>
      </c>
      <c r="AO842" s="17">
        <v>0.44616260756249998</v>
      </c>
      <c r="AP842" s="17"/>
      <c r="AQ842" s="17">
        <v>0.39682946194788998</v>
      </c>
      <c r="AR842" s="17">
        <v>0.27101802983872703</v>
      </c>
      <c r="AS842" s="17"/>
      <c r="AT842" s="17">
        <v>0.44509184328908102</v>
      </c>
      <c r="AU842" s="17">
        <v>0.31087973825473503</v>
      </c>
      <c r="AV842" s="17">
        <v>0.27943322343024901</v>
      </c>
      <c r="AW842" s="17"/>
      <c r="AX842" s="17">
        <v>0.33527810847362799</v>
      </c>
      <c r="AY842" s="17">
        <v>0.31420036523017603</v>
      </c>
      <c r="AZ842" s="17"/>
      <c r="BA842" s="17">
        <v>0.28128791032227701</v>
      </c>
      <c r="BB842" s="17">
        <v>0.33418979098239499</v>
      </c>
      <c r="BC842" s="17">
        <v>0.40468864656174097</v>
      </c>
      <c r="BD842" s="17">
        <v>0.232548189909008</v>
      </c>
      <c r="BE842" s="17">
        <v>0.20218954444790299</v>
      </c>
      <c r="BF842" s="17"/>
      <c r="BG842" s="17">
        <v>0.32184878599010902</v>
      </c>
      <c r="BH842" s="17">
        <v>0.209878849734464</v>
      </c>
    </row>
    <row r="843" spans="2:60" x14ac:dyDescent="0.35">
      <c r="B843" t="s">
        <v>337</v>
      </c>
      <c r="C843" s="17">
        <v>0.295542317573463</v>
      </c>
      <c r="D843" s="17">
        <v>0.31141007898881501</v>
      </c>
      <c r="E843" s="17">
        <v>0.27732113947895398</v>
      </c>
      <c r="F843" s="17"/>
      <c r="G843" s="17">
        <v>0.32809448450912498</v>
      </c>
      <c r="H843" s="17">
        <v>0.28413907016886097</v>
      </c>
      <c r="I843" s="17">
        <v>0.30611935954096098</v>
      </c>
      <c r="J843" s="17">
        <v>0.28687693058821601</v>
      </c>
      <c r="K843" s="17">
        <v>0.26916149081964502</v>
      </c>
      <c r="L843" s="17">
        <v>0.305501389320749</v>
      </c>
      <c r="M843" s="17"/>
      <c r="N843" s="17">
        <v>0.29163775781168899</v>
      </c>
      <c r="O843" s="17">
        <v>0.358291993604193</v>
      </c>
      <c r="P843" s="17">
        <v>0.25477318305732299</v>
      </c>
      <c r="Q843" s="17">
        <v>0.27615324940680303</v>
      </c>
      <c r="R843" s="17">
        <v>0.33312550807416202</v>
      </c>
      <c r="S843" s="17"/>
      <c r="T843" s="17">
        <v>0.32060522546675102</v>
      </c>
      <c r="U843" s="17">
        <v>0.28362729559592698</v>
      </c>
      <c r="V843" s="17">
        <v>0.28987510531391403</v>
      </c>
      <c r="W843" s="17">
        <v>0.29713873710824601</v>
      </c>
      <c r="X843" s="17"/>
      <c r="Y843" s="17">
        <v>0.28880441547397401</v>
      </c>
      <c r="Z843" s="17">
        <v>0.29189666924596602</v>
      </c>
      <c r="AA843" s="17">
        <v>0.29699817636612802</v>
      </c>
      <c r="AB843" s="17">
        <v>0.32355162030337198</v>
      </c>
      <c r="AC843" s="17">
        <v>0.170090095664683</v>
      </c>
      <c r="AD843" s="17">
        <v>0.31431449854348298</v>
      </c>
      <c r="AE843" s="17"/>
      <c r="AF843" s="17">
        <v>0.29537184414880102</v>
      </c>
      <c r="AG843" s="17">
        <v>0.29235815137719101</v>
      </c>
      <c r="AH843" s="17"/>
      <c r="AI843" s="17">
        <v>0.28543817671445298</v>
      </c>
      <c r="AJ843" s="17">
        <v>0.30033914037306098</v>
      </c>
      <c r="AK843" s="17">
        <v>0.331569789894953</v>
      </c>
      <c r="AL843" s="17">
        <v>0.30635498981499798</v>
      </c>
      <c r="AM843" s="17">
        <v>0.24787269371655801</v>
      </c>
      <c r="AN843" s="17">
        <v>0.324638753962183</v>
      </c>
      <c r="AO843" s="17">
        <v>0.30376245610531</v>
      </c>
      <c r="AP843" s="17"/>
      <c r="AQ843" s="17">
        <v>0.32760876379912401</v>
      </c>
      <c r="AR843" s="17">
        <v>0.24508185846376401</v>
      </c>
      <c r="AS843" s="17"/>
      <c r="AT843" s="17">
        <v>0.34563319922868702</v>
      </c>
      <c r="AU843" s="17">
        <v>0.29478373005022501</v>
      </c>
      <c r="AV843" s="17">
        <v>0.27376546948480901</v>
      </c>
      <c r="AW843" s="17"/>
      <c r="AX843" s="17">
        <v>0.30419075856449002</v>
      </c>
      <c r="AY843" s="17">
        <v>0.29241832119461397</v>
      </c>
      <c r="AZ843" s="17"/>
      <c r="BA843" s="17">
        <v>0.32199180741391797</v>
      </c>
      <c r="BB843" s="17">
        <v>0.36334818421713799</v>
      </c>
      <c r="BC843" s="17">
        <v>0.29916771969122602</v>
      </c>
      <c r="BD843" s="17">
        <v>0.247674155494123</v>
      </c>
      <c r="BE843" s="17">
        <v>0.19209218512426901</v>
      </c>
      <c r="BF843" s="17"/>
      <c r="BG843" s="17">
        <v>0.35370052620908998</v>
      </c>
      <c r="BH843" s="17">
        <v>0.20617011027906401</v>
      </c>
    </row>
    <row r="844" spans="2:60" x14ac:dyDescent="0.35">
      <c r="B844" t="s">
        <v>338</v>
      </c>
      <c r="C844" s="17">
        <v>0.18567569914597701</v>
      </c>
      <c r="D844" s="17">
        <v>0.19743070138588201</v>
      </c>
      <c r="E844" s="17">
        <v>0.175121765158394</v>
      </c>
      <c r="F844" s="17"/>
      <c r="G844" s="17">
        <v>0.21068018092141699</v>
      </c>
      <c r="H844" s="17">
        <v>0.176444072324107</v>
      </c>
      <c r="I844" s="17">
        <v>0.24547581238558899</v>
      </c>
      <c r="J844" s="17">
        <v>0.15849618988568701</v>
      </c>
      <c r="K844" s="17">
        <v>0.14016373811851901</v>
      </c>
      <c r="L844" s="17">
        <v>0.188478916603284</v>
      </c>
      <c r="M844" s="17"/>
      <c r="N844" s="17">
        <v>0.20634024029897599</v>
      </c>
      <c r="O844" s="17">
        <v>0.15419559019868101</v>
      </c>
      <c r="P844" s="17">
        <v>0.169615929081219</v>
      </c>
      <c r="Q844" s="17">
        <v>0.19272819032225799</v>
      </c>
      <c r="R844" s="17">
        <v>0.27210937275392999</v>
      </c>
      <c r="S844" s="17"/>
      <c r="T844" s="17">
        <v>0.17135108196882801</v>
      </c>
      <c r="U844" s="17">
        <v>0.180879256385586</v>
      </c>
      <c r="V844" s="17">
        <v>0.185587558239899</v>
      </c>
      <c r="W844" s="17">
        <v>0.20015470899217899</v>
      </c>
      <c r="X844" s="17"/>
      <c r="Y844" s="17">
        <v>0.20880762288292901</v>
      </c>
      <c r="Z844" s="17">
        <v>0.17897163583825401</v>
      </c>
      <c r="AA844" s="17">
        <v>0.17236205919018799</v>
      </c>
      <c r="AB844" s="17">
        <v>0.163144307997698</v>
      </c>
      <c r="AC844" s="17">
        <v>0.103704919962084</v>
      </c>
      <c r="AD844" s="17">
        <v>0.17298850518888001</v>
      </c>
      <c r="AE844" s="17"/>
      <c r="AF844" s="17">
        <v>0.170166417338317</v>
      </c>
      <c r="AG844" s="17">
        <v>0.20715194017584301</v>
      </c>
      <c r="AH844" s="17"/>
      <c r="AI844" s="17">
        <v>0.12756493489066401</v>
      </c>
      <c r="AJ844" s="17">
        <v>0.191099131354803</v>
      </c>
      <c r="AK844" s="17">
        <v>0.128739590582613</v>
      </c>
      <c r="AL844" s="17">
        <v>0.164630905007871</v>
      </c>
      <c r="AM844" s="17">
        <v>0.22621229607255999</v>
      </c>
      <c r="AN844" s="17">
        <v>0.226547855425724</v>
      </c>
      <c r="AO844" s="17">
        <v>0.27248737971391201</v>
      </c>
      <c r="AP844" s="17"/>
      <c r="AQ844" s="17">
        <v>0.21659244778973499</v>
      </c>
      <c r="AR844" s="17">
        <v>0.152611261816404</v>
      </c>
      <c r="AS844" s="17"/>
      <c r="AT844" s="17">
        <v>0.24711537856041099</v>
      </c>
      <c r="AU844" s="17">
        <v>0.19052942068748699</v>
      </c>
      <c r="AV844" s="17">
        <v>0.15171141191207599</v>
      </c>
      <c r="AW844" s="17"/>
      <c r="AX844" s="17">
        <v>0.168861430806685</v>
      </c>
      <c r="AY844" s="17">
        <v>0.19174936183956801</v>
      </c>
      <c r="AZ844" s="17"/>
      <c r="BA844" s="17">
        <v>0.190906761560965</v>
      </c>
      <c r="BB844" s="17">
        <v>0.21607282052052099</v>
      </c>
      <c r="BC844" s="17">
        <v>0.211325259721306</v>
      </c>
      <c r="BD844" s="17">
        <v>0.15277014674625</v>
      </c>
      <c r="BE844" s="17">
        <v>9.1598495240946501E-2</v>
      </c>
      <c r="BF844" s="17"/>
      <c r="BG844" s="17">
        <v>0.21020205646864501</v>
      </c>
      <c r="BH844" s="17">
        <v>0.107092187273749</v>
      </c>
    </row>
    <row r="845" spans="2:60" x14ac:dyDescent="0.35">
      <c r="B845" t="s">
        <v>339</v>
      </c>
      <c r="C845" s="17">
        <v>0.14227303177988901</v>
      </c>
      <c r="D845" s="17">
        <v>0.13234959309716399</v>
      </c>
      <c r="E845" s="17">
        <v>0.152361168204874</v>
      </c>
      <c r="F845" s="17"/>
      <c r="G845" s="17">
        <v>0.175077879833761</v>
      </c>
      <c r="H845" s="17">
        <v>0.18335226077425401</v>
      </c>
      <c r="I845" s="17">
        <v>0.179971457750319</v>
      </c>
      <c r="J845" s="17">
        <v>0.11368634604694</v>
      </c>
      <c r="K845" s="17">
        <v>0.10045009476332301</v>
      </c>
      <c r="L845" s="17">
        <v>0.11318832900239301</v>
      </c>
      <c r="M845" s="17"/>
      <c r="N845" s="17">
        <v>0.16291696578935599</v>
      </c>
      <c r="O845" s="17">
        <v>0.148142262163387</v>
      </c>
      <c r="P845" s="17">
        <v>0.14569383571738301</v>
      </c>
      <c r="Q845" s="17">
        <v>0.127336282188068</v>
      </c>
      <c r="R845" s="17">
        <v>0.101211224190996</v>
      </c>
      <c r="S845" s="17"/>
      <c r="T845" s="17">
        <v>0.14223402334556001</v>
      </c>
      <c r="U845" s="17">
        <v>0.14206939591138901</v>
      </c>
      <c r="V845" s="17">
        <v>0.14006667310306301</v>
      </c>
      <c r="W845" s="17">
        <v>0.14599367561308599</v>
      </c>
      <c r="X845" s="17"/>
      <c r="Y845" s="17">
        <v>0.158971765108437</v>
      </c>
      <c r="Z845" s="17">
        <v>0.13704924126608001</v>
      </c>
      <c r="AA845" s="17">
        <v>0.181872477135158</v>
      </c>
      <c r="AB845" s="17">
        <v>0.10985256226572999</v>
      </c>
      <c r="AC845" s="17">
        <v>9.4535031346821896E-2</v>
      </c>
      <c r="AD845" s="17">
        <v>0.13049505068056</v>
      </c>
      <c r="AE845" s="17"/>
      <c r="AF845" s="17">
        <v>0.14166762815558301</v>
      </c>
      <c r="AG845" s="17">
        <v>0.14443838328483999</v>
      </c>
      <c r="AH845" s="17"/>
      <c r="AI845" s="17">
        <v>0.142854892467841</v>
      </c>
      <c r="AJ845" s="17">
        <v>0.16682185844635899</v>
      </c>
      <c r="AK845" s="17">
        <v>0.152204994130307</v>
      </c>
      <c r="AL845" s="17">
        <v>0.120832823025183</v>
      </c>
      <c r="AM845" s="17">
        <v>0.14053751810509801</v>
      </c>
      <c r="AN845" s="17">
        <v>0.116838181167568</v>
      </c>
      <c r="AO845" s="17">
        <v>4.3683248070023002E-2</v>
      </c>
      <c r="AP845" s="17"/>
      <c r="AQ845" s="17">
        <v>0.111894282210936</v>
      </c>
      <c r="AR845" s="17">
        <v>0.16197126349277299</v>
      </c>
      <c r="AS845" s="17"/>
      <c r="AT845" s="17">
        <v>9.5254130197044595E-2</v>
      </c>
      <c r="AU845" s="17">
        <v>0.15544443409886799</v>
      </c>
      <c r="AV845" s="17">
        <v>0.15381431275753199</v>
      </c>
      <c r="AW845" s="17"/>
      <c r="AX845" s="17">
        <v>0.147213001205174</v>
      </c>
      <c r="AY845" s="17">
        <v>0.14048861229755499</v>
      </c>
      <c r="AZ845" s="17"/>
      <c r="BA845" s="17">
        <v>0.18306132020890101</v>
      </c>
      <c r="BB845" s="17">
        <v>0.16418116779103001</v>
      </c>
      <c r="BC845" s="17">
        <v>0.136579162907457</v>
      </c>
      <c r="BD845" s="17">
        <v>0.17268288848702401</v>
      </c>
      <c r="BE845" s="17">
        <v>6.8123294016785796E-2</v>
      </c>
      <c r="BF845" s="17"/>
      <c r="BG845" s="17">
        <v>0.16858554911616699</v>
      </c>
      <c r="BH845" s="17">
        <v>9.4606380805052903E-2</v>
      </c>
    </row>
    <row r="846" spans="2:60" x14ac:dyDescent="0.35">
      <c r="B846" t="s">
        <v>340</v>
      </c>
      <c r="C846" s="17">
        <v>0.129766241692822</v>
      </c>
      <c r="D846" s="17">
        <v>0.13973529719177999</v>
      </c>
      <c r="E846" s="17">
        <v>0.120863852039679</v>
      </c>
      <c r="F846" s="17"/>
      <c r="G846" s="17">
        <v>0.195509917434942</v>
      </c>
      <c r="H846" s="17">
        <v>0.20498502695840801</v>
      </c>
      <c r="I846" s="17">
        <v>0.12122826922373001</v>
      </c>
      <c r="J846" s="17">
        <v>0.14689630731582501</v>
      </c>
      <c r="K846" s="17">
        <v>6.7706731976346607E-2</v>
      </c>
      <c r="L846" s="17">
        <v>7.0314586532869899E-2</v>
      </c>
      <c r="M846" s="17"/>
      <c r="N846" s="17">
        <v>0.13271206024467599</v>
      </c>
      <c r="O846" s="17">
        <v>0.11567577618640699</v>
      </c>
      <c r="P846" s="17">
        <v>0.141812376739161</v>
      </c>
      <c r="Q846" s="17">
        <v>0.114821206160723</v>
      </c>
      <c r="R846" s="17">
        <v>0.137914730949139</v>
      </c>
      <c r="S846" s="17"/>
      <c r="T846" s="17">
        <v>0.13611935259756699</v>
      </c>
      <c r="U846" s="17">
        <v>0.106760868665708</v>
      </c>
      <c r="V846" s="17">
        <v>0.123845793387153</v>
      </c>
      <c r="W846" s="17">
        <v>0.15468903591438499</v>
      </c>
      <c r="X846" s="17"/>
      <c r="Y846" s="17">
        <v>0.14290329744744701</v>
      </c>
      <c r="Z846" s="17">
        <v>0.113490314273128</v>
      </c>
      <c r="AA846" s="17">
        <v>0.12667662441573399</v>
      </c>
      <c r="AB846" s="17">
        <v>0.13622018931253099</v>
      </c>
      <c r="AC846" s="17">
        <v>0.12728249898470301</v>
      </c>
      <c r="AD846" s="17">
        <v>0.14537545868165899</v>
      </c>
      <c r="AE846" s="17"/>
      <c r="AF846" s="17">
        <v>0.12754577760904601</v>
      </c>
      <c r="AG846" s="17">
        <v>0.13398004995400301</v>
      </c>
      <c r="AH846" s="17"/>
      <c r="AI846" s="17">
        <v>0.118281475658774</v>
      </c>
      <c r="AJ846" s="17">
        <v>0.13049954705738101</v>
      </c>
      <c r="AK846" s="17">
        <v>0.128357976494511</v>
      </c>
      <c r="AL846" s="17">
        <v>0.14325808932904699</v>
      </c>
      <c r="AM846" s="17">
        <v>0.11663732136172</v>
      </c>
      <c r="AN846" s="17">
        <v>0.152510887941256</v>
      </c>
      <c r="AO846" s="17">
        <v>0.14786231546187101</v>
      </c>
      <c r="AP846" s="17"/>
      <c r="AQ846" s="17">
        <v>0.12957955369104401</v>
      </c>
      <c r="AR846" s="17">
        <v>0.12522397659239001</v>
      </c>
      <c r="AS846" s="17"/>
      <c r="AT846" s="17">
        <v>0.101173086765191</v>
      </c>
      <c r="AU846" s="17">
        <v>0.123942737766416</v>
      </c>
      <c r="AV846" s="17">
        <v>0.156484056785509</v>
      </c>
      <c r="AW846" s="17"/>
      <c r="AX846" s="17">
        <v>0.115040397086609</v>
      </c>
      <c r="AY846" s="17">
        <v>0.13508552239012001</v>
      </c>
      <c r="AZ846" s="17"/>
      <c r="BA846" s="17">
        <v>0.161388690254502</v>
      </c>
      <c r="BB846" s="17">
        <v>0.14169883026850999</v>
      </c>
      <c r="BC846" s="17">
        <v>0.13517248625469999</v>
      </c>
      <c r="BD846" s="17">
        <v>0.13413744235738101</v>
      </c>
      <c r="BE846" s="17">
        <v>9.2740959780537896E-2</v>
      </c>
      <c r="BF846" s="17"/>
      <c r="BG846" s="17">
        <v>0.146292101005815</v>
      </c>
      <c r="BH846" s="17">
        <v>0.10322595301684601</v>
      </c>
    </row>
    <row r="847" spans="2:60" x14ac:dyDescent="0.35">
      <c r="B847" t="s">
        <v>341</v>
      </c>
      <c r="C847" s="17">
        <v>9.5605232254072497E-2</v>
      </c>
      <c r="D847" s="17">
        <v>7.4542241528769801E-2</v>
      </c>
      <c r="E847" s="17">
        <v>0.112061600728515</v>
      </c>
      <c r="F847" s="17"/>
      <c r="G847" s="17">
        <v>0.17857876787443699</v>
      </c>
      <c r="H847" s="17">
        <v>0.156916082785508</v>
      </c>
      <c r="I847" s="17">
        <v>9.1654878765894301E-2</v>
      </c>
      <c r="J847" s="17">
        <v>0.10108950920802399</v>
      </c>
      <c r="K847" s="17">
        <v>5.1935983615042002E-2</v>
      </c>
      <c r="L847" s="17">
        <v>2.87816801870995E-2</v>
      </c>
      <c r="M847" s="17"/>
      <c r="N847" s="17">
        <v>9.8562478997596903E-2</v>
      </c>
      <c r="O847" s="17">
        <v>8.3121258072995502E-2</v>
      </c>
      <c r="P847" s="17">
        <v>9.9906998074922607E-2</v>
      </c>
      <c r="Q847" s="17">
        <v>8.0255401392248599E-2</v>
      </c>
      <c r="R847" s="17">
        <v>0.12770798748116999</v>
      </c>
      <c r="S847" s="17"/>
      <c r="T847" s="17">
        <v>9.4050107994202201E-2</v>
      </c>
      <c r="U847" s="17">
        <v>9.8794483146999401E-2</v>
      </c>
      <c r="V847" s="17">
        <v>8.3223956967475296E-2</v>
      </c>
      <c r="W847" s="17">
        <v>0.11366695322868001</v>
      </c>
      <c r="X847" s="17"/>
      <c r="Y847" s="17">
        <v>0.108953819097073</v>
      </c>
      <c r="Z847" s="17">
        <v>8.9583582026727199E-2</v>
      </c>
      <c r="AA847" s="17">
        <v>0.14907450728030799</v>
      </c>
      <c r="AB847" s="17">
        <v>9.7246877387811501E-2</v>
      </c>
      <c r="AC847" s="17">
        <v>6.4240024797063894E-2</v>
      </c>
      <c r="AD847" s="17">
        <v>6.23539239975286E-2</v>
      </c>
      <c r="AE847" s="17"/>
      <c r="AF847" s="17">
        <v>8.0112229856365499E-2</v>
      </c>
      <c r="AG847" s="17">
        <v>0.116951338401802</v>
      </c>
      <c r="AH847" s="17"/>
      <c r="AI847" s="17">
        <v>7.0303595243299002E-2</v>
      </c>
      <c r="AJ847" s="17">
        <v>0.101087971815887</v>
      </c>
      <c r="AK847" s="17">
        <v>9.0862378125204396E-2</v>
      </c>
      <c r="AL847" s="17">
        <v>0.101224209665997</v>
      </c>
      <c r="AM847" s="17">
        <v>9.7453869510515295E-2</v>
      </c>
      <c r="AN847" s="17">
        <v>0.113139959634509</v>
      </c>
      <c r="AO847" s="17">
        <v>4.7689080636411398E-2</v>
      </c>
      <c r="AP847" s="17"/>
      <c r="AQ847" s="17">
        <v>9.8884922558132499E-2</v>
      </c>
      <c r="AR847" s="17">
        <v>9.0736700189107206E-2</v>
      </c>
      <c r="AS847" s="17"/>
      <c r="AT847" s="17">
        <v>0.107265487999934</v>
      </c>
      <c r="AU847" s="17">
        <v>8.1713816930310407E-2</v>
      </c>
      <c r="AV847" s="17">
        <v>0.110036655341559</v>
      </c>
      <c r="AW847" s="17"/>
      <c r="AX847" s="17">
        <v>9.1388919428478904E-2</v>
      </c>
      <c r="AY847" s="17">
        <v>9.7128251953566294E-2</v>
      </c>
      <c r="AZ847" s="17"/>
      <c r="BA847" s="17">
        <v>0.101621734332886</v>
      </c>
      <c r="BB847" s="17">
        <v>0.10779344542414</v>
      </c>
      <c r="BC847" s="17">
        <v>9.6210836913569395E-2</v>
      </c>
      <c r="BD847" s="17">
        <v>0.168157103380351</v>
      </c>
      <c r="BE847" s="17">
        <v>5.7755113363233697E-2</v>
      </c>
      <c r="BF847" s="17"/>
      <c r="BG847" s="17">
        <v>0.106353702329231</v>
      </c>
      <c r="BH847" s="17">
        <v>8.5717975098059396E-2</v>
      </c>
    </row>
    <row r="848" spans="2:60" x14ac:dyDescent="0.35">
      <c r="B848" t="s">
        <v>280</v>
      </c>
      <c r="C848" s="17">
        <v>6.2827341954147797E-2</v>
      </c>
      <c r="D848" s="17">
        <v>4.5920011375987398E-2</v>
      </c>
      <c r="E848" s="17">
        <v>7.6988488410604794E-2</v>
      </c>
      <c r="F848" s="17"/>
      <c r="G848" s="17">
        <v>7.91010291014273E-2</v>
      </c>
      <c r="H848" s="17">
        <v>4.2765039610163001E-2</v>
      </c>
      <c r="I848" s="17">
        <v>4.6446768910577599E-2</v>
      </c>
      <c r="J848" s="17">
        <v>7.9335362399631099E-2</v>
      </c>
      <c r="K848" s="17">
        <v>8.1387800813602196E-2</v>
      </c>
      <c r="L848" s="17">
        <v>5.63451829555437E-2</v>
      </c>
      <c r="M848" s="17"/>
      <c r="N848" s="17">
        <v>6.27864429106577E-2</v>
      </c>
      <c r="O848" s="17">
        <v>9.5137473981270704E-2</v>
      </c>
      <c r="P848" s="17">
        <v>4.6790108010136298E-2</v>
      </c>
      <c r="Q848" s="17">
        <v>4.7680204020253102E-2</v>
      </c>
      <c r="R848" s="17">
        <v>2.5332037395480799E-2</v>
      </c>
      <c r="S848" s="17"/>
      <c r="T848" s="17">
        <v>5.2969514043182897E-2</v>
      </c>
      <c r="U848" s="17">
        <v>6.37403067858653E-2</v>
      </c>
      <c r="V848" s="17">
        <v>7.1587125989104605E-2</v>
      </c>
      <c r="W848" s="17">
        <v>5.5072669441152799E-2</v>
      </c>
      <c r="X848" s="17"/>
      <c r="Y848" s="17">
        <v>6.1300258680899701E-2</v>
      </c>
      <c r="Z848" s="17">
        <v>5.2507566514958602E-2</v>
      </c>
      <c r="AA848" s="17">
        <v>0.11388789248148</v>
      </c>
      <c r="AB848" s="17">
        <v>5.6507711093288199E-2</v>
      </c>
      <c r="AC848" s="17">
        <v>9.1828114937463901E-2</v>
      </c>
      <c r="AD848" s="17">
        <v>8.9228192312005697E-2</v>
      </c>
      <c r="AE848" s="17"/>
      <c r="AF848" s="17">
        <v>5.33813720811631E-2</v>
      </c>
      <c r="AG848" s="17">
        <v>7.2316268959055394E-2</v>
      </c>
      <c r="AH848" s="17"/>
      <c r="AI848" s="17">
        <v>0.152451893191934</v>
      </c>
      <c r="AJ848" s="17">
        <v>7.2296007964015294E-2</v>
      </c>
      <c r="AK848" s="17">
        <v>6.9438964995018906E-2</v>
      </c>
      <c r="AL848" s="17">
        <v>6.2320913720364898E-2</v>
      </c>
      <c r="AM848" s="17">
        <v>3.5408950721097301E-2</v>
      </c>
      <c r="AN848" s="17">
        <v>3.4281016155434899E-2</v>
      </c>
      <c r="AO848" s="17">
        <v>5.5311090641072098E-2</v>
      </c>
      <c r="AP848" s="17"/>
      <c r="AQ848" s="17">
        <v>4.0998630015997503E-2</v>
      </c>
      <c r="AR848" s="17">
        <v>6.2255838188705698E-2</v>
      </c>
      <c r="AS848" s="17"/>
      <c r="AT848" s="17">
        <v>2.55578845361909E-2</v>
      </c>
      <c r="AU848" s="17">
        <v>7.7669599379007498E-2</v>
      </c>
      <c r="AV848" s="17">
        <v>3.99766051345107E-2</v>
      </c>
      <c r="AW848" s="17"/>
      <c r="AX848" s="17">
        <v>5.5354471896188397E-2</v>
      </c>
      <c r="AY848" s="17">
        <v>6.55266977137451E-2</v>
      </c>
      <c r="AZ848" s="17"/>
      <c r="BA848" s="17">
        <v>6.0367157077365903E-2</v>
      </c>
      <c r="BB848" s="17">
        <v>2.8026107974201801E-2</v>
      </c>
      <c r="BC848" s="17">
        <v>3.76862941090855E-2</v>
      </c>
      <c r="BD848" s="17">
        <v>1.7130602106063101E-2</v>
      </c>
      <c r="BE848" s="17">
        <v>6.6969423237921905E-2</v>
      </c>
      <c r="BF848" s="17"/>
      <c r="BG848" s="17">
        <v>3.55706610875808E-2</v>
      </c>
      <c r="BH848" s="17">
        <v>5.4346135703695397E-2</v>
      </c>
    </row>
    <row r="849" spans="2:60" x14ac:dyDescent="0.35">
      <c r="B849" t="s">
        <v>342</v>
      </c>
      <c r="C849" s="17">
        <v>5.7151332905754602E-2</v>
      </c>
      <c r="D849" s="17">
        <v>7.1959442432480494E-2</v>
      </c>
      <c r="E849" s="17">
        <v>4.2738514958013597E-2</v>
      </c>
      <c r="F849" s="17"/>
      <c r="G849" s="17">
        <v>4.1929660687633298E-2</v>
      </c>
      <c r="H849" s="17">
        <v>3.2201355862426499E-2</v>
      </c>
      <c r="I849" s="17">
        <v>4.5468797065139899E-2</v>
      </c>
      <c r="J849" s="17">
        <v>5.4380842904657598E-2</v>
      </c>
      <c r="K849" s="17">
        <v>9.9331269550554505E-2</v>
      </c>
      <c r="L849" s="17">
        <v>6.5275619233805801E-2</v>
      </c>
      <c r="M849" s="17"/>
      <c r="N849" s="17">
        <v>4.0361245716915399E-2</v>
      </c>
      <c r="O849" s="17">
        <v>4.5357140915636703E-2</v>
      </c>
      <c r="P849" s="17">
        <v>6.8876963974588604E-2</v>
      </c>
      <c r="Q849" s="17">
        <v>7.4313149915982105E-2</v>
      </c>
      <c r="R849" s="17">
        <v>6.4326983036652505E-2</v>
      </c>
      <c r="S849" s="17"/>
      <c r="T849" s="17">
        <v>5.7998222706475797E-2</v>
      </c>
      <c r="U849" s="17">
        <v>5.7296274584444903E-2</v>
      </c>
      <c r="V849" s="17">
        <v>5.4249458820931698E-2</v>
      </c>
      <c r="W849" s="17">
        <v>6.1048397500367599E-2</v>
      </c>
      <c r="X849" s="17"/>
      <c r="Y849" s="17">
        <v>4.5665531595556301E-2</v>
      </c>
      <c r="Z849" s="17">
        <v>6.5707457734509395E-2</v>
      </c>
      <c r="AA849" s="17">
        <v>7.1521274231371806E-2</v>
      </c>
      <c r="AB849" s="17">
        <v>4.3335367735218303E-2</v>
      </c>
      <c r="AC849" s="17">
        <v>5.15326441412709E-2</v>
      </c>
      <c r="AD849" s="17">
        <v>6.6836362736168803E-2</v>
      </c>
      <c r="AE849" s="17"/>
      <c r="AF849" s="17">
        <v>6.0878201755791103E-2</v>
      </c>
      <c r="AG849" s="17">
        <v>5.1124353406177797E-2</v>
      </c>
      <c r="AH849" s="17"/>
      <c r="AI849" s="17">
        <v>5.6123463611849202E-2</v>
      </c>
      <c r="AJ849" s="17">
        <v>4.6414345937571003E-2</v>
      </c>
      <c r="AK849" s="17">
        <v>5.2358380206852899E-2</v>
      </c>
      <c r="AL849" s="17">
        <v>4.35500292318532E-2</v>
      </c>
      <c r="AM849" s="17">
        <v>7.8716130607209098E-2</v>
      </c>
      <c r="AN849" s="17">
        <v>5.0006150239860298E-2</v>
      </c>
      <c r="AO849" s="17">
        <v>7.41902444089763E-2</v>
      </c>
      <c r="AP849" s="17"/>
      <c r="AQ849" s="17">
        <v>2.7519696121532398E-2</v>
      </c>
      <c r="AR849" s="17">
        <v>0.10439226787165</v>
      </c>
      <c r="AS849" s="17"/>
      <c r="AT849" s="17">
        <v>1.45236140126162E-2</v>
      </c>
      <c r="AU849" s="17">
        <v>3.5159009375389398E-2</v>
      </c>
      <c r="AV849" s="17">
        <v>0.11560170931114901</v>
      </c>
      <c r="AW849" s="17"/>
      <c r="AX849" s="17">
        <v>5.3410398400600002E-2</v>
      </c>
      <c r="AY849" s="17">
        <v>5.85026360897314E-2</v>
      </c>
      <c r="AZ849" s="17"/>
      <c r="BA849" s="17">
        <v>2.37143083008696E-2</v>
      </c>
      <c r="BB849" s="17">
        <v>8.8490062859940006E-3</v>
      </c>
      <c r="BC849" s="17">
        <v>1.5727232808686001E-2</v>
      </c>
      <c r="BD849" s="17">
        <v>7.6862612388654702E-2</v>
      </c>
      <c r="BE849" s="17">
        <v>0.29262319294183098</v>
      </c>
      <c r="BF849" s="17"/>
      <c r="BG849" s="17">
        <v>1.23167991902964E-2</v>
      </c>
      <c r="BH849" s="17">
        <v>0.23797487291699501</v>
      </c>
    </row>
    <row r="850" spans="2:60" x14ac:dyDescent="0.35">
      <c r="B850" t="s">
        <v>343</v>
      </c>
      <c r="C850" s="17">
        <v>5.62239352813282E-2</v>
      </c>
      <c r="D850" s="17">
        <v>6.1266773994832102E-2</v>
      </c>
      <c r="E850" s="17">
        <v>5.2313485366987898E-2</v>
      </c>
      <c r="F850" s="17"/>
      <c r="G850" s="17">
        <v>9.5980776907361898E-2</v>
      </c>
      <c r="H850" s="17">
        <v>8.0158559139049707E-2</v>
      </c>
      <c r="I850" s="17">
        <v>7.2248685575905205E-2</v>
      </c>
      <c r="J850" s="17">
        <v>6.5202690572488994E-2</v>
      </c>
      <c r="K850" s="17">
        <v>2.6477091634129299E-2</v>
      </c>
      <c r="L850" s="17">
        <v>1.69072434069669E-2</v>
      </c>
      <c r="M850" s="17"/>
      <c r="N850" s="17">
        <v>7.8166421808873301E-2</v>
      </c>
      <c r="O850" s="17">
        <v>2.9877846181548599E-2</v>
      </c>
      <c r="P850" s="17">
        <v>6.5072806892199006E-2</v>
      </c>
      <c r="Q850" s="17">
        <v>3.7521793088102003E-2</v>
      </c>
      <c r="R850" s="17">
        <v>7.7043554542190307E-2</v>
      </c>
      <c r="S850" s="17"/>
      <c r="T850" s="17">
        <v>5.9996115090749202E-2</v>
      </c>
      <c r="U850" s="17">
        <v>4.5635610307923798E-2</v>
      </c>
      <c r="V850" s="17">
        <v>5.8813108386407E-2</v>
      </c>
      <c r="W850" s="17">
        <v>5.8624435311898003E-2</v>
      </c>
      <c r="X850" s="17"/>
      <c r="Y850" s="17">
        <v>6.9999501704917297E-2</v>
      </c>
      <c r="Z850" s="17">
        <v>5.58606089327459E-2</v>
      </c>
      <c r="AA850" s="17">
        <v>2.8311424001657301E-2</v>
      </c>
      <c r="AB850" s="17">
        <v>5.7044981333168002E-2</v>
      </c>
      <c r="AC850" s="17">
        <v>3.51114989273087E-2</v>
      </c>
      <c r="AD850" s="17">
        <v>2.8646954271781901E-2</v>
      </c>
      <c r="AE850" s="17"/>
      <c r="AF850" s="17">
        <v>4.9356952185149197E-2</v>
      </c>
      <c r="AG850" s="17">
        <v>6.7012184318985299E-2</v>
      </c>
      <c r="AH850" s="17"/>
      <c r="AI850" s="17">
        <v>3.7114525686769803E-2</v>
      </c>
      <c r="AJ850" s="17">
        <v>7.2870260037790499E-2</v>
      </c>
      <c r="AK850" s="17">
        <v>3.1245309538113199E-2</v>
      </c>
      <c r="AL850" s="17">
        <v>3.7842678377880301E-2</v>
      </c>
      <c r="AM850" s="17">
        <v>7.0885608654544796E-2</v>
      </c>
      <c r="AN850" s="17">
        <v>6.1613380890351302E-2</v>
      </c>
      <c r="AO850" s="17">
        <v>6.0816521935537902E-2</v>
      </c>
      <c r="AP850" s="17"/>
      <c r="AQ850" s="17">
        <v>5.6118491061046702E-2</v>
      </c>
      <c r="AR850" s="17">
        <v>6.2694185966504598E-2</v>
      </c>
      <c r="AS850" s="17"/>
      <c r="AT850" s="17">
        <v>5.7576213537659703E-2</v>
      </c>
      <c r="AU850" s="17">
        <v>4.7203993711404199E-2</v>
      </c>
      <c r="AV850" s="17">
        <v>7.2356154125743394E-2</v>
      </c>
      <c r="AW850" s="17"/>
      <c r="AX850" s="17">
        <v>4.8059132820720503E-2</v>
      </c>
      <c r="AY850" s="17">
        <v>5.9173231385378798E-2</v>
      </c>
      <c r="AZ850" s="17"/>
      <c r="BA850" s="17">
        <v>0.111097735762874</v>
      </c>
      <c r="BB850" s="17">
        <v>7.0884374125090202E-2</v>
      </c>
      <c r="BC850" s="17">
        <v>4.0479308627528798E-2</v>
      </c>
      <c r="BD850" s="17">
        <v>5.7790156140842902E-2</v>
      </c>
      <c r="BE850" s="17">
        <v>3.0768972398268198E-2</v>
      </c>
      <c r="BF850" s="17"/>
      <c r="BG850" s="17">
        <v>8.02653883827288E-2</v>
      </c>
      <c r="BH850" s="17">
        <v>3.76129579531281E-2</v>
      </c>
    </row>
    <row r="851" spans="2:60" x14ac:dyDescent="0.35">
      <c r="B851" t="s">
        <v>344</v>
      </c>
      <c r="C851" s="17">
        <v>5.1647929363073698E-2</v>
      </c>
      <c r="D851" s="17">
        <v>5.8304495808376898E-2</v>
      </c>
      <c r="E851" s="17">
        <v>4.6134204151278099E-2</v>
      </c>
      <c r="F851" s="17"/>
      <c r="G851" s="17">
        <v>7.9049214531610096E-2</v>
      </c>
      <c r="H851" s="17">
        <v>9.3151502652020907E-2</v>
      </c>
      <c r="I851" s="17">
        <v>5.2644870099807603E-2</v>
      </c>
      <c r="J851" s="17">
        <v>5.9509265793718298E-2</v>
      </c>
      <c r="K851" s="17">
        <v>3.1550293444717298E-2</v>
      </c>
      <c r="L851" s="17">
        <v>9.5324527408429897E-3</v>
      </c>
      <c r="M851" s="17"/>
      <c r="N851" s="17">
        <v>7.0328501223133194E-2</v>
      </c>
      <c r="O851" s="17">
        <v>5.2923168643782097E-2</v>
      </c>
      <c r="P851" s="17">
        <v>5.3839910276310403E-2</v>
      </c>
      <c r="Q851" s="17">
        <v>3.5273362030648299E-2</v>
      </c>
      <c r="R851" s="17">
        <v>3.7637194361210699E-2</v>
      </c>
      <c r="S851" s="17"/>
      <c r="T851" s="17">
        <v>4.4480310700120602E-2</v>
      </c>
      <c r="U851" s="17">
        <v>3.8965602682801401E-2</v>
      </c>
      <c r="V851" s="17">
        <v>5.01209649726004E-2</v>
      </c>
      <c r="W851" s="17">
        <v>7.0194143692665703E-2</v>
      </c>
      <c r="X851" s="17"/>
      <c r="Y851" s="17">
        <v>5.0862210608736198E-2</v>
      </c>
      <c r="Z851" s="17">
        <v>5.8827127027988098E-2</v>
      </c>
      <c r="AA851" s="17">
        <v>5.4007039273271398E-2</v>
      </c>
      <c r="AB851" s="17">
        <v>4.2603028010106597E-2</v>
      </c>
      <c r="AC851" s="17">
        <v>0</v>
      </c>
      <c r="AD851" s="17">
        <v>3.9597399054478698E-2</v>
      </c>
      <c r="AE851" s="17"/>
      <c r="AF851" s="17">
        <v>4.7623234910350601E-2</v>
      </c>
      <c r="AG851" s="17">
        <v>5.83260517295177E-2</v>
      </c>
      <c r="AH851" s="17"/>
      <c r="AI851" s="17">
        <v>8.0582458225818596E-2</v>
      </c>
      <c r="AJ851" s="17">
        <v>6.7989904857116298E-2</v>
      </c>
      <c r="AK851" s="17">
        <v>4.8153809355517697E-2</v>
      </c>
      <c r="AL851" s="17">
        <v>3.7088957145146498E-2</v>
      </c>
      <c r="AM851" s="17">
        <v>4.8381521095812403E-2</v>
      </c>
      <c r="AN851" s="17">
        <v>3.5125824633526398E-2</v>
      </c>
      <c r="AO851" s="17">
        <v>6.8719714026584796E-3</v>
      </c>
      <c r="AP851" s="17"/>
      <c r="AQ851" s="17">
        <v>3.9477549578180497E-2</v>
      </c>
      <c r="AR851" s="17">
        <v>6.2702802163063107E-2</v>
      </c>
      <c r="AS851" s="17"/>
      <c r="AT851" s="17">
        <v>5.7431117414123399E-2</v>
      </c>
      <c r="AU851" s="17">
        <v>4.3715433201743203E-2</v>
      </c>
      <c r="AV851" s="17">
        <v>6.3523133743541002E-2</v>
      </c>
      <c r="AW851" s="17"/>
      <c r="AX851" s="17">
        <v>4.2920235646142002E-2</v>
      </c>
      <c r="AY851" s="17">
        <v>5.4800553471358301E-2</v>
      </c>
      <c r="AZ851" s="17"/>
      <c r="BA851" s="17">
        <v>6.3287458765471399E-2</v>
      </c>
      <c r="BB851" s="17">
        <v>6.3050409221651102E-2</v>
      </c>
      <c r="BC851" s="17">
        <v>4.2817220664522301E-2</v>
      </c>
      <c r="BD851" s="17">
        <v>0.13431594489957899</v>
      </c>
      <c r="BE851" s="17">
        <v>3.0547304151277301E-2</v>
      </c>
      <c r="BF851" s="17"/>
      <c r="BG851" s="17">
        <v>6.3105708382421993E-2</v>
      </c>
      <c r="BH851" s="17">
        <v>5.6830056420558599E-2</v>
      </c>
    </row>
    <row r="852" spans="2:60" x14ac:dyDescent="0.35">
      <c r="B852" t="s">
        <v>345</v>
      </c>
      <c r="C852" s="17">
        <v>4.8733902203820199E-2</v>
      </c>
      <c r="D852" s="17">
        <v>4.7898186821723497E-2</v>
      </c>
      <c r="E852" s="17">
        <v>5.0287191233907298E-2</v>
      </c>
      <c r="F852" s="17"/>
      <c r="G852" s="17">
        <v>5.80721314016725E-2</v>
      </c>
      <c r="H852" s="17">
        <v>7.3782470037304607E-2</v>
      </c>
      <c r="I852" s="17">
        <v>6.6267989854407905E-2</v>
      </c>
      <c r="J852" s="17">
        <v>4.15832924828555E-2</v>
      </c>
      <c r="K852" s="17">
        <v>3.7350590484827098E-2</v>
      </c>
      <c r="L852" s="17">
        <v>2.2550897691060001E-2</v>
      </c>
      <c r="M852" s="17"/>
      <c r="N852" s="17">
        <v>6.5688620472384399E-2</v>
      </c>
      <c r="O852" s="17">
        <v>2.80165176027884E-2</v>
      </c>
      <c r="P852" s="17">
        <v>4.9322714952321003E-2</v>
      </c>
      <c r="Q852" s="17">
        <v>6.2552833101303107E-2</v>
      </c>
      <c r="R852" s="17">
        <v>5.2720869990965903E-2</v>
      </c>
      <c r="S852" s="17"/>
      <c r="T852" s="17">
        <v>3.44802126242175E-2</v>
      </c>
      <c r="U852" s="17">
        <v>3.5321305183638699E-2</v>
      </c>
      <c r="V852" s="17">
        <v>6.5971094206670994E-2</v>
      </c>
      <c r="W852" s="17">
        <v>4.3043800500331499E-2</v>
      </c>
      <c r="X852" s="17"/>
      <c r="Y852" s="17">
        <v>6.8491367979831796E-2</v>
      </c>
      <c r="Z852" s="17">
        <v>3.3473819609094298E-2</v>
      </c>
      <c r="AA852" s="17">
        <v>6.6140074992965897E-2</v>
      </c>
      <c r="AB852" s="17">
        <v>5.7394523520890202E-2</v>
      </c>
      <c r="AC852" s="17">
        <v>8.0329164772941206E-2</v>
      </c>
      <c r="AD852" s="17">
        <v>3.06283971763774E-2</v>
      </c>
      <c r="AE852" s="17"/>
      <c r="AF852" s="17">
        <v>5.2573429978177398E-2</v>
      </c>
      <c r="AG852" s="17">
        <v>4.4225057197010302E-2</v>
      </c>
      <c r="AH852" s="17"/>
      <c r="AI852" s="17">
        <v>9.4549733899373697E-2</v>
      </c>
      <c r="AJ852" s="17">
        <v>4.8795214767687403E-2</v>
      </c>
      <c r="AK852" s="17">
        <v>3.9798884337565697E-2</v>
      </c>
      <c r="AL852" s="17">
        <v>4.7980526660893197E-2</v>
      </c>
      <c r="AM852" s="17">
        <v>3.5641399267960297E-2</v>
      </c>
      <c r="AN852" s="17">
        <v>6.2052311392660098E-2</v>
      </c>
      <c r="AO852" s="17">
        <v>7.5379173185845499E-2</v>
      </c>
      <c r="AP852" s="17"/>
      <c r="AQ852" s="17">
        <v>5.4545029547116299E-2</v>
      </c>
      <c r="AR852" s="17">
        <v>4.4217857230926201E-2</v>
      </c>
      <c r="AS852" s="17"/>
      <c r="AT852" s="17">
        <v>3.5493488099556797E-2</v>
      </c>
      <c r="AU852" s="17">
        <v>4.3038993799063799E-2</v>
      </c>
      <c r="AV852" s="17">
        <v>6.4956434363450596E-2</v>
      </c>
      <c r="AW852" s="17"/>
      <c r="AX852" s="17">
        <v>2.8994531979396901E-2</v>
      </c>
      <c r="AY852" s="17">
        <v>5.5864172406948999E-2</v>
      </c>
      <c r="AZ852" s="17"/>
      <c r="BA852" s="17">
        <v>9.8868008950571504E-2</v>
      </c>
      <c r="BB852" s="17">
        <v>5.3938206567548698E-2</v>
      </c>
      <c r="BC852" s="17">
        <v>3.6189558398029599E-2</v>
      </c>
      <c r="BD852" s="17">
        <v>5.5574505974491102E-2</v>
      </c>
      <c r="BE852" s="17">
        <v>3.6299694293848397E-2</v>
      </c>
      <c r="BF852" s="17"/>
      <c r="BG852" s="17">
        <v>6.4419476960820204E-2</v>
      </c>
      <c r="BH852" s="17">
        <v>4.11816614930543E-2</v>
      </c>
    </row>
    <row r="853" spans="2:60" x14ac:dyDescent="0.3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row>
    <row r="854" spans="2:60" x14ac:dyDescent="0.35">
      <c r="B854" s="6" t="s">
        <v>347</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row>
    <row r="855" spans="2:60" x14ac:dyDescent="0.35">
      <c r="B855" s="24" t="s">
        <v>97</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row>
    <row r="856" spans="2:60" x14ac:dyDescent="0.35">
      <c r="B856" t="s">
        <v>336</v>
      </c>
      <c r="C856" s="17">
        <v>0.274171965207193</v>
      </c>
      <c r="D856" s="17">
        <v>0.27164939144504202</v>
      </c>
      <c r="E856" s="17">
        <v>0.27750209543533599</v>
      </c>
      <c r="F856" s="17"/>
      <c r="G856" s="17">
        <v>0.31341475146762798</v>
      </c>
      <c r="H856" s="17">
        <v>0.30677000755265499</v>
      </c>
      <c r="I856" s="17">
        <v>0.256601329773961</v>
      </c>
      <c r="J856" s="17">
        <v>0.26646064544721998</v>
      </c>
      <c r="K856" s="17">
        <v>0.23059713014088801</v>
      </c>
      <c r="L856" s="17">
        <v>0.27769152400358299</v>
      </c>
      <c r="M856" s="17"/>
      <c r="N856" s="17">
        <v>0.251078698586576</v>
      </c>
      <c r="O856" s="17">
        <v>0.260135996333689</v>
      </c>
      <c r="P856" s="17">
        <v>0.31005084349119699</v>
      </c>
      <c r="Q856" s="17">
        <v>0.249228030407495</v>
      </c>
      <c r="R856" s="17">
        <v>0.28022191359467102</v>
      </c>
      <c r="S856" s="17"/>
      <c r="T856" s="17">
        <v>0.251140762692176</v>
      </c>
      <c r="U856" s="17">
        <v>0.27918494190758703</v>
      </c>
      <c r="V856" s="17">
        <v>0.27826205000014897</v>
      </c>
      <c r="W856" s="17">
        <v>0.27964634827464702</v>
      </c>
      <c r="X856" s="17"/>
      <c r="Y856" s="17">
        <v>0.26550358798354801</v>
      </c>
      <c r="Z856" s="17">
        <v>0.28094231011429199</v>
      </c>
      <c r="AA856" s="17">
        <v>0.31085724664581699</v>
      </c>
      <c r="AB856" s="17">
        <v>0.28793563650463799</v>
      </c>
      <c r="AC856" s="17">
        <v>0.160995541584775</v>
      </c>
      <c r="AD856" s="17">
        <v>0.26098714222213698</v>
      </c>
      <c r="AE856" s="17"/>
      <c r="AF856" s="17">
        <v>0.28077108888502</v>
      </c>
      <c r="AG856" s="17">
        <v>0.26547566653986698</v>
      </c>
      <c r="AH856" s="17"/>
      <c r="AI856" s="17">
        <v>0.247154780288867</v>
      </c>
      <c r="AJ856" s="17">
        <v>0.26751101656071102</v>
      </c>
      <c r="AK856" s="17">
        <v>0.31120936322898501</v>
      </c>
      <c r="AL856" s="17">
        <v>0.27425475938680099</v>
      </c>
      <c r="AM856" s="17">
        <v>0.27656922059515898</v>
      </c>
      <c r="AN856" s="17">
        <v>0.23394596151038999</v>
      </c>
      <c r="AO856" s="17">
        <v>0.24544308474742599</v>
      </c>
      <c r="AP856" s="17"/>
      <c r="AQ856" s="17">
        <v>0.281615059415395</v>
      </c>
      <c r="AR856" s="17">
        <v>0.27724970525391102</v>
      </c>
      <c r="AS856" s="17"/>
      <c r="AT856" s="17">
        <v>0.25180029231080098</v>
      </c>
      <c r="AU856" s="17">
        <v>0.28207601990697601</v>
      </c>
      <c r="AV856" s="17">
        <v>0.29029964103849398</v>
      </c>
      <c r="AW856" s="17"/>
      <c r="AX856" s="17">
        <v>0.26213874734030601</v>
      </c>
      <c r="AY856" s="17">
        <v>0.278518613242491</v>
      </c>
      <c r="AZ856" s="17"/>
      <c r="BA856" s="17">
        <v>0.24033839021531</v>
      </c>
      <c r="BB856" s="17">
        <v>0.31633316300000702</v>
      </c>
      <c r="BC856" s="17">
        <v>0.31347515586379499</v>
      </c>
      <c r="BD856" s="17">
        <v>0.32076815038490702</v>
      </c>
      <c r="BE856" s="17">
        <v>0.169053404126326</v>
      </c>
      <c r="BF856" s="17"/>
      <c r="BG856" s="17">
        <v>0.29860502444196602</v>
      </c>
      <c r="BH856" s="17">
        <v>0.207480052704899</v>
      </c>
    </row>
    <row r="857" spans="2:60" x14ac:dyDescent="0.35">
      <c r="B857" t="s">
        <v>280</v>
      </c>
      <c r="C857" s="17">
        <v>0.26232139829858903</v>
      </c>
      <c r="D857" s="17">
        <v>0.208656061621002</v>
      </c>
      <c r="E857" s="17">
        <v>0.30985083214426001</v>
      </c>
      <c r="F857" s="17"/>
      <c r="G857" s="17">
        <v>0.22536536086973399</v>
      </c>
      <c r="H857" s="17">
        <v>0.190534598039581</v>
      </c>
      <c r="I857" s="17">
        <v>0.213321931599249</v>
      </c>
      <c r="J857" s="17">
        <v>0.25868928215819897</v>
      </c>
      <c r="K857" s="17">
        <v>0.30260595951978803</v>
      </c>
      <c r="L857" s="17">
        <v>0.35444993865170998</v>
      </c>
      <c r="M857" s="17"/>
      <c r="N857" s="17">
        <v>0.27724394816378001</v>
      </c>
      <c r="O857" s="17">
        <v>0.26667015581714199</v>
      </c>
      <c r="P857" s="17">
        <v>0.24300800721773899</v>
      </c>
      <c r="Q857" s="17">
        <v>0.246700807382635</v>
      </c>
      <c r="R857" s="17">
        <v>0.24321251876310301</v>
      </c>
      <c r="S857" s="17"/>
      <c r="T857" s="17">
        <v>0.258682669139911</v>
      </c>
      <c r="U857" s="17">
        <v>0.31022964646451401</v>
      </c>
      <c r="V857" s="17">
        <v>0.26589463652180501</v>
      </c>
      <c r="W857" s="17">
        <v>0.21756420311695501</v>
      </c>
      <c r="X857" s="17"/>
      <c r="Y857" s="17">
        <v>0.243993771217064</v>
      </c>
      <c r="Z857" s="17">
        <v>0.266505505454813</v>
      </c>
      <c r="AA857" s="17">
        <v>0.29969622931071299</v>
      </c>
      <c r="AB857" s="17">
        <v>0.25908573046466499</v>
      </c>
      <c r="AC857" s="17">
        <v>0.35930361666630201</v>
      </c>
      <c r="AD857" s="17">
        <v>0.28209255845056302</v>
      </c>
      <c r="AE857" s="17"/>
      <c r="AF857" s="17">
        <v>0.24849178630860899</v>
      </c>
      <c r="AG857" s="17">
        <v>0.27716549748317199</v>
      </c>
      <c r="AH857" s="17"/>
      <c r="AI857" s="17">
        <v>0.35670178012293602</v>
      </c>
      <c r="AJ857" s="17">
        <v>0.221555912111146</v>
      </c>
      <c r="AK857" s="17">
        <v>0.255284994180564</v>
      </c>
      <c r="AL857" s="17">
        <v>0.304238041502499</v>
      </c>
      <c r="AM857" s="17">
        <v>0.24295394093411299</v>
      </c>
      <c r="AN857" s="17">
        <v>0.27491860651646799</v>
      </c>
      <c r="AO857" s="17">
        <v>0.39845620236330698</v>
      </c>
      <c r="AP857" s="17"/>
      <c r="AQ857" s="17">
        <v>0.26751546804322601</v>
      </c>
      <c r="AR857" s="17">
        <v>0.201801387185229</v>
      </c>
      <c r="AS857" s="17"/>
      <c r="AT857" s="17">
        <v>0.28101253871465498</v>
      </c>
      <c r="AU857" s="17">
        <v>0.29318022484030298</v>
      </c>
      <c r="AV857" s="17">
        <v>0.17123020881794801</v>
      </c>
      <c r="AW857" s="17"/>
      <c r="AX857" s="17">
        <v>0.28110800004692699</v>
      </c>
      <c r="AY857" s="17">
        <v>0.25553528784312501</v>
      </c>
      <c r="AZ857" s="17"/>
      <c r="BA857" s="17">
        <v>0.195812527891573</v>
      </c>
      <c r="BB857" s="17">
        <v>0.23302073823356001</v>
      </c>
      <c r="BC857" s="17">
        <v>0.26465098314921498</v>
      </c>
      <c r="BD857" s="17">
        <v>6.1981436969763E-2</v>
      </c>
      <c r="BE857" s="17">
        <v>0.27126661475761199</v>
      </c>
      <c r="BF857" s="17"/>
      <c r="BG857" s="17">
        <v>0.22434076875318101</v>
      </c>
      <c r="BH857" s="17">
        <v>0.21825839915640199</v>
      </c>
    </row>
    <row r="858" spans="2:60" x14ac:dyDescent="0.35">
      <c r="B858" t="s">
        <v>338</v>
      </c>
      <c r="C858" s="17">
        <v>0.23390228248905301</v>
      </c>
      <c r="D858" s="17">
        <v>0.208699204394201</v>
      </c>
      <c r="E858" s="17">
        <v>0.25829326164928201</v>
      </c>
      <c r="F858" s="17"/>
      <c r="G858" s="17">
        <v>0.25925215879459002</v>
      </c>
      <c r="H858" s="17">
        <v>0.225923581357171</v>
      </c>
      <c r="I858" s="17">
        <v>0.25404796995983803</v>
      </c>
      <c r="J858" s="17">
        <v>0.24349502310395699</v>
      </c>
      <c r="K858" s="17">
        <v>0.21188091514361801</v>
      </c>
      <c r="L858" s="17">
        <v>0.22033761845229899</v>
      </c>
      <c r="M858" s="17"/>
      <c r="N858" s="17">
        <v>0.23529064088422999</v>
      </c>
      <c r="O858" s="17">
        <v>0.24078870591875001</v>
      </c>
      <c r="P858" s="17">
        <v>0.24053768337849901</v>
      </c>
      <c r="Q858" s="17">
        <v>0.22004670253418501</v>
      </c>
      <c r="R858" s="17">
        <v>0.23876475434254901</v>
      </c>
      <c r="S858" s="17"/>
      <c r="T858" s="17">
        <v>0.27794896374795303</v>
      </c>
      <c r="U858" s="17">
        <v>0.20368643182598001</v>
      </c>
      <c r="V858" s="17">
        <v>0.220449266584445</v>
      </c>
      <c r="W858" s="17">
        <v>0.25033789676239798</v>
      </c>
      <c r="X858" s="17"/>
      <c r="Y858" s="17">
        <v>0.21836339107698999</v>
      </c>
      <c r="Z858" s="17">
        <v>0.22769172300457199</v>
      </c>
      <c r="AA858" s="17">
        <v>0.238654410589732</v>
      </c>
      <c r="AB858" s="17">
        <v>0.27384912222633601</v>
      </c>
      <c r="AC858" s="17">
        <v>0.16453543364470899</v>
      </c>
      <c r="AD858" s="17">
        <v>0.27120093639786602</v>
      </c>
      <c r="AE858" s="17"/>
      <c r="AF858" s="17">
        <v>0.246633461188076</v>
      </c>
      <c r="AG858" s="17">
        <v>0.21908441744002399</v>
      </c>
      <c r="AH858" s="17"/>
      <c r="AI858" s="17">
        <v>0.23773106507351999</v>
      </c>
      <c r="AJ858" s="17">
        <v>0.24894914635439899</v>
      </c>
      <c r="AK858" s="17">
        <v>0.25006255059299498</v>
      </c>
      <c r="AL858" s="17">
        <v>0.216101068123355</v>
      </c>
      <c r="AM858" s="17">
        <v>0.22761524978838299</v>
      </c>
      <c r="AN858" s="17">
        <v>0.21507970245061001</v>
      </c>
      <c r="AO858" s="17">
        <v>0.16895239293068801</v>
      </c>
      <c r="AP858" s="17"/>
      <c r="AQ858" s="17">
        <v>0.24760012841586099</v>
      </c>
      <c r="AR858" s="17">
        <v>0.23972985708778999</v>
      </c>
      <c r="AS858" s="17"/>
      <c r="AT858" s="17">
        <v>0.23370160178228599</v>
      </c>
      <c r="AU858" s="17">
        <v>0.23601856999052501</v>
      </c>
      <c r="AV858" s="17">
        <v>0.241870750295578</v>
      </c>
      <c r="AW858" s="17"/>
      <c r="AX858" s="17">
        <v>0.22744916342407501</v>
      </c>
      <c r="AY858" s="17">
        <v>0.23623328302570201</v>
      </c>
      <c r="AZ858" s="17"/>
      <c r="BA858" s="17">
        <v>0.31545817624065398</v>
      </c>
      <c r="BB858" s="17">
        <v>0.25924809209358302</v>
      </c>
      <c r="BC858" s="17">
        <v>0.25391137708134598</v>
      </c>
      <c r="BD858" s="17">
        <v>0.22526324982930199</v>
      </c>
      <c r="BE858" s="17">
        <v>0.13739570224938399</v>
      </c>
      <c r="BF858" s="17"/>
      <c r="BG858" s="17">
        <v>0.272360838189182</v>
      </c>
      <c r="BH858" s="17">
        <v>0.15965099025256699</v>
      </c>
    </row>
    <row r="859" spans="2:60" x14ac:dyDescent="0.35">
      <c r="B859" t="s">
        <v>340</v>
      </c>
      <c r="C859" s="17">
        <v>0.19221685803888899</v>
      </c>
      <c r="D859" s="17">
        <v>0.23284372402077799</v>
      </c>
      <c r="E859" s="17">
        <v>0.15435674311115199</v>
      </c>
      <c r="F859" s="17"/>
      <c r="G859" s="17">
        <v>0.24967919222219601</v>
      </c>
      <c r="H859" s="17">
        <v>0.20796682507137099</v>
      </c>
      <c r="I859" s="17">
        <v>0.229765744510571</v>
      </c>
      <c r="J859" s="17">
        <v>0.18392949275505399</v>
      </c>
      <c r="K859" s="17">
        <v>0.15516435516990801</v>
      </c>
      <c r="L859" s="17">
        <v>0.15153882180238501</v>
      </c>
      <c r="M859" s="17"/>
      <c r="N859" s="17">
        <v>0.177320577910308</v>
      </c>
      <c r="O859" s="17">
        <v>0.17944875055492801</v>
      </c>
      <c r="P859" s="17">
        <v>0.18805599467352699</v>
      </c>
      <c r="Q859" s="17">
        <v>0.22476036192910101</v>
      </c>
      <c r="R859" s="17">
        <v>0.22941928356286301</v>
      </c>
      <c r="S859" s="17"/>
      <c r="T859" s="17">
        <v>0.18413565227816101</v>
      </c>
      <c r="U859" s="17">
        <v>0.15016605536695499</v>
      </c>
      <c r="V859" s="17">
        <v>0.20181719943059301</v>
      </c>
      <c r="W859" s="17">
        <v>0.21920951396876701</v>
      </c>
      <c r="X859" s="17"/>
      <c r="Y859" s="17">
        <v>0.217679170392059</v>
      </c>
      <c r="Z859" s="17">
        <v>0.18620448984395699</v>
      </c>
      <c r="AA859" s="17">
        <v>0.145816444295673</v>
      </c>
      <c r="AB859" s="17">
        <v>0.16185536960813601</v>
      </c>
      <c r="AC859" s="17">
        <v>0.14658432063246599</v>
      </c>
      <c r="AD859" s="17">
        <v>0.184841669509132</v>
      </c>
      <c r="AE859" s="17"/>
      <c r="AF859" s="17">
        <v>0.191237944922904</v>
      </c>
      <c r="AG859" s="17">
        <v>0.19012411642986801</v>
      </c>
      <c r="AH859" s="17"/>
      <c r="AI859" s="17">
        <v>0.13197895147802499</v>
      </c>
      <c r="AJ859" s="17">
        <v>0.195524002539331</v>
      </c>
      <c r="AK859" s="17">
        <v>0.19016681996725401</v>
      </c>
      <c r="AL859" s="17">
        <v>0.196098423424579</v>
      </c>
      <c r="AM859" s="17">
        <v>0.19464833550866101</v>
      </c>
      <c r="AN859" s="17">
        <v>0.225692391529279</v>
      </c>
      <c r="AO859" s="17">
        <v>0.17673502107975</v>
      </c>
      <c r="AP859" s="17"/>
      <c r="AQ859" s="17">
        <v>0.225285458599955</v>
      </c>
      <c r="AR859" s="17">
        <v>0.17627738929785</v>
      </c>
      <c r="AS859" s="17"/>
      <c r="AT859" s="17">
        <v>0.24569081094235201</v>
      </c>
      <c r="AU859" s="17">
        <v>0.160687109894394</v>
      </c>
      <c r="AV859" s="17">
        <v>0.209871663682801</v>
      </c>
      <c r="AW859" s="17"/>
      <c r="AX859" s="17">
        <v>0.16620282579380799</v>
      </c>
      <c r="AY859" s="17">
        <v>0.20161366639049699</v>
      </c>
      <c r="AZ859" s="17"/>
      <c r="BA859" s="17">
        <v>0.224278344000991</v>
      </c>
      <c r="BB859" s="17">
        <v>0.20488669115480501</v>
      </c>
      <c r="BC859" s="17">
        <v>0.222571947126501</v>
      </c>
      <c r="BD859" s="17">
        <v>0.258870970684417</v>
      </c>
      <c r="BE859" s="17">
        <v>0.110761128398838</v>
      </c>
      <c r="BF859" s="17"/>
      <c r="BG859" s="17">
        <v>0.20941039582460599</v>
      </c>
      <c r="BH859" s="17">
        <v>0.14827471887629601</v>
      </c>
    </row>
    <row r="860" spans="2:60" x14ac:dyDescent="0.35">
      <c r="B860" t="s">
        <v>335</v>
      </c>
      <c r="C860" s="17">
        <v>0.15429600186738199</v>
      </c>
      <c r="D860" s="17">
        <v>0.18225065314557401</v>
      </c>
      <c r="E860" s="17">
        <v>0.13016457639789</v>
      </c>
      <c r="F860" s="17"/>
      <c r="G860" s="17">
        <v>0.12232710519015901</v>
      </c>
      <c r="H860" s="17">
        <v>0.14234849936212801</v>
      </c>
      <c r="I860" s="17">
        <v>0.177109942347072</v>
      </c>
      <c r="J860" s="17">
        <v>0.162224476974652</v>
      </c>
      <c r="K860" s="17">
        <v>0.154619180547478</v>
      </c>
      <c r="L860" s="17">
        <v>0.158745535412774</v>
      </c>
      <c r="M860" s="17"/>
      <c r="N860" s="17">
        <v>0.15970455912787901</v>
      </c>
      <c r="O860" s="17">
        <v>0.13736601491592501</v>
      </c>
      <c r="P860" s="17">
        <v>0.13652292966347301</v>
      </c>
      <c r="Q860" s="17">
        <v>0.21784958228203299</v>
      </c>
      <c r="R860" s="17">
        <v>0.17561050225580799</v>
      </c>
      <c r="S860" s="17"/>
      <c r="T860" s="17">
        <v>0.176206969754407</v>
      </c>
      <c r="U860" s="17">
        <v>0.14535924118125401</v>
      </c>
      <c r="V860" s="17">
        <v>0.15200273946217499</v>
      </c>
      <c r="W860" s="17">
        <v>0.150164465742326</v>
      </c>
      <c r="X860" s="17"/>
      <c r="Y860" s="17">
        <v>0.17576464572681499</v>
      </c>
      <c r="Z860" s="17">
        <v>0.15521934158022599</v>
      </c>
      <c r="AA860" s="17">
        <v>7.8163377285585797E-2</v>
      </c>
      <c r="AB860" s="17">
        <v>0.155908623550952</v>
      </c>
      <c r="AC860" s="17">
        <v>9.9351523724372504E-2</v>
      </c>
      <c r="AD860" s="17">
        <v>0.118406756927872</v>
      </c>
      <c r="AE860" s="17"/>
      <c r="AF860" s="17">
        <v>0.16021185345316399</v>
      </c>
      <c r="AG860" s="17">
        <v>0.14582399098894899</v>
      </c>
      <c r="AH860" s="17"/>
      <c r="AI860" s="17">
        <v>0.144282661763114</v>
      </c>
      <c r="AJ860" s="17">
        <v>0.15973181605553199</v>
      </c>
      <c r="AK860" s="17">
        <v>0.142674771590101</v>
      </c>
      <c r="AL860" s="17">
        <v>0.14888663517659401</v>
      </c>
      <c r="AM860" s="17">
        <v>0.14450137141206901</v>
      </c>
      <c r="AN860" s="17">
        <v>0.198519707260222</v>
      </c>
      <c r="AO860" s="17">
        <v>0.17587267864759101</v>
      </c>
      <c r="AP860" s="17"/>
      <c r="AQ860" s="17">
        <v>0.16924392220565401</v>
      </c>
      <c r="AR860" s="17">
        <v>0.14913603732094799</v>
      </c>
      <c r="AS860" s="17"/>
      <c r="AT860" s="17">
        <v>0.17335732707762799</v>
      </c>
      <c r="AU860" s="17">
        <v>0.14766230825816301</v>
      </c>
      <c r="AV860" s="17">
        <v>0.167489521440255</v>
      </c>
      <c r="AW860" s="17"/>
      <c r="AX860" s="17">
        <v>0.150301996811297</v>
      </c>
      <c r="AY860" s="17">
        <v>0.155738719386673</v>
      </c>
      <c r="AZ860" s="17"/>
      <c r="BA860" s="17">
        <v>0.15543323840376799</v>
      </c>
      <c r="BB860" s="17">
        <v>0.15573292609165201</v>
      </c>
      <c r="BC860" s="17">
        <v>0.17354977163747301</v>
      </c>
      <c r="BD860" s="17">
        <v>0.26043097279799299</v>
      </c>
      <c r="BE860" s="17">
        <v>8.0499599861340504E-2</v>
      </c>
      <c r="BF860" s="17"/>
      <c r="BG860" s="17">
        <v>0.15566301464037399</v>
      </c>
      <c r="BH860" s="17">
        <v>0.12607301844197399</v>
      </c>
    </row>
    <row r="861" spans="2:60" x14ac:dyDescent="0.35">
      <c r="B861" t="s">
        <v>337</v>
      </c>
      <c r="C861" s="17">
        <v>0.13949555017269799</v>
      </c>
      <c r="D861" s="17">
        <v>0.128773101180611</v>
      </c>
      <c r="E861" s="17">
        <v>0.150541850200856</v>
      </c>
      <c r="F861" s="17"/>
      <c r="G861" s="17">
        <v>0.122784067511111</v>
      </c>
      <c r="H861" s="17">
        <v>0.13587982736656001</v>
      </c>
      <c r="I861" s="17">
        <v>0.15886548886457999</v>
      </c>
      <c r="J861" s="17">
        <v>0.144301685566915</v>
      </c>
      <c r="K861" s="17">
        <v>0.162583038408359</v>
      </c>
      <c r="L861" s="17">
        <v>0.11516583064159901</v>
      </c>
      <c r="M861" s="17"/>
      <c r="N861" s="17">
        <v>0.16613195368393699</v>
      </c>
      <c r="O861" s="17">
        <v>0.124557735762652</v>
      </c>
      <c r="P861" s="17">
        <v>0.132307028580465</v>
      </c>
      <c r="Q861" s="17">
        <v>0.147843823440587</v>
      </c>
      <c r="R861" s="17">
        <v>0.12504511386313599</v>
      </c>
      <c r="S861" s="17"/>
      <c r="T861" s="17">
        <v>0.17550568738642999</v>
      </c>
      <c r="U861" s="17">
        <v>0.14489657997703101</v>
      </c>
      <c r="V861" s="17">
        <v>0.111874031555392</v>
      </c>
      <c r="W861" s="17">
        <v>0.153253026091419</v>
      </c>
      <c r="X861" s="17"/>
      <c r="Y861" s="17">
        <v>0.138776560373369</v>
      </c>
      <c r="Z861" s="17">
        <v>0.12842355384760401</v>
      </c>
      <c r="AA861" s="17">
        <v>0.17469440531963801</v>
      </c>
      <c r="AB861" s="17">
        <v>0.175327375910937</v>
      </c>
      <c r="AC861" s="17">
        <v>4.7394104480271898E-2</v>
      </c>
      <c r="AD861" s="17">
        <v>0.14690474207943299</v>
      </c>
      <c r="AE861" s="17"/>
      <c r="AF861" s="17">
        <v>0.150183478023453</v>
      </c>
      <c r="AG861" s="17">
        <v>0.12523654576290999</v>
      </c>
      <c r="AH861" s="17"/>
      <c r="AI861" s="17">
        <v>0.105229809262211</v>
      </c>
      <c r="AJ861" s="17">
        <v>0.14789312054520501</v>
      </c>
      <c r="AK861" s="17">
        <v>0.15174230339325101</v>
      </c>
      <c r="AL861" s="17">
        <v>0.129041348507453</v>
      </c>
      <c r="AM861" s="17">
        <v>0.14264565791609399</v>
      </c>
      <c r="AN861" s="17">
        <v>0.14282679295657799</v>
      </c>
      <c r="AO861" s="17">
        <v>6.7026629662328294E-2</v>
      </c>
      <c r="AP861" s="17"/>
      <c r="AQ861" s="17">
        <v>0.13684157314694401</v>
      </c>
      <c r="AR861" s="17">
        <v>0.14330317165704801</v>
      </c>
      <c r="AS861" s="17"/>
      <c r="AT861" s="17">
        <v>9.8916283633844401E-2</v>
      </c>
      <c r="AU861" s="17">
        <v>0.15046610151930501</v>
      </c>
      <c r="AV861" s="17">
        <v>0.15673286548797299</v>
      </c>
      <c r="AW861" s="17"/>
      <c r="AX861" s="17">
        <v>0.155265494720913</v>
      </c>
      <c r="AY861" s="17">
        <v>0.133799118906719</v>
      </c>
      <c r="AZ861" s="17"/>
      <c r="BA861" s="17">
        <v>0.15931018180102599</v>
      </c>
      <c r="BB861" s="17">
        <v>0.13089326230981699</v>
      </c>
      <c r="BC861" s="17">
        <v>0.165833374922046</v>
      </c>
      <c r="BD861" s="17">
        <v>0.21834956392351401</v>
      </c>
      <c r="BE861" s="17">
        <v>9.3390973377631303E-2</v>
      </c>
      <c r="BF861" s="17"/>
      <c r="BG861" s="17">
        <v>0.137522390441566</v>
      </c>
      <c r="BH861" s="17">
        <v>0.12504076329058</v>
      </c>
    </row>
    <row r="862" spans="2:60" x14ac:dyDescent="0.35">
      <c r="B862" t="s">
        <v>334</v>
      </c>
      <c r="C862" s="17">
        <v>0.13940054570323099</v>
      </c>
      <c r="D862" s="17">
        <v>0.14868914837297101</v>
      </c>
      <c r="E862" s="17">
        <v>0.13275660370015399</v>
      </c>
      <c r="F862" s="17"/>
      <c r="G862" s="17">
        <v>0.13915963557948499</v>
      </c>
      <c r="H862" s="17">
        <v>0.141103870734027</v>
      </c>
      <c r="I862" s="17">
        <v>0.16375390296856199</v>
      </c>
      <c r="J862" s="17">
        <v>0.16310664974005001</v>
      </c>
      <c r="K862" s="17">
        <v>0.11386052788586799</v>
      </c>
      <c r="L862" s="17">
        <v>0.12113845434053699</v>
      </c>
      <c r="M862" s="17"/>
      <c r="N862" s="17">
        <v>0.173208408681472</v>
      </c>
      <c r="O862" s="17">
        <v>0.13377944962162899</v>
      </c>
      <c r="P862" s="17">
        <v>0.12560202939690401</v>
      </c>
      <c r="Q862" s="17">
        <v>0.120928249778642</v>
      </c>
      <c r="R862" s="17">
        <v>0.170148106469132</v>
      </c>
      <c r="S862" s="17"/>
      <c r="T862" s="17">
        <v>0.131008615968147</v>
      </c>
      <c r="U862" s="17">
        <v>0.13301577809017701</v>
      </c>
      <c r="V862" s="17">
        <v>0.147344887520549</v>
      </c>
      <c r="W862" s="17">
        <v>0.13824852966706599</v>
      </c>
      <c r="X862" s="17"/>
      <c r="Y862" s="17">
        <v>0.14714620052817901</v>
      </c>
      <c r="Z862" s="17">
        <v>0.14356042415968701</v>
      </c>
      <c r="AA862" s="17">
        <v>5.6650454880804502E-2</v>
      </c>
      <c r="AB862" s="17">
        <v>0.16313635627071199</v>
      </c>
      <c r="AC862" s="17">
        <v>6.4240024797063894E-2</v>
      </c>
      <c r="AD862" s="17">
        <v>0.11689435818724001</v>
      </c>
      <c r="AE862" s="17"/>
      <c r="AF862" s="17">
        <v>0.150457832325956</v>
      </c>
      <c r="AG862" s="17">
        <v>0.123844487269923</v>
      </c>
      <c r="AH862" s="17"/>
      <c r="AI862" s="17">
        <v>0.14581283798431</v>
      </c>
      <c r="AJ862" s="17">
        <v>0.170243692810708</v>
      </c>
      <c r="AK862" s="17">
        <v>0.116907767021679</v>
      </c>
      <c r="AL862" s="17">
        <v>0.16133332913007201</v>
      </c>
      <c r="AM862" s="17">
        <v>0.120643139835084</v>
      </c>
      <c r="AN862" s="17">
        <v>0.14463793529167901</v>
      </c>
      <c r="AO862" s="17">
        <v>7.7692651885531497E-2</v>
      </c>
      <c r="AP862" s="17"/>
      <c r="AQ862" s="17">
        <v>0.13372714650902801</v>
      </c>
      <c r="AR862" s="17">
        <v>0.15769332383699999</v>
      </c>
      <c r="AS862" s="17"/>
      <c r="AT862" s="17">
        <v>0.13114518191966601</v>
      </c>
      <c r="AU862" s="17">
        <v>0.15332247955624501</v>
      </c>
      <c r="AV862" s="17">
        <v>0.1336162330822</v>
      </c>
      <c r="AW862" s="17"/>
      <c r="AX862" s="17">
        <v>0.14116234562899499</v>
      </c>
      <c r="AY862" s="17">
        <v>0.138764147005009</v>
      </c>
      <c r="AZ862" s="17"/>
      <c r="BA862" s="17">
        <v>0.180895421642364</v>
      </c>
      <c r="BB862" s="17">
        <v>0.152326149046043</v>
      </c>
      <c r="BC862" s="17">
        <v>0.11516931111668501</v>
      </c>
      <c r="BD862" s="17">
        <v>0.27806321769713399</v>
      </c>
      <c r="BE862" s="17">
        <v>0.10203063402875601</v>
      </c>
      <c r="BF862" s="17"/>
      <c r="BG862" s="17">
        <v>0.15899081826645001</v>
      </c>
      <c r="BH862" s="17">
        <v>0.146616558586636</v>
      </c>
    </row>
    <row r="863" spans="2:60" x14ac:dyDescent="0.35">
      <c r="B863" t="s">
        <v>345</v>
      </c>
      <c r="C863" s="17">
        <v>0.107666201995849</v>
      </c>
      <c r="D863" s="17">
        <v>0.12597445478842201</v>
      </c>
      <c r="E863" s="17">
        <v>9.1965012977200694E-2</v>
      </c>
      <c r="F863" s="17"/>
      <c r="G863" s="17">
        <v>0.13062015566055299</v>
      </c>
      <c r="H863" s="17">
        <v>0.120000835011464</v>
      </c>
      <c r="I863" s="17">
        <v>0.13145594473158001</v>
      </c>
      <c r="J863" s="17">
        <v>7.0480932639368096E-2</v>
      </c>
      <c r="K863" s="17">
        <v>8.5735972493063098E-2</v>
      </c>
      <c r="L863" s="17">
        <v>0.110558411617797</v>
      </c>
      <c r="M863" s="17"/>
      <c r="N863" s="17">
        <v>0.118882510255938</v>
      </c>
      <c r="O863" s="17">
        <v>8.1674273379269996E-2</v>
      </c>
      <c r="P863" s="17">
        <v>0.12924220371789599</v>
      </c>
      <c r="Q863" s="17">
        <v>9.5393801394196495E-2</v>
      </c>
      <c r="R863" s="17">
        <v>0.102153383991249</v>
      </c>
      <c r="S863" s="17"/>
      <c r="T863" s="17">
        <v>0.109303525109494</v>
      </c>
      <c r="U863" s="17">
        <v>9.5411662357733504E-2</v>
      </c>
      <c r="V863" s="17">
        <v>0.11864207665823701</v>
      </c>
      <c r="W863" s="17">
        <v>9.9666072362487201E-2</v>
      </c>
      <c r="X863" s="17"/>
      <c r="Y863" s="17">
        <v>0.114154314495748</v>
      </c>
      <c r="Z863" s="17">
        <v>0.10390044948228901</v>
      </c>
      <c r="AA863" s="17">
        <v>0.12570567107355901</v>
      </c>
      <c r="AB863" s="17">
        <v>6.5633555951130906E-2</v>
      </c>
      <c r="AC863" s="17">
        <v>0</v>
      </c>
      <c r="AD863" s="17">
        <v>0.13966321419247499</v>
      </c>
      <c r="AE863" s="17"/>
      <c r="AF863" s="17">
        <v>0.113742054635845</v>
      </c>
      <c r="AG863" s="17">
        <v>0.101111566039189</v>
      </c>
      <c r="AH863" s="17"/>
      <c r="AI863" s="17">
        <v>0.107512444618724</v>
      </c>
      <c r="AJ863" s="17">
        <v>0.106130186963316</v>
      </c>
      <c r="AK863" s="17">
        <v>0.107103264543128</v>
      </c>
      <c r="AL863" s="17">
        <v>0.100759849780979</v>
      </c>
      <c r="AM863" s="17">
        <v>9.4686025227188303E-2</v>
      </c>
      <c r="AN863" s="17">
        <v>0.166014971476281</v>
      </c>
      <c r="AO863" s="17">
        <v>7.7057650000007097E-2</v>
      </c>
      <c r="AP863" s="17"/>
      <c r="AQ863" s="17">
        <v>0.12305289657343101</v>
      </c>
      <c r="AR863" s="17">
        <v>0.10367325285561201</v>
      </c>
      <c r="AS863" s="17"/>
      <c r="AT863" s="17">
        <v>0.13343643552915199</v>
      </c>
      <c r="AU863" s="17">
        <v>9.1844747826398399E-2</v>
      </c>
      <c r="AV863" s="17">
        <v>0.119860394292091</v>
      </c>
      <c r="AW863" s="17"/>
      <c r="AX863" s="17">
        <v>0.10115606217923399</v>
      </c>
      <c r="AY863" s="17">
        <v>0.110017799611419</v>
      </c>
      <c r="AZ863" s="17"/>
      <c r="BA863" s="17">
        <v>0.12742778764023999</v>
      </c>
      <c r="BB863" s="17">
        <v>0.128605875605559</v>
      </c>
      <c r="BC863" s="17">
        <v>0.102756515832106</v>
      </c>
      <c r="BD863" s="17">
        <v>0.153836664365116</v>
      </c>
      <c r="BE863" s="17">
        <v>7.7424524577423395E-2</v>
      </c>
      <c r="BF863" s="17"/>
      <c r="BG863" s="17">
        <v>0.12833105003641301</v>
      </c>
      <c r="BH863" s="17">
        <v>9.6778361400601601E-2</v>
      </c>
    </row>
    <row r="864" spans="2:60" x14ac:dyDescent="0.35">
      <c r="B864" t="s">
        <v>341</v>
      </c>
      <c r="C864" s="17">
        <v>9.0896341317719995E-2</v>
      </c>
      <c r="D864" s="17">
        <v>9.7970207548510005E-2</v>
      </c>
      <c r="E864" s="17">
        <v>8.4281201136731904E-2</v>
      </c>
      <c r="F864" s="17"/>
      <c r="G864" s="17">
        <v>0.165278939134718</v>
      </c>
      <c r="H864" s="17">
        <v>0.11712108648191701</v>
      </c>
      <c r="I864" s="17">
        <v>0.12591213512809701</v>
      </c>
      <c r="J864" s="17">
        <v>6.6530195661983302E-2</v>
      </c>
      <c r="K864" s="17">
        <v>4.9048531735210198E-2</v>
      </c>
      <c r="L864" s="17">
        <v>4.9437056173806199E-2</v>
      </c>
      <c r="M864" s="17"/>
      <c r="N864" s="17">
        <v>7.8096120341707403E-2</v>
      </c>
      <c r="O864" s="17">
        <v>7.6001348154712003E-2</v>
      </c>
      <c r="P864" s="17">
        <v>0.102214828792588</v>
      </c>
      <c r="Q864" s="17">
        <v>0.108728274769302</v>
      </c>
      <c r="R864" s="17">
        <v>9.1451698024564904E-2</v>
      </c>
      <c r="S864" s="17"/>
      <c r="T864" s="17">
        <v>0.100444047470514</v>
      </c>
      <c r="U864" s="17">
        <v>5.7688014420505598E-2</v>
      </c>
      <c r="V864" s="17">
        <v>9.9073329059666995E-2</v>
      </c>
      <c r="W864" s="17">
        <v>9.9955722906165903E-2</v>
      </c>
      <c r="X864" s="17"/>
      <c r="Y864" s="17">
        <v>0.109661551075888</v>
      </c>
      <c r="Z864" s="17">
        <v>8.4669372537935703E-2</v>
      </c>
      <c r="AA864" s="17">
        <v>2.6997602565305898E-2</v>
      </c>
      <c r="AB864" s="17">
        <v>9.9647682282242397E-2</v>
      </c>
      <c r="AC864" s="17">
        <v>0.21850798395127</v>
      </c>
      <c r="AD864" s="17">
        <v>6.2891631409799295E-2</v>
      </c>
      <c r="AE864" s="17"/>
      <c r="AF864" s="17">
        <v>9.4210172882504495E-2</v>
      </c>
      <c r="AG864" s="17">
        <v>8.7932660079691805E-2</v>
      </c>
      <c r="AH864" s="17"/>
      <c r="AI864" s="17">
        <v>7.3100070866998504E-2</v>
      </c>
      <c r="AJ864" s="17">
        <v>9.6106405751436294E-2</v>
      </c>
      <c r="AK864" s="17">
        <v>7.4855630297254894E-2</v>
      </c>
      <c r="AL864" s="17">
        <v>8.8206374734057999E-2</v>
      </c>
      <c r="AM864" s="17">
        <v>0.10389751954215801</v>
      </c>
      <c r="AN864" s="17">
        <v>9.1897379610442295E-2</v>
      </c>
      <c r="AO864" s="17">
        <v>9.4944942022129497E-2</v>
      </c>
      <c r="AP864" s="17"/>
      <c r="AQ864" s="17">
        <v>9.2582053512461196E-2</v>
      </c>
      <c r="AR864" s="17">
        <v>0.106467532078039</v>
      </c>
      <c r="AS864" s="17"/>
      <c r="AT864" s="17">
        <v>9.1174894667019696E-2</v>
      </c>
      <c r="AU864" s="17">
        <v>8.6077645251201804E-2</v>
      </c>
      <c r="AV864" s="17">
        <v>0.10765705088828401</v>
      </c>
      <c r="AW864" s="17"/>
      <c r="AX864" s="17">
        <v>7.5323554084290395E-2</v>
      </c>
      <c r="AY864" s="17">
        <v>9.6521555269723405E-2</v>
      </c>
      <c r="AZ864" s="17"/>
      <c r="BA864" s="17">
        <v>0.118909519869765</v>
      </c>
      <c r="BB864" s="17">
        <v>9.5193450243638997E-2</v>
      </c>
      <c r="BC864" s="17">
        <v>9.9195047478293205E-2</v>
      </c>
      <c r="BD864" s="17">
        <v>8.4511451453400097E-2</v>
      </c>
      <c r="BE864" s="17">
        <v>5.4403972623539402E-2</v>
      </c>
      <c r="BF864" s="17"/>
      <c r="BG864" s="17">
        <v>0.100725959296272</v>
      </c>
      <c r="BH864" s="17">
        <v>6.2029661866759199E-2</v>
      </c>
    </row>
    <row r="865" spans="2:60" x14ac:dyDescent="0.35">
      <c r="B865" t="s">
        <v>344</v>
      </c>
      <c r="C865" s="17">
        <v>8.4063264323486694E-2</v>
      </c>
      <c r="D865" s="17">
        <v>9.7829870785661993E-2</v>
      </c>
      <c r="E865" s="17">
        <v>7.2305422597875896E-2</v>
      </c>
      <c r="F865" s="17"/>
      <c r="G865" s="17">
        <v>0.120990558287925</v>
      </c>
      <c r="H865" s="17">
        <v>0.106359454963126</v>
      </c>
      <c r="I865" s="17">
        <v>0.115871087224409</v>
      </c>
      <c r="J865" s="17">
        <v>0.105408832785664</v>
      </c>
      <c r="K865" s="17">
        <v>3.6078196952874203E-2</v>
      </c>
      <c r="L865" s="17">
        <v>4.0386486392259002E-2</v>
      </c>
      <c r="M865" s="17"/>
      <c r="N865" s="17">
        <v>9.7260834025408693E-2</v>
      </c>
      <c r="O865" s="17">
        <v>7.2501023909879406E-2</v>
      </c>
      <c r="P865" s="17">
        <v>8.6590346808730595E-2</v>
      </c>
      <c r="Q865" s="17">
        <v>9.2571542661058104E-2</v>
      </c>
      <c r="R865" s="17">
        <v>7.6238420365890194E-2</v>
      </c>
      <c r="S865" s="17"/>
      <c r="T865" s="17">
        <v>8.0013248282051599E-2</v>
      </c>
      <c r="U865" s="17">
        <v>5.7678080107964998E-2</v>
      </c>
      <c r="V865" s="17">
        <v>7.7416271567525299E-2</v>
      </c>
      <c r="W865" s="17">
        <v>0.120467061642236</v>
      </c>
      <c r="X865" s="17"/>
      <c r="Y865" s="17">
        <v>9.92802682053988E-2</v>
      </c>
      <c r="Z865" s="17">
        <v>7.6037427629113294E-2</v>
      </c>
      <c r="AA865" s="17">
        <v>7.8825237311347093E-2</v>
      </c>
      <c r="AB865" s="17">
        <v>5.96633994813449E-2</v>
      </c>
      <c r="AC865" s="17">
        <v>3.6812164391495601E-2</v>
      </c>
      <c r="AD865" s="17">
        <v>9.4499266054642594E-2</v>
      </c>
      <c r="AE865" s="17"/>
      <c r="AF865" s="17">
        <v>7.7041224601354805E-2</v>
      </c>
      <c r="AG865" s="17">
        <v>9.3280187699807199E-2</v>
      </c>
      <c r="AH865" s="17"/>
      <c r="AI865" s="17">
        <v>0.123869174560837</v>
      </c>
      <c r="AJ865" s="17">
        <v>0.104584094045925</v>
      </c>
      <c r="AK865" s="17">
        <v>7.1637813334169201E-2</v>
      </c>
      <c r="AL865" s="17">
        <v>6.5248549571164299E-2</v>
      </c>
      <c r="AM865" s="17">
        <v>8.67490804234997E-2</v>
      </c>
      <c r="AN865" s="17">
        <v>5.8242961285607402E-2</v>
      </c>
      <c r="AO865" s="17">
        <v>3.5250068316283197E-2</v>
      </c>
      <c r="AP865" s="17"/>
      <c r="AQ865" s="17">
        <v>8.19389651870671E-2</v>
      </c>
      <c r="AR865" s="17">
        <v>8.9339106190423706E-2</v>
      </c>
      <c r="AS865" s="17"/>
      <c r="AT865" s="17">
        <v>6.9802349043991199E-2</v>
      </c>
      <c r="AU865" s="17">
        <v>7.9624628556626997E-2</v>
      </c>
      <c r="AV865" s="17">
        <v>0.101915230814181</v>
      </c>
      <c r="AW865" s="17"/>
      <c r="AX865" s="17">
        <v>5.4593228565511097E-2</v>
      </c>
      <c r="AY865" s="17">
        <v>9.47084528711052E-2</v>
      </c>
      <c r="AZ865" s="17"/>
      <c r="BA865" s="17">
        <v>8.4021247059751406E-2</v>
      </c>
      <c r="BB865" s="17">
        <v>0.109081674644406</v>
      </c>
      <c r="BC865" s="17">
        <v>9.6373388614634001E-2</v>
      </c>
      <c r="BD865" s="17">
        <v>0.103165594841789</v>
      </c>
      <c r="BE865" s="17">
        <v>2.63058726330553E-2</v>
      </c>
      <c r="BF865" s="17"/>
      <c r="BG865" s="17">
        <v>0.103235552388035</v>
      </c>
      <c r="BH865" s="17">
        <v>4.5773074127944298E-2</v>
      </c>
    </row>
    <row r="866" spans="2:60" x14ac:dyDescent="0.35">
      <c r="B866" t="s">
        <v>343</v>
      </c>
      <c r="C866" s="17">
        <v>8.36374166089566E-2</v>
      </c>
      <c r="D866" s="17">
        <v>9.3261002314950603E-2</v>
      </c>
      <c r="E866" s="17">
        <v>7.4436744618875797E-2</v>
      </c>
      <c r="F866" s="17"/>
      <c r="G866" s="17">
        <v>9.2745309334509501E-2</v>
      </c>
      <c r="H866" s="17">
        <v>0.11593494335341301</v>
      </c>
      <c r="I866" s="17">
        <v>0.10720557550509401</v>
      </c>
      <c r="J866" s="17">
        <v>7.95889502068136E-2</v>
      </c>
      <c r="K866" s="17">
        <v>6.7097130086491596E-2</v>
      </c>
      <c r="L866" s="17">
        <v>4.8374285104049897E-2</v>
      </c>
      <c r="M866" s="17"/>
      <c r="N866" s="17">
        <v>9.3481470823969307E-2</v>
      </c>
      <c r="O866" s="17">
        <v>9.4046092109016502E-2</v>
      </c>
      <c r="P866" s="17">
        <v>6.5685502774087801E-2</v>
      </c>
      <c r="Q866" s="17">
        <v>9.3620036020824596E-2</v>
      </c>
      <c r="R866" s="17">
        <v>0.100465441834216</v>
      </c>
      <c r="S866" s="17"/>
      <c r="T866" s="17">
        <v>8.89881936421862E-2</v>
      </c>
      <c r="U866" s="17">
        <v>6.1100984151648802E-2</v>
      </c>
      <c r="V866" s="17">
        <v>8.7384798476588393E-2</v>
      </c>
      <c r="W866" s="17">
        <v>9.3457994913605E-2</v>
      </c>
      <c r="X866" s="17"/>
      <c r="Y866" s="17">
        <v>9.7084535390519894E-2</v>
      </c>
      <c r="Z866" s="17">
        <v>7.2778417894320505E-2</v>
      </c>
      <c r="AA866" s="17">
        <v>7.4213097208562007E-2</v>
      </c>
      <c r="AB866" s="17">
        <v>7.9097165703295794E-2</v>
      </c>
      <c r="AC866" s="17">
        <v>0.19180198647809901</v>
      </c>
      <c r="AD866" s="17">
        <v>8.1431863570061699E-2</v>
      </c>
      <c r="AE866" s="17"/>
      <c r="AF866" s="17">
        <v>9.1122737528821093E-2</v>
      </c>
      <c r="AG866" s="17">
        <v>7.4631186063575702E-2</v>
      </c>
      <c r="AH866" s="17"/>
      <c r="AI866" s="17">
        <v>7.0524383648227301E-2</v>
      </c>
      <c r="AJ866" s="17">
        <v>0.104052719935528</v>
      </c>
      <c r="AK866" s="17">
        <v>5.9348104241868697E-2</v>
      </c>
      <c r="AL866" s="17">
        <v>8.3349047242151905E-2</v>
      </c>
      <c r="AM866" s="17">
        <v>9.5596951270693203E-2</v>
      </c>
      <c r="AN866" s="17">
        <v>6.3520291155909306E-2</v>
      </c>
      <c r="AO866" s="17">
        <v>7.1869625238318996E-2</v>
      </c>
      <c r="AP866" s="17"/>
      <c r="AQ866" s="17">
        <v>9.3905363317685994E-2</v>
      </c>
      <c r="AR866" s="17">
        <v>7.9820789195735001E-2</v>
      </c>
      <c r="AS866" s="17"/>
      <c r="AT866" s="17">
        <v>8.7650770217083701E-2</v>
      </c>
      <c r="AU866" s="17">
        <v>7.5072828767066294E-2</v>
      </c>
      <c r="AV866" s="17">
        <v>9.4559770232874693E-2</v>
      </c>
      <c r="AW866" s="17"/>
      <c r="AX866" s="17">
        <v>8.4314815307112101E-2</v>
      </c>
      <c r="AY866" s="17">
        <v>8.3392726140203904E-2</v>
      </c>
      <c r="AZ866" s="17"/>
      <c r="BA866" s="17">
        <v>0.120286427540575</v>
      </c>
      <c r="BB866" s="17">
        <v>9.5545344104235597E-2</v>
      </c>
      <c r="BC866" s="17">
        <v>8.4963897667403601E-2</v>
      </c>
      <c r="BD866" s="17">
        <v>0.16188871254148099</v>
      </c>
      <c r="BE866" s="17">
        <v>2.5523628954003799E-2</v>
      </c>
      <c r="BF866" s="17"/>
      <c r="BG866" s="17">
        <v>0.101316969430074</v>
      </c>
      <c r="BH866" s="17">
        <v>6.0062480810056197E-2</v>
      </c>
    </row>
    <row r="867" spans="2:60" x14ac:dyDescent="0.35">
      <c r="B867" t="s">
        <v>339</v>
      </c>
      <c r="C867" s="17">
        <v>8.2397860630001402E-2</v>
      </c>
      <c r="D867" s="17">
        <v>0.104907131455187</v>
      </c>
      <c r="E867" s="17">
        <v>5.9957104899654001E-2</v>
      </c>
      <c r="F867" s="17"/>
      <c r="G867" s="17">
        <v>8.3678995449494406E-2</v>
      </c>
      <c r="H867" s="17">
        <v>0.113875525580593</v>
      </c>
      <c r="I867" s="17">
        <v>0.10105275923288599</v>
      </c>
      <c r="J867" s="17">
        <v>0.103902001894912</v>
      </c>
      <c r="K867" s="17">
        <v>5.5048207858102702E-2</v>
      </c>
      <c r="L867" s="17">
        <v>4.5423559387163602E-2</v>
      </c>
      <c r="M867" s="17"/>
      <c r="N867" s="17">
        <v>8.2711880160283802E-2</v>
      </c>
      <c r="O867" s="17">
        <v>6.92925588531004E-2</v>
      </c>
      <c r="P867" s="17">
        <v>9.0320682669342803E-2</v>
      </c>
      <c r="Q867" s="17">
        <v>9.7134843395577694E-2</v>
      </c>
      <c r="R867" s="17">
        <v>8.0676194867869894E-2</v>
      </c>
      <c r="S867" s="17"/>
      <c r="T867" s="17">
        <v>6.0961930383296302E-2</v>
      </c>
      <c r="U867" s="17">
        <v>5.56970630320393E-2</v>
      </c>
      <c r="V867" s="17">
        <v>9.6080046382998302E-2</v>
      </c>
      <c r="W867" s="17">
        <v>9.9022811124125296E-2</v>
      </c>
      <c r="X867" s="17"/>
      <c r="Y867" s="17">
        <v>0.109806520157638</v>
      </c>
      <c r="Z867" s="17">
        <v>6.5269941927424399E-2</v>
      </c>
      <c r="AA867" s="17">
        <v>7.8652141866195804E-2</v>
      </c>
      <c r="AB867" s="17">
        <v>7.8284546000771199E-2</v>
      </c>
      <c r="AC867" s="17">
        <v>4.5217665845632603E-2</v>
      </c>
      <c r="AD867" s="17">
        <v>7.2162927996249293E-2</v>
      </c>
      <c r="AE867" s="17"/>
      <c r="AF867" s="17">
        <v>7.5358455719579498E-2</v>
      </c>
      <c r="AG867" s="17">
        <v>9.3002384004221603E-2</v>
      </c>
      <c r="AH867" s="17"/>
      <c r="AI867" s="17">
        <v>6.16084905146922E-2</v>
      </c>
      <c r="AJ867" s="17">
        <v>9.9942007181304304E-2</v>
      </c>
      <c r="AK867" s="17">
        <v>5.4111506072456697E-2</v>
      </c>
      <c r="AL867" s="17">
        <v>6.7101830726709805E-2</v>
      </c>
      <c r="AM867" s="17">
        <v>0.105339617935885</v>
      </c>
      <c r="AN867" s="17">
        <v>7.8419063586156898E-2</v>
      </c>
      <c r="AO867" s="17">
        <v>5.3139694588380901E-2</v>
      </c>
      <c r="AP867" s="17"/>
      <c r="AQ867" s="17">
        <v>7.3030196814235199E-2</v>
      </c>
      <c r="AR867" s="17">
        <v>9.9624277319914703E-2</v>
      </c>
      <c r="AS867" s="17"/>
      <c r="AT867" s="17">
        <v>5.4669851403209402E-2</v>
      </c>
      <c r="AU867" s="17">
        <v>6.64554546540881E-2</v>
      </c>
      <c r="AV867" s="17">
        <v>0.117963217955547</v>
      </c>
      <c r="AW867" s="17"/>
      <c r="AX867" s="17">
        <v>6.4473087346808899E-2</v>
      </c>
      <c r="AY867" s="17">
        <v>8.8872660757152902E-2</v>
      </c>
      <c r="AZ867" s="17"/>
      <c r="BA867" s="17">
        <v>0.15227354583462699</v>
      </c>
      <c r="BB867" s="17">
        <v>7.8078936918769701E-2</v>
      </c>
      <c r="BC867" s="17">
        <v>9.0436257246407803E-2</v>
      </c>
      <c r="BD867" s="17">
        <v>0.116055757241463</v>
      </c>
      <c r="BE867" s="17">
        <v>2.2892775377544399E-2</v>
      </c>
      <c r="BF867" s="17"/>
      <c r="BG867" s="17">
        <v>9.5387131402704897E-2</v>
      </c>
      <c r="BH867" s="17">
        <v>4.6489302761343602E-2</v>
      </c>
    </row>
    <row r="868" spans="2:60" x14ac:dyDescent="0.35">
      <c r="B868" t="s">
        <v>342</v>
      </c>
      <c r="C868" s="17">
        <v>7.5915849013737699E-2</v>
      </c>
      <c r="D868" s="17">
        <v>8.5782581397737701E-2</v>
      </c>
      <c r="E868" s="17">
        <v>6.6486509040377603E-2</v>
      </c>
      <c r="F868" s="17"/>
      <c r="G868" s="17">
        <v>5.6976112027129898E-2</v>
      </c>
      <c r="H868" s="17">
        <v>7.5438498796758804E-2</v>
      </c>
      <c r="I868" s="17">
        <v>5.3686607329163902E-2</v>
      </c>
      <c r="J868" s="17">
        <v>7.0019582009058903E-2</v>
      </c>
      <c r="K868" s="17">
        <v>0.10773149708682001</v>
      </c>
      <c r="L868" s="17">
        <v>8.4126804551076004E-2</v>
      </c>
      <c r="M868" s="17"/>
      <c r="N868" s="17">
        <v>7.4851905606919594E-2</v>
      </c>
      <c r="O868" s="17">
        <v>8.9513658809221394E-2</v>
      </c>
      <c r="P868" s="17">
        <v>7.1962399407776198E-2</v>
      </c>
      <c r="Q868" s="17">
        <v>5.3370301669985E-2</v>
      </c>
      <c r="R868" s="17">
        <v>9.0736177589707298E-2</v>
      </c>
      <c r="S868" s="17"/>
      <c r="T868" s="17">
        <v>5.1774694519804799E-2</v>
      </c>
      <c r="U868" s="17">
        <v>9.3036975249312107E-2</v>
      </c>
      <c r="V868" s="17">
        <v>7.8750160573643299E-2</v>
      </c>
      <c r="W868" s="17">
        <v>7.3653812754099907E-2</v>
      </c>
      <c r="X868" s="17"/>
      <c r="Y868" s="17">
        <v>5.6872869830840903E-2</v>
      </c>
      <c r="Z868" s="17">
        <v>8.6601770413517007E-2</v>
      </c>
      <c r="AA868" s="17">
        <v>8.7108101607575705E-2</v>
      </c>
      <c r="AB868" s="17">
        <v>8.1460973978371598E-2</v>
      </c>
      <c r="AC868" s="17">
        <v>0.16858108747174899</v>
      </c>
      <c r="AD868" s="17">
        <v>7.6773060604506296E-2</v>
      </c>
      <c r="AE868" s="17"/>
      <c r="AF868" s="17">
        <v>7.1931534149680301E-2</v>
      </c>
      <c r="AG868" s="17">
        <v>8.2997887197386697E-2</v>
      </c>
      <c r="AH868" s="17"/>
      <c r="AI868" s="17">
        <v>7.1789614343079997E-2</v>
      </c>
      <c r="AJ868" s="17">
        <v>7.5311993224982499E-2</v>
      </c>
      <c r="AK868" s="17">
        <v>8.3259704297014805E-2</v>
      </c>
      <c r="AL868" s="17">
        <v>6.6307272823086794E-2</v>
      </c>
      <c r="AM868" s="17">
        <v>7.9484787344439797E-2</v>
      </c>
      <c r="AN868" s="17">
        <v>6.1821221960756498E-2</v>
      </c>
      <c r="AO868" s="17">
        <v>9.1523033077233903E-2</v>
      </c>
      <c r="AP868" s="17"/>
      <c r="AQ868" s="17">
        <v>4.7111166782758299E-2</v>
      </c>
      <c r="AR868" s="17">
        <v>0.113468582456239</v>
      </c>
      <c r="AS868" s="17"/>
      <c r="AT868" s="17">
        <v>5.2864644772658301E-2</v>
      </c>
      <c r="AU868" s="17">
        <v>5.26136253052258E-2</v>
      </c>
      <c r="AV868" s="17">
        <v>0.123512668430118</v>
      </c>
      <c r="AW868" s="17"/>
      <c r="AX868" s="17">
        <v>8.3731319344039198E-2</v>
      </c>
      <c r="AY868" s="17">
        <v>7.3092738925319797E-2</v>
      </c>
      <c r="AZ868" s="17"/>
      <c r="BA868" s="17">
        <v>4.8201170299667001E-2</v>
      </c>
      <c r="BB868" s="17">
        <v>4.6001430309118303E-2</v>
      </c>
      <c r="BC868" s="17">
        <v>3.4252177158634302E-2</v>
      </c>
      <c r="BD868" s="17">
        <v>6.7934285307061706E-2</v>
      </c>
      <c r="BE868" s="17">
        <v>0.27528628722696502</v>
      </c>
      <c r="BF868" s="17"/>
      <c r="BG868" s="17">
        <v>4.6514587910820603E-2</v>
      </c>
      <c r="BH868" s="17">
        <v>0.22276771071193399</v>
      </c>
    </row>
    <row r="869" spans="2:60" x14ac:dyDescent="0.35">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17"/>
      <c r="BB869" s="17"/>
      <c r="BC869" s="17"/>
      <c r="BD869" s="17"/>
      <c r="BE869" s="17"/>
      <c r="BF869" s="17"/>
      <c r="BG869" s="17"/>
      <c r="BH869" s="17"/>
    </row>
    <row r="870" spans="2:60" x14ac:dyDescent="0.35">
      <c r="B870" s="6" t="s">
        <v>353</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17"/>
      <c r="BB870" s="17"/>
      <c r="BC870" s="17"/>
      <c r="BD870" s="17"/>
      <c r="BE870" s="17"/>
      <c r="BF870" s="17"/>
      <c r="BG870" s="17"/>
      <c r="BH870" s="17"/>
    </row>
    <row r="871" spans="2:60" x14ac:dyDescent="0.35">
      <c r="B871" s="24" t="s">
        <v>182</v>
      </c>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row>
    <row r="872" spans="2:60" x14ac:dyDescent="0.35">
      <c r="B872" t="s">
        <v>348</v>
      </c>
      <c r="C872" s="17">
        <v>1.8134118427540601E-2</v>
      </c>
      <c r="D872" s="17">
        <v>2.2080625325781401E-2</v>
      </c>
      <c r="E872" s="17">
        <v>1.4387608431965401E-2</v>
      </c>
      <c r="F872" s="17"/>
      <c r="G872" s="17">
        <v>3.5669749505107602E-2</v>
      </c>
      <c r="H872" s="17">
        <v>1.34664937914027E-2</v>
      </c>
      <c r="I872" s="17">
        <v>3.25900608224566E-2</v>
      </c>
      <c r="J872" s="17">
        <v>2.9799816438062302E-2</v>
      </c>
      <c r="K872" s="17">
        <v>6.4510856258746798E-3</v>
      </c>
      <c r="L872" s="17">
        <v>0</v>
      </c>
      <c r="M872" s="17"/>
      <c r="N872" s="17">
        <v>2.74045815344614E-2</v>
      </c>
      <c r="O872" s="17">
        <v>1.36757627801996E-2</v>
      </c>
      <c r="P872" s="17">
        <v>1.9692335996723001E-2</v>
      </c>
      <c r="Q872" s="17">
        <v>0</v>
      </c>
      <c r="R872" s="17">
        <v>3.7351487704783401E-2</v>
      </c>
      <c r="S872" s="17"/>
      <c r="T872" s="17">
        <v>6.1585414714988599E-3</v>
      </c>
      <c r="U872" s="17">
        <v>2.0059637532569001E-2</v>
      </c>
      <c r="V872" s="17">
        <v>1.7195507366391801E-2</v>
      </c>
      <c r="W872" s="17">
        <v>2.72693035377473E-2</v>
      </c>
      <c r="X872" s="17"/>
      <c r="Y872" s="17">
        <v>2.1430708699909699E-2</v>
      </c>
      <c r="Z872" s="17">
        <v>1.2175510407019001E-2</v>
      </c>
      <c r="AA872" s="17">
        <v>4.3186913006938797E-2</v>
      </c>
      <c r="AB872" s="17">
        <v>1.9903047552329401E-2</v>
      </c>
      <c r="AC872" s="17">
        <v>0</v>
      </c>
      <c r="AD872" s="17">
        <v>2.24360037875335E-2</v>
      </c>
      <c r="AE872" s="17"/>
      <c r="AF872" s="17">
        <v>1.3544902396016099E-2</v>
      </c>
      <c r="AG872" s="17">
        <v>2.4870388076393999E-2</v>
      </c>
      <c r="AH872" s="17"/>
      <c r="AI872" s="17">
        <v>1.25053266211065E-2</v>
      </c>
      <c r="AJ872" s="17">
        <v>4.6669929629456201E-2</v>
      </c>
      <c r="AK872" s="17">
        <v>0</v>
      </c>
      <c r="AL872" s="17">
        <v>9.8845114889853994E-3</v>
      </c>
      <c r="AM872" s="17">
        <v>5.6322842889732798E-3</v>
      </c>
      <c r="AN872" s="17">
        <v>3.98541084968407E-2</v>
      </c>
      <c r="AO872" s="17">
        <v>0</v>
      </c>
      <c r="AP872" s="17"/>
      <c r="AQ872" s="17">
        <v>1.5943874216371199E-2</v>
      </c>
      <c r="AR872" s="17">
        <v>2.6249612983977599E-2</v>
      </c>
      <c r="AS872" s="17"/>
      <c r="AT872" s="17">
        <v>1.7526056423477002E-2</v>
      </c>
      <c r="AU872" s="17">
        <v>1.81237705190158E-2</v>
      </c>
      <c r="AV872" s="17">
        <v>1.7565044924162401E-2</v>
      </c>
      <c r="AW872" s="17"/>
      <c r="AX872" s="17">
        <v>1.0339687995394101E-2</v>
      </c>
      <c r="AY872" s="17">
        <v>2.0744939427989498E-2</v>
      </c>
      <c r="AZ872" s="17"/>
      <c r="BA872" s="17">
        <v>4.9446175742743202E-2</v>
      </c>
      <c r="BB872" s="17">
        <v>3.2362160659580197E-2</v>
      </c>
      <c r="BC872" s="17">
        <v>0</v>
      </c>
      <c r="BD872" s="17">
        <v>0</v>
      </c>
      <c r="BE872" s="17">
        <v>2.5004960308399601E-2</v>
      </c>
      <c r="BF872" s="17"/>
      <c r="BG872" s="17">
        <v>3.6129851329197403E-2</v>
      </c>
      <c r="BH872" s="17">
        <v>1.8731833932635101E-2</v>
      </c>
    </row>
    <row r="873" spans="2:60" x14ac:dyDescent="0.35">
      <c r="B873" t="s">
        <v>349</v>
      </c>
      <c r="C873" s="17">
        <v>6.4570438620640797E-2</v>
      </c>
      <c r="D873" s="17">
        <v>7.5405404399232101E-2</v>
      </c>
      <c r="E873" s="17">
        <v>5.4482540669415297E-2</v>
      </c>
      <c r="F873" s="17"/>
      <c r="G873" s="17">
        <v>7.4340687457903995E-2</v>
      </c>
      <c r="H873" s="17">
        <v>0.14751140045066199</v>
      </c>
      <c r="I873" s="17">
        <v>6.5457153300302398E-2</v>
      </c>
      <c r="J873" s="17">
        <v>6.3024870264732497E-2</v>
      </c>
      <c r="K873" s="17">
        <v>2.8196508596147401E-2</v>
      </c>
      <c r="L873" s="17">
        <v>2.4117025229686499E-2</v>
      </c>
      <c r="M873" s="17"/>
      <c r="N873" s="17">
        <v>4.9893768012157703E-2</v>
      </c>
      <c r="O873" s="17">
        <v>3.4360770015824001E-2</v>
      </c>
      <c r="P873" s="17">
        <v>7.9762453066134498E-2</v>
      </c>
      <c r="Q873" s="17">
        <v>0.11584508911069</v>
      </c>
      <c r="R873" s="17">
        <v>4.3331583161276999E-2</v>
      </c>
      <c r="S873" s="17"/>
      <c r="T873" s="17">
        <v>7.9253571817192295E-2</v>
      </c>
      <c r="U873" s="17">
        <v>6.7662647370448595E-2</v>
      </c>
      <c r="V873" s="17">
        <v>5.3634618039173201E-2</v>
      </c>
      <c r="W873" s="17">
        <v>6.9060939104502603E-2</v>
      </c>
      <c r="X873" s="17"/>
      <c r="Y873" s="17">
        <v>8.8428882338214804E-2</v>
      </c>
      <c r="Z873" s="17">
        <v>6.5914913383546506E-2</v>
      </c>
      <c r="AA873" s="17">
        <v>0</v>
      </c>
      <c r="AB873" s="17">
        <v>8.0493734756776403E-2</v>
      </c>
      <c r="AC873" s="17">
        <v>0</v>
      </c>
      <c r="AD873" s="17">
        <v>1.3314004579136099E-2</v>
      </c>
      <c r="AE873" s="17"/>
      <c r="AF873" s="17">
        <v>7.3227482647284306E-2</v>
      </c>
      <c r="AG873" s="17">
        <v>5.1833892331442602E-2</v>
      </c>
      <c r="AH873" s="17"/>
      <c r="AI873" s="17">
        <v>4.2241534554844903E-2</v>
      </c>
      <c r="AJ873" s="17">
        <v>4.3099897777472501E-2</v>
      </c>
      <c r="AK873" s="17">
        <v>3.5323502552754897E-2</v>
      </c>
      <c r="AL873" s="17">
        <v>2.1992438323315499E-2</v>
      </c>
      <c r="AM873" s="17">
        <v>0.107103058271922</v>
      </c>
      <c r="AN873" s="17">
        <v>0.16318497288755199</v>
      </c>
      <c r="AO873" s="17">
        <v>0</v>
      </c>
      <c r="AP873" s="17"/>
      <c r="AQ873" s="17">
        <v>6.5028051532857706E-2</v>
      </c>
      <c r="AR873" s="17">
        <v>7.7712316438506901E-2</v>
      </c>
      <c r="AS873" s="17"/>
      <c r="AT873" s="17">
        <v>4.4116785241262099E-2</v>
      </c>
      <c r="AU873" s="17">
        <v>4.6518799359585299E-2</v>
      </c>
      <c r="AV873" s="17">
        <v>0.111210267646232</v>
      </c>
      <c r="AW873" s="17"/>
      <c r="AX873" s="17">
        <v>8.89467406018596E-2</v>
      </c>
      <c r="AY873" s="17">
        <v>5.6405356940859103E-2</v>
      </c>
      <c r="AZ873" s="17"/>
      <c r="BA873" s="17">
        <v>0.13104263389448101</v>
      </c>
      <c r="BB873" s="17">
        <v>6.6563841227557805E-2</v>
      </c>
      <c r="BC873" s="17">
        <v>5.8427070950827303E-2</v>
      </c>
      <c r="BD873" s="17">
        <v>7.79194826474785E-2</v>
      </c>
      <c r="BE873" s="17">
        <v>6.0910131837636002E-2</v>
      </c>
      <c r="BF873" s="17"/>
      <c r="BG873" s="17">
        <v>8.0783926162906097E-2</v>
      </c>
      <c r="BH873" s="17">
        <v>6.5177357455427201E-2</v>
      </c>
    </row>
    <row r="874" spans="2:60" x14ac:dyDescent="0.35">
      <c r="B874" t="s">
        <v>350</v>
      </c>
      <c r="C874" s="17">
        <v>0.23685297640341599</v>
      </c>
      <c r="D874" s="17">
        <v>0.25277280777965999</v>
      </c>
      <c r="E874" s="17">
        <v>0.223932180373068</v>
      </c>
      <c r="F874" s="17"/>
      <c r="G874" s="17">
        <v>0.31936529160681099</v>
      </c>
      <c r="H874" s="17">
        <v>0.2320782893526</v>
      </c>
      <c r="I874" s="17">
        <v>0.17375072607544501</v>
      </c>
      <c r="J874" s="17">
        <v>0.213606369929769</v>
      </c>
      <c r="K874" s="17">
        <v>0.235757083411269</v>
      </c>
      <c r="L874" s="17">
        <v>0.26424017557247897</v>
      </c>
      <c r="M874" s="17"/>
      <c r="N874" s="17">
        <v>0.32121437438721601</v>
      </c>
      <c r="O874" s="17">
        <v>0.25456635567681002</v>
      </c>
      <c r="P874" s="17">
        <v>0.21650867684825201</v>
      </c>
      <c r="Q874" s="17">
        <v>0.16116587459350401</v>
      </c>
      <c r="R874" s="17">
        <v>0.20893478946588701</v>
      </c>
      <c r="S874" s="17"/>
      <c r="T874" s="17">
        <v>0.207191721758403</v>
      </c>
      <c r="U874" s="17">
        <v>0.23283274092775899</v>
      </c>
      <c r="V874" s="17">
        <v>0.28327182730300698</v>
      </c>
      <c r="W874" s="17">
        <v>0.18465085424119401</v>
      </c>
      <c r="X874" s="17"/>
      <c r="Y874" s="17">
        <v>0.25808312669400502</v>
      </c>
      <c r="Z874" s="17">
        <v>0.21322074618762701</v>
      </c>
      <c r="AA874" s="17">
        <v>0.25342711735293499</v>
      </c>
      <c r="AB874" s="17">
        <v>0.145777065126865</v>
      </c>
      <c r="AC874" s="17">
        <v>0.214859331005361</v>
      </c>
      <c r="AD874" s="17">
        <v>0.31570038928872202</v>
      </c>
      <c r="AE874" s="17"/>
      <c r="AF874" s="17">
        <v>0.23909971454075299</v>
      </c>
      <c r="AG874" s="17">
        <v>0.23520793037318499</v>
      </c>
      <c r="AH874" s="17"/>
      <c r="AI874" s="17">
        <v>0.29778209322427301</v>
      </c>
      <c r="AJ874" s="17">
        <v>0.30798938428832801</v>
      </c>
      <c r="AK874" s="17">
        <v>0.221319335927672</v>
      </c>
      <c r="AL874" s="17">
        <v>0.29621657103506899</v>
      </c>
      <c r="AM874" s="17">
        <v>0.198585438388511</v>
      </c>
      <c r="AN874" s="17">
        <v>9.0357953399828106E-2</v>
      </c>
      <c r="AO874" s="17">
        <v>5.7802230887243303E-2</v>
      </c>
      <c r="AP874" s="17"/>
      <c r="AQ874" s="17">
        <v>0.204543300433914</v>
      </c>
      <c r="AR874" s="17">
        <v>0.27363521459447798</v>
      </c>
      <c r="AS874" s="17"/>
      <c r="AT874" s="17">
        <v>0.10626201409645</v>
      </c>
      <c r="AU874" s="17">
        <v>0.26743294789619398</v>
      </c>
      <c r="AV874" s="17">
        <v>0.25689277945783001</v>
      </c>
      <c r="AW874" s="17"/>
      <c r="AX874" s="17">
        <v>0.21253554843001701</v>
      </c>
      <c r="AY874" s="17">
        <v>0.24499833765624299</v>
      </c>
      <c r="AZ874" s="17"/>
      <c r="BA874" s="17">
        <v>0.29948253079758602</v>
      </c>
      <c r="BB874" s="17">
        <v>0.25945623309209198</v>
      </c>
      <c r="BC874" s="17">
        <v>0.21839170530698501</v>
      </c>
      <c r="BD874" s="17">
        <v>0.20918678104662999</v>
      </c>
      <c r="BE874" s="17">
        <v>0.23364978881096801</v>
      </c>
      <c r="BF874" s="17"/>
      <c r="BG874" s="17">
        <v>0.26828359057627799</v>
      </c>
      <c r="BH874" s="17">
        <v>0.22751262493051</v>
      </c>
    </row>
    <row r="875" spans="2:60" x14ac:dyDescent="0.35">
      <c r="B875" t="s">
        <v>351</v>
      </c>
      <c r="C875" s="17">
        <v>0.42583332688849501</v>
      </c>
      <c r="D875" s="17">
        <v>0.39062289504716302</v>
      </c>
      <c r="E875" s="17">
        <v>0.45812684612190502</v>
      </c>
      <c r="F875" s="17"/>
      <c r="G875" s="17">
        <v>0.46175870865846702</v>
      </c>
      <c r="H875" s="17">
        <v>0.36370520203139001</v>
      </c>
      <c r="I875" s="17">
        <v>0.49791828329709797</v>
      </c>
      <c r="J875" s="17">
        <v>0.435627757727374</v>
      </c>
      <c r="K875" s="17">
        <v>0.39983183126330002</v>
      </c>
      <c r="L875" s="17">
        <v>0.40229917772046703</v>
      </c>
      <c r="M875" s="17"/>
      <c r="N875" s="17">
        <v>0.40963251221873498</v>
      </c>
      <c r="O875" s="17">
        <v>0.49729120779661801</v>
      </c>
      <c r="P875" s="17">
        <v>0.45820734863621998</v>
      </c>
      <c r="Q875" s="17">
        <v>0.31905223729880999</v>
      </c>
      <c r="R875" s="17">
        <v>0.29059691185066799</v>
      </c>
      <c r="S875" s="17"/>
      <c r="T875" s="17">
        <v>0.50583315519850702</v>
      </c>
      <c r="U875" s="17">
        <v>0.40690558535994298</v>
      </c>
      <c r="V875" s="17">
        <v>0.40976786751894301</v>
      </c>
      <c r="W875" s="17">
        <v>0.40792465462549399</v>
      </c>
      <c r="X875" s="17"/>
      <c r="Y875" s="17">
        <v>0.414838154830379</v>
      </c>
      <c r="Z875" s="17">
        <v>0.42749126287918499</v>
      </c>
      <c r="AA875" s="17">
        <v>0.48811180461852799</v>
      </c>
      <c r="AB875" s="17">
        <v>0.48427923279790103</v>
      </c>
      <c r="AC875" s="17">
        <v>0</v>
      </c>
      <c r="AD875" s="17">
        <v>0.419119057051901</v>
      </c>
      <c r="AE875" s="17"/>
      <c r="AF875" s="17">
        <v>0.41445457831931198</v>
      </c>
      <c r="AG875" s="17">
        <v>0.436894453016347</v>
      </c>
      <c r="AH875" s="17"/>
      <c r="AI875" s="17">
        <v>0.37911002510821101</v>
      </c>
      <c r="AJ875" s="17">
        <v>0.42214849279092798</v>
      </c>
      <c r="AK875" s="17">
        <v>0.48902991239381599</v>
      </c>
      <c r="AL875" s="17">
        <v>0.45180515440781899</v>
      </c>
      <c r="AM875" s="17">
        <v>0.413226377571625</v>
      </c>
      <c r="AN875" s="17">
        <v>0.31601019641082201</v>
      </c>
      <c r="AO875" s="17">
        <v>0.41690872733708101</v>
      </c>
      <c r="AP875" s="17"/>
      <c r="AQ875" s="17">
        <v>0.43798628830099401</v>
      </c>
      <c r="AR875" s="17">
        <v>0.38476198493285801</v>
      </c>
      <c r="AS875" s="17"/>
      <c r="AT875" s="17">
        <v>0.47682896631773802</v>
      </c>
      <c r="AU875" s="17">
        <v>0.45266838765445999</v>
      </c>
      <c r="AV875" s="17">
        <v>0.38772262383253198</v>
      </c>
      <c r="AW875" s="17"/>
      <c r="AX875" s="17">
        <v>0.44344712428870797</v>
      </c>
      <c r="AY875" s="17">
        <v>0.41993341251367799</v>
      </c>
      <c r="AZ875" s="17"/>
      <c r="BA875" s="17">
        <v>0.39923826059664502</v>
      </c>
      <c r="BB875" s="17">
        <v>0.42117626599638303</v>
      </c>
      <c r="BC875" s="17">
        <v>0.45173800831604399</v>
      </c>
      <c r="BD875" s="17">
        <v>0.57469276679930104</v>
      </c>
      <c r="BE875" s="17">
        <v>0.356115524920948</v>
      </c>
      <c r="BF875" s="17"/>
      <c r="BG875" s="17">
        <v>0.41633808142137202</v>
      </c>
      <c r="BH875" s="17">
        <v>0.41095115130297999</v>
      </c>
    </row>
    <row r="876" spans="2:60" x14ac:dyDescent="0.35">
      <c r="B876" t="s">
        <v>352</v>
      </c>
      <c r="C876" s="17">
        <v>0.22925373925985601</v>
      </c>
      <c r="D876" s="17">
        <v>0.24082689051547501</v>
      </c>
      <c r="E876" s="17">
        <v>0.21760835714990401</v>
      </c>
      <c r="F876" s="17"/>
      <c r="G876" s="17">
        <v>9.93296063292195E-2</v>
      </c>
      <c r="H876" s="17">
        <v>0.22764766695226399</v>
      </c>
      <c r="I876" s="17">
        <v>0.209962692331572</v>
      </c>
      <c r="J876" s="17">
        <v>0.20726284702380701</v>
      </c>
      <c r="K876" s="17">
        <v>0.32272042365911802</v>
      </c>
      <c r="L876" s="17">
        <v>0.26467150269637602</v>
      </c>
      <c r="M876" s="17"/>
      <c r="N876" s="17">
        <v>0.154550199868105</v>
      </c>
      <c r="O876" s="17">
        <v>0.17832099713309199</v>
      </c>
      <c r="P876" s="17">
        <v>0.22175374367169901</v>
      </c>
      <c r="Q876" s="17">
        <v>0.39393548424213198</v>
      </c>
      <c r="R876" s="17">
        <v>0.34649784707628201</v>
      </c>
      <c r="S876" s="17"/>
      <c r="T876" s="17">
        <v>0.181547181344137</v>
      </c>
      <c r="U876" s="17">
        <v>0.213483994566674</v>
      </c>
      <c r="V876" s="17">
        <v>0.21077967207871701</v>
      </c>
      <c r="W876" s="17">
        <v>0.31109424849106199</v>
      </c>
      <c r="X876" s="17"/>
      <c r="Y876" s="17">
        <v>0.202783861432035</v>
      </c>
      <c r="Z876" s="17">
        <v>0.256163278908076</v>
      </c>
      <c r="AA876" s="17">
        <v>0.17371054357014801</v>
      </c>
      <c r="AB876" s="17">
        <v>0.25639739533577199</v>
      </c>
      <c r="AC876" s="17">
        <v>0.78514066899463897</v>
      </c>
      <c r="AD876" s="17">
        <v>0.17170028639856999</v>
      </c>
      <c r="AE876" s="17"/>
      <c r="AF876" s="17">
        <v>0.22820838132485799</v>
      </c>
      <c r="AG876" s="17">
        <v>0.236425952359585</v>
      </c>
      <c r="AH876" s="17"/>
      <c r="AI876" s="17">
        <v>0.13378713766483599</v>
      </c>
      <c r="AJ876" s="17">
        <v>0.16550961009539</v>
      </c>
      <c r="AK876" s="17">
        <v>0.24201707975045</v>
      </c>
      <c r="AL876" s="17">
        <v>0.19277235695039699</v>
      </c>
      <c r="AM876" s="17">
        <v>0.26601091527144399</v>
      </c>
      <c r="AN876" s="17">
        <v>0.34115032114222199</v>
      </c>
      <c r="AO876" s="17">
        <v>0.46900613815588799</v>
      </c>
      <c r="AP876" s="17"/>
      <c r="AQ876" s="17">
        <v>0.26297048707127202</v>
      </c>
      <c r="AR876" s="17">
        <v>0.220001822694982</v>
      </c>
      <c r="AS876" s="17"/>
      <c r="AT876" s="17">
        <v>0.335610110241152</v>
      </c>
      <c r="AU876" s="17">
        <v>0.18382603885135501</v>
      </c>
      <c r="AV876" s="17">
        <v>0.222648506745944</v>
      </c>
      <c r="AW876" s="17"/>
      <c r="AX876" s="17">
        <v>0.197205289227664</v>
      </c>
      <c r="AY876" s="17">
        <v>0.23998868225592099</v>
      </c>
      <c r="AZ876" s="17"/>
      <c r="BA876" s="17">
        <v>0.120790398968545</v>
      </c>
      <c r="BB876" s="17">
        <v>0.21620410013803301</v>
      </c>
      <c r="BC876" s="17">
        <v>0.24589834613070599</v>
      </c>
      <c r="BD876" s="17">
        <v>0.112893161772745</v>
      </c>
      <c r="BE876" s="17">
        <v>0.30644841874065898</v>
      </c>
      <c r="BF876" s="17"/>
      <c r="BG876" s="17">
        <v>0.19516166310552199</v>
      </c>
      <c r="BH876" s="17">
        <v>0.25789018978616501</v>
      </c>
    </row>
    <row r="877" spans="2:60" x14ac:dyDescent="0.35">
      <c r="B877" t="s">
        <v>280</v>
      </c>
      <c r="C877" s="17">
        <v>2.5355400400050899E-2</v>
      </c>
      <c r="D877" s="17">
        <v>1.8291376932689399E-2</v>
      </c>
      <c r="E877" s="17">
        <v>3.1462467253742799E-2</v>
      </c>
      <c r="F877" s="17"/>
      <c r="G877" s="17">
        <v>9.5359564424907697E-3</v>
      </c>
      <c r="H877" s="17">
        <v>1.5590947421681E-2</v>
      </c>
      <c r="I877" s="17">
        <v>2.0321084173125399E-2</v>
      </c>
      <c r="J877" s="17">
        <v>5.06783386162541E-2</v>
      </c>
      <c r="K877" s="17">
        <v>7.0430674442915698E-3</v>
      </c>
      <c r="L877" s="17">
        <v>4.46721187809914E-2</v>
      </c>
      <c r="M877" s="17"/>
      <c r="N877" s="17">
        <v>3.7304563979324502E-2</v>
      </c>
      <c r="O877" s="17">
        <v>2.1784906597456102E-2</v>
      </c>
      <c r="P877" s="17">
        <v>4.0754417809712E-3</v>
      </c>
      <c r="Q877" s="17">
        <v>1.0001314754863801E-2</v>
      </c>
      <c r="R877" s="17">
        <v>7.3287380741101998E-2</v>
      </c>
      <c r="S877" s="17"/>
      <c r="T877" s="17">
        <v>2.00158284102618E-2</v>
      </c>
      <c r="U877" s="17">
        <v>5.9055394242606599E-2</v>
      </c>
      <c r="V877" s="17">
        <v>2.53505076937675E-2</v>
      </c>
      <c r="W877" s="17">
        <v>0</v>
      </c>
      <c r="X877" s="17"/>
      <c r="Y877" s="17">
        <v>1.4435266005456899E-2</v>
      </c>
      <c r="Z877" s="17">
        <v>2.50342882345473E-2</v>
      </c>
      <c r="AA877" s="17">
        <v>4.15636214514504E-2</v>
      </c>
      <c r="AB877" s="17">
        <v>1.3149524430355899E-2</v>
      </c>
      <c r="AC877" s="17">
        <v>0</v>
      </c>
      <c r="AD877" s="17">
        <v>5.7730258894136001E-2</v>
      </c>
      <c r="AE877" s="17"/>
      <c r="AF877" s="17">
        <v>3.1464940771776702E-2</v>
      </c>
      <c r="AG877" s="17">
        <v>1.4767383843047399E-2</v>
      </c>
      <c r="AH877" s="17"/>
      <c r="AI877" s="17">
        <v>0.134573882826728</v>
      </c>
      <c r="AJ877" s="17">
        <v>1.4582685418424999E-2</v>
      </c>
      <c r="AK877" s="17">
        <v>1.2310169375307E-2</v>
      </c>
      <c r="AL877" s="17">
        <v>2.7328967794413898E-2</v>
      </c>
      <c r="AM877" s="17">
        <v>9.4419262075254896E-3</v>
      </c>
      <c r="AN877" s="17">
        <v>4.9442447662735103E-2</v>
      </c>
      <c r="AO877" s="17">
        <v>5.62829036197885E-2</v>
      </c>
      <c r="AP877" s="17"/>
      <c r="AQ877" s="17">
        <v>1.35279984445914E-2</v>
      </c>
      <c r="AR877" s="17">
        <v>1.76390483551974E-2</v>
      </c>
      <c r="AS877" s="17"/>
      <c r="AT877" s="17">
        <v>1.96560676799214E-2</v>
      </c>
      <c r="AU877" s="17">
        <v>3.1430055719390199E-2</v>
      </c>
      <c r="AV877" s="17">
        <v>3.96077739329988E-3</v>
      </c>
      <c r="AW877" s="17"/>
      <c r="AX877" s="17">
        <v>4.7525609456357101E-2</v>
      </c>
      <c r="AY877" s="17">
        <v>1.7929271205308999E-2</v>
      </c>
      <c r="AZ877" s="17"/>
      <c r="BA877" s="17">
        <v>0</v>
      </c>
      <c r="BB877" s="17">
        <v>4.23739888635486E-3</v>
      </c>
      <c r="BC877" s="17">
        <v>2.5544869295437499E-2</v>
      </c>
      <c r="BD877" s="17">
        <v>2.5307807733845201E-2</v>
      </c>
      <c r="BE877" s="17">
        <v>1.7871175381389302E-2</v>
      </c>
      <c r="BF877" s="17"/>
      <c r="BG877" s="17">
        <v>3.3028874047243001E-3</v>
      </c>
      <c r="BH877" s="17">
        <v>1.9736842592281999E-2</v>
      </c>
    </row>
    <row r="878" spans="2:60" x14ac:dyDescent="0.35">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row>
    <row r="879" spans="2:60" x14ac:dyDescent="0.35">
      <c r="B879" s="6" t="s">
        <v>354</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row>
    <row r="880" spans="2:60" x14ac:dyDescent="0.35">
      <c r="B880" s="24" t="s">
        <v>182</v>
      </c>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c r="BF880" s="17"/>
      <c r="BG880" s="17"/>
      <c r="BH880" s="17"/>
    </row>
    <row r="881" spans="2:60" x14ac:dyDescent="0.35">
      <c r="B881" t="s">
        <v>348</v>
      </c>
      <c r="C881" s="17">
        <v>5.7523627037855601E-2</v>
      </c>
      <c r="D881" s="17">
        <v>5.4973292428070697E-2</v>
      </c>
      <c r="E881" s="17">
        <v>6.0408640799146103E-2</v>
      </c>
      <c r="F881" s="17"/>
      <c r="G881" s="17">
        <v>5.9141488328018202E-2</v>
      </c>
      <c r="H881" s="17">
        <v>6.5172112716028602E-2</v>
      </c>
      <c r="I881" s="17">
        <v>5.5806377352053703E-2</v>
      </c>
      <c r="J881" s="17">
        <v>7.1306189550088397E-2</v>
      </c>
      <c r="K881" s="17">
        <v>2.99464376220193E-2</v>
      </c>
      <c r="L881" s="17">
        <v>6.22901810594799E-2</v>
      </c>
      <c r="M881" s="17"/>
      <c r="N881" s="17">
        <v>9.1611803122446003E-2</v>
      </c>
      <c r="O881" s="17">
        <v>5.0310388841435398E-2</v>
      </c>
      <c r="P881" s="17">
        <v>4.97378210799614E-2</v>
      </c>
      <c r="Q881" s="17">
        <v>2.0316954332408599E-2</v>
      </c>
      <c r="R881" s="17">
        <v>6.7367548500784399E-2</v>
      </c>
      <c r="S881" s="17"/>
      <c r="T881" s="17">
        <v>2.8700260919251399E-2</v>
      </c>
      <c r="U881" s="17">
        <v>3.5852982682143798E-2</v>
      </c>
      <c r="V881" s="17">
        <v>7.1665781741176507E-2</v>
      </c>
      <c r="W881" s="17">
        <v>7.4506412976926603E-2</v>
      </c>
      <c r="X881" s="17"/>
      <c r="Y881" s="17">
        <v>7.5801601077775699E-2</v>
      </c>
      <c r="Z881" s="17">
        <v>5.15474527858353E-2</v>
      </c>
      <c r="AA881" s="17">
        <v>0</v>
      </c>
      <c r="AB881" s="17">
        <v>5.0444850065208602E-2</v>
      </c>
      <c r="AC881" s="17">
        <v>0</v>
      </c>
      <c r="AD881" s="17">
        <v>6.1059479989612302E-2</v>
      </c>
      <c r="AE881" s="17"/>
      <c r="AF881" s="17">
        <v>5.9059482760563199E-2</v>
      </c>
      <c r="AG881" s="17">
        <v>5.6380581060154498E-2</v>
      </c>
      <c r="AH881" s="17"/>
      <c r="AI881" s="17">
        <v>1.03717226272579E-2</v>
      </c>
      <c r="AJ881" s="17">
        <v>6.1038369828596603E-2</v>
      </c>
      <c r="AK881" s="17">
        <v>6.10725072192825E-2</v>
      </c>
      <c r="AL881" s="17">
        <v>7.99313687960716E-2</v>
      </c>
      <c r="AM881" s="17">
        <v>5.2070021417575503E-2</v>
      </c>
      <c r="AN881" s="17">
        <v>6.0127337091279501E-2</v>
      </c>
      <c r="AO881" s="17">
        <v>5.8585905221624698E-2</v>
      </c>
      <c r="AP881" s="17"/>
      <c r="AQ881" s="17">
        <v>7.7172124709214598E-2</v>
      </c>
      <c r="AR881" s="17">
        <v>5.2940899963466799E-2</v>
      </c>
      <c r="AS881" s="17"/>
      <c r="AT881" s="17">
        <v>4.1283461548350803E-2</v>
      </c>
      <c r="AU881" s="17">
        <v>5.18672280543419E-2</v>
      </c>
      <c r="AV881" s="17">
        <v>7.1949061509513995E-2</v>
      </c>
      <c r="AW881" s="17"/>
      <c r="AX881" s="17">
        <v>2.8749856475018199E-2</v>
      </c>
      <c r="AY881" s="17">
        <v>6.7991098459150107E-2</v>
      </c>
      <c r="AZ881" s="17"/>
      <c r="BA881" s="17">
        <v>0.10399237233797801</v>
      </c>
      <c r="BB881" s="17">
        <v>7.2480418084195405E-2</v>
      </c>
      <c r="BC881" s="17">
        <v>4.4178186600181302E-2</v>
      </c>
      <c r="BD881" s="17">
        <v>2.1362575259661801E-2</v>
      </c>
      <c r="BE881" s="17">
        <v>2.34390110782981E-2</v>
      </c>
      <c r="BF881" s="17"/>
      <c r="BG881" s="17">
        <v>8.0424063616757593E-2</v>
      </c>
      <c r="BH881" s="17">
        <v>2.2810262291536199E-2</v>
      </c>
    </row>
    <row r="882" spans="2:60" x14ac:dyDescent="0.35">
      <c r="B882" t="s">
        <v>349</v>
      </c>
      <c r="C882" s="17">
        <v>0.12970583622434501</v>
      </c>
      <c r="D882" s="17">
        <v>0.1374850760736</v>
      </c>
      <c r="E882" s="17">
        <v>0.123852486053435</v>
      </c>
      <c r="F882" s="17"/>
      <c r="G882" s="17">
        <v>0.14830771161363099</v>
      </c>
      <c r="H882" s="17">
        <v>0.11507561463292899</v>
      </c>
      <c r="I882" s="17">
        <v>0.136882073924119</v>
      </c>
      <c r="J882" s="17">
        <v>0.11034088526231001</v>
      </c>
      <c r="K882" s="17">
        <v>0.13680878700990101</v>
      </c>
      <c r="L882" s="17">
        <v>0.13472348905095599</v>
      </c>
      <c r="M882" s="17"/>
      <c r="N882" s="17">
        <v>0.18790906902912899</v>
      </c>
      <c r="O882" s="17">
        <v>0.14351712321714999</v>
      </c>
      <c r="P882" s="17">
        <v>0.114928223805159</v>
      </c>
      <c r="Q882" s="17">
        <v>0.13675825609099601</v>
      </c>
      <c r="R882" s="17">
        <v>5.3135433320739098E-2</v>
      </c>
      <c r="S882" s="17"/>
      <c r="T882" s="17">
        <v>0.12817408547966599</v>
      </c>
      <c r="U882" s="17">
        <v>0.14400449388605399</v>
      </c>
      <c r="V882" s="17">
        <v>0.131712885308962</v>
      </c>
      <c r="W882" s="17">
        <v>0.114586080763139</v>
      </c>
      <c r="X882" s="17"/>
      <c r="Y882" s="17">
        <v>0.146338327571196</v>
      </c>
      <c r="Z882" s="17">
        <v>9.6478637678993506E-2</v>
      </c>
      <c r="AA882" s="17">
        <v>0.1517852084503</v>
      </c>
      <c r="AB882" s="17">
        <v>0.16339521686602501</v>
      </c>
      <c r="AC882" s="17">
        <v>0</v>
      </c>
      <c r="AD882" s="17">
        <v>0.173938999768108</v>
      </c>
      <c r="AE882" s="17"/>
      <c r="AF882" s="17">
        <v>0.132204709015913</v>
      </c>
      <c r="AG882" s="17">
        <v>0.12859149669370201</v>
      </c>
      <c r="AH882" s="17"/>
      <c r="AI882" s="17">
        <v>0.124070297221705</v>
      </c>
      <c r="AJ882" s="17">
        <v>0.18225972130825799</v>
      </c>
      <c r="AK882" s="17">
        <v>0.12546932713765699</v>
      </c>
      <c r="AL882" s="17">
        <v>0.105140033135789</v>
      </c>
      <c r="AM882" s="17">
        <v>0.104177466834122</v>
      </c>
      <c r="AN882" s="17">
        <v>9.0301243482615798E-2</v>
      </c>
      <c r="AO882" s="17">
        <v>0.14249578941657701</v>
      </c>
      <c r="AP882" s="17"/>
      <c r="AQ882" s="17">
        <v>0.12987290036507301</v>
      </c>
      <c r="AR882" s="17">
        <v>0.130291260648773</v>
      </c>
      <c r="AS882" s="17"/>
      <c r="AT882" s="17">
        <v>0.11218672026143001</v>
      </c>
      <c r="AU882" s="17">
        <v>0.13003713838311501</v>
      </c>
      <c r="AV882" s="17">
        <v>0.141059719705833</v>
      </c>
      <c r="AW882" s="17"/>
      <c r="AX882" s="17">
        <v>0.14384326275578899</v>
      </c>
      <c r="AY882" s="17">
        <v>0.124562849910982</v>
      </c>
      <c r="AZ882" s="17"/>
      <c r="BA882" s="17">
        <v>0.186972227088507</v>
      </c>
      <c r="BB882" s="17">
        <v>0.121351083249266</v>
      </c>
      <c r="BC882" s="17">
        <v>0.12816846937323001</v>
      </c>
      <c r="BD882" s="17">
        <v>0.119745101980038</v>
      </c>
      <c r="BE882" s="17">
        <v>0.13021884993199001</v>
      </c>
      <c r="BF882" s="17"/>
      <c r="BG882" s="17">
        <v>0.13789309463650401</v>
      </c>
      <c r="BH882" s="17">
        <v>0.12704737877042799</v>
      </c>
    </row>
    <row r="883" spans="2:60" x14ac:dyDescent="0.35">
      <c r="B883" t="s">
        <v>350</v>
      </c>
      <c r="C883" s="17">
        <v>0.41374614056120501</v>
      </c>
      <c r="D883" s="17">
        <v>0.391160057458251</v>
      </c>
      <c r="E883" s="17">
        <v>0.43667288315647101</v>
      </c>
      <c r="F883" s="17"/>
      <c r="G883" s="17">
        <v>0.38937016389579199</v>
      </c>
      <c r="H883" s="17">
        <v>0.36283417656956701</v>
      </c>
      <c r="I883" s="17">
        <v>0.39309725370972198</v>
      </c>
      <c r="J883" s="17">
        <v>0.41227888606826502</v>
      </c>
      <c r="K883" s="17">
        <v>0.46605482668064102</v>
      </c>
      <c r="L883" s="17">
        <v>0.44555577367811899</v>
      </c>
      <c r="M883" s="17"/>
      <c r="N883" s="17">
        <v>0.41083781512220002</v>
      </c>
      <c r="O883" s="17">
        <v>0.483749794520136</v>
      </c>
      <c r="P883" s="17">
        <v>0.39252317033075801</v>
      </c>
      <c r="Q883" s="17">
        <v>0.34831540124410298</v>
      </c>
      <c r="R883" s="17">
        <v>0.40280365102236698</v>
      </c>
      <c r="S883" s="17"/>
      <c r="T883" s="17">
        <v>0.38751351204638701</v>
      </c>
      <c r="U883" s="17">
        <v>0.45040934895636803</v>
      </c>
      <c r="V883" s="17">
        <v>0.41027959168753397</v>
      </c>
      <c r="W883" s="17">
        <v>0.40462823055685798</v>
      </c>
      <c r="X883" s="17"/>
      <c r="Y883" s="17">
        <v>0.35790315292615998</v>
      </c>
      <c r="Z883" s="17">
        <v>0.45467750054442801</v>
      </c>
      <c r="AA883" s="17">
        <v>0.45642884525570698</v>
      </c>
      <c r="AB883" s="17">
        <v>0.35605395410199397</v>
      </c>
      <c r="AC883" s="17">
        <v>0.75983561684013901</v>
      </c>
      <c r="AD883" s="17">
        <v>0.42973797971995498</v>
      </c>
      <c r="AE883" s="17"/>
      <c r="AF883" s="17">
        <v>0.40964576028563798</v>
      </c>
      <c r="AG883" s="17">
        <v>0.41457977385903</v>
      </c>
      <c r="AH883" s="17"/>
      <c r="AI883" s="17">
        <v>0.47296915019623997</v>
      </c>
      <c r="AJ883" s="17">
        <v>0.462239611381486</v>
      </c>
      <c r="AK883" s="17">
        <v>0.40205695499355798</v>
      </c>
      <c r="AL883" s="17">
        <v>0.46190602789922502</v>
      </c>
      <c r="AM883" s="17">
        <v>0.338615045111751</v>
      </c>
      <c r="AN883" s="17">
        <v>0.33736257558238703</v>
      </c>
      <c r="AO883" s="17">
        <v>0.51027894401476204</v>
      </c>
      <c r="AP883" s="17"/>
      <c r="AQ883" s="17">
        <v>0.40253950161642799</v>
      </c>
      <c r="AR883" s="17">
        <v>0.44688913944840197</v>
      </c>
      <c r="AS883" s="17"/>
      <c r="AT883" s="17">
        <v>0.48788220321179598</v>
      </c>
      <c r="AU883" s="17">
        <v>0.39249556010440401</v>
      </c>
      <c r="AV883" s="17">
        <v>0.40561136514271601</v>
      </c>
      <c r="AW883" s="17"/>
      <c r="AX883" s="17">
        <v>0.444577007647319</v>
      </c>
      <c r="AY883" s="17">
        <v>0.40253032790248999</v>
      </c>
      <c r="AZ883" s="17"/>
      <c r="BA883" s="17">
        <v>0.50778547355902803</v>
      </c>
      <c r="BB883" s="17">
        <v>0.41526538893984599</v>
      </c>
      <c r="BC883" s="17">
        <v>0.39901574049258098</v>
      </c>
      <c r="BD883" s="17">
        <v>0.53018586448558402</v>
      </c>
      <c r="BE883" s="17">
        <v>0.386863436271493</v>
      </c>
      <c r="BF883" s="17"/>
      <c r="BG883" s="17">
        <v>0.43858818101229402</v>
      </c>
      <c r="BH883" s="17">
        <v>0.430261745068998</v>
      </c>
    </row>
    <row r="884" spans="2:60" x14ac:dyDescent="0.35">
      <c r="B884" t="s">
        <v>351</v>
      </c>
      <c r="C884" s="17">
        <v>0.28293674175447298</v>
      </c>
      <c r="D884" s="17">
        <v>0.30037646115181998</v>
      </c>
      <c r="E884" s="17">
        <v>0.26754309776761898</v>
      </c>
      <c r="F884" s="17"/>
      <c r="G884" s="17">
        <v>0.225985332795517</v>
      </c>
      <c r="H884" s="17">
        <v>0.28758157101183102</v>
      </c>
      <c r="I884" s="17">
        <v>0.30723521557517802</v>
      </c>
      <c r="J884" s="17">
        <v>0.32581048698158199</v>
      </c>
      <c r="K884" s="17">
        <v>0.30354863159788897</v>
      </c>
      <c r="L884" s="17">
        <v>0.242371140683491</v>
      </c>
      <c r="M884" s="17"/>
      <c r="N884" s="17">
        <v>0.223121227245658</v>
      </c>
      <c r="O884" s="17">
        <v>0.23037814623546399</v>
      </c>
      <c r="P884" s="17">
        <v>0.336516379676216</v>
      </c>
      <c r="Q884" s="17">
        <v>0.33003608166735199</v>
      </c>
      <c r="R884" s="17">
        <v>0.31673250269666497</v>
      </c>
      <c r="S884" s="17"/>
      <c r="T884" s="17">
        <v>0.29473843908752201</v>
      </c>
      <c r="U884" s="17">
        <v>0.27330514373710202</v>
      </c>
      <c r="V884" s="17">
        <v>0.26280096771859202</v>
      </c>
      <c r="W884" s="17">
        <v>0.31598209661787802</v>
      </c>
      <c r="X884" s="17"/>
      <c r="Y884" s="17">
        <v>0.26974745403738798</v>
      </c>
      <c r="Z884" s="17">
        <v>0.30094235207687198</v>
      </c>
      <c r="AA884" s="17">
        <v>0.30414054712991001</v>
      </c>
      <c r="AB884" s="17">
        <v>0.29735733017919602</v>
      </c>
      <c r="AC884" s="17">
        <v>0.24016438315986099</v>
      </c>
      <c r="AD884" s="17">
        <v>0.238982113616064</v>
      </c>
      <c r="AE884" s="17"/>
      <c r="AF884" s="17">
        <v>0.28325337012863</v>
      </c>
      <c r="AG884" s="17">
        <v>0.28435545349387698</v>
      </c>
      <c r="AH884" s="17"/>
      <c r="AI884" s="17">
        <v>0.21536831369953999</v>
      </c>
      <c r="AJ884" s="17">
        <v>0.20718533399485101</v>
      </c>
      <c r="AK884" s="17">
        <v>0.33317554634894497</v>
      </c>
      <c r="AL884" s="17">
        <v>0.28247960871455202</v>
      </c>
      <c r="AM884" s="17">
        <v>0.33924712141371199</v>
      </c>
      <c r="AN884" s="17">
        <v>0.33744307021998599</v>
      </c>
      <c r="AO884" s="17">
        <v>0.18228160733165399</v>
      </c>
      <c r="AP884" s="17"/>
      <c r="AQ884" s="17">
        <v>0.27225439776153199</v>
      </c>
      <c r="AR884" s="17">
        <v>0.27040106304466099</v>
      </c>
      <c r="AS884" s="17"/>
      <c r="AT884" s="17">
        <v>0.26721421756321201</v>
      </c>
      <c r="AU884" s="17">
        <v>0.31895337390057299</v>
      </c>
      <c r="AV884" s="17">
        <v>0.271118169355476</v>
      </c>
      <c r="AW884" s="17"/>
      <c r="AX884" s="17">
        <v>0.282905710183948</v>
      </c>
      <c r="AY884" s="17">
        <v>0.28294803058007001</v>
      </c>
      <c r="AZ884" s="17"/>
      <c r="BA884" s="17">
        <v>0.1752755726195</v>
      </c>
      <c r="BB884" s="17">
        <v>0.242239705460495</v>
      </c>
      <c r="BC884" s="17">
        <v>0.349016360705101</v>
      </c>
      <c r="BD884" s="17">
        <v>0.23794516550657999</v>
      </c>
      <c r="BE884" s="17">
        <v>0.349624135666809</v>
      </c>
      <c r="BF884" s="17"/>
      <c r="BG884" s="17">
        <v>0.22535914862799</v>
      </c>
      <c r="BH884" s="17">
        <v>0.31580752724344902</v>
      </c>
    </row>
    <row r="885" spans="2:60" x14ac:dyDescent="0.35">
      <c r="B885" t="s">
        <v>352</v>
      </c>
      <c r="C885" s="17">
        <v>8.1459337464676401E-2</v>
      </c>
      <c r="D885" s="17">
        <v>9.91603913839572E-2</v>
      </c>
      <c r="E885" s="17">
        <v>6.4053583369918995E-2</v>
      </c>
      <c r="F885" s="17"/>
      <c r="G885" s="17">
        <v>7.7396105162777298E-2</v>
      </c>
      <c r="H885" s="17">
        <v>0.149210750786093</v>
      </c>
      <c r="I885" s="17">
        <v>7.2879054538185994E-2</v>
      </c>
      <c r="J885" s="17">
        <v>5.6873334957400802E-2</v>
      </c>
      <c r="K885" s="17">
        <v>5.6731563650560597E-2</v>
      </c>
      <c r="L885" s="17">
        <v>7.3694357054792298E-2</v>
      </c>
      <c r="M885" s="17"/>
      <c r="N885" s="17">
        <v>4.9992793986293999E-2</v>
      </c>
      <c r="O885" s="17">
        <v>4.7072383297693803E-2</v>
      </c>
      <c r="P885" s="17">
        <v>7.8140077674332606E-2</v>
      </c>
      <c r="Q885" s="17">
        <v>0.144225548740781</v>
      </c>
      <c r="R885" s="17">
        <v>0.15100103059931799</v>
      </c>
      <c r="S885" s="17"/>
      <c r="T885" s="17">
        <v>0.11413249602654101</v>
      </c>
      <c r="U885" s="17">
        <v>8.7414736764195797E-2</v>
      </c>
      <c r="V885" s="17">
        <v>7.4075458693923402E-2</v>
      </c>
      <c r="W885" s="17">
        <v>6.5043965220452193E-2</v>
      </c>
      <c r="X885" s="17"/>
      <c r="Y885" s="17">
        <v>0.102117862114882</v>
      </c>
      <c r="Z885" s="17">
        <v>7.1434347928606895E-2</v>
      </c>
      <c r="AA885" s="17">
        <v>3.8319154422138103E-2</v>
      </c>
      <c r="AB885" s="17">
        <v>0.12082560328684799</v>
      </c>
      <c r="AC885" s="17">
        <v>0</v>
      </c>
      <c r="AD885" s="17">
        <v>5.0539624247494697E-2</v>
      </c>
      <c r="AE885" s="17"/>
      <c r="AF885" s="17">
        <v>8.7183057889348797E-2</v>
      </c>
      <c r="AG885" s="17">
        <v>7.4455990023548094E-2</v>
      </c>
      <c r="AH885" s="17"/>
      <c r="AI885" s="17">
        <v>6.2080062349579898E-2</v>
      </c>
      <c r="AJ885" s="17">
        <v>7.0782515449536801E-2</v>
      </c>
      <c r="AK885" s="17">
        <v>2.9139358019941702E-2</v>
      </c>
      <c r="AL885" s="17">
        <v>4.1357992007292697E-2</v>
      </c>
      <c r="AM885" s="17">
        <v>0.14755065695702799</v>
      </c>
      <c r="AN885" s="17">
        <v>0.14777221195888399</v>
      </c>
      <c r="AO885" s="17">
        <v>4.8987504570631897E-2</v>
      </c>
      <c r="AP885" s="17"/>
      <c r="AQ885" s="17">
        <v>9.0701407214155899E-2</v>
      </c>
      <c r="AR885" s="17">
        <v>8.6137311613776094E-2</v>
      </c>
      <c r="AS885" s="17"/>
      <c r="AT885" s="17">
        <v>7.0409055595776607E-2</v>
      </c>
      <c r="AU885" s="17">
        <v>7.6391147561282999E-2</v>
      </c>
      <c r="AV885" s="17">
        <v>9.8998533771625097E-2</v>
      </c>
      <c r="AW885" s="17"/>
      <c r="AX885" s="17">
        <v>8.4421391476419194E-2</v>
      </c>
      <c r="AY885" s="17">
        <v>8.0381786100716696E-2</v>
      </c>
      <c r="AZ885" s="17"/>
      <c r="BA885" s="17">
        <v>2.59743543949871E-2</v>
      </c>
      <c r="BB885" s="17">
        <v>0.130531698918117</v>
      </c>
      <c r="BC885" s="17">
        <v>5.92883485568763E-2</v>
      </c>
      <c r="BD885" s="17">
        <v>9.07612927681367E-2</v>
      </c>
      <c r="BE885" s="17">
        <v>7.8315167837568506E-2</v>
      </c>
      <c r="BF885" s="17"/>
      <c r="BG885" s="17">
        <v>0.104174511546343</v>
      </c>
      <c r="BH885" s="17">
        <v>8.2083878567631496E-2</v>
      </c>
    </row>
    <row r="886" spans="2:60" x14ac:dyDescent="0.35">
      <c r="B886" t="s">
        <v>280</v>
      </c>
      <c r="C886" s="17">
        <v>3.4628316957444602E-2</v>
      </c>
      <c r="D886" s="17">
        <v>1.68447215043004E-2</v>
      </c>
      <c r="E886" s="17">
        <v>4.7469308853409699E-2</v>
      </c>
      <c r="F886" s="17"/>
      <c r="G886" s="17">
        <v>9.9799198204264805E-2</v>
      </c>
      <c r="H886" s="17">
        <v>2.01257742835519E-2</v>
      </c>
      <c r="I886" s="17">
        <v>3.4100024900740697E-2</v>
      </c>
      <c r="J886" s="17">
        <v>2.33902171803545E-2</v>
      </c>
      <c r="K886" s="17">
        <v>6.9097534389896296E-3</v>
      </c>
      <c r="L886" s="17">
        <v>4.1365058473161999E-2</v>
      </c>
      <c r="M886" s="17"/>
      <c r="N886" s="17">
        <v>3.6527291494273202E-2</v>
      </c>
      <c r="O886" s="17">
        <v>4.4972163888120503E-2</v>
      </c>
      <c r="P886" s="17">
        <v>2.8154327433572698E-2</v>
      </c>
      <c r="Q886" s="17">
        <v>2.0347757924358799E-2</v>
      </c>
      <c r="R886" s="17">
        <v>8.9598338601271799E-3</v>
      </c>
      <c r="S886" s="17"/>
      <c r="T886" s="17">
        <v>4.6741206440633898E-2</v>
      </c>
      <c r="U886" s="17">
        <v>9.0132939741363396E-3</v>
      </c>
      <c r="V886" s="17">
        <v>4.94653148498111E-2</v>
      </c>
      <c r="W886" s="17">
        <v>2.5253213864746601E-2</v>
      </c>
      <c r="X886" s="17"/>
      <c r="Y886" s="17">
        <v>4.8091602272599197E-2</v>
      </c>
      <c r="Z886" s="17">
        <v>2.4919708985264001E-2</v>
      </c>
      <c r="AA886" s="17">
        <v>4.93262447419449E-2</v>
      </c>
      <c r="AB886" s="17">
        <v>1.1923045500729101E-2</v>
      </c>
      <c r="AC886" s="17">
        <v>0</v>
      </c>
      <c r="AD886" s="17">
        <v>4.5741802658766199E-2</v>
      </c>
      <c r="AE886" s="17"/>
      <c r="AF886" s="17">
        <v>2.86536199199076E-2</v>
      </c>
      <c r="AG886" s="17">
        <v>4.1636704869687798E-2</v>
      </c>
      <c r="AH886" s="17"/>
      <c r="AI886" s="17">
        <v>0.115140453905677</v>
      </c>
      <c r="AJ886" s="17">
        <v>1.6494448037272399E-2</v>
      </c>
      <c r="AK886" s="17">
        <v>4.9086306280615499E-2</v>
      </c>
      <c r="AL886" s="17">
        <v>2.9184969447069501E-2</v>
      </c>
      <c r="AM886" s="17">
        <v>1.8339688265811501E-2</v>
      </c>
      <c r="AN886" s="17">
        <v>2.6993561664846899E-2</v>
      </c>
      <c r="AO886" s="17">
        <v>5.7370249444750297E-2</v>
      </c>
      <c r="AP886" s="17"/>
      <c r="AQ886" s="17">
        <v>2.7459668333596299E-2</v>
      </c>
      <c r="AR886" s="17">
        <v>1.3340325280920501E-2</v>
      </c>
      <c r="AS886" s="17"/>
      <c r="AT886" s="17">
        <v>2.1024341819435102E-2</v>
      </c>
      <c r="AU886" s="17">
        <v>3.0255551996282899E-2</v>
      </c>
      <c r="AV886" s="17">
        <v>1.12631505148363E-2</v>
      </c>
      <c r="AW886" s="17"/>
      <c r="AX886" s="17">
        <v>1.55027714615074E-2</v>
      </c>
      <c r="AY886" s="17">
        <v>4.1585907046591701E-2</v>
      </c>
      <c r="AZ886" s="17"/>
      <c r="BA886" s="17">
        <v>0</v>
      </c>
      <c r="BB886" s="17">
        <v>1.813170534808E-2</v>
      </c>
      <c r="BC886" s="17">
        <v>2.0332894272030399E-2</v>
      </c>
      <c r="BD886" s="17">
        <v>0</v>
      </c>
      <c r="BE886" s="17">
        <v>3.1539399213842398E-2</v>
      </c>
      <c r="BF886" s="17"/>
      <c r="BG886" s="17">
        <v>1.3561000560111501E-2</v>
      </c>
      <c r="BH886" s="17">
        <v>2.1989208057957701E-2</v>
      </c>
    </row>
    <row r="887" spans="2:60" x14ac:dyDescent="0.35">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row>
    <row r="888" spans="2:60" x14ac:dyDescent="0.35">
      <c r="B888" s="6" t="s">
        <v>355</v>
      </c>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17"/>
      <c r="BB888" s="17"/>
      <c r="BC888" s="17"/>
      <c r="BD888" s="17"/>
      <c r="BE888" s="17"/>
      <c r="BF888" s="17"/>
      <c r="BG888" s="17"/>
      <c r="BH888" s="17"/>
    </row>
    <row r="889" spans="2:60" x14ac:dyDescent="0.35">
      <c r="B889" s="24" t="s">
        <v>182</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17"/>
      <c r="BB889" s="17"/>
      <c r="BC889" s="17"/>
      <c r="BD889" s="17"/>
      <c r="BE889" s="17"/>
      <c r="BF889" s="17"/>
      <c r="BG889" s="17"/>
      <c r="BH889" s="17"/>
    </row>
    <row r="890" spans="2:60" x14ac:dyDescent="0.35">
      <c r="B890" t="s">
        <v>348</v>
      </c>
      <c r="C890" s="17">
        <v>0.11444258306155999</v>
      </c>
      <c r="D890" s="17">
        <v>0.11110622244613701</v>
      </c>
      <c r="E890" s="17">
        <v>0.117451741664268</v>
      </c>
      <c r="F890" s="17"/>
      <c r="G890" s="17">
        <v>0.108756209369175</v>
      </c>
      <c r="H890" s="17">
        <v>0.123658177222867</v>
      </c>
      <c r="I890" s="17">
        <v>9.8129747965076106E-2</v>
      </c>
      <c r="J890" s="17">
        <v>9.9093291738390904E-2</v>
      </c>
      <c r="K890" s="17">
        <v>0.122125815020905</v>
      </c>
      <c r="L890" s="17">
        <v>0.13026314839754699</v>
      </c>
      <c r="M890" s="17"/>
      <c r="N890" s="17">
        <v>0.17269579219897099</v>
      </c>
      <c r="O890" s="17">
        <v>9.4973401133236005E-2</v>
      </c>
      <c r="P890" s="17">
        <v>0.12816204132595299</v>
      </c>
      <c r="Q890" s="17">
        <v>5.5657920851073801E-2</v>
      </c>
      <c r="R890" s="17">
        <v>5.84227179844325E-2</v>
      </c>
      <c r="S890" s="17"/>
      <c r="T890" s="17">
        <v>0.10447109976589999</v>
      </c>
      <c r="U890" s="17">
        <v>0.118816032692317</v>
      </c>
      <c r="V890" s="17">
        <v>0.13122602067898501</v>
      </c>
      <c r="W890" s="17">
        <v>9.2110491912325204E-2</v>
      </c>
      <c r="X890" s="17"/>
      <c r="Y890" s="17">
        <v>0.151509396650229</v>
      </c>
      <c r="Z890" s="17">
        <v>8.2050717247520097E-2</v>
      </c>
      <c r="AA890" s="17">
        <v>8.7766409277949098E-2</v>
      </c>
      <c r="AB890" s="17">
        <v>0.120366475015143</v>
      </c>
      <c r="AC890" s="17">
        <v>0</v>
      </c>
      <c r="AD890" s="17">
        <v>0.12555022494985499</v>
      </c>
      <c r="AE890" s="17"/>
      <c r="AF890" s="17">
        <v>0.111127619183537</v>
      </c>
      <c r="AG890" s="17">
        <v>0.118943577706686</v>
      </c>
      <c r="AH890" s="17"/>
      <c r="AI890" s="17">
        <v>0.13336934609628601</v>
      </c>
      <c r="AJ890" s="17">
        <v>0.200100021758196</v>
      </c>
      <c r="AK890" s="17">
        <v>6.7753225742346199E-2</v>
      </c>
      <c r="AL890" s="17">
        <v>9.2195933213022704E-2</v>
      </c>
      <c r="AM890" s="17">
        <v>9.8431896746521502E-2</v>
      </c>
      <c r="AN890" s="17">
        <v>5.0112162056728901E-2</v>
      </c>
      <c r="AO890" s="17">
        <v>0.16168431465480501</v>
      </c>
      <c r="AP890" s="17"/>
      <c r="AQ890" s="17">
        <v>0.106399680865116</v>
      </c>
      <c r="AR890" s="17">
        <v>0.146002020278027</v>
      </c>
      <c r="AS890" s="17"/>
      <c r="AT890" s="17">
        <v>9.2485287301700997E-2</v>
      </c>
      <c r="AU890" s="17">
        <v>0.124826911820952</v>
      </c>
      <c r="AV890" s="17">
        <v>0.114368040768802</v>
      </c>
      <c r="AW890" s="17"/>
      <c r="AX890" s="17">
        <v>0.132105548795348</v>
      </c>
      <c r="AY890" s="17">
        <v>0.10830899720574701</v>
      </c>
      <c r="AZ890" s="17"/>
      <c r="BA890" s="17">
        <v>0.12942605641111399</v>
      </c>
      <c r="BB890" s="17">
        <v>0.13372229228944199</v>
      </c>
      <c r="BC890" s="17">
        <v>8.4034489596487003E-2</v>
      </c>
      <c r="BD890" s="17">
        <v>5.5830018047605498E-2</v>
      </c>
      <c r="BE890" s="17">
        <v>0.16332792020664</v>
      </c>
      <c r="BF890" s="17"/>
      <c r="BG890" s="17">
        <v>0.132663348189865</v>
      </c>
      <c r="BH890" s="17">
        <v>0.13565200458117899</v>
      </c>
    </row>
    <row r="891" spans="2:60" x14ac:dyDescent="0.35">
      <c r="B891" t="s">
        <v>349</v>
      </c>
      <c r="C891" s="17">
        <v>0.24251658087149899</v>
      </c>
      <c r="D891" s="17">
        <v>0.21364875387426299</v>
      </c>
      <c r="E891" s="17">
        <v>0.265002035221651</v>
      </c>
      <c r="F891" s="17"/>
      <c r="G891" s="17">
        <v>0.212918211461576</v>
      </c>
      <c r="H891" s="17">
        <v>0.27297402467765203</v>
      </c>
      <c r="I891" s="17">
        <v>0.180375686483701</v>
      </c>
      <c r="J891" s="17">
        <v>0.25805179011963197</v>
      </c>
      <c r="K891" s="17">
        <v>0.327995485259509</v>
      </c>
      <c r="L891" s="17">
        <v>0.221450489305836</v>
      </c>
      <c r="M891" s="17"/>
      <c r="N891" s="17">
        <v>0.25226352247609501</v>
      </c>
      <c r="O891" s="17">
        <v>0.26691306554877298</v>
      </c>
      <c r="P891" s="17">
        <v>0.24236945337140001</v>
      </c>
      <c r="Q891" s="17">
        <v>0.21655974318545701</v>
      </c>
      <c r="R891" s="17">
        <v>0.20195898717675301</v>
      </c>
      <c r="S891" s="17"/>
      <c r="T891" s="17">
        <v>0.21687628877522699</v>
      </c>
      <c r="U891" s="17">
        <v>0.28573052241163999</v>
      </c>
      <c r="V891" s="17">
        <v>0.27358197377285698</v>
      </c>
      <c r="W891" s="17">
        <v>0.17584208690088099</v>
      </c>
      <c r="X891" s="17"/>
      <c r="Y891" s="17">
        <v>0.22494273403624701</v>
      </c>
      <c r="Z891" s="17">
        <v>0.25851094960334497</v>
      </c>
      <c r="AA891" s="17">
        <v>0.30117007989246902</v>
      </c>
      <c r="AB891" s="17">
        <v>0.32717116268872898</v>
      </c>
      <c r="AC891" s="17">
        <v>0.28045443445884799</v>
      </c>
      <c r="AD891" s="17">
        <v>0.14298732489143401</v>
      </c>
      <c r="AE891" s="17"/>
      <c r="AF891" s="17">
        <v>0.24539620401304299</v>
      </c>
      <c r="AG891" s="17">
        <v>0.234043119125001</v>
      </c>
      <c r="AH891" s="17"/>
      <c r="AI891" s="17">
        <v>0.35872004458846102</v>
      </c>
      <c r="AJ891" s="17">
        <v>0.24038279480893501</v>
      </c>
      <c r="AK891" s="17">
        <v>0.236997600980416</v>
      </c>
      <c r="AL891" s="17">
        <v>0.317795876079985</v>
      </c>
      <c r="AM891" s="17">
        <v>0.17095278736460201</v>
      </c>
      <c r="AN891" s="17">
        <v>0.25970154608110602</v>
      </c>
      <c r="AO891" s="17">
        <v>0.29594004681457498</v>
      </c>
      <c r="AP891" s="17"/>
      <c r="AQ891" s="17">
        <v>0.23613146694297099</v>
      </c>
      <c r="AR891" s="17">
        <v>0.23983561905825401</v>
      </c>
      <c r="AS891" s="17"/>
      <c r="AT891" s="17">
        <v>0.20132621658038899</v>
      </c>
      <c r="AU891" s="17">
        <v>0.24701482821964901</v>
      </c>
      <c r="AV891" s="17">
        <v>0.244982636400256</v>
      </c>
      <c r="AW891" s="17"/>
      <c r="AX891" s="17">
        <v>0.237174065977445</v>
      </c>
      <c r="AY891" s="17">
        <v>0.244371805768752</v>
      </c>
      <c r="AZ891" s="17"/>
      <c r="BA891" s="17">
        <v>0.285458199386454</v>
      </c>
      <c r="BB891" s="17">
        <v>0.20311674013993899</v>
      </c>
      <c r="BC891" s="17">
        <v>0.27462443674168602</v>
      </c>
      <c r="BD891" s="17">
        <v>0.32891921438491201</v>
      </c>
      <c r="BE891" s="17">
        <v>0.17557959062097001</v>
      </c>
      <c r="BF891" s="17"/>
      <c r="BG891" s="17">
        <v>0.22341241404824499</v>
      </c>
      <c r="BH891" s="17">
        <v>0.21505770511526401</v>
      </c>
    </row>
    <row r="892" spans="2:60" x14ac:dyDescent="0.35">
      <c r="B892" t="s">
        <v>350</v>
      </c>
      <c r="C892" s="17">
        <v>0.41708923353671901</v>
      </c>
      <c r="D892" s="17">
        <v>0.44022919872087002</v>
      </c>
      <c r="E892" s="17">
        <v>0.40120820345939701</v>
      </c>
      <c r="F892" s="17"/>
      <c r="G892" s="17">
        <v>0.36988081488052499</v>
      </c>
      <c r="H892" s="17">
        <v>0.350061667077946</v>
      </c>
      <c r="I892" s="17">
        <v>0.51326892711657801</v>
      </c>
      <c r="J892" s="17">
        <v>0.37208992626603898</v>
      </c>
      <c r="K892" s="17">
        <v>0.38859881857365303</v>
      </c>
      <c r="L892" s="17">
        <v>0.47408978438836002</v>
      </c>
      <c r="M892" s="17"/>
      <c r="N892" s="17">
        <v>0.37360295538062699</v>
      </c>
      <c r="O892" s="17">
        <v>0.44571470319795298</v>
      </c>
      <c r="P892" s="17">
        <v>0.39822882994026798</v>
      </c>
      <c r="Q892" s="17">
        <v>0.46118819785389797</v>
      </c>
      <c r="R892" s="17">
        <v>0.49221496066158799</v>
      </c>
      <c r="S892" s="17"/>
      <c r="T892" s="17">
        <v>0.467504234873799</v>
      </c>
      <c r="U892" s="17">
        <v>0.43141209514738899</v>
      </c>
      <c r="V892" s="17">
        <v>0.37335509290622998</v>
      </c>
      <c r="W892" s="17">
        <v>0.436886306686875</v>
      </c>
      <c r="X892" s="17"/>
      <c r="Y892" s="17">
        <v>0.34259263165981702</v>
      </c>
      <c r="Z892" s="17">
        <v>0.45869583319953799</v>
      </c>
      <c r="AA892" s="17">
        <v>0.38771612254061399</v>
      </c>
      <c r="AB892" s="17">
        <v>0.38668189086251498</v>
      </c>
      <c r="AC892" s="17">
        <v>0.53117948939214399</v>
      </c>
      <c r="AD892" s="17">
        <v>0.53406555536967004</v>
      </c>
      <c r="AE892" s="17"/>
      <c r="AF892" s="17">
        <v>0.43658947252344499</v>
      </c>
      <c r="AG892" s="17">
        <v>0.39556453262868202</v>
      </c>
      <c r="AH892" s="17"/>
      <c r="AI892" s="17">
        <v>0.22104944562496101</v>
      </c>
      <c r="AJ892" s="17">
        <v>0.39830612466910198</v>
      </c>
      <c r="AK892" s="17">
        <v>0.47452215856809399</v>
      </c>
      <c r="AL892" s="17">
        <v>0.34235288814973802</v>
      </c>
      <c r="AM892" s="17">
        <v>0.46704149578892001</v>
      </c>
      <c r="AN892" s="17">
        <v>0.43952746574318202</v>
      </c>
      <c r="AO892" s="17">
        <v>0.41996533537353398</v>
      </c>
      <c r="AP892" s="17"/>
      <c r="AQ892" s="17">
        <v>0.421379481187176</v>
      </c>
      <c r="AR892" s="17">
        <v>0.42312950461860799</v>
      </c>
      <c r="AS892" s="17"/>
      <c r="AT892" s="17">
        <v>0.50184703654749496</v>
      </c>
      <c r="AU892" s="17">
        <v>0.41224064561583301</v>
      </c>
      <c r="AV892" s="17">
        <v>0.39808744885645198</v>
      </c>
      <c r="AW892" s="17"/>
      <c r="AX892" s="17">
        <v>0.48702901195694198</v>
      </c>
      <c r="AY892" s="17">
        <v>0.39280216633959603</v>
      </c>
      <c r="AZ892" s="17"/>
      <c r="BA892" s="17">
        <v>0.40444940095996901</v>
      </c>
      <c r="BB892" s="17">
        <v>0.46795083705143498</v>
      </c>
      <c r="BC892" s="17">
        <v>0.423882213044941</v>
      </c>
      <c r="BD892" s="17">
        <v>0.29038848762429298</v>
      </c>
      <c r="BE892" s="17">
        <v>0.40586378077800001</v>
      </c>
      <c r="BF892" s="17"/>
      <c r="BG892" s="17">
        <v>0.45229888660733297</v>
      </c>
      <c r="BH892" s="17">
        <v>0.37613404274628198</v>
      </c>
    </row>
    <row r="893" spans="2:60" x14ac:dyDescent="0.35">
      <c r="B893" t="s">
        <v>351</v>
      </c>
      <c r="C893" s="17">
        <v>0.149436764799636</v>
      </c>
      <c r="D893" s="17">
        <v>0.15786573054407499</v>
      </c>
      <c r="E893" s="17">
        <v>0.142417447429428</v>
      </c>
      <c r="F893" s="17"/>
      <c r="G893" s="17">
        <v>0.13808427469109599</v>
      </c>
      <c r="H893" s="17">
        <v>0.16660809245813299</v>
      </c>
      <c r="I893" s="17">
        <v>0.168377900380381</v>
      </c>
      <c r="J893" s="17">
        <v>0.18185788268203501</v>
      </c>
      <c r="K893" s="17">
        <v>0.14232128936581601</v>
      </c>
      <c r="L893" s="17">
        <v>0.108820897651438</v>
      </c>
      <c r="M893" s="17"/>
      <c r="N893" s="17">
        <v>0.15100831869689299</v>
      </c>
      <c r="O893" s="17">
        <v>9.8465710847850593E-2</v>
      </c>
      <c r="P893" s="17">
        <v>0.16590820306149201</v>
      </c>
      <c r="Q893" s="17">
        <v>0.18141051265591299</v>
      </c>
      <c r="R893" s="17">
        <v>0.19044879610905999</v>
      </c>
      <c r="S893" s="17"/>
      <c r="T893" s="17">
        <v>0.13992853113119799</v>
      </c>
      <c r="U893" s="17">
        <v>9.7606446884361597E-2</v>
      </c>
      <c r="V893" s="17">
        <v>0.14004111401369401</v>
      </c>
      <c r="W893" s="17">
        <v>0.214400232421572</v>
      </c>
      <c r="X893" s="17"/>
      <c r="Y893" s="17">
        <v>0.16130278203694601</v>
      </c>
      <c r="Z893" s="17">
        <v>0.14037579168053901</v>
      </c>
      <c r="AA893" s="17">
        <v>0.223347388288968</v>
      </c>
      <c r="AB893" s="17">
        <v>0.139752200371626</v>
      </c>
      <c r="AC893" s="17">
        <v>0.18836607614900799</v>
      </c>
      <c r="AD893" s="17">
        <v>0.124431801412733</v>
      </c>
      <c r="AE893" s="17"/>
      <c r="AF893" s="17">
        <v>0.13731128008670401</v>
      </c>
      <c r="AG893" s="17">
        <v>0.168906992947254</v>
      </c>
      <c r="AH893" s="17"/>
      <c r="AI893" s="17">
        <v>0.108947189987929</v>
      </c>
      <c r="AJ893" s="17">
        <v>0.110381582140177</v>
      </c>
      <c r="AK893" s="17">
        <v>0.150084005162542</v>
      </c>
      <c r="AL893" s="17">
        <v>0.178801240462335</v>
      </c>
      <c r="AM893" s="17">
        <v>0.188880501913611</v>
      </c>
      <c r="AN893" s="17">
        <v>0.17959346703415299</v>
      </c>
      <c r="AO893" s="17">
        <v>0</v>
      </c>
      <c r="AP893" s="17"/>
      <c r="AQ893" s="17">
        <v>0.16956920669615999</v>
      </c>
      <c r="AR893" s="17">
        <v>0.119929269604335</v>
      </c>
      <c r="AS893" s="17"/>
      <c r="AT893" s="17">
        <v>0.156507713513451</v>
      </c>
      <c r="AU893" s="17">
        <v>0.144652917202758</v>
      </c>
      <c r="AV893" s="17">
        <v>0.17465400655218799</v>
      </c>
      <c r="AW893" s="17"/>
      <c r="AX893" s="17">
        <v>9.9350126804433295E-2</v>
      </c>
      <c r="AY893" s="17">
        <v>0.16682969297505201</v>
      </c>
      <c r="AZ893" s="17"/>
      <c r="BA893" s="17">
        <v>7.2373042154076805E-2</v>
      </c>
      <c r="BB893" s="17">
        <v>0.15650649553524201</v>
      </c>
      <c r="BC893" s="17">
        <v>0.16813294612753399</v>
      </c>
      <c r="BD893" s="17">
        <v>0.227606040963649</v>
      </c>
      <c r="BE893" s="17">
        <v>0.17653641560095901</v>
      </c>
      <c r="BF893" s="17"/>
      <c r="BG893" s="17">
        <v>0.13576912762569701</v>
      </c>
      <c r="BH893" s="17">
        <v>0.189684566533902</v>
      </c>
    </row>
    <row r="894" spans="2:60" x14ac:dyDescent="0.35">
      <c r="B894" t="s">
        <v>352</v>
      </c>
      <c r="C894" s="17">
        <v>4.2830925581963802E-2</v>
      </c>
      <c r="D894" s="17">
        <v>5.4326056973156699E-2</v>
      </c>
      <c r="E894" s="17">
        <v>3.2094260047735197E-2</v>
      </c>
      <c r="F894" s="17"/>
      <c r="G894" s="17">
        <v>8.4274895091290394E-2</v>
      </c>
      <c r="H894" s="17">
        <v>5.18245048270356E-2</v>
      </c>
      <c r="I894" s="17">
        <v>2.3010181336139902E-2</v>
      </c>
      <c r="J894" s="17">
        <v>4.3013348690226799E-2</v>
      </c>
      <c r="K894" s="17">
        <v>1.8958591780117499E-2</v>
      </c>
      <c r="L894" s="17">
        <v>4.0179309976739998E-2</v>
      </c>
      <c r="M894" s="17"/>
      <c r="N894" s="17">
        <v>2.7425312031263301E-2</v>
      </c>
      <c r="O894" s="17">
        <v>3.6943063797504901E-2</v>
      </c>
      <c r="P894" s="17">
        <v>4.6034058361444703E-2</v>
      </c>
      <c r="Q894" s="17">
        <v>7.6371551891663003E-2</v>
      </c>
      <c r="R894" s="17">
        <v>2.76599521816163E-2</v>
      </c>
      <c r="S894" s="17"/>
      <c r="T894" s="17">
        <v>3.6868303178746703E-2</v>
      </c>
      <c r="U894" s="17">
        <v>5.4921552851176003E-2</v>
      </c>
      <c r="V894" s="17">
        <v>4.09700407395409E-2</v>
      </c>
      <c r="W894" s="17">
        <v>3.92375460228266E-2</v>
      </c>
      <c r="X894" s="17"/>
      <c r="Y894" s="17">
        <v>6.6260659515475301E-2</v>
      </c>
      <c r="Z894" s="17">
        <v>3.4351079978386698E-2</v>
      </c>
      <c r="AA894" s="17">
        <v>0</v>
      </c>
      <c r="AB894" s="17">
        <v>1.1788141936505901E-2</v>
      </c>
      <c r="AC894" s="17">
        <v>0</v>
      </c>
      <c r="AD894" s="17">
        <v>4.3597110382265603E-2</v>
      </c>
      <c r="AE894" s="17"/>
      <c r="AF894" s="17">
        <v>4.3342573970399201E-2</v>
      </c>
      <c r="AG894" s="17">
        <v>4.3063554520310202E-2</v>
      </c>
      <c r="AH894" s="17"/>
      <c r="AI894" s="17">
        <v>1.0030611607982701E-2</v>
      </c>
      <c r="AJ894" s="17">
        <v>1.73675806777168E-2</v>
      </c>
      <c r="AK894" s="17">
        <v>5.18759370477615E-2</v>
      </c>
      <c r="AL894" s="17">
        <v>5.4249284802320302E-2</v>
      </c>
      <c r="AM894" s="17">
        <v>6.5836143793808102E-2</v>
      </c>
      <c r="AN894" s="17">
        <v>5.0796151078236103E-2</v>
      </c>
      <c r="AO894" s="17">
        <v>0</v>
      </c>
      <c r="AP894" s="17"/>
      <c r="AQ894" s="17">
        <v>5.2040543357269299E-2</v>
      </c>
      <c r="AR894" s="17">
        <v>3.5231718294880303E-2</v>
      </c>
      <c r="AS894" s="17"/>
      <c r="AT894" s="17">
        <v>4.2389135126772899E-2</v>
      </c>
      <c r="AU894" s="17">
        <v>3.4135401719883197E-2</v>
      </c>
      <c r="AV894" s="17">
        <v>5.24235081695444E-2</v>
      </c>
      <c r="AW894" s="17"/>
      <c r="AX894" s="17">
        <v>3.45258742635716E-2</v>
      </c>
      <c r="AY894" s="17">
        <v>4.5714911548196499E-2</v>
      </c>
      <c r="AZ894" s="17"/>
      <c r="BA894" s="17">
        <v>7.3604708635049296E-2</v>
      </c>
      <c r="BB894" s="17">
        <v>3.2913089193765198E-2</v>
      </c>
      <c r="BC894" s="17">
        <v>4.0157043143987103E-2</v>
      </c>
      <c r="BD894" s="17">
        <v>6.3238844153334903E-2</v>
      </c>
      <c r="BE894" s="17">
        <v>4.0528224199006702E-2</v>
      </c>
      <c r="BF894" s="17"/>
      <c r="BG894" s="17">
        <v>4.2942834191466897E-2</v>
      </c>
      <c r="BH894" s="17">
        <v>4.63751959913309E-2</v>
      </c>
    </row>
    <row r="895" spans="2:60" x14ac:dyDescent="0.35">
      <c r="B895" t="s">
        <v>280</v>
      </c>
      <c r="C895" s="17">
        <v>3.3683912148622402E-2</v>
      </c>
      <c r="D895" s="17">
        <v>2.2824037441497198E-2</v>
      </c>
      <c r="E895" s="17">
        <v>4.1826312177521398E-2</v>
      </c>
      <c r="F895" s="17"/>
      <c r="G895" s="17">
        <v>8.6085594506338098E-2</v>
      </c>
      <c r="H895" s="17">
        <v>3.4873533736366598E-2</v>
      </c>
      <c r="I895" s="17">
        <v>1.68375567181238E-2</v>
      </c>
      <c r="J895" s="17">
        <v>4.5893760503676301E-2</v>
      </c>
      <c r="K895" s="17">
        <v>0</v>
      </c>
      <c r="L895" s="17">
        <v>2.519637028008E-2</v>
      </c>
      <c r="M895" s="17"/>
      <c r="N895" s="17">
        <v>2.3004099216150702E-2</v>
      </c>
      <c r="O895" s="17">
        <v>5.6990055474682701E-2</v>
      </c>
      <c r="P895" s="17">
        <v>1.92974139394427E-2</v>
      </c>
      <c r="Q895" s="17">
        <v>8.8120735619948397E-3</v>
      </c>
      <c r="R895" s="17">
        <v>2.9294585886549599E-2</v>
      </c>
      <c r="S895" s="17"/>
      <c r="T895" s="17">
        <v>3.4351542275129501E-2</v>
      </c>
      <c r="U895" s="17">
        <v>1.1513350013117001E-2</v>
      </c>
      <c r="V895" s="17">
        <v>4.08257578886927E-2</v>
      </c>
      <c r="W895" s="17">
        <v>4.1523336055519701E-2</v>
      </c>
      <c r="X895" s="17"/>
      <c r="Y895" s="17">
        <v>5.33917961012862E-2</v>
      </c>
      <c r="Z895" s="17">
        <v>2.6015628290671399E-2</v>
      </c>
      <c r="AA895" s="17">
        <v>0</v>
      </c>
      <c r="AB895" s="17">
        <v>1.42401291254802E-2</v>
      </c>
      <c r="AC895" s="17">
        <v>0</v>
      </c>
      <c r="AD895" s="17">
        <v>2.9367982994042099E-2</v>
      </c>
      <c r="AE895" s="17"/>
      <c r="AF895" s="17">
        <v>2.6232850222872101E-2</v>
      </c>
      <c r="AG895" s="17">
        <v>3.9478223072066602E-2</v>
      </c>
      <c r="AH895" s="17"/>
      <c r="AI895" s="17">
        <v>0.16788336209438001</v>
      </c>
      <c r="AJ895" s="17">
        <v>3.34618959458736E-2</v>
      </c>
      <c r="AK895" s="17">
        <v>1.8767072498839601E-2</v>
      </c>
      <c r="AL895" s="17">
        <v>1.46047772925993E-2</v>
      </c>
      <c r="AM895" s="17">
        <v>8.8571743925376593E-3</v>
      </c>
      <c r="AN895" s="17">
        <v>2.0269208006593899E-2</v>
      </c>
      <c r="AO895" s="17">
        <v>0.122410303157085</v>
      </c>
      <c r="AP895" s="17"/>
      <c r="AQ895" s="17">
        <v>1.44796209513081E-2</v>
      </c>
      <c r="AR895" s="17">
        <v>3.5871868145895699E-2</v>
      </c>
      <c r="AS895" s="17"/>
      <c r="AT895" s="17">
        <v>5.4446109301914698E-3</v>
      </c>
      <c r="AU895" s="17">
        <v>3.7129295420924302E-2</v>
      </c>
      <c r="AV895" s="17">
        <v>1.54843592527571E-2</v>
      </c>
      <c r="AW895" s="17"/>
      <c r="AX895" s="17">
        <v>9.8153722022605201E-3</v>
      </c>
      <c r="AY895" s="17">
        <v>4.19724261626572E-2</v>
      </c>
      <c r="AZ895" s="17"/>
      <c r="BA895" s="17">
        <v>3.4688592453336602E-2</v>
      </c>
      <c r="BB895" s="17">
        <v>5.7905457901764297E-3</v>
      </c>
      <c r="BC895" s="17">
        <v>9.1688713453640294E-3</v>
      </c>
      <c r="BD895" s="17">
        <v>3.4017394826205999E-2</v>
      </c>
      <c r="BE895" s="17">
        <v>3.8164068594423499E-2</v>
      </c>
      <c r="BF895" s="17"/>
      <c r="BG895" s="17">
        <v>1.29133893373939E-2</v>
      </c>
      <c r="BH895" s="17">
        <v>3.7096485032041798E-2</v>
      </c>
    </row>
    <row r="896" spans="2:60" x14ac:dyDescent="0.35">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row>
    <row r="897" spans="2:60" x14ac:dyDescent="0.35">
      <c r="B897" s="6" t="s">
        <v>356</v>
      </c>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row>
    <row r="898" spans="2:60" x14ac:dyDescent="0.35">
      <c r="B898" s="24" t="s">
        <v>182</v>
      </c>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row>
    <row r="899" spans="2:60" x14ac:dyDescent="0.35">
      <c r="B899" t="s">
        <v>348</v>
      </c>
      <c r="C899" s="17">
        <v>0.25015200799398302</v>
      </c>
      <c r="D899" s="17">
        <v>0.236779754564308</v>
      </c>
      <c r="E899" s="17">
        <v>0.266124423749171</v>
      </c>
      <c r="F899" s="17"/>
      <c r="G899" s="17">
        <v>0.22498354685449801</v>
      </c>
      <c r="H899" s="17">
        <v>0.24902491616866301</v>
      </c>
      <c r="I899" s="17">
        <v>0.21096767770136901</v>
      </c>
      <c r="J899" s="17">
        <v>0.18672457990152999</v>
      </c>
      <c r="K899" s="17">
        <v>0.32156207010311399</v>
      </c>
      <c r="L899" s="17">
        <v>0.28252039090290199</v>
      </c>
      <c r="M899" s="17"/>
      <c r="N899" s="17">
        <v>0.333349429478492</v>
      </c>
      <c r="O899" s="17">
        <v>0.31533658199410097</v>
      </c>
      <c r="P899" s="17">
        <v>0.22779788174861099</v>
      </c>
      <c r="Q899" s="17">
        <v>0.16626178177179801</v>
      </c>
      <c r="R899" s="17">
        <v>0.123717982242091</v>
      </c>
      <c r="S899" s="17"/>
      <c r="T899" s="17">
        <v>0.23932853322039399</v>
      </c>
      <c r="U899" s="17">
        <v>0.24261109405526701</v>
      </c>
      <c r="V899" s="17">
        <v>0.27700976659237497</v>
      </c>
      <c r="W899" s="17">
        <v>0.22410781209538699</v>
      </c>
      <c r="X899" s="17"/>
      <c r="Y899" s="17">
        <v>0.23910053089365699</v>
      </c>
      <c r="Z899" s="17">
        <v>0.21623970979586599</v>
      </c>
      <c r="AA899" s="17">
        <v>0.25742174604372797</v>
      </c>
      <c r="AB899" s="17">
        <v>0.33268589120898201</v>
      </c>
      <c r="AC899" s="17">
        <v>0.16053009496873899</v>
      </c>
      <c r="AD899" s="17">
        <v>0.33942823943157502</v>
      </c>
      <c r="AE899" s="17"/>
      <c r="AF899" s="17">
        <v>0.26847533216751102</v>
      </c>
      <c r="AG899" s="17">
        <v>0.22317030059596599</v>
      </c>
      <c r="AH899" s="17"/>
      <c r="AI899" s="17">
        <v>0.52019070564848802</v>
      </c>
      <c r="AJ899" s="17">
        <v>0.32762883615821198</v>
      </c>
      <c r="AK899" s="17">
        <v>0.24393550619623999</v>
      </c>
      <c r="AL899" s="17">
        <v>0.208489290314609</v>
      </c>
      <c r="AM899" s="17">
        <v>0.19572047347048399</v>
      </c>
      <c r="AN899" s="17">
        <v>0.1627109666705</v>
      </c>
      <c r="AO899" s="17">
        <v>0.11322955999951199</v>
      </c>
      <c r="AP899" s="17"/>
      <c r="AQ899" s="17">
        <v>0.22198188178377701</v>
      </c>
      <c r="AR899" s="17">
        <v>0.25621529372965302</v>
      </c>
      <c r="AS899" s="17"/>
      <c r="AT899" s="17">
        <v>0.22181636739000599</v>
      </c>
      <c r="AU899" s="17">
        <v>0.25336214935274898</v>
      </c>
      <c r="AV899" s="17">
        <v>0.24787899140091799</v>
      </c>
      <c r="AW899" s="17"/>
      <c r="AX899" s="17">
        <v>0.271216078555374</v>
      </c>
      <c r="AY899" s="17">
        <v>0.24229645636830799</v>
      </c>
      <c r="AZ899" s="17"/>
      <c r="BA899" s="17">
        <v>0.45306294682690801</v>
      </c>
      <c r="BB899" s="17">
        <v>0.23891784711628999</v>
      </c>
      <c r="BC899" s="17">
        <v>0.227352193442488</v>
      </c>
      <c r="BD899" s="17">
        <v>0.114014112594199</v>
      </c>
      <c r="BE899" s="17">
        <v>0.26207315875409498</v>
      </c>
      <c r="BF899" s="17"/>
      <c r="BG899" s="17">
        <v>0.28696594761993799</v>
      </c>
      <c r="BH899" s="17">
        <v>0.225125843540075</v>
      </c>
    </row>
    <row r="900" spans="2:60" x14ac:dyDescent="0.35">
      <c r="B900" t="s">
        <v>349</v>
      </c>
      <c r="C900" s="17">
        <v>0.29816579991681502</v>
      </c>
      <c r="D900" s="17">
        <v>0.25998952015855598</v>
      </c>
      <c r="E900" s="17">
        <v>0.33831282805164697</v>
      </c>
      <c r="F900" s="17"/>
      <c r="G900" s="17">
        <v>0.220238441816896</v>
      </c>
      <c r="H900" s="17">
        <v>0.28119819920162997</v>
      </c>
      <c r="I900" s="17">
        <v>0.26156967367440598</v>
      </c>
      <c r="J900" s="17">
        <v>0.338312231819767</v>
      </c>
      <c r="K900" s="17">
        <v>0.26713003934755802</v>
      </c>
      <c r="L900" s="17">
        <v>0.37310339423754002</v>
      </c>
      <c r="M900" s="17"/>
      <c r="N900" s="17">
        <v>0.23104722857130899</v>
      </c>
      <c r="O900" s="17">
        <v>0.35558686302280101</v>
      </c>
      <c r="P900" s="17">
        <v>0.31146421717231498</v>
      </c>
      <c r="Q900" s="17">
        <v>0.31198707933825598</v>
      </c>
      <c r="R900" s="17">
        <v>0.238102786093812</v>
      </c>
      <c r="S900" s="17"/>
      <c r="T900" s="17">
        <v>0.31129415902795299</v>
      </c>
      <c r="U900" s="17">
        <v>0.29695632489575402</v>
      </c>
      <c r="V900" s="17">
        <v>0.290720116529531</v>
      </c>
      <c r="W900" s="17">
        <v>0.30137892040222702</v>
      </c>
      <c r="X900" s="17"/>
      <c r="Y900" s="17">
        <v>0.27403955711524902</v>
      </c>
      <c r="Z900" s="17">
        <v>0.32386742498091597</v>
      </c>
      <c r="AA900" s="17">
        <v>0.175093549480835</v>
      </c>
      <c r="AB900" s="17">
        <v>0.26981276932873799</v>
      </c>
      <c r="AC900" s="17">
        <v>0.238357740796458</v>
      </c>
      <c r="AD900" s="17">
        <v>0.34984205339640601</v>
      </c>
      <c r="AE900" s="17"/>
      <c r="AF900" s="17">
        <v>0.30105582830064098</v>
      </c>
      <c r="AG900" s="17">
        <v>0.28920087808970601</v>
      </c>
      <c r="AH900" s="17"/>
      <c r="AI900" s="17">
        <v>0.162902862095162</v>
      </c>
      <c r="AJ900" s="17">
        <v>0.26989432220116699</v>
      </c>
      <c r="AK900" s="17">
        <v>0.35040471127782802</v>
      </c>
      <c r="AL900" s="17">
        <v>0.30562290071224502</v>
      </c>
      <c r="AM900" s="17">
        <v>0.29224609571745402</v>
      </c>
      <c r="AN900" s="17">
        <v>0.29928928323238901</v>
      </c>
      <c r="AO900" s="17">
        <v>0.41535311577378098</v>
      </c>
      <c r="AP900" s="17"/>
      <c r="AQ900" s="17">
        <v>0.30279183500761803</v>
      </c>
      <c r="AR900" s="17">
        <v>0.33222430917027301</v>
      </c>
      <c r="AS900" s="17"/>
      <c r="AT900" s="17">
        <v>0.32136477715209</v>
      </c>
      <c r="AU900" s="17">
        <v>0.27739912941175998</v>
      </c>
      <c r="AV900" s="17">
        <v>0.308660721608425</v>
      </c>
      <c r="AW900" s="17"/>
      <c r="AX900" s="17">
        <v>0.28621442579954598</v>
      </c>
      <c r="AY900" s="17">
        <v>0.30262289837280099</v>
      </c>
      <c r="AZ900" s="17"/>
      <c r="BA900" s="17">
        <v>0.27071222503827502</v>
      </c>
      <c r="BB900" s="17">
        <v>0.29079545967416598</v>
      </c>
      <c r="BC900" s="17">
        <v>0.30563132570298601</v>
      </c>
      <c r="BD900" s="17">
        <v>0.17413028661959401</v>
      </c>
      <c r="BE900" s="17">
        <v>0.39490807369508502</v>
      </c>
      <c r="BF900" s="17"/>
      <c r="BG900" s="17">
        <v>0.28628935013662499</v>
      </c>
      <c r="BH900" s="17">
        <v>0.33981419930579099</v>
      </c>
    </row>
    <row r="901" spans="2:60" x14ac:dyDescent="0.35">
      <c r="B901" t="s">
        <v>350</v>
      </c>
      <c r="C901" s="17">
        <v>0.333820608932138</v>
      </c>
      <c r="D901" s="17">
        <v>0.375751589049163</v>
      </c>
      <c r="E901" s="17">
        <v>0.29103733955358801</v>
      </c>
      <c r="F901" s="17"/>
      <c r="G901" s="17">
        <v>0.346712022994563</v>
      </c>
      <c r="H901" s="17">
        <v>0.34808631197631801</v>
      </c>
      <c r="I901" s="17">
        <v>0.37738603842143398</v>
      </c>
      <c r="J901" s="17">
        <v>0.32558494600947302</v>
      </c>
      <c r="K901" s="17">
        <v>0.34246940994046399</v>
      </c>
      <c r="L901" s="17">
        <v>0.28396008763838398</v>
      </c>
      <c r="M901" s="17"/>
      <c r="N901" s="17">
        <v>0.26098054304871698</v>
      </c>
      <c r="O901" s="17">
        <v>0.228664949754734</v>
      </c>
      <c r="P901" s="17">
        <v>0.36240501581771301</v>
      </c>
      <c r="Q901" s="17">
        <v>0.42700819119012801</v>
      </c>
      <c r="R901" s="17">
        <v>0.52087110115725499</v>
      </c>
      <c r="S901" s="17"/>
      <c r="T901" s="17">
        <v>0.28859123794451602</v>
      </c>
      <c r="U901" s="17">
        <v>0.368629160156974</v>
      </c>
      <c r="V901" s="17">
        <v>0.35019740394210502</v>
      </c>
      <c r="W901" s="17">
        <v>0.30888278663121699</v>
      </c>
      <c r="X901" s="17"/>
      <c r="Y901" s="17">
        <v>0.33500727580688699</v>
      </c>
      <c r="Z901" s="17">
        <v>0.36780222171535298</v>
      </c>
      <c r="AA901" s="17">
        <v>0.27842290645863199</v>
      </c>
      <c r="AB901" s="17">
        <v>0.27053672967908599</v>
      </c>
      <c r="AC901" s="17">
        <v>0.60111216423480296</v>
      </c>
      <c r="AD901" s="17">
        <v>0.24807855877385501</v>
      </c>
      <c r="AE901" s="17"/>
      <c r="AF901" s="17">
        <v>0.32990167608085702</v>
      </c>
      <c r="AG901" s="17">
        <v>0.34834324447626702</v>
      </c>
      <c r="AH901" s="17"/>
      <c r="AI901" s="17">
        <v>0.14121525237815399</v>
      </c>
      <c r="AJ901" s="17">
        <v>0.26275830985666798</v>
      </c>
      <c r="AK901" s="17">
        <v>0.32646970473369102</v>
      </c>
      <c r="AL901" s="17">
        <v>0.340073542444293</v>
      </c>
      <c r="AM901" s="17">
        <v>0.41156998889456398</v>
      </c>
      <c r="AN901" s="17">
        <v>0.3901550505991</v>
      </c>
      <c r="AO901" s="17">
        <v>0.41163402911403901</v>
      </c>
      <c r="AP901" s="17"/>
      <c r="AQ901" s="17">
        <v>0.355154195787098</v>
      </c>
      <c r="AR901" s="17">
        <v>0.29640429826678999</v>
      </c>
      <c r="AS901" s="17"/>
      <c r="AT901" s="17">
        <v>0.37763121528061699</v>
      </c>
      <c r="AU901" s="17">
        <v>0.33481014888243998</v>
      </c>
      <c r="AV901" s="17">
        <v>0.32870228671381102</v>
      </c>
      <c r="AW901" s="17"/>
      <c r="AX901" s="17">
        <v>0.33761385616559703</v>
      </c>
      <c r="AY901" s="17">
        <v>0.33240597022854501</v>
      </c>
      <c r="AZ901" s="17"/>
      <c r="BA901" s="17">
        <v>0.215255629051124</v>
      </c>
      <c r="BB901" s="17">
        <v>0.36994814226063499</v>
      </c>
      <c r="BC901" s="17">
        <v>0.35378732721355699</v>
      </c>
      <c r="BD901" s="17">
        <v>0.472165338428371</v>
      </c>
      <c r="BE901" s="17">
        <v>0.28152541513083001</v>
      </c>
      <c r="BF901" s="17"/>
      <c r="BG901" s="17">
        <v>0.33523951978038002</v>
      </c>
      <c r="BH901" s="17">
        <v>0.32909855247796699</v>
      </c>
    </row>
    <row r="902" spans="2:60" x14ac:dyDescent="0.35">
      <c r="B902" t="s">
        <v>351</v>
      </c>
      <c r="C902" s="17">
        <v>8.3120000486939002E-2</v>
      </c>
      <c r="D902" s="17">
        <v>9.0068382560362495E-2</v>
      </c>
      <c r="E902" s="17">
        <v>7.2419160936410099E-2</v>
      </c>
      <c r="F902" s="17"/>
      <c r="G902" s="17">
        <v>0.136881806328323</v>
      </c>
      <c r="H902" s="17">
        <v>8.4122214357082198E-2</v>
      </c>
      <c r="I902" s="17">
        <v>0.116568008564229</v>
      </c>
      <c r="J902" s="17">
        <v>0.107767396567243</v>
      </c>
      <c r="K902" s="17">
        <v>5.6450996673753799E-2</v>
      </c>
      <c r="L902" s="17">
        <v>3.3160729418398198E-2</v>
      </c>
      <c r="M902" s="17"/>
      <c r="N902" s="17">
        <v>0.114192266136408</v>
      </c>
      <c r="O902" s="17">
        <v>6.7096080281975196E-2</v>
      </c>
      <c r="P902" s="17">
        <v>7.7957241378009107E-2</v>
      </c>
      <c r="Q902" s="17">
        <v>7.1908161464552298E-2</v>
      </c>
      <c r="R902" s="17">
        <v>0.104690286771578</v>
      </c>
      <c r="S902" s="17"/>
      <c r="T902" s="17">
        <v>0.100582556785813</v>
      </c>
      <c r="U902" s="17">
        <v>5.9216335601345302E-2</v>
      </c>
      <c r="V902" s="17">
        <v>6.3279587877393906E-2</v>
      </c>
      <c r="W902" s="17">
        <v>0.122564217758299</v>
      </c>
      <c r="X902" s="17"/>
      <c r="Y902" s="17">
        <v>0.107489424504381</v>
      </c>
      <c r="Z902" s="17">
        <v>5.7484497605739697E-2</v>
      </c>
      <c r="AA902" s="17">
        <v>0.21257642476894201</v>
      </c>
      <c r="AB902" s="17">
        <v>0.10515143342866599</v>
      </c>
      <c r="AC902" s="17">
        <v>0</v>
      </c>
      <c r="AD902" s="17">
        <v>5.2965364678329199E-2</v>
      </c>
      <c r="AE902" s="17"/>
      <c r="AF902" s="17">
        <v>6.5454325916217498E-2</v>
      </c>
      <c r="AG902" s="17">
        <v>0.106842053692958</v>
      </c>
      <c r="AH902" s="17"/>
      <c r="AI902" s="17">
        <v>4.1733542699137698E-2</v>
      </c>
      <c r="AJ902" s="17">
        <v>9.9101973874314395E-2</v>
      </c>
      <c r="AK902" s="17">
        <v>3.4335707752972101E-2</v>
      </c>
      <c r="AL902" s="17">
        <v>0.12751843381007499</v>
      </c>
      <c r="AM902" s="17">
        <v>9.1506349863348199E-2</v>
      </c>
      <c r="AN902" s="17">
        <v>0.12627911656115701</v>
      </c>
      <c r="AO902" s="17">
        <v>1.5586784621879001E-2</v>
      </c>
      <c r="AP902" s="17"/>
      <c r="AQ902" s="17">
        <v>8.1544154929142396E-2</v>
      </c>
      <c r="AR902" s="17">
        <v>9.3287026020717104E-2</v>
      </c>
      <c r="AS902" s="17"/>
      <c r="AT902" s="17">
        <v>6.3976781002301197E-2</v>
      </c>
      <c r="AU902" s="17">
        <v>9.1838030139066801E-2</v>
      </c>
      <c r="AV902" s="17">
        <v>8.9670315383021407E-2</v>
      </c>
      <c r="AW902" s="17"/>
      <c r="AX902" s="17">
        <v>6.9772796804488502E-2</v>
      </c>
      <c r="AY902" s="17">
        <v>8.8097654130867994E-2</v>
      </c>
      <c r="AZ902" s="17"/>
      <c r="BA902" s="17">
        <v>4.7041202478856001E-2</v>
      </c>
      <c r="BB902" s="17">
        <v>7.4309512022509197E-2</v>
      </c>
      <c r="BC902" s="17">
        <v>9.32229908607176E-2</v>
      </c>
      <c r="BD902" s="17">
        <v>0.239690262357836</v>
      </c>
      <c r="BE902" s="17">
        <v>5.3809602966969003E-2</v>
      </c>
      <c r="BF902" s="17"/>
      <c r="BG902" s="17">
        <v>6.8191274998694401E-2</v>
      </c>
      <c r="BH902" s="17">
        <v>0.100195092356704</v>
      </c>
    </row>
    <row r="903" spans="2:60" x14ac:dyDescent="0.35">
      <c r="B903" t="s">
        <v>352</v>
      </c>
      <c r="C903" s="17">
        <v>1.31750695175692E-2</v>
      </c>
      <c r="D903" s="17">
        <v>1.76316682325935E-2</v>
      </c>
      <c r="E903" s="17">
        <v>8.4822553551901093E-3</v>
      </c>
      <c r="F903" s="17"/>
      <c r="G903" s="17">
        <v>5.3216803817455603E-2</v>
      </c>
      <c r="H903" s="17">
        <v>7.8509746431832499E-3</v>
      </c>
      <c r="I903" s="17">
        <v>1.1504482308070701E-2</v>
      </c>
      <c r="J903" s="17">
        <v>1.8427677337260601E-2</v>
      </c>
      <c r="K903" s="17">
        <v>0</v>
      </c>
      <c r="L903" s="17">
        <v>4.2987410103103203E-3</v>
      </c>
      <c r="M903" s="17"/>
      <c r="N903" s="17">
        <v>2.3052261296981499E-2</v>
      </c>
      <c r="O903" s="17">
        <v>9.3469423021421295E-3</v>
      </c>
      <c r="P903" s="17">
        <v>1.00286488439356E-2</v>
      </c>
      <c r="Q903" s="17">
        <v>1.46036344411242E-2</v>
      </c>
      <c r="R903" s="17">
        <v>1.2617843735263701E-2</v>
      </c>
      <c r="S903" s="17"/>
      <c r="T903" s="17">
        <v>1.3510912905957E-2</v>
      </c>
      <c r="U903" s="17">
        <v>2.1884916695014699E-2</v>
      </c>
      <c r="V903" s="17">
        <v>0</v>
      </c>
      <c r="W903" s="17">
        <v>2.48421142328096E-2</v>
      </c>
      <c r="X903" s="17"/>
      <c r="Y903" s="17">
        <v>2.1864073824648601E-2</v>
      </c>
      <c r="Z903" s="17">
        <v>1.0180682540266E-2</v>
      </c>
      <c r="AA903" s="17">
        <v>2.11858411883168E-2</v>
      </c>
      <c r="AB903" s="17">
        <v>1.1074569710820201E-2</v>
      </c>
      <c r="AC903" s="17">
        <v>0</v>
      </c>
      <c r="AD903" s="17">
        <v>0</v>
      </c>
      <c r="AE903" s="17"/>
      <c r="AF903" s="17">
        <v>1.2346732255817E-2</v>
      </c>
      <c r="AG903" s="17">
        <v>1.4690498882720501E-2</v>
      </c>
      <c r="AH903" s="17"/>
      <c r="AI903" s="17">
        <v>1.35803016062855E-2</v>
      </c>
      <c r="AJ903" s="17">
        <v>1.81452158740022E-2</v>
      </c>
      <c r="AK903" s="17">
        <v>2.4665133106024299E-2</v>
      </c>
      <c r="AL903" s="17">
        <v>0</v>
      </c>
      <c r="AM903" s="17">
        <v>8.9570920541498199E-3</v>
      </c>
      <c r="AN903" s="17">
        <v>9.4347262557730408E-3</v>
      </c>
      <c r="AO903" s="17">
        <v>0</v>
      </c>
      <c r="AP903" s="17"/>
      <c r="AQ903" s="17">
        <v>1.6604516597171801E-2</v>
      </c>
      <c r="AR903" s="17">
        <v>6.0668056445533098E-3</v>
      </c>
      <c r="AS903" s="17"/>
      <c r="AT903" s="17">
        <v>1.52108591749851E-2</v>
      </c>
      <c r="AU903" s="17">
        <v>1.3135653487919501E-2</v>
      </c>
      <c r="AV903" s="17">
        <v>1.1199504683248601E-2</v>
      </c>
      <c r="AW903" s="17"/>
      <c r="AX903" s="17">
        <v>1.15165199757964E-2</v>
      </c>
      <c r="AY903" s="17">
        <v>1.3793602460248199E-2</v>
      </c>
      <c r="AZ903" s="17"/>
      <c r="BA903" s="17">
        <v>1.3927996604836399E-2</v>
      </c>
      <c r="BB903" s="17">
        <v>2.3086081207898301E-2</v>
      </c>
      <c r="BC903" s="17">
        <v>5.4615889580384097E-3</v>
      </c>
      <c r="BD903" s="17">
        <v>0</v>
      </c>
      <c r="BE903" s="17">
        <v>0</v>
      </c>
      <c r="BF903" s="17"/>
      <c r="BG903" s="17">
        <v>2.1031266178166402E-2</v>
      </c>
      <c r="BH903" s="17">
        <v>0</v>
      </c>
    </row>
    <row r="904" spans="2:60" x14ac:dyDescent="0.35">
      <c r="B904" t="s">
        <v>280</v>
      </c>
      <c r="C904" s="17">
        <v>2.1566513152555498E-2</v>
      </c>
      <c r="D904" s="17">
        <v>1.9779085435017101E-2</v>
      </c>
      <c r="E904" s="17">
        <v>2.36239923539944E-2</v>
      </c>
      <c r="F904" s="17"/>
      <c r="G904" s="17">
        <v>1.79673781882645E-2</v>
      </c>
      <c r="H904" s="17">
        <v>2.97173836531241E-2</v>
      </c>
      <c r="I904" s="17">
        <v>2.2004119330490901E-2</v>
      </c>
      <c r="J904" s="17">
        <v>2.31831683647265E-2</v>
      </c>
      <c r="K904" s="17">
        <v>1.23874839351109E-2</v>
      </c>
      <c r="L904" s="17">
        <v>2.2956656792466001E-2</v>
      </c>
      <c r="M904" s="17"/>
      <c r="N904" s="17">
        <v>3.7378271468092E-2</v>
      </c>
      <c r="O904" s="17">
        <v>2.39685826442468E-2</v>
      </c>
      <c r="P904" s="17">
        <v>1.03469950394156E-2</v>
      </c>
      <c r="Q904" s="17">
        <v>8.2311517941418902E-3</v>
      </c>
      <c r="R904" s="17">
        <v>0</v>
      </c>
      <c r="S904" s="17"/>
      <c r="T904" s="17">
        <v>4.6692600115367099E-2</v>
      </c>
      <c r="U904" s="17">
        <v>1.07021685956459E-2</v>
      </c>
      <c r="V904" s="17">
        <v>1.87931250585959E-2</v>
      </c>
      <c r="W904" s="17">
        <v>1.8224148880060902E-2</v>
      </c>
      <c r="X904" s="17"/>
      <c r="Y904" s="17">
        <v>2.24991378551779E-2</v>
      </c>
      <c r="Z904" s="17">
        <v>2.4425463361858801E-2</v>
      </c>
      <c r="AA904" s="17">
        <v>5.5299532059545999E-2</v>
      </c>
      <c r="AB904" s="17">
        <v>1.0738606643707301E-2</v>
      </c>
      <c r="AC904" s="17">
        <v>0</v>
      </c>
      <c r="AD904" s="17">
        <v>9.6857837198343795E-3</v>
      </c>
      <c r="AE904" s="17"/>
      <c r="AF904" s="17">
        <v>2.2766105278956901E-2</v>
      </c>
      <c r="AG904" s="17">
        <v>1.77530242623825E-2</v>
      </c>
      <c r="AH904" s="17"/>
      <c r="AI904" s="17">
        <v>0.120377335572772</v>
      </c>
      <c r="AJ904" s="17">
        <v>2.24713420356361E-2</v>
      </c>
      <c r="AK904" s="17">
        <v>2.0189236933243902E-2</v>
      </c>
      <c r="AL904" s="17">
        <v>1.8295832718777601E-2</v>
      </c>
      <c r="AM904" s="17">
        <v>0</v>
      </c>
      <c r="AN904" s="17">
        <v>1.21308566810802E-2</v>
      </c>
      <c r="AO904" s="17">
        <v>4.4196510490789799E-2</v>
      </c>
      <c r="AP904" s="17"/>
      <c r="AQ904" s="17">
        <v>2.19234158951928E-2</v>
      </c>
      <c r="AR904" s="17">
        <v>1.5802267168013799E-2</v>
      </c>
      <c r="AS904" s="17"/>
      <c r="AT904" s="17">
        <v>0</v>
      </c>
      <c r="AU904" s="17">
        <v>2.94548887260642E-2</v>
      </c>
      <c r="AV904" s="17">
        <v>1.3888180210575999E-2</v>
      </c>
      <c r="AW904" s="17"/>
      <c r="AX904" s="17">
        <v>2.3666322699198699E-2</v>
      </c>
      <c r="AY904" s="17">
        <v>2.0783418439230102E-2</v>
      </c>
      <c r="AZ904" s="17"/>
      <c r="BA904" s="17">
        <v>0</v>
      </c>
      <c r="BB904" s="17">
        <v>2.9429577185017099E-3</v>
      </c>
      <c r="BC904" s="17">
        <v>1.4544573822212799E-2</v>
      </c>
      <c r="BD904" s="17">
        <v>0</v>
      </c>
      <c r="BE904" s="17">
        <v>7.6837494530211199E-3</v>
      </c>
      <c r="BF904" s="17"/>
      <c r="BG904" s="17">
        <v>2.2826412861965098E-3</v>
      </c>
      <c r="BH904" s="17">
        <v>5.7663123194620402E-3</v>
      </c>
    </row>
    <row r="905" spans="2:60" x14ac:dyDescent="0.35">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17"/>
      <c r="BB905" s="17"/>
      <c r="BC905" s="17"/>
      <c r="BD905" s="17"/>
      <c r="BE905" s="17"/>
      <c r="BF905" s="17"/>
      <c r="BG905" s="17"/>
      <c r="BH905" s="17"/>
    </row>
    <row r="906" spans="2:60" x14ac:dyDescent="0.35">
      <c r="B906" s="6" t="s">
        <v>357</v>
      </c>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row>
    <row r="907" spans="2:60" x14ac:dyDescent="0.35">
      <c r="B907" s="24" t="s">
        <v>182</v>
      </c>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row>
    <row r="908" spans="2:60" x14ac:dyDescent="0.35">
      <c r="B908" t="s">
        <v>348</v>
      </c>
      <c r="C908" s="17">
        <v>0.30576636986342598</v>
      </c>
      <c r="D908" s="17">
        <v>0.30836142508592301</v>
      </c>
      <c r="E908" s="17">
        <v>0.30857782182411198</v>
      </c>
      <c r="F908" s="17"/>
      <c r="G908" s="17">
        <v>0.19010704803009101</v>
      </c>
      <c r="H908" s="17">
        <v>0.254585227729487</v>
      </c>
      <c r="I908" s="17">
        <v>0.20089385212417701</v>
      </c>
      <c r="J908" s="17">
        <v>0.35841765611690402</v>
      </c>
      <c r="K908" s="17">
        <v>0.36743314434874402</v>
      </c>
      <c r="L908" s="17">
        <v>0.41371947503692102</v>
      </c>
      <c r="M908" s="17"/>
      <c r="N908" s="17">
        <v>0.37546920611774398</v>
      </c>
      <c r="O908" s="17">
        <v>0.345599714684728</v>
      </c>
      <c r="P908" s="17">
        <v>0.309661609921</v>
      </c>
      <c r="Q908" s="17">
        <v>0.22808533157907801</v>
      </c>
      <c r="R908" s="17">
        <v>0.209830887548898</v>
      </c>
      <c r="S908" s="17"/>
      <c r="T908" s="17">
        <v>0.31776166507321002</v>
      </c>
      <c r="U908" s="17">
        <v>0.27682457375556802</v>
      </c>
      <c r="V908" s="17">
        <v>0.31851994403567302</v>
      </c>
      <c r="W908" s="17">
        <v>0.30119466055285099</v>
      </c>
      <c r="X908" s="17"/>
      <c r="Y908" s="17">
        <v>0.25273995415170297</v>
      </c>
      <c r="Z908" s="17">
        <v>0.313415021224213</v>
      </c>
      <c r="AA908" s="17">
        <v>0.44182423675391502</v>
      </c>
      <c r="AB908" s="17">
        <v>0.30270901193181399</v>
      </c>
      <c r="AC908" s="17">
        <v>0.218784009811785</v>
      </c>
      <c r="AD908" s="17">
        <v>0.37690466057178101</v>
      </c>
      <c r="AE908" s="17"/>
      <c r="AF908" s="17">
        <v>0.328331001111764</v>
      </c>
      <c r="AG908" s="17">
        <v>0.27334534803432797</v>
      </c>
      <c r="AH908" s="17"/>
      <c r="AI908" s="17">
        <v>0.48749436097117399</v>
      </c>
      <c r="AJ908" s="17">
        <v>0.35390783963134298</v>
      </c>
      <c r="AK908" s="17">
        <v>0.20711190966148699</v>
      </c>
      <c r="AL908" s="17">
        <v>0.27635891091216502</v>
      </c>
      <c r="AM908" s="17">
        <v>0.32393761548723199</v>
      </c>
      <c r="AN908" s="17">
        <v>0.213047762319615</v>
      </c>
      <c r="AO908" s="17">
        <v>0.31610072476891998</v>
      </c>
      <c r="AP908" s="17"/>
      <c r="AQ908" s="17">
        <v>0.30902324680204002</v>
      </c>
      <c r="AR908" s="17">
        <v>0.31265343123362499</v>
      </c>
      <c r="AS908" s="17"/>
      <c r="AT908" s="17">
        <v>0.240175607892889</v>
      </c>
      <c r="AU908" s="17">
        <v>0.34012559440911699</v>
      </c>
      <c r="AV908" s="17">
        <v>0.29602861563656002</v>
      </c>
      <c r="AW908" s="17"/>
      <c r="AX908" s="17">
        <v>0.274198728664303</v>
      </c>
      <c r="AY908" s="17">
        <v>0.31632999133789502</v>
      </c>
      <c r="AZ908" s="17"/>
      <c r="BA908" s="17">
        <v>0.417328041707758</v>
      </c>
      <c r="BB908" s="17">
        <v>0.29623732310752399</v>
      </c>
      <c r="BC908" s="17">
        <v>0.29370590480981701</v>
      </c>
      <c r="BD908" s="17">
        <v>0.16370261785710499</v>
      </c>
      <c r="BE908" s="17">
        <v>0.34150282256869502</v>
      </c>
      <c r="BF908" s="17"/>
      <c r="BG908" s="17">
        <v>0.32429991850541301</v>
      </c>
      <c r="BH908" s="17">
        <v>0.30186381549011299</v>
      </c>
    </row>
    <row r="909" spans="2:60" x14ac:dyDescent="0.35">
      <c r="B909" t="s">
        <v>349</v>
      </c>
      <c r="C909" s="17">
        <v>0.36168836993108999</v>
      </c>
      <c r="D909" s="17">
        <v>0.32118408546169303</v>
      </c>
      <c r="E909" s="17">
        <v>0.38840127786739798</v>
      </c>
      <c r="F909" s="17"/>
      <c r="G909" s="17">
        <v>0.40420265145666601</v>
      </c>
      <c r="H909" s="17">
        <v>0.30580331972936098</v>
      </c>
      <c r="I909" s="17">
        <v>0.317690306552188</v>
      </c>
      <c r="J909" s="17">
        <v>0.33881833958910301</v>
      </c>
      <c r="K909" s="17">
        <v>0.37820973352432502</v>
      </c>
      <c r="L909" s="17">
        <v>0.42661435836582901</v>
      </c>
      <c r="M909" s="17"/>
      <c r="N909" s="17">
        <v>0.30714159454328699</v>
      </c>
      <c r="O909" s="17">
        <v>0.365228764110267</v>
      </c>
      <c r="P909" s="17">
        <v>0.34724578272232598</v>
      </c>
      <c r="Q909" s="17">
        <v>0.33779887161871303</v>
      </c>
      <c r="R909" s="17">
        <v>0.50820052929676096</v>
      </c>
      <c r="S909" s="17"/>
      <c r="T909" s="17">
        <v>0.35906313319837802</v>
      </c>
      <c r="U909" s="17">
        <v>0.40389938394154101</v>
      </c>
      <c r="V909" s="17">
        <v>0.36568634069841899</v>
      </c>
      <c r="W909" s="17">
        <v>0.32417989725741603</v>
      </c>
      <c r="X909" s="17"/>
      <c r="Y909" s="17">
        <v>0.31607832774683198</v>
      </c>
      <c r="Z909" s="17">
        <v>0.389463662702488</v>
      </c>
      <c r="AA909" s="17">
        <v>0.30087090709258801</v>
      </c>
      <c r="AB909" s="17">
        <v>0.51149092612394198</v>
      </c>
      <c r="AC909" s="17">
        <v>0.223175463971785</v>
      </c>
      <c r="AD909" s="17">
        <v>0.30028537941667899</v>
      </c>
      <c r="AE909" s="17"/>
      <c r="AF909" s="17">
        <v>0.36673181219316803</v>
      </c>
      <c r="AG909" s="17">
        <v>0.35177008830418399</v>
      </c>
      <c r="AH909" s="17"/>
      <c r="AI909" s="17">
        <v>0.26047653328197201</v>
      </c>
      <c r="AJ909" s="17">
        <v>0.33756709316361699</v>
      </c>
      <c r="AK909" s="17">
        <v>0.42898459626004098</v>
      </c>
      <c r="AL909" s="17">
        <v>0.40498167563916498</v>
      </c>
      <c r="AM909" s="17">
        <v>0.34532175125174702</v>
      </c>
      <c r="AN909" s="17">
        <v>0.373569965390394</v>
      </c>
      <c r="AO909" s="17">
        <v>0.33862548293128097</v>
      </c>
      <c r="AP909" s="17"/>
      <c r="AQ909" s="17">
        <v>0.35663983799334897</v>
      </c>
      <c r="AR909" s="17">
        <v>0.37751353055503101</v>
      </c>
      <c r="AS909" s="17"/>
      <c r="AT909" s="17">
        <v>0.39261630531427499</v>
      </c>
      <c r="AU909" s="17">
        <v>0.36102275918774002</v>
      </c>
      <c r="AV909" s="17">
        <v>0.36143786429693803</v>
      </c>
      <c r="AW909" s="17"/>
      <c r="AX909" s="17">
        <v>0.40961458342219798</v>
      </c>
      <c r="AY909" s="17">
        <v>0.34565060598061997</v>
      </c>
      <c r="AZ909" s="17"/>
      <c r="BA909" s="17">
        <v>0.301887993601688</v>
      </c>
      <c r="BB909" s="17">
        <v>0.41947230082828002</v>
      </c>
      <c r="BC909" s="17">
        <v>0.33994766568518903</v>
      </c>
      <c r="BD909" s="17">
        <v>0.35708387356736898</v>
      </c>
      <c r="BE909" s="17">
        <v>0.34575478591968101</v>
      </c>
      <c r="BF909" s="17"/>
      <c r="BG909" s="17">
        <v>0.39222231109343902</v>
      </c>
      <c r="BH909" s="17">
        <v>0.34828050733934401</v>
      </c>
    </row>
    <row r="910" spans="2:60" x14ac:dyDescent="0.35">
      <c r="B910" t="s">
        <v>350</v>
      </c>
      <c r="C910" s="17">
        <v>0.23289198669682401</v>
      </c>
      <c r="D910" s="17">
        <v>0.27729959993326497</v>
      </c>
      <c r="E910" s="17">
        <v>0.19962266028465001</v>
      </c>
      <c r="F910" s="17"/>
      <c r="G910" s="17">
        <v>0.235027110340948</v>
      </c>
      <c r="H910" s="17">
        <v>0.30430818180767899</v>
      </c>
      <c r="I910" s="17">
        <v>0.32324195681393397</v>
      </c>
      <c r="J910" s="17">
        <v>0.20893077772441601</v>
      </c>
      <c r="K910" s="17">
        <v>0.21834038025164801</v>
      </c>
      <c r="L910" s="17">
        <v>0.122644303700054</v>
      </c>
      <c r="M910" s="17"/>
      <c r="N910" s="17">
        <v>0.18586549827740501</v>
      </c>
      <c r="O910" s="17">
        <v>0.18947166183540601</v>
      </c>
      <c r="P910" s="17">
        <v>0.26130068970532599</v>
      </c>
      <c r="Q910" s="17">
        <v>0.34189459594492499</v>
      </c>
      <c r="R910" s="17">
        <v>0.21340388687262199</v>
      </c>
      <c r="S910" s="17"/>
      <c r="T910" s="17">
        <v>0.22345427394540801</v>
      </c>
      <c r="U910" s="17">
        <v>0.212033497917226</v>
      </c>
      <c r="V910" s="17">
        <v>0.21805777629484799</v>
      </c>
      <c r="W910" s="17">
        <v>0.27787442437874499</v>
      </c>
      <c r="X910" s="17"/>
      <c r="Y910" s="17">
        <v>0.28268770717348801</v>
      </c>
      <c r="Z910" s="17">
        <v>0.22547870494010799</v>
      </c>
      <c r="AA910" s="17">
        <v>0.12507309981391601</v>
      </c>
      <c r="AB910" s="17">
        <v>0.15257733013659799</v>
      </c>
      <c r="AC910" s="17">
        <v>0.55804052621642997</v>
      </c>
      <c r="AD910" s="17">
        <v>0.200652731611278</v>
      </c>
      <c r="AE910" s="17"/>
      <c r="AF910" s="17">
        <v>0.20363663516331801</v>
      </c>
      <c r="AG910" s="17">
        <v>0.27829643410881</v>
      </c>
      <c r="AH910" s="17"/>
      <c r="AI910" s="17">
        <v>9.2801205516752597E-2</v>
      </c>
      <c r="AJ910" s="17">
        <v>0.21517133228450699</v>
      </c>
      <c r="AK910" s="17">
        <v>0.25966656841782498</v>
      </c>
      <c r="AL910" s="17">
        <v>0.23790546847959301</v>
      </c>
      <c r="AM910" s="17">
        <v>0.239528847342492</v>
      </c>
      <c r="AN910" s="17">
        <v>0.29260913586026199</v>
      </c>
      <c r="AO910" s="17">
        <v>0.30327506911742502</v>
      </c>
      <c r="AP910" s="17"/>
      <c r="AQ910" s="17">
        <v>0.24063334184249199</v>
      </c>
      <c r="AR910" s="17">
        <v>0.23167725778844001</v>
      </c>
      <c r="AS910" s="17"/>
      <c r="AT910" s="17">
        <v>0.306600951048843</v>
      </c>
      <c r="AU910" s="17">
        <v>0.20507387497247101</v>
      </c>
      <c r="AV910" s="17">
        <v>0.244565711391903</v>
      </c>
      <c r="AW910" s="17"/>
      <c r="AX910" s="17">
        <v>0.214225039269936</v>
      </c>
      <c r="AY910" s="17">
        <v>0.239138591105992</v>
      </c>
      <c r="AZ910" s="17"/>
      <c r="BA910" s="17">
        <v>0.19409496384444899</v>
      </c>
      <c r="BB910" s="17">
        <v>0.241147671262228</v>
      </c>
      <c r="BC910" s="17">
        <v>0.24971292953350099</v>
      </c>
      <c r="BD910" s="17">
        <v>0.281220510121306</v>
      </c>
      <c r="BE910" s="17">
        <v>0.21965100546531799</v>
      </c>
      <c r="BF910" s="17"/>
      <c r="BG910" s="17">
        <v>0.23024327573213299</v>
      </c>
      <c r="BH910" s="17">
        <v>0.23337739028496601</v>
      </c>
    </row>
    <row r="911" spans="2:60" x14ac:dyDescent="0.35">
      <c r="B911" t="s">
        <v>351</v>
      </c>
      <c r="C911" s="17">
        <v>5.2546171547445397E-2</v>
      </c>
      <c r="D911" s="17">
        <v>5.7835177481106198E-2</v>
      </c>
      <c r="E911" s="17">
        <v>4.9244840016466201E-2</v>
      </c>
      <c r="F911" s="17"/>
      <c r="G911" s="17">
        <v>7.66506613309961E-2</v>
      </c>
      <c r="H911" s="17">
        <v>0.106981943583427</v>
      </c>
      <c r="I911" s="17">
        <v>6.0819645590404099E-2</v>
      </c>
      <c r="J911" s="17">
        <v>5.3468931992861603E-2</v>
      </c>
      <c r="K911" s="17">
        <v>3.0288192046273602E-2</v>
      </c>
      <c r="L911" s="17">
        <v>0</v>
      </c>
      <c r="M911" s="17"/>
      <c r="N911" s="17">
        <v>7.6740794792639705E-2</v>
      </c>
      <c r="O911" s="17">
        <v>4.7697715654921799E-2</v>
      </c>
      <c r="P911" s="17">
        <v>4.0530208357459303E-2</v>
      </c>
      <c r="Q911" s="17">
        <v>6.9803912926196393E-2</v>
      </c>
      <c r="R911" s="17">
        <v>2.6339998102539199E-2</v>
      </c>
      <c r="S911" s="17"/>
      <c r="T911" s="17">
        <v>7.3024391905519001E-2</v>
      </c>
      <c r="U911" s="17">
        <v>4.2554264915745502E-2</v>
      </c>
      <c r="V911" s="17">
        <v>4.3312078290156798E-2</v>
      </c>
      <c r="W911" s="17">
        <v>6.3028551891857895E-2</v>
      </c>
      <c r="X911" s="17"/>
      <c r="Y911" s="17">
        <v>7.39928759760385E-2</v>
      </c>
      <c r="Z911" s="17">
        <v>4.0668693255713498E-2</v>
      </c>
      <c r="AA911" s="17">
        <v>8.6421519991273205E-2</v>
      </c>
      <c r="AB911" s="17">
        <v>3.3222731807645997E-2</v>
      </c>
      <c r="AC911" s="17">
        <v>0</v>
      </c>
      <c r="AD911" s="17">
        <v>4.61048717624832E-2</v>
      </c>
      <c r="AE911" s="17"/>
      <c r="AF911" s="17">
        <v>6.2160276898104397E-2</v>
      </c>
      <c r="AG911" s="17">
        <v>3.8896061861415698E-2</v>
      </c>
      <c r="AH911" s="17"/>
      <c r="AI911" s="17">
        <v>2.7319579228686899E-2</v>
      </c>
      <c r="AJ911" s="17">
        <v>4.2078685045941901E-2</v>
      </c>
      <c r="AK911" s="17">
        <v>6.6384746362565E-2</v>
      </c>
      <c r="AL911" s="17">
        <v>7.27155364484635E-2</v>
      </c>
      <c r="AM911" s="17">
        <v>5.7626035333049198E-2</v>
      </c>
      <c r="AN911" s="17">
        <v>5.0653999436386203E-2</v>
      </c>
      <c r="AO911" s="17">
        <v>0</v>
      </c>
      <c r="AP911" s="17"/>
      <c r="AQ911" s="17">
        <v>6.2673020239854701E-2</v>
      </c>
      <c r="AR911" s="17">
        <v>5.2822546746403201E-2</v>
      </c>
      <c r="AS911" s="17"/>
      <c r="AT911" s="17">
        <v>5.03776064315649E-2</v>
      </c>
      <c r="AU911" s="17">
        <v>4.5425247064132999E-2</v>
      </c>
      <c r="AV911" s="17">
        <v>6.8423373503216506E-2</v>
      </c>
      <c r="AW911" s="17"/>
      <c r="AX911" s="17">
        <v>5.2293100881515002E-2</v>
      </c>
      <c r="AY911" s="17">
        <v>5.2630857720362703E-2</v>
      </c>
      <c r="AZ911" s="17"/>
      <c r="BA911" s="17">
        <v>3.43867440653755E-2</v>
      </c>
      <c r="BB911" s="17">
        <v>4.0671145129051199E-2</v>
      </c>
      <c r="BC911" s="17">
        <v>7.0376855304750005E-2</v>
      </c>
      <c r="BD911" s="17">
        <v>0.171039409987531</v>
      </c>
      <c r="BE911" s="17">
        <v>3.8694108692784598E-2</v>
      </c>
      <c r="BF911" s="17"/>
      <c r="BG911" s="17">
        <v>3.9214744453536003E-2</v>
      </c>
      <c r="BH911" s="17">
        <v>6.8199340946870704E-2</v>
      </c>
    </row>
    <row r="912" spans="2:60" x14ac:dyDescent="0.35">
      <c r="B912" t="s">
        <v>352</v>
      </c>
      <c r="C912" s="17">
        <v>1.2855841663211701E-2</v>
      </c>
      <c r="D912" s="17">
        <v>9.3971258774997908E-3</v>
      </c>
      <c r="E912" s="17">
        <v>1.50822836730374E-2</v>
      </c>
      <c r="F912" s="17"/>
      <c r="G912" s="17">
        <v>8.2686694745915303E-3</v>
      </c>
      <c r="H912" s="17">
        <v>3.78571952298922E-3</v>
      </c>
      <c r="I912" s="17">
        <v>5.3255489008155001E-2</v>
      </c>
      <c r="J912" s="17">
        <v>0</v>
      </c>
      <c r="K912" s="17">
        <v>0</v>
      </c>
      <c r="L912" s="17">
        <v>1.1389935813309399E-2</v>
      </c>
      <c r="M912" s="17"/>
      <c r="N912" s="17">
        <v>1.04929609860405E-2</v>
      </c>
      <c r="O912" s="17">
        <v>8.1832975508134703E-3</v>
      </c>
      <c r="P912" s="17">
        <v>1.5427707540655399E-2</v>
      </c>
      <c r="Q912" s="17">
        <v>6.8913788827916697E-3</v>
      </c>
      <c r="R912" s="17">
        <v>3.0716425977917499E-2</v>
      </c>
      <c r="S912" s="17"/>
      <c r="T912" s="17">
        <v>4.9150987517356196E-3</v>
      </c>
      <c r="U912" s="17">
        <v>2.5767033276415101E-2</v>
      </c>
      <c r="V912" s="17">
        <v>1.7569843197128801E-2</v>
      </c>
      <c r="W912" s="17">
        <v>0</v>
      </c>
      <c r="X912" s="17"/>
      <c r="Y912" s="17">
        <v>1.2298876626225599E-2</v>
      </c>
      <c r="Z912" s="17">
        <v>1.11658080621729E-2</v>
      </c>
      <c r="AA912" s="17">
        <v>0</v>
      </c>
      <c r="AB912" s="17">
        <v>0</v>
      </c>
      <c r="AC912" s="17">
        <v>0</v>
      </c>
      <c r="AD912" s="17">
        <v>3.7261057676292099E-2</v>
      </c>
      <c r="AE912" s="17"/>
      <c r="AF912" s="17">
        <v>1.57483711444295E-2</v>
      </c>
      <c r="AG912" s="17">
        <v>8.6950783359224099E-3</v>
      </c>
      <c r="AH912" s="17"/>
      <c r="AI912" s="17">
        <v>8.2073335480736097E-3</v>
      </c>
      <c r="AJ912" s="17">
        <v>1.1914578040697701E-2</v>
      </c>
      <c r="AK912" s="17">
        <v>9.2848269440037792E-3</v>
      </c>
      <c r="AL912" s="17">
        <v>0</v>
      </c>
      <c r="AM912" s="17">
        <v>2.0283025962053201E-2</v>
      </c>
      <c r="AN912" s="17">
        <v>2.4705487307475599E-2</v>
      </c>
      <c r="AO912" s="17">
        <v>0</v>
      </c>
      <c r="AP912" s="17"/>
      <c r="AQ912" s="17">
        <v>7.3221532438324504E-3</v>
      </c>
      <c r="AR912" s="17">
        <v>1.87165191869271E-2</v>
      </c>
      <c r="AS912" s="17"/>
      <c r="AT912" s="17">
        <v>5.3775728811734803E-3</v>
      </c>
      <c r="AU912" s="17">
        <v>1.05736161164079E-2</v>
      </c>
      <c r="AV912" s="17">
        <v>2.2002063163914599E-2</v>
      </c>
      <c r="AW912" s="17"/>
      <c r="AX912" s="17">
        <v>1.0508290031984901E-2</v>
      </c>
      <c r="AY912" s="17">
        <v>1.36414134031978E-2</v>
      </c>
      <c r="AZ912" s="17"/>
      <c r="BA912" s="17">
        <v>4.2710684498246297E-2</v>
      </c>
      <c r="BB912" s="17">
        <v>0</v>
      </c>
      <c r="BC912" s="17">
        <v>1.12481072709898E-2</v>
      </c>
      <c r="BD912" s="17">
        <v>0</v>
      </c>
      <c r="BE912" s="17">
        <v>3.0980795767674301E-2</v>
      </c>
      <c r="BF912" s="17"/>
      <c r="BG912" s="17">
        <v>9.8981381240137497E-3</v>
      </c>
      <c r="BH912" s="17">
        <v>2.4073897180426001E-2</v>
      </c>
    </row>
    <row r="913" spans="2:60" x14ac:dyDescent="0.35">
      <c r="B913" t="s">
        <v>280</v>
      </c>
      <c r="C913" s="17">
        <v>3.42512602980031E-2</v>
      </c>
      <c r="D913" s="17">
        <v>2.59225861605136E-2</v>
      </c>
      <c r="E913" s="17">
        <v>3.9071116334336103E-2</v>
      </c>
      <c r="F913" s="17"/>
      <c r="G913" s="17">
        <v>8.5743859366707795E-2</v>
      </c>
      <c r="H913" s="17">
        <v>2.4535607627057501E-2</v>
      </c>
      <c r="I913" s="17">
        <v>4.40987499111418E-2</v>
      </c>
      <c r="J913" s="17">
        <v>4.0364294576715601E-2</v>
      </c>
      <c r="K913" s="17">
        <v>5.7285498290090197E-3</v>
      </c>
      <c r="L913" s="17">
        <v>2.5631927083886698E-2</v>
      </c>
      <c r="M913" s="17"/>
      <c r="N913" s="17">
        <v>4.4289945282884297E-2</v>
      </c>
      <c r="O913" s="17">
        <v>4.3818846163863202E-2</v>
      </c>
      <c r="P913" s="17">
        <v>2.58340017532332E-2</v>
      </c>
      <c r="Q913" s="17">
        <v>1.55259090482954E-2</v>
      </c>
      <c r="R913" s="17">
        <v>1.15082722012622E-2</v>
      </c>
      <c r="S913" s="17"/>
      <c r="T913" s="17">
        <v>2.1781437125749401E-2</v>
      </c>
      <c r="U913" s="17">
        <v>3.8921246193504101E-2</v>
      </c>
      <c r="V913" s="17">
        <v>3.6854017483774301E-2</v>
      </c>
      <c r="W913" s="17">
        <v>3.3722465919130702E-2</v>
      </c>
      <c r="X913" s="17"/>
      <c r="Y913" s="17">
        <v>6.2202258325712703E-2</v>
      </c>
      <c r="Z913" s="17">
        <v>1.98081098153048E-2</v>
      </c>
      <c r="AA913" s="17">
        <v>4.5810236348307401E-2</v>
      </c>
      <c r="AB913" s="17">
        <v>0</v>
      </c>
      <c r="AC913" s="17">
        <v>0</v>
      </c>
      <c r="AD913" s="17">
        <v>3.8791298961486698E-2</v>
      </c>
      <c r="AE913" s="17"/>
      <c r="AF913" s="17">
        <v>2.3391903489215202E-2</v>
      </c>
      <c r="AG913" s="17">
        <v>4.89969893553397E-2</v>
      </c>
      <c r="AH913" s="17"/>
      <c r="AI913" s="17">
        <v>0.123700987453341</v>
      </c>
      <c r="AJ913" s="17">
        <v>3.9360471833893802E-2</v>
      </c>
      <c r="AK913" s="17">
        <v>2.85673523540785E-2</v>
      </c>
      <c r="AL913" s="17">
        <v>8.03840852061306E-3</v>
      </c>
      <c r="AM913" s="17">
        <v>1.3302724623428E-2</v>
      </c>
      <c r="AN913" s="17">
        <v>4.5413649685867301E-2</v>
      </c>
      <c r="AO913" s="17">
        <v>4.1998723182374402E-2</v>
      </c>
      <c r="AP913" s="17"/>
      <c r="AQ913" s="17">
        <v>2.3708399878432099E-2</v>
      </c>
      <c r="AR913" s="17">
        <v>6.6167144895745E-3</v>
      </c>
      <c r="AS913" s="17"/>
      <c r="AT913" s="17">
        <v>4.8519564312547404E-3</v>
      </c>
      <c r="AU913" s="17">
        <v>3.7778908250130298E-2</v>
      </c>
      <c r="AV913" s="17">
        <v>7.5423720074683899E-3</v>
      </c>
      <c r="AW913" s="17"/>
      <c r="AX913" s="17">
        <v>3.9160257730062799E-2</v>
      </c>
      <c r="AY913" s="17">
        <v>3.2608540451933003E-2</v>
      </c>
      <c r="AZ913" s="17"/>
      <c r="BA913" s="17">
        <v>9.59157228248338E-3</v>
      </c>
      <c r="BB913" s="17">
        <v>2.4715596729172002E-3</v>
      </c>
      <c r="BC913" s="17">
        <v>3.5008537395752701E-2</v>
      </c>
      <c r="BD913" s="17">
        <v>2.6953588466689399E-2</v>
      </c>
      <c r="BE913" s="17">
        <v>2.3416481585847599E-2</v>
      </c>
      <c r="BF913" s="17"/>
      <c r="BG913" s="17">
        <v>4.1216120914659904E-3</v>
      </c>
      <c r="BH913" s="17">
        <v>2.42050487582804E-2</v>
      </c>
    </row>
    <row r="914" spans="2:60" x14ac:dyDescent="0.35">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row>
    <row r="915" spans="2:60" x14ac:dyDescent="0.35">
      <c r="B915" s="6" t="s">
        <v>358</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row>
    <row r="916" spans="2:60" x14ac:dyDescent="0.35">
      <c r="B916" s="24" t="s">
        <v>182</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row>
    <row r="917" spans="2:60" x14ac:dyDescent="0.35">
      <c r="B917" t="s">
        <v>348</v>
      </c>
      <c r="C917" s="17">
        <v>0.66037993843301601</v>
      </c>
      <c r="D917" s="17">
        <v>0.61149712559869596</v>
      </c>
      <c r="E917" s="17">
        <v>0.71537829995664304</v>
      </c>
      <c r="F917" s="17"/>
      <c r="G917" s="17">
        <v>0.48308358851532901</v>
      </c>
      <c r="H917" s="17">
        <v>0.57336923113073601</v>
      </c>
      <c r="I917" s="17">
        <v>0.52952447679653003</v>
      </c>
      <c r="J917" s="17">
        <v>0.66747536388630302</v>
      </c>
      <c r="K917" s="17">
        <v>0.82504578018055097</v>
      </c>
      <c r="L917" s="17">
        <v>0.82533529611087997</v>
      </c>
      <c r="M917" s="17"/>
      <c r="N917" s="17">
        <v>0.68364324837663204</v>
      </c>
      <c r="O917" s="17">
        <v>0.75470338931185899</v>
      </c>
      <c r="P917" s="17">
        <v>0.63883626122671999</v>
      </c>
      <c r="Q917" s="17">
        <v>0.58139563237382996</v>
      </c>
      <c r="R917" s="17">
        <v>0.57595276715218802</v>
      </c>
      <c r="S917" s="17"/>
      <c r="T917" s="17">
        <v>0.65066983101812903</v>
      </c>
      <c r="U917" s="17">
        <v>0.76005006605750802</v>
      </c>
      <c r="V917" s="17">
        <v>0.65594872654052805</v>
      </c>
      <c r="W917" s="17">
        <v>0.588214573758291</v>
      </c>
      <c r="X917" s="17"/>
      <c r="Y917" s="17">
        <v>0.59032544406088405</v>
      </c>
      <c r="Z917" s="17">
        <v>0.66611496442247498</v>
      </c>
      <c r="AA917" s="17">
        <v>0.77855848746850997</v>
      </c>
      <c r="AB917" s="17">
        <v>0.77450805739020201</v>
      </c>
      <c r="AC917" s="17">
        <v>0.66422763772054505</v>
      </c>
      <c r="AD917" s="17">
        <v>0.71363872152688101</v>
      </c>
      <c r="AE917" s="17"/>
      <c r="AF917" s="17">
        <v>0.67401580484519197</v>
      </c>
      <c r="AG917" s="17">
        <v>0.64261379101202298</v>
      </c>
      <c r="AH917" s="17"/>
      <c r="AI917" s="17">
        <v>0.70120765745670799</v>
      </c>
      <c r="AJ917" s="17">
        <v>0.67006670326297002</v>
      </c>
      <c r="AK917" s="17">
        <v>0.70222838128014498</v>
      </c>
      <c r="AL917" s="17">
        <v>0.75581428086806801</v>
      </c>
      <c r="AM917" s="17">
        <v>0.59999220959782196</v>
      </c>
      <c r="AN917" s="17">
        <v>0.51274856665328605</v>
      </c>
      <c r="AO917" s="17">
        <v>0.77371638327298298</v>
      </c>
      <c r="AP917" s="17"/>
      <c r="AQ917" s="17">
        <v>0.66564224068131295</v>
      </c>
      <c r="AR917" s="17">
        <v>0.70261754689978095</v>
      </c>
      <c r="AS917" s="17"/>
      <c r="AT917" s="17">
        <v>0.65602625851881302</v>
      </c>
      <c r="AU917" s="17">
        <v>0.70390220882745103</v>
      </c>
      <c r="AV917" s="17">
        <v>0.592978105908326</v>
      </c>
      <c r="AW917" s="17"/>
      <c r="AX917" s="17">
        <v>0.70600444012703301</v>
      </c>
      <c r="AY917" s="17">
        <v>0.64421347915274796</v>
      </c>
      <c r="AZ917" s="17"/>
      <c r="BA917" s="17">
        <v>0.61605850841326004</v>
      </c>
      <c r="BB917" s="17">
        <v>0.68707384954432205</v>
      </c>
      <c r="BC917" s="17">
        <v>0.65654623803492596</v>
      </c>
      <c r="BD917" s="17">
        <v>0.53201207352023605</v>
      </c>
      <c r="BE917" s="17">
        <v>0.78335480377634603</v>
      </c>
      <c r="BF917" s="17"/>
      <c r="BG917" s="17">
        <v>0.66829057973957895</v>
      </c>
      <c r="BH917" s="17">
        <v>0.71645867352787995</v>
      </c>
    </row>
    <row r="918" spans="2:60" x14ac:dyDescent="0.35">
      <c r="B918" t="s">
        <v>349</v>
      </c>
      <c r="C918" s="17">
        <v>0.21740454850421201</v>
      </c>
      <c r="D918" s="17">
        <v>0.23337161751489999</v>
      </c>
      <c r="E918" s="17">
        <v>0.20085951689485301</v>
      </c>
      <c r="F918" s="17"/>
      <c r="G918" s="17">
        <v>0.32999440342224901</v>
      </c>
      <c r="H918" s="17">
        <v>0.26816238174511098</v>
      </c>
      <c r="I918" s="17">
        <v>0.28626790755364201</v>
      </c>
      <c r="J918" s="17">
        <v>0.17946265844618001</v>
      </c>
      <c r="K918" s="17">
        <v>0.14714361059450201</v>
      </c>
      <c r="L918" s="17">
        <v>0.12540437728254999</v>
      </c>
      <c r="M918" s="17"/>
      <c r="N918" s="17">
        <v>0.206603345497295</v>
      </c>
      <c r="O918" s="17">
        <v>0.146656209601776</v>
      </c>
      <c r="P918" s="17">
        <v>0.23563766139013501</v>
      </c>
      <c r="Q918" s="17">
        <v>0.24153041694551999</v>
      </c>
      <c r="R918" s="17">
        <v>0.307594682086412</v>
      </c>
      <c r="S918" s="17"/>
      <c r="T918" s="17">
        <v>0.23225110758988399</v>
      </c>
      <c r="U918" s="17">
        <v>0.173755122722522</v>
      </c>
      <c r="V918" s="17">
        <v>0.23333037943802001</v>
      </c>
      <c r="W918" s="17">
        <v>0.216855629023955</v>
      </c>
      <c r="X918" s="17"/>
      <c r="Y918" s="17">
        <v>0.265757931636458</v>
      </c>
      <c r="Z918" s="17">
        <v>0.219741763689978</v>
      </c>
      <c r="AA918" s="17">
        <v>9.8832244723712395E-2</v>
      </c>
      <c r="AB918" s="17">
        <v>0.124644971932535</v>
      </c>
      <c r="AC918" s="17">
        <v>0.33577236227945501</v>
      </c>
      <c r="AD918" s="17">
        <v>0.17463023888167001</v>
      </c>
      <c r="AE918" s="17"/>
      <c r="AF918" s="17">
        <v>0.20954356124628001</v>
      </c>
      <c r="AG918" s="17">
        <v>0.226773377423789</v>
      </c>
      <c r="AH918" s="17"/>
      <c r="AI918" s="17">
        <v>0.13244923563163799</v>
      </c>
      <c r="AJ918" s="17">
        <v>0.193381839066537</v>
      </c>
      <c r="AK918" s="17">
        <v>0.236380637336398</v>
      </c>
      <c r="AL918" s="17">
        <v>0.12640097124656099</v>
      </c>
      <c r="AM918" s="17">
        <v>0.26506289744179601</v>
      </c>
      <c r="AN918" s="17">
        <v>0.29185624383122999</v>
      </c>
      <c r="AO918" s="17">
        <v>0.181867333581297</v>
      </c>
      <c r="AP918" s="17"/>
      <c r="AQ918" s="17">
        <v>0.22295406186379599</v>
      </c>
      <c r="AR918" s="17">
        <v>0.185456563164313</v>
      </c>
      <c r="AS918" s="17"/>
      <c r="AT918" s="17">
        <v>0.276767374414222</v>
      </c>
      <c r="AU918" s="17">
        <v>0.18483564712118</v>
      </c>
      <c r="AV918" s="17">
        <v>0.24053465507965399</v>
      </c>
      <c r="AW918" s="17"/>
      <c r="AX918" s="17">
        <v>0.198414578398419</v>
      </c>
      <c r="AY918" s="17">
        <v>0.22413340179685101</v>
      </c>
      <c r="AZ918" s="17"/>
      <c r="BA918" s="17">
        <v>0.25273188223482501</v>
      </c>
      <c r="BB918" s="17">
        <v>0.215528674904193</v>
      </c>
      <c r="BC918" s="17">
        <v>0.22493152269824199</v>
      </c>
      <c r="BD918" s="17">
        <v>0.28671485243350597</v>
      </c>
      <c r="BE918" s="17">
        <v>0.17280426422752701</v>
      </c>
      <c r="BF918" s="17"/>
      <c r="BG918" s="17">
        <v>0.22536877240655301</v>
      </c>
      <c r="BH918" s="17">
        <v>0.203122139495063</v>
      </c>
    </row>
    <row r="919" spans="2:60" x14ac:dyDescent="0.35">
      <c r="B919" t="s">
        <v>350</v>
      </c>
      <c r="C919" s="17">
        <v>7.3195560967214399E-2</v>
      </c>
      <c r="D919" s="17">
        <v>9.9584370505138894E-2</v>
      </c>
      <c r="E919" s="17">
        <v>4.6205445776321297E-2</v>
      </c>
      <c r="F919" s="17"/>
      <c r="G919" s="17">
        <v>9.0334799153969095E-2</v>
      </c>
      <c r="H919" s="17">
        <v>0.106982012484581</v>
      </c>
      <c r="I919" s="17">
        <v>0.12538816262479599</v>
      </c>
      <c r="J919" s="17">
        <v>7.9026988752274402E-2</v>
      </c>
      <c r="K919" s="17">
        <v>1.4356903435703901E-2</v>
      </c>
      <c r="L919" s="17">
        <v>2.7694018784399199E-2</v>
      </c>
      <c r="M919" s="17"/>
      <c r="N919" s="17">
        <v>4.3001164299832799E-2</v>
      </c>
      <c r="O919" s="17">
        <v>4.90409143035717E-2</v>
      </c>
      <c r="P919" s="17">
        <v>9.88361611455119E-2</v>
      </c>
      <c r="Q919" s="17">
        <v>0.100084337291904</v>
      </c>
      <c r="R919" s="17">
        <v>8.9443008295750706E-2</v>
      </c>
      <c r="S919" s="17"/>
      <c r="T919" s="17">
        <v>7.5255599125725006E-2</v>
      </c>
      <c r="U919" s="17">
        <v>4.9126179957984697E-2</v>
      </c>
      <c r="V919" s="17">
        <v>5.1447404057594397E-2</v>
      </c>
      <c r="W919" s="17">
        <v>0.129930260832093</v>
      </c>
      <c r="X919" s="17"/>
      <c r="Y919" s="17">
        <v>7.8829907872583094E-2</v>
      </c>
      <c r="Z919" s="17">
        <v>7.1896517201451002E-2</v>
      </c>
      <c r="AA919" s="17">
        <v>8.8882479741200102E-2</v>
      </c>
      <c r="AB919" s="17">
        <v>5.5459729297105E-2</v>
      </c>
      <c r="AC919" s="17">
        <v>0</v>
      </c>
      <c r="AD919" s="17">
        <v>7.8079525891462304E-2</v>
      </c>
      <c r="AE919" s="17"/>
      <c r="AF919" s="17">
        <v>6.9471103056186201E-2</v>
      </c>
      <c r="AG919" s="17">
        <v>7.9990203681663499E-2</v>
      </c>
      <c r="AH919" s="17"/>
      <c r="AI919" s="17">
        <v>0.101366671830765</v>
      </c>
      <c r="AJ919" s="17">
        <v>7.1075928622974696E-2</v>
      </c>
      <c r="AK919" s="17">
        <v>3.4830293771588701E-2</v>
      </c>
      <c r="AL919" s="17">
        <v>6.1840198533553097E-2</v>
      </c>
      <c r="AM919" s="17">
        <v>8.9070666399476903E-2</v>
      </c>
      <c r="AN919" s="17">
        <v>0.13480274335912701</v>
      </c>
      <c r="AO919" s="17">
        <v>4.44162831457195E-2</v>
      </c>
      <c r="AP919" s="17"/>
      <c r="AQ919" s="17">
        <v>7.0456970098966495E-2</v>
      </c>
      <c r="AR919" s="17">
        <v>6.9849697094260796E-2</v>
      </c>
      <c r="AS919" s="17"/>
      <c r="AT919" s="17">
        <v>4.4984561147190301E-2</v>
      </c>
      <c r="AU919" s="17">
        <v>6.0390868968799402E-2</v>
      </c>
      <c r="AV919" s="17">
        <v>0.121495181957362</v>
      </c>
      <c r="AW919" s="17"/>
      <c r="AX919" s="17">
        <v>6.4822809288201E-2</v>
      </c>
      <c r="AY919" s="17">
        <v>7.6162338555062895E-2</v>
      </c>
      <c r="AZ919" s="17"/>
      <c r="BA919" s="17">
        <v>7.5520564478013696E-2</v>
      </c>
      <c r="BB919" s="17">
        <v>6.92044795959635E-2</v>
      </c>
      <c r="BC919" s="17">
        <v>7.3727634732328004E-2</v>
      </c>
      <c r="BD919" s="17">
        <v>0.155747603762419</v>
      </c>
      <c r="BE919" s="17">
        <v>3.0784343862793301E-2</v>
      </c>
      <c r="BF919" s="17"/>
      <c r="BG919" s="17">
        <v>7.0875058439346897E-2</v>
      </c>
      <c r="BH919" s="17">
        <v>6.4043943223396099E-2</v>
      </c>
    </row>
    <row r="920" spans="2:60" x14ac:dyDescent="0.35">
      <c r="B920" t="s">
        <v>351</v>
      </c>
      <c r="C920" s="17">
        <v>1.8701058483065799E-2</v>
      </c>
      <c r="D920" s="17">
        <v>2.00277950168272E-2</v>
      </c>
      <c r="E920" s="17">
        <v>1.7877973504055199E-2</v>
      </c>
      <c r="F920" s="17"/>
      <c r="G920" s="17">
        <v>3.54264314690209E-2</v>
      </c>
      <c r="H920" s="17">
        <v>2.2846532773887901E-2</v>
      </c>
      <c r="I920" s="17">
        <v>3.6265779260756498E-2</v>
      </c>
      <c r="J920" s="17">
        <v>1.0961314674510799E-2</v>
      </c>
      <c r="K920" s="17">
        <v>7.16524668795667E-3</v>
      </c>
      <c r="L920" s="17">
        <v>5.4815389716507297E-3</v>
      </c>
      <c r="M920" s="17"/>
      <c r="N920" s="17">
        <v>2.8366633768525801E-2</v>
      </c>
      <c r="O920" s="17">
        <v>2.2286287188246202E-2</v>
      </c>
      <c r="P920" s="17">
        <v>9.8991084775014605E-3</v>
      </c>
      <c r="Q920" s="17">
        <v>2.5499615697453699E-2</v>
      </c>
      <c r="R920" s="17">
        <v>1.0353590516016401E-2</v>
      </c>
      <c r="S920" s="17"/>
      <c r="T920" s="17">
        <v>1.6044126675415001E-2</v>
      </c>
      <c r="U920" s="17">
        <v>1.70686312619855E-2</v>
      </c>
      <c r="V920" s="17">
        <v>2.7612058904918201E-2</v>
      </c>
      <c r="W920" s="17">
        <v>6.9217133535467304E-3</v>
      </c>
      <c r="X920" s="17"/>
      <c r="Y920" s="17">
        <v>1.3862426244785699E-2</v>
      </c>
      <c r="Z920" s="17">
        <v>1.7004792191194499E-2</v>
      </c>
      <c r="AA920" s="17">
        <v>3.3726788066578098E-2</v>
      </c>
      <c r="AB920" s="17">
        <v>2.20212161205031E-2</v>
      </c>
      <c r="AC920" s="17">
        <v>0</v>
      </c>
      <c r="AD920" s="17">
        <v>3.3651513699986202E-2</v>
      </c>
      <c r="AE920" s="17"/>
      <c r="AF920" s="17">
        <v>2.1170104324001598E-2</v>
      </c>
      <c r="AG920" s="17">
        <v>1.5793278912665999E-2</v>
      </c>
      <c r="AH920" s="17"/>
      <c r="AI920" s="17">
        <v>4.7765476421907899E-2</v>
      </c>
      <c r="AJ920" s="17">
        <v>1.9222654804171301E-2</v>
      </c>
      <c r="AK920" s="17">
        <v>0</v>
      </c>
      <c r="AL920" s="17">
        <v>2.3447734805732701E-2</v>
      </c>
      <c r="AM920" s="17">
        <v>2.4014539700825399E-2</v>
      </c>
      <c r="AN920" s="17">
        <v>2.74459421409049E-2</v>
      </c>
      <c r="AO920" s="17">
        <v>0</v>
      </c>
      <c r="AP920" s="17"/>
      <c r="AQ920" s="17">
        <v>1.24091931248838E-2</v>
      </c>
      <c r="AR920" s="17">
        <v>2.07507887593237E-2</v>
      </c>
      <c r="AS920" s="17"/>
      <c r="AT920" s="17">
        <v>2.2221805919775101E-2</v>
      </c>
      <c r="AU920" s="17">
        <v>1.4622182690263601E-2</v>
      </c>
      <c r="AV920" s="17">
        <v>2.2191912540101399E-2</v>
      </c>
      <c r="AW920" s="17"/>
      <c r="AX920" s="17">
        <v>1.32822049007356E-2</v>
      </c>
      <c r="AY920" s="17">
        <v>2.0621160019121901E-2</v>
      </c>
      <c r="AZ920" s="17"/>
      <c r="BA920" s="17">
        <v>2.16387333610608E-2</v>
      </c>
      <c r="BB920" s="17">
        <v>1.59442406877165E-2</v>
      </c>
      <c r="BC920" s="17">
        <v>1.9919866535712202E-2</v>
      </c>
      <c r="BD920" s="17">
        <v>2.55254702838386E-2</v>
      </c>
      <c r="BE920" s="17">
        <v>1.3056588133333699E-2</v>
      </c>
      <c r="BF920" s="17"/>
      <c r="BG920" s="17">
        <v>1.7450410912079099E-2</v>
      </c>
      <c r="BH920" s="17">
        <v>1.6375243753661398E-2</v>
      </c>
    </row>
    <row r="921" spans="2:60" x14ac:dyDescent="0.35">
      <c r="B921" t="s">
        <v>352</v>
      </c>
      <c r="C921" s="17">
        <v>1.30881642161656E-2</v>
      </c>
      <c r="D921" s="17">
        <v>2.1651615263546999E-2</v>
      </c>
      <c r="E921" s="17">
        <v>2.44883925283493E-3</v>
      </c>
      <c r="F921" s="17"/>
      <c r="G921" s="17">
        <v>2.0063130956165E-2</v>
      </c>
      <c r="H921" s="17">
        <v>2.4026096055903501E-2</v>
      </c>
      <c r="I921" s="17">
        <v>1.04949577756068E-2</v>
      </c>
      <c r="J921" s="17">
        <v>1.0609331074649699E-2</v>
      </c>
      <c r="K921" s="17">
        <v>6.2884591012866697E-3</v>
      </c>
      <c r="L921" s="17">
        <v>6.3368045166842697E-3</v>
      </c>
      <c r="M921" s="17"/>
      <c r="N921" s="17">
        <v>2.16029727280177E-2</v>
      </c>
      <c r="O921" s="17">
        <v>4.6006166774032803E-3</v>
      </c>
      <c r="P921" s="17">
        <v>4.01139081799411E-3</v>
      </c>
      <c r="Q921" s="17">
        <v>3.3665525515630901E-2</v>
      </c>
      <c r="R921" s="17">
        <v>1.6655951949632999E-2</v>
      </c>
      <c r="S921" s="17"/>
      <c r="T921" s="17">
        <v>6.1721605943547897E-3</v>
      </c>
      <c r="U921" s="17">
        <v>0</v>
      </c>
      <c r="V921" s="17">
        <v>1.8996442861827698E-2</v>
      </c>
      <c r="W921" s="17">
        <v>1.9777964115393998E-2</v>
      </c>
      <c r="X921" s="17"/>
      <c r="Y921" s="17">
        <v>2.6457665770022499E-2</v>
      </c>
      <c r="Z921" s="17">
        <v>3.1219298332793798E-3</v>
      </c>
      <c r="AA921" s="17">
        <v>0</v>
      </c>
      <c r="AB921" s="17">
        <v>2.3366025259655199E-2</v>
      </c>
      <c r="AC921" s="17">
        <v>0</v>
      </c>
      <c r="AD921" s="17">
        <v>0</v>
      </c>
      <c r="AE921" s="17"/>
      <c r="AF921" s="17">
        <v>1.2591629695213401E-2</v>
      </c>
      <c r="AG921" s="17">
        <v>1.40730930920673E-2</v>
      </c>
      <c r="AH921" s="17"/>
      <c r="AI921" s="17">
        <v>0</v>
      </c>
      <c r="AJ921" s="17">
        <v>1.9161757530449401E-2</v>
      </c>
      <c r="AK921" s="17">
        <v>5.1088346600386596E-3</v>
      </c>
      <c r="AL921" s="17">
        <v>0</v>
      </c>
      <c r="AM921" s="17">
        <v>2.1859686860080101E-2</v>
      </c>
      <c r="AN921" s="17">
        <v>2.01375494684406E-2</v>
      </c>
      <c r="AO921" s="17">
        <v>0</v>
      </c>
      <c r="AP921" s="17"/>
      <c r="AQ921" s="17">
        <v>1.3414901255880201E-2</v>
      </c>
      <c r="AR921" s="17">
        <v>5.8008491015492502E-3</v>
      </c>
      <c r="AS921" s="17"/>
      <c r="AT921" s="17">
        <v>0</v>
      </c>
      <c r="AU921" s="17">
        <v>1.4681157105991501E-2</v>
      </c>
      <c r="AV921" s="17">
        <v>1.8756546837312298E-2</v>
      </c>
      <c r="AW921" s="17"/>
      <c r="AX921" s="17">
        <v>4.1841449423071003E-3</v>
      </c>
      <c r="AY921" s="17">
        <v>1.6243189688814899E-2</v>
      </c>
      <c r="AZ921" s="17"/>
      <c r="BA921" s="17">
        <v>2.51126925220687E-2</v>
      </c>
      <c r="BB921" s="17">
        <v>8.9218151926697895E-3</v>
      </c>
      <c r="BC921" s="17">
        <v>1.1241132031435799E-2</v>
      </c>
      <c r="BD921" s="17">
        <v>0</v>
      </c>
      <c r="BE921" s="17">
        <v>0</v>
      </c>
      <c r="BF921" s="17"/>
      <c r="BG921" s="17">
        <v>1.3204236602042899E-2</v>
      </c>
      <c r="BH921" s="17">
        <v>0</v>
      </c>
    </row>
    <row r="922" spans="2:60" x14ac:dyDescent="0.35">
      <c r="B922" t="s">
        <v>280</v>
      </c>
      <c r="C922" s="17">
        <v>1.7230729396325899E-2</v>
      </c>
      <c r="D922" s="17">
        <v>1.38674761008906E-2</v>
      </c>
      <c r="E922" s="17">
        <v>1.7229924615292502E-2</v>
      </c>
      <c r="F922" s="17"/>
      <c r="G922" s="17">
        <v>4.1097646483267199E-2</v>
      </c>
      <c r="H922" s="17">
        <v>4.6137458097807301E-3</v>
      </c>
      <c r="I922" s="17">
        <v>1.20587159886682E-2</v>
      </c>
      <c r="J922" s="17">
        <v>5.2464343166081499E-2</v>
      </c>
      <c r="K922" s="17">
        <v>0</v>
      </c>
      <c r="L922" s="17">
        <v>9.7479643338363592E-3</v>
      </c>
      <c r="M922" s="17"/>
      <c r="N922" s="17">
        <v>1.6782635329696E-2</v>
      </c>
      <c r="O922" s="17">
        <v>2.2712582917143301E-2</v>
      </c>
      <c r="P922" s="17">
        <v>1.27794169421372E-2</v>
      </c>
      <c r="Q922" s="17">
        <v>1.7824472175660799E-2</v>
      </c>
      <c r="R922" s="17">
        <v>0</v>
      </c>
      <c r="S922" s="17"/>
      <c r="T922" s="17">
        <v>1.9607174996492099E-2</v>
      </c>
      <c r="U922" s="17">
        <v>0</v>
      </c>
      <c r="V922" s="17">
        <v>1.2664988197111199E-2</v>
      </c>
      <c r="W922" s="17">
        <v>3.8299858916720102E-2</v>
      </c>
      <c r="X922" s="17"/>
      <c r="Y922" s="17">
        <v>2.4766624415266902E-2</v>
      </c>
      <c r="Z922" s="17">
        <v>2.2120032661621498E-2</v>
      </c>
      <c r="AA922" s="17">
        <v>0</v>
      </c>
      <c r="AB922" s="17">
        <v>0</v>
      </c>
      <c r="AC922" s="17">
        <v>0</v>
      </c>
      <c r="AD922" s="17">
        <v>0</v>
      </c>
      <c r="AE922" s="17"/>
      <c r="AF922" s="17">
        <v>1.32077968331264E-2</v>
      </c>
      <c r="AG922" s="17">
        <v>2.0756255877791199E-2</v>
      </c>
      <c r="AH922" s="17"/>
      <c r="AI922" s="17">
        <v>1.7210958658981399E-2</v>
      </c>
      <c r="AJ922" s="17">
        <v>2.7091116712898499E-2</v>
      </c>
      <c r="AK922" s="17">
        <v>2.1451852951829602E-2</v>
      </c>
      <c r="AL922" s="17">
        <v>3.2496814546084898E-2</v>
      </c>
      <c r="AM922" s="17">
        <v>0</v>
      </c>
      <c r="AN922" s="17">
        <v>1.30089545470123E-2</v>
      </c>
      <c r="AO922" s="17">
        <v>0</v>
      </c>
      <c r="AP922" s="17"/>
      <c r="AQ922" s="17">
        <v>1.51226329751602E-2</v>
      </c>
      <c r="AR922" s="17">
        <v>1.5524554980772201E-2</v>
      </c>
      <c r="AS922" s="17"/>
      <c r="AT922" s="17">
        <v>0</v>
      </c>
      <c r="AU922" s="17">
        <v>2.1567935286314701E-2</v>
      </c>
      <c r="AV922" s="17">
        <v>4.0435976772440598E-3</v>
      </c>
      <c r="AW922" s="17"/>
      <c r="AX922" s="17">
        <v>1.3291822343303601E-2</v>
      </c>
      <c r="AY922" s="17">
        <v>1.8626430787401001E-2</v>
      </c>
      <c r="AZ922" s="17"/>
      <c r="BA922" s="17">
        <v>8.9376189907722399E-3</v>
      </c>
      <c r="BB922" s="17">
        <v>3.3269400751355198E-3</v>
      </c>
      <c r="BC922" s="17">
        <v>1.3633605967355701E-2</v>
      </c>
      <c r="BD922" s="17">
        <v>0</v>
      </c>
      <c r="BE922" s="17">
        <v>0</v>
      </c>
      <c r="BF922" s="17"/>
      <c r="BG922" s="17">
        <v>4.8109419003987504E-3</v>
      </c>
      <c r="BH922" s="17">
        <v>0</v>
      </c>
    </row>
    <row r="923" spans="2:60" x14ac:dyDescent="0.35">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row>
    <row r="924" spans="2:60" x14ac:dyDescent="0.35">
      <c r="B924" s="6" t="s">
        <v>359</v>
      </c>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row>
    <row r="925" spans="2:60" x14ac:dyDescent="0.35">
      <c r="B925" s="24" t="s">
        <v>182</v>
      </c>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row>
    <row r="926" spans="2:60" x14ac:dyDescent="0.35">
      <c r="B926" t="s">
        <v>348</v>
      </c>
      <c r="C926" s="17">
        <v>0.77082789097626203</v>
      </c>
      <c r="D926" s="17">
        <v>0.71666145313741902</v>
      </c>
      <c r="E926" s="17">
        <v>0.82345560928747097</v>
      </c>
      <c r="F926" s="17"/>
      <c r="G926" s="17">
        <v>0.65771735352524296</v>
      </c>
      <c r="H926" s="17">
        <v>0.62258504821630201</v>
      </c>
      <c r="I926" s="17">
        <v>0.73650901065139296</v>
      </c>
      <c r="J926" s="17">
        <v>0.72090437464654999</v>
      </c>
      <c r="K926" s="17">
        <v>0.93163027690936395</v>
      </c>
      <c r="L926" s="17">
        <v>0.90370584561192702</v>
      </c>
      <c r="M926" s="17"/>
      <c r="N926" s="17">
        <v>0.79949860726523003</v>
      </c>
      <c r="O926" s="17">
        <v>0.85532661557550804</v>
      </c>
      <c r="P926" s="17">
        <v>0.75539080344338905</v>
      </c>
      <c r="Q926" s="17">
        <v>0.73284513585491295</v>
      </c>
      <c r="R926" s="17">
        <v>0.66549071280081196</v>
      </c>
      <c r="S926" s="17"/>
      <c r="T926" s="17">
        <v>0.79618468718730195</v>
      </c>
      <c r="U926" s="17">
        <v>0.76494855406261697</v>
      </c>
      <c r="V926" s="17">
        <v>0.78550616136427098</v>
      </c>
      <c r="W926" s="17">
        <v>0.73191083293951398</v>
      </c>
      <c r="X926" s="17"/>
      <c r="Y926" s="17">
        <v>0.66859351538352796</v>
      </c>
      <c r="Z926" s="17">
        <v>0.81326657628000698</v>
      </c>
      <c r="AA926" s="17">
        <v>0.84299737706816902</v>
      </c>
      <c r="AB926" s="17">
        <v>0.85951075031097501</v>
      </c>
      <c r="AC926" s="17">
        <v>0.86481035540484097</v>
      </c>
      <c r="AD926" s="17">
        <v>0.82074962256629502</v>
      </c>
      <c r="AE926" s="17"/>
      <c r="AF926" s="17">
        <v>0.77875583948467098</v>
      </c>
      <c r="AG926" s="17">
        <v>0.76635649268583905</v>
      </c>
      <c r="AH926" s="17"/>
      <c r="AI926" s="17">
        <v>0.88818765266101596</v>
      </c>
      <c r="AJ926" s="17">
        <v>0.77654741354958001</v>
      </c>
      <c r="AK926" s="17">
        <v>0.82313837023985603</v>
      </c>
      <c r="AL926" s="17">
        <v>0.80737477706785099</v>
      </c>
      <c r="AM926" s="17">
        <v>0.69750549301526898</v>
      </c>
      <c r="AN926" s="17">
        <v>0.66504252376373196</v>
      </c>
      <c r="AO926" s="17">
        <v>0.96423843337900805</v>
      </c>
      <c r="AP926" s="17"/>
      <c r="AQ926" s="17">
        <v>0.76890139995837903</v>
      </c>
      <c r="AR926" s="17">
        <v>0.79931111753263895</v>
      </c>
      <c r="AS926" s="17"/>
      <c r="AT926" s="17">
        <v>0.77726540002608702</v>
      </c>
      <c r="AU926" s="17">
        <v>0.82458602386615198</v>
      </c>
      <c r="AV926" s="17">
        <v>0.69586350285506404</v>
      </c>
      <c r="AW926" s="17"/>
      <c r="AX926" s="17">
        <v>0.792630302507914</v>
      </c>
      <c r="AY926" s="17">
        <v>0.76246764430571201</v>
      </c>
      <c r="AZ926" s="17"/>
      <c r="BA926" s="17">
        <v>0.753462224082598</v>
      </c>
      <c r="BB926" s="17">
        <v>0.77012576281843104</v>
      </c>
      <c r="BC926" s="17">
        <v>0.75794715449535</v>
      </c>
      <c r="BD926" s="17">
        <v>0.64575573035711997</v>
      </c>
      <c r="BE926" s="17">
        <v>0.90779277554823701</v>
      </c>
      <c r="BF926" s="17"/>
      <c r="BG926" s="17">
        <v>0.76623400563190203</v>
      </c>
      <c r="BH926" s="17">
        <v>0.83512402855862999</v>
      </c>
    </row>
    <row r="927" spans="2:60" x14ac:dyDescent="0.35">
      <c r="B927" t="s">
        <v>349</v>
      </c>
      <c r="C927" s="17">
        <v>0.121512746495435</v>
      </c>
      <c r="D927" s="17">
        <v>0.14832995388836101</v>
      </c>
      <c r="E927" s="17">
        <v>9.5528862130684705E-2</v>
      </c>
      <c r="F927" s="17"/>
      <c r="G927" s="17">
        <v>0.17732220810205301</v>
      </c>
      <c r="H927" s="17">
        <v>0.21317044607973201</v>
      </c>
      <c r="I927" s="17">
        <v>0.15831266161001301</v>
      </c>
      <c r="J927" s="17">
        <v>0.119924838612587</v>
      </c>
      <c r="K927" s="17">
        <v>4.9708717402272E-2</v>
      </c>
      <c r="L927" s="17">
        <v>4.4146631865582202E-2</v>
      </c>
      <c r="M927" s="17"/>
      <c r="N927" s="17">
        <v>9.3622197379802499E-2</v>
      </c>
      <c r="O927" s="17">
        <v>8.4014492261728399E-2</v>
      </c>
      <c r="P927" s="17">
        <v>0.142879707114896</v>
      </c>
      <c r="Q927" s="17">
        <v>0.12382153096170199</v>
      </c>
      <c r="R927" s="17">
        <v>0.177100014014165</v>
      </c>
      <c r="S927" s="17"/>
      <c r="T927" s="17">
        <v>9.1557442839557801E-2</v>
      </c>
      <c r="U927" s="17">
        <v>0.142540963075662</v>
      </c>
      <c r="V927" s="17">
        <v>0.116251830715129</v>
      </c>
      <c r="W927" s="17">
        <v>0.13523631026688099</v>
      </c>
      <c r="X927" s="17"/>
      <c r="Y927" s="17">
        <v>0.18224015443466601</v>
      </c>
      <c r="Z927" s="17">
        <v>0.105420269120935</v>
      </c>
      <c r="AA927" s="17">
        <v>6.23100205433594E-2</v>
      </c>
      <c r="AB927" s="17">
        <v>8.2148968078022397E-2</v>
      </c>
      <c r="AC927" s="17">
        <v>0</v>
      </c>
      <c r="AD927" s="17">
        <v>5.7540962702906602E-2</v>
      </c>
      <c r="AE927" s="17"/>
      <c r="AF927" s="17">
        <v>0.11151901408718599</v>
      </c>
      <c r="AG927" s="17">
        <v>0.13683720249043599</v>
      </c>
      <c r="AH927" s="17"/>
      <c r="AI927" s="17">
        <v>1.42884064324794E-2</v>
      </c>
      <c r="AJ927" s="17">
        <v>0.111091067217727</v>
      </c>
      <c r="AK927" s="17">
        <v>0.11479660334668999</v>
      </c>
      <c r="AL927" s="17">
        <v>8.2700735640531903E-2</v>
      </c>
      <c r="AM927" s="17">
        <v>0.15483228177587099</v>
      </c>
      <c r="AN927" s="17">
        <v>0.22489974079990099</v>
      </c>
      <c r="AO927" s="17">
        <v>0</v>
      </c>
      <c r="AP927" s="17"/>
      <c r="AQ927" s="17">
        <v>0.12651870874260801</v>
      </c>
      <c r="AR927" s="17">
        <v>9.8895297370507701E-2</v>
      </c>
      <c r="AS927" s="17"/>
      <c r="AT927" s="17">
        <v>0.138640802882773</v>
      </c>
      <c r="AU927" s="17">
        <v>9.0875624646964206E-2</v>
      </c>
      <c r="AV927" s="17">
        <v>0.16700605516266701</v>
      </c>
      <c r="AW927" s="17"/>
      <c r="AX927" s="17">
        <v>0.10583340151090601</v>
      </c>
      <c r="AY927" s="17">
        <v>0.12752507185279299</v>
      </c>
      <c r="AZ927" s="17"/>
      <c r="BA927" s="17">
        <v>0.145769716283669</v>
      </c>
      <c r="BB927" s="17">
        <v>0.152983913674232</v>
      </c>
      <c r="BC927" s="17">
        <v>0.119105285118026</v>
      </c>
      <c r="BD927" s="17">
        <v>0.153872503437013</v>
      </c>
      <c r="BE927" s="17">
        <v>4.8859467000094602E-2</v>
      </c>
      <c r="BF927" s="17"/>
      <c r="BG927" s="17">
        <v>0.15129904319234599</v>
      </c>
      <c r="BH927" s="17">
        <v>7.7981936190963802E-2</v>
      </c>
    </row>
    <row r="928" spans="2:60" x14ac:dyDescent="0.35">
      <c r="B928" t="s">
        <v>350</v>
      </c>
      <c r="C928" s="17">
        <v>5.8384312301952797E-2</v>
      </c>
      <c r="D928" s="17">
        <v>8.3049601577712004E-2</v>
      </c>
      <c r="E928" s="17">
        <v>3.4011371156370498E-2</v>
      </c>
      <c r="F928" s="17"/>
      <c r="G928" s="17">
        <v>6.5567379214577198E-2</v>
      </c>
      <c r="H928" s="17">
        <v>8.1829495981712894E-2</v>
      </c>
      <c r="I928" s="17">
        <v>8.2841551938916097E-2</v>
      </c>
      <c r="J928" s="17">
        <v>8.9237623611852404E-2</v>
      </c>
      <c r="K928" s="17">
        <v>6.0178969580984201E-3</v>
      </c>
      <c r="L928" s="17">
        <v>3.0599759747582701E-2</v>
      </c>
      <c r="M928" s="17"/>
      <c r="N928" s="17">
        <v>4.3315226289012597E-2</v>
      </c>
      <c r="O928" s="17">
        <v>2.4570146253636301E-2</v>
      </c>
      <c r="P928" s="17">
        <v>7.1783519879139501E-2</v>
      </c>
      <c r="Q928" s="17">
        <v>7.1330844442144103E-2</v>
      </c>
      <c r="R928" s="17">
        <v>0.102328500391237</v>
      </c>
      <c r="S928" s="17"/>
      <c r="T928" s="17">
        <v>4.60152891673304E-2</v>
      </c>
      <c r="U928" s="17">
        <v>4.1986334692492799E-2</v>
      </c>
      <c r="V928" s="17">
        <v>6.2864272783500694E-2</v>
      </c>
      <c r="W928" s="17">
        <v>7.4026793630037904E-2</v>
      </c>
      <c r="X928" s="17"/>
      <c r="Y928" s="17">
        <v>8.1306115063329895E-2</v>
      </c>
      <c r="Z928" s="17">
        <v>5.2922345459571099E-2</v>
      </c>
      <c r="AA928" s="17">
        <v>0</v>
      </c>
      <c r="AB928" s="17">
        <v>2.40070686875665E-2</v>
      </c>
      <c r="AC928" s="17">
        <v>0</v>
      </c>
      <c r="AD928" s="17">
        <v>6.1572774531003002E-2</v>
      </c>
      <c r="AE928" s="17"/>
      <c r="AF928" s="17">
        <v>6.4284044615182501E-2</v>
      </c>
      <c r="AG928" s="17">
        <v>5.0975984167227803E-2</v>
      </c>
      <c r="AH928" s="17"/>
      <c r="AI928" s="17">
        <v>1.50943318825392E-2</v>
      </c>
      <c r="AJ928" s="17">
        <v>4.9884507310685597E-2</v>
      </c>
      <c r="AK928" s="17">
        <v>2.6903989380337501E-2</v>
      </c>
      <c r="AL928" s="17">
        <v>6.1024320266005003E-2</v>
      </c>
      <c r="AM928" s="17">
        <v>0.104003659787201</v>
      </c>
      <c r="AN928" s="17">
        <v>6.1162683194250202E-2</v>
      </c>
      <c r="AO928" s="17">
        <v>3.5761566620992002E-2</v>
      </c>
      <c r="AP928" s="17"/>
      <c r="AQ928" s="17">
        <v>5.62888634849543E-2</v>
      </c>
      <c r="AR928" s="17">
        <v>6.6700767045666007E-2</v>
      </c>
      <c r="AS928" s="17"/>
      <c r="AT928" s="17">
        <v>5.4192074626872103E-2</v>
      </c>
      <c r="AU928" s="17">
        <v>3.6876187715551297E-2</v>
      </c>
      <c r="AV928" s="17">
        <v>9.6174299518279896E-2</v>
      </c>
      <c r="AW928" s="17"/>
      <c r="AX928" s="17">
        <v>5.03267085631348E-2</v>
      </c>
      <c r="AY928" s="17">
        <v>6.14740418363331E-2</v>
      </c>
      <c r="AZ928" s="17"/>
      <c r="BA928" s="17">
        <v>3.8440905513713798E-2</v>
      </c>
      <c r="BB928" s="17">
        <v>5.9565298741980903E-2</v>
      </c>
      <c r="BC928" s="17">
        <v>8.0981830645138003E-2</v>
      </c>
      <c r="BD928" s="17">
        <v>0.108893339856428</v>
      </c>
      <c r="BE928" s="17">
        <v>2.0984951985573999E-2</v>
      </c>
      <c r="BF928" s="17"/>
      <c r="BG928" s="17">
        <v>5.4631712277517397E-2</v>
      </c>
      <c r="BH928" s="17">
        <v>4.5363918676303003E-2</v>
      </c>
    </row>
    <row r="929" spans="2:60" x14ac:dyDescent="0.35">
      <c r="B929" t="s">
        <v>351</v>
      </c>
      <c r="C929" s="17">
        <v>2.9525286545833002E-2</v>
      </c>
      <c r="D929" s="17">
        <v>3.3464322113222297E-2</v>
      </c>
      <c r="E929" s="17">
        <v>2.5812368792581999E-2</v>
      </c>
      <c r="F929" s="17"/>
      <c r="G929" s="17">
        <v>6.3620789738793398E-2</v>
      </c>
      <c r="H929" s="17">
        <v>6.6075237557904495E-2</v>
      </c>
      <c r="I929" s="17">
        <v>9.8892328398068208E-3</v>
      </c>
      <c r="J929" s="17">
        <v>3.3341327174858597E-2</v>
      </c>
      <c r="K929" s="17">
        <v>5.5529577241271999E-3</v>
      </c>
      <c r="L929" s="17">
        <v>8.1080538388938507E-3</v>
      </c>
      <c r="M929" s="17"/>
      <c r="N929" s="17">
        <v>3.3791167050793602E-2</v>
      </c>
      <c r="O929" s="17">
        <v>1.9941119605983298E-2</v>
      </c>
      <c r="P929" s="17">
        <v>1.9029111330115599E-2</v>
      </c>
      <c r="Q929" s="17">
        <v>6.4014218514698504E-2</v>
      </c>
      <c r="R929" s="17">
        <v>3.7360950523047602E-2</v>
      </c>
      <c r="S929" s="17"/>
      <c r="T929" s="17">
        <v>4.1765190813352303E-2</v>
      </c>
      <c r="U929" s="17">
        <v>2.3543430632382099E-2</v>
      </c>
      <c r="V929" s="17">
        <v>2.08166724683462E-2</v>
      </c>
      <c r="W929" s="17">
        <v>4.00106126184177E-2</v>
      </c>
      <c r="X929" s="17"/>
      <c r="Y929" s="17">
        <v>4.4396097418120201E-2</v>
      </c>
      <c r="Z929" s="17">
        <v>6.4842978836744799E-3</v>
      </c>
      <c r="AA929" s="17">
        <v>5.0408639982333303E-2</v>
      </c>
      <c r="AB929" s="17">
        <v>3.4333212923435899E-2</v>
      </c>
      <c r="AC929" s="17">
        <v>0.135189644595159</v>
      </c>
      <c r="AD929" s="17">
        <v>4.99662741035998E-2</v>
      </c>
      <c r="AE929" s="17"/>
      <c r="AF929" s="17">
        <v>2.6036758137619902E-2</v>
      </c>
      <c r="AG929" s="17">
        <v>3.05176677406402E-2</v>
      </c>
      <c r="AH929" s="17"/>
      <c r="AI929" s="17">
        <v>2.0589527365487699E-2</v>
      </c>
      <c r="AJ929" s="17">
        <v>3.8303058746411899E-2</v>
      </c>
      <c r="AK929" s="17">
        <v>1.4486782194821799E-2</v>
      </c>
      <c r="AL929" s="17">
        <v>2.5752210856391899E-2</v>
      </c>
      <c r="AM929" s="17">
        <v>3.60286886025422E-2</v>
      </c>
      <c r="AN929" s="17">
        <v>3.8010089082186803E-2</v>
      </c>
      <c r="AO929" s="17">
        <v>0</v>
      </c>
      <c r="AP929" s="17"/>
      <c r="AQ929" s="17">
        <v>2.72473116557337E-2</v>
      </c>
      <c r="AR929" s="17">
        <v>2.9343988131032801E-2</v>
      </c>
      <c r="AS929" s="17"/>
      <c r="AT929" s="17">
        <v>1.0132068476578399E-2</v>
      </c>
      <c r="AU929" s="17">
        <v>3.2245125581775697E-2</v>
      </c>
      <c r="AV929" s="17">
        <v>3.1235477714840001E-2</v>
      </c>
      <c r="AW929" s="17"/>
      <c r="AX929" s="17">
        <v>2.0222904453693302E-2</v>
      </c>
      <c r="AY929" s="17">
        <v>3.3092332732493901E-2</v>
      </c>
      <c r="AZ929" s="17"/>
      <c r="BA929" s="17">
        <v>3.2176561662556398E-2</v>
      </c>
      <c r="BB929" s="17">
        <v>1.46192806489723E-2</v>
      </c>
      <c r="BC929" s="17">
        <v>2.8183411968241898E-2</v>
      </c>
      <c r="BD929" s="17">
        <v>7.0860505392319806E-2</v>
      </c>
      <c r="BE929" s="17">
        <v>2.2362805466094701E-2</v>
      </c>
      <c r="BF929" s="17"/>
      <c r="BG929" s="17">
        <v>1.8719770685556698E-2</v>
      </c>
      <c r="BH929" s="17">
        <v>3.5812304879226403E-2</v>
      </c>
    </row>
    <row r="930" spans="2:60" x14ac:dyDescent="0.35">
      <c r="B930" t="s">
        <v>352</v>
      </c>
      <c r="C930" s="17">
        <v>4.6731270805558103E-3</v>
      </c>
      <c r="D930" s="17">
        <v>5.3961966053602097E-3</v>
      </c>
      <c r="E930" s="17">
        <v>3.9849327757804903E-3</v>
      </c>
      <c r="F930" s="17"/>
      <c r="G930" s="17">
        <v>7.6118215692863398E-3</v>
      </c>
      <c r="H930" s="17">
        <v>0</v>
      </c>
      <c r="I930" s="17">
        <v>5.57829318497036E-3</v>
      </c>
      <c r="J930" s="17">
        <v>3.78974272290493E-3</v>
      </c>
      <c r="K930" s="17">
        <v>0</v>
      </c>
      <c r="L930" s="17">
        <v>1.03738521929207E-2</v>
      </c>
      <c r="M930" s="17"/>
      <c r="N930" s="17">
        <v>0</v>
      </c>
      <c r="O930" s="17">
        <v>0</v>
      </c>
      <c r="P930" s="17">
        <v>4.97501317645476E-3</v>
      </c>
      <c r="Q930" s="17">
        <v>0</v>
      </c>
      <c r="R930" s="17">
        <v>1.7719822270738601E-2</v>
      </c>
      <c r="S930" s="17"/>
      <c r="T930" s="17">
        <v>0</v>
      </c>
      <c r="U930" s="17">
        <v>9.6377623707739092E-3</v>
      </c>
      <c r="V930" s="17">
        <v>4.10522975327067E-3</v>
      </c>
      <c r="W930" s="17">
        <v>4.9653807768905902E-3</v>
      </c>
      <c r="X930" s="17"/>
      <c r="Y930" s="17">
        <v>2.0415414453106399E-3</v>
      </c>
      <c r="Z930" s="17">
        <v>5.5335989981946301E-3</v>
      </c>
      <c r="AA930" s="17">
        <v>4.4283962406138598E-2</v>
      </c>
      <c r="AB930" s="17">
        <v>0</v>
      </c>
      <c r="AC930" s="17">
        <v>0</v>
      </c>
      <c r="AD930" s="17">
        <v>0</v>
      </c>
      <c r="AE930" s="17"/>
      <c r="AF930" s="17">
        <v>6.5060161849008801E-3</v>
      </c>
      <c r="AG930" s="17">
        <v>2.2020118105799099E-3</v>
      </c>
      <c r="AH930" s="17"/>
      <c r="AI930" s="17">
        <v>1.26934924801383E-2</v>
      </c>
      <c r="AJ930" s="17">
        <v>3.55865129424888E-3</v>
      </c>
      <c r="AK930" s="17">
        <v>5.6507537585973903E-3</v>
      </c>
      <c r="AL930" s="17">
        <v>0</v>
      </c>
      <c r="AM930" s="17">
        <v>7.6298768191175002E-3</v>
      </c>
      <c r="AN930" s="17">
        <v>0</v>
      </c>
      <c r="AO930" s="17">
        <v>0</v>
      </c>
      <c r="AP930" s="17"/>
      <c r="AQ930" s="17">
        <v>6.2349998581112303E-3</v>
      </c>
      <c r="AR930" s="17">
        <v>2.5534909751304198E-3</v>
      </c>
      <c r="AS930" s="17"/>
      <c r="AT930" s="17">
        <v>0</v>
      </c>
      <c r="AU930" s="17">
        <v>4.6702063269561198E-3</v>
      </c>
      <c r="AV930" s="17">
        <v>2.1507548896969701E-3</v>
      </c>
      <c r="AW930" s="17"/>
      <c r="AX930" s="17">
        <v>6.8545638964880896E-3</v>
      </c>
      <c r="AY930" s="17">
        <v>3.83664393047236E-3</v>
      </c>
      <c r="AZ930" s="17"/>
      <c r="BA930" s="17">
        <v>1.7571194837405699E-2</v>
      </c>
      <c r="BB930" s="17">
        <v>2.7057441163837602E-3</v>
      </c>
      <c r="BC930" s="17">
        <v>6.3926196268616203E-3</v>
      </c>
      <c r="BD930" s="17">
        <v>0</v>
      </c>
      <c r="BE930" s="17">
        <v>0</v>
      </c>
      <c r="BF930" s="17"/>
      <c r="BG930" s="17">
        <v>6.1775591726972003E-3</v>
      </c>
      <c r="BH930" s="17">
        <v>0</v>
      </c>
    </row>
    <row r="931" spans="2:60" x14ac:dyDescent="0.35">
      <c r="B931" t="s">
        <v>280</v>
      </c>
      <c r="C931" s="17">
        <v>1.5076636599961699E-2</v>
      </c>
      <c r="D931" s="17">
        <v>1.3098472677926199E-2</v>
      </c>
      <c r="E931" s="17">
        <v>1.7206855857111701E-2</v>
      </c>
      <c r="F931" s="17"/>
      <c r="G931" s="17">
        <v>2.8160447850046701E-2</v>
      </c>
      <c r="H931" s="17">
        <v>1.6339772164348301E-2</v>
      </c>
      <c r="I931" s="17">
        <v>6.8692497749003904E-3</v>
      </c>
      <c r="J931" s="17">
        <v>3.2802093231246603E-2</v>
      </c>
      <c r="K931" s="17">
        <v>7.0901510061386203E-3</v>
      </c>
      <c r="L931" s="17">
        <v>3.0658567430937702E-3</v>
      </c>
      <c r="M931" s="17"/>
      <c r="N931" s="17">
        <v>2.97728020151613E-2</v>
      </c>
      <c r="O931" s="17">
        <v>1.61476263031443E-2</v>
      </c>
      <c r="P931" s="17">
        <v>5.94184505600514E-3</v>
      </c>
      <c r="Q931" s="17">
        <v>7.9882702265431007E-3</v>
      </c>
      <c r="R931" s="17">
        <v>0</v>
      </c>
      <c r="S931" s="17"/>
      <c r="T931" s="17">
        <v>2.44773899924574E-2</v>
      </c>
      <c r="U931" s="17">
        <v>1.7342955166072802E-2</v>
      </c>
      <c r="V931" s="17">
        <v>1.04558329154821E-2</v>
      </c>
      <c r="W931" s="17">
        <v>1.38500697682586E-2</v>
      </c>
      <c r="X931" s="17"/>
      <c r="Y931" s="17">
        <v>2.1422576255045098E-2</v>
      </c>
      <c r="Z931" s="17">
        <v>1.63729122576175E-2</v>
      </c>
      <c r="AA931" s="17">
        <v>0</v>
      </c>
      <c r="AB931" s="17">
        <v>0</v>
      </c>
      <c r="AC931" s="17">
        <v>0</v>
      </c>
      <c r="AD931" s="17">
        <v>1.0170366096195999E-2</v>
      </c>
      <c r="AE931" s="17"/>
      <c r="AF931" s="17">
        <v>1.28983274904396E-2</v>
      </c>
      <c r="AG931" s="17">
        <v>1.31106411052767E-2</v>
      </c>
      <c r="AH931" s="17"/>
      <c r="AI931" s="17">
        <v>4.91465891783395E-2</v>
      </c>
      <c r="AJ931" s="17">
        <v>2.0615301881346901E-2</v>
      </c>
      <c r="AK931" s="17">
        <v>1.50235010796974E-2</v>
      </c>
      <c r="AL931" s="17">
        <v>2.31479561692206E-2</v>
      </c>
      <c r="AM931" s="17">
        <v>0</v>
      </c>
      <c r="AN931" s="17">
        <v>1.0884963159929199E-2</v>
      </c>
      <c r="AO931" s="17">
        <v>0</v>
      </c>
      <c r="AP931" s="17"/>
      <c r="AQ931" s="17">
        <v>1.4808716300214299E-2</v>
      </c>
      <c r="AR931" s="17">
        <v>3.1953389450240098E-3</v>
      </c>
      <c r="AS931" s="17"/>
      <c r="AT931" s="17">
        <v>1.9769653987690001E-2</v>
      </c>
      <c r="AU931" s="17">
        <v>1.07468318626002E-2</v>
      </c>
      <c r="AV931" s="17">
        <v>7.5699098594523397E-3</v>
      </c>
      <c r="AW931" s="17"/>
      <c r="AX931" s="17">
        <v>2.4132119067864499E-2</v>
      </c>
      <c r="AY931" s="17">
        <v>1.1604265342195301E-2</v>
      </c>
      <c r="AZ931" s="17"/>
      <c r="BA931" s="17">
        <v>1.2579397620057499E-2</v>
      </c>
      <c r="BB931" s="17">
        <v>0</v>
      </c>
      <c r="BC931" s="17">
        <v>7.3896981463826396E-3</v>
      </c>
      <c r="BD931" s="17">
        <v>2.0617920957119298E-2</v>
      </c>
      <c r="BE931" s="17">
        <v>0</v>
      </c>
      <c r="BF931" s="17"/>
      <c r="BG931" s="17">
        <v>2.9379090399800998E-3</v>
      </c>
      <c r="BH931" s="17">
        <v>5.7178116948763099E-3</v>
      </c>
    </row>
    <row r="932" spans="2:60" x14ac:dyDescent="0.35">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row>
    <row r="933" spans="2:60" x14ac:dyDescent="0.35">
      <c r="B933" s="6" t="s">
        <v>360</v>
      </c>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row>
    <row r="934" spans="2:60" x14ac:dyDescent="0.35">
      <c r="B934" s="24" t="s">
        <v>182</v>
      </c>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row>
    <row r="935" spans="2:60" x14ac:dyDescent="0.35">
      <c r="B935" t="s">
        <v>348</v>
      </c>
      <c r="C935" s="17">
        <v>0.82787640968299103</v>
      </c>
      <c r="D935" s="17">
        <v>0.78612668464958302</v>
      </c>
      <c r="E935" s="17">
        <v>0.86910337371110202</v>
      </c>
      <c r="F935" s="17"/>
      <c r="G935" s="17">
        <v>0.73400140115644397</v>
      </c>
      <c r="H935" s="17">
        <v>0.68436908063449897</v>
      </c>
      <c r="I935" s="17">
        <v>0.80369350664961403</v>
      </c>
      <c r="J935" s="17">
        <v>0.79896374480191701</v>
      </c>
      <c r="K935" s="17">
        <v>0.92995084430168795</v>
      </c>
      <c r="L935" s="17">
        <v>0.95746101368245196</v>
      </c>
      <c r="M935" s="17"/>
      <c r="N935" s="17">
        <v>0.82279498561675302</v>
      </c>
      <c r="O935" s="17">
        <v>0.91528818189666294</v>
      </c>
      <c r="P935" s="17">
        <v>0.80620117846903905</v>
      </c>
      <c r="Q935" s="17">
        <v>0.78541291545253</v>
      </c>
      <c r="R935" s="17">
        <v>0.76518335480744404</v>
      </c>
      <c r="S935" s="17"/>
      <c r="T935" s="17">
        <v>0.86531919810897995</v>
      </c>
      <c r="U935" s="17">
        <v>0.85269600380330202</v>
      </c>
      <c r="V935" s="17">
        <v>0.85249679607732298</v>
      </c>
      <c r="W935" s="17">
        <v>0.74001441590138795</v>
      </c>
      <c r="X935" s="17"/>
      <c r="Y935" s="17">
        <v>0.76102537194305797</v>
      </c>
      <c r="Z935" s="17">
        <v>0.84188566770060502</v>
      </c>
      <c r="AA935" s="17">
        <v>0.882995474144048</v>
      </c>
      <c r="AB935" s="17">
        <v>0.85207495966687996</v>
      </c>
      <c r="AC935" s="17">
        <v>0.89530417917941496</v>
      </c>
      <c r="AD935" s="17">
        <v>0.91791825695336005</v>
      </c>
      <c r="AE935" s="17"/>
      <c r="AF935" s="17">
        <v>0.82087594388821095</v>
      </c>
      <c r="AG935" s="17">
        <v>0.84074318178136398</v>
      </c>
      <c r="AH935" s="17"/>
      <c r="AI935" s="17">
        <v>0.83320437838200501</v>
      </c>
      <c r="AJ935" s="17">
        <v>0.82389056869664801</v>
      </c>
      <c r="AK935" s="17">
        <v>0.85195605479719105</v>
      </c>
      <c r="AL935" s="17">
        <v>0.82308028432997604</v>
      </c>
      <c r="AM935" s="17">
        <v>0.83881228713838496</v>
      </c>
      <c r="AN935" s="17">
        <v>0.76584810656931601</v>
      </c>
      <c r="AO935" s="17">
        <v>0.79696184120190805</v>
      </c>
      <c r="AP935" s="17"/>
      <c r="AQ935" s="17">
        <v>0.83135205819875702</v>
      </c>
      <c r="AR935" s="17">
        <v>0.836423517921833</v>
      </c>
      <c r="AS935" s="17"/>
      <c r="AT935" s="17">
        <v>0.83087379274709905</v>
      </c>
      <c r="AU935" s="17">
        <v>0.86740151436284096</v>
      </c>
      <c r="AV935" s="17">
        <v>0.78105262368447403</v>
      </c>
      <c r="AW935" s="17"/>
      <c r="AX935" s="17">
        <v>0.86361618162295495</v>
      </c>
      <c r="AY935" s="17">
        <v>0.81357290181976705</v>
      </c>
      <c r="AZ935" s="17"/>
      <c r="BA935" s="17">
        <v>0.75460703516390004</v>
      </c>
      <c r="BB935" s="17">
        <v>0.85763222628289204</v>
      </c>
      <c r="BC935" s="17">
        <v>0.81045730115710501</v>
      </c>
      <c r="BD935" s="17">
        <v>0.71225667359480405</v>
      </c>
      <c r="BE935" s="17">
        <v>0.92623883340233903</v>
      </c>
      <c r="BF935" s="17"/>
      <c r="BG935" s="17">
        <v>0.83776719400312505</v>
      </c>
      <c r="BH935" s="17">
        <v>0.88291531965471504</v>
      </c>
    </row>
    <row r="936" spans="2:60" x14ac:dyDescent="0.35">
      <c r="B936" t="s">
        <v>349</v>
      </c>
      <c r="C936" s="17">
        <v>8.7650381768268698E-2</v>
      </c>
      <c r="D936" s="17">
        <v>0.100011689345486</v>
      </c>
      <c r="E936" s="17">
        <v>7.13392435521958E-2</v>
      </c>
      <c r="F936" s="17"/>
      <c r="G936" s="17">
        <v>0.120418583994577</v>
      </c>
      <c r="H936" s="17">
        <v>0.19668374972355801</v>
      </c>
      <c r="I936" s="17">
        <v>7.5636458269386503E-2</v>
      </c>
      <c r="J936" s="17">
        <v>9.38554071772775E-2</v>
      </c>
      <c r="K936" s="17">
        <v>3.68011955330129E-2</v>
      </c>
      <c r="L936" s="17">
        <v>2.6006992770898799E-2</v>
      </c>
      <c r="M936" s="17"/>
      <c r="N936" s="17">
        <v>9.0562826790045597E-2</v>
      </c>
      <c r="O936" s="17">
        <v>3.0724064860220699E-2</v>
      </c>
      <c r="P936" s="17">
        <v>0.106933491148547</v>
      </c>
      <c r="Q936" s="17">
        <v>4.8152168100507702E-2</v>
      </c>
      <c r="R936" s="17">
        <v>0.176656501250156</v>
      </c>
      <c r="S936" s="17"/>
      <c r="T936" s="17">
        <v>5.7024716847988197E-2</v>
      </c>
      <c r="U936" s="17">
        <v>8.4314315137520496E-2</v>
      </c>
      <c r="V936" s="17">
        <v>6.5575879282081501E-2</v>
      </c>
      <c r="W936" s="17">
        <v>0.14670300718464399</v>
      </c>
      <c r="X936" s="17"/>
      <c r="Y936" s="17">
        <v>0.124969898725716</v>
      </c>
      <c r="Z936" s="17">
        <v>8.0391679058731E-2</v>
      </c>
      <c r="AA936" s="17">
        <v>0</v>
      </c>
      <c r="AB936" s="17">
        <v>0.11545782061846099</v>
      </c>
      <c r="AC936" s="17">
        <v>0</v>
      </c>
      <c r="AD936" s="17">
        <v>2.0354314345764499E-2</v>
      </c>
      <c r="AE936" s="17"/>
      <c r="AF936" s="17">
        <v>8.2980267576964195E-2</v>
      </c>
      <c r="AG936" s="17">
        <v>9.1415116658510306E-2</v>
      </c>
      <c r="AH936" s="17"/>
      <c r="AI936" s="17">
        <v>8.7747975477631995E-2</v>
      </c>
      <c r="AJ936" s="17">
        <v>7.3158588522125895E-2</v>
      </c>
      <c r="AK936" s="17">
        <v>6.8702083731150401E-2</v>
      </c>
      <c r="AL936" s="17">
        <v>9.8490164767523994E-2</v>
      </c>
      <c r="AM936" s="17">
        <v>0.126017530897062</v>
      </c>
      <c r="AN936" s="17">
        <v>3.4538711639100203E-2</v>
      </c>
      <c r="AO936" s="17">
        <v>0.149550339428005</v>
      </c>
      <c r="AP936" s="17"/>
      <c r="AQ936" s="17">
        <v>9.6544934569209206E-2</v>
      </c>
      <c r="AR936" s="17">
        <v>7.3107715837812698E-2</v>
      </c>
      <c r="AS936" s="17"/>
      <c r="AT936" s="17">
        <v>9.1980837336759005E-2</v>
      </c>
      <c r="AU936" s="17">
        <v>6.5834470308140297E-2</v>
      </c>
      <c r="AV936" s="17">
        <v>0.116132003476452</v>
      </c>
      <c r="AW936" s="17"/>
      <c r="AX936" s="17">
        <v>7.1761646050797795E-2</v>
      </c>
      <c r="AY936" s="17">
        <v>9.4009254361336503E-2</v>
      </c>
      <c r="AZ936" s="17"/>
      <c r="BA936" s="17">
        <v>0.105482583806357</v>
      </c>
      <c r="BB936" s="17">
        <v>9.4758819595272298E-2</v>
      </c>
      <c r="BC936" s="17">
        <v>0.113308071141051</v>
      </c>
      <c r="BD936" s="17">
        <v>0.14037238261142099</v>
      </c>
      <c r="BE936" s="17">
        <v>1.2862095214321001E-2</v>
      </c>
      <c r="BF936" s="17"/>
      <c r="BG936" s="17">
        <v>9.6826546137684294E-2</v>
      </c>
      <c r="BH936" s="17">
        <v>3.8678236587884197E-2</v>
      </c>
    </row>
    <row r="937" spans="2:60" x14ac:dyDescent="0.35">
      <c r="B937" t="s">
        <v>350</v>
      </c>
      <c r="C937" s="17">
        <v>4.5008639842120397E-2</v>
      </c>
      <c r="D937" s="17">
        <v>6.5997653924158101E-2</v>
      </c>
      <c r="E937" s="17">
        <v>2.69804633386732E-2</v>
      </c>
      <c r="F937" s="17"/>
      <c r="G937" s="17">
        <v>6.8874130847714904E-2</v>
      </c>
      <c r="H937" s="17">
        <v>8.4712782349290597E-2</v>
      </c>
      <c r="I937" s="17">
        <v>6.5268228674943293E-2</v>
      </c>
      <c r="J937" s="17">
        <v>5.0500463978078398E-2</v>
      </c>
      <c r="K937" s="17">
        <v>1.9067813324445099E-2</v>
      </c>
      <c r="L937" s="17">
        <v>0</v>
      </c>
      <c r="M937" s="17"/>
      <c r="N937" s="17">
        <v>3.9815692352466202E-2</v>
      </c>
      <c r="O937" s="17">
        <v>2.1222764876519098E-2</v>
      </c>
      <c r="P937" s="17">
        <v>4.5653244702563898E-2</v>
      </c>
      <c r="Q937" s="17">
        <v>0.11049671825108</v>
      </c>
      <c r="R937" s="17">
        <v>4.6204605866882603E-2</v>
      </c>
      <c r="S937" s="17"/>
      <c r="T937" s="17">
        <v>4.3191828003469303E-2</v>
      </c>
      <c r="U937" s="17">
        <v>3.2217811076184599E-2</v>
      </c>
      <c r="V937" s="17">
        <v>3.1700683526309503E-2</v>
      </c>
      <c r="W937" s="17">
        <v>7.7859801410185003E-2</v>
      </c>
      <c r="X937" s="17"/>
      <c r="Y937" s="17">
        <v>6.8172102977642507E-2</v>
      </c>
      <c r="Z937" s="17">
        <v>3.9963890816513102E-2</v>
      </c>
      <c r="AA937" s="17">
        <v>0</v>
      </c>
      <c r="AB937" s="17">
        <v>1.17938171007531E-2</v>
      </c>
      <c r="AC937" s="17">
        <v>0.104695820820585</v>
      </c>
      <c r="AD937" s="17">
        <v>3.3100996455125903E-2</v>
      </c>
      <c r="AE937" s="17"/>
      <c r="AF937" s="17">
        <v>4.9278391044564003E-2</v>
      </c>
      <c r="AG937" s="17">
        <v>3.8970306945576599E-2</v>
      </c>
      <c r="AH937" s="17"/>
      <c r="AI937" s="17">
        <v>2.3198194458360299E-2</v>
      </c>
      <c r="AJ937" s="17">
        <v>4.4283370072224597E-2</v>
      </c>
      <c r="AK937" s="17">
        <v>5.38864017970416E-2</v>
      </c>
      <c r="AL937" s="17">
        <v>1.49254118338451E-2</v>
      </c>
      <c r="AM937" s="17">
        <v>2.10124653857614E-2</v>
      </c>
      <c r="AN937" s="17">
        <v>0.14240234123141601</v>
      </c>
      <c r="AO937" s="17">
        <v>5.34878193700868E-2</v>
      </c>
      <c r="AP937" s="17"/>
      <c r="AQ937" s="17">
        <v>4.1463361668055303E-2</v>
      </c>
      <c r="AR937" s="17">
        <v>5.5542093939157502E-2</v>
      </c>
      <c r="AS937" s="17"/>
      <c r="AT937" s="17">
        <v>4.4607568715577202E-2</v>
      </c>
      <c r="AU937" s="17">
        <v>3.8400812687768501E-2</v>
      </c>
      <c r="AV937" s="17">
        <v>6.0820877944568003E-2</v>
      </c>
      <c r="AW937" s="17"/>
      <c r="AX937" s="17">
        <v>2.57770194274149E-2</v>
      </c>
      <c r="AY937" s="17">
        <v>5.2705377087292497E-2</v>
      </c>
      <c r="AZ937" s="17"/>
      <c r="BA937" s="17">
        <v>9.6316035063569894E-2</v>
      </c>
      <c r="BB937" s="17">
        <v>3.1251073518838803E-2</v>
      </c>
      <c r="BC937" s="17">
        <v>4.6002046712911498E-2</v>
      </c>
      <c r="BD937" s="17">
        <v>8.3616322827746697E-2</v>
      </c>
      <c r="BE937" s="17">
        <v>3.05156265919895E-2</v>
      </c>
      <c r="BF937" s="17"/>
      <c r="BG937" s="17">
        <v>4.3796719368454799E-2</v>
      </c>
      <c r="BH937" s="17">
        <v>4.1266563704912398E-2</v>
      </c>
    </row>
    <row r="938" spans="2:60" x14ac:dyDescent="0.35">
      <c r="B938" t="s">
        <v>351</v>
      </c>
      <c r="C938" s="17">
        <v>1.1944285572065699E-2</v>
      </c>
      <c r="D938" s="17">
        <v>2.0508212969438101E-2</v>
      </c>
      <c r="E938" s="17">
        <v>4.4906130367390702E-3</v>
      </c>
      <c r="F938" s="17"/>
      <c r="G938" s="17">
        <v>3.52262002572854E-2</v>
      </c>
      <c r="H938" s="17">
        <v>6.7159272248224601E-3</v>
      </c>
      <c r="I938" s="17">
        <v>2.6561884701809101E-2</v>
      </c>
      <c r="J938" s="17">
        <v>5.64217634763663E-3</v>
      </c>
      <c r="K938" s="17">
        <v>6.8949346780139698E-3</v>
      </c>
      <c r="L938" s="17">
        <v>0</v>
      </c>
      <c r="M938" s="17"/>
      <c r="N938" s="17">
        <v>5.03545019046568E-3</v>
      </c>
      <c r="O938" s="17">
        <v>0</v>
      </c>
      <c r="P938" s="17">
        <v>1.77080391699534E-2</v>
      </c>
      <c r="Q938" s="17">
        <v>3.6375242188939901E-2</v>
      </c>
      <c r="R938" s="17">
        <v>1.19555380755174E-2</v>
      </c>
      <c r="S938" s="17"/>
      <c r="T938" s="17">
        <v>1.69402885274158E-2</v>
      </c>
      <c r="U938" s="17">
        <v>5.51076873316952E-3</v>
      </c>
      <c r="V938" s="17">
        <v>6.9129363457446002E-3</v>
      </c>
      <c r="W938" s="17">
        <v>2.1501967022584601E-2</v>
      </c>
      <c r="X938" s="17"/>
      <c r="Y938" s="17">
        <v>2.3145509049120699E-2</v>
      </c>
      <c r="Z938" s="17">
        <v>8.4099833921143004E-3</v>
      </c>
      <c r="AA938" s="17">
        <v>3.3428689816913201E-2</v>
      </c>
      <c r="AB938" s="17">
        <v>0</v>
      </c>
      <c r="AC938" s="17">
        <v>0</v>
      </c>
      <c r="AD938" s="17">
        <v>0</v>
      </c>
      <c r="AE938" s="17"/>
      <c r="AF938" s="17">
        <v>1.26686902164704E-2</v>
      </c>
      <c r="AG938" s="17">
        <v>1.0933998319820899E-2</v>
      </c>
      <c r="AH938" s="17"/>
      <c r="AI938" s="17">
        <v>0</v>
      </c>
      <c r="AJ938" s="17">
        <v>1.4473915712476901E-2</v>
      </c>
      <c r="AK938" s="17">
        <v>9.7963692651989401E-3</v>
      </c>
      <c r="AL938" s="17">
        <v>1.0727333563436799E-2</v>
      </c>
      <c r="AM938" s="17">
        <v>9.1276956516270404E-3</v>
      </c>
      <c r="AN938" s="17">
        <v>3.2318735027411997E-2</v>
      </c>
      <c r="AO938" s="17">
        <v>0</v>
      </c>
      <c r="AP938" s="17"/>
      <c r="AQ938" s="17">
        <v>8.6268178981075798E-3</v>
      </c>
      <c r="AR938" s="17">
        <v>2.1084926003008399E-2</v>
      </c>
      <c r="AS938" s="17"/>
      <c r="AT938" s="17">
        <v>1.49858428547043E-2</v>
      </c>
      <c r="AU938" s="17">
        <v>0</v>
      </c>
      <c r="AV938" s="17">
        <v>2.7485492596499499E-2</v>
      </c>
      <c r="AW938" s="17"/>
      <c r="AX938" s="17">
        <v>1.19009058613658E-2</v>
      </c>
      <c r="AY938" s="17">
        <v>1.1961646679857401E-2</v>
      </c>
      <c r="AZ938" s="17"/>
      <c r="BA938" s="17">
        <v>1.33647524965868E-2</v>
      </c>
      <c r="BB938" s="17">
        <v>1.07701378965381E-2</v>
      </c>
      <c r="BC938" s="17">
        <v>1.11387941704104E-2</v>
      </c>
      <c r="BD938" s="17">
        <v>0</v>
      </c>
      <c r="BE938" s="17">
        <v>8.9622430873720505E-3</v>
      </c>
      <c r="BF938" s="17"/>
      <c r="BG938" s="17">
        <v>1.12704243043933E-2</v>
      </c>
      <c r="BH938" s="17">
        <v>7.1477186337702099E-3</v>
      </c>
    </row>
    <row r="939" spans="2:60" x14ac:dyDescent="0.35">
      <c r="B939" t="s">
        <v>352</v>
      </c>
      <c r="C939" s="17">
        <v>1.0506204187632E-2</v>
      </c>
      <c r="D939" s="17">
        <v>9.5824044725675798E-3</v>
      </c>
      <c r="E939" s="17">
        <v>1.14899570189009E-2</v>
      </c>
      <c r="F939" s="17"/>
      <c r="G939" s="17">
        <v>1.32759297058333E-2</v>
      </c>
      <c r="H939" s="17">
        <v>7.4283574497348501E-3</v>
      </c>
      <c r="I939" s="17">
        <v>1.4943998205181301E-2</v>
      </c>
      <c r="J939" s="17">
        <v>2.38347123835215E-2</v>
      </c>
      <c r="K939" s="17">
        <v>7.2852121628395302E-3</v>
      </c>
      <c r="L939" s="17">
        <v>0</v>
      </c>
      <c r="M939" s="17"/>
      <c r="N939" s="17">
        <v>1.0534876082087001E-2</v>
      </c>
      <c r="O939" s="17">
        <v>1.1039904656290799E-2</v>
      </c>
      <c r="P939" s="17">
        <v>1.10771615302985E-2</v>
      </c>
      <c r="Q939" s="17">
        <v>1.9562956006943001E-2</v>
      </c>
      <c r="R939" s="17">
        <v>0</v>
      </c>
      <c r="S939" s="17"/>
      <c r="T939" s="17">
        <v>1.1901224753129699E-2</v>
      </c>
      <c r="U939" s="17">
        <v>7.79102145342166E-3</v>
      </c>
      <c r="V939" s="17">
        <v>1.85997990580982E-2</v>
      </c>
      <c r="W939" s="17">
        <v>0</v>
      </c>
      <c r="X939" s="17"/>
      <c r="Y939" s="17">
        <v>3.30037335861989E-3</v>
      </c>
      <c r="Z939" s="17">
        <v>1.216354655801E-2</v>
      </c>
      <c r="AA939" s="17">
        <v>8.3575836039038495E-2</v>
      </c>
      <c r="AB939" s="17">
        <v>7.9603916888735093E-3</v>
      </c>
      <c r="AC939" s="17">
        <v>0</v>
      </c>
      <c r="AD939" s="17">
        <v>1.0152890869349399E-2</v>
      </c>
      <c r="AE939" s="17"/>
      <c r="AF939" s="17">
        <v>1.4927145270398101E-2</v>
      </c>
      <c r="AG939" s="17">
        <v>4.1352949617257297E-3</v>
      </c>
      <c r="AH939" s="17"/>
      <c r="AI939" s="17">
        <v>2.3594303140123101E-2</v>
      </c>
      <c r="AJ939" s="17">
        <v>1.76714701363022E-2</v>
      </c>
      <c r="AK939" s="17">
        <v>5.3110368032545097E-3</v>
      </c>
      <c r="AL939" s="17">
        <v>2.0336934143619499E-2</v>
      </c>
      <c r="AM939" s="17">
        <v>0</v>
      </c>
      <c r="AN939" s="17">
        <v>1.20064783897587E-2</v>
      </c>
      <c r="AO939" s="17">
        <v>0</v>
      </c>
      <c r="AP939" s="17"/>
      <c r="AQ939" s="17">
        <v>8.2637832673337196E-3</v>
      </c>
      <c r="AR939" s="17">
        <v>7.7420578734186899E-3</v>
      </c>
      <c r="AS939" s="17"/>
      <c r="AT939" s="17">
        <v>4.7872961724270699E-3</v>
      </c>
      <c r="AU939" s="17">
        <v>1.3562003580575299E-2</v>
      </c>
      <c r="AV939" s="17">
        <v>6.5472522300417399E-3</v>
      </c>
      <c r="AW939" s="17"/>
      <c r="AX939" s="17">
        <v>9.7759772478642204E-3</v>
      </c>
      <c r="AY939" s="17">
        <v>1.07984502263714E-2</v>
      </c>
      <c r="AZ939" s="17"/>
      <c r="BA939" s="17">
        <v>1.53642469977192E-2</v>
      </c>
      <c r="BB939" s="17">
        <v>5.5877427064589596E-3</v>
      </c>
      <c r="BC939" s="17">
        <v>5.5309324759540996E-3</v>
      </c>
      <c r="BD939" s="17">
        <v>3.21622188809371E-2</v>
      </c>
      <c r="BE939" s="17">
        <v>1.2640835726889101E-2</v>
      </c>
      <c r="BF939" s="17"/>
      <c r="BG939" s="17">
        <v>7.4728212122086501E-3</v>
      </c>
      <c r="BH939" s="17">
        <v>1.65931975135339E-2</v>
      </c>
    </row>
    <row r="940" spans="2:60" x14ac:dyDescent="0.35">
      <c r="B940" t="s">
        <v>280</v>
      </c>
      <c r="C940" s="17">
        <v>1.7014078946922601E-2</v>
      </c>
      <c r="D940" s="17">
        <v>1.77733546387677E-2</v>
      </c>
      <c r="E940" s="17">
        <v>1.6596349342389301E-2</v>
      </c>
      <c r="F940" s="17"/>
      <c r="G940" s="17">
        <v>2.8203754038145599E-2</v>
      </c>
      <c r="H940" s="17">
        <v>2.0090102618095799E-2</v>
      </c>
      <c r="I940" s="17">
        <v>1.38959234990653E-2</v>
      </c>
      <c r="J940" s="17">
        <v>2.7203495311568699E-2</v>
      </c>
      <c r="K940" s="17">
        <v>0</v>
      </c>
      <c r="L940" s="17">
        <v>1.6531993546648999E-2</v>
      </c>
      <c r="M940" s="17"/>
      <c r="N940" s="17">
        <v>3.12561689681825E-2</v>
      </c>
      <c r="O940" s="17">
        <v>2.1725083710306198E-2</v>
      </c>
      <c r="P940" s="17">
        <v>1.2426884979597701E-2</v>
      </c>
      <c r="Q940" s="17">
        <v>0</v>
      </c>
      <c r="R940" s="17">
        <v>0</v>
      </c>
      <c r="S940" s="17"/>
      <c r="T940" s="17">
        <v>5.62274375901656E-3</v>
      </c>
      <c r="U940" s="17">
        <v>1.7470079796401399E-2</v>
      </c>
      <c r="V940" s="17">
        <v>2.47139057104428E-2</v>
      </c>
      <c r="W940" s="17">
        <v>1.3920808481198799E-2</v>
      </c>
      <c r="X940" s="17"/>
      <c r="Y940" s="17">
        <v>1.9386743945842999E-2</v>
      </c>
      <c r="Z940" s="17">
        <v>1.7185232474026899E-2</v>
      </c>
      <c r="AA940" s="17">
        <v>0</v>
      </c>
      <c r="AB940" s="17">
        <v>1.2713010925032801E-2</v>
      </c>
      <c r="AC940" s="17">
        <v>0</v>
      </c>
      <c r="AD940" s="17">
        <v>1.84735413764004E-2</v>
      </c>
      <c r="AE940" s="17"/>
      <c r="AF940" s="17">
        <v>1.92695620033928E-2</v>
      </c>
      <c r="AG940" s="17">
        <v>1.38021013330023E-2</v>
      </c>
      <c r="AH940" s="17"/>
      <c r="AI940" s="17">
        <v>3.2255148541879899E-2</v>
      </c>
      <c r="AJ940" s="17">
        <v>2.65220868602228E-2</v>
      </c>
      <c r="AK940" s="17">
        <v>1.03480536061631E-2</v>
      </c>
      <c r="AL940" s="17">
        <v>3.2439871361598101E-2</v>
      </c>
      <c r="AM940" s="17">
        <v>5.0300209271641203E-3</v>
      </c>
      <c r="AN940" s="17">
        <v>1.2885627142997E-2</v>
      </c>
      <c r="AO940" s="17">
        <v>0</v>
      </c>
      <c r="AP940" s="17"/>
      <c r="AQ940" s="17">
        <v>1.3749044398537601E-2</v>
      </c>
      <c r="AR940" s="17">
        <v>6.0996884247701303E-3</v>
      </c>
      <c r="AS940" s="17"/>
      <c r="AT940" s="17">
        <v>1.27646621734338E-2</v>
      </c>
      <c r="AU940" s="17">
        <v>1.48011990606752E-2</v>
      </c>
      <c r="AV940" s="17">
        <v>7.9617500679651405E-3</v>
      </c>
      <c r="AW940" s="17"/>
      <c r="AX940" s="17">
        <v>1.7168269789602501E-2</v>
      </c>
      <c r="AY940" s="17">
        <v>1.6952369825375499E-2</v>
      </c>
      <c r="AZ940" s="17"/>
      <c r="BA940" s="17">
        <v>1.4865346471867401E-2</v>
      </c>
      <c r="BB940" s="17">
        <v>0</v>
      </c>
      <c r="BC940" s="17">
        <v>1.35628543425676E-2</v>
      </c>
      <c r="BD940" s="17">
        <v>3.1592402085090898E-2</v>
      </c>
      <c r="BE940" s="17">
        <v>8.7803659770896401E-3</v>
      </c>
      <c r="BF940" s="17"/>
      <c r="BG940" s="17">
        <v>2.8662949741340301E-3</v>
      </c>
      <c r="BH940" s="17">
        <v>1.33989639051842E-2</v>
      </c>
    </row>
    <row r="941" spans="2:60" x14ac:dyDescent="0.35">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row>
    <row r="942" spans="2:60" x14ac:dyDescent="0.35">
      <c r="B942" s="6" t="s">
        <v>376</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row>
    <row r="943" spans="2:60" x14ac:dyDescent="0.35">
      <c r="B943" s="24" t="s">
        <v>97</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row>
    <row r="944" spans="2:60" x14ac:dyDescent="0.35">
      <c r="B944" t="s">
        <v>361</v>
      </c>
      <c r="C944" s="17">
        <v>0.586027051651133</v>
      </c>
      <c r="D944" s="17">
        <v>0.58138011311231497</v>
      </c>
      <c r="E944" s="17">
        <v>0.59297439695397203</v>
      </c>
      <c r="F944" s="17"/>
      <c r="G944" s="17">
        <v>0.40684989191890802</v>
      </c>
      <c r="H944" s="17">
        <v>0.50166614414557498</v>
      </c>
      <c r="I944" s="17">
        <v>0.56694844626073104</v>
      </c>
      <c r="J944" s="17">
        <v>0.55916337232699698</v>
      </c>
      <c r="K944" s="17">
        <v>0.66143916843633499</v>
      </c>
      <c r="L944" s="17">
        <v>0.73728944111690997</v>
      </c>
      <c r="M944" s="17"/>
      <c r="N944" s="17">
        <v>0.48508897224078901</v>
      </c>
      <c r="O944" s="17">
        <v>0.53967672735969097</v>
      </c>
      <c r="P944" s="17">
        <v>0.611444072249411</v>
      </c>
      <c r="Q944" s="17">
        <v>0.65231575284531096</v>
      </c>
      <c r="R944" s="17">
        <v>0.70963747969867697</v>
      </c>
      <c r="S944" s="17"/>
      <c r="T944" s="17">
        <v>0.67605882210650303</v>
      </c>
      <c r="U944" s="17">
        <v>0.60073540492351496</v>
      </c>
      <c r="V944" s="17">
        <v>0.511595144752235</v>
      </c>
      <c r="W944" s="17">
        <v>0.62793826936561403</v>
      </c>
      <c r="X944" s="17"/>
      <c r="Y944" s="17">
        <v>0.55257945804275899</v>
      </c>
      <c r="Z944" s="17">
        <v>0.64051852330424397</v>
      </c>
      <c r="AA944" s="17">
        <v>0.47427296255247903</v>
      </c>
      <c r="AB944" s="17">
        <v>0.57613516388238994</v>
      </c>
      <c r="AC944" s="17">
        <v>0.60518558714222404</v>
      </c>
      <c r="AD944" s="17">
        <v>0.53368035605447595</v>
      </c>
      <c r="AE944" s="17"/>
      <c r="AF944" s="17">
        <v>0.60514095761210496</v>
      </c>
      <c r="AG944" s="17">
        <v>0.56624614516985505</v>
      </c>
      <c r="AH944" s="17"/>
      <c r="AI944" s="17">
        <v>0.48648024901881898</v>
      </c>
      <c r="AJ944" s="17">
        <v>0.51178595665498505</v>
      </c>
      <c r="AK944" s="17">
        <v>0.58296786912162701</v>
      </c>
      <c r="AL944" s="17">
        <v>0.584343023676827</v>
      </c>
      <c r="AM944" s="17">
        <v>0.65491430769973502</v>
      </c>
      <c r="AN944" s="17">
        <v>0.63014091293445995</v>
      </c>
      <c r="AO944" s="17">
        <v>0.743880295984791</v>
      </c>
      <c r="AP944" s="17"/>
      <c r="AQ944" s="17">
        <v>0.65605174442018599</v>
      </c>
      <c r="AR944" s="17">
        <v>0.514655395437285</v>
      </c>
      <c r="AS944" s="17"/>
      <c r="AT944" s="17">
        <v>0.73065978484704897</v>
      </c>
      <c r="AU944" s="17">
        <v>0.59079267298821003</v>
      </c>
      <c r="AV944" s="17">
        <v>0.50617441314795797</v>
      </c>
      <c r="AW944" s="17"/>
      <c r="AX944" s="17">
        <v>0.62939117713331005</v>
      </c>
      <c r="AY944" s="17">
        <v>0.57036302953214302</v>
      </c>
      <c r="AZ944" s="17"/>
      <c r="BA944" s="17">
        <v>0.50208045242201504</v>
      </c>
      <c r="BB944" s="17">
        <v>0.60054922849805004</v>
      </c>
      <c r="BC944" s="17">
        <v>0.66089123084067503</v>
      </c>
      <c r="BD944" s="17">
        <v>0.57672775807020304</v>
      </c>
      <c r="BE944" s="17">
        <v>0.51967477325941103</v>
      </c>
      <c r="BF944" s="17"/>
      <c r="BG944" s="17">
        <v>0.57757833139618697</v>
      </c>
      <c r="BH944" s="17">
        <v>0.53412528022559802</v>
      </c>
    </row>
    <row r="945" spans="2:60" x14ac:dyDescent="0.35">
      <c r="B945" t="s">
        <v>362</v>
      </c>
      <c r="C945" s="17">
        <v>0.49996132791904402</v>
      </c>
      <c r="D945" s="17">
        <v>0.46425835043323299</v>
      </c>
      <c r="E945" s="17">
        <v>0.53580432194935701</v>
      </c>
      <c r="F945" s="17"/>
      <c r="G945" s="17">
        <v>0.38060872446504002</v>
      </c>
      <c r="H945" s="17">
        <v>0.45453711766742999</v>
      </c>
      <c r="I945" s="17">
        <v>0.46975388054001899</v>
      </c>
      <c r="J945" s="17">
        <v>0.47040770465709297</v>
      </c>
      <c r="K945" s="17">
        <v>0.57301048708761504</v>
      </c>
      <c r="L945" s="17">
        <v>0.59612904649806897</v>
      </c>
      <c r="M945" s="17"/>
      <c r="N945" s="17">
        <v>0.47001950464203401</v>
      </c>
      <c r="O945" s="17">
        <v>0.52837696527116895</v>
      </c>
      <c r="P945" s="17">
        <v>0.50864099246167305</v>
      </c>
      <c r="Q945" s="17">
        <v>0.48183212370428802</v>
      </c>
      <c r="R945" s="17">
        <v>0.51371564387758495</v>
      </c>
      <c r="S945" s="17"/>
      <c r="T945" s="17">
        <v>0.52268396017207597</v>
      </c>
      <c r="U945" s="17">
        <v>0.487721805154538</v>
      </c>
      <c r="V945" s="17">
        <v>0.50614551250259099</v>
      </c>
      <c r="W945" s="17">
        <v>0.48461545533870998</v>
      </c>
      <c r="X945" s="17"/>
      <c r="Y945" s="17">
        <v>0.46954720066760203</v>
      </c>
      <c r="Z945" s="17">
        <v>0.51177322576944795</v>
      </c>
      <c r="AA945" s="17">
        <v>0.56720985896586595</v>
      </c>
      <c r="AB945" s="17">
        <v>0.46090159268591802</v>
      </c>
      <c r="AC945" s="17">
        <v>0.69065880165203997</v>
      </c>
      <c r="AD945" s="17">
        <v>0.53912624150386801</v>
      </c>
      <c r="AE945" s="17"/>
      <c r="AF945" s="17">
        <v>0.51402470019348601</v>
      </c>
      <c r="AG945" s="17">
        <v>0.48437512406330602</v>
      </c>
      <c r="AH945" s="17"/>
      <c r="AI945" s="17">
        <v>0.44467316244861999</v>
      </c>
      <c r="AJ945" s="17">
        <v>0.46902178274304801</v>
      </c>
      <c r="AK945" s="17">
        <v>0.55368735788219003</v>
      </c>
      <c r="AL945" s="17">
        <v>0.48506654512576097</v>
      </c>
      <c r="AM945" s="17">
        <v>0.49166511855916101</v>
      </c>
      <c r="AN945" s="17">
        <v>0.511223626481351</v>
      </c>
      <c r="AO945" s="17">
        <v>0.61310925810429795</v>
      </c>
      <c r="AP945" s="17"/>
      <c r="AQ945" s="17">
        <v>0.55705212708805196</v>
      </c>
      <c r="AR945" s="17">
        <v>0.43596542747467498</v>
      </c>
      <c r="AS945" s="17"/>
      <c r="AT945" s="17">
        <v>0.58686313492526299</v>
      </c>
      <c r="AU945" s="17">
        <v>0.51264646621191001</v>
      </c>
      <c r="AV945" s="17">
        <v>0.430223546466031</v>
      </c>
      <c r="AW945" s="17"/>
      <c r="AX945" s="17">
        <v>0.50401608678114196</v>
      </c>
      <c r="AY945" s="17">
        <v>0.49849666486411398</v>
      </c>
      <c r="AZ945" s="17"/>
      <c r="BA945" s="17">
        <v>0.448251754148976</v>
      </c>
      <c r="BB945" s="17">
        <v>0.55091469682041705</v>
      </c>
      <c r="BC945" s="17">
        <v>0.54235944502144695</v>
      </c>
      <c r="BD945" s="17">
        <v>0.57763986513695598</v>
      </c>
      <c r="BE945" s="17">
        <v>0.34576314181870499</v>
      </c>
      <c r="BF945" s="17"/>
      <c r="BG945" s="17">
        <v>0.52696538023239403</v>
      </c>
      <c r="BH945" s="17">
        <v>0.40449339435009002</v>
      </c>
    </row>
    <row r="946" spans="2:60" x14ac:dyDescent="0.35">
      <c r="B946" t="s">
        <v>363</v>
      </c>
      <c r="C946" s="17">
        <v>0.489549618384644</v>
      </c>
      <c r="D946" s="17">
        <v>0.45864463973820402</v>
      </c>
      <c r="E946" s="17">
        <v>0.52332124320502604</v>
      </c>
      <c r="F946" s="17"/>
      <c r="G946" s="17">
        <v>0.28046584845905198</v>
      </c>
      <c r="H946" s="17">
        <v>0.36117659156288801</v>
      </c>
      <c r="I946" s="17">
        <v>0.46454131276377902</v>
      </c>
      <c r="J946" s="17">
        <v>0.452262383613802</v>
      </c>
      <c r="K946" s="17">
        <v>0.56055846449783897</v>
      </c>
      <c r="L946" s="17">
        <v>0.71163261826036395</v>
      </c>
      <c r="M946" s="17"/>
      <c r="N946" s="17">
        <v>0.38889822772896099</v>
      </c>
      <c r="O946" s="17">
        <v>0.46630610211185503</v>
      </c>
      <c r="P946" s="17">
        <v>0.51646643059616804</v>
      </c>
      <c r="Q946" s="17">
        <v>0.55937842546651995</v>
      </c>
      <c r="R946" s="17">
        <v>0.57585477240503302</v>
      </c>
      <c r="S946" s="17"/>
      <c r="T946" s="17">
        <v>0.49791490443238701</v>
      </c>
      <c r="U946" s="17">
        <v>0.50116895267970696</v>
      </c>
      <c r="V946" s="17">
        <v>0.49476349238469203</v>
      </c>
      <c r="W946" s="17">
        <v>0.46520197138880898</v>
      </c>
      <c r="X946" s="17"/>
      <c r="Y946" s="17">
        <v>0.42474876725134397</v>
      </c>
      <c r="Z946" s="17">
        <v>0.50488742738133896</v>
      </c>
      <c r="AA946" s="17">
        <v>0.51432730014360295</v>
      </c>
      <c r="AB946" s="17">
        <v>0.581153902496372</v>
      </c>
      <c r="AC946" s="17">
        <v>0.73824757690910303</v>
      </c>
      <c r="AD946" s="17">
        <v>0.51641222383424901</v>
      </c>
      <c r="AE946" s="17"/>
      <c r="AF946" s="17">
        <v>0.51876003357544698</v>
      </c>
      <c r="AG946" s="17">
        <v>0.44803827628626203</v>
      </c>
      <c r="AH946" s="17"/>
      <c r="AI946" s="17">
        <v>0.43900597900423</v>
      </c>
      <c r="AJ946" s="17">
        <v>0.369204496447811</v>
      </c>
      <c r="AK946" s="17">
        <v>0.48335662295851001</v>
      </c>
      <c r="AL946" s="17">
        <v>0.54641961579341702</v>
      </c>
      <c r="AM946" s="17">
        <v>0.52573802181886298</v>
      </c>
      <c r="AN946" s="17">
        <v>0.60897555043368401</v>
      </c>
      <c r="AO946" s="17">
        <v>0.75790909218707203</v>
      </c>
      <c r="AP946" s="17"/>
      <c r="AQ946" s="17">
        <v>0.55857765090740297</v>
      </c>
      <c r="AR946" s="17">
        <v>0.42703378978215101</v>
      </c>
      <c r="AS946" s="17"/>
      <c r="AT946" s="17">
        <v>0.61303648222093599</v>
      </c>
      <c r="AU946" s="17">
        <v>0.50018876937808698</v>
      </c>
      <c r="AV946" s="17">
        <v>0.41044045023416398</v>
      </c>
      <c r="AW946" s="17"/>
      <c r="AX946" s="17">
        <v>0.50331436355311598</v>
      </c>
      <c r="AY946" s="17">
        <v>0.48457750675126599</v>
      </c>
      <c r="AZ946" s="17"/>
      <c r="BA946" s="17">
        <v>0.40509893056761398</v>
      </c>
      <c r="BB946" s="17">
        <v>0.49493265990136898</v>
      </c>
      <c r="BC946" s="17">
        <v>0.56251601434211795</v>
      </c>
      <c r="BD946" s="17">
        <v>0.436542768560233</v>
      </c>
      <c r="BE946" s="17">
        <v>0.44358299987101202</v>
      </c>
      <c r="BF946" s="17"/>
      <c r="BG946" s="17">
        <v>0.47397615536221599</v>
      </c>
      <c r="BH946" s="17">
        <v>0.44179983441635001</v>
      </c>
    </row>
    <row r="947" spans="2:60" x14ac:dyDescent="0.35">
      <c r="B947" t="s">
        <v>364</v>
      </c>
      <c r="C947" s="17">
        <v>0.43706994203675198</v>
      </c>
      <c r="D947" s="17">
        <v>0.35181394781679298</v>
      </c>
      <c r="E947" s="17">
        <v>0.51953615989717905</v>
      </c>
      <c r="F947" s="17"/>
      <c r="G947" s="17">
        <v>0.23457392443679001</v>
      </c>
      <c r="H947" s="17">
        <v>0.37927469742500203</v>
      </c>
      <c r="I947" s="17">
        <v>0.40130761480509902</v>
      </c>
      <c r="J947" s="17">
        <v>0.43421097446704499</v>
      </c>
      <c r="K947" s="17">
        <v>0.488009216092117</v>
      </c>
      <c r="L947" s="17">
        <v>0.59338553880137901</v>
      </c>
      <c r="M947" s="17"/>
      <c r="N947" s="17">
        <v>0.384218597446087</v>
      </c>
      <c r="O947" s="17">
        <v>0.446853131017029</v>
      </c>
      <c r="P947" s="17">
        <v>0.48596693669469099</v>
      </c>
      <c r="Q947" s="17">
        <v>0.41413933963015198</v>
      </c>
      <c r="R947" s="17">
        <v>0.42489022897502898</v>
      </c>
      <c r="S947" s="17"/>
      <c r="T947" s="17">
        <v>0.41517398475475897</v>
      </c>
      <c r="U947" s="17">
        <v>0.45921441556141601</v>
      </c>
      <c r="V947" s="17">
        <v>0.46147934730816298</v>
      </c>
      <c r="W947" s="17">
        <v>0.39446639586276699</v>
      </c>
      <c r="X947" s="17"/>
      <c r="Y947" s="17">
        <v>0.37895314285418502</v>
      </c>
      <c r="Z947" s="17">
        <v>0.45271244539669703</v>
      </c>
      <c r="AA947" s="17">
        <v>0.44013164333883098</v>
      </c>
      <c r="AB947" s="17">
        <v>0.50320863660123805</v>
      </c>
      <c r="AC947" s="17">
        <v>0.75145630486730097</v>
      </c>
      <c r="AD947" s="17">
        <v>0.46650581673179498</v>
      </c>
      <c r="AE947" s="17"/>
      <c r="AF947" s="17">
        <v>0.47506477269595698</v>
      </c>
      <c r="AG947" s="17">
        <v>0.38239392972538699</v>
      </c>
      <c r="AH947" s="17"/>
      <c r="AI947" s="17">
        <v>0.35329973719213498</v>
      </c>
      <c r="AJ947" s="17">
        <v>0.40094048726479398</v>
      </c>
      <c r="AK947" s="17">
        <v>0.44954385594309099</v>
      </c>
      <c r="AL947" s="17">
        <v>0.489402403963276</v>
      </c>
      <c r="AM947" s="17">
        <v>0.44065271852758697</v>
      </c>
      <c r="AN947" s="17">
        <v>0.46742579705919501</v>
      </c>
      <c r="AO947" s="17">
        <v>0.52238613645984999</v>
      </c>
      <c r="AP947" s="17"/>
      <c r="AQ947" s="17">
        <v>0.47711198849858</v>
      </c>
      <c r="AR947" s="17">
        <v>0.41633029825872597</v>
      </c>
      <c r="AS947" s="17"/>
      <c r="AT947" s="17">
        <v>0.53898588310105899</v>
      </c>
      <c r="AU947" s="17">
        <v>0.42264817855021197</v>
      </c>
      <c r="AV947" s="17">
        <v>0.397033254247741</v>
      </c>
      <c r="AW947" s="17"/>
      <c r="AX947" s="17">
        <v>0.43906557949904601</v>
      </c>
      <c r="AY947" s="17">
        <v>0.43634907636718601</v>
      </c>
      <c r="AZ947" s="17"/>
      <c r="BA947" s="17">
        <v>0.338055563557705</v>
      </c>
      <c r="BB947" s="17">
        <v>0.473672392980242</v>
      </c>
      <c r="BC947" s="17">
        <v>0.464165969597089</v>
      </c>
      <c r="BD947" s="17">
        <v>0.45714351259097802</v>
      </c>
      <c r="BE947" s="17">
        <v>0.39330880308070898</v>
      </c>
      <c r="BF947" s="17"/>
      <c r="BG947" s="17">
        <v>0.44203555988362297</v>
      </c>
      <c r="BH947" s="17">
        <v>0.40947700037173301</v>
      </c>
    </row>
    <row r="948" spans="2:60" x14ac:dyDescent="0.35">
      <c r="B948" t="s">
        <v>365</v>
      </c>
      <c r="C948" s="17">
        <v>0.351640634137661</v>
      </c>
      <c r="D948" s="17">
        <v>0.29260590122698998</v>
      </c>
      <c r="E948" s="17">
        <v>0.40530041687183899</v>
      </c>
      <c r="F948" s="17"/>
      <c r="G948" s="17">
        <v>0.31801404682087298</v>
      </c>
      <c r="H948" s="17">
        <v>0.36438390127496501</v>
      </c>
      <c r="I948" s="17">
        <v>0.35485615377417301</v>
      </c>
      <c r="J948" s="17">
        <v>0.335677516343243</v>
      </c>
      <c r="K948" s="17">
        <v>0.33701402145704301</v>
      </c>
      <c r="L948" s="17">
        <v>0.38122549970454001</v>
      </c>
      <c r="M948" s="17"/>
      <c r="N948" s="17">
        <v>0.28916153509902798</v>
      </c>
      <c r="O948" s="17">
        <v>0.39308532822873998</v>
      </c>
      <c r="P948" s="17">
        <v>0.33335974407409302</v>
      </c>
      <c r="Q948" s="17">
        <v>0.37533008459543499</v>
      </c>
      <c r="R948" s="17">
        <v>0.394613716141334</v>
      </c>
      <c r="S948" s="17"/>
      <c r="T948" s="17">
        <v>0.43153682231745</v>
      </c>
      <c r="U948" s="17">
        <v>0.33262295669386599</v>
      </c>
      <c r="V948" s="17">
        <v>0.35328532022658299</v>
      </c>
      <c r="W948" s="17">
        <v>0.30883332990816298</v>
      </c>
      <c r="X948" s="17"/>
      <c r="Y948" s="17">
        <v>0.33835990906461599</v>
      </c>
      <c r="Z948" s="17">
        <v>0.36265314785040198</v>
      </c>
      <c r="AA948" s="17">
        <v>0.418594097474489</v>
      </c>
      <c r="AB948" s="17">
        <v>0.283535163332086</v>
      </c>
      <c r="AC948" s="17">
        <v>0.59715492687681804</v>
      </c>
      <c r="AD948" s="17">
        <v>0.36431896841189798</v>
      </c>
      <c r="AE948" s="17"/>
      <c r="AF948" s="17">
        <v>0.34062311433148701</v>
      </c>
      <c r="AG948" s="17">
        <v>0.368259736939611</v>
      </c>
      <c r="AH948" s="17"/>
      <c r="AI948" s="17">
        <v>0.30913859930710402</v>
      </c>
      <c r="AJ948" s="17">
        <v>0.28761651993506898</v>
      </c>
      <c r="AK948" s="17">
        <v>0.35364832553604297</v>
      </c>
      <c r="AL948" s="17">
        <v>0.42795237985083501</v>
      </c>
      <c r="AM948" s="17">
        <v>0.35007915336219297</v>
      </c>
      <c r="AN948" s="17">
        <v>0.39316538451682997</v>
      </c>
      <c r="AO948" s="17">
        <v>0.564209199157513</v>
      </c>
      <c r="AP948" s="17"/>
      <c r="AQ948" s="17">
        <v>0.40647466651423297</v>
      </c>
      <c r="AR948" s="17">
        <v>0.29574776033779299</v>
      </c>
      <c r="AS948" s="17"/>
      <c r="AT948" s="17">
        <v>0.46114865550369399</v>
      </c>
      <c r="AU948" s="17">
        <v>0.33811041771413902</v>
      </c>
      <c r="AV948" s="17">
        <v>0.28718450504077297</v>
      </c>
      <c r="AW948" s="17"/>
      <c r="AX948" s="17">
        <v>0.36439052585441101</v>
      </c>
      <c r="AY948" s="17">
        <v>0.34703510863368198</v>
      </c>
      <c r="AZ948" s="17"/>
      <c r="BA948" s="17">
        <v>0.33506230667096198</v>
      </c>
      <c r="BB948" s="17">
        <v>0.391356685266736</v>
      </c>
      <c r="BC948" s="17">
        <v>0.39902280891006803</v>
      </c>
      <c r="BD948" s="17">
        <v>0.41784325932551297</v>
      </c>
      <c r="BE948" s="17">
        <v>0.19441411375180501</v>
      </c>
      <c r="BF948" s="17"/>
      <c r="BG948" s="17">
        <v>0.37822427487566601</v>
      </c>
      <c r="BH948" s="17">
        <v>0.25100474499168801</v>
      </c>
    </row>
    <row r="949" spans="2:60" x14ac:dyDescent="0.35">
      <c r="B949" t="s">
        <v>366</v>
      </c>
      <c r="C949" s="17">
        <v>0.33393598454099499</v>
      </c>
      <c r="D949" s="17">
        <v>0.306174444231818</v>
      </c>
      <c r="E949" s="17">
        <v>0.35897184145440802</v>
      </c>
      <c r="F949" s="17"/>
      <c r="G949" s="17">
        <v>0.27309552621965799</v>
      </c>
      <c r="H949" s="17">
        <v>0.32739764541120903</v>
      </c>
      <c r="I949" s="17">
        <v>0.296366841548032</v>
      </c>
      <c r="J949" s="17">
        <v>0.34230666311618002</v>
      </c>
      <c r="K949" s="17">
        <v>0.33695125464248299</v>
      </c>
      <c r="L949" s="17">
        <v>0.39547200538975003</v>
      </c>
      <c r="M949" s="17"/>
      <c r="N949" s="17">
        <v>0.348261691027003</v>
      </c>
      <c r="O949" s="17">
        <v>0.37295071376155697</v>
      </c>
      <c r="P949" s="17">
        <v>0.32767707930312201</v>
      </c>
      <c r="Q949" s="17">
        <v>0.29935676278550899</v>
      </c>
      <c r="R949" s="17">
        <v>0.28951230723219701</v>
      </c>
      <c r="S949" s="17"/>
      <c r="T949" s="17">
        <v>0.34754239896950001</v>
      </c>
      <c r="U949" s="17">
        <v>0.31455039196583001</v>
      </c>
      <c r="V949" s="17">
        <v>0.33171143640830197</v>
      </c>
      <c r="W949" s="17">
        <v>0.34467342938611201</v>
      </c>
      <c r="X949" s="17"/>
      <c r="Y949" s="17">
        <v>0.29809560768303001</v>
      </c>
      <c r="Z949" s="17">
        <v>0.35094147150843902</v>
      </c>
      <c r="AA949" s="17">
        <v>0.40532861268058801</v>
      </c>
      <c r="AB949" s="17">
        <v>0.32322282695610899</v>
      </c>
      <c r="AC949" s="17">
        <v>0.578962825908513</v>
      </c>
      <c r="AD949" s="17">
        <v>0.34132948176386302</v>
      </c>
      <c r="AE949" s="17"/>
      <c r="AF949" s="17">
        <v>0.34769693037779897</v>
      </c>
      <c r="AG949" s="17">
        <v>0.31586964434978598</v>
      </c>
      <c r="AH949" s="17"/>
      <c r="AI949" s="17">
        <v>0.251162346060741</v>
      </c>
      <c r="AJ949" s="17">
        <v>0.37375600859671099</v>
      </c>
      <c r="AK949" s="17">
        <v>0.33258574280202102</v>
      </c>
      <c r="AL949" s="17">
        <v>0.37462475850376598</v>
      </c>
      <c r="AM949" s="17">
        <v>0.302455980803717</v>
      </c>
      <c r="AN949" s="17">
        <v>0.31030902695912199</v>
      </c>
      <c r="AO949" s="17">
        <v>0.38698851468629503</v>
      </c>
      <c r="AP949" s="17"/>
      <c r="AQ949" s="17">
        <v>0.38624160850175498</v>
      </c>
      <c r="AR949" s="17">
        <v>0.295152358081051</v>
      </c>
      <c r="AS949" s="17"/>
      <c r="AT949" s="17">
        <v>0.38054671406662099</v>
      </c>
      <c r="AU949" s="17">
        <v>0.36855007509834797</v>
      </c>
      <c r="AV949" s="17">
        <v>0.26658160929248498</v>
      </c>
      <c r="AW949" s="17"/>
      <c r="AX949" s="17">
        <v>0.32886990265508298</v>
      </c>
      <c r="AY949" s="17">
        <v>0.33576595846149199</v>
      </c>
      <c r="AZ949" s="17"/>
      <c r="BA949" s="17">
        <v>0.291573335966477</v>
      </c>
      <c r="BB949" s="17">
        <v>0.38893255647846298</v>
      </c>
      <c r="BC949" s="17">
        <v>0.36114505257234603</v>
      </c>
      <c r="BD949" s="17">
        <v>0.349687692530392</v>
      </c>
      <c r="BE949" s="17">
        <v>0.182800390760258</v>
      </c>
      <c r="BF949" s="17"/>
      <c r="BG949" s="17">
        <v>0.36622049763687198</v>
      </c>
      <c r="BH949" s="17">
        <v>0.22506997796582201</v>
      </c>
    </row>
    <row r="950" spans="2:60" x14ac:dyDescent="0.35">
      <c r="B950" t="s">
        <v>367</v>
      </c>
      <c r="C950" s="17">
        <v>0.29960145395076998</v>
      </c>
      <c r="D950" s="17">
        <v>0.21615615765173099</v>
      </c>
      <c r="E950" s="17">
        <v>0.37720520952880399</v>
      </c>
      <c r="F950" s="17"/>
      <c r="G950" s="17">
        <v>0.33082631850576499</v>
      </c>
      <c r="H950" s="17">
        <v>0.32255143247088403</v>
      </c>
      <c r="I950" s="17">
        <v>0.27353431128329098</v>
      </c>
      <c r="J950" s="17">
        <v>0.28867653744160598</v>
      </c>
      <c r="K950" s="17">
        <v>0.28834514931006</v>
      </c>
      <c r="L950" s="17">
        <v>0.29962970114124798</v>
      </c>
      <c r="M950" s="17"/>
      <c r="N950" s="17">
        <v>0.33637588068408403</v>
      </c>
      <c r="O950" s="17">
        <v>0.358557095429273</v>
      </c>
      <c r="P950" s="17">
        <v>0.30113695103816901</v>
      </c>
      <c r="Q950" s="17">
        <v>0.25275582408633301</v>
      </c>
      <c r="R950" s="17">
        <v>0.16773306904374399</v>
      </c>
      <c r="S950" s="17"/>
      <c r="T950" s="17">
        <v>0.24467337193198599</v>
      </c>
      <c r="U950" s="17">
        <v>0.37573869233092999</v>
      </c>
      <c r="V950" s="17">
        <v>0.27902404056507202</v>
      </c>
      <c r="W950" s="17">
        <v>0.30520053288860299</v>
      </c>
      <c r="X950" s="17"/>
      <c r="Y950" s="17">
        <v>0.25426866624865202</v>
      </c>
      <c r="Z950" s="17">
        <v>0.29269912405513199</v>
      </c>
      <c r="AA950" s="17">
        <v>0.27670272113702099</v>
      </c>
      <c r="AB950" s="17">
        <v>0.32212504394815</v>
      </c>
      <c r="AC950" s="17">
        <v>0.38324912468010103</v>
      </c>
      <c r="AD950" s="17">
        <v>0.43477878390713198</v>
      </c>
      <c r="AE950" s="17"/>
      <c r="AF950" s="17">
        <v>0.31293039088713698</v>
      </c>
      <c r="AG950" s="17">
        <v>0.27919790918396897</v>
      </c>
      <c r="AH950" s="17"/>
      <c r="AI950" s="17">
        <v>0.33861273880095599</v>
      </c>
      <c r="AJ950" s="17">
        <v>0.31481698419716803</v>
      </c>
      <c r="AK950" s="17">
        <v>0.32654816399168002</v>
      </c>
      <c r="AL950" s="17">
        <v>0.326011805003039</v>
      </c>
      <c r="AM950" s="17">
        <v>0.29253679730802701</v>
      </c>
      <c r="AN950" s="17">
        <v>0.18195215392102901</v>
      </c>
      <c r="AO950" s="17">
        <v>0.22669634262480201</v>
      </c>
      <c r="AP950" s="17"/>
      <c r="AQ950" s="17">
        <v>0.29428783992463498</v>
      </c>
      <c r="AR950" s="17">
        <v>0.30476213892950399</v>
      </c>
      <c r="AS950" s="17"/>
      <c r="AT950" s="17">
        <v>0.33727789777343498</v>
      </c>
      <c r="AU950" s="17">
        <v>0.30596160812769302</v>
      </c>
      <c r="AV950" s="17">
        <v>0.26151076176497101</v>
      </c>
      <c r="AW950" s="17"/>
      <c r="AX950" s="17">
        <v>0.33460195948711602</v>
      </c>
      <c r="AY950" s="17">
        <v>0.28695854493782302</v>
      </c>
      <c r="AZ950" s="17"/>
      <c r="BA950" s="17">
        <v>0.276455823693812</v>
      </c>
      <c r="BB950" s="17">
        <v>0.32787552010773202</v>
      </c>
      <c r="BC950" s="17">
        <v>0.30167887102952701</v>
      </c>
      <c r="BD950" s="17">
        <v>0.28789285069909198</v>
      </c>
      <c r="BE950" s="17">
        <v>0.27594379570097399</v>
      </c>
      <c r="BF950" s="17"/>
      <c r="BG950" s="17">
        <v>0.31588028057696799</v>
      </c>
      <c r="BH950" s="17">
        <v>0.27897027894391502</v>
      </c>
    </row>
    <row r="951" spans="2:60" x14ac:dyDescent="0.35">
      <c r="B951" t="s">
        <v>368</v>
      </c>
      <c r="C951" s="17">
        <v>0.299338707661296</v>
      </c>
      <c r="D951" s="17">
        <v>0.23486673809613701</v>
      </c>
      <c r="E951" s="17">
        <v>0.36127735187357102</v>
      </c>
      <c r="F951" s="17"/>
      <c r="G951" s="17">
        <v>0.26930192706203698</v>
      </c>
      <c r="H951" s="17">
        <v>0.26170455144758098</v>
      </c>
      <c r="I951" s="17">
        <v>0.34576090995046899</v>
      </c>
      <c r="J951" s="17">
        <v>0.31443524820317997</v>
      </c>
      <c r="K951" s="17">
        <v>0.26864837817322601</v>
      </c>
      <c r="L951" s="17">
        <v>0.32503836452634099</v>
      </c>
      <c r="M951" s="17"/>
      <c r="N951" s="17">
        <v>0.34359944908636197</v>
      </c>
      <c r="O951" s="17">
        <v>0.35779676813024303</v>
      </c>
      <c r="P951" s="17">
        <v>0.27693827250274</v>
      </c>
      <c r="Q951" s="17">
        <v>0.19152456040733101</v>
      </c>
      <c r="R951" s="17">
        <v>0.31721542175738499</v>
      </c>
      <c r="S951" s="17"/>
      <c r="T951" s="17">
        <v>0.333620881023317</v>
      </c>
      <c r="U951" s="17">
        <v>0.27150356579633</v>
      </c>
      <c r="V951" s="17">
        <v>0.29005677930734097</v>
      </c>
      <c r="W951" s="17">
        <v>0.31398980135228299</v>
      </c>
      <c r="X951" s="17"/>
      <c r="Y951" s="17">
        <v>0.27740559848238899</v>
      </c>
      <c r="Z951" s="17">
        <v>0.31633530616964201</v>
      </c>
      <c r="AA951" s="17">
        <v>0.33854155548843301</v>
      </c>
      <c r="AB951" s="17">
        <v>0.27571165634969702</v>
      </c>
      <c r="AC951" s="17">
        <v>0.45090395374561398</v>
      </c>
      <c r="AD951" s="17">
        <v>0.29610911542228602</v>
      </c>
      <c r="AE951" s="17"/>
      <c r="AF951" s="17">
        <v>0.30648976463179201</v>
      </c>
      <c r="AG951" s="17">
        <v>0.28757139633814499</v>
      </c>
      <c r="AH951" s="17"/>
      <c r="AI951" s="17">
        <v>0.31490714752763199</v>
      </c>
      <c r="AJ951" s="17">
        <v>0.299450202312116</v>
      </c>
      <c r="AK951" s="17">
        <v>0.329221116917017</v>
      </c>
      <c r="AL951" s="17">
        <v>0.330886611119597</v>
      </c>
      <c r="AM951" s="17">
        <v>0.259761413870501</v>
      </c>
      <c r="AN951" s="17">
        <v>0.30264481364034401</v>
      </c>
      <c r="AO951" s="17">
        <v>0.26213882759825902</v>
      </c>
      <c r="AP951" s="17"/>
      <c r="AQ951" s="17">
        <v>0.32720563498987099</v>
      </c>
      <c r="AR951" s="17">
        <v>0.26121455525714898</v>
      </c>
      <c r="AS951" s="17"/>
      <c r="AT951" s="17">
        <v>0.34868926428372998</v>
      </c>
      <c r="AU951" s="17">
        <v>0.31143696660346198</v>
      </c>
      <c r="AV951" s="17">
        <v>0.23756694160248901</v>
      </c>
      <c r="AW951" s="17"/>
      <c r="AX951" s="17">
        <v>0.31248904972237102</v>
      </c>
      <c r="AY951" s="17">
        <v>0.29458853118185502</v>
      </c>
      <c r="AZ951" s="17"/>
      <c r="BA951" s="17">
        <v>0.27160106936393402</v>
      </c>
      <c r="BB951" s="17">
        <v>0.36145361213300298</v>
      </c>
      <c r="BC951" s="17">
        <v>0.31434484818750102</v>
      </c>
      <c r="BD951" s="17">
        <v>0.25652732731955102</v>
      </c>
      <c r="BE951" s="17">
        <v>0.18453299370183199</v>
      </c>
      <c r="BF951" s="17"/>
      <c r="BG951" s="17">
        <v>0.340492718776359</v>
      </c>
      <c r="BH951" s="17">
        <v>0.202767878746305</v>
      </c>
    </row>
    <row r="952" spans="2:60" x14ac:dyDescent="0.35">
      <c r="B952" t="s">
        <v>369</v>
      </c>
      <c r="C952" s="17">
        <v>0.22219378745048601</v>
      </c>
      <c r="D952" s="17">
        <v>0.24863803878031801</v>
      </c>
      <c r="E952" s="17">
        <v>0.19667209877236999</v>
      </c>
      <c r="F952" s="17"/>
      <c r="G952" s="17">
        <v>0.232871781350141</v>
      </c>
      <c r="H952" s="17">
        <v>0.21383120457029001</v>
      </c>
      <c r="I952" s="17">
        <v>0.20851921463600101</v>
      </c>
      <c r="J952" s="17">
        <v>0.23776514671178101</v>
      </c>
      <c r="K952" s="17">
        <v>0.19014949647820201</v>
      </c>
      <c r="L952" s="17">
        <v>0.247404876307774</v>
      </c>
      <c r="M952" s="17"/>
      <c r="N952" s="17">
        <v>0.244446662230274</v>
      </c>
      <c r="O952" s="17">
        <v>0.21640451834243801</v>
      </c>
      <c r="P952" s="17">
        <v>0.213744109608133</v>
      </c>
      <c r="Q952" s="17">
        <v>0.22376596360937201</v>
      </c>
      <c r="R952" s="17">
        <v>0.21828829952062501</v>
      </c>
      <c r="S952" s="17"/>
      <c r="T952" s="17">
        <v>0.26381725573475701</v>
      </c>
      <c r="U952" s="17">
        <v>0.21316967169371101</v>
      </c>
      <c r="V952" s="17">
        <v>0.17256268428896099</v>
      </c>
      <c r="W952" s="17">
        <v>0.279579282694985</v>
      </c>
      <c r="X952" s="17"/>
      <c r="Y952" s="17">
        <v>0.27982135811986802</v>
      </c>
      <c r="Z952" s="17">
        <v>0.20402953059711201</v>
      </c>
      <c r="AA952" s="17">
        <v>0.111807285971179</v>
      </c>
      <c r="AB952" s="17">
        <v>0.166410630428802</v>
      </c>
      <c r="AC952" s="17">
        <v>0.211418340348037</v>
      </c>
      <c r="AD952" s="17">
        <v>0.205074385621593</v>
      </c>
      <c r="AE952" s="17"/>
      <c r="AF952" s="17">
        <v>0.19169683011038899</v>
      </c>
      <c r="AG952" s="17">
        <v>0.263934611960498</v>
      </c>
      <c r="AH952" s="17"/>
      <c r="AI952" s="17">
        <v>0.20983693281389401</v>
      </c>
      <c r="AJ952" s="17">
        <v>0.173173642680754</v>
      </c>
      <c r="AK952" s="17">
        <v>0.27946427181496902</v>
      </c>
      <c r="AL952" s="17">
        <v>0.19431893758211999</v>
      </c>
      <c r="AM952" s="17">
        <v>0.22632827421262899</v>
      </c>
      <c r="AN952" s="17">
        <v>0.24396807448969399</v>
      </c>
      <c r="AO952" s="17">
        <v>0.27393071820592801</v>
      </c>
      <c r="AP952" s="17"/>
      <c r="AQ952" s="17">
        <v>0.25974360895855902</v>
      </c>
      <c r="AR952" s="17">
        <v>0.18997394310142701</v>
      </c>
      <c r="AS952" s="17"/>
      <c r="AT952" s="17">
        <v>0.27584527064296099</v>
      </c>
      <c r="AU952" s="17">
        <v>0.20854990089459599</v>
      </c>
      <c r="AV952" s="17">
        <v>0.21159134596729401</v>
      </c>
      <c r="AW952" s="17"/>
      <c r="AX952" s="17">
        <v>0.22251439085754199</v>
      </c>
      <c r="AY952" s="17">
        <v>0.222077978845937</v>
      </c>
      <c r="AZ952" s="17"/>
      <c r="BA952" s="17">
        <v>0.20917771313695699</v>
      </c>
      <c r="BB952" s="17">
        <v>0.26673399696558803</v>
      </c>
      <c r="BC952" s="17">
        <v>0.240727436550428</v>
      </c>
      <c r="BD952" s="17">
        <v>0.22723405508407599</v>
      </c>
      <c r="BE952" s="17">
        <v>0.118406419362537</v>
      </c>
      <c r="BF952" s="17"/>
      <c r="BG952" s="17">
        <v>0.25330720802721302</v>
      </c>
      <c r="BH952" s="17">
        <v>0.145970525137601</v>
      </c>
    </row>
    <row r="953" spans="2:60" x14ac:dyDescent="0.35">
      <c r="B953" t="s">
        <v>370</v>
      </c>
      <c r="C953" s="17">
        <v>0.22076053802662901</v>
      </c>
      <c r="D953" s="17">
        <v>0.18307661041598799</v>
      </c>
      <c r="E953" s="17">
        <v>0.25269501477422102</v>
      </c>
      <c r="F953" s="17"/>
      <c r="G953" s="17">
        <v>0.14134849323398299</v>
      </c>
      <c r="H953" s="17">
        <v>0.17706883298225401</v>
      </c>
      <c r="I953" s="17">
        <v>0.22075123885650799</v>
      </c>
      <c r="J953" s="17">
        <v>0.198084159579867</v>
      </c>
      <c r="K953" s="17">
        <v>0.243256574684207</v>
      </c>
      <c r="L953" s="17">
        <v>0.30328127705295299</v>
      </c>
      <c r="M953" s="17"/>
      <c r="N953" s="17">
        <v>0.190133354742858</v>
      </c>
      <c r="O953" s="17">
        <v>0.22585571313673999</v>
      </c>
      <c r="P953" s="17">
        <v>0.21269257603773101</v>
      </c>
      <c r="Q953" s="17">
        <v>0.23922132784453601</v>
      </c>
      <c r="R953" s="17">
        <v>0.271929366460054</v>
      </c>
      <c r="S953" s="17"/>
      <c r="T953" s="17">
        <v>0.235018887502045</v>
      </c>
      <c r="U953" s="17">
        <v>0.224077582667944</v>
      </c>
      <c r="V953" s="17">
        <v>0.217066509774723</v>
      </c>
      <c r="W953" s="17">
        <v>0.21364165776854299</v>
      </c>
      <c r="X953" s="17"/>
      <c r="Y953" s="17">
        <v>0.22867055996591401</v>
      </c>
      <c r="Z953" s="17">
        <v>0.21714252738689399</v>
      </c>
      <c r="AA953" s="17">
        <v>0.150517237005587</v>
      </c>
      <c r="AB953" s="17">
        <v>0.20934419040970501</v>
      </c>
      <c r="AC953" s="17">
        <v>0.42923254841163799</v>
      </c>
      <c r="AD953" s="17">
        <v>0.22642033243026399</v>
      </c>
      <c r="AE953" s="17"/>
      <c r="AF953" s="17">
        <v>0.23008086086935101</v>
      </c>
      <c r="AG953" s="17">
        <v>0.207508463538188</v>
      </c>
      <c r="AH953" s="17"/>
      <c r="AI953" s="17">
        <v>0.18115156073178201</v>
      </c>
      <c r="AJ953" s="17">
        <v>0.17302590239568399</v>
      </c>
      <c r="AK953" s="17">
        <v>0.205697104078579</v>
      </c>
      <c r="AL953" s="17">
        <v>0.20497935959135</v>
      </c>
      <c r="AM953" s="17">
        <v>0.26747542403020402</v>
      </c>
      <c r="AN953" s="17">
        <v>0.27150869245792503</v>
      </c>
      <c r="AO953" s="17">
        <v>0.32048551354978799</v>
      </c>
      <c r="AP953" s="17"/>
      <c r="AQ953" s="17">
        <v>0.31011507007293798</v>
      </c>
      <c r="AR953" s="17">
        <v>0.13160769016867499</v>
      </c>
      <c r="AS953" s="17"/>
      <c r="AT953" s="17">
        <v>0.36032935989385501</v>
      </c>
      <c r="AU953" s="17">
        <v>0.21078263245275999</v>
      </c>
      <c r="AV953" s="17">
        <v>0.14557706968006501</v>
      </c>
      <c r="AW953" s="17"/>
      <c r="AX953" s="17">
        <v>0.232303689812423</v>
      </c>
      <c r="AY953" s="17">
        <v>0.216590912030831</v>
      </c>
      <c r="AZ953" s="17"/>
      <c r="BA953" s="17">
        <v>0.21451254923622701</v>
      </c>
      <c r="BB953" s="17">
        <v>0.28260973326963201</v>
      </c>
      <c r="BC953" s="17">
        <v>0.25394042389499899</v>
      </c>
      <c r="BD953" s="17">
        <v>0.24842883620714501</v>
      </c>
      <c r="BE953" s="17">
        <v>4.87031874590328E-2</v>
      </c>
      <c r="BF953" s="17"/>
      <c r="BG953" s="17">
        <v>0.26672395231760598</v>
      </c>
      <c r="BH953" s="17">
        <v>9.92901442700099E-2</v>
      </c>
    </row>
    <row r="954" spans="2:60" x14ac:dyDescent="0.35">
      <c r="B954" t="s">
        <v>371</v>
      </c>
      <c r="C954" s="17">
        <v>0.21366927263333599</v>
      </c>
      <c r="D954" s="17">
        <v>0.19694850213801099</v>
      </c>
      <c r="E954" s="17">
        <v>0.22829638993002499</v>
      </c>
      <c r="F954" s="17"/>
      <c r="G954" s="17">
        <v>0.25058306900515098</v>
      </c>
      <c r="H954" s="17">
        <v>0.24615155564656199</v>
      </c>
      <c r="I954" s="17">
        <v>0.25019941662443601</v>
      </c>
      <c r="J954" s="17">
        <v>0.20330398286822501</v>
      </c>
      <c r="K954" s="17">
        <v>0.160597549650113</v>
      </c>
      <c r="L954" s="17">
        <v>0.18556240090266399</v>
      </c>
      <c r="M954" s="17"/>
      <c r="N954" s="17">
        <v>0.16480242518576799</v>
      </c>
      <c r="O954" s="17">
        <v>0.20403791769457899</v>
      </c>
      <c r="P954" s="17">
        <v>0.205160633095509</v>
      </c>
      <c r="Q954" s="17">
        <v>0.25980503858419801</v>
      </c>
      <c r="R954" s="17">
        <v>0.30499970047566699</v>
      </c>
      <c r="S954" s="17"/>
      <c r="T954" s="17">
        <v>0.221476060724076</v>
      </c>
      <c r="U954" s="17">
        <v>0.182738319983652</v>
      </c>
      <c r="V954" s="17">
        <v>0.220337051752239</v>
      </c>
      <c r="W954" s="17">
        <v>0.224389823780347</v>
      </c>
      <c r="X954" s="17"/>
      <c r="Y954" s="17">
        <v>0.22205918952242201</v>
      </c>
      <c r="Z954" s="17">
        <v>0.22274111202253599</v>
      </c>
      <c r="AA954" s="17">
        <v>0.20940766775744599</v>
      </c>
      <c r="AB954" s="17">
        <v>0.17632140468513099</v>
      </c>
      <c r="AC954" s="17">
        <v>0.32552762844955402</v>
      </c>
      <c r="AD954" s="17">
        <v>0.18089015215941401</v>
      </c>
      <c r="AE954" s="17"/>
      <c r="AF954" s="17">
        <v>0.203744127801435</v>
      </c>
      <c r="AG954" s="17">
        <v>0.22931253697684301</v>
      </c>
      <c r="AH954" s="17"/>
      <c r="AI954" s="17">
        <v>0.12594073686108201</v>
      </c>
      <c r="AJ954" s="17">
        <v>0.16225315601434701</v>
      </c>
      <c r="AK954" s="17">
        <v>0.21751938271111401</v>
      </c>
      <c r="AL954" s="17">
        <v>0.20727704935091501</v>
      </c>
      <c r="AM954" s="17">
        <v>0.23352560962609101</v>
      </c>
      <c r="AN954" s="17">
        <v>0.34519950163519297</v>
      </c>
      <c r="AO954" s="17">
        <v>0.26302375376243098</v>
      </c>
      <c r="AP954" s="17"/>
      <c r="AQ954" s="17">
        <v>0.249727995804712</v>
      </c>
      <c r="AR954" s="17">
        <v>0.176025839066274</v>
      </c>
      <c r="AS954" s="17"/>
      <c r="AT954" s="17">
        <v>0.29719491812098098</v>
      </c>
      <c r="AU954" s="17">
        <v>0.189451520733703</v>
      </c>
      <c r="AV954" s="17">
        <v>0.20423106559600801</v>
      </c>
      <c r="AW954" s="17"/>
      <c r="AX954" s="17">
        <v>0.19978121489780801</v>
      </c>
      <c r="AY954" s="17">
        <v>0.218685927325209</v>
      </c>
      <c r="AZ954" s="17"/>
      <c r="BA954" s="17">
        <v>0.18494471012347999</v>
      </c>
      <c r="BB954" s="17">
        <v>0.245337832643066</v>
      </c>
      <c r="BC954" s="17">
        <v>0.230254392428591</v>
      </c>
      <c r="BD954" s="17">
        <v>0.29220857368538</v>
      </c>
      <c r="BE954" s="17">
        <v>0.142921709445616</v>
      </c>
      <c r="BF954" s="17"/>
      <c r="BG954" s="17">
        <v>0.23124926306456001</v>
      </c>
      <c r="BH954" s="17">
        <v>0.180733418663131</v>
      </c>
    </row>
    <row r="955" spans="2:60" x14ac:dyDescent="0.35">
      <c r="B955" t="s">
        <v>372</v>
      </c>
      <c r="C955" s="17">
        <v>0.15278972602379501</v>
      </c>
      <c r="D955" s="17">
        <v>0.130964616982646</v>
      </c>
      <c r="E955" s="17">
        <v>0.170948288718028</v>
      </c>
      <c r="F955" s="17"/>
      <c r="G955" s="17">
        <v>0.20117216082869299</v>
      </c>
      <c r="H955" s="17">
        <v>0.19729985546950399</v>
      </c>
      <c r="I955" s="17">
        <v>0.15356294528735101</v>
      </c>
      <c r="J955" s="17">
        <v>0.113898224120093</v>
      </c>
      <c r="K955" s="17">
        <v>0.131061768656619</v>
      </c>
      <c r="L955" s="17">
        <v>0.132789802571775</v>
      </c>
      <c r="M955" s="17"/>
      <c r="N955" s="17">
        <v>0.154162861370535</v>
      </c>
      <c r="O955" s="17">
        <v>0.160132686849633</v>
      </c>
      <c r="P955" s="17">
        <v>0.15508501332767899</v>
      </c>
      <c r="Q955" s="17">
        <v>0.155269609093039</v>
      </c>
      <c r="R955" s="17">
        <v>0.14135323797839999</v>
      </c>
      <c r="S955" s="17"/>
      <c r="T955" s="17">
        <v>0.14460627548796101</v>
      </c>
      <c r="U955" s="17">
        <v>0.15192717478107701</v>
      </c>
      <c r="V955" s="17">
        <v>0.15024972469090001</v>
      </c>
      <c r="W955" s="17">
        <v>0.163396574852784</v>
      </c>
      <c r="X955" s="17"/>
      <c r="Y955" s="17">
        <v>0.152623123957809</v>
      </c>
      <c r="Z955" s="17">
        <v>0.14697229873776299</v>
      </c>
      <c r="AA955" s="17">
        <v>0.23040284548714199</v>
      </c>
      <c r="AB955" s="17">
        <v>0.12607957109815801</v>
      </c>
      <c r="AC955" s="17">
        <v>0.171427914488267</v>
      </c>
      <c r="AD955" s="17">
        <v>0.168330851263605</v>
      </c>
      <c r="AE955" s="17"/>
      <c r="AF955" s="17">
        <v>0.14157622492312</v>
      </c>
      <c r="AG955" s="17">
        <v>0.167311354077602</v>
      </c>
      <c r="AH955" s="17"/>
      <c r="AI955" s="17">
        <v>0.14359122815187</v>
      </c>
      <c r="AJ955" s="17">
        <v>0.15728830578188599</v>
      </c>
      <c r="AK955" s="17">
        <v>0.15671260876309601</v>
      </c>
      <c r="AL955" s="17">
        <v>0.109018061925525</v>
      </c>
      <c r="AM955" s="17">
        <v>0.16921244408258099</v>
      </c>
      <c r="AN955" s="17">
        <v>0.178307779124564</v>
      </c>
      <c r="AO955" s="17">
        <v>5.6891767280171E-2</v>
      </c>
      <c r="AP955" s="17"/>
      <c r="AQ955" s="17">
        <v>0.15814367606407301</v>
      </c>
      <c r="AR955" s="17">
        <v>0.145222092792233</v>
      </c>
      <c r="AS955" s="17"/>
      <c r="AT955" s="17">
        <v>0.183044161789714</v>
      </c>
      <c r="AU955" s="17">
        <v>0.14398627897326599</v>
      </c>
      <c r="AV955" s="17">
        <v>0.146009830763356</v>
      </c>
      <c r="AW955" s="17"/>
      <c r="AX955" s="17">
        <v>0.14723994386505401</v>
      </c>
      <c r="AY955" s="17">
        <v>0.15479442252172901</v>
      </c>
      <c r="AZ955" s="17"/>
      <c r="BA955" s="17">
        <v>0.20018550250852499</v>
      </c>
      <c r="BB955" s="17">
        <v>0.18584498984200501</v>
      </c>
      <c r="BC955" s="17">
        <v>0.15770560974314801</v>
      </c>
      <c r="BD955" s="17">
        <v>0.124664246763784</v>
      </c>
      <c r="BE955" s="17">
        <v>6.3163273423714E-2</v>
      </c>
      <c r="BF955" s="17"/>
      <c r="BG955" s="17">
        <v>0.18919035934874301</v>
      </c>
      <c r="BH955" s="17">
        <v>7.8740376823742894E-2</v>
      </c>
    </row>
    <row r="956" spans="2:60" x14ac:dyDescent="0.35">
      <c r="B956" t="s">
        <v>373</v>
      </c>
      <c r="C956" s="17">
        <v>0.14274244838653</v>
      </c>
      <c r="D956" s="17">
        <v>0.13835133253203299</v>
      </c>
      <c r="E956" s="17">
        <v>0.14677983076488299</v>
      </c>
      <c r="F956" s="17"/>
      <c r="G956" s="17">
        <v>0.15552268811442299</v>
      </c>
      <c r="H956" s="17">
        <v>0.12012583557565699</v>
      </c>
      <c r="I956" s="17">
        <v>0.15890432661349199</v>
      </c>
      <c r="J956" s="17">
        <v>0.12806240262980001</v>
      </c>
      <c r="K956" s="17">
        <v>0.14028008440102599</v>
      </c>
      <c r="L956" s="17">
        <v>0.15498577618517301</v>
      </c>
      <c r="M956" s="17"/>
      <c r="N956" s="17">
        <v>0.124058876636191</v>
      </c>
      <c r="O956" s="17">
        <v>0.12977585144708301</v>
      </c>
      <c r="P956" s="17">
        <v>0.152931960784641</v>
      </c>
      <c r="Q956" s="17">
        <v>0.16047199977980101</v>
      </c>
      <c r="R956" s="17">
        <v>0.165187317047399</v>
      </c>
      <c r="S956" s="17"/>
      <c r="T956" s="17">
        <v>0.16057706919401499</v>
      </c>
      <c r="U956" s="17">
        <v>0.127770966382978</v>
      </c>
      <c r="V956" s="17">
        <v>0.11715625226724601</v>
      </c>
      <c r="W956" s="17">
        <v>0.183868990394499</v>
      </c>
      <c r="X956" s="17"/>
      <c r="Y956" s="17">
        <v>0.121330255006564</v>
      </c>
      <c r="Z956" s="17">
        <v>0.13822940517394799</v>
      </c>
      <c r="AA956" s="17">
        <v>0.140786871211144</v>
      </c>
      <c r="AB956" s="17">
        <v>0.16996865307224501</v>
      </c>
      <c r="AC956" s="17">
        <v>0.21062986533101899</v>
      </c>
      <c r="AD956" s="17">
        <v>0.192161344662481</v>
      </c>
      <c r="AE956" s="17"/>
      <c r="AF956" s="17">
        <v>0.13567029341723999</v>
      </c>
      <c r="AG956" s="17">
        <v>0.15424100062328899</v>
      </c>
      <c r="AH956" s="17"/>
      <c r="AI956" s="17">
        <v>0.13300442224832401</v>
      </c>
      <c r="AJ956" s="17">
        <v>0.11553447630600799</v>
      </c>
      <c r="AK956" s="17">
        <v>0.15145428295475599</v>
      </c>
      <c r="AL956" s="17">
        <v>0.102962163769732</v>
      </c>
      <c r="AM956" s="17">
        <v>0.17345375288332801</v>
      </c>
      <c r="AN956" s="17">
        <v>0.13753581253217201</v>
      </c>
      <c r="AO956" s="17">
        <v>0.24314554403163099</v>
      </c>
      <c r="AP956" s="17"/>
      <c r="AQ956" s="17">
        <v>0.178552032890229</v>
      </c>
      <c r="AR956" s="17">
        <v>0.103906059307643</v>
      </c>
      <c r="AS956" s="17"/>
      <c r="AT956" s="17">
        <v>0.20012913373125801</v>
      </c>
      <c r="AU956" s="17">
        <v>0.14393274199974901</v>
      </c>
      <c r="AV956" s="17">
        <v>0.10893042162661599</v>
      </c>
      <c r="AW956" s="17"/>
      <c r="AX956" s="17">
        <v>0.123850947820571</v>
      </c>
      <c r="AY956" s="17">
        <v>0.14956645047202699</v>
      </c>
      <c r="AZ956" s="17"/>
      <c r="BA956" s="17">
        <v>0.149661249600234</v>
      </c>
      <c r="BB956" s="17">
        <v>0.156609068748466</v>
      </c>
      <c r="BC956" s="17">
        <v>0.17117152166327901</v>
      </c>
      <c r="BD956" s="17">
        <v>8.57041665320874E-2</v>
      </c>
      <c r="BE956" s="17">
        <v>7.6554278231350498E-2</v>
      </c>
      <c r="BF956" s="17"/>
      <c r="BG956" s="17">
        <v>0.15498827436981799</v>
      </c>
      <c r="BH956" s="17">
        <v>7.8871782303540999E-2</v>
      </c>
    </row>
    <row r="957" spans="2:60" x14ac:dyDescent="0.35">
      <c r="B957" t="s">
        <v>374</v>
      </c>
      <c r="C957" s="17">
        <v>0.13066537279361101</v>
      </c>
      <c r="D957" s="17">
        <v>0.14762587154408099</v>
      </c>
      <c r="E957" s="17">
        <v>0.112938033429097</v>
      </c>
      <c r="F957" s="17"/>
      <c r="G957" s="17">
        <v>0.127886038413313</v>
      </c>
      <c r="H957" s="17">
        <v>0.14554610667378201</v>
      </c>
      <c r="I957" s="17">
        <v>0.15244683226913699</v>
      </c>
      <c r="J957" s="17">
        <v>0.151501689899148</v>
      </c>
      <c r="K957" s="17">
        <v>0.10967142271744</v>
      </c>
      <c r="L957" s="17">
        <v>0.10323380601097901</v>
      </c>
      <c r="M957" s="17"/>
      <c r="N957" s="17">
        <v>0.19060783137006801</v>
      </c>
      <c r="O957" s="17">
        <v>0.150246503285448</v>
      </c>
      <c r="P957" s="17">
        <v>0.101891905087705</v>
      </c>
      <c r="Q957" s="17">
        <v>0.10688370281208399</v>
      </c>
      <c r="R957" s="17">
        <v>0.119617686277672</v>
      </c>
      <c r="S957" s="17"/>
      <c r="T957" s="17">
        <v>0.197078413980873</v>
      </c>
      <c r="U957" s="17">
        <v>9.4763805791647296E-2</v>
      </c>
      <c r="V957" s="17">
        <v>0.100874016228842</v>
      </c>
      <c r="W957" s="17">
        <v>0.16220153521317399</v>
      </c>
      <c r="X957" s="17"/>
      <c r="Y957" s="17">
        <v>0.212362002869453</v>
      </c>
      <c r="Z957" s="17">
        <v>0.107741573331343</v>
      </c>
      <c r="AA957" s="17">
        <v>4.23399097993164E-2</v>
      </c>
      <c r="AB957" s="17">
        <v>7.0823076878034893E-2</v>
      </c>
      <c r="AC957" s="17">
        <v>5.0428005564069803E-2</v>
      </c>
      <c r="AD957" s="17">
        <v>6.3582287003581706E-2</v>
      </c>
      <c r="AE957" s="17"/>
      <c r="AF957" s="17">
        <v>0.120594096134336</v>
      </c>
      <c r="AG957" s="17">
        <v>0.14516836323840199</v>
      </c>
      <c r="AH957" s="17"/>
      <c r="AI957" s="17">
        <v>0.10415032625771201</v>
      </c>
      <c r="AJ957" s="17">
        <v>0.12004496735275701</v>
      </c>
      <c r="AK957" s="17">
        <v>0.152831577987595</v>
      </c>
      <c r="AL957" s="17">
        <v>0.13066506370869399</v>
      </c>
      <c r="AM957" s="17">
        <v>0.13711264678830801</v>
      </c>
      <c r="AN957" s="17">
        <v>0.12997449488874899</v>
      </c>
      <c r="AO957" s="17">
        <v>7.6625136760036905E-2</v>
      </c>
      <c r="AP957" s="17"/>
      <c r="AQ957" s="17">
        <v>0.160176224673093</v>
      </c>
      <c r="AR957" s="17">
        <v>9.7794462222235506E-2</v>
      </c>
      <c r="AS957" s="17"/>
      <c r="AT957" s="17">
        <v>0.176212401119717</v>
      </c>
      <c r="AU957" s="17">
        <v>0.12249210353182401</v>
      </c>
      <c r="AV957" s="17">
        <v>0.12440410006755501</v>
      </c>
      <c r="AW957" s="17"/>
      <c r="AX957" s="17">
        <v>0.144713201015742</v>
      </c>
      <c r="AY957" s="17">
        <v>0.12559100568604201</v>
      </c>
      <c r="AZ957" s="17"/>
      <c r="BA957" s="17">
        <v>0.16511001734785</v>
      </c>
      <c r="BB957" s="17">
        <v>0.17553379152669299</v>
      </c>
      <c r="BC957" s="17">
        <v>0.123200700344319</v>
      </c>
      <c r="BD957" s="17">
        <v>0.13843652624135899</v>
      </c>
      <c r="BE957" s="17">
        <v>4.6138669669932901E-2</v>
      </c>
      <c r="BF957" s="17"/>
      <c r="BG957" s="17">
        <v>0.17310212279253201</v>
      </c>
      <c r="BH957" s="17">
        <v>6.9516076194284598E-2</v>
      </c>
    </row>
    <row r="958" spans="2:60" x14ac:dyDescent="0.35">
      <c r="B958" t="s">
        <v>375</v>
      </c>
      <c r="C958" s="17">
        <v>6.5608633573672095E-2</v>
      </c>
      <c r="D958" s="17">
        <v>5.18071898489431E-2</v>
      </c>
      <c r="E958" s="17">
        <v>7.2638342365718395E-2</v>
      </c>
      <c r="F958" s="17"/>
      <c r="G958" s="17">
        <v>9.8201444006424304E-2</v>
      </c>
      <c r="H958" s="17">
        <v>7.6449612854360596E-2</v>
      </c>
      <c r="I958" s="17">
        <v>5.55047112904202E-2</v>
      </c>
      <c r="J958" s="17">
        <v>6.6875062107487199E-2</v>
      </c>
      <c r="K958" s="17">
        <v>4.8038074226806497E-2</v>
      </c>
      <c r="L958" s="17">
        <v>5.8385886170475097E-2</v>
      </c>
      <c r="M958" s="17"/>
      <c r="N958" s="17">
        <v>6.7899950880392204E-2</v>
      </c>
      <c r="O958" s="17">
        <v>6.2886137684754304E-2</v>
      </c>
      <c r="P958" s="17">
        <v>5.6751732340867098E-2</v>
      </c>
      <c r="Q958" s="17">
        <v>6.8721448044003E-2</v>
      </c>
      <c r="R958" s="17">
        <v>0.103247252150225</v>
      </c>
      <c r="S958" s="17"/>
      <c r="T958" s="17">
        <v>3.3664627057857499E-2</v>
      </c>
      <c r="U958" s="17">
        <v>7.1712143742441295E-2</v>
      </c>
      <c r="V958" s="17">
        <v>6.0094894811260402E-2</v>
      </c>
      <c r="W958" s="17">
        <v>9.1766356520466094E-2</v>
      </c>
      <c r="X958" s="17"/>
      <c r="Y958" s="17">
        <v>6.6761312834134098E-2</v>
      </c>
      <c r="Z958" s="17">
        <v>6.8522484403291395E-2</v>
      </c>
      <c r="AA958" s="17">
        <v>8.6814067547666907E-2</v>
      </c>
      <c r="AB958" s="17">
        <v>5.2399708428767101E-2</v>
      </c>
      <c r="AC958" s="17">
        <v>8.5539504491378496E-2</v>
      </c>
      <c r="AD958" s="17">
        <v>5.4310077562772202E-2</v>
      </c>
      <c r="AE958" s="17"/>
      <c r="AF958" s="17">
        <v>6.4982858893759404E-2</v>
      </c>
      <c r="AG958" s="17">
        <v>6.6517017299206796E-2</v>
      </c>
      <c r="AH958" s="17"/>
      <c r="AI958" s="17">
        <v>5.2488878780128298E-2</v>
      </c>
      <c r="AJ958" s="17">
        <v>4.7686159039995298E-2</v>
      </c>
      <c r="AK958" s="17">
        <v>5.48712355697486E-2</v>
      </c>
      <c r="AL958" s="17">
        <v>7.8163572349279897E-2</v>
      </c>
      <c r="AM958" s="17">
        <v>7.1125379362561997E-2</v>
      </c>
      <c r="AN958" s="17">
        <v>0.12663054440122501</v>
      </c>
      <c r="AO958" s="17">
        <v>3.1839791712271602E-2</v>
      </c>
      <c r="AP958" s="17"/>
      <c r="AQ958" s="17">
        <v>7.9423003127747901E-2</v>
      </c>
      <c r="AR958" s="17">
        <v>5.1637132304181502E-2</v>
      </c>
      <c r="AS958" s="17"/>
      <c r="AT958" s="17">
        <v>0.105235700283447</v>
      </c>
      <c r="AU958" s="17">
        <v>5.3460831724041397E-2</v>
      </c>
      <c r="AV958" s="17">
        <v>5.58484716869607E-2</v>
      </c>
      <c r="AW958" s="17"/>
      <c r="AX958" s="17">
        <v>5.1163660915972402E-2</v>
      </c>
      <c r="AY958" s="17">
        <v>7.0826457493848194E-2</v>
      </c>
      <c r="AZ958" s="17"/>
      <c r="BA958" s="17">
        <v>6.1998668566838402E-2</v>
      </c>
      <c r="BB958" s="17">
        <v>7.2113160503969806E-2</v>
      </c>
      <c r="BC958" s="17">
        <v>8.7005725345761606E-2</v>
      </c>
      <c r="BD958" s="17">
        <v>8.1663160019439102E-2</v>
      </c>
      <c r="BE958" s="17">
        <v>1.37244789472679E-2</v>
      </c>
      <c r="BF958" s="17"/>
      <c r="BG958" s="17">
        <v>6.9753641448446493E-2</v>
      </c>
      <c r="BH958" s="17">
        <v>3.0932139289015399E-2</v>
      </c>
    </row>
    <row r="959" spans="2:60" x14ac:dyDescent="0.35">
      <c r="B959" t="s">
        <v>114</v>
      </c>
      <c r="C959" s="17">
        <v>1.79114743320123E-2</v>
      </c>
      <c r="D959" s="17">
        <v>1.47997546934538E-2</v>
      </c>
      <c r="E959" s="17">
        <v>1.9263811361032401E-2</v>
      </c>
      <c r="F959" s="17"/>
      <c r="G959" s="17">
        <v>5.86599856473113E-2</v>
      </c>
      <c r="H959" s="17">
        <v>1.3098155907416399E-2</v>
      </c>
      <c r="I959" s="17">
        <v>1.8406368845677999E-2</v>
      </c>
      <c r="J959" s="17">
        <v>1.6852700634786701E-2</v>
      </c>
      <c r="K959" s="17">
        <v>1.2175906080036899E-2</v>
      </c>
      <c r="L959" s="17">
        <v>3.4361084059668198E-3</v>
      </c>
      <c r="M959" s="17"/>
      <c r="N959" s="17">
        <v>3.5505981004121098E-2</v>
      </c>
      <c r="O959" s="17">
        <v>2.1496301433842201E-2</v>
      </c>
      <c r="P959" s="17">
        <v>9.9869205512514402E-3</v>
      </c>
      <c r="Q959" s="17">
        <v>7.0089112845938698E-3</v>
      </c>
      <c r="R959" s="17">
        <v>2.4123143687468898E-3</v>
      </c>
      <c r="S959" s="17"/>
      <c r="T959" s="17">
        <v>3.03394790133341E-2</v>
      </c>
      <c r="U959" s="17">
        <v>5.6418966584066603E-3</v>
      </c>
      <c r="V959" s="17">
        <v>1.9846540614299201E-2</v>
      </c>
      <c r="W959" s="17">
        <v>1.6671049556552499E-2</v>
      </c>
      <c r="X959" s="17"/>
      <c r="Y959" s="17">
        <v>2.0171061863982001E-2</v>
      </c>
      <c r="Z959" s="17">
        <v>1.96121491411302E-2</v>
      </c>
      <c r="AA959" s="17">
        <v>2.5857295521607499E-2</v>
      </c>
      <c r="AB959" s="17">
        <v>1.35045375555262E-2</v>
      </c>
      <c r="AC959" s="17">
        <v>0</v>
      </c>
      <c r="AD959" s="17">
        <v>7.9904763059313409E-3</v>
      </c>
      <c r="AE959" s="17"/>
      <c r="AF959" s="17">
        <v>1.12472804566818E-2</v>
      </c>
      <c r="AG959" s="17">
        <v>2.4727399148360099E-2</v>
      </c>
      <c r="AH959" s="17"/>
      <c r="AI959" s="17">
        <v>0.11598246768712001</v>
      </c>
      <c r="AJ959" s="17">
        <v>1.6523324509045801E-2</v>
      </c>
      <c r="AK959" s="17">
        <v>1.6898689294403201E-2</v>
      </c>
      <c r="AL959" s="17">
        <v>1.08107621825109E-2</v>
      </c>
      <c r="AM959" s="17">
        <v>1.5797928804181999E-3</v>
      </c>
      <c r="AN959" s="17">
        <v>1.0001558932633299E-2</v>
      </c>
      <c r="AO959" s="17">
        <v>0</v>
      </c>
      <c r="AP959" s="17"/>
      <c r="AQ959" s="17">
        <v>1.06315636467841E-2</v>
      </c>
      <c r="AR959" s="17">
        <v>1.02668815682255E-2</v>
      </c>
      <c r="AS959" s="17"/>
      <c r="AT959" s="17">
        <v>5.5803982108327604E-3</v>
      </c>
      <c r="AU959" s="17">
        <v>1.7904578724141799E-2</v>
      </c>
      <c r="AV959" s="17">
        <v>9.9307012754575302E-3</v>
      </c>
      <c r="AW959" s="17"/>
      <c r="AX959" s="17">
        <v>1.40147714401907E-2</v>
      </c>
      <c r="AY959" s="17">
        <v>1.9319044290126899E-2</v>
      </c>
      <c r="AZ959" s="17"/>
      <c r="BA959" s="17">
        <v>0</v>
      </c>
      <c r="BB959" s="17">
        <v>1.1649475038120599E-3</v>
      </c>
      <c r="BC959" s="17">
        <v>1.0770624703016899E-2</v>
      </c>
      <c r="BD959" s="17">
        <v>9.4327457703061099E-3</v>
      </c>
      <c r="BE959" s="17">
        <v>1.17295816783559E-2</v>
      </c>
      <c r="BF959" s="17"/>
      <c r="BG959" s="17">
        <v>8.9318735500636104E-4</v>
      </c>
      <c r="BH959" s="17">
        <v>1.11478339678806E-2</v>
      </c>
    </row>
    <row r="960" spans="2:60" x14ac:dyDescent="0.35">
      <c r="B960" t="s">
        <v>94</v>
      </c>
      <c r="C960" s="17">
        <v>3.7787473363329202E-2</v>
      </c>
      <c r="D960" s="17">
        <v>4.8868097713783601E-2</v>
      </c>
      <c r="E960" s="17">
        <v>2.66112189309195E-2</v>
      </c>
      <c r="F960" s="17"/>
      <c r="G960" s="17">
        <v>3.2039775305534202E-2</v>
      </c>
      <c r="H960" s="17">
        <v>3.3732702140633501E-2</v>
      </c>
      <c r="I960" s="17">
        <v>4.4147733932784899E-2</v>
      </c>
      <c r="J960" s="17">
        <v>4.91369327662955E-2</v>
      </c>
      <c r="K960" s="17">
        <v>4.9406691510343402E-2</v>
      </c>
      <c r="L960" s="17">
        <v>2.18308759318523E-2</v>
      </c>
      <c r="M960" s="17"/>
      <c r="N960" s="17">
        <v>3.6603741135255503E-2</v>
      </c>
      <c r="O960" s="17">
        <v>4.46358679360866E-2</v>
      </c>
      <c r="P960" s="17">
        <v>2.7384939009810701E-2</v>
      </c>
      <c r="Q960" s="17">
        <v>4.5775828019674898E-2</v>
      </c>
      <c r="R960" s="17">
        <v>3.7874400765527401E-2</v>
      </c>
      <c r="S960" s="17"/>
      <c r="T960" s="17">
        <v>2.6800635829421899E-2</v>
      </c>
      <c r="U960" s="17">
        <v>3.85187306857337E-2</v>
      </c>
      <c r="V960" s="17">
        <v>4.2619109554824203E-2</v>
      </c>
      <c r="W960" s="17">
        <v>3.7251923952908203E-2</v>
      </c>
      <c r="X960" s="17"/>
      <c r="Y960" s="17">
        <v>4.8390841263417299E-2</v>
      </c>
      <c r="Z960" s="17">
        <v>2.83231088766931E-2</v>
      </c>
      <c r="AA960" s="17">
        <v>2.53917305883768E-2</v>
      </c>
      <c r="AB960" s="17">
        <v>3.3929735589315897E-2</v>
      </c>
      <c r="AC960" s="17">
        <v>4.4434010457192002E-2</v>
      </c>
      <c r="AD960" s="17">
        <v>4.7507923913178499E-2</v>
      </c>
      <c r="AE960" s="17"/>
      <c r="AF960" s="17">
        <v>3.6264675099738498E-2</v>
      </c>
      <c r="AG960" s="17">
        <v>3.97668895114461E-2</v>
      </c>
      <c r="AH960" s="17"/>
      <c r="AI960" s="17">
        <v>4.8151277899994502E-2</v>
      </c>
      <c r="AJ960" s="17">
        <v>4.5710566602201103E-2</v>
      </c>
      <c r="AK960" s="17">
        <v>3.5910046957650599E-2</v>
      </c>
      <c r="AL960" s="17">
        <v>4.06722747642001E-2</v>
      </c>
      <c r="AM960" s="17">
        <v>2.71453127577665E-2</v>
      </c>
      <c r="AN960" s="17">
        <v>3.5996067534134202E-2</v>
      </c>
      <c r="AO960" s="17">
        <v>4.5144535452433299E-2</v>
      </c>
      <c r="AP960" s="17"/>
      <c r="AQ960" s="17">
        <v>2.34217181312751E-2</v>
      </c>
      <c r="AR960" s="17">
        <v>5.4372213759046599E-2</v>
      </c>
      <c r="AS960" s="17"/>
      <c r="AT960" s="17">
        <v>1.41308649811322E-2</v>
      </c>
      <c r="AU960" s="17">
        <v>3.8524589814891402E-2</v>
      </c>
      <c r="AV960" s="17">
        <v>5.1174718046428702E-2</v>
      </c>
      <c r="AW960" s="17"/>
      <c r="AX960" s="17">
        <v>3.1683810472233301E-2</v>
      </c>
      <c r="AY960" s="17">
        <v>3.9992243077232002E-2</v>
      </c>
      <c r="AZ960" s="17"/>
      <c r="BA960" s="17">
        <v>3.8217943064609697E-2</v>
      </c>
      <c r="BB960" s="17">
        <v>2.40683432755886E-2</v>
      </c>
      <c r="BC960" s="17">
        <v>1.50263487295534E-2</v>
      </c>
      <c r="BD960" s="17">
        <v>4.8059901245272603E-2</v>
      </c>
      <c r="BE960" s="17">
        <v>0.102460708073005</v>
      </c>
      <c r="BF960" s="17"/>
      <c r="BG960" s="17">
        <v>2.7369176430406799E-2</v>
      </c>
      <c r="BH960" s="17">
        <v>8.8681950648877003E-2</v>
      </c>
    </row>
    <row r="961" spans="2:60" x14ac:dyDescent="0.35">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row>
    <row r="962" spans="2:60" x14ac:dyDescent="0.35">
      <c r="B962" s="6" t="s">
        <v>384</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17"/>
      <c r="BB962" s="17"/>
      <c r="BC962" s="17"/>
      <c r="BD962" s="17"/>
      <c r="BE962" s="17"/>
      <c r="BF962" s="17"/>
      <c r="BG962" s="17"/>
      <c r="BH962" s="17"/>
    </row>
    <row r="963" spans="2:60" x14ac:dyDescent="0.35">
      <c r="B963" s="24" t="s">
        <v>97</v>
      </c>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row>
    <row r="964" spans="2:60" x14ac:dyDescent="0.35">
      <c r="B964" t="s">
        <v>377</v>
      </c>
      <c r="C964" s="17">
        <v>0.71841147028774499</v>
      </c>
      <c r="D964" s="17">
        <v>0.67958426563414498</v>
      </c>
      <c r="E964" s="17">
        <v>0.75740232071446001</v>
      </c>
      <c r="F964" s="17"/>
      <c r="G964" s="17">
        <v>0.60508729786474302</v>
      </c>
      <c r="H964" s="17">
        <v>0.64543362492105205</v>
      </c>
      <c r="I964" s="17">
        <v>0.66723856265181203</v>
      </c>
      <c r="J964" s="17">
        <v>0.68221818001510004</v>
      </c>
      <c r="K964" s="17">
        <v>0.83379801041391099</v>
      </c>
      <c r="L964" s="17">
        <v>0.82276541271539805</v>
      </c>
      <c r="M964" s="17"/>
      <c r="N964" s="17">
        <v>0.68034292634457505</v>
      </c>
      <c r="O964" s="17">
        <v>0.780083333880772</v>
      </c>
      <c r="P964" s="17">
        <v>0.71372716279577997</v>
      </c>
      <c r="Q964" s="17">
        <v>0.64953902986505496</v>
      </c>
      <c r="R964" s="17">
        <v>0.75652213699285498</v>
      </c>
      <c r="S964" s="17"/>
      <c r="T964" s="17">
        <v>0.72447584490872796</v>
      </c>
      <c r="U964" s="17">
        <v>0.77722962741642099</v>
      </c>
      <c r="V964" s="17">
        <v>0.73098895232188998</v>
      </c>
      <c r="W964" s="17">
        <v>0.64293348146962204</v>
      </c>
      <c r="X964" s="17"/>
      <c r="Y964" s="17">
        <v>0.64278650342071197</v>
      </c>
      <c r="Z964" s="17">
        <v>0.75475674425786798</v>
      </c>
      <c r="AA964" s="17">
        <v>0.67748129092797704</v>
      </c>
      <c r="AB964" s="17">
        <v>0.75795221804443602</v>
      </c>
      <c r="AC964" s="17">
        <v>0.87054106238065698</v>
      </c>
      <c r="AD964" s="17">
        <v>0.77465683964942</v>
      </c>
      <c r="AE964" s="17"/>
      <c r="AF964" s="17">
        <v>0.73473515193907701</v>
      </c>
      <c r="AG964" s="17">
        <v>0.695984651483745</v>
      </c>
      <c r="AH964" s="17"/>
      <c r="AI964" s="17">
        <v>0.67680895126949603</v>
      </c>
      <c r="AJ964" s="17">
        <v>0.69050421118092098</v>
      </c>
      <c r="AK964" s="17">
        <v>0.75890450904071505</v>
      </c>
      <c r="AL964" s="17">
        <v>0.74836354048192599</v>
      </c>
      <c r="AM964" s="17">
        <v>0.72580240180250699</v>
      </c>
      <c r="AN964" s="17">
        <v>0.65495760341646003</v>
      </c>
      <c r="AO964" s="17">
        <v>0.79510048569185299</v>
      </c>
      <c r="AP964" s="17"/>
      <c r="AQ964" s="17">
        <v>0.73510184694813197</v>
      </c>
      <c r="AR964" s="17">
        <v>0.70744986449730296</v>
      </c>
      <c r="AS964" s="17"/>
      <c r="AT964" s="17">
        <v>0.77330952624927995</v>
      </c>
      <c r="AU964" s="17">
        <v>0.72006417280938395</v>
      </c>
      <c r="AV964" s="17">
        <v>0.67942341616229496</v>
      </c>
      <c r="AW964" s="17"/>
      <c r="AX964" s="17">
        <v>0.761980493584964</v>
      </c>
      <c r="AY964" s="17">
        <v>0.70267343482543798</v>
      </c>
      <c r="AZ964" s="17"/>
      <c r="BA964" s="17">
        <v>0.66081525068871505</v>
      </c>
      <c r="BB964" s="17">
        <v>0.777042945902784</v>
      </c>
      <c r="BC964" s="17">
        <v>0.72334343894528097</v>
      </c>
      <c r="BD964" s="17">
        <v>0.61128736227855596</v>
      </c>
      <c r="BE964" s="17">
        <v>0.78361558905279904</v>
      </c>
      <c r="BF964" s="17"/>
      <c r="BG964" s="17">
        <v>0.74992922992557498</v>
      </c>
      <c r="BH964" s="17">
        <v>0.73996791225323499</v>
      </c>
    </row>
    <row r="965" spans="2:60" x14ac:dyDescent="0.35">
      <c r="B965" t="s">
        <v>378</v>
      </c>
      <c r="C965" s="17">
        <v>0.58864114861402395</v>
      </c>
      <c r="D965" s="17">
        <v>0.60854187974942997</v>
      </c>
      <c r="E965" s="17">
        <v>0.57303953200135904</v>
      </c>
      <c r="F965" s="17"/>
      <c r="G965" s="17">
        <v>0.54358256284194595</v>
      </c>
      <c r="H965" s="17">
        <v>0.48009373696157098</v>
      </c>
      <c r="I965" s="17">
        <v>0.61257443719190996</v>
      </c>
      <c r="J965" s="17">
        <v>0.54799041707073703</v>
      </c>
      <c r="K965" s="17">
        <v>0.639527380466275</v>
      </c>
      <c r="L965" s="17">
        <v>0.67906126461924099</v>
      </c>
      <c r="M965" s="17"/>
      <c r="N965" s="17">
        <v>0.47030888195783099</v>
      </c>
      <c r="O965" s="17">
        <v>0.57592582931719105</v>
      </c>
      <c r="P965" s="17">
        <v>0.59970926868980801</v>
      </c>
      <c r="Q965" s="17">
        <v>0.65083439769225104</v>
      </c>
      <c r="R965" s="17">
        <v>0.74898276970067901</v>
      </c>
      <c r="S965" s="17"/>
      <c r="T965" s="17">
        <v>0.60327017349132905</v>
      </c>
      <c r="U965" s="17">
        <v>0.64171698767894603</v>
      </c>
      <c r="V965" s="17">
        <v>0.57462708406578</v>
      </c>
      <c r="W965" s="17">
        <v>0.55444969759996598</v>
      </c>
      <c r="X965" s="17"/>
      <c r="Y965" s="17">
        <v>0.54140372476273702</v>
      </c>
      <c r="Z965" s="17">
        <v>0.64259562579903695</v>
      </c>
      <c r="AA965" s="17">
        <v>0.57477228228567401</v>
      </c>
      <c r="AB965" s="17">
        <v>0.58700376016051303</v>
      </c>
      <c r="AC965" s="17">
        <v>0.53931476639026898</v>
      </c>
      <c r="AD965" s="17">
        <v>0.543879110061538</v>
      </c>
      <c r="AE965" s="17"/>
      <c r="AF965" s="17">
        <v>0.59089791258765001</v>
      </c>
      <c r="AG965" s="17">
        <v>0.58848337494289804</v>
      </c>
      <c r="AH965" s="17"/>
      <c r="AI965" s="17">
        <v>0.44514780407176602</v>
      </c>
      <c r="AJ965" s="17">
        <v>0.494297765547764</v>
      </c>
      <c r="AK965" s="17">
        <v>0.575051990094684</v>
      </c>
      <c r="AL965" s="17">
        <v>0.59528760641142398</v>
      </c>
      <c r="AM965" s="17">
        <v>0.67586223977208104</v>
      </c>
      <c r="AN965" s="17">
        <v>0.650375728666301</v>
      </c>
      <c r="AO965" s="17">
        <v>0.846446056082091</v>
      </c>
      <c r="AP965" s="17"/>
      <c r="AQ965" s="17">
        <v>0.62385267059081795</v>
      </c>
      <c r="AR965" s="17">
        <v>0.567366004846098</v>
      </c>
      <c r="AS965" s="17"/>
      <c r="AT965" s="17">
        <v>0.67444210937244098</v>
      </c>
      <c r="AU965" s="17">
        <v>0.56753800791923703</v>
      </c>
      <c r="AV965" s="17">
        <v>0.58799548674160595</v>
      </c>
      <c r="AW965" s="17"/>
      <c r="AX965" s="17">
        <v>0.611969067423348</v>
      </c>
      <c r="AY965" s="17">
        <v>0.58021462018398695</v>
      </c>
      <c r="AZ965" s="17"/>
      <c r="BA965" s="17">
        <v>0.49317164614336501</v>
      </c>
      <c r="BB965" s="17">
        <v>0.62099004252250101</v>
      </c>
      <c r="BC965" s="17">
        <v>0.60936413062462502</v>
      </c>
      <c r="BD965" s="17">
        <v>0.62501064526760897</v>
      </c>
      <c r="BE965" s="17">
        <v>0.64428187116514002</v>
      </c>
      <c r="BF965" s="17"/>
      <c r="BG965" s="17">
        <v>0.59117243588663604</v>
      </c>
      <c r="BH965" s="17">
        <v>0.63940081218106104</v>
      </c>
    </row>
    <row r="966" spans="2:60" x14ac:dyDescent="0.35">
      <c r="B966" t="s">
        <v>379</v>
      </c>
      <c r="C966" s="17">
        <v>0.45536286997340197</v>
      </c>
      <c r="D966" s="17">
        <v>0.47743918116211298</v>
      </c>
      <c r="E966" s="17">
        <v>0.43313420179032602</v>
      </c>
      <c r="F966" s="17"/>
      <c r="G966" s="17">
        <v>0.452431986193778</v>
      </c>
      <c r="H966" s="17">
        <v>0.44320398857896998</v>
      </c>
      <c r="I966" s="17">
        <v>0.48592312934852699</v>
      </c>
      <c r="J966" s="17">
        <v>0.4086275117698</v>
      </c>
      <c r="K966" s="17">
        <v>0.426034000788794</v>
      </c>
      <c r="L966" s="17">
        <v>0.50180989772509799</v>
      </c>
      <c r="M966" s="17"/>
      <c r="N966" s="17">
        <v>0.36795389231369402</v>
      </c>
      <c r="O966" s="17">
        <v>0.43646105729602402</v>
      </c>
      <c r="P966" s="17">
        <v>0.46586807601928198</v>
      </c>
      <c r="Q966" s="17">
        <v>0.52402621198152299</v>
      </c>
      <c r="R966" s="17">
        <v>0.55673053290093899</v>
      </c>
      <c r="S966" s="17"/>
      <c r="T966" s="17">
        <v>0.473254113427239</v>
      </c>
      <c r="U966" s="17">
        <v>0.49272431011757001</v>
      </c>
      <c r="V966" s="17">
        <v>0.41758167619827502</v>
      </c>
      <c r="W966" s="17">
        <v>0.470389957304925</v>
      </c>
      <c r="X966" s="17"/>
      <c r="Y966" s="17">
        <v>0.46270397807663199</v>
      </c>
      <c r="Z966" s="17">
        <v>0.448736959528795</v>
      </c>
      <c r="AA966" s="17">
        <v>0.51393773907861195</v>
      </c>
      <c r="AB966" s="17">
        <v>0.48722096276073201</v>
      </c>
      <c r="AC966" s="17">
        <v>0.57448508313864599</v>
      </c>
      <c r="AD966" s="17">
        <v>0.40256673820115502</v>
      </c>
      <c r="AE966" s="17"/>
      <c r="AF966" s="17">
        <v>0.451409332298847</v>
      </c>
      <c r="AG966" s="17">
        <v>0.45828101038024299</v>
      </c>
      <c r="AH966" s="17"/>
      <c r="AI966" s="17">
        <v>0.36515273422782102</v>
      </c>
      <c r="AJ966" s="17">
        <v>0.40468509581354001</v>
      </c>
      <c r="AK966" s="17">
        <v>0.47424202428693801</v>
      </c>
      <c r="AL966" s="17">
        <v>0.46489881079870599</v>
      </c>
      <c r="AM966" s="17">
        <v>0.47924947681896102</v>
      </c>
      <c r="AN966" s="17">
        <v>0.51293852459946498</v>
      </c>
      <c r="AO966" s="17">
        <v>0.53983597198726996</v>
      </c>
      <c r="AP966" s="17"/>
      <c r="AQ966" s="17">
        <v>0.49516780233136098</v>
      </c>
      <c r="AR966" s="17">
        <v>0.43707869121682302</v>
      </c>
      <c r="AS966" s="17"/>
      <c r="AT966" s="17">
        <v>0.54353824095243197</v>
      </c>
      <c r="AU966" s="17">
        <v>0.42978038941594199</v>
      </c>
      <c r="AV966" s="17">
        <v>0.45292533135541202</v>
      </c>
      <c r="AW966" s="17"/>
      <c r="AX966" s="17">
        <v>0.47785773809305299</v>
      </c>
      <c r="AY966" s="17">
        <v>0.447237256741912</v>
      </c>
      <c r="AZ966" s="17"/>
      <c r="BA966" s="17">
        <v>0.41600645115114199</v>
      </c>
      <c r="BB966" s="17">
        <v>0.510022608357799</v>
      </c>
      <c r="BC966" s="17">
        <v>0.48275350591287702</v>
      </c>
      <c r="BD966" s="17">
        <v>0.53554842443168704</v>
      </c>
      <c r="BE966" s="17">
        <v>0.37621942245017098</v>
      </c>
      <c r="BF966" s="17"/>
      <c r="BG966" s="17">
        <v>0.488090422753714</v>
      </c>
      <c r="BH966" s="17">
        <v>0.416574626664027</v>
      </c>
    </row>
    <row r="967" spans="2:60" x14ac:dyDescent="0.35">
      <c r="B967" t="s">
        <v>380</v>
      </c>
      <c r="C967" s="17">
        <v>0.29862231902014102</v>
      </c>
      <c r="D967" s="17">
        <v>0.30264945050473302</v>
      </c>
      <c r="E967" s="17">
        <v>0.298468141460286</v>
      </c>
      <c r="F967" s="17"/>
      <c r="G967" s="17">
        <v>0.20062904457637701</v>
      </c>
      <c r="H967" s="17">
        <v>0.22415665460242701</v>
      </c>
      <c r="I967" s="17">
        <v>0.25147385701370201</v>
      </c>
      <c r="J967" s="17">
        <v>0.29649211449412499</v>
      </c>
      <c r="K967" s="17">
        <v>0.33718619991624199</v>
      </c>
      <c r="L967" s="17">
        <v>0.42702000600109802</v>
      </c>
      <c r="M967" s="17"/>
      <c r="N967" s="17">
        <v>0.24445725408053701</v>
      </c>
      <c r="O967" s="17">
        <v>0.286626004418436</v>
      </c>
      <c r="P967" s="17">
        <v>0.31813428242655201</v>
      </c>
      <c r="Q967" s="17">
        <v>0.34619872090242498</v>
      </c>
      <c r="R967" s="17">
        <v>0.32699295916632898</v>
      </c>
      <c r="S967" s="17"/>
      <c r="T967" s="17">
        <v>0.28255659316156301</v>
      </c>
      <c r="U967" s="17">
        <v>0.32165018051323302</v>
      </c>
      <c r="V967" s="17">
        <v>0.30122556608878898</v>
      </c>
      <c r="W967" s="17">
        <v>0.28586107402285399</v>
      </c>
      <c r="X967" s="17"/>
      <c r="Y967" s="17">
        <v>0.263614480298971</v>
      </c>
      <c r="Z967" s="17">
        <v>0.32316083484010399</v>
      </c>
      <c r="AA967" s="17">
        <v>0.258010799353872</v>
      </c>
      <c r="AB967" s="17">
        <v>0.27760546369806399</v>
      </c>
      <c r="AC967" s="17">
        <v>0.41904704162746198</v>
      </c>
      <c r="AD967" s="17">
        <v>0.332878994493853</v>
      </c>
      <c r="AE967" s="17"/>
      <c r="AF967" s="17">
        <v>0.31585184932299099</v>
      </c>
      <c r="AG967" s="17">
        <v>0.27565428085797999</v>
      </c>
      <c r="AH967" s="17"/>
      <c r="AI967" s="17">
        <v>0.27096814332284902</v>
      </c>
      <c r="AJ967" s="17">
        <v>0.26063575001579697</v>
      </c>
      <c r="AK967" s="17">
        <v>0.28711480059425398</v>
      </c>
      <c r="AL967" s="17">
        <v>0.31855513403637697</v>
      </c>
      <c r="AM967" s="17">
        <v>0.312218988211243</v>
      </c>
      <c r="AN967" s="17">
        <v>0.34462265295024203</v>
      </c>
      <c r="AO967" s="17">
        <v>0.423798200199415</v>
      </c>
      <c r="AP967" s="17"/>
      <c r="AQ967" s="17">
        <v>0.30678841956048902</v>
      </c>
      <c r="AR967" s="17">
        <v>0.33042758355012403</v>
      </c>
      <c r="AS967" s="17"/>
      <c r="AT967" s="17">
        <v>0.34377497791667899</v>
      </c>
      <c r="AU967" s="17">
        <v>0.25632430744992102</v>
      </c>
      <c r="AV967" s="17">
        <v>0.337367596990922</v>
      </c>
      <c r="AW967" s="17"/>
      <c r="AX967" s="17">
        <v>0.28945714557798002</v>
      </c>
      <c r="AY967" s="17">
        <v>0.30193296988479201</v>
      </c>
      <c r="AZ967" s="17"/>
      <c r="BA967" s="17">
        <v>0.21360092314537901</v>
      </c>
      <c r="BB967" s="17">
        <v>0.30365308811523101</v>
      </c>
      <c r="BC967" s="17">
        <v>0.31954521077291798</v>
      </c>
      <c r="BD967" s="17">
        <v>0.29796556935653701</v>
      </c>
      <c r="BE967" s="17">
        <v>0.37912885556618098</v>
      </c>
      <c r="BF967" s="17"/>
      <c r="BG967" s="17">
        <v>0.28264562668679699</v>
      </c>
      <c r="BH967" s="17">
        <v>0.358571637803417</v>
      </c>
    </row>
    <row r="968" spans="2:60" x14ac:dyDescent="0.35">
      <c r="B968" t="s">
        <v>381</v>
      </c>
      <c r="C968" s="17">
        <v>0.231152635244185</v>
      </c>
      <c r="D968" s="17">
        <v>0.22555160227731699</v>
      </c>
      <c r="E968" s="17">
        <v>0.23624215905314799</v>
      </c>
      <c r="F968" s="17"/>
      <c r="G968" s="17">
        <v>0.31620114657339798</v>
      </c>
      <c r="H968" s="17">
        <v>0.264917019412514</v>
      </c>
      <c r="I968" s="17">
        <v>0.27199655326529099</v>
      </c>
      <c r="J968" s="17">
        <v>0.24233059058323</v>
      </c>
      <c r="K968" s="17">
        <v>0.155299971410371</v>
      </c>
      <c r="L968" s="17">
        <v>0.17245426880234799</v>
      </c>
      <c r="M968" s="17"/>
      <c r="N968" s="17">
        <v>0.21740061542473901</v>
      </c>
      <c r="O968" s="17">
        <v>0.27095600792218</v>
      </c>
      <c r="P968" s="17">
        <v>0.22907098515889199</v>
      </c>
      <c r="Q968" s="17">
        <v>0.18120538373887701</v>
      </c>
      <c r="R968" s="17">
        <v>0.27227396613866001</v>
      </c>
      <c r="S968" s="17"/>
      <c r="T968" s="17">
        <v>0.22674429132061</v>
      </c>
      <c r="U968" s="17">
        <v>0.233887976692111</v>
      </c>
      <c r="V968" s="17">
        <v>0.20865753635458201</v>
      </c>
      <c r="W968" s="17">
        <v>0.26775127471750998</v>
      </c>
      <c r="X968" s="17"/>
      <c r="Y968" s="17">
        <v>0.25952802672193898</v>
      </c>
      <c r="Z968" s="17">
        <v>0.231250584398871</v>
      </c>
      <c r="AA968" s="17">
        <v>0.29232709443937099</v>
      </c>
      <c r="AB968" s="17">
        <v>0.176131995804408</v>
      </c>
      <c r="AC968" s="17">
        <v>0.102139356443228</v>
      </c>
      <c r="AD968" s="17">
        <v>0.18560723805248899</v>
      </c>
      <c r="AE968" s="17"/>
      <c r="AF968" s="17">
        <v>0.21888601358919299</v>
      </c>
      <c r="AG968" s="17">
        <v>0.24358422660951801</v>
      </c>
      <c r="AH968" s="17"/>
      <c r="AI968" s="17">
        <v>0.19976508196839299</v>
      </c>
      <c r="AJ968" s="17">
        <v>0.25021555244860899</v>
      </c>
      <c r="AK968" s="17">
        <v>0.202760671680978</v>
      </c>
      <c r="AL968" s="17">
        <v>0.20980014456097401</v>
      </c>
      <c r="AM968" s="17">
        <v>0.24726164935794501</v>
      </c>
      <c r="AN968" s="17">
        <v>0.24297758081861701</v>
      </c>
      <c r="AO968" s="17">
        <v>0.24615280191115399</v>
      </c>
      <c r="AP968" s="17"/>
      <c r="AQ968" s="17">
        <v>0.24054828731233899</v>
      </c>
      <c r="AR968" s="17">
        <v>0.22532459212578199</v>
      </c>
      <c r="AS968" s="17"/>
      <c r="AT968" s="17">
        <v>0.25513240072314097</v>
      </c>
      <c r="AU968" s="17">
        <v>0.200775238979645</v>
      </c>
      <c r="AV968" s="17">
        <v>0.25799722107393502</v>
      </c>
      <c r="AW968" s="17"/>
      <c r="AX968" s="17">
        <v>0.22428034340297001</v>
      </c>
      <c r="AY968" s="17">
        <v>0.233635049687275</v>
      </c>
      <c r="AZ968" s="17"/>
      <c r="BA968" s="17">
        <v>0.288516641653353</v>
      </c>
      <c r="BB968" s="17">
        <v>0.26074970561357502</v>
      </c>
      <c r="BC968" s="17">
        <v>0.22196739391470499</v>
      </c>
      <c r="BD968" s="17">
        <v>0.257185110877583</v>
      </c>
      <c r="BE968" s="17">
        <v>0.18284232738115899</v>
      </c>
      <c r="BF968" s="17"/>
      <c r="BG968" s="17">
        <v>0.26722720493895702</v>
      </c>
      <c r="BH968" s="17">
        <v>0.201672033037464</v>
      </c>
    </row>
    <row r="969" spans="2:60" x14ac:dyDescent="0.35">
      <c r="B969" t="s">
        <v>382</v>
      </c>
      <c r="C969" s="17">
        <v>0.23049381433149499</v>
      </c>
      <c r="D969" s="17">
        <v>0.24006506775402001</v>
      </c>
      <c r="E969" s="17">
        <v>0.219042160983977</v>
      </c>
      <c r="F969" s="17"/>
      <c r="G969" s="17">
        <v>0.31127276349895999</v>
      </c>
      <c r="H969" s="17">
        <v>0.26505069379253599</v>
      </c>
      <c r="I969" s="17">
        <v>0.23481980716331599</v>
      </c>
      <c r="J969" s="17">
        <v>0.21342472265453899</v>
      </c>
      <c r="K969" s="17">
        <v>0.21343818285393201</v>
      </c>
      <c r="L969" s="17">
        <v>0.177329151950677</v>
      </c>
      <c r="M969" s="17"/>
      <c r="N969" s="17">
        <v>0.22505381822411599</v>
      </c>
      <c r="O969" s="17">
        <v>0.22103731941138099</v>
      </c>
      <c r="P969" s="17">
        <v>0.21688436724367999</v>
      </c>
      <c r="Q969" s="17">
        <v>0.25801100491684498</v>
      </c>
      <c r="R969" s="17">
        <v>0.282531192068179</v>
      </c>
      <c r="S969" s="17"/>
      <c r="T969" s="17">
        <v>0.26219169923635999</v>
      </c>
      <c r="U969" s="17">
        <v>0.188657938281133</v>
      </c>
      <c r="V969" s="17">
        <v>0.244903486510063</v>
      </c>
      <c r="W969" s="17">
        <v>0.22139656507900701</v>
      </c>
      <c r="X969" s="17"/>
      <c r="Y969" s="17">
        <v>0.27068055845995798</v>
      </c>
      <c r="Z969" s="17">
        <v>0.22277996163427799</v>
      </c>
      <c r="AA969" s="17">
        <v>0.26243256943591597</v>
      </c>
      <c r="AB969" s="17">
        <v>0.16469609506621599</v>
      </c>
      <c r="AC969" s="17">
        <v>0.2612523509936</v>
      </c>
      <c r="AD969" s="17">
        <v>0.18413785175497999</v>
      </c>
      <c r="AE969" s="17"/>
      <c r="AF969" s="17">
        <v>0.21309943672637799</v>
      </c>
      <c r="AG969" s="17">
        <v>0.25662961106459298</v>
      </c>
      <c r="AH969" s="17"/>
      <c r="AI969" s="17">
        <v>0.16531723630781001</v>
      </c>
      <c r="AJ969" s="17">
        <v>0.228517741530609</v>
      </c>
      <c r="AK969" s="17">
        <v>0.20654901304635301</v>
      </c>
      <c r="AL969" s="17">
        <v>0.21406263079423901</v>
      </c>
      <c r="AM969" s="17">
        <v>0.24293765790722799</v>
      </c>
      <c r="AN969" s="17">
        <v>0.31129055993761601</v>
      </c>
      <c r="AO969" s="17">
        <v>0.26449148293389202</v>
      </c>
      <c r="AP969" s="17"/>
      <c r="AQ969" s="17">
        <v>0.30782771988881702</v>
      </c>
      <c r="AR969" s="17">
        <v>0.15411670540228101</v>
      </c>
      <c r="AS969" s="17"/>
      <c r="AT969" s="17">
        <v>0.376196093539995</v>
      </c>
      <c r="AU969" s="17">
        <v>0.17981018209136801</v>
      </c>
      <c r="AV969" s="17">
        <v>0.216250266114137</v>
      </c>
      <c r="AW969" s="17"/>
      <c r="AX969" s="17">
        <v>0.23584355008403399</v>
      </c>
      <c r="AY969" s="17">
        <v>0.22856137874731799</v>
      </c>
      <c r="AZ969" s="17"/>
      <c r="BA969" s="17">
        <v>0.26743024814536398</v>
      </c>
      <c r="BB969" s="17">
        <v>0.26956531352468799</v>
      </c>
      <c r="BC969" s="17">
        <v>0.27035069987170801</v>
      </c>
      <c r="BD969" s="17">
        <v>0.31753984204389502</v>
      </c>
      <c r="BE969" s="17">
        <v>3.4824673581213703E-2</v>
      </c>
      <c r="BF969" s="17"/>
      <c r="BG969" s="17">
        <v>0.26906724328264198</v>
      </c>
      <c r="BH969" s="17">
        <v>0.10643140064142501</v>
      </c>
    </row>
    <row r="970" spans="2:60" x14ac:dyDescent="0.35">
      <c r="B970" t="s">
        <v>383</v>
      </c>
      <c r="C970" s="17">
        <v>0.12820182047992601</v>
      </c>
      <c r="D970" s="17">
        <v>0.12763351899856901</v>
      </c>
      <c r="E970" s="17">
        <v>0.12686888325724999</v>
      </c>
      <c r="F970" s="17"/>
      <c r="G970" s="17">
        <v>0.173143877305728</v>
      </c>
      <c r="H970" s="17">
        <v>0.18980333913858199</v>
      </c>
      <c r="I970" s="17">
        <v>0.128296754112181</v>
      </c>
      <c r="J970" s="17">
        <v>0.13647612170654699</v>
      </c>
      <c r="K970" s="17">
        <v>7.97038771625561E-2</v>
      </c>
      <c r="L970" s="17">
        <v>8.1588468983506898E-2</v>
      </c>
      <c r="M970" s="17"/>
      <c r="N970" s="17">
        <v>0.113589722606801</v>
      </c>
      <c r="O970" s="17">
        <v>0.135662936079334</v>
      </c>
      <c r="P970" s="17">
        <v>0.13308284606141499</v>
      </c>
      <c r="Q970" s="17">
        <v>0.12859172673073099</v>
      </c>
      <c r="R970" s="17">
        <v>0.143411589921903</v>
      </c>
      <c r="S970" s="17"/>
      <c r="T970" s="17">
        <v>0.12856584943493199</v>
      </c>
      <c r="U970" s="17">
        <v>0.100133987390377</v>
      </c>
      <c r="V970" s="17">
        <v>0.13397939441332499</v>
      </c>
      <c r="W970" s="17">
        <v>0.143135685954558</v>
      </c>
      <c r="X970" s="17"/>
      <c r="Y970" s="17">
        <v>0.175195792057977</v>
      </c>
      <c r="Z970" s="17">
        <v>0.12361615079178501</v>
      </c>
      <c r="AA970" s="17">
        <v>6.9356827945721705E-2</v>
      </c>
      <c r="AB970" s="17">
        <v>8.0654086278943701E-2</v>
      </c>
      <c r="AC970" s="17">
        <v>0.14977952928844199</v>
      </c>
      <c r="AD970" s="17">
        <v>6.7353595671721597E-2</v>
      </c>
      <c r="AE970" s="17"/>
      <c r="AF970" s="17">
        <v>0.121793470355677</v>
      </c>
      <c r="AG970" s="17">
        <v>0.13583242358221301</v>
      </c>
      <c r="AH970" s="17"/>
      <c r="AI970" s="17">
        <v>0.12674542899477401</v>
      </c>
      <c r="AJ970" s="17">
        <v>0.11382661836104099</v>
      </c>
      <c r="AK970" s="17">
        <v>0.119260803865094</v>
      </c>
      <c r="AL970" s="17">
        <v>0.121998280873304</v>
      </c>
      <c r="AM970" s="17">
        <v>0.13760634652918999</v>
      </c>
      <c r="AN970" s="17">
        <v>0.152836294121698</v>
      </c>
      <c r="AO970" s="17">
        <v>0.179904785295317</v>
      </c>
      <c r="AP970" s="17"/>
      <c r="AQ970" s="17">
        <v>0.16529472868991299</v>
      </c>
      <c r="AR970" s="17">
        <v>8.9914107054074793E-2</v>
      </c>
      <c r="AS970" s="17"/>
      <c r="AT970" s="17">
        <v>0.20023512106312699</v>
      </c>
      <c r="AU970" s="17">
        <v>0.104996223668208</v>
      </c>
      <c r="AV970" s="17">
        <v>0.126192872878406</v>
      </c>
      <c r="AW970" s="17"/>
      <c r="AX970" s="17">
        <v>9.9411202201850499E-2</v>
      </c>
      <c r="AY970" s="17">
        <v>0.13860158933292799</v>
      </c>
      <c r="AZ970" s="17"/>
      <c r="BA970" s="17">
        <v>0.18697863052239999</v>
      </c>
      <c r="BB970" s="17">
        <v>0.134817773135705</v>
      </c>
      <c r="BC970" s="17">
        <v>0.14556239658486</v>
      </c>
      <c r="BD970" s="17">
        <v>0.17849384413035199</v>
      </c>
      <c r="BE970" s="17">
        <v>3.78157504813737E-2</v>
      </c>
      <c r="BF970" s="17"/>
      <c r="BG970" s="17">
        <v>0.146985911458553</v>
      </c>
      <c r="BH970" s="17">
        <v>7.3447011124550002E-2</v>
      </c>
    </row>
    <row r="971" spans="2:60" x14ac:dyDescent="0.35">
      <c r="B971" t="s">
        <v>114</v>
      </c>
      <c r="C971" s="17">
        <v>2.70825266033742E-2</v>
      </c>
      <c r="D971" s="17">
        <v>1.8331702675637201E-2</v>
      </c>
      <c r="E971" s="17">
        <v>3.1946501224966298E-2</v>
      </c>
      <c r="F971" s="17"/>
      <c r="G971" s="17">
        <v>5.00496817423998E-2</v>
      </c>
      <c r="H971" s="17">
        <v>2.26958884075576E-2</v>
      </c>
      <c r="I971" s="17">
        <v>2.6494582757653502E-2</v>
      </c>
      <c r="J971" s="17">
        <v>3.1878241665407099E-2</v>
      </c>
      <c r="K971" s="17">
        <v>1.6718572516774902E-2</v>
      </c>
      <c r="L971" s="17">
        <v>2.2577472287300501E-2</v>
      </c>
      <c r="M971" s="17"/>
      <c r="N971" s="17">
        <v>6.5737152587023603E-2</v>
      </c>
      <c r="O971" s="17">
        <v>2.5127681821075699E-2</v>
      </c>
      <c r="P971" s="17">
        <v>1.44963465173729E-2</v>
      </c>
      <c r="Q971" s="17">
        <v>1.07441707739093E-2</v>
      </c>
      <c r="R971" s="17">
        <v>4.69509009543517E-3</v>
      </c>
      <c r="S971" s="17"/>
      <c r="T971" s="17">
        <v>2.4095471186837001E-2</v>
      </c>
      <c r="U971" s="17">
        <v>2.1956552691995399E-2</v>
      </c>
      <c r="V971" s="17">
        <v>2.55831682905675E-2</v>
      </c>
      <c r="W971" s="17">
        <v>3.6048296798174902E-2</v>
      </c>
      <c r="X971" s="17"/>
      <c r="Y971" s="17">
        <v>3.0282433604732401E-2</v>
      </c>
      <c r="Z971" s="17">
        <v>2.69664540037362E-2</v>
      </c>
      <c r="AA971" s="17">
        <v>1.9958864065573002E-2</v>
      </c>
      <c r="AB971" s="17">
        <v>2.2670727383961999E-2</v>
      </c>
      <c r="AC971" s="17">
        <v>0</v>
      </c>
      <c r="AD971" s="17">
        <v>2.6578869792657101E-2</v>
      </c>
      <c r="AE971" s="17"/>
      <c r="AF971" s="17">
        <v>2.0155089721819001E-2</v>
      </c>
      <c r="AG971" s="17">
        <v>3.6508682988546502E-2</v>
      </c>
      <c r="AH971" s="17"/>
      <c r="AI971" s="17">
        <v>6.0986582542204001E-2</v>
      </c>
      <c r="AJ971" s="17">
        <v>3.7126131643175103E-2</v>
      </c>
      <c r="AK971" s="17">
        <v>3.34184302193338E-2</v>
      </c>
      <c r="AL971" s="17">
        <v>7.6679184413935798E-3</v>
      </c>
      <c r="AM971" s="17">
        <v>1.45567595133534E-2</v>
      </c>
      <c r="AN971" s="17">
        <v>2.7600754589534499E-2</v>
      </c>
      <c r="AO971" s="17">
        <v>0</v>
      </c>
      <c r="AP971" s="17"/>
      <c r="AQ971" s="17">
        <v>2.6377554633831801E-2</v>
      </c>
      <c r="AR971" s="17">
        <v>1.8847844989382301E-2</v>
      </c>
      <c r="AS971" s="17"/>
      <c r="AT971" s="17">
        <v>2.6962204110863301E-2</v>
      </c>
      <c r="AU971" s="17">
        <v>2.7732692949270801E-2</v>
      </c>
      <c r="AV971" s="17">
        <v>1.9009014388183299E-2</v>
      </c>
      <c r="AW971" s="17"/>
      <c r="AX971" s="17">
        <v>2.2367531039641401E-2</v>
      </c>
      <c r="AY971" s="17">
        <v>2.87856808577268E-2</v>
      </c>
      <c r="AZ971" s="17"/>
      <c r="BA971" s="17">
        <v>3.7279110823471601E-2</v>
      </c>
      <c r="BB971" s="17">
        <v>1.6129627136195E-2</v>
      </c>
      <c r="BC971" s="17">
        <v>1.91172657475744E-2</v>
      </c>
      <c r="BD971" s="17">
        <v>3.6938925810038901E-2</v>
      </c>
      <c r="BE971" s="17">
        <v>6.05599702769979E-3</v>
      </c>
      <c r="BF971" s="17"/>
      <c r="BG971" s="17">
        <v>2.1063400387959699E-2</v>
      </c>
      <c r="BH971" s="17">
        <v>1.38780939606729E-2</v>
      </c>
    </row>
    <row r="972" spans="2:60" x14ac:dyDescent="0.35">
      <c r="B972" t="s">
        <v>94</v>
      </c>
      <c r="C972" s="17">
        <v>4.1549335906280502E-2</v>
      </c>
      <c r="D972" s="17">
        <v>4.1860509410259601E-2</v>
      </c>
      <c r="E972" s="17">
        <v>4.14240244085382E-2</v>
      </c>
      <c r="F972" s="17"/>
      <c r="G972" s="17">
        <v>6.0155572774432599E-2</v>
      </c>
      <c r="H972" s="17">
        <v>4.5112651882140899E-2</v>
      </c>
      <c r="I972" s="17">
        <v>3.4400666891235103E-2</v>
      </c>
      <c r="J972" s="17">
        <v>4.6596506849445198E-2</v>
      </c>
      <c r="K972" s="17">
        <v>3.9883605100383898E-2</v>
      </c>
      <c r="L972" s="17">
        <v>3.0894891476138199E-2</v>
      </c>
      <c r="M972" s="17"/>
      <c r="N972" s="17">
        <v>5.3875668005830803E-2</v>
      </c>
      <c r="O972" s="17">
        <v>5.6578858819518803E-2</v>
      </c>
      <c r="P972" s="17">
        <v>2.5333597355899701E-2</v>
      </c>
      <c r="Q972" s="17">
        <v>3.08874709331773E-2</v>
      </c>
      <c r="R972" s="17">
        <v>2.2628387602556099E-2</v>
      </c>
      <c r="S972" s="17"/>
      <c r="T972" s="17">
        <v>5.2064953355781499E-2</v>
      </c>
      <c r="U972" s="17">
        <v>2.7625299801651401E-2</v>
      </c>
      <c r="V972" s="17">
        <v>3.3446574093322502E-2</v>
      </c>
      <c r="W972" s="17">
        <v>5.9100456715766102E-2</v>
      </c>
      <c r="X972" s="17"/>
      <c r="Y972" s="17">
        <v>3.8745436971469503E-2</v>
      </c>
      <c r="Z972" s="17">
        <v>4.0556161384044803E-2</v>
      </c>
      <c r="AA972" s="17">
        <v>3.3955229822691002E-2</v>
      </c>
      <c r="AB972" s="17">
        <v>6.0059602723040402E-2</v>
      </c>
      <c r="AC972" s="17">
        <v>4.7394104480271898E-2</v>
      </c>
      <c r="AD972" s="17">
        <v>3.9875292587456201E-2</v>
      </c>
      <c r="AE972" s="17"/>
      <c r="AF972" s="17">
        <v>3.4554158673271801E-2</v>
      </c>
      <c r="AG972" s="17">
        <v>4.8017790150761602E-2</v>
      </c>
      <c r="AH972" s="17"/>
      <c r="AI972" s="17">
        <v>0.13884662139512899</v>
      </c>
      <c r="AJ972" s="17">
        <v>5.3074242571185197E-2</v>
      </c>
      <c r="AK972" s="17">
        <v>3.5541176169328198E-2</v>
      </c>
      <c r="AL972" s="17">
        <v>3.7589415918270301E-2</v>
      </c>
      <c r="AM972" s="17">
        <v>2.1511030741672599E-2</v>
      </c>
      <c r="AN972" s="17">
        <v>2.4297090079905301E-2</v>
      </c>
      <c r="AO972" s="17">
        <v>0</v>
      </c>
      <c r="AP972" s="17"/>
      <c r="AQ972" s="17">
        <v>3.267152629588E-2</v>
      </c>
      <c r="AR972" s="17">
        <v>3.9017774874744997E-2</v>
      </c>
      <c r="AS972" s="17"/>
      <c r="AT972" s="17">
        <v>1.31391945198059E-2</v>
      </c>
      <c r="AU972" s="17">
        <v>5.8615009424024901E-2</v>
      </c>
      <c r="AV972" s="17">
        <v>2.2264605117020501E-2</v>
      </c>
      <c r="AW972" s="17"/>
      <c r="AX972" s="17">
        <v>3.3459869421539903E-2</v>
      </c>
      <c r="AY972" s="17">
        <v>4.4471419092297598E-2</v>
      </c>
      <c r="AZ972" s="17"/>
      <c r="BA972" s="17">
        <v>1.3830214941650499E-2</v>
      </c>
      <c r="BB972" s="17">
        <v>1.44373750094503E-2</v>
      </c>
      <c r="BC972" s="17">
        <v>2.3668356223361699E-2</v>
      </c>
      <c r="BD972" s="17">
        <v>2.5344941241084201E-2</v>
      </c>
      <c r="BE972" s="17">
        <v>4.5023092503430603E-2</v>
      </c>
      <c r="BF972" s="17"/>
      <c r="BG972" s="17">
        <v>1.4295736085950099E-2</v>
      </c>
      <c r="BH972" s="17">
        <v>4.0038966557325299E-2</v>
      </c>
    </row>
    <row r="973" spans="2:60" x14ac:dyDescent="0.35">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row>
    <row r="974" spans="2:60" x14ac:dyDescent="0.35">
      <c r="B974" s="6" t="s">
        <v>395</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c r="BD974" s="17"/>
      <c r="BE974" s="17"/>
      <c r="BF974" s="17"/>
      <c r="BG974" s="17"/>
      <c r="BH974" s="17"/>
    </row>
    <row r="975" spans="2:60" x14ac:dyDescent="0.35">
      <c r="B975" s="24" t="s">
        <v>97</v>
      </c>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row>
    <row r="976" spans="2:60" x14ac:dyDescent="0.35">
      <c r="B976" t="s">
        <v>385</v>
      </c>
      <c r="C976" s="17">
        <v>0.45013391067694902</v>
      </c>
      <c r="D976" s="17">
        <v>0.442376161827578</v>
      </c>
      <c r="E976" s="17">
        <v>0.459045004874851</v>
      </c>
      <c r="F976" s="17"/>
      <c r="G976" s="17">
        <v>0.42374935086465099</v>
      </c>
      <c r="H976" s="17">
        <v>0.51746102236885005</v>
      </c>
      <c r="I976" s="17">
        <v>0.38265585206746</v>
      </c>
      <c r="J976" s="17">
        <v>0.45665679612023402</v>
      </c>
      <c r="K976" s="17">
        <v>0.49586283158422301</v>
      </c>
      <c r="L976" s="17">
        <v>0.42003191444402999</v>
      </c>
      <c r="M976" s="17"/>
      <c r="N976" s="17">
        <v>0.422243867330165</v>
      </c>
      <c r="O976" s="17">
        <v>0.50244905859294897</v>
      </c>
      <c r="P976" s="17">
        <v>0.464471640561337</v>
      </c>
      <c r="Q976" s="17">
        <v>0.41929119921395402</v>
      </c>
      <c r="R976" s="17">
        <v>0.39727100026516898</v>
      </c>
      <c r="S976" s="17"/>
      <c r="T976" s="17">
        <v>0.46872904882682598</v>
      </c>
      <c r="U976" s="17">
        <v>0.47464705246962302</v>
      </c>
      <c r="V976" s="17">
        <v>0.42128117114647801</v>
      </c>
      <c r="W976" s="17">
        <v>0.46160231608408298</v>
      </c>
      <c r="X976" s="17"/>
      <c r="Y976" s="17">
        <v>0.38623186214044802</v>
      </c>
      <c r="Z976" s="17">
        <v>0.46905352577592402</v>
      </c>
      <c r="AA976" s="17">
        <v>0.47200615152048297</v>
      </c>
      <c r="AB976" s="17">
        <v>0.55103330492097802</v>
      </c>
      <c r="AC976" s="17">
        <v>0.63024722028880897</v>
      </c>
      <c r="AD976" s="17">
        <v>0.46087695846041699</v>
      </c>
      <c r="AE976" s="17"/>
      <c r="AF976" s="17">
        <v>0.44099202906226398</v>
      </c>
      <c r="AG976" s="17">
        <v>0.46383191801221502</v>
      </c>
      <c r="AH976" s="17"/>
      <c r="AI976" s="17">
        <v>0.38473340491241897</v>
      </c>
      <c r="AJ976" s="17">
        <v>0.42970498657719097</v>
      </c>
      <c r="AK976" s="17">
        <v>0.497102109934415</v>
      </c>
      <c r="AL976" s="17">
        <v>0.48472948692676499</v>
      </c>
      <c r="AM976" s="17">
        <v>0.45559555179880101</v>
      </c>
      <c r="AN976" s="17">
        <v>0.44581615702295002</v>
      </c>
      <c r="AO976" s="17">
        <v>0.28498109351581502</v>
      </c>
      <c r="AP976" s="17"/>
      <c r="AQ976" s="17">
        <v>0.44898403483806099</v>
      </c>
      <c r="AR976" s="17">
        <v>0.46973032470979498</v>
      </c>
      <c r="AS976" s="17"/>
      <c r="AT976" s="17">
        <v>0.48017620521079901</v>
      </c>
      <c r="AU976" s="17">
        <v>0.445395285222557</v>
      </c>
      <c r="AV976" s="17">
        <v>0.45076761589208297</v>
      </c>
      <c r="AW976" s="17"/>
      <c r="AX976" s="17">
        <v>0.467884472647289</v>
      </c>
      <c r="AY976" s="17">
        <v>0.443722039291645</v>
      </c>
      <c r="AZ976" s="17"/>
      <c r="BA976" s="17">
        <v>0.43433046406891701</v>
      </c>
      <c r="BB976" s="17">
        <v>0.48245145282361901</v>
      </c>
      <c r="BC976" s="17">
        <v>0.43772999264728102</v>
      </c>
      <c r="BD976" s="17">
        <v>0.30740313742280401</v>
      </c>
      <c r="BE976" s="17">
        <v>0.558306894119179</v>
      </c>
      <c r="BF976" s="17"/>
      <c r="BG976" s="17">
        <v>0.47122573919973298</v>
      </c>
      <c r="BH976" s="17">
        <v>0.49475743222849</v>
      </c>
    </row>
    <row r="977" spans="2:60" x14ac:dyDescent="0.35">
      <c r="B977" t="s">
        <v>386</v>
      </c>
      <c r="C977" s="17">
        <v>0.19912205427819399</v>
      </c>
      <c r="D977" s="17">
        <v>0.20643985457046099</v>
      </c>
      <c r="E977" s="17">
        <v>0.19429245563595199</v>
      </c>
      <c r="F977" s="17"/>
      <c r="G977" s="17">
        <v>0.20097247886532901</v>
      </c>
      <c r="H977" s="17">
        <v>0.20996020927004</v>
      </c>
      <c r="I977" s="17">
        <v>0.16565504489727301</v>
      </c>
      <c r="J977" s="17">
        <v>0.17280425888381501</v>
      </c>
      <c r="K977" s="17">
        <v>0.19200482472667599</v>
      </c>
      <c r="L977" s="17">
        <v>0.24062508871132299</v>
      </c>
      <c r="M977" s="17"/>
      <c r="N977" s="17">
        <v>0.19745651860042501</v>
      </c>
      <c r="O977" s="17">
        <v>0.18732123329769801</v>
      </c>
      <c r="P977" s="17">
        <v>0.198821537041136</v>
      </c>
      <c r="Q977" s="17">
        <v>0.213442924252401</v>
      </c>
      <c r="R977" s="17">
        <v>0.22788828671775699</v>
      </c>
      <c r="S977" s="17"/>
      <c r="T977" s="17">
        <v>0.20271582016770201</v>
      </c>
      <c r="U977" s="17">
        <v>0.19849511490309299</v>
      </c>
      <c r="V977" s="17">
        <v>0.20196058722792601</v>
      </c>
      <c r="W977" s="17">
        <v>0.19259250063244701</v>
      </c>
      <c r="X977" s="17"/>
      <c r="Y977" s="17">
        <v>0.217677287481744</v>
      </c>
      <c r="Z977" s="17">
        <v>0.186491109980579</v>
      </c>
      <c r="AA977" s="17">
        <v>0.22509135635802399</v>
      </c>
      <c r="AB977" s="17">
        <v>0.17250837561488799</v>
      </c>
      <c r="AC977" s="17">
        <v>0.20369258639905699</v>
      </c>
      <c r="AD977" s="17">
        <v>0.20346647117672501</v>
      </c>
      <c r="AE977" s="17"/>
      <c r="AF977" s="17">
        <v>0.212027420507544</v>
      </c>
      <c r="AG977" s="17">
        <v>0.17914315173006201</v>
      </c>
      <c r="AH977" s="17"/>
      <c r="AI977" s="17">
        <v>0.24341278782363099</v>
      </c>
      <c r="AJ977" s="17">
        <v>0.194846641595631</v>
      </c>
      <c r="AK977" s="17">
        <v>0.21305476279065699</v>
      </c>
      <c r="AL977" s="17">
        <v>0.18621851352754401</v>
      </c>
      <c r="AM977" s="17">
        <v>0.18432098075369699</v>
      </c>
      <c r="AN977" s="17">
        <v>0.179857438288344</v>
      </c>
      <c r="AO977" s="17">
        <v>0.27366972576196302</v>
      </c>
      <c r="AP977" s="17"/>
      <c r="AQ977" s="17">
        <v>0.190320778458374</v>
      </c>
      <c r="AR977" s="17">
        <v>0.231191437893186</v>
      </c>
      <c r="AS977" s="17"/>
      <c r="AT977" s="17">
        <v>0.18522996509759701</v>
      </c>
      <c r="AU977" s="17">
        <v>0.18815567905278299</v>
      </c>
      <c r="AV977" s="17">
        <v>0.233221036877893</v>
      </c>
      <c r="AW977" s="17"/>
      <c r="AX977" s="17">
        <v>0.20515607179732001</v>
      </c>
      <c r="AY977" s="17">
        <v>0.19694244191809199</v>
      </c>
      <c r="AZ977" s="17"/>
      <c r="BA977" s="17">
        <v>0.21813578304318501</v>
      </c>
      <c r="BB977" s="17">
        <v>0.20013629335664701</v>
      </c>
      <c r="BC977" s="17">
        <v>0.19038020623406199</v>
      </c>
      <c r="BD977" s="17">
        <v>0.325889839377834</v>
      </c>
      <c r="BE977" s="17">
        <v>0.21304535126499999</v>
      </c>
      <c r="BF977" s="17"/>
      <c r="BG977" s="17">
        <v>0.20433523277634999</v>
      </c>
      <c r="BH977" s="17">
        <v>0.24162685435337</v>
      </c>
    </row>
    <row r="978" spans="2:60" x14ac:dyDescent="0.35">
      <c r="B978" t="s">
        <v>387</v>
      </c>
      <c r="C978" s="17">
        <v>0.14227425171153299</v>
      </c>
      <c r="D978" s="17">
        <v>0.179611380898967</v>
      </c>
      <c r="E978" s="17">
        <v>0.106494105303383</v>
      </c>
      <c r="F978" s="17"/>
      <c r="G978" s="17">
        <v>0.202931039888673</v>
      </c>
      <c r="H978" s="17">
        <v>0.164718555008845</v>
      </c>
      <c r="I978" s="17">
        <v>0.17579572279119199</v>
      </c>
      <c r="J978" s="17">
        <v>0.119361482188014</v>
      </c>
      <c r="K978" s="17">
        <v>8.7318734238049006E-2</v>
      </c>
      <c r="L978" s="17">
        <v>0.12236465131846901</v>
      </c>
      <c r="M978" s="17"/>
      <c r="N978" s="17">
        <v>0.13749853554414199</v>
      </c>
      <c r="O978" s="17">
        <v>0.14207738565847899</v>
      </c>
      <c r="P978" s="17">
        <v>0.155792296625093</v>
      </c>
      <c r="Q978" s="17">
        <v>0.14129404587032199</v>
      </c>
      <c r="R978" s="17">
        <v>0.12639742345145999</v>
      </c>
      <c r="S978" s="17"/>
      <c r="T978" s="17">
        <v>0.14433357339052499</v>
      </c>
      <c r="U978" s="17">
        <v>0.14159728548189399</v>
      </c>
      <c r="V978" s="17">
        <v>0.14500145876096601</v>
      </c>
      <c r="W978" s="17">
        <v>0.13705489108649399</v>
      </c>
      <c r="X978" s="17"/>
      <c r="Y978" s="17">
        <v>0.14281075574063201</v>
      </c>
      <c r="Z978" s="17">
        <v>0.15294982801478599</v>
      </c>
      <c r="AA978" s="17">
        <v>7.80644268736847E-2</v>
      </c>
      <c r="AB978" s="17">
        <v>0.11845550322038099</v>
      </c>
      <c r="AC978" s="17">
        <v>6.5337092451319898E-2</v>
      </c>
      <c r="AD978" s="17">
        <v>0.15035664412594099</v>
      </c>
      <c r="AE978" s="17"/>
      <c r="AF978" s="17">
        <v>0.141316247067449</v>
      </c>
      <c r="AG978" s="17">
        <v>0.14493872401376401</v>
      </c>
      <c r="AH978" s="17"/>
      <c r="AI978" s="17">
        <v>0.109157896851417</v>
      </c>
      <c r="AJ978" s="17">
        <v>0.16180398120060499</v>
      </c>
      <c r="AK978" s="17">
        <v>0.143866176585598</v>
      </c>
      <c r="AL978" s="17">
        <v>0.14360825830416399</v>
      </c>
      <c r="AM978" s="17">
        <v>0.13852919168981001</v>
      </c>
      <c r="AN978" s="17">
        <v>0.11607653337040499</v>
      </c>
      <c r="AO978" s="17">
        <v>0.15376777526826599</v>
      </c>
      <c r="AP978" s="17"/>
      <c r="AQ978" s="17">
        <v>0.104357212005429</v>
      </c>
      <c r="AR978" s="17">
        <v>0.201199376875736</v>
      </c>
      <c r="AS978" s="17"/>
      <c r="AT978" s="17">
        <v>7.4783296029684296E-2</v>
      </c>
      <c r="AU978" s="17">
        <v>0.131203839683289</v>
      </c>
      <c r="AV978" s="17">
        <v>0.213305889896095</v>
      </c>
      <c r="AW978" s="17"/>
      <c r="AX978" s="17">
        <v>0.14281970685221301</v>
      </c>
      <c r="AY978" s="17">
        <v>0.14207722199414599</v>
      </c>
      <c r="AZ978" s="17"/>
      <c r="BA978" s="17">
        <v>0.27346067211374703</v>
      </c>
      <c r="BB978" s="17">
        <v>0.145937755047267</v>
      </c>
      <c r="BC978" s="17">
        <v>8.78232960725953E-2</v>
      </c>
      <c r="BD978" s="17">
        <v>0.17876738149059401</v>
      </c>
      <c r="BE978" s="17">
        <v>0.21032005133777801</v>
      </c>
      <c r="BF978" s="17"/>
      <c r="BG978" s="17">
        <v>0.175686431965944</v>
      </c>
      <c r="BH978" s="17">
        <v>0.20232832089736999</v>
      </c>
    </row>
    <row r="979" spans="2:60" x14ac:dyDescent="0.35">
      <c r="B979" t="s">
        <v>388</v>
      </c>
      <c r="C979" s="17">
        <v>0.138712392587651</v>
      </c>
      <c r="D979" s="17">
        <v>0.13856247109259801</v>
      </c>
      <c r="E979" s="17">
        <v>0.13691813794579899</v>
      </c>
      <c r="F979" s="17"/>
      <c r="G979" s="17">
        <v>0.212592819710266</v>
      </c>
      <c r="H979" s="17">
        <v>0.187939616974588</v>
      </c>
      <c r="I979" s="17">
        <v>0.111047209053675</v>
      </c>
      <c r="J979" s="17">
        <v>0.140980155611478</v>
      </c>
      <c r="K979" s="17">
        <v>7.7170967646000899E-2</v>
      </c>
      <c r="L979" s="17">
        <v>0.122611646917377</v>
      </c>
      <c r="M979" s="17"/>
      <c r="N979" s="17">
        <v>0.14079070604681601</v>
      </c>
      <c r="O979" s="17">
        <v>0.139026873139002</v>
      </c>
      <c r="P979" s="17">
        <v>0.13785427107332501</v>
      </c>
      <c r="Q979" s="17">
        <v>0.154922000783387</v>
      </c>
      <c r="R979" s="17">
        <v>0.126318602235161</v>
      </c>
      <c r="S979" s="17"/>
      <c r="T979" s="17">
        <v>0.123118794080468</v>
      </c>
      <c r="U979" s="17">
        <v>0.139120702518434</v>
      </c>
      <c r="V979" s="17">
        <v>0.14951456543255401</v>
      </c>
      <c r="W979" s="17">
        <v>0.13221359725468801</v>
      </c>
      <c r="X979" s="17"/>
      <c r="Y979" s="17">
        <v>0.14710293710931699</v>
      </c>
      <c r="Z979" s="17">
        <v>0.108441111841723</v>
      </c>
      <c r="AA979" s="17">
        <v>0.19339286036080899</v>
      </c>
      <c r="AB979" s="17">
        <v>0.16949415434260201</v>
      </c>
      <c r="AC979" s="17">
        <v>0.27573169571852901</v>
      </c>
      <c r="AD979" s="17">
        <v>0.166402016590355</v>
      </c>
      <c r="AE979" s="17"/>
      <c r="AF979" s="17">
        <v>0.123842474798769</v>
      </c>
      <c r="AG979" s="17">
        <v>0.15975996821191699</v>
      </c>
      <c r="AH979" s="17"/>
      <c r="AI979" s="17">
        <v>9.0006480588228702E-2</v>
      </c>
      <c r="AJ979" s="17">
        <v>0.138345646486179</v>
      </c>
      <c r="AK979" s="17">
        <v>0.12570009857911901</v>
      </c>
      <c r="AL979" s="17">
        <v>0.12599052616115899</v>
      </c>
      <c r="AM979" s="17">
        <v>0.147063219132852</v>
      </c>
      <c r="AN979" s="17">
        <v>0.18762071805023101</v>
      </c>
      <c r="AO979" s="17">
        <v>0.16741146704013299</v>
      </c>
      <c r="AP979" s="17"/>
      <c r="AQ979" s="17">
        <v>0.167798016850148</v>
      </c>
      <c r="AR979" s="17">
        <v>0.116090322865554</v>
      </c>
      <c r="AS979" s="17"/>
      <c r="AT979" s="17">
        <v>0.171371930241869</v>
      </c>
      <c r="AU979" s="17">
        <v>0.124156057926903</v>
      </c>
      <c r="AV979" s="17">
        <v>0.13736939757144701</v>
      </c>
      <c r="AW979" s="17"/>
      <c r="AX979" s="17">
        <v>0.13061086718222201</v>
      </c>
      <c r="AY979" s="17">
        <v>0.14163883170609501</v>
      </c>
      <c r="AZ979" s="17"/>
      <c r="BA979" s="17">
        <v>0.174212513077417</v>
      </c>
      <c r="BB979" s="17">
        <v>0.17544710739281999</v>
      </c>
      <c r="BC979" s="17">
        <v>0.14323571178550201</v>
      </c>
      <c r="BD979" s="17">
        <v>0.17587724247663</v>
      </c>
      <c r="BE979" s="17">
        <v>4.8670171884483603E-2</v>
      </c>
      <c r="BF979" s="17"/>
      <c r="BG979" s="17">
        <v>0.175159099964356</v>
      </c>
      <c r="BH979" s="17">
        <v>8.0889461827616901E-2</v>
      </c>
    </row>
    <row r="980" spans="2:60" x14ac:dyDescent="0.35">
      <c r="B980" t="s">
        <v>114</v>
      </c>
      <c r="C980" s="17">
        <v>0.13419615986831099</v>
      </c>
      <c r="D980" s="17">
        <v>0.1207291422183</v>
      </c>
      <c r="E980" s="17">
        <v>0.14597632947412101</v>
      </c>
      <c r="F980" s="17"/>
      <c r="G980" s="17">
        <v>0.14766772682656101</v>
      </c>
      <c r="H980" s="17">
        <v>6.3577200636662098E-2</v>
      </c>
      <c r="I980" s="17">
        <v>0.11566156783135</v>
      </c>
      <c r="J980" s="17">
        <v>0.176315965345305</v>
      </c>
      <c r="K980" s="17">
        <v>0.13601076905682899</v>
      </c>
      <c r="L980" s="17">
        <v>0.16800511157304901</v>
      </c>
      <c r="M980" s="17"/>
      <c r="N980" s="17">
        <v>0.17380572784385101</v>
      </c>
      <c r="O980" s="17">
        <v>0.15675010884409199</v>
      </c>
      <c r="P980" s="17">
        <v>0.112377474490607</v>
      </c>
      <c r="Q980" s="17">
        <v>9.9643267388096701E-2</v>
      </c>
      <c r="R980" s="17">
        <v>7.8022678523774897E-2</v>
      </c>
      <c r="S980" s="17"/>
      <c r="T980" s="17">
        <v>0.13015637051041701</v>
      </c>
      <c r="U980" s="17">
        <v>0.15044656421288999</v>
      </c>
      <c r="V980" s="17">
        <v>0.128361704996483</v>
      </c>
      <c r="W980" s="17">
        <v>0.132235144990207</v>
      </c>
      <c r="X980" s="17"/>
      <c r="Y980" s="17">
        <v>0.13494672539163899</v>
      </c>
      <c r="Z980" s="17">
        <v>0.13799050777699301</v>
      </c>
      <c r="AA980" s="17">
        <v>0.15332879106512601</v>
      </c>
      <c r="AB980" s="17">
        <v>0.125428282063832</v>
      </c>
      <c r="AC980" s="17">
        <v>5.2346791924459402E-2</v>
      </c>
      <c r="AD980" s="17">
        <v>0.12634034661547799</v>
      </c>
      <c r="AE980" s="17"/>
      <c r="AF980" s="17">
        <v>0.12719398476719901</v>
      </c>
      <c r="AG980" s="17">
        <v>0.140270684249544</v>
      </c>
      <c r="AH980" s="17"/>
      <c r="AI980" s="17">
        <v>0.2082415632437</v>
      </c>
      <c r="AJ980" s="17">
        <v>0.143453744795523</v>
      </c>
      <c r="AK980" s="17">
        <v>0.15945431674742899</v>
      </c>
      <c r="AL980" s="17">
        <v>0.13372194261604101</v>
      </c>
      <c r="AM980" s="17">
        <v>0.102164701654784</v>
      </c>
      <c r="AN980" s="17">
        <v>9.4559739901619103E-2</v>
      </c>
      <c r="AO980" s="17">
        <v>0.110959295547952</v>
      </c>
      <c r="AP980" s="17"/>
      <c r="AQ980" s="17">
        <v>0.135528312373006</v>
      </c>
      <c r="AR980" s="17">
        <v>9.4684578286442597E-2</v>
      </c>
      <c r="AS980" s="17"/>
      <c r="AT980" s="17">
        <v>0.120929677456816</v>
      </c>
      <c r="AU980" s="17">
        <v>0.166155100802553</v>
      </c>
      <c r="AV980" s="17">
        <v>6.1135754362340901E-2</v>
      </c>
      <c r="AW980" s="17"/>
      <c r="AX980" s="17">
        <v>0.13535363606785</v>
      </c>
      <c r="AY980" s="17">
        <v>0.13377805544235499</v>
      </c>
      <c r="AZ980" s="17"/>
      <c r="BA980" s="17">
        <v>6.6294831877363805E-2</v>
      </c>
      <c r="BB980" s="17">
        <v>0.10690718430919</v>
      </c>
      <c r="BC980" s="17">
        <v>0.15248337205745599</v>
      </c>
      <c r="BD980" s="17">
        <v>6.4950955200415494E-2</v>
      </c>
      <c r="BE980" s="17">
        <v>6.5445579774810095E-2</v>
      </c>
      <c r="BF980" s="17"/>
      <c r="BG980" s="17">
        <v>9.7433093069793503E-2</v>
      </c>
      <c r="BH980" s="17">
        <v>6.5320300161803999E-2</v>
      </c>
    </row>
    <row r="981" spans="2:60" x14ac:dyDescent="0.35">
      <c r="B981" t="s">
        <v>389</v>
      </c>
      <c r="C981" s="17">
        <v>0.130736745671031</v>
      </c>
      <c r="D981" s="17">
        <v>0.164711095918259</v>
      </c>
      <c r="E981" s="17">
        <v>0.100523419136873</v>
      </c>
      <c r="F981" s="17"/>
      <c r="G981" s="17">
        <v>0.180044727161493</v>
      </c>
      <c r="H981" s="17">
        <v>0.13034878641380501</v>
      </c>
      <c r="I981" s="17">
        <v>0.14533752913964801</v>
      </c>
      <c r="J981" s="17">
        <v>0.10108125482465199</v>
      </c>
      <c r="K981" s="17">
        <v>0.12060086955866101</v>
      </c>
      <c r="L981" s="17">
        <v>0.12152517395933</v>
      </c>
      <c r="M981" s="17"/>
      <c r="N981" s="17">
        <v>0.116675918520856</v>
      </c>
      <c r="O981" s="17">
        <v>9.6150665213698194E-2</v>
      </c>
      <c r="P981" s="17">
        <v>0.14865597241305001</v>
      </c>
      <c r="Q981" s="17">
        <v>0.14427261231749999</v>
      </c>
      <c r="R981" s="17">
        <v>0.18980173855121299</v>
      </c>
      <c r="S981" s="17"/>
      <c r="T981" s="17">
        <v>0.12469878011619399</v>
      </c>
      <c r="U981" s="17">
        <v>0.13720186761824099</v>
      </c>
      <c r="V981" s="17">
        <v>0.123860014115179</v>
      </c>
      <c r="W981" s="17">
        <v>0.140361410314849</v>
      </c>
      <c r="X981" s="17"/>
      <c r="Y981" s="17">
        <v>0.13181487932735</v>
      </c>
      <c r="Z981" s="17">
        <v>0.14352640215690399</v>
      </c>
      <c r="AA981" s="17">
        <v>0.10075108370308899</v>
      </c>
      <c r="AB981" s="17">
        <v>0.12805908400326901</v>
      </c>
      <c r="AC981" s="17">
        <v>0.11704844333047799</v>
      </c>
      <c r="AD981" s="17">
        <v>9.6115635499517793E-2</v>
      </c>
      <c r="AE981" s="17"/>
      <c r="AF981" s="17">
        <v>0.127473793312216</v>
      </c>
      <c r="AG981" s="17">
        <v>0.13619846539279301</v>
      </c>
      <c r="AH981" s="17"/>
      <c r="AI981" s="17">
        <v>0.115058846115246</v>
      </c>
      <c r="AJ981" s="17">
        <v>0.131653227927093</v>
      </c>
      <c r="AK981" s="17">
        <v>8.5808519132599598E-2</v>
      </c>
      <c r="AL981" s="17">
        <v>0.14893750571874101</v>
      </c>
      <c r="AM981" s="17">
        <v>0.15391071609361501</v>
      </c>
      <c r="AN981" s="17">
        <v>0.14864440720745001</v>
      </c>
      <c r="AO981" s="17">
        <v>0.14356064060193599</v>
      </c>
      <c r="AP981" s="17"/>
      <c r="AQ981" s="17">
        <v>0.103589370883705</v>
      </c>
      <c r="AR981" s="17">
        <v>0.17388311169021001</v>
      </c>
      <c r="AS981" s="17"/>
      <c r="AT981" s="17">
        <v>7.8894456389243098E-2</v>
      </c>
      <c r="AU981" s="17">
        <v>0.10055867804009599</v>
      </c>
      <c r="AV981" s="17">
        <v>0.21940427278874799</v>
      </c>
      <c r="AW981" s="17"/>
      <c r="AX981" s="17">
        <v>0.13012426343317199</v>
      </c>
      <c r="AY981" s="17">
        <v>0.13095798696702499</v>
      </c>
      <c r="AZ981" s="17"/>
      <c r="BA981" s="17">
        <v>0.17460069364123301</v>
      </c>
      <c r="BB981" s="17">
        <v>0.130580020537644</v>
      </c>
      <c r="BC981" s="17">
        <v>8.3636406711105005E-2</v>
      </c>
      <c r="BD981" s="17">
        <v>0.14909299290240699</v>
      </c>
      <c r="BE981" s="17">
        <v>0.243834134025115</v>
      </c>
      <c r="BF981" s="17"/>
      <c r="BG981" s="17">
        <v>0.140849208319936</v>
      </c>
      <c r="BH981" s="17">
        <v>0.21983788695200401</v>
      </c>
    </row>
    <row r="982" spans="2:60" x14ac:dyDescent="0.35">
      <c r="B982" t="s">
        <v>390</v>
      </c>
      <c r="C982" s="17">
        <v>0.12355399105263799</v>
      </c>
      <c r="D982" s="17">
        <v>0.14898062563216899</v>
      </c>
      <c r="E982" s="17">
        <v>0.101343041371649</v>
      </c>
      <c r="F982" s="17"/>
      <c r="G982" s="17">
        <v>0.17218061372520699</v>
      </c>
      <c r="H982" s="17">
        <v>0.14141763372938701</v>
      </c>
      <c r="I982" s="17">
        <v>0.16408489984542399</v>
      </c>
      <c r="J982" s="17">
        <v>0.115553337509888</v>
      </c>
      <c r="K982" s="17">
        <v>8.3970037118340501E-2</v>
      </c>
      <c r="L982" s="17">
        <v>8.5602645825672299E-2</v>
      </c>
      <c r="M982" s="17"/>
      <c r="N982" s="17">
        <v>0.11418908938191499</v>
      </c>
      <c r="O982" s="17">
        <v>0.104013031653965</v>
      </c>
      <c r="P982" s="17">
        <v>0.137423797614489</v>
      </c>
      <c r="Q982" s="17">
        <v>0.12711653297591699</v>
      </c>
      <c r="R982" s="17">
        <v>0.15885726132899</v>
      </c>
      <c r="S982" s="17"/>
      <c r="T982" s="17">
        <v>0.129256067035388</v>
      </c>
      <c r="U982" s="17">
        <v>0.119507314268751</v>
      </c>
      <c r="V982" s="17">
        <v>0.116217984462215</v>
      </c>
      <c r="W982" s="17">
        <v>0.13471408634200499</v>
      </c>
      <c r="X982" s="17"/>
      <c r="Y982" s="17">
        <v>0.14289519850318699</v>
      </c>
      <c r="Z982" s="17">
        <v>0.119935004764125</v>
      </c>
      <c r="AA982" s="17">
        <v>0.15332364978677901</v>
      </c>
      <c r="AB982" s="17">
        <v>0.10609804454194099</v>
      </c>
      <c r="AC982" s="17">
        <v>6.4240024797063894E-2</v>
      </c>
      <c r="AD982" s="17">
        <v>9.0606636702516605E-2</v>
      </c>
      <c r="AE982" s="17"/>
      <c r="AF982" s="17">
        <v>0.115910873857383</v>
      </c>
      <c r="AG982" s="17">
        <v>0.13441862264647</v>
      </c>
      <c r="AH982" s="17"/>
      <c r="AI982" s="17">
        <v>9.7135432406139297E-2</v>
      </c>
      <c r="AJ982" s="17">
        <v>0.123353500614822</v>
      </c>
      <c r="AK982" s="17">
        <v>0.117071914036084</v>
      </c>
      <c r="AL982" s="17">
        <v>0.123721314525458</v>
      </c>
      <c r="AM982" s="17">
        <v>0.11806671813566599</v>
      </c>
      <c r="AN982" s="17">
        <v>0.150178432799046</v>
      </c>
      <c r="AO982" s="17">
        <v>0.19321380349435599</v>
      </c>
      <c r="AP982" s="17"/>
      <c r="AQ982" s="17">
        <v>0.12734792939186099</v>
      </c>
      <c r="AR982" s="17">
        <v>0.138849114611622</v>
      </c>
      <c r="AS982" s="17"/>
      <c r="AT982" s="17">
        <v>9.43929528112675E-2</v>
      </c>
      <c r="AU982" s="17">
        <v>0.102973727026954</v>
      </c>
      <c r="AV982" s="17">
        <v>0.18163344383901101</v>
      </c>
      <c r="AW982" s="17"/>
      <c r="AX982" s="17">
        <v>0.11902380790058199</v>
      </c>
      <c r="AY982" s="17">
        <v>0.12519038722822801</v>
      </c>
      <c r="AZ982" s="17"/>
      <c r="BA982" s="17">
        <v>0.13041930082140801</v>
      </c>
      <c r="BB982" s="17">
        <v>0.147678027769334</v>
      </c>
      <c r="BC982" s="17">
        <v>9.7574272122890895E-2</v>
      </c>
      <c r="BD982" s="17">
        <v>0.214729212450291</v>
      </c>
      <c r="BE982" s="17">
        <v>0.13662860293843901</v>
      </c>
      <c r="BF982" s="17"/>
      <c r="BG982" s="17">
        <v>0.143651894241242</v>
      </c>
      <c r="BH982" s="17">
        <v>0.15641009913109799</v>
      </c>
    </row>
    <row r="983" spans="2:60" x14ac:dyDescent="0.35">
      <c r="B983" t="s">
        <v>391</v>
      </c>
      <c r="C983" s="17">
        <v>0.121279242224632</v>
      </c>
      <c r="D983" s="17">
        <v>0.147414347265165</v>
      </c>
      <c r="E983" s="17">
        <v>9.7052451903591103E-2</v>
      </c>
      <c r="F983" s="17"/>
      <c r="G983" s="17">
        <v>0.18642232989155799</v>
      </c>
      <c r="H983" s="17">
        <v>0.159273503733561</v>
      </c>
      <c r="I983" s="17">
        <v>0.118204644182689</v>
      </c>
      <c r="J983" s="17">
        <v>0.10809923644962401</v>
      </c>
      <c r="K983" s="17">
        <v>0.103650487143917</v>
      </c>
      <c r="L983" s="17">
        <v>7.7537749342687201E-2</v>
      </c>
      <c r="M983" s="17"/>
      <c r="N983" s="17">
        <v>0.119426669224293</v>
      </c>
      <c r="O983" s="17">
        <v>7.8933547078788496E-2</v>
      </c>
      <c r="P983" s="17">
        <v>0.13963640210158501</v>
      </c>
      <c r="Q983" s="17">
        <v>0.15318584836333499</v>
      </c>
      <c r="R983" s="17">
        <v>0.13599662973912299</v>
      </c>
      <c r="S983" s="17"/>
      <c r="T983" s="17">
        <v>0.13007477036743201</v>
      </c>
      <c r="U983" s="17">
        <v>9.3998052656445105E-2</v>
      </c>
      <c r="V983" s="17">
        <v>0.126846948196006</v>
      </c>
      <c r="W983" s="17">
        <v>0.12987819677495399</v>
      </c>
      <c r="X983" s="17"/>
      <c r="Y983" s="17">
        <v>0.154221456962335</v>
      </c>
      <c r="Z983" s="17">
        <v>0.103062595654083</v>
      </c>
      <c r="AA983" s="17">
        <v>0.132527767170044</v>
      </c>
      <c r="AB983" s="17">
        <v>0.101533773094845</v>
      </c>
      <c r="AC983" s="17">
        <v>8.5539504491378496E-2</v>
      </c>
      <c r="AD983" s="17">
        <v>0.106861294363014</v>
      </c>
      <c r="AE983" s="17"/>
      <c r="AF983" s="17">
        <v>0.12691652124703101</v>
      </c>
      <c r="AG983" s="17">
        <v>0.113963229333506</v>
      </c>
      <c r="AH983" s="17"/>
      <c r="AI983" s="17">
        <v>0.108714854927802</v>
      </c>
      <c r="AJ983" s="17">
        <v>0.128244043481021</v>
      </c>
      <c r="AK983" s="17">
        <v>8.8005862169127397E-2</v>
      </c>
      <c r="AL983" s="17">
        <v>0.11607742488228</v>
      </c>
      <c r="AM983" s="17">
        <v>0.14396411239809001</v>
      </c>
      <c r="AN983" s="17">
        <v>0.12271083353235</v>
      </c>
      <c r="AO983" s="17">
        <v>0.14253684604191399</v>
      </c>
      <c r="AP983" s="17"/>
      <c r="AQ983" s="17">
        <v>0.10749276568145801</v>
      </c>
      <c r="AR983" s="17">
        <v>0.148658671831672</v>
      </c>
      <c r="AS983" s="17"/>
      <c r="AT983" s="17">
        <v>8.1728552389137496E-2</v>
      </c>
      <c r="AU983" s="17">
        <v>8.5542056208951403E-2</v>
      </c>
      <c r="AV983" s="17">
        <v>0.202547178506706</v>
      </c>
      <c r="AW983" s="17"/>
      <c r="AX983" s="17">
        <v>0.108627285912866</v>
      </c>
      <c r="AY983" s="17">
        <v>0.12584939142774301</v>
      </c>
      <c r="AZ983" s="17"/>
      <c r="BA983" s="17">
        <v>0.17472720061046301</v>
      </c>
      <c r="BB983" s="17">
        <v>0.113727123969403</v>
      </c>
      <c r="BC983" s="17">
        <v>0.10645256710064301</v>
      </c>
      <c r="BD983" s="17">
        <v>0.13203231206791</v>
      </c>
      <c r="BE983" s="17">
        <v>0.15571283860266999</v>
      </c>
      <c r="BF983" s="17"/>
      <c r="BG983" s="17">
        <v>0.127957284428039</v>
      </c>
      <c r="BH983" s="17">
        <v>0.149714982140149</v>
      </c>
    </row>
    <row r="984" spans="2:60" x14ac:dyDescent="0.35">
      <c r="B984" t="s">
        <v>392</v>
      </c>
      <c r="C984" s="17">
        <v>0.101489830143738</v>
      </c>
      <c r="D984" s="17">
        <v>0.12424025929747901</v>
      </c>
      <c r="E984" s="17">
        <v>8.0106175292266796E-2</v>
      </c>
      <c r="F984" s="17"/>
      <c r="G984" s="17">
        <v>0.16110981047890599</v>
      </c>
      <c r="H984" s="17">
        <v>8.1421184380879794E-2</v>
      </c>
      <c r="I984" s="17">
        <v>0.13657823225333099</v>
      </c>
      <c r="J984" s="17">
        <v>7.9680854389573397E-2</v>
      </c>
      <c r="K984" s="17">
        <v>8.7113103095543501E-2</v>
      </c>
      <c r="L984" s="17">
        <v>8.4417850871205999E-2</v>
      </c>
      <c r="M984" s="17"/>
      <c r="N984" s="17">
        <v>8.2328737438020799E-2</v>
      </c>
      <c r="O984" s="17">
        <v>7.9426221516593204E-2</v>
      </c>
      <c r="P984" s="17">
        <v>0.112914801692934</v>
      </c>
      <c r="Q984" s="17">
        <v>0.108869339014724</v>
      </c>
      <c r="R984" s="17">
        <v>0.145549980373718</v>
      </c>
      <c r="S984" s="17"/>
      <c r="T984" s="17">
        <v>0.109095828132282</v>
      </c>
      <c r="U984" s="17">
        <v>6.6885826762511494E-2</v>
      </c>
      <c r="V984" s="17">
        <v>9.7960632762870398E-2</v>
      </c>
      <c r="W984" s="17">
        <v>0.131795218218903</v>
      </c>
      <c r="X984" s="17"/>
      <c r="Y984" s="17">
        <v>0.113079147356757</v>
      </c>
      <c r="Z984" s="17">
        <v>0.11152230832052699</v>
      </c>
      <c r="AA984" s="17">
        <v>7.9568636615903507E-2</v>
      </c>
      <c r="AB984" s="17">
        <v>7.5451387114966906E-2</v>
      </c>
      <c r="AC984" s="17">
        <v>4.7394104480271898E-2</v>
      </c>
      <c r="AD984" s="17">
        <v>6.6425303391228693E-2</v>
      </c>
      <c r="AE984" s="17"/>
      <c r="AF984" s="17">
        <v>0.105653449360602</v>
      </c>
      <c r="AG984" s="17">
        <v>9.6599495708522498E-2</v>
      </c>
      <c r="AH984" s="17"/>
      <c r="AI984" s="17">
        <v>0.113278299441619</v>
      </c>
      <c r="AJ984" s="17">
        <v>8.1023887869433001E-2</v>
      </c>
      <c r="AK984" s="17">
        <v>0.120924220656352</v>
      </c>
      <c r="AL984" s="17">
        <v>9.9952390434405194E-2</v>
      </c>
      <c r="AM984" s="17">
        <v>0.101253465775012</v>
      </c>
      <c r="AN984" s="17">
        <v>0.116246326483113</v>
      </c>
      <c r="AO984" s="17">
        <v>7.4052183400568697E-2</v>
      </c>
      <c r="AP984" s="17"/>
      <c r="AQ984" s="17">
        <v>8.5098805051462501E-2</v>
      </c>
      <c r="AR984" s="17">
        <v>0.12718105425054799</v>
      </c>
      <c r="AS984" s="17"/>
      <c r="AT984" s="17">
        <v>7.1021081056682506E-2</v>
      </c>
      <c r="AU984" s="17">
        <v>8.5345522907202903E-2</v>
      </c>
      <c r="AV984" s="17">
        <v>0.14787743024570099</v>
      </c>
      <c r="AW984" s="17"/>
      <c r="AX984" s="17">
        <v>8.1637435912259596E-2</v>
      </c>
      <c r="AY984" s="17">
        <v>0.108660926963957</v>
      </c>
      <c r="AZ984" s="17"/>
      <c r="BA984" s="17">
        <v>0.13644258152685801</v>
      </c>
      <c r="BB984" s="17">
        <v>0.111213847314518</v>
      </c>
      <c r="BC984" s="17">
        <v>8.2398548002681801E-2</v>
      </c>
      <c r="BD984" s="17">
        <v>0.11183249234279199</v>
      </c>
      <c r="BE984" s="17">
        <v>0.12190540645133401</v>
      </c>
      <c r="BF984" s="17"/>
      <c r="BG984" s="17">
        <v>0.117099232313661</v>
      </c>
      <c r="BH984" s="17">
        <v>0.119354116348318</v>
      </c>
    </row>
    <row r="985" spans="2:60" x14ac:dyDescent="0.35">
      <c r="B985" t="s">
        <v>393</v>
      </c>
      <c r="C985" s="17">
        <v>8.50806066435391E-2</v>
      </c>
      <c r="D985" s="17">
        <v>9.7070989545914393E-2</v>
      </c>
      <c r="E985" s="17">
        <v>7.50248055250093E-2</v>
      </c>
      <c r="F985" s="17"/>
      <c r="G985" s="17">
        <v>6.5289880641284395E-2</v>
      </c>
      <c r="H985" s="17">
        <v>0.113774691015586</v>
      </c>
      <c r="I985" s="17">
        <v>0.101474817061202</v>
      </c>
      <c r="J985" s="17">
        <v>5.9637344683346298E-2</v>
      </c>
      <c r="K985" s="17">
        <v>7.28151817321816E-2</v>
      </c>
      <c r="L985" s="17">
        <v>8.8008035056671E-2</v>
      </c>
      <c r="M985" s="17"/>
      <c r="N985" s="17">
        <v>7.8195893863628102E-2</v>
      </c>
      <c r="O985" s="17">
        <v>8.0409849027092195E-2</v>
      </c>
      <c r="P985" s="17">
        <v>9.1051689551362502E-2</v>
      </c>
      <c r="Q985" s="17">
        <v>9.0075299655061697E-2</v>
      </c>
      <c r="R985" s="17">
        <v>8.8807517849167697E-2</v>
      </c>
      <c r="S985" s="17"/>
      <c r="T985" s="17">
        <v>6.6972090109998494E-2</v>
      </c>
      <c r="U985" s="17">
        <v>5.7296282806386899E-2</v>
      </c>
      <c r="V985" s="17">
        <v>8.8705377833891194E-2</v>
      </c>
      <c r="W985" s="17">
        <v>0.116312272705484</v>
      </c>
      <c r="X985" s="17"/>
      <c r="Y985" s="17">
        <v>6.3222316726152694E-2</v>
      </c>
      <c r="Z985" s="17">
        <v>9.4880863595102505E-2</v>
      </c>
      <c r="AA985" s="17">
        <v>9.8945598321857897E-2</v>
      </c>
      <c r="AB985" s="17">
        <v>9.9346888390491495E-2</v>
      </c>
      <c r="AC985" s="17">
        <v>3.51114989273087E-2</v>
      </c>
      <c r="AD985" s="17">
        <v>0.100692167505954</v>
      </c>
      <c r="AE985" s="17"/>
      <c r="AF985" s="17">
        <v>8.6018538167098299E-2</v>
      </c>
      <c r="AG985" s="17">
        <v>8.3728651895352599E-2</v>
      </c>
      <c r="AH985" s="17"/>
      <c r="AI985" s="17">
        <v>9.1730408783170098E-2</v>
      </c>
      <c r="AJ985" s="17">
        <v>0.10872650027019699</v>
      </c>
      <c r="AK985" s="17">
        <v>6.9186900697751005E-2</v>
      </c>
      <c r="AL985" s="17">
        <v>0.108062361457781</v>
      </c>
      <c r="AM985" s="17">
        <v>7.3697712187384606E-2</v>
      </c>
      <c r="AN985" s="17">
        <v>5.7683555458060198E-2</v>
      </c>
      <c r="AO985" s="17">
        <v>7.4833276894644807E-2</v>
      </c>
      <c r="AP985" s="17"/>
      <c r="AQ985" s="17">
        <v>7.1056827029047198E-2</v>
      </c>
      <c r="AR985" s="17">
        <v>0.104851801712079</v>
      </c>
      <c r="AS985" s="17"/>
      <c r="AT985" s="17">
        <v>5.7291575791905497E-2</v>
      </c>
      <c r="AU985" s="17">
        <v>8.4251159258202202E-2</v>
      </c>
      <c r="AV985" s="17">
        <v>0.101905034849927</v>
      </c>
      <c r="AW985" s="17"/>
      <c r="AX985" s="17">
        <v>6.0917518155460197E-2</v>
      </c>
      <c r="AY985" s="17">
        <v>9.3808815694957595E-2</v>
      </c>
      <c r="AZ985" s="17"/>
      <c r="BA985" s="17">
        <v>0.107880292680923</v>
      </c>
      <c r="BB985" s="17">
        <v>7.08193396291322E-2</v>
      </c>
      <c r="BC985" s="17">
        <v>6.9146382157311406E-2</v>
      </c>
      <c r="BD985" s="17">
        <v>8.6765417810445902E-2</v>
      </c>
      <c r="BE985" s="17">
        <v>0.15749344668510201</v>
      </c>
      <c r="BF985" s="17"/>
      <c r="BG985" s="17">
        <v>7.9464956777783202E-2</v>
      </c>
      <c r="BH985" s="17">
        <v>0.13957929412415501</v>
      </c>
    </row>
    <row r="986" spans="2:60" x14ac:dyDescent="0.35">
      <c r="B986" t="s">
        <v>394</v>
      </c>
      <c r="C986" s="17">
        <v>5.5105419919734298E-2</v>
      </c>
      <c r="D986" s="17">
        <v>5.2059582359886697E-2</v>
      </c>
      <c r="E986" s="17">
        <v>5.8856142640589103E-2</v>
      </c>
      <c r="F986" s="17"/>
      <c r="G986" s="17">
        <v>4.15722215073129E-2</v>
      </c>
      <c r="H986" s="17">
        <v>2.4072435216016801E-2</v>
      </c>
      <c r="I986" s="17">
        <v>9.08306728332091E-2</v>
      </c>
      <c r="J986" s="17">
        <v>5.1628540594893003E-2</v>
      </c>
      <c r="K986" s="17">
        <v>6.0379382037419799E-2</v>
      </c>
      <c r="L986" s="17">
        <v>5.9764187438062902E-2</v>
      </c>
      <c r="M986" s="17"/>
      <c r="N986" s="17">
        <v>4.5314153330538301E-2</v>
      </c>
      <c r="O986" s="17">
        <v>6.8123231382310495E-2</v>
      </c>
      <c r="P986" s="17">
        <v>4.0236059692398997E-2</v>
      </c>
      <c r="Q986" s="17">
        <v>6.3766502199887401E-2</v>
      </c>
      <c r="R986" s="17">
        <v>7.81528448738633E-2</v>
      </c>
      <c r="S986" s="17"/>
      <c r="T986" s="17">
        <v>7.4958854206092898E-2</v>
      </c>
      <c r="U986" s="17">
        <v>3.81632016193027E-2</v>
      </c>
      <c r="V986" s="17">
        <v>4.9869932039040402E-2</v>
      </c>
      <c r="W986" s="17">
        <v>6.4082170176344599E-2</v>
      </c>
      <c r="X986" s="17"/>
      <c r="Y986" s="17">
        <v>6.6642815714968898E-2</v>
      </c>
      <c r="Z986" s="17">
        <v>5.6334126700982701E-2</v>
      </c>
      <c r="AA986" s="17">
        <v>2.5835429364299899E-2</v>
      </c>
      <c r="AB986" s="17">
        <v>2.86453329367258E-2</v>
      </c>
      <c r="AC986" s="17">
        <v>8.7405905267994993E-2</v>
      </c>
      <c r="AD986" s="17">
        <v>4.6702223290094699E-2</v>
      </c>
      <c r="AE986" s="17"/>
      <c r="AF986" s="17">
        <v>5.9194106628510497E-2</v>
      </c>
      <c r="AG986" s="17">
        <v>4.8428481210992101E-2</v>
      </c>
      <c r="AH986" s="17"/>
      <c r="AI986" s="17">
        <v>6.9231862050642398E-2</v>
      </c>
      <c r="AJ986" s="17">
        <v>4.1968280167488603E-2</v>
      </c>
      <c r="AK986" s="17">
        <v>3.4399508147790199E-2</v>
      </c>
      <c r="AL986" s="17">
        <v>6.8639560430420299E-2</v>
      </c>
      <c r="AM986" s="17">
        <v>5.76852005343306E-2</v>
      </c>
      <c r="AN986" s="17">
        <v>0.100150346965324</v>
      </c>
      <c r="AO986" s="17">
        <v>5.8130111929406099E-2</v>
      </c>
      <c r="AP986" s="17"/>
      <c r="AQ986" s="17">
        <v>5.8885616260996698E-2</v>
      </c>
      <c r="AR986" s="17">
        <v>4.8834361274068101E-2</v>
      </c>
      <c r="AS986" s="17"/>
      <c r="AT986" s="17">
        <v>6.8287052953808006E-2</v>
      </c>
      <c r="AU986" s="17">
        <v>5.2728723280216903E-2</v>
      </c>
      <c r="AV986" s="17">
        <v>5.4916671502517701E-2</v>
      </c>
      <c r="AW986" s="17"/>
      <c r="AX986" s="17">
        <v>5.6007427175277201E-2</v>
      </c>
      <c r="AY986" s="17">
        <v>5.4779596178445598E-2</v>
      </c>
      <c r="AZ986" s="17"/>
      <c r="BA986" s="17">
        <v>5.7345560663194503E-2</v>
      </c>
      <c r="BB986" s="17">
        <v>3.9398948763231301E-2</v>
      </c>
      <c r="BC986" s="17">
        <v>7.1128550692104595E-2</v>
      </c>
      <c r="BD986" s="17">
        <v>0.111284661703852</v>
      </c>
      <c r="BE986" s="17">
        <v>2.3429232408503801E-2</v>
      </c>
      <c r="BF986" s="17"/>
      <c r="BG986" s="17">
        <v>4.3585552798634297E-2</v>
      </c>
      <c r="BH986" s="17">
        <v>4.56814510656013E-2</v>
      </c>
    </row>
    <row r="987" spans="2:60" x14ac:dyDescent="0.35">
      <c r="B987" t="s">
        <v>235</v>
      </c>
      <c r="C987" s="17">
        <v>3.0257371680447499E-2</v>
      </c>
      <c r="D987" s="17">
        <v>2.8151858191548002E-2</v>
      </c>
      <c r="E987" s="17">
        <v>3.1917477574037102E-2</v>
      </c>
      <c r="F987" s="17"/>
      <c r="G987" s="17">
        <v>1.7580953101538701E-2</v>
      </c>
      <c r="H987" s="17">
        <v>1.50921327683044E-2</v>
      </c>
      <c r="I987" s="17">
        <v>2.9447213236849599E-2</v>
      </c>
      <c r="J987" s="17">
        <v>2.3211100942514499E-2</v>
      </c>
      <c r="K987" s="17">
        <v>4.4215240233835697E-2</v>
      </c>
      <c r="L987" s="17">
        <v>4.5476845884854997E-2</v>
      </c>
      <c r="M987" s="17"/>
      <c r="N987" s="17">
        <v>2.5922563589811799E-2</v>
      </c>
      <c r="O987" s="17">
        <v>2.1610465075899199E-2</v>
      </c>
      <c r="P987" s="17">
        <v>2.9746399143922901E-2</v>
      </c>
      <c r="Q987" s="17">
        <v>3.0439508490811701E-2</v>
      </c>
      <c r="R987" s="17">
        <v>5.24398287077169E-2</v>
      </c>
      <c r="S987" s="17"/>
      <c r="T987" s="17">
        <v>3.0320863289449201E-2</v>
      </c>
      <c r="U987" s="17">
        <v>3.06944947110512E-2</v>
      </c>
      <c r="V987" s="17">
        <v>3.1586444652029498E-2</v>
      </c>
      <c r="W987" s="17">
        <v>2.7714373603436201E-2</v>
      </c>
      <c r="X987" s="17"/>
      <c r="Y987" s="17">
        <v>3.60024930873869E-2</v>
      </c>
      <c r="Z987" s="17">
        <v>2.5532481556945399E-2</v>
      </c>
      <c r="AA987" s="17">
        <v>1.0804197456750601E-2</v>
      </c>
      <c r="AB987" s="17">
        <v>3.7102869799252203E-2</v>
      </c>
      <c r="AC987" s="17">
        <v>9.0089078789510099E-2</v>
      </c>
      <c r="AD987" s="17">
        <v>2.6405251969092599E-2</v>
      </c>
      <c r="AE987" s="17"/>
      <c r="AF987" s="17">
        <v>2.62656552753999E-2</v>
      </c>
      <c r="AG987" s="17">
        <v>3.64824100902333E-2</v>
      </c>
      <c r="AH987" s="17"/>
      <c r="AI987" s="17">
        <v>5.9395188613905704E-3</v>
      </c>
      <c r="AJ987" s="17">
        <v>2.03289972931689E-2</v>
      </c>
      <c r="AK987" s="17">
        <v>2.2752073328166499E-2</v>
      </c>
      <c r="AL987" s="17">
        <v>2.8214430849332402E-2</v>
      </c>
      <c r="AM987" s="17">
        <v>4.1571279915563801E-2</v>
      </c>
      <c r="AN987" s="17">
        <v>4.4294933181601402E-2</v>
      </c>
      <c r="AO987" s="17">
        <v>8.9133471030609202E-2</v>
      </c>
      <c r="AP987" s="17"/>
      <c r="AQ987" s="17">
        <v>4.2095779289543299E-2</v>
      </c>
      <c r="AR987" s="17">
        <v>1.75715625482693E-2</v>
      </c>
      <c r="AS987" s="17"/>
      <c r="AT987" s="17">
        <v>5.1417204849589997E-2</v>
      </c>
      <c r="AU987" s="17">
        <v>2.7710610927433901E-2</v>
      </c>
      <c r="AV987" s="17">
        <v>2.0107535765809498E-2</v>
      </c>
      <c r="AW987" s="17"/>
      <c r="AX987" s="17">
        <v>2.4110277354344799E-2</v>
      </c>
      <c r="AY987" s="17">
        <v>3.2477829730066597E-2</v>
      </c>
      <c r="AZ987" s="17"/>
      <c r="BA987" s="17">
        <v>1.48812513835841E-2</v>
      </c>
      <c r="BB987" s="17">
        <v>3.0140848199444199E-2</v>
      </c>
      <c r="BC987" s="17">
        <v>3.5436096274141703E-2</v>
      </c>
      <c r="BD987" s="17">
        <v>3.75297505314163E-2</v>
      </c>
      <c r="BE987" s="17">
        <v>3.5249480979481003E-2</v>
      </c>
      <c r="BF987" s="17"/>
      <c r="BG987" s="17">
        <v>2.6581073799462202E-2</v>
      </c>
      <c r="BH987" s="17">
        <v>3.5827032726410697E-2</v>
      </c>
    </row>
    <row r="988" spans="2:60" x14ac:dyDescent="0.35">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row>
    <row r="989" spans="2:60" x14ac:dyDescent="0.35">
      <c r="B989" s="6" t="s">
        <v>410</v>
      </c>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row>
    <row r="990" spans="2:60" x14ac:dyDescent="0.35">
      <c r="B990" s="24" t="s">
        <v>97</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row>
    <row r="991" spans="2:60" x14ac:dyDescent="0.35">
      <c r="B991" t="s">
        <v>396</v>
      </c>
      <c r="C991" s="17">
        <v>0.549319827758458</v>
      </c>
      <c r="D991" s="17">
        <v>0.53705993549306397</v>
      </c>
      <c r="E991" s="17">
        <v>0.56127435655330304</v>
      </c>
      <c r="F991" s="17"/>
      <c r="G991" s="17">
        <v>0.39392755645632799</v>
      </c>
      <c r="H991" s="17">
        <v>0.49579505433110199</v>
      </c>
      <c r="I991" s="17">
        <v>0.53045512395706396</v>
      </c>
      <c r="J991" s="17">
        <v>0.52835320940445196</v>
      </c>
      <c r="K991" s="17">
        <v>0.59673071645694498</v>
      </c>
      <c r="L991" s="17">
        <v>0.67798272414431304</v>
      </c>
      <c r="M991" s="17"/>
      <c r="N991" s="17">
        <v>0.49930666409611701</v>
      </c>
      <c r="O991" s="17">
        <v>0.50768256014158397</v>
      </c>
      <c r="P991" s="17">
        <v>0.59344333656493597</v>
      </c>
      <c r="Q991" s="17">
        <v>0.56142459904469</v>
      </c>
      <c r="R991" s="17">
        <v>0.60062114720648596</v>
      </c>
      <c r="S991" s="17"/>
      <c r="T991" s="17">
        <v>0.541812701671602</v>
      </c>
      <c r="U991" s="17">
        <v>0.60077723326163701</v>
      </c>
      <c r="V991" s="17">
        <v>0.51737571099677904</v>
      </c>
      <c r="W991" s="17">
        <v>0.56082207803640205</v>
      </c>
      <c r="X991" s="17"/>
      <c r="Y991" s="17">
        <v>0.50026324704609504</v>
      </c>
      <c r="Z991" s="17">
        <v>0.58962421006917698</v>
      </c>
      <c r="AA991" s="17">
        <v>0.60846365342944597</v>
      </c>
      <c r="AB991" s="17">
        <v>0.54169705079359098</v>
      </c>
      <c r="AC991" s="17">
        <v>0.76730400461444503</v>
      </c>
      <c r="AD991" s="17">
        <v>0.51641920672814301</v>
      </c>
      <c r="AE991" s="17"/>
      <c r="AF991" s="17">
        <v>0.56650526983745697</v>
      </c>
      <c r="AG991" s="17">
        <v>0.52705610100213995</v>
      </c>
      <c r="AH991" s="17"/>
      <c r="AI991" s="17">
        <v>0.39328641851736001</v>
      </c>
      <c r="AJ991" s="17">
        <v>0.50604492204041995</v>
      </c>
      <c r="AK991" s="17">
        <v>0.56508997470322098</v>
      </c>
      <c r="AL991" s="17">
        <v>0.55958483908286405</v>
      </c>
      <c r="AM991" s="17">
        <v>0.59261404718634003</v>
      </c>
      <c r="AN991" s="17">
        <v>0.564639258024215</v>
      </c>
      <c r="AO991" s="17">
        <v>0.711889448201389</v>
      </c>
      <c r="AP991" s="17"/>
      <c r="AQ991" s="17">
        <v>0.57918679867824496</v>
      </c>
      <c r="AR991" s="17">
        <v>0.50801887128782097</v>
      </c>
      <c r="AS991" s="17"/>
      <c r="AT991" s="17">
        <v>0.61957889754433604</v>
      </c>
      <c r="AU991" s="17">
        <v>0.55782824302970502</v>
      </c>
      <c r="AV991" s="17">
        <v>0.50719386952966095</v>
      </c>
      <c r="AW991" s="17"/>
      <c r="AX991" s="17">
        <v>0.58219357459208798</v>
      </c>
      <c r="AY991" s="17">
        <v>0.53744514812845601</v>
      </c>
      <c r="AZ991" s="17"/>
      <c r="BA991" s="17">
        <v>0.45763878873185998</v>
      </c>
      <c r="BB991" s="17">
        <v>0.56499186184892303</v>
      </c>
      <c r="BC991" s="17">
        <v>0.60354226674962697</v>
      </c>
      <c r="BD991" s="17">
        <v>0.47909839788570902</v>
      </c>
      <c r="BE991" s="17">
        <v>0.56030150967262704</v>
      </c>
      <c r="BF991" s="17"/>
      <c r="BG991" s="17">
        <v>0.53994842681895405</v>
      </c>
      <c r="BH991" s="17">
        <v>0.53973420479901801</v>
      </c>
    </row>
    <row r="992" spans="2:60" x14ac:dyDescent="0.35">
      <c r="B992" t="s">
        <v>397</v>
      </c>
      <c r="C992" s="17">
        <v>0.45152334912919201</v>
      </c>
      <c r="D992" s="17">
        <v>0.43307416103169299</v>
      </c>
      <c r="E992" s="17">
        <v>0.47095848654877198</v>
      </c>
      <c r="F992" s="17"/>
      <c r="G992" s="17">
        <v>0.37829307923743399</v>
      </c>
      <c r="H992" s="17">
        <v>0.37964361867968199</v>
      </c>
      <c r="I992" s="17">
        <v>0.45272303265999497</v>
      </c>
      <c r="J992" s="17">
        <v>0.465344811095671</v>
      </c>
      <c r="K992" s="17">
        <v>0.48738466033035199</v>
      </c>
      <c r="L992" s="17">
        <v>0.51547089253466705</v>
      </c>
      <c r="M992" s="17"/>
      <c r="N992" s="17">
        <v>0.38837682529669598</v>
      </c>
      <c r="O992" s="17">
        <v>0.47176952469723399</v>
      </c>
      <c r="P992" s="17">
        <v>0.452204728106257</v>
      </c>
      <c r="Q992" s="17">
        <v>0.484102559887303</v>
      </c>
      <c r="R992" s="17">
        <v>0.50031723712325404</v>
      </c>
      <c r="S992" s="17"/>
      <c r="T992" s="17">
        <v>0.47243175869524701</v>
      </c>
      <c r="U992" s="17">
        <v>0.49673341500975499</v>
      </c>
      <c r="V992" s="17">
        <v>0.45024461970498297</v>
      </c>
      <c r="W992" s="17">
        <v>0.39941747235178998</v>
      </c>
      <c r="X992" s="17"/>
      <c r="Y992" s="17">
        <v>0.43390086784829701</v>
      </c>
      <c r="Z992" s="17">
        <v>0.48089930338482301</v>
      </c>
      <c r="AA992" s="17">
        <v>0.37511848837367001</v>
      </c>
      <c r="AB992" s="17">
        <v>0.44185594102662901</v>
      </c>
      <c r="AC992" s="17">
        <v>0.58201525879253202</v>
      </c>
      <c r="AD992" s="17">
        <v>0.42118551023754502</v>
      </c>
      <c r="AE992" s="17"/>
      <c r="AF992" s="17">
        <v>0.44629575336396698</v>
      </c>
      <c r="AG992" s="17">
        <v>0.46029251296850598</v>
      </c>
      <c r="AH992" s="17"/>
      <c r="AI992" s="17">
        <v>0.30958972568778897</v>
      </c>
      <c r="AJ992" s="17">
        <v>0.43788984827634603</v>
      </c>
      <c r="AK992" s="17">
        <v>0.42986894382864999</v>
      </c>
      <c r="AL992" s="17">
        <v>0.46822608745436001</v>
      </c>
      <c r="AM992" s="17">
        <v>0.49064134295374001</v>
      </c>
      <c r="AN992" s="17">
        <v>0.46616817279978301</v>
      </c>
      <c r="AO992" s="17">
        <v>0.60150354164567299</v>
      </c>
      <c r="AP992" s="17"/>
      <c r="AQ992" s="17">
        <v>0.51725997029635395</v>
      </c>
      <c r="AR992" s="17">
        <v>0.36674179548866798</v>
      </c>
      <c r="AS992" s="17"/>
      <c r="AT992" s="17">
        <v>0.53740758080469697</v>
      </c>
      <c r="AU992" s="17">
        <v>0.45234406721804199</v>
      </c>
      <c r="AV992" s="17">
        <v>0.39803208215818597</v>
      </c>
      <c r="AW992" s="17"/>
      <c r="AX992" s="17">
        <v>0.48369791983315102</v>
      </c>
      <c r="AY992" s="17">
        <v>0.43990122642818202</v>
      </c>
      <c r="AZ992" s="17"/>
      <c r="BA992" s="17">
        <v>0.42804083217514499</v>
      </c>
      <c r="BB992" s="17">
        <v>0.49494384007075098</v>
      </c>
      <c r="BC992" s="17">
        <v>0.50041564187146803</v>
      </c>
      <c r="BD992" s="17">
        <v>0.33259607454357099</v>
      </c>
      <c r="BE992" s="17">
        <v>0.35192519268009798</v>
      </c>
      <c r="BF992" s="17"/>
      <c r="BG992" s="17">
        <v>0.47933663775325303</v>
      </c>
      <c r="BH992" s="17">
        <v>0.34702947062088502</v>
      </c>
    </row>
    <row r="993" spans="2:60" x14ac:dyDescent="0.35">
      <c r="B993" t="s">
        <v>398</v>
      </c>
      <c r="C993" s="17">
        <v>0.29441212123678101</v>
      </c>
      <c r="D993" s="17">
        <v>0.29661744783164001</v>
      </c>
      <c r="E993" s="17">
        <v>0.294599075340783</v>
      </c>
      <c r="F993" s="17"/>
      <c r="G993" s="17">
        <v>0.25910658665542102</v>
      </c>
      <c r="H993" s="17">
        <v>0.31027550034295598</v>
      </c>
      <c r="I993" s="17">
        <v>0.26466332397768499</v>
      </c>
      <c r="J993" s="17">
        <v>0.29805570284820798</v>
      </c>
      <c r="K993" s="17">
        <v>0.27872411443904999</v>
      </c>
      <c r="L993" s="17">
        <v>0.33425486298072898</v>
      </c>
      <c r="M993" s="17"/>
      <c r="N993" s="17">
        <v>0.30709844959881899</v>
      </c>
      <c r="O993" s="17">
        <v>0.295586985476542</v>
      </c>
      <c r="P993" s="17">
        <v>0.287264169191634</v>
      </c>
      <c r="Q993" s="17">
        <v>0.27260806267309701</v>
      </c>
      <c r="R993" s="17">
        <v>0.31695453539487101</v>
      </c>
      <c r="S993" s="17"/>
      <c r="T993" s="17">
        <v>0.29222574229802001</v>
      </c>
      <c r="U993" s="17">
        <v>0.30692013133149898</v>
      </c>
      <c r="V993" s="17">
        <v>0.26814191371464102</v>
      </c>
      <c r="W993" s="17">
        <v>0.326953901103262</v>
      </c>
      <c r="X993" s="17"/>
      <c r="Y993" s="17">
        <v>0.26753564695415699</v>
      </c>
      <c r="Z993" s="17">
        <v>0.29506050089390201</v>
      </c>
      <c r="AA993" s="17">
        <v>0.28472161453299399</v>
      </c>
      <c r="AB993" s="17">
        <v>0.31119474419239601</v>
      </c>
      <c r="AC993" s="17">
        <v>0.31402550500028098</v>
      </c>
      <c r="AD993" s="17">
        <v>0.35632824777386402</v>
      </c>
      <c r="AE993" s="17"/>
      <c r="AF993" s="17">
        <v>0.30221643971934398</v>
      </c>
      <c r="AG993" s="17">
        <v>0.28238083978426598</v>
      </c>
      <c r="AH993" s="17"/>
      <c r="AI993" s="17">
        <v>0.33022401147324798</v>
      </c>
      <c r="AJ993" s="17">
        <v>0.29765653761263999</v>
      </c>
      <c r="AK993" s="17">
        <v>0.30541602721783201</v>
      </c>
      <c r="AL993" s="17">
        <v>0.29079329205920501</v>
      </c>
      <c r="AM993" s="17">
        <v>0.28121578134849901</v>
      </c>
      <c r="AN993" s="17">
        <v>0.29180274985211102</v>
      </c>
      <c r="AO993" s="17">
        <v>0.24274343740023199</v>
      </c>
      <c r="AP993" s="17"/>
      <c r="AQ993" s="17">
        <v>0.27043831574332</v>
      </c>
      <c r="AR993" s="17">
        <v>0.322420234929714</v>
      </c>
      <c r="AS993" s="17"/>
      <c r="AT993" s="17">
        <v>0.26944464383698802</v>
      </c>
      <c r="AU993" s="17">
        <v>0.31290809523202601</v>
      </c>
      <c r="AV993" s="17">
        <v>0.29328122450134902</v>
      </c>
      <c r="AW993" s="17"/>
      <c r="AX993" s="17">
        <v>0.307896883510963</v>
      </c>
      <c r="AY993" s="17">
        <v>0.28954114523568703</v>
      </c>
      <c r="AZ993" s="17"/>
      <c r="BA993" s="17">
        <v>0.20288259343363399</v>
      </c>
      <c r="BB993" s="17">
        <v>0.31962540747362</v>
      </c>
      <c r="BC993" s="17">
        <v>0.28764979435127502</v>
      </c>
      <c r="BD993" s="17">
        <v>0.29442946841241102</v>
      </c>
      <c r="BE993" s="17">
        <v>0.35039701199080903</v>
      </c>
      <c r="BF993" s="17"/>
      <c r="BG993" s="17">
        <v>0.29239152404824198</v>
      </c>
      <c r="BH993" s="17">
        <v>0.33622142799564803</v>
      </c>
    </row>
    <row r="994" spans="2:60" x14ac:dyDescent="0.35">
      <c r="B994" t="s">
        <v>399</v>
      </c>
      <c r="C994" s="17">
        <v>0.265219580702241</v>
      </c>
      <c r="D994" s="17">
        <v>0.27500071768219497</v>
      </c>
      <c r="E994" s="17">
        <v>0.25671525093233299</v>
      </c>
      <c r="F994" s="17"/>
      <c r="G994" s="17">
        <v>0.20181096913132199</v>
      </c>
      <c r="H994" s="17">
        <v>0.25447588906809598</v>
      </c>
      <c r="I994" s="17">
        <v>0.25078183609827298</v>
      </c>
      <c r="J994" s="17">
        <v>0.28247536734835399</v>
      </c>
      <c r="K994" s="17">
        <v>0.31004166455522503</v>
      </c>
      <c r="L994" s="17">
        <v>0.27397949667362897</v>
      </c>
      <c r="M994" s="17"/>
      <c r="N994" s="17">
        <v>0.241253109686071</v>
      </c>
      <c r="O994" s="17">
        <v>0.27023906948084903</v>
      </c>
      <c r="P994" s="17">
        <v>0.267448743138193</v>
      </c>
      <c r="Q994" s="17">
        <v>0.31442392813105702</v>
      </c>
      <c r="R994" s="17">
        <v>0.235198024724768</v>
      </c>
      <c r="S994" s="17"/>
      <c r="T994" s="17">
        <v>0.26571353516567803</v>
      </c>
      <c r="U994" s="17">
        <v>0.28003796953462701</v>
      </c>
      <c r="V994" s="17">
        <v>0.259167236329713</v>
      </c>
      <c r="W994" s="17">
        <v>0.261632115339611</v>
      </c>
      <c r="X994" s="17"/>
      <c r="Y994" s="17">
        <v>0.251951322023661</v>
      </c>
      <c r="Z994" s="17">
        <v>0.27326962395689502</v>
      </c>
      <c r="AA994" s="17">
        <v>0.204586803070578</v>
      </c>
      <c r="AB994" s="17">
        <v>0.33271514325431201</v>
      </c>
      <c r="AC994" s="17">
        <v>0.44894089045514401</v>
      </c>
      <c r="AD994" s="17">
        <v>0.22448479314790901</v>
      </c>
      <c r="AE994" s="17"/>
      <c r="AF994" s="17">
        <v>0.27303344946123598</v>
      </c>
      <c r="AG994" s="17">
        <v>0.252917399726031</v>
      </c>
      <c r="AH994" s="17"/>
      <c r="AI994" s="17">
        <v>0.24145237953762</v>
      </c>
      <c r="AJ994" s="17">
        <v>0.25544184702836598</v>
      </c>
      <c r="AK994" s="17">
        <v>0.23919411873305799</v>
      </c>
      <c r="AL994" s="17">
        <v>0.31093477923684298</v>
      </c>
      <c r="AM994" s="17">
        <v>0.28182219246703499</v>
      </c>
      <c r="AN994" s="17">
        <v>0.28150052177576002</v>
      </c>
      <c r="AO994" s="17">
        <v>0.21199242797055901</v>
      </c>
      <c r="AP994" s="17"/>
      <c r="AQ994" s="17">
        <v>0.28904449617109201</v>
      </c>
      <c r="AR994" s="17">
        <v>0.246394855012908</v>
      </c>
      <c r="AS994" s="17"/>
      <c r="AT994" s="17">
        <v>0.32040330959852997</v>
      </c>
      <c r="AU994" s="17">
        <v>0.27619512588339601</v>
      </c>
      <c r="AV994" s="17">
        <v>0.2226405985007</v>
      </c>
      <c r="AW994" s="17"/>
      <c r="AX994" s="17">
        <v>0.25903266772825501</v>
      </c>
      <c r="AY994" s="17">
        <v>0.26745442207388698</v>
      </c>
      <c r="AZ994" s="17"/>
      <c r="BA994" s="17">
        <v>0.23643811968890499</v>
      </c>
      <c r="BB994" s="17">
        <v>0.27227871061321801</v>
      </c>
      <c r="BC994" s="17">
        <v>0.30635201938581802</v>
      </c>
      <c r="BD994" s="17">
        <v>0.26385779441537899</v>
      </c>
      <c r="BE994" s="17">
        <v>0.21376319223287299</v>
      </c>
      <c r="BF994" s="17"/>
      <c r="BG994" s="17">
        <v>0.26391778079363098</v>
      </c>
      <c r="BH994" s="17">
        <v>0.22645126456085701</v>
      </c>
    </row>
    <row r="995" spans="2:60" x14ac:dyDescent="0.35">
      <c r="B995" t="s">
        <v>400</v>
      </c>
      <c r="C995" s="17">
        <v>0.20109100554039799</v>
      </c>
      <c r="D995" s="17">
        <v>0.179819862647039</v>
      </c>
      <c r="E995" s="17">
        <v>0.222568445981569</v>
      </c>
      <c r="F995" s="17"/>
      <c r="G995" s="17">
        <v>0.19063638374420799</v>
      </c>
      <c r="H995" s="17">
        <v>0.20913451932171201</v>
      </c>
      <c r="I995" s="17">
        <v>0.21707120785668299</v>
      </c>
      <c r="J995" s="17">
        <v>0.207294727685296</v>
      </c>
      <c r="K995" s="17">
        <v>0.17585584562515499</v>
      </c>
      <c r="L995" s="17">
        <v>0.202883422518781</v>
      </c>
      <c r="M995" s="17"/>
      <c r="N995" s="17">
        <v>0.20092879510914399</v>
      </c>
      <c r="O995" s="17">
        <v>0.17813813296643799</v>
      </c>
      <c r="P995" s="17">
        <v>0.208050887442261</v>
      </c>
      <c r="Q995" s="17">
        <v>0.18873943539736199</v>
      </c>
      <c r="R995" s="17">
        <v>0.256448369808358</v>
      </c>
      <c r="S995" s="17"/>
      <c r="T995" s="17">
        <v>0.19215806759378901</v>
      </c>
      <c r="U995" s="17">
        <v>0.214118027905502</v>
      </c>
      <c r="V995" s="17">
        <v>0.20666879902921501</v>
      </c>
      <c r="W995" s="17">
        <v>0.18721975813969199</v>
      </c>
      <c r="X995" s="17"/>
      <c r="Y995" s="17">
        <v>0.19197910245123401</v>
      </c>
      <c r="Z995" s="17">
        <v>0.19741294711910701</v>
      </c>
      <c r="AA995" s="17">
        <v>0.244616193649317</v>
      </c>
      <c r="AB995" s="17">
        <v>0.22791845286432599</v>
      </c>
      <c r="AC995" s="17">
        <v>0.193663787566863</v>
      </c>
      <c r="AD995" s="17">
        <v>0.204138492834955</v>
      </c>
      <c r="AE995" s="17"/>
      <c r="AF995" s="17">
        <v>0.20897049859570299</v>
      </c>
      <c r="AG995" s="17">
        <v>0.19043302988542901</v>
      </c>
      <c r="AH995" s="17"/>
      <c r="AI995" s="17">
        <v>0.14933866736145701</v>
      </c>
      <c r="AJ995" s="17">
        <v>0.16513836112452299</v>
      </c>
      <c r="AK995" s="17">
        <v>0.241700516187771</v>
      </c>
      <c r="AL995" s="17">
        <v>0.18600273955208499</v>
      </c>
      <c r="AM995" s="17">
        <v>0.21015113537046101</v>
      </c>
      <c r="AN995" s="17">
        <v>0.232597299884269</v>
      </c>
      <c r="AO995" s="17">
        <v>0.226604210659723</v>
      </c>
      <c r="AP995" s="17"/>
      <c r="AQ995" s="17">
        <v>0.20250957372335299</v>
      </c>
      <c r="AR995" s="17">
        <v>0.20234387298268</v>
      </c>
      <c r="AS995" s="17"/>
      <c r="AT995" s="17">
        <v>0.19149538804143099</v>
      </c>
      <c r="AU995" s="17">
        <v>0.19975527539023999</v>
      </c>
      <c r="AV995" s="17">
        <v>0.22189307220235099</v>
      </c>
      <c r="AW995" s="17"/>
      <c r="AX995" s="17">
        <v>0.19578652971149399</v>
      </c>
      <c r="AY995" s="17">
        <v>0.20300709230081801</v>
      </c>
      <c r="AZ995" s="17"/>
      <c r="BA995" s="17">
        <v>0.21918619378486001</v>
      </c>
      <c r="BB995" s="17">
        <v>0.212166808743217</v>
      </c>
      <c r="BC995" s="17">
        <v>0.187132866184921</v>
      </c>
      <c r="BD995" s="17">
        <v>0.313272749933936</v>
      </c>
      <c r="BE995" s="17">
        <v>0.20358683529265401</v>
      </c>
      <c r="BF995" s="17"/>
      <c r="BG995" s="17">
        <v>0.21380429808689899</v>
      </c>
      <c r="BH995" s="17">
        <v>0.231368327862639</v>
      </c>
    </row>
    <row r="996" spans="2:60" x14ac:dyDescent="0.35">
      <c r="B996" t="s">
        <v>401</v>
      </c>
      <c r="C996" s="17">
        <v>0.172449346369977</v>
      </c>
      <c r="D996" s="17">
        <v>0.18110122511243401</v>
      </c>
      <c r="E996" s="17">
        <v>0.16216779993334099</v>
      </c>
      <c r="F996" s="17"/>
      <c r="G996" s="17">
        <v>0.25436817175084703</v>
      </c>
      <c r="H996" s="17">
        <v>0.19659699002168099</v>
      </c>
      <c r="I996" s="17">
        <v>0.208144455971988</v>
      </c>
      <c r="J996" s="17">
        <v>0.16129483143201101</v>
      </c>
      <c r="K996" s="17">
        <v>0.14518310308075499</v>
      </c>
      <c r="L996" s="17">
        <v>0.10640888578285999</v>
      </c>
      <c r="M996" s="17"/>
      <c r="N996" s="17">
        <v>0.22463999090186201</v>
      </c>
      <c r="O996" s="17">
        <v>0.14654709004588301</v>
      </c>
      <c r="P996" s="17">
        <v>0.17987138916345999</v>
      </c>
      <c r="Q996" s="17">
        <v>0.148797530723598</v>
      </c>
      <c r="R996" s="17">
        <v>0.124022832353399</v>
      </c>
      <c r="S996" s="17"/>
      <c r="T996" s="17">
        <v>0.14946648937711701</v>
      </c>
      <c r="U996" s="17">
        <v>0.152011718597968</v>
      </c>
      <c r="V996" s="17">
        <v>0.176441175829471</v>
      </c>
      <c r="W996" s="17">
        <v>0.20016996635915699</v>
      </c>
      <c r="X996" s="17"/>
      <c r="Y996" s="17">
        <v>0.192688071181538</v>
      </c>
      <c r="Z996" s="17">
        <v>0.141938197561052</v>
      </c>
      <c r="AA996" s="17">
        <v>0.17554284308092299</v>
      </c>
      <c r="AB996" s="17">
        <v>0.17611078183562301</v>
      </c>
      <c r="AC996" s="17">
        <v>4.7394104480271898E-2</v>
      </c>
      <c r="AD996" s="17">
        <v>0.22799579444626</v>
      </c>
      <c r="AE996" s="17"/>
      <c r="AF996" s="17">
        <v>0.16851208322815001</v>
      </c>
      <c r="AG996" s="17">
        <v>0.17785465691739599</v>
      </c>
      <c r="AH996" s="17"/>
      <c r="AI996" s="17">
        <v>0.220948928252055</v>
      </c>
      <c r="AJ996" s="17">
        <v>0.21798225712021199</v>
      </c>
      <c r="AK996" s="17">
        <v>0.15987225089435</v>
      </c>
      <c r="AL996" s="17">
        <v>0.165496733325251</v>
      </c>
      <c r="AM996" s="17">
        <v>0.157369464520628</v>
      </c>
      <c r="AN996" s="17">
        <v>0.12631446787210701</v>
      </c>
      <c r="AO996" s="17">
        <v>6.3687596236549404E-2</v>
      </c>
      <c r="AP996" s="17"/>
      <c r="AQ996" s="17">
        <v>0.14904309870194099</v>
      </c>
      <c r="AR996" s="17">
        <v>0.20910774187929199</v>
      </c>
      <c r="AS996" s="17"/>
      <c r="AT996" s="17">
        <v>0.13674254813890999</v>
      </c>
      <c r="AU996" s="17">
        <v>0.16608674313201099</v>
      </c>
      <c r="AV996" s="17">
        <v>0.20117638940403901</v>
      </c>
      <c r="AW996" s="17"/>
      <c r="AX996" s="17">
        <v>0.162717080446144</v>
      </c>
      <c r="AY996" s="17">
        <v>0.17596484280865099</v>
      </c>
      <c r="AZ996" s="17"/>
      <c r="BA996" s="17">
        <v>0.17709940768585899</v>
      </c>
      <c r="BB996" s="17">
        <v>0.172524228377512</v>
      </c>
      <c r="BC996" s="17">
        <v>0.17901209234239601</v>
      </c>
      <c r="BD996" s="17">
        <v>0.19415096681487901</v>
      </c>
      <c r="BE996" s="17">
        <v>0.180935442965105</v>
      </c>
      <c r="BF996" s="17"/>
      <c r="BG996" s="17">
        <v>0.173591530900227</v>
      </c>
      <c r="BH996" s="17">
        <v>0.18428270025736199</v>
      </c>
    </row>
    <row r="997" spans="2:60" x14ac:dyDescent="0.35">
      <c r="B997" t="s">
        <v>402</v>
      </c>
      <c r="C997" s="17">
        <v>0.14967119352695299</v>
      </c>
      <c r="D997" s="17">
        <v>0.15330540599194101</v>
      </c>
      <c r="E997" s="17">
        <v>0.14639327704007499</v>
      </c>
      <c r="F997" s="17"/>
      <c r="G997" s="17">
        <v>0.235989761831115</v>
      </c>
      <c r="H997" s="17">
        <v>0.18036077679835999</v>
      </c>
      <c r="I997" s="17">
        <v>0.18402252840032399</v>
      </c>
      <c r="J997" s="17">
        <v>0.11652236365407501</v>
      </c>
      <c r="K997" s="17">
        <v>0.125754989240798</v>
      </c>
      <c r="L997" s="17">
        <v>9.05467077989833E-2</v>
      </c>
      <c r="M997" s="17"/>
      <c r="N997" s="17">
        <v>0.14234231065094199</v>
      </c>
      <c r="O997" s="17">
        <v>0.15270884849355101</v>
      </c>
      <c r="P997" s="17">
        <v>0.15033323698252701</v>
      </c>
      <c r="Q997" s="17">
        <v>0.13273475329585399</v>
      </c>
      <c r="R997" s="17">
        <v>0.13643894129057099</v>
      </c>
      <c r="S997" s="17"/>
      <c r="T997" s="17">
        <v>0.145216420134479</v>
      </c>
      <c r="U997" s="17">
        <v>0.165555711075868</v>
      </c>
      <c r="V997" s="17">
        <v>0.14878738560579799</v>
      </c>
      <c r="W997" s="17">
        <v>0.14043375694422799</v>
      </c>
      <c r="X997" s="17"/>
      <c r="Y997" s="17">
        <v>0.172298856391773</v>
      </c>
      <c r="Z997" s="17">
        <v>0.13053918769735301</v>
      </c>
      <c r="AA997" s="17">
        <v>9.9121740509020603E-2</v>
      </c>
      <c r="AB997" s="17">
        <v>0.17925453423867499</v>
      </c>
      <c r="AC997" s="17">
        <v>4.4434010457192002E-2</v>
      </c>
      <c r="AD997" s="17">
        <v>0.153483778339459</v>
      </c>
      <c r="AE997" s="17"/>
      <c r="AF997" s="17">
        <v>0.14290754055385799</v>
      </c>
      <c r="AG997" s="17">
        <v>0.15754744244663799</v>
      </c>
      <c r="AH997" s="17"/>
      <c r="AI997" s="17">
        <v>0.17909572083242301</v>
      </c>
      <c r="AJ997" s="17">
        <v>0.15691837945241399</v>
      </c>
      <c r="AK997" s="17">
        <v>0.17935259730286299</v>
      </c>
      <c r="AL997" s="17">
        <v>0.113858659460447</v>
      </c>
      <c r="AM997" s="17">
        <v>0.14281614886146701</v>
      </c>
      <c r="AN997" s="17">
        <v>9.2829263296947698E-2</v>
      </c>
      <c r="AO997" s="17">
        <v>0.19319425975084401</v>
      </c>
      <c r="AP997" s="17"/>
      <c r="AQ997" s="17">
        <v>0.15347385182651699</v>
      </c>
      <c r="AR997" s="17">
        <v>0.14175917943757599</v>
      </c>
      <c r="AS997" s="17"/>
      <c r="AT997" s="17">
        <v>0.147196183824534</v>
      </c>
      <c r="AU997" s="17">
        <v>0.14101224113538999</v>
      </c>
      <c r="AV997" s="17">
        <v>0.15618770731430301</v>
      </c>
      <c r="AW997" s="17"/>
      <c r="AX997" s="17">
        <v>0.16058685713440801</v>
      </c>
      <c r="AY997" s="17">
        <v>0.145728229284289</v>
      </c>
      <c r="AZ997" s="17"/>
      <c r="BA997" s="17">
        <v>0.16026577366595399</v>
      </c>
      <c r="BB997" s="17">
        <v>0.17042984891750301</v>
      </c>
      <c r="BC997" s="17">
        <v>0.14812713632073701</v>
      </c>
      <c r="BD997" s="17">
        <v>0.14382511322938901</v>
      </c>
      <c r="BE997" s="17">
        <v>0.13885578355515499</v>
      </c>
      <c r="BF997" s="17"/>
      <c r="BG997" s="17">
        <v>0.168058763015525</v>
      </c>
      <c r="BH997" s="17">
        <v>0.14011442643445299</v>
      </c>
    </row>
    <row r="998" spans="2:60" x14ac:dyDescent="0.35">
      <c r="B998" t="s">
        <v>403</v>
      </c>
      <c r="C998" s="17">
        <v>0.14289111032927901</v>
      </c>
      <c r="D998" s="17">
        <v>0.12171350332153399</v>
      </c>
      <c r="E998" s="17">
        <v>0.16397668313952499</v>
      </c>
      <c r="F998" s="17"/>
      <c r="G998" s="17">
        <v>0.181458900095047</v>
      </c>
      <c r="H998" s="17">
        <v>0.153223555798429</v>
      </c>
      <c r="I998" s="17">
        <v>0.151706861362229</v>
      </c>
      <c r="J998" s="17">
        <v>0.139984803516774</v>
      </c>
      <c r="K998" s="17">
        <v>0.16291823903809</v>
      </c>
      <c r="L998" s="17">
        <v>9.13041358309271E-2</v>
      </c>
      <c r="M998" s="17"/>
      <c r="N998" s="17">
        <v>0.17465533439860001</v>
      </c>
      <c r="O998" s="17">
        <v>0.16040322828197701</v>
      </c>
      <c r="P998" s="17">
        <v>0.124031554411075</v>
      </c>
      <c r="Q998" s="17">
        <v>0.13554274609634301</v>
      </c>
      <c r="R998" s="17">
        <v>0.121929686390273</v>
      </c>
      <c r="S998" s="17"/>
      <c r="T998" s="17">
        <v>0.15787234285588</v>
      </c>
      <c r="U998" s="17">
        <v>0.122693577953105</v>
      </c>
      <c r="V998" s="17">
        <v>0.14947571550345001</v>
      </c>
      <c r="W998" s="17">
        <v>0.13932059712229899</v>
      </c>
      <c r="X998" s="17"/>
      <c r="Y998" s="17">
        <v>0.159580149213254</v>
      </c>
      <c r="Z998" s="17">
        <v>0.12526178265982299</v>
      </c>
      <c r="AA998" s="17">
        <v>0.221457014091474</v>
      </c>
      <c r="AB998" s="17">
        <v>0.14580283280762599</v>
      </c>
      <c r="AC998" s="17">
        <v>0.15562169438345699</v>
      </c>
      <c r="AD998" s="17">
        <v>0.12785234381972899</v>
      </c>
      <c r="AE998" s="17"/>
      <c r="AF998" s="17">
        <v>0.15354792745471799</v>
      </c>
      <c r="AG998" s="17">
        <v>0.126161908528586</v>
      </c>
      <c r="AH998" s="17"/>
      <c r="AI998" s="17">
        <v>0.238416912774325</v>
      </c>
      <c r="AJ998" s="17">
        <v>0.15279521982347999</v>
      </c>
      <c r="AK998" s="17">
        <v>0.131189495586992</v>
      </c>
      <c r="AL998" s="17">
        <v>0.139420477451004</v>
      </c>
      <c r="AM998" s="17">
        <v>0.111202067874487</v>
      </c>
      <c r="AN998" s="17">
        <v>0.15562414671386601</v>
      </c>
      <c r="AO998" s="17">
        <v>0.16081881139701501</v>
      </c>
      <c r="AP998" s="17"/>
      <c r="AQ998" s="17">
        <v>0.108608709649769</v>
      </c>
      <c r="AR998" s="17">
        <v>0.188363059268019</v>
      </c>
      <c r="AS998" s="17"/>
      <c r="AT998" s="17">
        <v>8.2990430965896006E-2</v>
      </c>
      <c r="AU998" s="17">
        <v>0.146805718391504</v>
      </c>
      <c r="AV998" s="17">
        <v>0.178651965802857</v>
      </c>
      <c r="AW998" s="17"/>
      <c r="AX998" s="17">
        <v>0.14243869268671899</v>
      </c>
      <c r="AY998" s="17">
        <v>0.14305453297141199</v>
      </c>
      <c r="AZ998" s="17"/>
      <c r="BA998" s="17">
        <v>0.18966843259218399</v>
      </c>
      <c r="BB998" s="17">
        <v>0.12640454458101399</v>
      </c>
      <c r="BC998" s="17">
        <v>0.121558590385521</v>
      </c>
      <c r="BD998" s="17">
        <v>0.17614993587849001</v>
      </c>
      <c r="BE998" s="17">
        <v>0.19094332854270599</v>
      </c>
      <c r="BF998" s="17"/>
      <c r="BG998" s="17">
        <v>0.14116280927850799</v>
      </c>
      <c r="BH998" s="17">
        <v>0.18719642512552701</v>
      </c>
    </row>
    <row r="999" spans="2:60" x14ac:dyDescent="0.35">
      <c r="B999" t="s">
        <v>404</v>
      </c>
      <c r="C999" s="17">
        <v>0.142821125454452</v>
      </c>
      <c r="D999" s="17">
        <v>0.15163600183085099</v>
      </c>
      <c r="E999" s="17">
        <v>0.135630552006137</v>
      </c>
      <c r="F999" s="17"/>
      <c r="G999" s="17">
        <v>0.15098671400441499</v>
      </c>
      <c r="H999" s="17">
        <v>0.144408138421767</v>
      </c>
      <c r="I999" s="17">
        <v>0.13632009917308999</v>
      </c>
      <c r="J999" s="17">
        <v>0.11669876443563</v>
      </c>
      <c r="K999" s="17">
        <v>0.16208255862714099</v>
      </c>
      <c r="L999" s="17">
        <v>0.146432445645863</v>
      </c>
      <c r="M999" s="17"/>
      <c r="N999" s="17">
        <v>0.119178250627597</v>
      </c>
      <c r="O999" s="17">
        <v>0.14945397359601101</v>
      </c>
      <c r="P999" s="17">
        <v>0.15055321401580801</v>
      </c>
      <c r="Q999" s="17">
        <v>0.16069808049758599</v>
      </c>
      <c r="R999" s="17">
        <v>0.14634473911090801</v>
      </c>
      <c r="S999" s="17"/>
      <c r="T999" s="17">
        <v>0.13220524771580799</v>
      </c>
      <c r="U999" s="17">
        <v>0.12794063446554399</v>
      </c>
      <c r="V999" s="17">
        <v>0.15586522940692801</v>
      </c>
      <c r="W999" s="17">
        <v>0.142506444053667</v>
      </c>
      <c r="X999" s="17"/>
      <c r="Y999" s="17">
        <v>0.14892682569613599</v>
      </c>
      <c r="Z999" s="17">
        <v>0.14414812783474701</v>
      </c>
      <c r="AA999" s="17">
        <v>0.105226796656796</v>
      </c>
      <c r="AB999" s="17">
        <v>0.14367966567559301</v>
      </c>
      <c r="AC999" s="17">
        <v>0.186055051214085</v>
      </c>
      <c r="AD999" s="17">
        <v>0.129005136833169</v>
      </c>
      <c r="AE999" s="17"/>
      <c r="AF999" s="17">
        <v>0.14404446077439001</v>
      </c>
      <c r="AG999" s="17">
        <v>0.139658550659645</v>
      </c>
      <c r="AH999" s="17"/>
      <c r="AI999" s="17">
        <v>0.11836475295983701</v>
      </c>
      <c r="AJ999" s="17">
        <v>0.119759574647217</v>
      </c>
      <c r="AK999" s="17">
        <v>0.13074426022007099</v>
      </c>
      <c r="AL999" s="17">
        <v>0.16269340532914001</v>
      </c>
      <c r="AM999" s="17">
        <v>0.15642852710546001</v>
      </c>
      <c r="AN999" s="17">
        <v>0.17922956122282999</v>
      </c>
      <c r="AO999" s="17">
        <v>0.16895332873091401</v>
      </c>
      <c r="AP999" s="17"/>
      <c r="AQ999" s="17">
        <v>0.169792504640326</v>
      </c>
      <c r="AR999" s="17">
        <v>0.120268185898585</v>
      </c>
      <c r="AS999" s="17"/>
      <c r="AT999" s="17">
        <v>0.17687515074051099</v>
      </c>
      <c r="AU999" s="17">
        <v>0.144756919875241</v>
      </c>
      <c r="AV999" s="17">
        <v>0.130143931595463</v>
      </c>
      <c r="AW999" s="17"/>
      <c r="AX999" s="17">
        <v>0.12277580291671999</v>
      </c>
      <c r="AY999" s="17">
        <v>0.15006191198299301</v>
      </c>
      <c r="AZ999" s="17"/>
      <c r="BA999" s="17">
        <v>0.15179043834827299</v>
      </c>
      <c r="BB999" s="17">
        <v>0.16317558073494201</v>
      </c>
      <c r="BC999" s="17">
        <v>0.15207950422528199</v>
      </c>
      <c r="BD999" s="17">
        <v>0.18319231533577099</v>
      </c>
      <c r="BE999" s="17">
        <v>8.7442639589705301E-2</v>
      </c>
      <c r="BF999" s="17"/>
      <c r="BG999" s="17">
        <v>0.16051964303899399</v>
      </c>
      <c r="BH999" s="17">
        <v>0.111694330556748</v>
      </c>
    </row>
    <row r="1000" spans="2:60" x14ac:dyDescent="0.35">
      <c r="B1000" t="s">
        <v>405</v>
      </c>
      <c r="C1000" s="17">
        <v>0.118331028143026</v>
      </c>
      <c r="D1000" s="17">
        <v>0.11380202310604499</v>
      </c>
      <c r="E1000" s="17">
        <v>0.123715945134384</v>
      </c>
      <c r="F1000" s="17"/>
      <c r="G1000" s="17">
        <v>9.1172155428666399E-2</v>
      </c>
      <c r="H1000" s="17">
        <v>0.13667801309755701</v>
      </c>
      <c r="I1000" s="17">
        <v>8.3179127005922102E-2</v>
      </c>
      <c r="J1000" s="17">
        <v>0.101998795175976</v>
      </c>
      <c r="K1000" s="17">
        <v>0.106607921563787</v>
      </c>
      <c r="L1000" s="17">
        <v>0.16757420403092099</v>
      </c>
      <c r="M1000" s="17"/>
      <c r="N1000" s="17">
        <v>0.11638922454494401</v>
      </c>
      <c r="O1000" s="17">
        <v>0.10654169470239901</v>
      </c>
      <c r="P1000" s="17">
        <v>0.131289159641023</v>
      </c>
      <c r="Q1000" s="17">
        <v>0.113786153998884</v>
      </c>
      <c r="R1000" s="17">
        <v>0.121637621554885</v>
      </c>
      <c r="S1000" s="17"/>
      <c r="T1000" s="17">
        <v>0.13974941331615501</v>
      </c>
      <c r="U1000" s="17">
        <v>0.120303248894491</v>
      </c>
      <c r="V1000" s="17">
        <v>0.113154246723622</v>
      </c>
      <c r="W1000" s="17">
        <v>0.109661115177366</v>
      </c>
      <c r="X1000" s="17"/>
      <c r="Y1000" s="17">
        <v>8.6138527660526404E-2</v>
      </c>
      <c r="Z1000" s="17">
        <v>0.13750404186114601</v>
      </c>
      <c r="AA1000" s="17">
        <v>0.15426251082444001</v>
      </c>
      <c r="AB1000" s="17">
        <v>0.13683832548309699</v>
      </c>
      <c r="AC1000" s="17">
        <v>0.145888684723919</v>
      </c>
      <c r="AD1000" s="17">
        <v>0.113383027487541</v>
      </c>
      <c r="AE1000" s="17"/>
      <c r="AF1000" s="17">
        <v>0.117417874483533</v>
      </c>
      <c r="AG1000" s="17">
        <v>0.121871773367666</v>
      </c>
      <c r="AH1000" s="17"/>
      <c r="AI1000" s="17">
        <v>6.4856560067305405E-2</v>
      </c>
      <c r="AJ1000" s="17">
        <v>9.9641580882074601E-2</v>
      </c>
      <c r="AK1000" s="17">
        <v>0.122015624310401</v>
      </c>
      <c r="AL1000" s="17">
        <v>0.111506378460171</v>
      </c>
      <c r="AM1000" s="17">
        <v>0.13976847967697101</v>
      </c>
      <c r="AN1000" s="17">
        <v>0.143746498329901</v>
      </c>
      <c r="AO1000" s="17">
        <v>0.13791843280185501</v>
      </c>
      <c r="AP1000" s="17"/>
      <c r="AQ1000" s="17">
        <v>0.115487717424076</v>
      </c>
      <c r="AR1000" s="17">
        <v>0.12315619577992</v>
      </c>
      <c r="AS1000" s="17"/>
      <c r="AT1000" s="17">
        <v>0.122887929661487</v>
      </c>
      <c r="AU1000" s="17">
        <v>0.115118411831464</v>
      </c>
      <c r="AV1000" s="17">
        <v>0.12168264487024</v>
      </c>
      <c r="AW1000" s="17"/>
      <c r="AX1000" s="17">
        <v>0.113364732205965</v>
      </c>
      <c r="AY1000" s="17">
        <v>0.120124957307804</v>
      </c>
      <c r="AZ1000" s="17"/>
      <c r="BA1000" s="17">
        <v>0.10471313499248699</v>
      </c>
      <c r="BB1000" s="17">
        <v>0.12651505318244399</v>
      </c>
      <c r="BC1000" s="17">
        <v>0.120149059502572</v>
      </c>
      <c r="BD1000" s="17">
        <v>0.13438425020536099</v>
      </c>
      <c r="BE1000" s="17">
        <v>0.110299518273651</v>
      </c>
      <c r="BF1000" s="17"/>
      <c r="BG1000" s="17">
        <v>0.121429079340563</v>
      </c>
      <c r="BH1000" s="17">
        <v>0.116399752778685</v>
      </c>
    </row>
    <row r="1001" spans="2:60" x14ac:dyDescent="0.35">
      <c r="B1001" t="s">
        <v>406</v>
      </c>
      <c r="C1001" s="17">
        <v>8.9683730497669506E-2</v>
      </c>
      <c r="D1001" s="17">
        <v>9.7627836188631995E-2</v>
      </c>
      <c r="E1001" s="17">
        <v>8.2171680236865399E-2</v>
      </c>
      <c r="F1001" s="17"/>
      <c r="G1001" s="17">
        <v>0.109122743496922</v>
      </c>
      <c r="H1001" s="17">
        <v>9.0216590885232401E-2</v>
      </c>
      <c r="I1001" s="17">
        <v>0.103213612467337</v>
      </c>
      <c r="J1001" s="17">
        <v>5.69794024294372E-2</v>
      </c>
      <c r="K1001" s="17">
        <v>8.2415060157491601E-2</v>
      </c>
      <c r="L1001" s="17">
        <v>9.7808073369241993E-2</v>
      </c>
      <c r="M1001" s="17"/>
      <c r="N1001" s="17">
        <v>8.2867627740080094E-2</v>
      </c>
      <c r="O1001" s="17">
        <v>6.2997351567222401E-2</v>
      </c>
      <c r="P1001" s="17">
        <v>9.2696067393451501E-2</v>
      </c>
      <c r="Q1001" s="17">
        <v>0.108799310966623</v>
      </c>
      <c r="R1001" s="17">
        <v>0.14085599400389501</v>
      </c>
      <c r="S1001" s="17"/>
      <c r="T1001" s="17">
        <v>8.0991642308681694E-2</v>
      </c>
      <c r="U1001" s="17">
        <v>7.3880069310735902E-2</v>
      </c>
      <c r="V1001" s="17">
        <v>9.5866598553893706E-2</v>
      </c>
      <c r="W1001" s="17">
        <v>9.9739545584552905E-2</v>
      </c>
      <c r="X1001" s="17"/>
      <c r="Y1001" s="17">
        <v>9.6379765244273705E-2</v>
      </c>
      <c r="Z1001" s="17">
        <v>9.6828079019495805E-2</v>
      </c>
      <c r="AA1001" s="17">
        <v>8.1273333706332496E-2</v>
      </c>
      <c r="AB1001" s="17">
        <v>3.90622231654063E-2</v>
      </c>
      <c r="AC1001" s="17">
        <v>3.51114989273087E-2</v>
      </c>
      <c r="AD1001" s="17">
        <v>9.4311267079114205E-2</v>
      </c>
      <c r="AE1001" s="17"/>
      <c r="AF1001" s="17">
        <v>9.6714725395760703E-2</v>
      </c>
      <c r="AG1001" s="17">
        <v>8.1435462061085095E-2</v>
      </c>
      <c r="AH1001" s="17"/>
      <c r="AI1001" s="17">
        <v>6.0722709007603397E-2</v>
      </c>
      <c r="AJ1001" s="17">
        <v>8.0467597911556998E-2</v>
      </c>
      <c r="AK1001" s="17">
        <v>7.6007189825667898E-2</v>
      </c>
      <c r="AL1001" s="17">
        <v>0.117511601289289</v>
      </c>
      <c r="AM1001" s="17">
        <v>0.105553223514188</v>
      </c>
      <c r="AN1001" s="17">
        <v>0.101185241418472</v>
      </c>
      <c r="AO1001" s="17">
        <v>4.9421546154467103E-2</v>
      </c>
      <c r="AP1001" s="17"/>
      <c r="AQ1001" s="17">
        <v>0.104187818234415</v>
      </c>
      <c r="AR1001" s="17">
        <v>8.4678158709588697E-2</v>
      </c>
      <c r="AS1001" s="17"/>
      <c r="AT1001" s="17">
        <v>9.7391137049791895E-2</v>
      </c>
      <c r="AU1001" s="17">
        <v>8.3041772480036496E-2</v>
      </c>
      <c r="AV1001" s="17">
        <v>0.102782820695537</v>
      </c>
      <c r="AW1001" s="17"/>
      <c r="AX1001" s="17">
        <v>8.4655126111867401E-2</v>
      </c>
      <c r="AY1001" s="17">
        <v>9.1500166767305199E-2</v>
      </c>
      <c r="AZ1001" s="17"/>
      <c r="BA1001" s="17">
        <v>0.103472781549723</v>
      </c>
      <c r="BB1001" s="17">
        <v>9.1518402859561601E-2</v>
      </c>
      <c r="BC1001" s="17">
        <v>9.6615339552964197E-2</v>
      </c>
      <c r="BD1001" s="17">
        <v>0.14036986756401301</v>
      </c>
      <c r="BE1001" s="17">
        <v>6.0413715975739302E-2</v>
      </c>
      <c r="BF1001" s="17"/>
      <c r="BG1001" s="17">
        <v>9.4307132584366501E-2</v>
      </c>
      <c r="BH1001" s="17">
        <v>8.0665187995084403E-2</v>
      </c>
    </row>
    <row r="1002" spans="2:60" x14ac:dyDescent="0.35">
      <c r="B1002" t="s">
        <v>407</v>
      </c>
      <c r="C1002" s="17">
        <v>8.1989859867903594E-2</v>
      </c>
      <c r="D1002" s="17">
        <v>8.0787797599632005E-2</v>
      </c>
      <c r="E1002" s="17">
        <v>8.3101691372945805E-2</v>
      </c>
      <c r="F1002" s="17"/>
      <c r="G1002" s="17">
        <v>7.2832546284880395E-2</v>
      </c>
      <c r="H1002" s="17">
        <v>9.3094233168519294E-2</v>
      </c>
      <c r="I1002" s="17">
        <v>0.11405284412004101</v>
      </c>
      <c r="J1002" s="17">
        <v>9.23323671263621E-2</v>
      </c>
      <c r="K1002" s="17">
        <v>7.7596359928737896E-2</v>
      </c>
      <c r="L1002" s="17">
        <v>4.8223769003118297E-2</v>
      </c>
      <c r="M1002" s="17"/>
      <c r="N1002" s="17">
        <v>9.5311011460400302E-2</v>
      </c>
      <c r="O1002" s="17">
        <v>0.10736771821761699</v>
      </c>
      <c r="P1002" s="17">
        <v>6.74671358586479E-2</v>
      </c>
      <c r="Q1002" s="17">
        <v>7.0860007958373494E-2</v>
      </c>
      <c r="R1002" s="17">
        <v>7.6224756345357497E-2</v>
      </c>
      <c r="S1002" s="17"/>
      <c r="T1002" s="17">
        <v>7.79275811828226E-2</v>
      </c>
      <c r="U1002" s="17">
        <v>7.4312392571905195E-2</v>
      </c>
      <c r="V1002" s="17">
        <v>9.2655088392197799E-2</v>
      </c>
      <c r="W1002" s="17">
        <v>7.4552099295822002E-2</v>
      </c>
      <c r="X1002" s="17"/>
      <c r="Y1002" s="17">
        <v>9.6187423036876205E-2</v>
      </c>
      <c r="Z1002" s="17">
        <v>7.2147478400083995E-2</v>
      </c>
      <c r="AA1002" s="17">
        <v>6.72613848267095E-2</v>
      </c>
      <c r="AB1002" s="17">
        <v>8.8249865658204293E-2</v>
      </c>
      <c r="AC1002" s="17">
        <v>3.51114989273087E-2</v>
      </c>
      <c r="AD1002" s="17">
        <v>7.9702538013936994E-2</v>
      </c>
      <c r="AE1002" s="17"/>
      <c r="AF1002" s="17">
        <v>8.7368646126941105E-2</v>
      </c>
      <c r="AG1002" s="17">
        <v>7.5934072296348895E-2</v>
      </c>
      <c r="AH1002" s="17"/>
      <c r="AI1002" s="17">
        <v>0.100842513652771</v>
      </c>
      <c r="AJ1002" s="17">
        <v>9.7711173205243501E-2</v>
      </c>
      <c r="AK1002" s="17">
        <v>7.21903792216224E-2</v>
      </c>
      <c r="AL1002" s="17">
        <v>6.3538423546521602E-2</v>
      </c>
      <c r="AM1002" s="17">
        <v>7.2442962683677697E-2</v>
      </c>
      <c r="AN1002" s="17">
        <v>0.110701656487376</v>
      </c>
      <c r="AO1002" s="17">
        <v>3.4359961798804503E-2</v>
      </c>
      <c r="AP1002" s="17"/>
      <c r="AQ1002" s="17">
        <v>8.2662713388407305E-2</v>
      </c>
      <c r="AR1002" s="17">
        <v>9.2038141043649505E-2</v>
      </c>
      <c r="AS1002" s="17"/>
      <c r="AT1002" s="17">
        <v>7.1898980444427801E-2</v>
      </c>
      <c r="AU1002" s="17">
        <v>6.8469414582077406E-2</v>
      </c>
      <c r="AV1002" s="17">
        <v>0.110333770802338</v>
      </c>
      <c r="AW1002" s="17"/>
      <c r="AX1002" s="17">
        <v>7.8661346946072602E-2</v>
      </c>
      <c r="AY1002" s="17">
        <v>8.3192187816436503E-2</v>
      </c>
      <c r="AZ1002" s="17"/>
      <c r="BA1002" s="17">
        <v>0.10985117800748299</v>
      </c>
      <c r="BB1002" s="17">
        <v>6.9838918346702097E-2</v>
      </c>
      <c r="BC1002" s="17">
        <v>7.1735837742813099E-2</v>
      </c>
      <c r="BD1002" s="17">
        <v>7.8940711419676804E-2</v>
      </c>
      <c r="BE1002" s="17">
        <v>0.113174623943019</v>
      </c>
      <c r="BF1002" s="17"/>
      <c r="BG1002" s="17">
        <v>7.9173019328835595E-2</v>
      </c>
      <c r="BH1002" s="17">
        <v>0.10450378239039899</v>
      </c>
    </row>
    <row r="1003" spans="2:60" x14ac:dyDescent="0.35">
      <c r="B1003" t="s">
        <v>408</v>
      </c>
      <c r="C1003" s="17">
        <v>7.5847294859679504E-2</v>
      </c>
      <c r="D1003" s="17">
        <v>7.9942847595854905E-2</v>
      </c>
      <c r="E1003" s="17">
        <v>7.12564378347956E-2</v>
      </c>
      <c r="F1003" s="17"/>
      <c r="G1003" s="17">
        <v>9.1517750986725002E-2</v>
      </c>
      <c r="H1003" s="17">
        <v>5.4847158175565403E-2</v>
      </c>
      <c r="I1003" s="17">
        <v>7.4105469577630298E-2</v>
      </c>
      <c r="J1003" s="17">
        <v>7.6253604089690993E-2</v>
      </c>
      <c r="K1003" s="17">
        <v>7.3882157126111306E-2</v>
      </c>
      <c r="L1003" s="17">
        <v>8.7335876687443595E-2</v>
      </c>
      <c r="M1003" s="17"/>
      <c r="N1003" s="17">
        <v>9.7711297543363496E-2</v>
      </c>
      <c r="O1003" s="17">
        <v>7.5210309771399697E-2</v>
      </c>
      <c r="P1003" s="17">
        <v>6.6338963346045096E-2</v>
      </c>
      <c r="Q1003" s="17">
        <v>8.2941603911747805E-2</v>
      </c>
      <c r="R1003" s="17">
        <v>6.1077150714123701E-2</v>
      </c>
      <c r="S1003" s="17"/>
      <c r="T1003" s="17">
        <v>8.1208113944720606E-2</v>
      </c>
      <c r="U1003" s="17">
        <v>4.9456961968684703E-2</v>
      </c>
      <c r="V1003" s="17">
        <v>8.6617293127378106E-2</v>
      </c>
      <c r="W1003" s="17">
        <v>7.7820046899904904E-2</v>
      </c>
      <c r="X1003" s="17"/>
      <c r="Y1003" s="17">
        <v>9.0531867276086503E-2</v>
      </c>
      <c r="Z1003" s="17">
        <v>7.0967227761688498E-2</v>
      </c>
      <c r="AA1003" s="17">
        <v>5.1182271085123202E-2</v>
      </c>
      <c r="AB1003" s="17">
        <v>6.3977182580524303E-2</v>
      </c>
      <c r="AC1003" s="17">
        <v>0</v>
      </c>
      <c r="AD1003" s="17">
        <v>7.5288147881958103E-2</v>
      </c>
      <c r="AE1003" s="17"/>
      <c r="AF1003" s="17">
        <v>8.0787183240623506E-2</v>
      </c>
      <c r="AG1003" s="17">
        <v>7.0296051797984399E-2</v>
      </c>
      <c r="AH1003" s="17"/>
      <c r="AI1003" s="17">
        <v>6.3437775165592694E-2</v>
      </c>
      <c r="AJ1003" s="17">
        <v>9.7161652815794003E-2</v>
      </c>
      <c r="AK1003" s="17">
        <v>7.9775747671348596E-2</v>
      </c>
      <c r="AL1003" s="17">
        <v>6.6862150050765304E-2</v>
      </c>
      <c r="AM1003" s="17">
        <v>6.1606762543653201E-2</v>
      </c>
      <c r="AN1003" s="17">
        <v>7.0617649420323697E-2</v>
      </c>
      <c r="AO1003" s="17">
        <v>7.0829392244333503E-2</v>
      </c>
      <c r="AP1003" s="17"/>
      <c r="AQ1003" s="17">
        <v>6.6672806858974698E-2</v>
      </c>
      <c r="AR1003" s="17">
        <v>9.3073446379432101E-2</v>
      </c>
      <c r="AS1003" s="17"/>
      <c r="AT1003" s="17">
        <v>6.4192833612201794E-2</v>
      </c>
      <c r="AU1003" s="17">
        <v>7.1227224832071001E-2</v>
      </c>
      <c r="AV1003" s="17">
        <v>9.0749285809816796E-2</v>
      </c>
      <c r="AW1003" s="17"/>
      <c r="AX1003" s="17">
        <v>6.6696131347899104E-2</v>
      </c>
      <c r="AY1003" s="17">
        <v>7.9152885046709504E-2</v>
      </c>
      <c r="AZ1003" s="17"/>
      <c r="BA1003" s="17">
        <v>0.15662384982800001</v>
      </c>
      <c r="BB1003" s="17">
        <v>6.8486694190377798E-2</v>
      </c>
      <c r="BC1003" s="17">
        <v>6.4165286097100302E-2</v>
      </c>
      <c r="BD1003" s="17">
        <v>4.7403585334639599E-2</v>
      </c>
      <c r="BE1003" s="17">
        <v>7.8818754385227299E-2</v>
      </c>
      <c r="BF1003" s="17"/>
      <c r="BG1003" s="17">
        <v>8.9047420277186498E-2</v>
      </c>
      <c r="BH1003" s="17">
        <v>7.08618504525938E-2</v>
      </c>
    </row>
    <row r="1004" spans="2:60" x14ac:dyDescent="0.35">
      <c r="B1004" t="s">
        <v>114</v>
      </c>
      <c r="C1004" s="17">
        <v>3.4611128851947698E-2</v>
      </c>
      <c r="D1004" s="17">
        <v>2.6827626590694698E-2</v>
      </c>
      <c r="E1004" s="17">
        <v>3.9210380656894001E-2</v>
      </c>
      <c r="F1004" s="17"/>
      <c r="G1004" s="17">
        <v>7.5121800039539305E-2</v>
      </c>
      <c r="H1004" s="17">
        <v>2.5298951793468499E-2</v>
      </c>
      <c r="I1004" s="17">
        <v>2.0275170874816301E-2</v>
      </c>
      <c r="J1004" s="17">
        <v>4.8433414341420802E-2</v>
      </c>
      <c r="K1004" s="17">
        <v>2.5179978010716499E-2</v>
      </c>
      <c r="L1004" s="17">
        <v>2.7445279519592299E-2</v>
      </c>
      <c r="M1004" s="17"/>
      <c r="N1004" s="17">
        <v>4.6768855373501797E-2</v>
      </c>
      <c r="O1004" s="17">
        <v>5.1415871102076398E-2</v>
      </c>
      <c r="P1004" s="17">
        <v>2.0058048122566299E-2</v>
      </c>
      <c r="Q1004" s="17">
        <v>1.8786485327247901E-2</v>
      </c>
      <c r="R1004" s="17">
        <v>1.1710265042582499E-2</v>
      </c>
      <c r="S1004" s="17"/>
      <c r="T1004" s="17">
        <v>3.4272169517115599E-2</v>
      </c>
      <c r="U1004" s="17">
        <v>2.88884367379806E-2</v>
      </c>
      <c r="V1004" s="17">
        <v>3.8865603994336202E-2</v>
      </c>
      <c r="W1004" s="17">
        <v>3.3046741638811099E-2</v>
      </c>
      <c r="X1004" s="17"/>
      <c r="Y1004" s="17">
        <v>4.14161139135538E-2</v>
      </c>
      <c r="Z1004" s="17">
        <v>3.2757759860952501E-2</v>
      </c>
      <c r="AA1004" s="17">
        <v>5.3922398944419699E-2</v>
      </c>
      <c r="AB1004" s="17">
        <v>1.47470546812905E-2</v>
      </c>
      <c r="AC1004" s="17">
        <v>0</v>
      </c>
      <c r="AD1004" s="17">
        <v>3.4481822496368802E-2</v>
      </c>
      <c r="AE1004" s="17"/>
      <c r="AF1004" s="17">
        <v>2.4320616410524399E-2</v>
      </c>
      <c r="AG1004" s="17">
        <v>4.79637096386267E-2</v>
      </c>
      <c r="AH1004" s="17"/>
      <c r="AI1004" s="17">
        <v>0.112197919710955</v>
      </c>
      <c r="AJ1004" s="17">
        <v>3.93143119798538E-2</v>
      </c>
      <c r="AK1004" s="17">
        <v>4.0762437785431899E-2</v>
      </c>
      <c r="AL1004" s="17">
        <v>3.29881005777116E-2</v>
      </c>
      <c r="AM1004" s="17">
        <v>1.0322464397289901E-2</v>
      </c>
      <c r="AN1004" s="17">
        <v>1.8144952656700498E-2</v>
      </c>
      <c r="AO1004" s="17">
        <v>3.7771399345195598E-2</v>
      </c>
      <c r="AP1004" s="17"/>
      <c r="AQ1004" s="17">
        <v>1.8388273492963E-2</v>
      </c>
      <c r="AR1004" s="17">
        <v>3.7911599771717E-2</v>
      </c>
      <c r="AS1004" s="17"/>
      <c r="AT1004" s="17">
        <v>7.9561163825505408E-3</v>
      </c>
      <c r="AU1004" s="17">
        <v>3.5619420410152897E-2</v>
      </c>
      <c r="AV1004" s="17">
        <v>2.5335585296042101E-2</v>
      </c>
      <c r="AW1004" s="17"/>
      <c r="AX1004" s="17">
        <v>3.10865564798538E-2</v>
      </c>
      <c r="AY1004" s="17">
        <v>3.5884277543004599E-2</v>
      </c>
      <c r="AZ1004" s="17"/>
      <c r="BA1004" s="17">
        <v>3.4427083173365999E-2</v>
      </c>
      <c r="BB1004" s="17">
        <v>4.8828034104484701E-3</v>
      </c>
      <c r="BC1004" s="17">
        <v>1.5345860844630599E-2</v>
      </c>
      <c r="BD1004" s="17">
        <v>9.4327457703061099E-3</v>
      </c>
      <c r="BE1004" s="17">
        <v>3.6306244969219401E-2</v>
      </c>
      <c r="BF1004" s="17"/>
      <c r="BG1004" s="17">
        <v>1.17749233029368E-2</v>
      </c>
      <c r="BH1004" s="17">
        <v>2.9499665284254899E-2</v>
      </c>
    </row>
    <row r="1005" spans="2:60" x14ac:dyDescent="0.35">
      <c r="B1005" t="s">
        <v>409</v>
      </c>
      <c r="C1005" s="17">
        <v>8.7952607372820592E-3</v>
      </c>
      <c r="D1005" s="17">
        <v>1.50311317121997E-2</v>
      </c>
      <c r="E1005" s="17">
        <v>3.0126726796524499E-3</v>
      </c>
      <c r="F1005" s="17"/>
      <c r="G1005" s="17">
        <v>9.3069254828379508E-3</v>
      </c>
      <c r="H1005" s="17">
        <v>6.7204589687117899E-3</v>
      </c>
      <c r="I1005" s="17">
        <v>1.34398852252306E-2</v>
      </c>
      <c r="J1005" s="17">
        <v>1.03549093534211E-2</v>
      </c>
      <c r="K1005" s="17">
        <v>1.33502215163935E-2</v>
      </c>
      <c r="L1005" s="17">
        <v>1.84982924437069E-3</v>
      </c>
      <c r="M1005" s="17"/>
      <c r="N1005" s="17">
        <v>3.5799758640612002E-3</v>
      </c>
      <c r="O1005" s="17">
        <v>1.5443196217371301E-2</v>
      </c>
      <c r="P1005" s="17">
        <v>6.4769354166735902E-3</v>
      </c>
      <c r="Q1005" s="17">
        <v>9.7148975221652105E-3</v>
      </c>
      <c r="R1005" s="17">
        <v>8.6828014854180898E-3</v>
      </c>
      <c r="S1005" s="17"/>
      <c r="T1005" s="17">
        <v>4.8638458877574399E-3</v>
      </c>
      <c r="U1005" s="17">
        <v>6.23824631952055E-3</v>
      </c>
      <c r="V1005" s="17">
        <v>6.8029560990254499E-3</v>
      </c>
      <c r="W1005" s="17">
        <v>1.6983790727680002E-2</v>
      </c>
      <c r="X1005" s="17"/>
      <c r="Y1005" s="17">
        <v>1.23601594268957E-2</v>
      </c>
      <c r="Z1005" s="17">
        <v>8.4734472164468607E-3</v>
      </c>
      <c r="AA1005" s="17">
        <v>0</v>
      </c>
      <c r="AB1005" s="17">
        <v>0</v>
      </c>
      <c r="AC1005" s="17">
        <v>0</v>
      </c>
      <c r="AD1005" s="17">
        <v>1.0615580605333901E-2</v>
      </c>
      <c r="AE1005" s="17"/>
      <c r="AF1005" s="17">
        <v>4.6119876058981699E-3</v>
      </c>
      <c r="AG1005" s="17">
        <v>1.3841207953659699E-2</v>
      </c>
      <c r="AH1005" s="17"/>
      <c r="AI1005" s="17">
        <v>1.44051062726479E-2</v>
      </c>
      <c r="AJ1005" s="17">
        <v>1.4234764040452199E-2</v>
      </c>
      <c r="AK1005" s="17">
        <v>7.9121183353143693E-3</v>
      </c>
      <c r="AL1005" s="17">
        <v>7.5122693665578399E-3</v>
      </c>
      <c r="AM1005" s="17">
        <v>5.5467063416865699E-3</v>
      </c>
      <c r="AN1005" s="17">
        <v>5.1998994675055803E-3</v>
      </c>
      <c r="AO1005" s="17">
        <v>0</v>
      </c>
      <c r="AP1005" s="17"/>
      <c r="AQ1005" s="17">
        <v>7.2068755715065198E-3</v>
      </c>
      <c r="AR1005" s="17">
        <v>1.00986671301762E-2</v>
      </c>
      <c r="AS1005" s="17"/>
      <c r="AT1005" s="17">
        <v>8.7430435754815797E-3</v>
      </c>
      <c r="AU1005" s="17">
        <v>9.6016882399528707E-3</v>
      </c>
      <c r="AV1005" s="17">
        <v>9.3267785034653796E-3</v>
      </c>
      <c r="AW1005" s="17"/>
      <c r="AX1005" s="17">
        <v>8.0156241490023095E-3</v>
      </c>
      <c r="AY1005" s="17">
        <v>9.0768816538299504E-3</v>
      </c>
      <c r="AZ1005" s="17"/>
      <c r="BA1005" s="17">
        <v>4.3450860402722002E-3</v>
      </c>
      <c r="BB1005" s="17">
        <v>2.4179056429294399E-3</v>
      </c>
      <c r="BC1005" s="17">
        <v>4.4535174119819301E-3</v>
      </c>
      <c r="BD1005" s="17">
        <v>0</v>
      </c>
      <c r="BE1005" s="17">
        <v>3.1166482865234098E-2</v>
      </c>
      <c r="BF1005" s="17"/>
      <c r="BG1005" s="17">
        <v>2.8674802631105901E-3</v>
      </c>
      <c r="BH1005" s="17">
        <v>2.3272566723086301E-2</v>
      </c>
    </row>
    <row r="1006" spans="2:60" x14ac:dyDescent="0.35">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row>
    <row r="1007" spans="2:60" x14ac:dyDescent="0.35">
      <c r="B1007" s="6" t="s">
        <v>420</v>
      </c>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c r="AY1007" s="17"/>
      <c r="AZ1007" s="17"/>
      <c r="BA1007" s="17"/>
      <c r="BB1007" s="17"/>
      <c r="BC1007" s="17"/>
      <c r="BD1007" s="17"/>
      <c r="BE1007" s="17"/>
      <c r="BF1007" s="17"/>
      <c r="BG1007" s="17"/>
      <c r="BH1007" s="17"/>
    </row>
    <row r="1008" spans="2:60" x14ac:dyDescent="0.35">
      <c r="B1008" s="24" t="s">
        <v>97</v>
      </c>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c r="AT1008" s="17"/>
      <c r="AU1008" s="17"/>
      <c r="AV1008" s="17"/>
      <c r="AW1008" s="17"/>
      <c r="AX1008" s="17"/>
      <c r="AY1008" s="17"/>
      <c r="AZ1008" s="17"/>
      <c r="BA1008" s="17"/>
      <c r="BB1008" s="17"/>
      <c r="BC1008" s="17"/>
      <c r="BD1008" s="17"/>
      <c r="BE1008" s="17"/>
      <c r="BF1008" s="17"/>
      <c r="BG1008" s="17"/>
      <c r="BH1008" s="17"/>
    </row>
    <row r="1009" spans="2:60" x14ac:dyDescent="0.35">
      <c r="B1009" t="s">
        <v>411</v>
      </c>
      <c r="C1009" s="17">
        <v>0.497573124308479</v>
      </c>
      <c r="D1009" s="17">
        <v>0.46624435127045</v>
      </c>
      <c r="E1009" s="17">
        <v>0.53328350298046101</v>
      </c>
      <c r="F1009" s="17"/>
      <c r="G1009" s="17">
        <v>0.47146115312744302</v>
      </c>
      <c r="H1009" s="17">
        <v>0.49404076708563599</v>
      </c>
      <c r="I1009" s="17">
        <v>0.52473447279873298</v>
      </c>
      <c r="J1009" s="17">
        <v>0.52710697685764996</v>
      </c>
      <c r="K1009" s="17">
        <v>0.48695563301734901</v>
      </c>
      <c r="L1009" s="17">
        <v>0.48033731595962398</v>
      </c>
      <c r="M1009" s="17"/>
      <c r="N1009" s="17">
        <v>0.55625071656590397</v>
      </c>
      <c r="O1009" s="17">
        <v>0.49828262694668901</v>
      </c>
      <c r="P1009" s="17">
        <v>0.49716776911395</v>
      </c>
      <c r="Q1009" s="17">
        <v>0.45292517296055401</v>
      </c>
      <c r="R1009" s="17">
        <v>0.44347112684282602</v>
      </c>
      <c r="S1009" s="17"/>
      <c r="T1009" s="17">
        <v>0.44717040016173798</v>
      </c>
      <c r="U1009" s="17">
        <v>0.49770221504101603</v>
      </c>
      <c r="V1009" s="17">
        <v>0.52838411110073003</v>
      </c>
      <c r="W1009" s="17">
        <v>0.48414310163201502</v>
      </c>
      <c r="X1009" s="17"/>
      <c r="Y1009" s="17">
        <v>0.51901754306088699</v>
      </c>
      <c r="Z1009" s="17">
        <v>0.48733375829119102</v>
      </c>
      <c r="AA1009" s="17">
        <v>0.56936802607062897</v>
      </c>
      <c r="AB1009" s="17">
        <v>0.47114952840489699</v>
      </c>
      <c r="AC1009" s="17">
        <v>0.31686442877215298</v>
      </c>
      <c r="AD1009" s="17">
        <v>0.48522778358361301</v>
      </c>
      <c r="AE1009" s="17"/>
      <c r="AF1009" s="17">
        <v>0.51802905603578697</v>
      </c>
      <c r="AG1009" s="17">
        <v>0.46683859035748898</v>
      </c>
      <c r="AH1009" s="17"/>
      <c r="AI1009" s="17">
        <v>0.49099583015370601</v>
      </c>
      <c r="AJ1009" s="17">
        <v>0.53023505288237704</v>
      </c>
      <c r="AK1009" s="17">
        <v>0.53244381888445003</v>
      </c>
      <c r="AL1009" s="17">
        <v>0.53088674763117505</v>
      </c>
      <c r="AM1009" s="17">
        <v>0.457327972533145</v>
      </c>
      <c r="AN1009" s="17">
        <v>0.40570690228502898</v>
      </c>
      <c r="AO1009" s="17">
        <v>0.504197667448678</v>
      </c>
      <c r="AP1009" s="17"/>
      <c r="AQ1009" s="17">
        <v>0.48815904168568203</v>
      </c>
      <c r="AR1009" s="17">
        <v>0.48529876738710298</v>
      </c>
      <c r="AS1009" s="17"/>
      <c r="AT1009" s="17">
        <v>0.46138751075457701</v>
      </c>
      <c r="AU1009" s="17">
        <v>0.51377475664517602</v>
      </c>
      <c r="AV1009" s="17">
        <v>0.49793221751347699</v>
      </c>
      <c r="AW1009" s="17"/>
      <c r="AX1009" s="17">
        <v>0.48735830855739698</v>
      </c>
      <c r="AY1009" s="17">
        <v>0.50126292775976999</v>
      </c>
      <c r="AZ1009" s="17"/>
      <c r="BA1009" s="17">
        <v>0.51111443639023202</v>
      </c>
      <c r="BB1009" s="17">
        <v>0.52938054525023903</v>
      </c>
      <c r="BC1009" s="17">
        <v>0.52457560526843094</v>
      </c>
      <c r="BD1009" s="17">
        <v>0.44642645524872798</v>
      </c>
      <c r="BE1009" s="17">
        <v>0.402650571924412</v>
      </c>
      <c r="BF1009" s="17"/>
      <c r="BG1009" s="17">
        <v>0.52511940863622597</v>
      </c>
      <c r="BH1009" s="17">
        <v>0.41373822507747499</v>
      </c>
    </row>
    <row r="1010" spans="2:60" x14ac:dyDescent="0.35">
      <c r="B1010" t="s">
        <v>412</v>
      </c>
      <c r="C1010" s="17">
        <v>0.41623133875486301</v>
      </c>
      <c r="D1010" s="17">
        <v>0.411263653841834</v>
      </c>
      <c r="E1010" s="17">
        <v>0.42115340267343498</v>
      </c>
      <c r="F1010" s="17"/>
      <c r="G1010" s="17">
        <v>0.39398542235261402</v>
      </c>
      <c r="H1010" s="17">
        <v>0.40015313942046299</v>
      </c>
      <c r="I1010" s="17">
        <v>0.42994645848718899</v>
      </c>
      <c r="J1010" s="17">
        <v>0.43481931393902501</v>
      </c>
      <c r="K1010" s="17">
        <v>0.406241754319145</v>
      </c>
      <c r="L1010" s="17">
        <v>0.42582306741162601</v>
      </c>
      <c r="M1010" s="17"/>
      <c r="N1010" s="17">
        <v>0.40310853905483002</v>
      </c>
      <c r="O1010" s="17">
        <v>0.38828659076445998</v>
      </c>
      <c r="P1010" s="17">
        <v>0.42673621455607902</v>
      </c>
      <c r="Q1010" s="17">
        <v>0.42081533941813098</v>
      </c>
      <c r="R1010" s="17">
        <v>0.45301038952279399</v>
      </c>
      <c r="S1010" s="17"/>
      <c r="T1010" s="17">
        <v>0.43055934214628</v>
      </c>
      <c r="U1010" s="17">
        <v>0.41584107052813302</v>
      </c>
      <c r="V1010" s="17">
        <v>0.41271212919598599</v>
      </c>
      <c r="W1010" s="17">
        <v>0.41200716358288803</v>
      </c>
      <c r="X1010" s="17"/>
      <c r="Y1010" s="17">
        <v>0.40886503044462402</v>
      </c>
      <c r="Z1010" s="17">
        <v>0.42078846205659598</v>
      </c>
      <c r="AA1010" s="17">
        <v>0.44898028361585501</v>
      </c>
      <c r="AB1010" s="17">
        <v>0.39675066727383901</v>
      </c>
      <c r="AC1010" s="17">
        <v>0.60013893765609305</v>
      </c>
      <c r="AD1010" s="17">
        <v>0.41126955054479702</v>
      </c>
      <c r="AE1010" s="17"/>
      <c r="AF1010" s="17">
        <v>0.42322608801277001</v>
      </c>
      <c r="AG1010" s="17">
        <v>0.408761606678339</v>
      </c>
      <c r="AH1010" s="17"/>
      <c r="AI1010" s="17">
        <v>0.37420822805464898</v>
      </c>
      <c r="AJ1010" s="17">
        <v>0.43516353446991801</v>
      </c>
      <c r="AK1010" s="17">
        <v>0.451458009655748</v>
      </c>
      <c r="AL1010" s="17">
        <v>0.39888089172128699</v>
      </c>
      <c r="AM1010" s="17">
        <v>0.39177343746637999</v>
      </c>
      <c r="AN1010" s="17">
        <v>0.39626360772295199</v>
      </c>
      <c r="AO1010" s="17">
        <v>0.451470667242727</v>
      </c>
      <c r="AP1010" s="17"/>
      <c r="AQ1010" s="17">
        <v>0.41805309343724201</v>
      </c>
      <c r="AR1010" s="17">
        <v>0.423972894689642</v>
      </c>
      <c r="AS1010" s="17"/>
      <c r="AT1010" s="17">
        <v>0.417471922003536</v>
      </c>
      <c r="AU1010" s="17">
        <v>0.402093731180587</v>
      </c>
      <c r="AV1010" s="17">
        <v>0.43966037150169002</v>
      </c>
      <c r="AW1010" s="17"/>
      <c r="AX1010" s="17">
        <v>0.433558402440341</v>
      </c>
      <c r="AY1010" s="17">
        <v>0.40997244373948899</v>
      </c>
      <c r="AZ1010" s="17"/>
      <c r="BA1010" s="17">
        <v>0.32931821117473897</v>
      </c>
      <c r="BB1010" s="17">
        <v>0.43795669030143602</v>
      </c>
      <c r="BC1010" s="17">
        <v>0.479950088588882</v>
      </c>
      <c r="BD1010" s="17">
        <v>0.37906009938987001</v>
      </c>
      <c r="BE1010" s="17">
        <v>0.36217245298960998</v>
      </c>
      <c r="BF1010" s="17"/>
      <c r="BG1010" s="17">
        <v>0.41261339443884498</v>
      </c>
      <c r="BH1010" s="17">
        <v>0.36644979365388503</v>
      </c>
    </row>
    <row r="1011" spans="2:60" x14ac:dyDescent="0.35">
      <c r="B1011" t="s">
        <v>413</v>
      </c>
      <c r="C1011" s="17">
        <v>0.32168665317623502</v>
      </c>
      <c r="D1011" s="17">
        <v>0.282544592715888</v>
      </c>
      <c r="E1011" s="17">
        <v>0.36124985804115101</v>
      </c>
      <c r="F1011" s="17"/>
      <c r="G1011" s="17">
        <v>0.27693775628904099</v>
      </c>
      <c r="H1011" s="17">
        <v>0.29305096211694798</v>
      </c>
      <c r="I1011" s="17">
        <v>0.28661116815826998</v>
      </c>
      <c r="J1011" s="17">
        <v>0.28807675101152203</v>
      </c>
      <c r="K1011" s="17">
        <v>0.33266278311571801</v>
      </c>
      <c r="L1011" s="17">
        <v>0.41628050293056101</v>
      </c>
      <c r="M1011" s="17"/>
      <c r="N1011" s="17">
        <v>0.308562317595306</v>
      </c>
      <c r="O1011" s="17">
        <v>0.30635195169882501</v>
      </c>
      <c r="P1011" s="17">
        <v>0.32756494921977197</v>
      </c>
      <c r="Q1011" s="17">
        <v>0.32499524068973601</v>
      </c>
      <c r="R1011" s="17">
        <v>0.32644205100058099</v>
      </c>
      <c r="S1011" s="17"/>
      <c r="T1011" s="17">
        <v>0.37830261207155103</v>
      </c>
      <c r="U1011" s="17">
        <v>0.33850134647850599</v>
      </c>
      <c r="V1011" s="17">
        <v>0.32216521911693902</v>
      </c>
      <c r="W1011" s="17">
        <v>0.266115493910211</v>
      </c>
      <c r="X1011" s="17"/>
      <c r="Y1011" s="17">
        <v>0.31299473562945301</v>
      </c>
      <c r="Z1011" s="17">
        <v>0.34146867084406002</v>
      </c>
      <c r="AA1011" s="17">
        <v>0.26154817048151702</v>
      </c>
      <c r="AB1011" s="17">
        <v>0.340386600025673</v>
      </c>
      <c r="AC1011" s="17">
        <v>0.46615116554001002</v>
      </c>
      <c r="AD1011" s="17">
        <v>0.26985452776241697</v>
      </c>
      <c r="AE1011" s="17"/>
      <c r="AF1011" s="17">
        <v>0.31977521319548702</v>
      </c>
      <c r="AG1011" s="17">
        <v>0.32568571381420203</v>
      </c>
      <c r="AH1011" s="17"/>
      <c r="AI1011" s="17">
        <v>0.30482800621970602</v>
      </c>
      <c r="AJ1011" s="17">
        <v>0.27178852277289201</v>
      </c>
      <c r="AK1011" s="17">
        <v>0.32364246972544902</v>
      </c>
      <c r="AL1011" s="17">
        <v>0.34440789327233001</v>
      </c>
      <c r="AM1011" s="17">
        <v>0.33553324694807102</v>
      </c>
      <c r="AN1011" s="17">
        <v>0.35252759858761401</v>
      </c>
      <c r="AO1011" s="17">
        <v>0.46485085427615702</v>
      </c>
      <c r="AP1011" s="17"/>
      <c r="AQ1011" s="17">
        <v>0.42249698124621199</v>
      </c>
      <c r="AR1011" s="17">
        <v>0.21249521049202999</v>
      </c>
      <c r="AS1011" s="17"/>
      <c r="AT1011" s="17">
        <v>0.452799148679151</v>
      </c>
      <c r="AU1011" s="17">
        <v>0.33603796415968301</v>
      </c>
      <c r="AV1011" s="17">
        <v>0.21982903966092901</v>
      </c>
      <c r="AW1011" s="17"/>
      <c r="AX1011" s="17">
        <v>0.36028417766989701</v>
      </c>
      <c r="AY1011" s="17">
        <v>0.307744426262066</v>
      </c>
      <c r="AZ1011" s="17"/>
      <c r="BA1011" s="17">
        <v>0.30712296035533099</v>
      </c>
      <c r="BB1011" s="17">
        <v>0.356216471075813</v>
      </c>
      <c r="BC1011" s="17">
        <v>0.38412056795688798</v>
      </c>
      <c r="BD1011" s="17">
        <v>0.42705943552557202</v>
      </c>
      <c r="BE1011" s="17">
        <v>8.6812394346078903E-2</v>
      </c>
      <c r="BF1011" s="17"/>
      <c r="BG1011" s="17">
        <v>0.34476388653004197</v>
      </c>
      <c r="BH1011" s="17">
        <v>0.172990922167096</v>
      </c>
    </row>
    <row r="1012" spans="2:60" x14ac:dyDescent="0.35">
      <c r="B1012" t="s">
        <v>414</v>
      </c>
      <c r="C1012" s="17">
        <v>0.29634672120537098</v>
      </c>
      <c r="D1012" s="17">
        <v>0.31768931731459898</v>
      </c>
      <c r="E1012" s="17">
        <v>0.275462594829887</v>
      </c>
      <c r="F1012" s="17"/>
      <c r="G1012" s="17">
        <v>0.30272049110709898</v>
      </c>
      <c r="H1012" s="17">
        <v>0.28769197425620102</v>
      </c>
      <c r="I1012" s="17">
        <v>0.258603873736098</v>
      </c>
      <c r="J1012" s="17">
        <v>0.246253069763469</v>
      </c>
      <c r="K1012" s="17">
        <v>0.33664914036492199</v>
      </c>
      <c r="L1012" s="17">
        <v>0.33584220567362399</v>
      </c>
      <c r="M1012" s="17"/>
      <c r="N1012" s="17">
        <v>0.24625880281075899</v>
      </c>
      <c r="O1012" s="17">
        <v>0.32060986268688202</v>
      </c>
      <c r="P1012" s="17">
        <v>0.30920882984294801</v>
      </c>
      <c r="Q1012" s="17">
        <v>0.31275259501376701</v>
      </c>
      <c r="R1012" s="17">
        <v>0.31712764869997301</v>
      </c>
      <c r="S1012" s="17"/>
      <c r="T1012" s="17">
        <v>0.30918630267483299</v>
      </c>
      <c r="U1012" s="17">
        <v>0.28127104063125802</v>
      </c>
      <c r="V1012" s="17">
        <v>0.27323924343884298</v>
      </c>
      <c r="W1012" s="17">
        <v>0.33715987105100298</v>
      </c>
      <c r="X1012" s="17"/>
      <c r="Y1012" s="17">
        <v>0.25544388231230503</v>
      </c>
      <c r="Z1012" s="17">
        <v>0.319964921773433</v>
      </c>
      <c r="AA1012" s="17">
        <v>0.20998002730279899</v>
      </c>
      <c r="AB1012" s="17">
        <v>0.346609550093393</v>
      </c>
      <c r="AC1012" s="17">
        <v>0.38051872120452501</v>
      </c>
      <c r="AD1012" s="17">
        <v>0.31033010290929403</v>
      </c>
      <c r="AE1012" s="17"/>
      <c r="AF1012" s="17">
        <v>0.29907557994860201</v>
      </c>
      <c r="AG1012" s="17">
        <v>0.29571419056454901</v>
      </c>
      <c r="AH1012" s="17"/>
      <c r="AI1012" s="17">
        <v>0.20823972612924299</v>
      </c>
      <c r="AJ1012" s="17">
        <v>0.29001504685510998</v>
      </c>
      <c r="AK1012" s="17">
        <v>0.31521919448880997</v>
      </c>
      <c r="AL1012" s="17">
        <v>0.32186048236464199</v>
      </c>
      <c r="AM1012" s="17">
        <v>0.31085754030742502</v>
      </c>
      <c r="AN1012" s="17">
        <v>0.28673131855582101</v>
      </c>
      <c r="AO1012" s="17">
        <v>0.23324622655034399</v>
      </c>
      <c r="AP1012" s="17"/>
      <c r="AQ1012" s="17">
        <v>0.28905304855530201</v>
      </c>
      <c r="AR1012" s="17">
        <v>0.33516955769189399</v>
      </c>
      <c r="AS1012" s="17"/>
      <c r="AT1012" s="17">
        <v>0.299484681578079</v>
      </c>
      <c r="AU1012" s="17">
        <v>0.28750149515939</v>
      </c>
      <c r="AV1012" s="17">
        <v>0.31964217439041098</v>
      </c>
      <c r="AW1012" s="17"/>
      <c r="AX1012" s="17">
        <v>0.28934424011148402</v>
      </c>
      <c r="AY1012" s="17">
        <v>0.29887616270852202</v>
      </c>
      <c r="AZ1012" s="17"/>
      <c r="BA1012" s="17">
        <v>0.28376559499338999</v>
      </c>
      <c r="BB1012" s="17">
        <v>0.34833403313119099</v>
      </c>
      <c r="BC1012" s="17">
        <v>0.28971522941524902</v>
      </c>
      <c r="BD1012" s="17">
        <v>0.26997523531127898</v>
      </c>
      <c r="BE1012" s="17">
        <v>0.27462818203306499</v>
      </c>
      <c r="BF1012" s="17"/>
      <c r="BG1012" s="17">
        <v>0.33327144164182299</v>
      </c>
      <c r="BH1012" s="17">
        <v>0.27344967333208398</v>
      </c>
    </row>
    <row r="1013" spans="2:60" x14ac:dyDescent="0.35">
      <c r="B1013" t="s">
        <v>415</v>
      </c>
      <c r="C1013" s="17">
        <v>0.29248599360570698</v>
      </c>
      <c r="D1013" s="17">
        <v>0.28187338925843203</v>
      </c>
      <c r="E1013" s="17">
        <v>0.30511371504660201</v>
      </c>
      <c r="F1013" s="17"/>
      <c r="G1013" s="17">
        <v>0.241491017426226</v>
      </c>
      <c r="H1013" s="17">
        <v>0.27832065877110501</v>
      </c>
      <c r="I1013" s="17">
        <v>0.30818797237206702</v>
      </c>
      <c r="J1013" s="17">
        <v>0.25859481134275197</v>
      </c>
      <c r="K1013" s="17">
        <v>0.25119533694429402</v>
      </c>
      <c r="L1013" s="17">
        <v>0.37978473886765002</v>
      </c>
      <c r="M1013" s="17"/>
      <c r="N1013" s="17">
        <v>0.26373629336520399</v>
      </c>
      <c r="O1013" s="17">
        <v>0.31209164940065498</v>
      </c>
      <c r="P1013" s="17">
        <v>0.292303514169868</v>
      </c>
      <c r="Q1013" s="17">
        <v>0.30632869508772598</v>
      </c>
      <c r="R1013" s="17">
        <v>0.30229205755609001</v>
      </c>
      <c r="S1013" s="17"/>
      <c r="T1013" s="17">
        <v>0.333125099864505</v>
      </c>
      <c r="U1013" s="17">
        <v>0.30316074575492302</v>
      </c>
      <c r="V1013" s="17">
        <v>0.27041542477387498</v>
      </c>
      <c r="W1013" s="17">
        <v>0.28952727285944602</v>
      </c>
      <c r="X1013" s="17"/>
      <c r="Y1013" s="17">
        <v>0.30034878064786202</v>
      </c>
      <c r="Z1013" s="17">
        <v>0.29271702231897201</v>
      </c>
      <c r="AA1013" s="17">
        <v>0.25846640414635202</v>
      </c>
      <c r="AB1013" s="17">
        <v>0.28913530358780898</v>
      </c>
      <c r="AC1013" s="17">
        <v>0.26599961742516998</v>
      </c>
      <c r="AD1013" s="17">
        <v>0.28548677485124402</v>
      </c>
      <c r="AE1013" s="17"/>
      <c r="AF1013" s="17">
        <v>0.29063553710054801</v>
      </c>
      <c r="AG1013" s="17">
        <v>0.29972433620306999</v>
      </c>
      <c r="AH1013" s="17"/>
      <c r="AI1013" s="17">
        <v>0.283707931943739</v>
      </c>
      <c r="AJ1013" s="17">
        <v>0.24861001253200599</v>
      </c>
      <c r="AK1013" s="17">
        <v>0.261491502092079</v>
      </c>
      <c r="AL1013" s="17">
        <v>0.267950878300519</v>
      </c>
      <c r="AM1013" s="17">
        <v>0.33564480647751099</v>
      </c>
      <c r="AN1013" s="17">
        <v>0.34826328664530598</v>
      </c>
      <c r="AO1013" s="17">
        <v>0.44569472995346598</v>
      </c>
      <c r="AP1013" s="17"/>
      <c r="AQ1013" s="17">
        <v>0.38490953422722501</v>
      </c>
      <c r="AR1013" s="17">
        <v>0.19054008669606401</v>
      </c>
      <c r="AS1013" s="17"/>
      <c r="AT1013" s="17">
        <v>0.45423654674701602</v>
      </c>
      <c r="AU1013" s="17">
        <v>0.305585394876352</v>
      </c>
      <c r="AV1013" s="17">
        <v>0.17382439508598299</v>
      </c>
      <c r="AW1013" s="17"/>
      <c r="AX1013" s="17">
        <v>0.30998489306069699</v>
      </c>
      <c r="AY1013" s="17">
        <v>0.28616502794404203</v>
      </c>
      <c r="AZ1013" s="17"/>
      <c r="BA1013" s="17">
        <v>0.27627431410518399</v>
      </c>
      <c r="BB1013" s="17">
        <v>0.358287405043</v>
      </c>
      <c r="BC1013" s="17">
        <v>0.34892967857479801</v>
      </c>
      <c r="BD1013" s="17">
        <v>0.23475174805617399</v>
      </c>
      <c r="BE1013" s="17">
        <v>6.5380351736911702E-2</v>
      </c>
      <c r="BF1013" s="17"/>
      <c r="BG1013" s="17">
        <v>0.33915530705202301</v>
      </c>
      <c r="BH1013" s="17">
        <v>0.10827911593831401</v>
      </c>
    </row>
    <row r="1014" spans="2:60" x14ac:dyDescent="0.35">
      <c r="B1014" t="s">
        <v>416</v>
      </c>
      <c r="C1014" s="17">
        <v>0.25160035230847999</v>
      </c>
      <c r="D1014" s="17">
        <v>0.235877287276898</v>
      </c>
      <c r="E1014" s="17">
        <v>0.26580197495244801</v>
      </c>
      <c r="F1014" s="17"/>
      <c r="G1014" s="17">
        <v>0.24711213023331</v>
      </c>
      <c r="H1014" s="17">
        <v>0.259312895005469</v>
      </c>
      <c r="I1014" s="17">
        <v>0.26638441631732501</v>
      </c>
      <c r="J1014" s="17">
        <v>0.23261217104336099</v>
      </c>
      <c r="K1014" s="17">
        <v>0.20719065631139799</v>
      </c>
      <c r="L1014" s="17">
        <v>0.28531512659733099</v>
      </c>
      <c r="M1014" s="17"/>
      <c r="N1014" s="17">
        <v>0.22755011031067901</v>
      </c>
      <c r="O1014" s="17">
        <v>0.31804086841037998</v>
      </c>
      <c r="P1014" s="17">
        <v>0.23165772833951401</v>
      </c>
      <c r="Q1014" s="17">
        <v>0.24899150782414101</v>
      </c>
      <c r="R1014" s="17">
        <v>0.23624920810283501</v>
      </c>
      <c r="S1014" s="17"/>
      <c r="T1014" s="17">
        <v>0.256082616753814</v>
      </c>
      <c r="U1014" s="17">
        <v>0.25952003714516603</v>
      </c>
      <c r="V1014" s="17">
        <v>0.24406080027719099</v>
      </c>
      <c r="W1014" s="17">
        <v>0.25354849971725102</v>
      </c>
      <c r="X1014" s="17"/>
      <c r="Y1014" s="17">
        <v>0.28432701215196798</v>
      </c>
      <c r="Z1014" s="17">
        <v>0.246009248698983</v>
      </c>
      <c r="AA1014" s="17">
        <v>0.19022274541429299</v>
      </c>
      <c r="AB1014" s="17">
        <v>0.19976764336851999</v>
      </c>
      <c r="AC1014" s="17">
        <v>0.18737678624998499</v>
      </c>
      <c r="AD1014" s="17">
        <v>0.24614992300260199</v>
      </c>
      <c r="AE1014" s="17"/>
      <c r="AF1014" s="17">
        <v>0.25874277844753801</v>
      </c>
      <c r="AG1014" s="17">
        <v>0.241232146747306</v>
      </c>
      <c r="AH1014" s="17"/>
      <c r="AI1014" s="17">
        <v>0.20588539488944901</v>
      </c>
      <c r="AJ1014" s="17">
        <v>0.28043909685602197</v>
      </c>
      <c r="AK1014" s="17">
        <v>0.24678175703574601</v>
      </c>
      <c r="AL1014" s="17">
        <v>0.23640733085792101</v>
      </c>
      <c r="AM1014" s="17">
        <v>0.25488615792408698</v>
      </c>
      <c r="AN1014" s="17">
        <v>0.25532784469167502</v>
      </c>
      <c r="AO1014" s="17">
        <v>0.16660478786789401</v>
      </c>
      <c r="AP1014" s="17"/>
      <c r="AQ1014" s="17">
        <v>0.28783468960742498</v>
      </c>
      <c r="AR1014" s="17">
        <v>0.21217869106675899</v>
      </c>
      <c r="AS1014" s="17"/>
      <c r="AT1014" s="17">
        <v>0.309313543786706</v>
      </c>
      <c r="AU1014" s="17">
        <v>0.26150906403775098</v>
      </c>
      <c r="AV1014" s="17">
        <v>0.20730394236091201</v>
      </c>
      <c r="AW1014" s="17"/>
      <c r="AX1014" s="17">
        <v>0.25350907714364901</v>
      </c>
      <c r="AY1014" s="17">
        <v>0.25091088128364802</v>
      </c>
      <c r="AZ1014" s="17"/>
      <c r="BA1014" s="17">
        <v>0.22919101780758799</v>
      </c>
      <c r="BB1014" s="17">
        <v>0.28775033550798002</v>
      </c>
      <c r="BC1014" s="17">
        <v>0.31307719169173498</v>
      </c>
      <c r="BD1014" s="17">
        <v>0.29680942523443499</v>
      </c>
      <c r="BE1014" s="17">
        <v>5.0431234664765998E-2</v>
      </c>
      <c r="BF1014" s="17"/>
      <c r="BG1014" s="17">
        <v>0.27408955779899102</v>
      </c>
      <c r="BH1014" s="17">
        <v>0.112834451095086</v>
      </c>
    </row>
    <row r="1015" spans="2:60" x14ac:dyDescent="0.35">
      <c r="B1015" t="s">
        <v>417</v>
      </c>
      <c r="C1015" s="17">
        <v>0.17301277070416801</v>
      </c>
      <c r="D1015" s="17">
        <v>0.173220652538911</v>
      </c>
      <c r="E1015" s="17">
        <v>0.17256014376168899</v>
      </c>
      <c r="F1015" s="17"/>
      <c r="G1015" s="17">
        <v>0.16660905534423101</v>
      </c>
      <c r="H1015" s="17">
        <v>0.183529893040838</v>
      </c>
      <c r="I1015" s="17">
        <v>0.19741138017753601</v>
      </c>
      <c r="J1015" s="17">
        <v>0.197748919672185</v>
      </c>
      <c r="K1015" s="17">
        <v>0.17350819340597501</v>
      </c>
      <c r="L1015" s="17">
        <v>0.129460224018595</v>
      </c>
      <c r="M1015" s="17"/>
      <c r="N1015" s="17">
        <v>0.14946144482716001</v>
      </c>
      <c r="O1015" s="17">
        <v>0.16100327709119699</v>
      </c>
      <c r="P1015" s="17">
        <v>0.194521008061184</v>
      </c>
      <c r="Q1015" s="17">
        <v>0.13121130464200501</v>
      </c>
      <c r="R1015" s="17">
        <v>0.239661014953682</v>
      </c>
      <c r="S1015" s="17"/>
      <c r="T1015" s="17">
        <v>0.16193260614576099</v>
      </c>
      <c r="U1015" s="17">
        <v>0.16269634026110499</v>
      </c>
      <c r="V1015" s="17">
        <v>0.177154763929954</v>
      </c>
      <c r="W1015" s="17">
        <v>0.18324610786405199</v>
      </c>
      <c r="X1015" s="17"/>
      <c r="Y1015" s="17">
        <v>0.187559937169341</v>
      </c>
      <c r="Z1015" s="17">
        <v>0.173908249934835</v>
      </c>
      <c r="AA1015" s="17">
        <v>0.18836610315247401</v>
      </c>
      <c r="AB1015" s="17">
        <v>0.15493518547125201</v>
      </c>
      <c r="AC1015" s="17">
        <v>0.13182649420599499</v>
      </c>
      <c r="AD1015" s="17">
        <v>0.14165986105956399</v>
      </c>
      <c r="AE1015" s="17"/>
      <c r="AF1015" s="17">
        <v>0.17739158667274099</v>
      </c>
      <c r="AG1015" s="17">
        <v>0.17010178152059299</v>
      </c>
      <c r="AH1015" s="17"/>
      <c r="AI1015" s="17">
        <v>0.14283211135120299</v>
      </c>
      <c r="AJ1015" s="17">
        <v>0.15986128036248501</v>
      </c>
      <c r="AK1015" s="17">
        <v>0.180556629623183</v>
      </c>
      <c r="AL1015" s="17">
        <v>0.17078145884065599</v>
      </c>
      <c r="AM1015" s="17">
        <v>0.17149547957651301</v>
      </c>
      <c r="AN1015" s="17">
        <v>0.23666469257252401</v>
      </c>
      <c r="AO1015" s="17">
        <v>0.121795670986677</v>
      </c>
      <c r="AP1015" s="17"/>
      <c r="AQ1015" s="17">
        <v>0.187517756688651</v>
      </c>
      <c r="AR1015" s="17">
        <v>0.17459067728786201</v>
      </c>
      <c r="AS1015" s="17"/>
      <c r="AT1015" s="17">
        <v>0.19564300050587999</v>
      </c>
      <c r="AU1015" s="17">
        <v>0.15407686315745101</v>
      </c>
      <c r="AV1015" s="17">
        <v>0.19282740240101701</v>
      </c>
      <c r="AW1015" s="17"/>
      <c r="AX1015" s="17">
        <v>0.15437397238676501</v>
      </c>
      <c r="AY1015" s="17">
        <v>0.17974549149281199</v>
      </c>
      <c r="AZ1015" s="17"/>
      <c r="BA1015" s="17">
        <v>0.16070795699010901</v>
      </c>
      <c r="BB1015" s="17">
        <v>0.20784076574625601</v>
      </c>
      <c r="BC1015" s="17">
        <v>0.17289620906384201</v>
      </c>
      <c r="BD1015" s="17">
        <v>0.17401409598079401</v>
      </c>
      <c r="BE1015" s="17">
        <v>0.142093424190294</v>
      </c>
      <c r="BF1015" s="17"/>
      <c r="BG1015" s="17">
        <v>0.19684557576620401</v>
      </c>
      <c r="BH1015" s="17">
        <v>0.15017836298190601</v>
      </c>
    </row>
    <row r="1016" spans="2:60" x14ac:dyDescent="0.35">
      <c r="B1016" t="s">
        <v>418</v>
      </c>
      <c r="C1016" s="17">
        <v>0.12982773112993901</v>
      </c>
      <c r="D1016" s="17">
        <v>0.14040654984724499</v>
      </c>
      <c r="E1016" s="17">
        <v>0.121809706193968</v>
      </c>
      <c r="F1016" s="17"/>
      <c r="G1016" s="17">
        <v>0.13642211188214601</v>
      </c>
      <c r="H1016" s="17">
        <v>0.156390023660438</v>
      </c>
      <c r="I1016" s="17">
        <v>0.17016298244924699</v>
      </c>
      <c r="J1016" s="17">
        <v>0.12963762819327701</v>
      </c>
      <c r="K1016" s="17">
        <v>0.11025837413808399</v>
      </c>
      <c r="L1016" s="17">
        <v>8.7190482053842E-2</v>
      </c>
      <c r="M1016" s="17"/>
      <c r="N1016" s="17">
        <v>0.16598241422582999</v>
      </c>
      <c r="O1016" s="17">
        <v>8.9812299148664607E-2</v>
      </c>
      <c r="P1016" s="17">
        <v>0.14327499556939599</v>
      </c>
      <c r="Q1016" s="17">
        <v>0.13070899486847401</v>
      </c>
      <c r="R1016" s="17">
        <v>0.129159446933059</v>
      </c>
      <c r="S1016" s="17"/>
      <c r="T1016" s="17">
        <v>0.13693568143156201</v>
      </c>
      <c r="U1016" s="17">
        <v>0.111443830502229</v>
      </c>
      <c r="V1016" s="17">
        <v>0.12589292043852099</v>
      </c>
      <c r="W1016" s="17">
        <v>0.147033056208766</v>
      </c>
      <c r="X1016" s="17"/>
      <c r="Y1016" s="17">
        <v>0.128020730997806</v>
      </c>
      <c r="Z1016" s="17">
        <v>0.118093789685244</v>
      </c>
      <c r="AA1016" s="17">
        <v>0.17577858457197301</v>
      </c>
      <c r="AB1016" s="17">
        <v>0.13069955955075899</v>
      </c>
      <c r="AC1016" s="17">
        <v>9.6750309986903399E-2</v>
      </c>
      <c r="AD1016" s="17">
        <v>0.16285903848185801</v>
      </c>
      <c r="AE1016" s="17"/>
      <c r="AF1016" s="17">
        <v>0.12948307920878699</v>
      </c>
      <c r="AG1016" s="17">
        <v>0.12898776832211201</v>
      </c>
      <c r="AH1016" s="17"/>
      <c r="AI1016" s="17">
        <v>0.11889473299056599</v>
      </c>
      <c r="AJ1016" s="17">
        <v>0.11077383268690701</v>
      </c>
      <c r="AK1016" s="17">
        <v>0.133509496747757</v>
      </c>
      <c r="AL1016" s="17">
        <v>0.149200529491755</v>
      </c>
      <c r="AM1016" s="17">
        <v>0.132900022759109</v>
      </c>
      <c r="AN1016" s="17">
        <v>0.15611964779816201</v>
      </c>
      <c r="AO1016" s="17">
        <v>0.106157102907803</v>
      </c>
      <c r="AP1016" s="17"/>
      <c r="AQ1016" s="17">
        <v>9.6795622555881103E-2</v>
      </c>
      <c r="AR1016" s="17">
        <v>0.16559751996917799</v>
      </c>
      <c r="AS1016" s="17"/>
      <c r="AT1016" s="17">
        <v>6.5498884959641596E-2</v>
      </c>
      <c r="AU1016" s="17">
        <v>0.123296886023707</v>
      </c>
      <c r="AV1016" s="17">
        <v>0.19101076808089801</v>
      </c>
      <c r="AW1016" s="17"/>
      <c r="AX1016" s="17">
        <v>0.11373803060503899</v>
      </c>
      <c r="AY1016" s="17">
        <v>0.13563966489102799</v>
      </c>
      <c r="AZ1016" s="17"/>
      <c r="BA1016" s="17">
        <v>0.18053221293961699</v>
      </c>
      <c r="BB1016" s="17">
        <v>0.11268701149318699</v>
      </c>
      <c r="BC1016" s="17">
        <v>9.9068123051394202E-2</v>
      </c>
      <c r="BD1016" s="17">
        <v>0.23117159468151999</v>
      </c>
      <c r="BE1016" s="17">
        <v>0.19102770762848401</v>
      </c>
      <c r="BF1016" s="17"/>
      <c r="BG1016" s="17">
        <v>0.12851400968881399</v>
      </c>
      <c r="BH1016" s="17">
        <v>0.20119544068282899</v>
      </c>
    </row>
    <row r="1017" spans="2:60" x14ac:dyDescent="0.35">
      <c r="B1017" t="s">
        <v>419</v>
      </c>
      <c r="C1017" s="17">
        <v>0.11461033994242401</v>
      </c>
      <c r="D1017" s="17">
        <v>0.134501876293322</v>
      </c>
      <c r="E1017" s="17">
        <v>9.4959985985474102E-2</v>
      </c>
      <c r="F1017" s="17"/>
      <c r="G1017" s="17">
        <v>0.26409704926188499</v>
      </c>
      <c r="H1017" s="17">
        <v>0.12759104816405101</v>
      </c>
      <c r="I1017" s="17">
        <v>0.12788627296737501</v>
      </c>
      <c r="J1017" s="17">
        <v>8.6098288749585E-2</v>
      </c>
      <c r="K1017" s="17">
        <v>7.8905122126798705E-2</v>
      </c>
      <c r="L1017" s="17">
        <v>5.65109832397198E-2</v>
      </c>
      <c r="M1017" s="17"/>
      <c r="N1017" s="17">
        <v>0.117925112096532</v>
      </c>
      <c r="O1017" s="17">
        <v>0.122169322496668</v>
      </c>
      <c r="P1017" s="17">
        <v>0.115019352503931</v>
      </c>
      <c r="Q1017" s="17">
        <v>0.12040492594898999</v>
      </c>
      <c r="R1017" s="17">
        <v>0.10306333701904</v>
      </c>
      <c r="S1017" s="17"/>
      <c r="T1017" s="17">
        <v>0.119565854294809</v>
      </c>
      <c r="U1017" s="17">
        <v>0.102853374228556</v>
      </c>
      <c r="V1017" s="17">
        <v>0.11286445933853</v>
      </c>
      <c r="W1017" s="17">
        <v>0.124094784753806</v>
      </c>
      <c r="X1017" s="17"/>
      <c r="Y1017" s="17">
        <v>0.12526364763874501</v>
      </c>
      <c r="Z1017" s="17">
        <v>0.107448946733623</v>
      </c>
      <c r="AA1017" s="17">
        <v>8.8692754035630095E-2</v>
      </c>
      <c r="AB1017" s="17">
        <v>0.120103446121105</v>
      </c>
      <c r="AC1017" s="17">
        <v>0.188510480040328</v>
      </c>
      <c r="AD1017" s="17">
        <v>0.107437252165008</v>
      </c>
      <c r="AE1017" s="17"/>
      <c r="AF1017" s="17">
        <v>8.6107840769095306E-2</v>
      </c>
      <c r="AG1017" s="17">
        <v>0.15713239957726099</v>
      </c>
      <c r="AH1017" s="17"/>
      <c r="AI1017" s="17">
        <v>8.1569765244954601E-2</v>
      </c>
      <c r="AJ1017" s="17">
        <v>0.12566673755563401</v>
      </c>
      <c r="AK1017" s="17">
        <v>0.11247427487879599</v>
      </c>
      <c r="AL1017" s="17">
        <v>7.9820501845227695E-2</v>
      </c>
      <c r="AM1017" s="17">
        <v>0.125730345295647</v>
      </c>
      <c r="AN1017" s="17">
        <v>0.136229730977731</v>
      </c>
      <c r="AO1017" s="17">
        <v>8.3724639390998001E-2</v>
      </c>
      <c r="AP1017" s="17"/>
      <c r="AQ1017" s="17">
        <v>0.13403025607574201</v>
      </c>
      <c r="AR1017" s="17">
        <v>0.107127937896643</v>
      </c>
      <c r="AS1017" s="17"/>
      <c r="AT1017" s="17">
        <v>0.14461110859318799</v>
      </c>
      <c r="AU1017" s="17">
        <v>9.5920998140145E-2</v>
      </c>
      <c r="AV1017" s="17">
        <v>0.12529119458269</v>
      </c>
      <c r="AW1017" s="17"/>
      <c r="AX1017" s="17">
        <v>0.114942236456125</v>
      </c>
      <c r="AY1017" s="17">
        <v>0.114490452033375</v>
      </c>
      <c r="AZ1017" s="17"/>
      <c r="BA1017" s="17">
        <v>0.17857601052133301</v>
      </c>
      <c r="BB1017" s="17">
        <v>0.13727089249555499</v>
      </c>
      <c r="BC1017" s="17">
        <v>0.10685600039872099</v>
      </c>
      <c r="BD1017" s="17">
        <v>0.16294985718975299</v>
      </c>
      <c r="BE1017" s="17">
        <v>5.61391595482345E-2</v>
      </c>
      <c r="BF1017" s="17"/>
      <c r="BG1017" s="17">
        <v>0.146906592803415</v>
      </c>
      <c r="BH1017" s="17">
        <v>8.3192410757628399E-2</v>
      </c>
    </row>
    <row r="1018" spans="2:60" x14ac:dyDescent="0.35">
      <c r="B1018" t="s">
        <v>114</v>
      </c>
      <c r="C1018" s="17">
        <v>4.8428903364837503E-2</v>
      </c>
      <c r="D1018" s="17">
        <v>3.6368120841374502E-2</v>
      </c>
      <c r="E1018" s="17">
        <v>5.5738384393903197E-2</v>
      </c>
      <c r="F1018" s="17"/>
      <c r="G1018" s="17">
        <v>6.9667072935423194E-2</v>
      </c>
      <c r="H1018" s="17">
        <v>4.8446806538666301E-2</v>
      </c>
      <c r="I1018" s="17">
        <v>3.9598895892420001E-2</v>
      </c>
      <c r="J1018" s="17">
        <v>6.8546376126726302E-2</v>
      </c>
      <c r="K1018" s="17">
        <v>3.0882097096739801E-2</v>
      </c>
      <c r="L1018" s="17">
        <v>4.1728208690388999E-2</v>
      </c>
      <c r="M1018" s="17"/>
      <c r="N1018" s="17">
        <v>6.5054658531375195E-2</v>
      </c>
      <c r="O1018" s="17">
        <v>6.2986100797515002E-2</v>
      </c>
      <c r="P1018" s="17">
        <v>3.1391123609739301E-2</v>
      </c>
      <c r="Q1018" s="17">
        <v>3.5530606835814001E-2</v>
      </c>
      <c r="R1018" s="17">
        <v>2.1138447969409099E-2</v>
      </c>
      <c r="S1018" s="17"/>
      <c r="T1018" s="17">
        <v>4.3511007093128599E-2</v>
      </c>
      <c r="U1018" s="17">
        <v>5.69321794516413E-2</v>
      </c>
      <c r="V1018" s="17">
        <v>4.7247654040695398E-2</v>
      </c>
      <c r="W1018" s="17">
        <v>4.6410671459693097E-2</v>
      </c>
      <c r="X1018" s="17"/>
      <c r="Y1018" s="17">
        <v>5.2146391651646001E-2</v>
      </c>
      <c r="Z1018" s="17">
        <v>4.5723498187033002E-2</v>
      </c>
      <c r="AA1018" s="17">
        <v>5.2376283412991297E-2</v>
      </c>
      <c r="AB1018" s="17">
        <v>3.94117281055055E-2</v>
      </c>
      <c r="AC1018" s="17">
        <v>0</v>
      </c>
      <c r="AD1018" s="17">
        <v>5.7379101889719397E-2</v>
      </c>
      <c r="AE1018" s="17"/>
      <c r="AF1018" s="17">
        <v>4.0613320715958599E-2</v>
      </c>
      <c r="AG1018" s="17">
        <v>5.3688203844091197E-2</v>
      </c>
      <c r="AH1018" s="17"/>
      <c r="AI1018" s="17">
        <v>0.12679497454565</v>
      </c>
      <c r="AJ1018" s="17">
        <v>4.90211732360126E-2</v>
      </c>
      <c r="AK1018" s="17">
        <v>5.3058885810663703E-2</v>
      </c>
      <c r="AL1018" s="17">
        <v>4.07385677109574E-2</v>
      </c>
      <c r="AM1018" s="17">
        <v>3.0069195190482099E-2</v>
      </c>
      <c r="AN1018" s="17">
        <v>3.6501148461829502E-2</v>
      </c>
      <c r="AO1018" s="17">
        <v>5.3314271191342598E-2</v>
      </c>
      <c r="AP1018" s="17"/>
      <c r="AQ1018" s="17">
        <v>3.0142053948326301E-2</v>
      </c>
      <c r="AR1018" s="17">
        <v>4.4463063789177998E-2</v>
      </c>
      <c r="AS1018" s="17"/>
      <c r="AT1018" s="17">
        <v>1.4924144403882501E-2</v>
      </c>
      <c r="AU1018" s="17">
        <v>5.9345611721893302E-2</v>
      </c>
      <c r="AV1018" s="17">
        <v>2.6691541093509501E-2</v>
      </c>
      <c r="AW1018" s="17"/>
      <c r="AX1018" s="17">
        <v>4.8997283736483398E-2</v>
      </c>
      <c r="AY1018" s="17">
        <v>4.8223592578226102E-2</v>
      </c>
      <c r="AZ1018" s="17"/>
      <c r="BA1018" s="17">
        <v>4.43918000157313E-2</v>
      </c>
      <c r="BB1018" s="17">
        <v>7.9089528899648192E-3</v>
      </c>
      <c r="BC1018" s="17">
        <v>2.51482028788368E-2</v>
      </c>
      <c r="BD1018" s="17">
        <v>1.9171370557611801E-2</v>
      </c>
      <c r="BE1018" s="17">
        <v>6.7627665573626095E-2</v>
      </c>
      <c r="BF1018" s="17"/>
      <c r="BG1018" s="17">
        <v>1.6419708895115601E-2</v>
      </c>
      <c r="BH1018" s="17">
        <v>5.5354547330878301E-2</v>
      </c>
    </row>
    <row r="1019" spans="2:60" x14ac:dyDescent="0.35">
      <c r="B1019" t="s">
        <v>235</v>
      </c>
      <c r="C1019" s="17">
        <v>7.1379743215148296E-3</v>
      </c>
      <c r="D1019" s="17">
        <v>5.4879138785581903E-3</v>
      </c>
      <c r="E1019" s="17">
        <v>8.8156909313433698E-3</v>
      </c>
      <c r="F1019" s="17"/>
      <c r="G1019" s="17">
        <v>5.3488112249137397E-3</v>
      </c>
      <c r="H1019" s="17">
        <v>0</v>
      </c>
      <c r="I1019" s="17">
        <v>2.1347253462005002E-3</v>
      </c>
      <c r="J1019" s="17">
        <v>7.3598814848869201E-3</v>
      </c>
      <c r="K1019" s="17">
        <v>1.09359588994399E-2</v>
      </c>
      <c r="L1019" s="17">
        <v>1.5036790825645401E-2</v>
      </c>
      <c r="M1019" s="17"/>
      <c r="N1019" s="17">
        <v>7.3067058443289697E-3</v>
      </c>
      <c r="O1019" s="17">
        <v>0</v>
      </c>
      <c r="P1019" s="17">
        <v>9.2790474530339093E-3</v>
      </c>
      <c r="Q1019" s="17">
        <v>1.5907677552506799E-2</v>
      </c>
      <c r="R1019" s="17">
        <v>6.3610399161837198E-3</v>
      </c>
      <c r="S1019" s="17"/>
      <c r="T1019" s="17">
        <v>1.06414241728452E-2</v>
      </c>
      <c r="U1019" s="17">
        <v>7.1612392075171699E-3</v>
      </c>
      <c r="V1019" s="17">
        <v>2.98709004614828E-3</v>
      </c>
      <c r="W1019" s="17">
        <v>1.12452735220039E-2</v>
      </c>
      <c r="X1019" s="17"/>
      <c r="Y1019" s="17">
        <v>3.10043586531829E-3</v>
      </c>
      <c r="Z1019" s="17">
        <v>1.10303162470537E-2</v>
      </c>
      <c r="AA1019" s="17">
        <v>0</v>
      </c>
      <c r="AB1019" s="17">
        <v>5.0965950943723604E-3</v>
      </c>
      <c r="AC1019" s="17">
        <v>0</v>
      </c>
      <c r="AD1019" s="17">
        <v>9.5889704115804907E-3</v>
      </c>
      <c r="AE1019" s="17"/>
      <c r="AF1019" s="17">
        <v>6.75195474024995E-3</v>
      </c>
      <c r="AG1019" s="17">
        <v>7.8199911521121008E-3</v>
      </c>
      <c r="AH1019" s="17"/>
      <c r="AI1019" s="17">
        <v>0</v>
      </c>
      <c r="AJ1019" s="17">
        <v>4.6492631873588097E-3</v>
      </c>
      <c r="AK1019" s="17">
        <v>6.5153070032378203E-3</v>
      </c>
      <c r="AL1019" s="17">
        <v>4.2327104903655101E-3</v>
      </c>
      <c r="AM1019" s="17">
        <v>1.1106606575979901E-2</v>
      </c>
      <c r="AN1019" s="17">
        <v>1.5443033073664699E-2</v>
      </c>
      <c r="AO1019" s="17">
        <v>0</v>
      </c>
      <c r="AP1019" s="17"/>
      <c r="AQ1019" s="17">
        <v>4.0672223609198302E-3</v>
      </c>
      <c r="AR1019" s="17">
        <v>1.1594594061907101E-2</v>
      </c>
      <c r="AS1019" s="17"/>
      <c r="AT1019" s="17">
        <v>0</v>
      </c>
      <c r="AU1019" s="17">
        <v>8.3126700991001997E-3</v>
      </c>
      <c r="AV1019" s="17">
        <v>1.1643922754420799E-2</v>
      </c>
      <c r="AW1019" s="17"/>
      <c r="AX1019" s="17">
        <v>6.8387945405997902E-3</v>
      </c>
      <c r="AY1019" s="17">
        <v>7.2460442676672903E-3</v>
      </c>
      <c r="AZ1019" s="17"/>
      <c r="BA1019" s="17">
        <v>5.3280668324373597E-3</v>
      </c>
      <c r="BB1019" s="17">
        <v>3.8734301624161302E-3</v>
      </c>
      <c r="BC1019" s="17">
        <v>4.8360873119540999E-3</v>
      </c>
      <c r="BD1019" s="17">
        <v>1.5386935483241699E-2</v>
      </c>
      <c r="BE1019" s="17">
        <v>2.3753672924936301E-2</v>
      </c>
      <c r="BF1019" s="17"/>
      <c r="BG1019" s="17">
        <v>4.2127692971064201E-3</v>
      </c>
      <c r="BH1019" s="17">
        <v>2.1634527045252198E-2</v>
      </c>
    </row>
    <row r="1020" spans="2:60" x14ac:dyDescent="0.35">
      <c r="B1020" t="s">
        <v>94</v>
      </c>
      <c r="C1020" s="17">
        <v>3.4844132604437E-2</v>
      </c>
      <c r="D1020" s="17">
        <v>5.0578685741212298E-2</v>
      </c>
      <c r="E1020" s="17">
        <v>2.04506034066631E-2</v>
      </c>
      <c r="F1020" s="17"/>
      <c r="G1020" s="17">
        <v>2.25369889078488E-2</v>
      </c>
      <c r="H1020" s="17">
        <v>2.04721493513444E-2</v>
      </c>
      <c r="I1020" s="17">
        <v>2.6546438670542401E-2</v>
      </c>
      <c r="J1020" s="17">
        <v>3.8295343227241201E-2</v>
      </c>
      <c r="K1020" s="17">
        <v>6.9061017049769996E-2</v>
      </c>
      <c r="L1020" s="17">
        <v>3.1170595232084802E-2</v>
      </c>
      <c r="M1020" s="17"/>
      <c r="N1020" s="17">
        <v>3.7864224649211201E-2</v>
      </c>
      <c r="O1020" s="17">
        <v>2.4760727565266202E-2</v>
      </c>
      <c r="P1020" s="17">
        <v>2.85913211134225E-2</v>
      </c>
      <c r="Q1020" s="17">
        <v>4.5389153778594503E-2</v>
      </c>
      <c r="R1020" s="17">
        <v>5.7746344209075103E-2</v>
      </c>
      <c r="S1020" s="17"/>
      <c r="T1020" s="17">
        <v>2.9892415314368301E-2</v>
      </c>
      <c r="U1020" s="17">
        <v>3.8684724949774298E-2</v>
      </c>
      <c r="V1020" s="17">
        <v>3.2662787557598702E-2</v>
      </c>
      <c r="W1020" s="17">
        <v>3.8496837582170998E-2</v>
      </c>
      <c r="X1020" s="17"/>
      <c r="Y1020" s="17">
        <v>2.3118505547091502E-2</v>
      </c>
      <c r="Z1020" s="17">
        <v>3.9649212918798998E-2</v>
      </c>
      <c r="AA1020" s="17">
        <v>1.1353143424670101E-2</v>
      </c>
      <c r="AB1020" s="17">
        <v>5.2694188587601699E-2</v>
      </c>
      <c r="AC1020" s="17">
        <v>0</v>
      </c>
      <c r="AD1020" s="17">
        <v>4.7326863806586399E-2</v>
      </c>
      <c r="AE1020" s="17"/>
      <c r="AF1020" s="17">
        <v>3.3882859914498097E-2</v>
      </c>
      <c r="AG1020" s="17">
        <v>3.5824330391614902E-2</v>
      </c>
      <c r="AH1020" s="17"/>
      <c r="AI1020" s="17">
        <v>4.7979962513067603E-2</v>
      </c>
      <c r="AJ1020" s="17">
        <v>3.0187269416240399E-2</v>
      </c>
      <c r="AK1020" s="17">
        <v>2.71277744676716E-2</v>
      </c>
      <c r="AL1020" s="17">
        <v>3.2883904951610601E-2</v>
      </c>
      <c r="AM1020" s="17">
        <v>4.5372946919713698E-2</v>
      </c>
      <c r="AN1020" s="17">
        <v>3.0026981671236401E-2</v>
      </c>
      <c r="AO1020" s="17">
        <v>2.9538450806814401E-2</v>
      </c>
      <c r="AP1020" s="17"/>
      <c r="AQ1020" s="17">
        <v>8.5268507473952992E-3</v>
      </c>
      <c r="AR1020" s="17">
        <v>6.6836579692686707E-2</v>
      </c>
      <c r="AS1020" s="17"/>
      <c r="AT1020" s="17">
        <v>8.0063146655154696E-3</v>
      </c>
      <c r="AU1020" s="17">
        <v>2.6096368272856201E-2</v>
      </c>
      <c r="AV1020" s="17">
        <v>7.0723914004036006E-2</v>
      </c>
      <c r="AW1020" s="17"/>
      <c r="AX1020" s="17">
        <v>3.7721021934217697E-2</v>
      </c>
      <c r="AY1020" s="17">
        <v>3.3804940470513002E-2</v>
      </c>
      <c r="AZ1020" s="17"/>
      <c r="BA1020" s="17">
        <v>9.2983916118501795E-3</v>
      </c>
      <c r="BB1020" s="17">
        <v>3.06731601025005E-3</v>
      </c>
      <c r="BC1020" s="17">
        <v>9.4554242059274093E-3</v>
      </c>
      <c r="BD1020" s="17">
        <v>0</v>
      </c>
      <c r="BE1020" s="17">
        <v>0.207858608783798</v>
      </c>
      <c r="BF1020" s="17"/>
      <c r="BG1020" s="17">
        <v>4.52090771903455E-3</v>
      </c>
      <c r="BH1020" s="17">
        <v>0.15521171775480999</v>
      </c>
    </row>
    <row r="1021" spans="2:60" x14ac:dyDescent="0.35">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row>
    <row r="1022" spans="2:60" x14ac:dyDescent="0.35">
      <c r="B1022" s="6" t="s">
        <v>427</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row>
    <row r="1023" spans="2:60" x14ac:dyDescent="0.35">
      <c r="B1023" s="24" t="s">
        <v>97</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row>
    <row r="1024" spans="2:60" x14ac:dyDescent="0.35">
      <c r="B1024" t="s">
        <v>155</v>
      </c>
      <c r="C1024" s="17">
        <v>5.5889995923977497E-2</v>
      </c>
      <c r="D1024" s="17">
        <v>6.6352901069271095E-2</v>
      </c>
      <c r="E1024" s="17">
        <v>4.6829046806034599E-2</v>
      </c>
      <c r="F1024" s="17"/>
      <c r="G1024" s="17">
        <v>5.4497651904887701E-2</v>
      </c>
      <c r="H1024" s="17">
        <v>5.8552368641327998E-2</v>
      </c>
      <c r="I1024" s="17">
        <v>8.0758938502947603E-2</v>
      </c>
      <c r="J1024" s="17">
        <v>7.4195387136103394E-2</v>
      </c>
      <c r="K1024" s="17">
        <v>4.6374143126771801E-2</v>
      </c>
      <c r="L1024" s="17">
        <v>2.8524676070249701E-2</v>
      </c>
      <c r="M1024" s="17"/>
      <c r="N1024" s="17">
        <v>4.5490586565693603E-2</v>
      </c>
      <c r="O1024" s="17">
        <v>4.4444187477835399E-2</v>
      </c>
      <c r="P1024" s="17">
        <v>5.6855019281313798E-2</v>
      </c>
      <c r="Q1024" s="17">
        <v>6.8145191805188396E-2</v>
      </c>
      <c r="R1024" s="17">
        <v>8.80944441543976E-2</v>
      </c>
      <c r="S1024" s="17"/>
      <c r="T1024" s="17">
        <v>3.9302664298442799E-2</v>
      </c>
      <c r="U1024" s="17">
        <v>4.9522527701683999E-2</v>
      </c>
      <c r="V1024" s="17">
        <v>5.1889794229113197E-2</v>
      </c>
      <c r="W1024" s="17">
        <v>7.9575032374411103E-2</v>
      </c>
      <c r="X1024" s="17"/>
      <c r="Y1024" s="17">
        <v>7.5799888348830502E-2</v>
      </c>
      <c r="Z1024" s="17">
        <v>4.7765880276126702E-2</v>
      </c>
      <c r="AA1024" s="17">
        <v>6.5845175865494404E-2</v>
      </c>
      <c r="AB1024" s="17">
        <v>3.23962940016395E-2</v>
      </c>
      <c r="AC1024" s="17">
        <v>0</v>
      </c>
      <c r="AD1024" s="17">
        <v>4.8295122643433802E-2</v>
      </c>
      <c r="AE1024" s="17"/>
      <c r="AF1024" s="17">
        <v>6.7700635565893105E-2</v>
      </c>
      <c r="AG1024" s="17">
        <v>4.0234208688027802E-2</v>
      </c>
      <c r="AH1024" s="17"/>
      <c r="AI1024" s="17">
        <v>3.5144327415903502E-2</v>
      </c>
      <c r="AJ1024" s="17">
        <v>7.2892406869597706E-2</v>
      </c>
      <c r="AK1024" s="17">
        <v>3.2239905696089297E-2</v>
      </c>
      <c r="AL1024" s="17">
        <v>3.4151498434534799E-2</v>
      </c>
      <c r="AM1024" s="17">
        <v>6.1715265973083702E-2</v>
      </c>
      <c r="AN1024" s="17">
        <v>8.2800514824518501E-2</v>
      </c>
      <c r="AO1024" s="17">
        <v>7.2271256869418196E-2</v>
      </c>
      <c r="AP1024" s="17"/>
      <c r="AQ1024" s="17">
        <v>4.6567719025836098E-2</v>
      </c>
      <c r="AR1024" s="17">
        <v>6.9485134649854494E-2</v>
      </c>
      <c r="AS1024" s="17"/>
      <c r="AT1024" s="17">
        <v>2.73470403677646E-2</v>
      </c>
      <c r="AU1024" s="17">
        <v>4.2187018204537199E-2</v>
      </c>
      <c r="AV1024" s="17">
        <v>9.2499686569193093E-2</v>
      </c>
      <c r="AW1024" s="17"/>
      <c r="AX1024" s="17">
        <v>4.4613162055214997E-2</v>
      </c>
      <c r="AY1024" s="17">
        <v>5.9963422360884998E-2</v>
      </c>
      <c r="AZ1024" s="17"/>
      <c r="BA1024" s="17">
        <v>0.118024393957781</v>
      </c>
      <c r="BB1024" s="17">
        <v>2.6160385245121199E-2</v>
      </c>
      <c r="BC1024" s="17">
        <v>4.8168124110753899E-2</v>
      </c>
      <c r="BD1024" s="17">
        <v>0.121431655489769</v>
      </c>
      <c r="BE1024" s="17">
        <v>8.2879307355480297E-2</v>
      </c>
      <c r="BF1024" s="17"/>
      <c r="BG1024" s="17">
        <v>4.7590515440642897E-2</v>
      </c>
      <c r="BH1024" s="17">
        <v>9.2643931890462397E-2</v>
      </c>
    </row>
    <row r="1025" spans="2:60" x14ac:dyDescent="0.35">
      <c r="B1025" t="s">
        <v>156</v>
      </c>
      <c r="C1025" s="17">
        <v>0.155341260234589</v>
      </c>
      <c r="D1025" s="17">
        <v>0.18378520845188301</v>
      </c>
      <c r="E1025" s="17">
        <v>0.12821630455917399</v>
      </c>
      <c r="F1025" s="17"/>
      <c r="G1025" s="17">
        <v>0.187954592596277</v>
      </c>
      <c r="H1025" s="17">
        <v>0.15362243105179699</v>
      </c>
      <c r="I1025" s="17">
        <v>0.130928179469047</v>
      </c>
      <c r="J1025" s="17">
        <v>0.16633249051743801</v>
      </c>
      <c r="K1025" s="17">
        <v>0.14829680126900099</v>
      </c>
      <c r="L1025" s="17">
        <v>0.15443853004351701</v>
      </c>
      <c r="M1025" s="17"/>
      <c r="N1025" s="17">
        <v>0.13925911234174099</v>
      </c>
      <c r="O1025" s="17">
        <v>0.116875139037415</v>
      </c>
      <c r="P1025" s="17">
        <v>0.16953957393632599</v>
      </c>
      <c r="Q1025" s="17">
        <v>0.220244557491038</v>
      </c>
      <c r="R1025" s="17">
        <v>0.153225138072483</v>
      </c>
      <c r="S1025" s="17"/>
      <c r="T1025" s="17">
        <v>0.131776508160387</v>
      </c>
      <c r="U1025" s="17">
        <v>0.13477462339023499</v>
      </c>
      <c r="V1025" s="17">
        <v>0.18739989004851401</v>
      </c>
      <c r="W1025" s="17">
        <v>0.13886139123841101</v>
      </c>
      <c r="X1025" s="17"/>
      <c r="Y1025" s="17">
        <v>0.150081256006213</v>
      </c>
      <c r="Z1025" s="17">
        <v>0.171173722864922</v>
      </c>
      <c r="AA1025" s="17">
        <v>0.12028680222926801</v>
      </c>
      <c r="AB1025" s="17">
        <v>0.186619105394768</v>
      </c>
      <c r="AC1025" s="17">
        <v>0</v>
      </c>
      <c r="AD1025" s="17">
        <v>0.113561664825201</v>
      </c>
      <c r="AE1025" s="17"/>
      <c r="AF1025" s="17">
        <v>0.17567180550592401</v>
      </c>
      <c r="AG1025" s="17">
        <v>0.12589691177356599</v>
      </c>
      <c r="AH1025" s="17"/>
      <c r="AI1025" s="17">
        <v>0.12739659213259999</v>
      </c>
      <c r="AJ1025" s="17">
        <v>0.14399535505897201</v>
      </c>
      <c r="AK1025" s="17">
        <v>0.124573341553974</v>
      </c>
      <c r="AL1025" s="17">
        <v>0.18517690393467201</v>
      </c>
      <c r="AM1025" s="17">
        <v>0.19015975097906099</v>
      </c>
      <c r="AN1025" s="17">
        <v>0.14842809727232201</v>
      </c>
      <c r="AO1025" s="17">
        <v>0.137178892539044</v>
      </c>
      <c r="AP1025" s="17"/>
      <c r="AQ1025" s="17">
        <v>0.12979622232011201</v>
      </c>
      <c r="AR1025" s="17">
        <v>0.20515260404050001</v>
      </c>
      <c r="AS1025" s="17"/>
      <c r="AT1025" s="17">
        <v>9.6475530129818604E-2</v>
      </c>
      <c r="AU1025" s="17">
        <v>0.13697732057725101</v>
      </c>
      <c r="AV1025" s="17">
        <v>0.230759598550974</v>
      </c>
      <c r="AW1025" s="17"/>
      <c r="AX1025" s="17">
        <v>0.13131668869587401</v>
      </c>
      <c r="AY1025" s="17">
        <v>0.164019434089067</v>
      </c>
      <c r="AZ1025" s="17"/>
      <c r="BA1025" s="17">
        <v>8.6996597229879194E-2</v>
      </c>
      <c r="BB1025" s="17">
        <v>0.14572067827094101</v>
      </c>
      <c r="BC1025" s="17">
        <v>0.14647336148673001</v>
      </c>
      <c r="BD1025" s="17">
        <v>0.246470579568523</v>
      </c>
      <c r="BE1025" s="17">
        <v>0.23620818983007999</v>
      </c>
      <c r="BF1025" s="17"/>
      <c r="BG1025" s="17">
        <v>0.13202146440081</v>
      </c>
      <c r="BH1025" s="17">
        <v>0.238807470742322</v>
      </c>
    </row>
    <row r="1026" spans="2:60" x14ac:dyDescent="0.35">
      <c r="B1026" t="s">
        <v>157</v>
      </c>
      <c r="C1026" s="17">
        <v>0.24852161440138601</v>
      </c>
      <c r="D1026" s="17">
        <v>0.25562327409094299</v>
      </c>
      <c r="E1026" s="17">
        <v>0.24361428209706901</v>
      </c>
      <c r="F1026" s="17"/>
      <c r="G1026" s="17">
        <v>0.20273516096903199</v>
      </c>
      <c r="H1026" s="17">
        <v>0.18830553443256001</v>
      </c>
      <c r="I1026" s="17">
        <v>0.211624311762933</v>
      </c>
      <c r="J1026" s="17">
        <v>0.25888708312284697</v>
      </c>
      <c r="K1026" s="17">
        <v>0.30893342819296299</v>
      </c>
      <c r="L1026" s="17">
        <v>0.29991870049674801</v>
      </c>
      <c r="M1026" s="17"/>
      <c r="N1026" s="17">
        <v>0.213100139795629</v>
      </c>
      <c r="O1026" s="17">
        <v>0.27335998111385401</v>
      </c>
      <c r="P1026" s="17">
        <v>0.240273356527895</v>
      </c>
      <c r="Q1026" s="17">
        <v>0.26816810036405597</v>
      </c>
      <c r="R1026" s="17">
        <v>0.24903307419217199</v>
      </c>
      <c r="S1026" s="17"/>
      <c r="T1026" s="17">
        <v>0.237091852478617</v>
      </c>
      <c r="U1026" s="17">
        <v>0.26405365638890599</v>
      </c>
      <c r="V1026" s="17">
        <v>0.23632996968551201</v>
      </c>
      <c r="W1026" s="17">
        <v>0.262561679578316</v>
      </c>
      <c r="X1026" s="17"/>
      <c r="Y1026" s="17">
        <v>0.21370828169648301</v>
      </c>
      <c r="Z1026" s="17">
        <v>0.27534353050018601</v>
      </c>
      <c r="AA1026" s="17">
        <v>0.22952376333604299</v>
      </c>
      <c r="AB1026" s="17">
        <v>0.23213327951722401</v>
      </c>
      <c r="AC1026" s="17">
        <v>0.58489162024524</v>
      </c>
      <c r="AD1026" s="17">
        <v>0.24563748163007301</v>
      </c>
      <c r="AE1026" s="17"/>
      <c r="AF1026" s="17">
        <v>0.22423656607380599</v>
      </c>
      <c r="AG1026" s="17">
        <v>0.28113098331207897</v>
      </c>
      <c r="AH1026" s="17"/>
      <c r="AI1026" s="17">
        <v>0.28254730173526899</v>
      </c>
      <c r="AJ1026" s="17">
        <v>0.19525964680670499</v>
      </c>
      <c r="AK1026" s="17">
        <v>0.25820974347923797</v>
      </c>
      <c r="AL1026" s="17">
        <v>0.25883720247293701</v>
      </c>
      <c r="AM1026" s="17">
        <v>0.26003512771694698</v>
      </c>
      <c r="AN1026" s="17">
        <v>0.261182254400873</v>
      </c>
      <c r="AO1026" s="17">
        <v>0.37381346183702202</v>
      </c>
      <c r="AP1026" s="17"/>
      <c r="AQ1026" s="17">
        <v>0.23701106936392299</v>
      </c>
      <c r="AR1026" s="17">
        <v>0.248239833426072</v>
      </c>
      <c r="AS1026" s="17"/>
      <c r="AT1026" s="17">
        <v>0.224011959927889</v>
      </c>
      <c r="AU1026" s="17">
        <v>0.26970848388901802</v>
      </c>
      <c r="AV1026" s="17">
        <v>0.23803488871386599</v>
      </c>
      <c r="AW1026" s="17"/>
      <c r="AX1026" s="17">
        <v>0.251583774192706</v>
      </c>
      <c r="AY1026" s="17">
        <v>0.247415498731583</v>
      </c>
      <c r="AZ1026" s="17"/>
      <c r="BA1026" s="17">
        <v>0.18121792228135</v>
      </c>
      <c r="BB1026" s="17">
        <v>0.16764602261703501</v>
      </c>
      <c r="BC1026" s="17">
        <v>0.26279513159349399</v>
      </c>
      <c r="BD1026" s="17">
        <v>0.20779031947655699</v>
      </c>
      <c r="BE1026" s="17">
        <v>0.361921397709003</v>
      </c>
      <c r="BF1026" s="17"/>
      <c r="BG1026" s="17">
        <v>0.17081208929409999</v>
      </c>
      <c r="BH1026" s="17">
        <v>0.32288273519046301</v>
      </c>
    </row>
    <row r="1027" spans="2:60" x14ac:dyDescent="0.35">
      <c r="B1027" t="s">
        <v>158</v>
      </c>
      <c r="C1027" s="17">
        <v>0.35330818982911399</v>
      </c>
      <c r="D1027" s="17">
        <v>0.321176204416043</v>
      </c>
      <c r="E1027" s="17">
        <v>0.38460231469429601</v>
      </c>
      <c r="F1027" s="17"/>
      <c r="G1027" s="17">
        <v>0.388117045699923</v>
      </c>
      <c r="H1027" s="17">
        <v>0.345926834976715</v>
      </c>
      <c r="I1027" s="17">
        <v>0.34706069220066499</v>
      </c>
      <c r="J1027" s="17">
        <v>0.32657503313012098</v>
      </c>
      <c r="K1027" s="17">
        <v>0.32675034511260298</v>
      </c>
      <c r="L1027" s="17">
        <v>0.38555933131317999</v>
      </c>
      <c r="M1027" s="17"/>
      <c r="N1027" s="17">
        <v>0.362796607243067</v>
      </c>
      <c r="O1027" s="17">
        <v>0.35353326571527899</v>
      </c>
      <c r="P1027" s="17">
        <v>0.36102754063852899</v>
      </c>
      <c r="Q1027" s="17">
        <v>0.34411855995135598</v>
      </c>
      <c r="R1027" s="17">
        <v>0.335133740756556</v>
      </c>
      <c r="S1027" s="17"/>
      <c r="T1027" s="17">
        <v>0.42913681995196101</v>
      </c>
      <c r="U1027" s="17">
        <v>0.35454174778528602</v>
      </c>
      <c r="V1027" s="17">
        <v>0.33264440326629402</v>
      </c>
      <c r="W1027" s="17">
        <v>0.33133379360996201</v>
      </c>
      <c r="X1027" s="17"/>
      <c r="Y1027" s="17">
        <v>0.348785409480524</v>
      </c>
      <c r="Z1027" s="17">
        <v>0.34760882536509402</v>
      </c>
      <c r="AA1027" s="17">
        <v>0.44472022053066101</v>
      </c>
      <c r="AB1027" s="17">
        <v>0.35253285321446798</v>
      </c>
      <c r="AC1027" s="17">
        <v>0.28394877667123097</v>
      </c>
      <c r="AD1027" s="17">
        <v>0.362241300054094</v>
      </c>
      <c r="AE1027" s="17"/>
      <c r="AF1027" s="17">
        <v>0.35274084660024502</v>
      </c>
      <c r="AG1027" s="17">
        <v>0.35530508532806498</v>
      </c>
      <c r="AH1027" s="17"/>
      <c r="AI1027" s="17">
        <v>0.32840630738156001</v>
      </c>
      <c r="AJ1027" s="17">
        <v>0.34458163089589999</v>
      </c>
      <c r="AK1027" s="17">
        <v>0.39329155329997101</v>
      </c>
      <c r="AL1027" s="17">
        <v>0.33102706284862099</v>
      </c>
      <c r="AM1027" s="17">
        <v>0.35092619797675301</v>
      </c>
      <c r="AN1027" s="17">
        <v>0.35892229774968598</v>
      </c>
      <c r="AO1027" s="17">
        <v>0.29840240157935</v>
      </c>
      <c r="AP1027" s="17"/>
      <c r="AQ1027" s="17">
        <v>0.400673685153771</v>
      </c>
      <c r="AR1027" s="17">
        <v>0.30821879547116598</v>
      </c>
      <c r="AS1027" s="17"/>
      <c r="AT1027" s="17">
        <v>0.42942003712376098</v>
      </c>
      <c r="AU1027" s="17">
        <v>0.34572155018546402</v>
      </c>
      <c r="AV1027" s="17">
        <v>0.302785501644531</v>
      </c>
      <c r="AW1027" s="17"/>
      <c r="AX1027" s="17">
        <v>0.398498684961273</v>
      </c>
      <c r="AY1027" s="17">
        <v>0.33698444508741099</v>
      </c>
      <c r="AZ1027" s="17"/>
      <c r="BA1027" s="17">
        <v>0.35464664847627803</v>
      </c>
      <c r="BB1027" s="17">
        <v>0.429632557760945</v>
      </c>
      <c r="BC1027" s="17">
        <v>0.37938760763331802</v>
      </c>
      <c r="BD1027" s="17">
        <v>0.26083353134129</v>
      </c>
      <c r="BE1027" s="17">
        <v>0.19621417522947199</v>
      </c>
      <c r="BF1027" s="17"/>
      <c r="BG1027" s="17">
        <v>0.41213976791518098</v>
      </c>
      <c r="BH1027" s="17">
        <v>0.212581109557993</v>
      </c>
    </row>
    <row r="1028" spans="2:60" x14ac:dyDescent="0.35">
      <c r="B1028" t="s">
        <v>159</v>
      </c>
      <c r="C1028" s="17">
        <v>0.186938939610933</v>
      </c>
      <c r="D1028" s="17">
        <v>0.17306241197186001</v>
      </c>
      <c r="E1028" s="17">
        <v>0.19673805184342599</v>
      </c>
      <c r="F1028" s="17"/>
      <c r="G1028" s="17">
        <v>0.166695548829881</v>
      </c>
      <c r="H1028" s="17">
        <v>0.25359283089759999</v>
      </c>
      <c r="I1028" s="17">
        <v>0.22962787806440699</v>
      </c>
      <c r="J1028" s="17">
        <v>0.17401000609349099</v>
      </c>
      <c r="K1028" s="17">
        <v>0.16964528229866199</v>
      </c>
      <c r="L1028" s="17">
        <v>0.13155876207630601</v>
      </c>
      <c r="M1028" s="17"/>
      <c r="N1028" s="17">
        <v>0.23935355405386899</v>
      </c>
      <c r="O1028" s="17">
        <v>0.21178742665561701</v>
      </c>
      <c r="P1028" s="17">
        <v>0.17230450961593599</v>
      </c>
      <c r="Q1028" s="17">
        <v>9.9323590388361901E-2</v>
      </c>
      <c r="R1028" s="17">
        <v>0.17451360282439099</v>
      </c>
      <c r="S1028" s="17"/>
      <c r="T1028" s="17">
        <v>0.16269215511059201</v>
      </c>
      <c r="U1028" s="17">
        <v>0.197107444733889</v>
      </c>
      <c r="V1028" s="17">
        <v>0.19173594277056699</v>
      </c>
      <c r="W1028" s="17">
        <v>0.18766810319889901</v>
      </c>
      <c r="X1028" s="17"/>
      <c r="Y1028" s="17">
        <v>0.21162516446794999</v>
      </c>
      <c r="Z1028" s="17">
        <v>0.15810804099367101</v>
      </c>
      <c r="AA1028" s="17">
        <v>0.13962403803853299</v>
      </c>
      <c r="AB1028" s="17">
        <v>0.19631846787189999</v>
      </c>
      <c r="AC1028" s="17">
        <v>0.13115960308353</v>
      </c>
      <c r="AD1028" s="17">
        <v>0.230264430847198</v>
      </c>
      <c r="AE1028" s="17"/>
      <c r="AF1028" s="17">
        <v>0.179650146254133</v>
      </c>
      <c r="AG1028" s="17">
        <v>0.19743281089826201</v>
      </c>
      <c r="AH1028" s="17"/>
      <c r="AI1028" s="17">
        <v>0.226505471334667</v>
      </c>
      <c r="AJ1028" s="17">
        <v>0.24327096036882501</v>
      </c>
      <c r="AK1028" s="17">
        <v>0.191685455970727</v>
      </c>
      <c r="AL1028" s="17">
        <v>0.19080733230923499</v>
      </c>
      <c r="AM1028" s="17">
        <v>0.13716365735415401</v>
      </c>
      <c r="AN1028" s="17">
        <v>0.14866683575260101</v>
      </c>
      <c r="AO1028" s="17">
        <v>0.118333987175165</v>
      </c>
      <c r="AP1028" s="17"/>
      <c r="AQ1028" s="17">
        <v>0.18595130413635799</v>
      </c>
      <c r="AR1028" s="17">
        <v>0.168903632412407</v>
      </c>
      <c r="AS1028" s="17"/>
      <c r="AT1028" s="17">
        <v>0.222745432450766</v>
      </c>
      <c r="AU1028" s="17">
        <v>0.20540562714373001</v>
      </c>
      <c r="AV1028" s="17">
        <v>0.13592032452143701</v>
      </c>
      <c r="AW1028" s="17"/>
      <c r="AX1028" s="17">
        <v>0.17398769009493301</v>
      </c>
      <c r="AY1028" s="17">
        <v>0.19161719973105401</v>
      </c>
      <c r="AZ1028" s="17"/>
      <c r="BA1028" s="17">
        <v>0.25911443805471202</v>
      </c>
      <c r="BB1028" s="17">
        <v>0.23084035610595799</v>
      </c>
      <c r="BC1028" s="17">
        <v>0.163175775175704</v>
      </c>
      <c r="BD1028" s="17">
        <v>0.163473914123861</v>
      </c>
      <c r="BE1028" s="17">
        <v>0.122776929875965</v>
      </c>
      <c r="BF1028" s="17"/>
      <c r="BG1028" s="17">
        <v>0.23743616294926601</v>
      </c>
      <c r="BH1028" s="17">
        <v>0.13308475261875999</v>
      </c>
    </row>
    <row r="1029" spans="2:60" x14ac:dyDescent="0.35">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row>
    <row r="1030" spans="2:60" x14ac:dyDescent="0.35">
      <c r="B1030" s="6" t="s">
        <v>428</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row>
    <row r="1031" spans="2:60" x14ac:dyDescent="0.35">
      <c r="B1031" s="24" t="s">
        <v>97</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row>
    <row r="1032" spans="2:60" x14ac:dyDescent="0.35">
      <c r="B1032" t="s">
        <v>155</v>
      </c>
      <c r="C1032" s="17">
        <v>0.23085617913814999</v>
      </c>
      <c r="D1032" s="17">
        <v>0.22087961049601801</v>
      </c>
      <c r="E1032" s="17">
        <v>0.238884492216832</v>
      </c>
      <c r="F1032" s="17"/>
      <c r="G1032" s="17">
        <v>0.23489044518819199</v>
      </c>
      <c r="H1032" s="17">
        <v>0.25664216082687502</v>
      </c>
      <c r="I1032" s="17">
        <v>0.24039424429582801</v>
      </c>
      <c r="J1032" s="17">
        <v>0.22592559759487099</v>
      </c>
      <c r="K1032" s="17">
        <v>0.25661420008170999</v>
      </c>
      <c r="L1032" s="17">
        <v>0.18245515634027901</v>
      </c>
      <c r="M1032" s="17"/>
      <c r="N1032" s="17">
        <v>0.25621461117408501</v>
      </c>
      <c r="O1032" s="17">
        <v>0.27817965583283699</v>
      </c>
      <c r="P1032" s="17">
        <v>0.224916205872807</v>
      </c>
      <c r="Q1032" s="17">
        <v>0.15272110807590999</v>
      </c>
      <c r="R1032" s="17">
        <v>0.188248514347267</v>
      </c>
      <c r="S1032" s="17"/>
      <c r="T1032" s="17">
        <v>0.22180030900557399</v>
      </c>
      <c r="U1032" s="17">
        <v>0.218212298291736</v>
      </c>
      <c r="V1032" s="17">
        <v>0.225023082599979</v>
      </c>
      <c r="W1032" s="17">
        <v>0.257571460347504</v>
      </c>
      <c r="X1032" s="17"/>
      <c r="Y1032" s="17">
        <v>0.229304294443261</v>
      </c>
      <c r="Z1032" s="17">
        <v>0.212795207125025</v>
      </c>
      <c r="AA1032" s="17">
        <v>0.19984168681412501</v>
      </c>
      <c r="AB1032" s="17">
        <v>0.27090595191134398</v>
      </c>
      <c r="AC1032" s="17">
        <v>0.40144932782812098</v>
      </c>
      <c r="AD1032" s="17">
        <v>0.26199467029128198</v>
      </c>
      <c r="AE1032" s="17"/>
      <c r="AF1032" s="17">
        <v>0.218904804180863</v>
      </c>
      <c r="AG1032" s="17">
        <v>0.24936701908328801</v>
      </c>
      <c r="AH1032" s="17"/>
      <c r="AI1032" s="17">
        <v>0.207765623635814</v>
      </c>
      <c r="AJ1032" s="17">
        <v>0.28157285619096001</v>
      </c>
      <c r="AK1032" s="17">
        <v>0.250447182784997</v>
      </c>
      <c r="AL1032" s="17">
        <v>0.23391616660148701</v>
      </c>
      <c r="AM1032" s="17">
        <v>0.17830960488726599</v>
      </c>
      <c r="AN1032" s="17">
        <v>0.21402285389909001</v>
      </c>
      <c r="AO1032" s="17">
        <v>0.21235712125859799</v>
      </c>
      <c r="AP1032" s="17"/>
      <c r="AQ1032" s="17">
        <v>0.23460282349127601</v>
      </c>
      <c r="AR1032" s="17">
        <v>0.216993392987096</v>
      </c>
      <c r="AS1032" s="17"/>
      <c r="AT1032" s="17">
        <v>0.27505816613526801</v>
      </c>
      <c r="AU1032" s="17">
        <v>0.23199568367894899</v>
      </c>
      <c r="AV1032" s="17">
        <v>0.190903456691665</v>
      </c>
      <c r="AW1032" s="17"/>
      <c r="AX1032" s="17">
        <v>0.19573897234788601</v>
      </c>
      <c r="AY1032" s="17">
        <v>0.243541243066072</v>
      </c>
      <c r="AZ1032" s="17"/>
      <c r="BA1032" s="17">
        <v>0.30190484410955998</v>
      </c>
      <c r="BB1032" s="17">
        <v>0.26463915098763602</v>
      </c>
      <c r="BC1032" s="17">
        <v>0.21096341361455001</v>
      </c>
      <c r="BD1032" s="17">
        <v>0.21045983942804899</v>
      </c>
      <c r="BE1032" s="17">
        <v>0.21565404378387301</v>
      </c>
      <c r="BF1032" s="17"/>
      <c r="BG1032" s="17">
        <v>0.27333253010989</v>
      </c>
      <c r="BH1032" s="17">
        <v>0.214338444144756</v>
      </c>
    </row>
    <row r="1033" spans="2:60" x14ac:dyDescent="0.35">
      <c r="B1033" t="s">
        <v>156</v>
      </c>
      <c r="C1033" s="17">
        <v>0.37717735551709602</v>
      </c>
      <c r="D1033" s="17">
        <v>0.37386692928948101</v>
      </c>
      <c r="E1033" s="17">
        <v>0.38267059026962003</v>
      </c>
      <c r="F1033" s="17"/>
      <c r="G1033" s="17">
        <v>0.36785334314497597</v>
      </c>
      <c r="H1033" s="17">
        <v>0.35722639601474299</v>
      </c>
      <c r="I1033" s="17">
        <v>0.36470312199747601</v>
      </c>
      <c r="J1033" s="17">
        <v>0.36977421291346102</v>
      </c>
      <c r="K1033" s="17">
        <v>0.38140277099192199</v>
      </c>
      <c r="L1033" s="17">
        <v>0.41165848865865201</v>
      </c>
      <c r="M1033" s="17"/>
      <c r="N1033" s="17">
        <v>0.36455171387653301</v>
      </c>
      <c r="O1033" s="17">
        <v>0.38876460397724899</v>
      </c>
      <c r="P1033" s="17">
        <v>0.37176070843770498</v>
      </c>
      <c r="Q1033" s="17">
        <v>0.39092282181696197</v>
      </c>
      <c r="R1033" s="17">
        <v>0.38070763386504097</v>
      </c>
      <c r="S1033" s="17"/>
      <c r="T1033" s="17">
        <v>0.38163472603869802</v>
      </c>
      <c r="U1033" s="17">
        <v>0.432703367792801</v>
      </c>
      <c r="V1033" s="17">
        <v>0.36587999061511001</v>
      </c>
      <c r="W1033" s="17">
        <v>0.343747665747687</v>
      </c>
      <c r="X1033" s="17"/>
      <c r="Y1033" s="17">
        <v>0.351229964380596</v>
      </c>
      <c r="Z1033" s="17">
        <v>0.39158011357482098</v>
      </c>
      <c r="AA1033" s="17">
        <v>0.35321602152496601</v>
      </c>
      <c r="AB1033" s="17">
        <v>0.38172007798130703</v>
      </c>
      <c r="AC1033" s="17">
        <v>0.42621922132587797</v>
      </c>
      <c r="AD1033" s="17">
        <v>0.40062422557072902</v>
      </c>
      <c r="AE1033" s="17"/>
      <c r="AF1033" s="17">
        <v>0.37750792137640699</v>
      </c>
      <c r="AG1033" s="17">
        <v>0.37547462889009098</v>
      </c>
      <c r="AH1033" s="17"/>
      <c r="AI1033" s="17">
        <v>0.33608848597457702</v>
      </c>
      <c r="AJ1033" s="17">
        <v>0.32977852058546198</v>
      </c>
      <c r="AK1033" s="17">
        <v>0.42017305284758</v>
      </c>
      <c r="AL1033" s="17">
        <v>0.40415678874890398</v>
      </c>
      <c r="AM1033" s="17">
        <v>0.414871293191234</v>
      </c>
      <c r="AN1033" s="17">
        <v>0.31955701641505002</v>
      </c>
      <c r="AO1033" s="17">
        <v>0.33385341136596097</v>
      </c>
      <c r="AP1033" s="17"/>
      <c r="AQ1033" s="17">
        <v>0.39517904992969299</v>
      </c>
      <c r="AR1033" s="17">
        <v>0.35522389056668702</v>
      </c>
      <c r="AS1033" s="17"/>
      <c r="AT1033" s="17">
        <v>0.40350490647688603</v>
      </c>
      <c r="AU1033" s="17">
        <v>0.401753641768956</v>
      </c>
      <c r="AV1033" s="17">
        <v>0.34427816037171499</v>
      </c>
      <c r="AW1033" s="17"/>
      <c r="AX1033" s="17">
        <v>0.44526275258445902</v>
      </c>
      <c r="AY1033" s="17">
        <v>0.35258349702727698</v>
      </c>
      <c r="AZ1033" s="17"/>
      <c r="BA1033" s="17">
        <v>0.304804131453633</v>
      </c>
      <c r="BB1033" s="17">
        <v>0.44283969876312701</v>
      </c>
      <c r="BC1033" s="17">
        <v>0.38625513005450601</v>
      </c>
      <c r="BD1033" s="17">
        <v>0.36555308701905098</v>
      </c>
      <c r="BE1033" s="17">
        <v>0.31443907220949802</v>
      </c>
      <c r="BF1033" s="17"/>
      <c r="BG1033" s="17">
        <v>0.41063862001086099</v>
      </c>
      <c r="BH1033" s="17">
        <v>0.32738534363639699</v>
      </c>
    </row>
    <row r="1034" spans="2:60" x14ac:dyDescent="0.35">
      <c r="B1034" t="s">
        <v>157</v>
      </c>
      <c r="C1034" s="17">
        <v>0.17844333044239799</v>
      </c>
      <c r="D1034" s="17">
        <v>0.17748180542773501</v>
      </c>
      <c r="E1034" s="17">
        <v>0.17904195953583599</v>
      </c>
      <c r="F1034" s="17"/>
      <c r="G1034" s="17">
        <v>0.139067900824806</v>
      </c>
      <c r="H1034" s="17">
        <v>0.158620889411274</v>
      </c>
      <c r="I1034" s="17">
        <v>0.13133400763280101</v>
      </c>
      <c r="J1034" s="17">
        <v>0.19216473642404899</v>
      </c>
      <c r="K1034" s="17">
        <v>0.212967609687091</v>
      </c>
      <c r="L1034" s="17">
        <v>0.21756640063969601</v>
      </c>
      <c r="M1034" s="17"/>
      <c r="N1034" s="17">
        <v>0.155963911988029</v>
      </c>
      <c r="O1034" s="17">
        <v>0.163689654687246</v>
      </c>
      <c r="P1034" s="17">
        <v>0.175888948186019</v>
      </c>
      <c r="Q1034" s="17">
        <v>0.240552408181292</v>
      </c>
      <c r="R1034" s="17">
        <v>0.15487354266809</v>
      </c>
      <c r="S1034" s="17"/>
      <c r="T1034" s="17">
        <v>0.16626542341758599</v>
      </c>
      <c r="U1034" s="17">
        <v>0.19120984651682099</v>
      </c>
      <c r="V1034" s="17">
        <v>0.168308751678451</v>
      </c>
      <c r="W1034" s="17">
        <v>0.192140522786962</v>
      </c>
      <c r="X1034" s="17"/>
      <c r="Y1034" s="17">
        <v>0.18100520902512099</v>
      </c>
      <c r="Z1034" s="17">
        <v>0.18066158420063599</v>
      </c>
      <c r="AA1034" s="17">
        <v>0.21516452420596099</v>
      </c>
      <c r="AB1034" s="17">
        <v>0.14189564463901699</v>
      </c>
      <c r="AC1034" s="17">
        <v>0.13721995191869299</v>
      </c>
      <c r="AD1034" s="17">
        <v>0.18455275203969301</v>
      </c>
      <c r="AE1034" s="17"/>
      <c r="AF1034" s="17">
        <v>0.17984393117341699</v>
      </c>
      <c r="AG1034" s="17">
        <v>0.175548695789047</v>
      </c>
      <c r="AH1034" s="17"/>
      <c r="AI1034" s="17">
        <v>0.199805531336262</v>
      </c>
      <c r="AJ1034" s="17">
        <v>0.15524786396859699</v>
      </c>
      <c r="AK1034" s="17">
        <v>0.187038040817816</v>
      </c>
      <c r="AL1034" s="17">
        <v>0.150617302846839</v>
      </c>
      <c r="AM1034" s="17">
        <v>0.17765382653035799</v>
      </c>
      <c r="AN1034" s="17">
        <v>0.22039450172066499</v>
      </c>
      <c r="AO1034" s="17">
        <v>0.24636929432351801</v>
      </c>
      <c r="AP1034" s="17"/>
      <c r="AQ1034" s="17">
        <v>0.17600512741989499</v>
      </c>
      <c r="AR1034" s="17">
        <v>0.17769693825281799</v>
      </c>
      <c r="AS1034" s="17"/>
      <c r="AT1034" s="17">
        <v>0.16773062031309299</v>
      </c>
      <c r="AU1034" s="17">
        <v>0.18498419439091601</v>
      </c>
      <c r="AV1034" s="17">
        <v>0.17308502280326299</v>
      </c>
      <c r="AW1034" s="17"/>
      <c r="AX1034" s="17">
        <v>0.19115261068669001</v>
      </c>
      <c r="AY1034" s="17">
        <v>0.17385247464513601</v>
      </c>
      <c r="AZ1034" s="17"/>
      <c r="BA1034" s="17">
        <v>0.13805894184440901</v>
      </c>
      <c r="BB1034" s="17">
        <v>0.10890062158477599</v>
      </c>
      <c r="BC1034" s="17">
        <v>0.20244543570338699</v>
      </c>
      <c r="BD1034" s="17">
        <v>0.14825076145830501</v>
      </c>
      <c r="BE1034" s="17">
        <v>0.25287867259993402</v>
      </c>
      <c r="BF1034" s="17"/>
      <c r="BG1034" s="17">
        <v>0.115702704448383</v>
      </c>
      <c r="BH1034" s="17">
        <v>0.22637828241309599</v>
      </c>
    </row>
    <row r="1035" spans="2:60" x14ac:dyDescent="0.35">
      <c r="B1035" t="s">
        <v>158</v>
      </c>
      <c r="C1035" s="17">
        <v>0.157821417094095</v>
      </c>
      <c r="D1035" s="17">
        <v>0.17166480352607399</v>
      </c>
      <c r="E1035" s="17">
        <v>0.144463857187176</v>
      </c>
      <c r="F1035" s="17"/>
      <c r="G1035" s="17">
        <v>0.16578730882199</v>
      </c>
      <c r="H1035" s="17">
        <v>0.169284431763044</v>
      </c>
      <c r="I1035" s="17">
        <v>0.18872616126193001</v>
      </c>
      <c r="J1035" s="17">
        <v>0.15288393840942499</v>
      </c>
      <c r="K1035" s="17">
        <v>0.11693012883120101</v>
      </c>
      <c r="L1035" s="17">
        <v>0.155080425314603</v>
      </c>
      <c r="M1035" s="17"/>
      <c r="N1035" s="17">
        <v>0.16504808529369799</v>
      </c>
      <c r="O1035" s="17">
        <v>0.119129725848046</v>
      </c>
      <c r="P1035" s="17">
        <v>0.17583106048279501</v>
      </c>
      <c r="Q1035" s="17">
        <v>0.167638989417985</v>
      </c>
      <c r="R1035" s="17">
        <v>0.18387019809258201</v>
      </c>
      <c r="S1035" s="17"/>
      <c r="T1035" s="17">
        <v>0.177591181875531</v>
      </c>
      <c r="U1035" s="17">
        <v>0.119707029597635</v>
      </c>
      <c r="V1035" s="17">
        <v>0.176845308792344</v>
      </c>
      <c r="W1035" s="17">
        <v>0.14660391718299901</v>
      </c>
      <c r="X1035" s="17"/>
      <c r="Y1035" s="17">
        <v>0.15136922086565599</v>
      </c>
      <c r="Z1035" s="17">
        <v>0.16663783906414201</v>
      </c>
      <c r="AA1035" s="17">
        <v>0.17156691901747401</v>
      </c>
      <c r="AB1035" s="17">
        <v>0.18373998536061001</v>
      </c>
      <c r="AC1035" s="17">
        <v>3.51114989273087E-2</v>
      </c>
      <c r="AD1035" s="17">
        <v>0.12959116062538101</v>
      </c>
      <c r="AE1035" s="17"/>
      <c r="AF1035" s="17">
        <v>0.170761118058291</v>
      </c>
      <c r="AG1035" s="17">
        <v>0.14157902349453799</v>
      </c>
      <c r="AH1035" s="17"/>
      <c r="AI1035" s="17">
        <v>0.15815453853963601</v>
      </c>
      <c r="AJ1035" s="17">
        <v>0.16753667174419201</v>
      </c>
      <c r="AK1035" s="17">
        <v>0.11194355309135599</v>
      </c>
      <c r="AL1035" s="17">
        <v>0.156219123200805</v>
      </c>
      <c r="AM1035" s="17">
        <v>0.17661749252297301</v>
      </c>
      <c r="AN1035" s="17">
        <v>0.184459431893679</v>
      </c>
      <c r="AO1035" s="17">
        <v>0.151741364483333</v>
      </c>
      <c r="AP1035" s="17"/>
      <c r="AQ1035" s="17">
        <v>0.138777148822709</v>
      </c>
      <c r="AR1035" s="17">
        <v>0.19566490826113001</v>
      </c>
      <c r="AS1035" s="17"/>
      <c r="AT1035" s="17">
        <v>0.12948874618196801</v>
      </c>
      <c r="AU1035" s="17">
        <v>0.136678088851554</v>
      </c>
      <c r="AV1035" s="17">
        <v>0.208890401163081</v>
      </c>
      <c r="AW1035" s="17"/>
      <c r="AX1035" s="17">
        <v>0.128066153455724</v>
      </c>
      <c r="AY1035" s="17">
        <v>0.16856963587183599</v>
      </c>
      <c r="AZ1035" s="17"/>
      <c r="BA1035" s="17">
        <v>0.119850316768235</v>
      </c>
      <c r="BB1035" s="17">
        <v>0.14375207566763501</v>
      </c>
      <c r="BC1035" s="17">
        <v>0.16148748565226101</v>
      </c>
      <c r="BD1035" s="17">
        <v>0.16902286219297499</v>
      </c>
      <c r="BE1035" s="17">
        <v>0.18680782528138301</v>
      </c>
      <c r="BF1035" s="17"/>
      <c r="BG1035" s="17">
        <v>0.13817624883083399</v>
      </c>
      <c r="BH1035" s="17">
        <v>0.182303210249326</v>
      </c>
    </row>
    <row r="1036" spans="2:60" x14ac:dyDescent="0.35">
      <c r="B1036" t="s">
        <v>159</v>
      </c>
      <c r="C1036" s="17">
        <v>5.5701717808261102E-2</v>
      </c>
      <c r="D1036" s="17">
        <v>5.6106851260690899E-2</v>
      </c>
      <c r="E1036" s="17">
        <v>5.4939100790536599E-2</v>
      </c>
      <c r="F1036" s="17"/>
      <c r="G1036" s="17">
        <v>9.2401002020035594E-2</v>
      </c>
      <c r="H1036" s="17">
        <v>5.8226121984063399E-2</v>
      </c>
      <c r="I1036" s="17">
        <v>7.4842464811965395E-2</v>
      </c>
      <c r="J1036" s="17">
        <v>5.9251514658193498E-2</v>
      </c>
      <c r="K1036" s="17">
        <v>3.2085290408075798E-2</v>
      </c>
      <c r="L1036" s="17">
        <v>3.3239529046769897E-2</v>
      </c>
      <c r="M1036" s="17"/>
      <c r="N1036" s="17">
        <v>5.8221677667654598E-2</v>
      </c>
      <c r="O1036" s="17">
        <v>5.0236359654622399E-2</v>
      </c>
      <c r="P1036" s="17">
        <v>5.1603077020673203E-2</v>
      </c>
      <c r="Q1036" s="17">
        <v>4.8164672507850198E-2</v>
      </c>
      <c r="R1036" s="17">
        <v>9.2300111027018697E-2</v>
      </c>
      <c r="S1036" s="17"/>
      <c r="T1036" s="17">
        <v>5.2708359662611302E-2</v>
      </c>
      <c r="U1036" s="17">
        <v>3.8167457801006097E-2</v>
      </c>
      <c r="V1036" s="17">
        <v>6.3942866314116498E-2</v>
      </c>
      <c r="W1036" s="17">
        <v>5.9936433934848703E-2</v>
      </c>
      <c r="X1036" s="17"/>
      <c r="Y1036" s="17">
        <v>8.7091311285365694E-2</v>
      </c>
      <c r="Z1036" s="17">
        <v>4.8325256035375401E-2</v>
      </c>
      <c r="AA1036" s="17">
        <v>6.0210848437473298E-2</v>
      </c>
      <c r="AB1036" s="17">
        <v>2.1738340107721701E-2</v>
      </c>
      <c r="AC1036" s="17">
        <v>0</v>
      </c>
      <c r="AD1036" s="17">
        <v>2.3237191472914202E-2</v>
      </c>
      <c r="AE1036" s="17"/>
      <c r="AF1036" s="17">
        <v>5.2982225211020299E-2</v>
      </c>
      <c r="AG1036" s="17">
        <v>5.8030632743034799E-2</v>
      </c>
      <c r="AH1036" s="17"/>
      <c r="AI1036" s="17">
        <v>9.8185820513709998E-2</v>
      </c>
      <c r="AJ1036" s="17">
        <v>6.5864087510788705E-2</v>
      </c>
      <c r="AK1036" s="17">
        <v>3.0398170458251401E-2</v>
      </c>
      <c r="AL1036" s="17">
        <v>5.5090618601966297E-2</v>
      </c>
      <c r="AM1036" s="17">
        <v>5.2547782868169003E-2</v>
      </c>
      <c r="AN1036" s="17">
        <v>6.1566196071516699E-2</v>
      </c>
      <c r="AO1036" s="17">
        <v>5.5678808568589901E-2</v>
      </c>
      <c r="AP1036" s="17"/>
      <c r="AQ1036" s="17">
        <v>5.5435850336427499E-2</v>
      </c>
      <c r="AR1036" s="17">
        <v>5.44208699322693E-2</v>
      </c>
      <c r="AS1036" s="17"/>
      <c r="AT1036" s="17">
        <v>2.4217560892785001E-2</v>
      </c>
      <c r="AU1036" s="17">
        <v>4.4588391309625303E-2</v>
      </c>
      <c r="AV1036" s="17">
        <v>8.2842958970276201E-2</v>
      </c>
      <c r="AW1036" s="17"/>
      <c r="AX1036" s="17">
        <v>3.9779510925241499E-2</v>
      </c>
      <c r="AY1036" s="17">
        <v>6.1453149389678899E-2</v>
      </c>
      <c r="AZ1036" s="17"/>
      <c r="BA1036" s="17">
        <v>0.135381765824163</v>
      </c>
      <c r="BB1036" s="17">
        <v>3.9868452996826398E-2</v>
      </c>
      <c r="BC1036" s="17">
        <v>3.8848534975296202E-2</v>
      </c>
      <c r="BD1036" s="17">
        <v>0.10671344990162</v>
      </c>
      <c r="BE1036" s="17">
        <v>3.0220386125312498E-2</v>
      </c>
      <c r="BF1036" s="17"/>
      <c r="BG1036" s="17">
        <v>6.2149896600031E-2</v>
      </c>
      <c r="BH1036" s="17">
        <v>4.9594719556425998E-2</v>
      </c>
    </row>
    <row r="1037" spans="2:60" x14ac:dyDescent="0.35">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c r="BE1037" s="17"/>
      <c r="BF1037" s="17"/>
      <c r="BG1037" s="17"/>
      <c r="BH1037" s="17"/>
    </row>
    <row r="1038" spans="2:60" x14ac:dyDescent="0.35">
      <c r="B1038" s="6" t="s">
        <v>429</v>
      </c>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row>
    <row r="1039" spans="2:60" x14ac:dyDescent="0.35">
      <c r="B1039" s="24" t="s">
        <v>97</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row>
    <row r="1040" spans="2:60" x14ac:dyDescent="0.35">
      <c r="B1040" t="s">
        <v>155</v>
      </c>
      <c r="C1040" s="17">
        <v>0.21115346640678401</v>
      </c>
      <c r="D1040" s="17">
        <v>0.232459163965271</v>
      </c>
      <c r="E1040" s="17">
        <v>0.18973200698939099</v>
      </c>
      <c r="F1040" s="17"/>
      <c r="G1040" s="17">
        <v>0.182967869376092</v>
      </c>
      <c r="H1040" s="17">
        <v>0.17971922080424799</v>
      </c>
      <c r="I1040" s="17">
        <v>0.26887321482218801</v>
      </c>
      <c r="J1040" s="17">
        <v>0.21223383394694501</v>
      </c>
      <c r="K1040" s="17">
        <v>0.22159885125130899</v>
      </c>
      <c r="L1040" s="17">
        <v>0.19979014656372199</v>
      </c>
      <c r="M1040" s="17"/>
      <c r="N1040" s="17">
        <v>0.19287944020063799</v>
      </c>
      <c r="O1040" s="17">
        <v>0.18538468744311601</v>
      </c>
      <c r="P1040" s="17">
        <v>0.22408993632867399</v>
      </c>
      <c r="Q1040" s="17">
        <v>0.21375557294809999</v>
      </c>
      <c r="R1040" s="17">
        <v>0.28006805965210302</v>
      </c>
      <c r="S1040" s="17"/>
      <c r="T1040" s="17">
        <v>0.18904222918722499</v>
      </c>
      <c r="U1040" s="17">
        <v>0.19243770149265499</v>
      </c>
      <c r="V1040" s="17">
        <v>0.219091396798864</v>
      </c>
      <c r="W1040" s="17">
        <v>0.230470232049024</v>
      </c>
      <c r="X1040" s="17"/>
      <c r="Y1040" s="17">
        <v>0.22486637309590099</v>
      </c>
      <c r="Z1040" s="17">
        <v>0.204935827399089</v>
      </c>
      <c r="AA1040" s="17">
        <v>9.1823633537976193E-2</v>
      </c>
      <c r="AB1040" s="17">
        <v>0.22748154604842599</v>
      </c>
      <c r="AC1040" s="17">
        <v>0.34818079344807101</v>
      </c>
      <c r="AD1040" s="17">
        <v>0.20879007997739599</v>
      </c>
      <c r="AE1040" s="17"/>
      <c r="AF1040" s="17">
        <v>0.20967195191857901</v>
      </c>
      <c r="AG1040" s="17">
        <v>0.21408914064519799</v>
      </c>
      <c r="AH1040" s="17"/>
      <c r="AI1040" s="17">
        <v>0.14735901750455199</v>
      </c>
      <c r="AJ1040" s="17">
        <v>0.18753718074904499</v>
      </c>
      <c r="AK1040" s="17">
        <v>0.21583880625759999</v>
      </c>
      <c r="AL1040" s="17">
        <v>0.229928036300029</v>
      </c>
      <c r="AM1040" s="17">
        <v>0.22460521035140399</v>
      </c>
      <c r="AN1040" s="17">
        <v>0.23961910708388801</v>
      </c>
      <c r="AO1040" s="17">
        <v>0.24915551654144899</v>
      </c>
      <c r="AP1040" s="17"/>
      <c r="AQ1040" s="17">
        <v>0.23543085581859899</v>
      </c>
      <c r="AR1040" s="17">
        <v>0.19817350563105199</v>
      </c>
      <c r="AS1040" s="17"/>
      <c r="AT1040" s="17">
        <v>0.294271588568217</v>
      </c>
      <c r="AU1040" s="17">
        <v>0.18753209955838199</v>
      </c>
      <c r="AV1040" s="17">
        <v>0.18816281156169101</v>
      </c>
      <c r="AW1040" s="17"/>
      <c r="AX1040" s="17">
        <v>0.181495789856431</v>
      </c>
      <c r="AY1040" s="17">
        <v>0.22186643470297401</v>
      </c>
      <c r="AZ1040" s="17"/>
      <c r="BA1040" s="17">
        <v>0.24295162323297201</v>
      </c>
      <c r="BB1040" s="17">
        <v>0.22787921059375299</v>
      </c>
      <c r="BC1040" s="17">
        <v>0.21264677209517199</v>
      </c>
      <c r="BD1040" s="17">
        <v>0.224393024624052</v>
      </c>
      <c r="BE1040" s="17">
        <v>0.200561434430091</v>
      </c>
      <c r="BF1040" s="17"/>
      <c r="BG1040" s="17">
        <v>0.231395318476977</v>
      </c>
      <c r="BH1040" s="17">
        <v>0.206597552632412</v>
      </c>
    </row>
    <row r="1041" spans="2:60" x14ac:dyDescent="0.35">
      <c r="B1041" t="s">
        <v>156</v>
      </c>
      <c r="C1041" s="17">
        <v>0.35731076790713101</v>
      </c>
      <c r="D1041" s="17">
        <v>0.37191765675050298</v>
      </c>
      <c r="E1041" s="17">
        <v>0.34487837302343799</v>
      </c>
      <c r="F1041" s="17"/>
      <c r="G1041" s="17">
        <v>0.348612590308016</v>
      </c>
      <c r="H1041" s="17">
        <v>0.34278281892111001</v>
      </c>
      <c r="I1041" s="17">
        <v>0.33982775006919402</v>
      </c>
      <c r="J1041" s="17">
        <v>0.32424794647284</v>
      </c>
      <c r="K1041" s="17">
        <v>0.35407812369944902</v>
      </c>
      <c r="L1041" s="17">
        <v>0.416007787007943</v>
      </c>
      <c r="M1041" s="17"/>
      <c r="N1041" s="17">
        <v>0.32401726963511301</v>
      </c>
      <c r="O1041" s="17">
        <v>0.38409586312217298</v>
      </c>
      <c r="P1041" s="17">
        <v>0.34470770706026099</v>
      </c>
      <c r="Q1041" s="17">
        <v>0.41060495589283202</v>
      </c>
      <c r="R1041" s="17">
        <v>0.34923606668732499</v>
      </c>
      <c r="S1041" s="17"/>
      <c r="T1041" s="17">
        <v>0.33170052163897201</v>
      </c>
      <c r="U1041" s="17">
        <v>0.39842412311956898</v>
      </c>
      <c r="V1041" s="17">
        <v>0.34296931023688898</v>
      </c>
      <c r="W1041" s="17">
        <v>0.36260577931753901</v>
      </c>
      <c r="X1041" s="17"/>
      <c r="Y1041" s="17">
        <v>0.33569668923524998</v>
      </c>
      <c r="Z1041" s="17">
        <v>0.36531013681547497</v>
      </c>
      <c r="AA1041" s="17">
        <v>0.317128793130662</v>
      </c>
      <c r="AB1041" s="17">
        <v>0.33225612521053599</v>
      </c>
      <c r="AC1041" s="17">
        <v>0.41321572115247501</v>
      </c>
      <c r="AD1041" s="17">
        <v>0.41986730958125801</v>
      </c>
      <c r="AE1041" s="17"/>
      <c r="AF1041" s="17">
        <v>0.35994952640625699</v>
      </c>
      <c r="AG1041" s="17">
        <v>0.35537051143031501</v>
      </c>
      <c r="AH1041" s="17"/>
      <c r="AI1041" s="17">
        <v>0.31539931203039201</v>
      </c>
      <c r="AJ1041" s="17">
        <v>0.33442544483596698</v>
      </c>
      <c r="AK1041" s="17">
        <v>0.35760800086957101</v>
      </c>
      <c r="AL1041" s="17">
        <v>0.40632234386503802</v>
      </c>
      <c r="AM1041" s="17">
        <v>0.36586273731777302</v>
      </c>
      <c r="AN1041" s="17">
        <v>0.35873352393083102</v>
      </c>
      <c r="AO1041" s="17">
        <v>0.37922835538138799</v>
      </c>
      <c r="AP1041" s="17"/>
      <c r="AQ1041" s="17">
        <v>0.397986372300347</v>
      </c>
      <c r="AR1041" s="17">
        <v>0.32678383132074001</v>
      </c>
      <c r="AS1041" s="17"/>
      <c r="AT1041" s="17">
        <v>0.46130369278633698</v>
      </c>
      <c r="AU1041" s="17">
        <v>0.34626130048008102</v>
      </c>
      <c r="AV1041" s="17">
        <v>0.32485825335247698</v>
      </c>
      <c r="AW1041" s="17"/>
      <c r="AX1041" s="17">
        <v>0.38320796966842902</v>
      </c>
      <c r="AY1041" s="17">
        <v>0.34795616115100803</v>
      </c>
      <c r="AZ1041" s="17"/>
      <c r="BA1041" s="17">
        <v>0.24832178704236699</v>
      </c>
      <c r="BB1041" s="17">
        <v>0.40645494912983199</v>
      </c>
      <c r="BC1041" s="17">
        <v>0.393174609317408</v>
      </c>
      <c r="BD1041" s="17">
        <v>0.37614717424535199</v>
      </c>
      <c r="BE1041" s="17">
        <v>0.30485678296194701</v>
      </c>
      <c r="BF1041" s="17"/>
      <c r="BG1041" s="17">
        <v>0.36956548284969498</v>
      </c>
      <c r="BH1041" s="17">
        <v>0.32291337192533798</v>
      </c>
    </row>
    <row r="1042" spans="2:60" x14ac:dyDescent="0.35">
      <c r="B1042" t="s">
        <v>157</v>
      </c>
      <c r="C1042" s="17">
        <v>0.18736825414646199</v>
      </c>
      <c r="D1042" s="17">
        <v>0.16671025847788701</v>
      </c>
      <c r="E1042" s="17">
        <v>0.20649049670328801</v>
      </c>
      <c r="F1042" s="17"/>
      <c r="G1042" s="17">
        <v>0.16080479112294099</v>
      </c>
      <c r="H1042" s="17">
        <v>0.16019864171331899</v>
      </c>
      <c r="I1042" s="17">
        <v>0.13871774061321801</v>
      </c>
      <c r="J1042" s="17">
        <v>0.203445930047602</v>
      </c>
      <c r="K1042" s="17">
        <v>0.239093658519135</v>
      </c>
      <c r="L1042" s="17">
        <v>0.21124817378074201</v>
      </c>
      <c r="M1042" s="17"/>
      <c r="N1042" s="17">
        <v>0.189084922806945</v>
      </c>
      <c r="O1042" s="17">
        <v>0.17482004691175401</v>
      </c>
      <c r="P1042" s="17">
        <v>0.185050026170759</v>
      </c>
      <c r="Q1042" s="17">
        <v>0.216188016670391</v>
      </c>
      <c r="R1042" s="17">
        <v>0.15460686059895101</v>
      </c>
      <c r="S1042" s="17"/>
      <c r="T1042" s="17">
        <v>0.20182873000600399</v>
      </c>
      <c r="U1042" s="17">
        <v>0.178000947211085</v>
      </c>
      <c r="V1042" s="17">
        <v>0.19912652919015</v>
      </c>
      <c r="W1042" s="17">
        <v>0.16650832974917601</v>
      </c>
      <c r="X1042" s="17"/>
      <c r="Y1042" s="17">
        <v>0.166219201193609</v>
      </c>
      <c r="Z1042" s="17">
        <v>0.210087292072592</v>
      </c>
      <c r="AA1042" s="17">
        <v>0.230015645941583</v>
      </c>
      <c r="AB1042" s="17">
        <v>0.19806117041539001</v>
      </c>
      <c r="AC1042" s="17">
        <v>0.17326639294813401</v>
      </c>
      <c r="AD1042" s="17">
        <v>0.146233830539552</v>
      </c>
      <c r="AE1042" s="17"/>
      <c r="AF1042" s="17">
        <v>0.188682151611995</v>
      </c>
      <c r="AG1042" s="17">
        <v>0.18522982262541901</v>
      </c>
      <c r="AH1042" s="17"/>
      <c r="AI1042" s="17">
        <v>0.235678435598311</v>
      </c>
      <c r="AJ1042" s="17">
        <v>0.14938827058197199</v>
      </c>
      <c r="AK1042" s="17">
        <v>0.22495862073631501</v>
      </c>
      <c r="AL1042" s="17">
        <v>0.171772275751499</v>
      </c>
      <c r="AM1042" s="17">
        <v>0.18119862989576699</v>
      </c>
      <c r="AN1042" s="17">
        <v>0.17994016882576</v>
      </c>
      <c r="AO1042" s="17">
        <v>0.27330091876203899</v>
      </c>
      <c r="AP1042" s="17"/>
      <c r="AQ1042" s="17">
        <v>0.17458978235691899</v>
      </c>
      <c r="AR1042" s="17">
        <v>0.17658222539188501</v>
      </c>
      <c r="AS1042" s="17"/>
      <c r="AT1042" s="17">
        <v>0.11865042967323899</v>
      </c>
      <c r="AU1042" s="17">
        <v>0.22951391360689499</v>
      </c>
      <c r="AV1042" s="17">
        <v>0.17405066586703999</v>
      </c>
      <c r="AW1042" s="17"/>
      <c r="AX1042" s="17">
        <v>0.189692404644484</v>
      </c>
      <c r="AY1042" s="17">
        <v>0.18652872275031299</v>
      </c>
      <c r="AZ1042" s="17"/>
      <c r="BA1042" s="17">
        <v>0.168565733850079</v>
      </c>
      <c r="BB1042" s="17">
        <v>0.149908649691637</v>
      </c>
      <c r="BC1042" s="17">
        <v>0.18479617812551399</v>
      </c>
      <c r="BD1042" s="17">
        <v>0.16527704279504901</v>
      </c>
      <c r="BE1042" s="17">
        <v>0.188996652458677</v>
      </c>
      <c r="BF1042" s="17"/>
      <c r="BG1042" s="17">
        <v>0.154260993424369</v>
      </c>
      <c r="BH1042" s="17">
        <v>0.18298889693429499</v>
      </c>
    </row>
    <row r="1043" spans="2:60" x14ac:dyDescent="0.35">
      <c r="B1043" t="s">
        <v>158</v>
      </c>
      <c r="C1043" s="17">
        <v>0.171046048840928</v>
      </c>
      <c r="D1043" s="17">
        <v>0.16605467983306799</v>
      </c>
      <c r="E1043" s="17">
        <v>0.176141125225483</v>
      </c>
      <c r="F1043" s="17"/>
      <c r="G1043" s="17">
        <v>0.24536437656657201</v>
      </c>
      <c r="H1043" s="17">
        <v>0.211868465135085</v>
      </c>
      <c r="I1043" s="17">
        <v>0.15832501198585799</v>
      </c>
      <c r="J1043" s="17">
        <v>0.17875824481620201</v>
      </c>
      <c r="K1043" s="17">
        <v>0.14178072932445901</v>
      </c>
      <c r="L1043" s="17">
        <v>0.120566731160202</v>
      </c>
      <c r="M1043" s="17"/>
      <c r="N1043" s="17">
        <v>0.19228294195178</v>
      </c>
      <c r="O1043" s="17">
        <v>0.17156472423151201</v>
      </c>
      <c r="P1043" s="17">
        <v>0.18878384198142101</v>
      </c>
      <c r="Q1043" s="17">
        <v>0.11389935270739</v>
      </c>
      <c r="R1043" s="17">
        <v>0.14970135727539099</v>
      </c>
      <c r="S1043" s="17"/>
      <c r="T1043" s="17">
        <v>0.19623501427908699</v>
      </c>
      <c r="U1043" s="17">
        <v>0.155391578891692</v>
      </c>
      <c r="V1043" s="17">
        <v>0.18132047481326799</v>
      </c>
      <c r="W1043" s="17">
        <v>0.15039992326009899</v>
      </c>
      <c r="X1043" s="17"/>
      <c r="Y1043" s="17">
        <v>0.183280495728256</v>
      </c>
      <c r="Z1043" s="17">
        <v>0.16358690829841699</v>
      </c>
      <c r="AA1043" s="17">
        <v>0.26158082396936</v>
      </c>
      <c r="AB1043" s="17">
        <v>0.15954834933031301</v>
      </c>
      <c r="AC1043" s="17">
        <v>6.5337092451319898E-2</v>
      </c>
      <c r="AD1043" s="17">
        <v>0.15058933421631099</v>
      </c>
      <c r="AE1043" s="17"/>
      <c r="AF1043" s="17">
        <v>0.165901655086408</v>
      </c>
      <c r="AG1043" s="17">
        <v>0.17597839108671701</v>
      </c>
      <c r="AH1043" s="17"/>
      <c r="AI1043" s="17">
        <v>0.197485948368644</v>
      </c>
      <c r="AJ1043" s="17">
        <v>0.20511312914483701</v>
      </c>
      <c r="AK1043" s="17">
        <v>0.14860640586907101</v>
      </c>
      <c r="AL1043" s="17">
        <v>0.152769559352507</v>
      </c>
      <c r="AM1043" s="17">
        <v>0.17246233061819299</v>
      </c>
      <c r="AN1043" s="17">
        <v>0.16362702214195399</v>
      </c>
      <c r="AO1043" s="17">
        <v>5.819846397352E-2</v>
      </c>
      <c r="AP1043" s="17"/>
      <c r="AQ1043" s="17">
        <v>0.130986657260551</v>
      </c>
      <c r="AR1043" s="17">
        <v>0.21537109681092401</v>
      </c>
      <c r="AS1043" s="17"/>
      <c r="AT1043" s="17">
        <v>9.1223738653540595E-2</v>
      </c>
      <c r="AU1043" s="17">
        <v>0.15947738896284999</v>
      </c>
      <c r="AV1043" s="17">
        <v>0.22965038197127799</v>
      </c>
      <c r="AW1043" s="17"/>
      <c r="AX1043" s="17">
        <v>0.159541720345279</v>
      </c>
      <c r="AY1043" s="17">
        <v>0.17520165105857299</v>
      </c>
      <c r="AZ1043" s="17"/>
      <c r="BA1043" s="17">
        <v>0.191570565703579</v>
      </c>
      <c r="BB1043" s="17">
        <v>0.15757613327282599</v>
      </c>
      <c r="BC1043" s="17">
        <v>0.16035920557684699</v>
      </c>
      <c r="BD1043" s="17">
        <v>0.15021464185752401</v>
      </c>
      <c r="BE1043" s="17">
        <v>0.21246867286926099</v>
      </c>
      <c r="BF1043" s="17"/>
      <c r="BG1043" s="17">
        <v>0.16550638934506601</v>
      </c>
      <c r="BH1043" s="17">
        <v>0.19670083334619801</v>
      </c>
    </row>
    <row r="1044" spans="2:60" x14ac:dyDescent="0.35">
      <c r="B1044" t="s">
        <v>159</v>
      </c>
      <c r="C1044" s="17">
        <v>7.3121462698695197E-2</v>
      </c>
      <c r="D1044" s="17">
        <v>6.2858240973271806E-2</v>
      </c>
      <c r="E1044" s="17">
        <v>8.2757998058400006E-2</v>
      </c>
      <c r="F1044" s="17"/>
      <c r="G1044" s="17">
        <v>6.22503726263786E-2</v>
      </c>
      <c r="H1044" s="17">
        <v>0.10543085342623799</v>
      </c>
      <c r="I1044" s="17">
        <v>9.4256282509541503E-2</v>
      </c>
      <c r="J1044" s="17">
        <v>8.1314044716411599E-2</v>
      </c>
      <c r="K1044" s="17">
        <v>4.3448637205647601E-2</v>
      </c>
      <c r="L1044" s="17">
        <v>5.23871614873914E-2</v>
      </c>
      <c r="M1044" s="17"/>
      <c r="N1044" s="17">
        <v>0.10173542540552399</v>
      </c>
      <c r="O1044" s="17">
        <v>8.4134678291444706E-2</v>
      </c>
      <c r="P1044" s="17">
        <v>5.7368488458885501E-2</v>
      </c>
      <c r="Q1044" s="17">
        <v>4.5552101781286602E-2</v>
      </c>
      <c r="R1044" s="17">
        <v>6.6387655786230695E-2</v>
      </c>
      <c r="S1044" s="17"/>
      <c r="T1044" s="17">
        <v>8.1193504888711798E-2</v>
      </c>
      <c r="U1044" s="17">
        <v>7.5745649284999397E-2</v>
      </c>
      <c r="V1044" s="17">
        <v>5.7492288960828399E-2</v>
      </c>
      <c r="W1044" s="17">
        <v>9.0015735624162305E-2</v>
      </c>
      <c r="X1044" s="17"/>
      <c r="Y1044" s="17">
        <v>8.9937240746982894E-2</v>
      </c>
      <c r="Z1044" s="17">
        <v>5.6079835414427397E-2</v>
      </c>
      <c r="AA1044" s="17">
        <v>9.94511034204177E-2</v>
      </c>
      <c r="AB1044" s="17">
        <v>8.2652808995335905E-2</v>
      </c>
      <c r="AC1044" s="17">
        <v>0</v>
      </c>
      <c r="AD1044" s="17">
        <v>7.4519445685483507E-2</v>
      </c>
      <c r="AE1044" s="17"/>
      <c r="AF1044" s="17">
        <v>7.5794714976761601E-2</v>
      </c>
      <c r="AG1044" s="17">
        <v>6.9332134212351806E-2</v>
      </c>
      <c r="AH1044" s="17"/>
      <c r="AI1044" s="17">
        <v>0.104077286498101</v>
      </c>
      <c r="AJ1044" s="17">
        <v>0.12353597468817901</v>
      </c>
      <c r="AK1044" s="17">
        <v>5.2988166267442703E-2</v>
      </c>
      <c r="AL1044" s="17">
        <v>3.9207784730926801E-2</v>
      </c>
      <c r="AM1044" s="17">
        <v>5.5871091816862603E-2</v>
      </c>
      <c r="AN1044" s="17">
        <v>5.8080178017566E-2</v>
      </c>
      <c r="AO1044" s="17">
        <v>4.0116745341603401E-2</v>
      </c>
      <c r="AP1044" s="17"/>
      <c r="AQ1044" s="17">
        <v>6.1006332263584401E-2</v>
      </c>
      <c r="AR1044" s="17">
        <v>8.3089340845397694E-2</v>
      </c>
      <c r="AS1044" s="17"/>
      <c r="AT1044" s="17">
        <v>3.4550550318666703E-2</v>
      </c>
      <c r="AU1044" s="17">
        <v>7.7215297391792004E-2</v>
      </c>
      <c r="AV1044" s="17">
        <v>8.3277887247514101E-2</v>
      </c>
      <c r="AW1044" s="17"/>
      <c r="AX1044" s="17">
        <v>8.6062115485377302E-2</v>
      </c>
      <c r="AY1044" s="17">
        <v>6.8447030337132397E-2</v>
      </c>
      <c r="AZ1044" s="17"/>
      <c r="BA1044" s="17">
        <v>0.148590290171003</v>
      </c>
      <c r="BB1044" s="17">
        <v>5.8181057311951799E-2</v>
      </c>
      <c r="BC1044" s="17">
        <v>4.90232348850594E-2</v>
      </c>
      <c r="BD1044" s="17">
        <v>8.39681164780227E-2</v>
      </c>
      <c r="BE1044" s="17">
        <v>9.3116457280023698E-2</v>
      </c>
      <c r="BF1044" s="17"/>
      <c r="BG1044" s="17">
        <v>7.9271815903893206E-2</v>
      </c>
      <c r="BH1044" s="17">
        <v>9.0799345161757E-2</v>
      </c>
    </row>
    <row r="1045" spans="2:60" x14ac:dyDescent="0.35">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c r="AY1045" s="17"/>
      <c r="AZ1045" s="17"/>
      <c r="BA1045" s="17"/>
      <c r="BB1045" s="17"/>
      <c r="BC1045" s="17"/>
      <c r="BD1045" s="17"/>
      <c r="BE1045" s="17"/>
      <c r="BF1045" s="17"/>
      <c r="BG1045" s="17"/>
      <c r="BH1045" s="17"/>
    </row>
    <row r="1046" spans="2:60" x14ac:dyDescent="0.35">
      <c r="B1046" s="6" t="s">
        <v>430</v>
      </c>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row>
    <row r="1047" spans="2:60" x14ac:dyDescent="0.35">
      <c r="B1047" s="24" t="s">
        <v>97</v>
      </c>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row>
    <row r="1048" spans="2:60" x14ac:dyDescent="0.35">
      <c r="B1048" t="s">
        <v>155</v>
      </c>
      <c r="C1048" s="17">
        <v>8.0377829523439401E-2</v>
      </c>
      <c r="D1048" s="17">
        <v>9.1869000239356194E-2</v>
      </c>
      <c r="E1048" s="17">
        <v>6.8355620067321696E-2</v>
      </c>
      <c r="F1048" s="17"/>
      <c r="G1048" s="17">
        <v>6.7582038285025806E-2</v>
      </c>
      <c r="H1048" s="17">
        <v>8.9479812328745606E-2</v>
      </c>
      <c r="I1048" s="17">
        <v>9.4786614784557202E-2</v>
      </c>
      <c r="J1048" s="17">
        <v>7.8962574117920903E-2</v>
      </c>
      <c r="K1048" s="17">
        <v>7.7868889944752606E-2</v>
      </c>
      <c r="L1048" s="17">
        <v>7.1706301258038299E-2</v>
      </c>
      <c r="M1048" s="17"/>
      <c r="N1048" s="17">
        <v>9.1169666476918307E-2</v>
      </c>
      <c r="O1048" s="17">
        <v>6.8490869417463102E-2</v>
      </c>
      <c r="P1048" s="17">
        <v>7.2692383954031201E-2</v>
      </c>
      <c r="Q1048" s="17">
        <v>9.9732153530425097E-2</v>
      </c>
      <c r="R1048" s="17">
        <v>9.3849060393615805E-2</v>
      </c>
      <c r="S1048" s="17"/>
      <c r="T1048" s="17">
        <v>7.3058846890079202E-2</v>
      </c>
      <c r="U1048" s="17">
        <v>5.8458816968145901E-2</v>
      </c>
      <c r="V1048" s="17">
        <v>8.1745807138529206E-2</v>
      </c>
      <c r="W1048" s="17">
        <v>0.102447643920312</v>
      </c>
      <c r="X1048" s="17"/>
      <c r="Y1048" s="17">
        <v>9.7628807752713098E-2</v>
      </c>
      <c r="Z1048" s="17">
        <v>7.9131525993030097E-2</v>
      </c>
      <c r="AA1048" s="17">
        <v>2.5521546220408399E-2</v>
      </c>
      <c r="AB1048" s="17">
        <v>0.101682353681116</v>
      </c>
      <c r="AC1048" s="17">
        <v>5.2346791924459402E-2</v>
      </c>
      <c r="AD1048" s="17">
        <v>3.8727162117254202E-2</v>
      </c>
      <c r="AE1048" s="17"/>
      <c r="AF1048" s="17">
        <v>9.4340584868385702E-2</v>
      </c>
      <c r="AG1048" s="17">
        <v>6.1228572412077999E-2</v>
      </c>
      <c r="AH1048" s="17"/>
      <c r="AI1048" s="17">
        <v>8.0022799354263305E-2</v>
      </c>
      <c r="AJ1048" s="17">
        <v>0.102660138530865</v>
      </c>
      <c r="AK1048" s="17">
        <v>5.5531359638583397E-2</v>
      </c>
      <c r="AL1048" s="17">
        <v>7.70522130141756E-2</v>
      </c>
      <c r="AM1048" s="17">
        <v>8.4054788171342903E-2</v>
      </c>
      <c r="AN1048" s="17">
        <v>7.2755700827470501E-2</v>
      </c>
      <c r="AO1048" s="17">
        <v>6.9748440291598393E-2</v>
      </c>
      <c r="AP1048" s="17"/>
      <c r="AQ1048" s="17">
        <v>7.0802944144720603E-2</v>
      </c>
      <c r="AR1048" s="17">
        <v>8.6698892853638299E-2</v>
      </c>
      <c r="AS1048" s="17"/>
      <c r="AT1048" s="17">
        <v>5.08715386601791E-2</v>
      </c>
      <c r="AU1048" s="17">
        <v>8.2273027269867502E-2</v>
      </c>
      <c r="AV1048" s="17">
        <v>0.10000826454385001</v>
      </c>
      <c r="AW1048" s="17"/>
      <c r="AX1048" s="17">
        <v>6.4715750969745203E-2</v>
      </c>
      <c r="AY1048" s="17">
        <v>8.6035297353506998E-2</v>
      </c>
      <c r="AZ1048" s="17"/>
      <c r="BA1048" s="17">
        <v>0.13407508255582701</v>
      </c>
      <c r="BB1048" s="17">
        <v>6.0541651507932899E-2</v>
      </c>
      <c r="BC1048" s="17">
        <v>8.3945318070413694E-2</v>
      </c>
      <c r="BD1048" s="17">
        <v>0.146718004329811</v>
      </c>
      <c r="BE1048" s="17">
        <v>5.7473793822869601E-2</v>
      </c>
      <c r="BF1048" s="17"/>
      <c r="BG1048" s="17">
        <v>7.7695605740529194E-2</v>
      </c>
      <c r="BH1048" s="17">
        <v>8.0077766076018103E-2</v>
      </c>
    </row>
    <row r="1049" spans="2:60" x14ac:dyDescent="0.35">
      <c r="B1049" t="s">
        <v>156</v>
      </c>
      <c r="C1049" s="17">
        <v>0.23509764575703301</v>
      </c>
      <c r="D1049" s="17">
        <v>0.25266418537309199</v>
      </c>
      <c r="E1049" s="17">
        <v>0.21904724493306299</v>
      </c>
      <c r="F1049" s="17"/>
      <c r="G1049" s="17">
        <v>0.22184316748827401</v>
      </c>
      <c r="H1049" s="17">
        <v>0.27715666201310402</v>
      </c>
      <c r="I1049" s="17">
        <v>0.24167833790997201</v>
      </c>
      <c r="J1049" s="17">
        <v>0.22333669073190399</v>
      </c>
      <c r="K1049" s="17">
        <v>0.21374991662779999</v>
      </c>
      <c r="L1049" s="17">
        <v>0.227385991649284</v>
      </c>
      <c r="M1049" s="17"/>
      <c r="N1049" s="17">
        <v>0.222801744415484</v>
      </c>
      <c r="O1049" s="17">
        <v>0.22398588689068899</v>
      </c>
      <c r="P1049" s="17">
        <v>0.24321542013157901</v>
      </c>
      <c r="Q1049" s="17">
        <v>0.23722293042647699</v>
      </c>
      <c r="R1049" s="17">
        <v>0.26314999385321203</v>
      </c>
      <c r="S1049" s="17"/>
      <c r="T1049" s="17">
        <v>0.27694731860093602</v>
      </c>
      <c r="U1049" s="17">
        <v>0.22892140281641901</v>
      </c>
      <c r="V1049" s="17">
        <v>0.21869715455852401</v>
      </c>
      <c r="W1049" s="17">
        <v>0.23689243644924399</v>
      </c>
      <c r="X1049" s="17"/>
      <c r="Y1049" s="17">
        <v>0.23292968065046499</v>
      </c>
      <c r="Z1049" s="17">
        <v>0.24039428815726699</v>
      </c>
      <c r="AA1049" s="17">
        <v>0.305863755760025</v>
      </c>
      <c r="AB1049" s="17">
        <v>0.22839911081171599</v>
      </c>
      <c r="AC1049" s="17">
        <v>0.28030996260392199</v>
      </c>
      <c r="AD1049" s="17">
        <v>0.201135812723892</v>
      </c>
      <c r="AE1049" s="17"/>
      <c r="AF1049" s="17">
        <v>0.24335399048044901</v>
      </c>
      <c r="AG1049" s="17">
        <v>0.22555795007242799</v>
      </c>
      <c r="AH1049" s="17"/>
      <c r="AI1049" s="17">
        <v>0.17132881766237601</v>
      </c>
      <c r="AJ1049" s="17">
        <v>0.22985162671935899</v>
      </c>
      <c r="AK1049" s="17">
        <v>0.25143360205867399</v>
      </c>
      <c r="AL1049" s="17">
        <v>0.23543539099305799</v>
      </c>
      <c r="AM1049" s="17">
        <v>0.24136287371588</v>
      </c>
      <c r="AN1049" s="17">
        <v>0.24537904887628001</v>
      </c>
      <c r="AO1049" s="17">
        <v>0.22814163774490001</v>
      </c>
      <c r="AP1049" s="17"/>
      <c r="AQ1049" s="17">
        <v>0.24295979217733199</v>
      </c>
      <c r="AR1049" s="17">
        <v>0.23336046577844999</v>
      </c>
      <c r="AS1049" s="17"/>
      <c r="AT1049" s="17">
        <v>0.26677991406723101</v>
      </c>
      <c r="AU1049" s="17">
        <v>0.21147590461114901</v>
      </c>
      <c r="AV1049" s="17">
        <v>0.24897388698567099</v>
      </c>
      <c r="AW1049" s="17"/>
      <c r="AX1049" s="17">
        <v>0.24242465530590601</v>
      </c>
      <c r="AY1049" s="17">
        <v>0.23245097784055899</v>
      </c>
      <c r="AZ1049" s="17"/>
      <c r="BA1049" s="17">
        <v>0.197176757918821</v>
      </c>
      <c r="BB1049" s="17">
        <v>0.237391864639447</v>
      </c>
      <c r="BC1049" s="17">
        <v>0.25118731251714199</v>
      </c>
      <c r="BD1049" s="17">
        <v>0.29317565123705203</v>
      </c>
      <c r="BE1049" s="17">
        <v>0.23714897059769599</v>
      </c>
      <c r="BF1049" s="17"/>
      <c r="BG1049" s="17">
        <v>0.228010443287093</v>
      </c>
      <c r="BH1049" s="17">
        <v>0.25133953295926797</v>
      </c>
    </row>
    <row r="1050" spans="2:60" x14ac:dyDescent="0.35">
      <c r="B1050" t="s">
        <v>157</v>
      </c>
      <c r="C1050" s="17">
        <v>0.237026339216834</v>
      </c>
      <c r="D1050" s="17">
        <v>0.225036795654938</v>
      </c>
      <c r="E1050" s="17">
        <v>0.24869393604549</v>
      </c>
      <c r="F1050" s="17"/>
      <c r="G1050" s="17">
        <v>0.19595487575940601</v>
      </c>
      <c r="H1050" s="17">
        <v>0.17484421616533</v>
      </c>
      <c r="I1050" s="17">
        <v>0.20482738730915501</v>
      </c>
      <c r="J1050" s="17">
        <v>0.22286994105788699</v>
      </c>
      <c r="K1050" s="17">
        <v>0.30076333553795498</v>
      </c>
      <c r="L1050" s="17">
        <v>0.29959383215094998</v>
      </c>
      <c r="M1050" s="17"/>
      <c r="N1050" s="17">
        <v>0.204764162073306</v>
      </c>
      <c r="O1050" s="17">
        <v>0.23261837271718999</v>
      </c>
      <c r="P1050" s="17">
        <v>0.23862862478979099</v>
      </c>
      <c r="Q1050" s="17">
        <v>0.24661569482148299</v>
      </c>
      <c r="R1050" s="17">
        <v>0.25324522562271401</v>
      </c>
      <c r="S1050" s="17"/>
      <c r="T1050" s="17">
        <v>0.21214185949709799</v>
      </c>
      <c r="U1050" s="17">
        <v>0.28146658295547999</v>
      </c>
      <c r="V1050" s="17">
        <v>0.236350156001636</v>
      </c>
      <c r="W1050" s="17">
        <v>0.21713785800138399</v>
      </c>
      <c r="X1050" s="17"/>
      <c r="Y1050" s="17">
        <v>0.21559311476156401</v>
      </c>
      <c r="Z1050" s="17">
        <v>0.24811921810829199</v>
      </c>
      <c r="AA1050" s="17">
        <v>0.23667268314693901</v>
      </c>
      <c r="AB1050" s="17">
        <v>0.23780605862807799</v>
      </c>
      <c r="AC1050" s="17">
        <v>0.26386700985809503</v>
      </c>
      <c r="AD1050" s="17">
        <v>0.25634337794767698</v>
      </c>
      <c r="AE1050" s="17"/>
      <c r="AF1050" s="17">
        <v>0.218604568712785</v>
      </c>
      <c r="AG1050" s="17">
        <v>0.26206161376069198</v>
      </c>
      <c r="AH1050" s="17"/>
      <c r="AI1050" s="17">
        <v>0.237287274414857</v>
      </c>
      <c r="AJ1050" s="17">
        <v>0.18273554650599499</v>
      </c>
      <c r="AK1050" s="17">
        <v>0.24021276264699201</v>
      </c>
      <c r="AL1050" s="17">
        <v>0.195714993169645</v>
      </c>
      <c r="AM1050" s="17">
        <v>0.28827020781478302</v>
      </c>
      <c r="AN1050" s="17">
        <v>0.24201748904284101</v>
      </c>
      <c r="AO1050" s="17">
        <v>0.37889321160189698</v>
      </c>
      <c r="AP1050" s="17"/>
      <c r="AQ1050" s="17">
        <v>0.248332929027889</v>
      </c>
      <c r="AR1050" s="17">
        <v>0.215733102539483</v>
      </c>
      <c r="AS1050" s="17"/>
      <c r="AT1050" s="17">
        <v>0.27678909605048801</v>
      </c>
      <c r="AU1050" s="17">
        <v>0.24801815486242801</v>
      </c>
      <c r="AV1050" s="17">
        <v>0.19973703910878299</v>
      </c>
      <c r="AW1050" s="17"/>
      <c r="AX1050" s="17">
        <v>0.25661692337007602</v>
      </c>
      <c r="AY1050" s="17">
        <v>0.22994981363057601</v>
      </c>
      <c r="AZ1050" s="17"/>
      <c r="BA1050" s="17">
        <v>0.17583091552418301</v>
      </c>
      <c r="BB1050" s="17">
        <v>0.20241707954056301</v>
      </c>
      <c r="BC1050" s="17">
        <v>0.24778022502192901</v>
      </c>
      <c r="BD1050" s="17">
        <v>0.154651191117012</v>
      </c>
      <c r="BE1050" s="17">
        <v>0.30006353927885798</v>
      </c>
      <c r="BF1050" s="17"/>
      <c r="BG1050" s="17">
        <v>0.19621503192414999</v>
      </c>
      <c r="BH1050" s="17">
        <v>0.263233176116422</v>
      </c>
    </row>
    <row r="1051" spans="2:60" x14ac:dyDescent="0.35">
      <c r="B1051" t="s">
        <v>158</v>
      </c>
      <c r="C1051" s="17">
        <v>0.28055946686358002</v>
      </c>
      <c r="D1051" s="17">
        <v>0.26196103699242101</v>
      </c>
      <c r="E1051" s="17">
        <v>0.29948954238619402</v>
      </c>
      <c r="F1051" s="17"/>
      <c r="G1051" s="17">
        <v>0.35162256398720598</v>
      </c>
      <c r="H1051" s="17">
        <v>0.27202860997850198</v>
      </c>
      <c r="I1051" s="17">
        <v>0.26163707876494102</v>
      </c>
      <c r="J1051" s="17">
        <v>0.28909762251847998</v>
      </c>
      <c r="K1051" s="17">
        <v>0.25392269099273601</v>
      </c>
      <c r="L1051" s="17">
        <v>0.276253926097699</v>
      </c>
      <c r="M1051" s="17"/>
      <c r="N1051" s="17">
        <v>0.29008413151512202</v>
      </c>
      <c r="O1051" s="17">
        <v>0.27049382953350798</v>
      </c>
      <c r="P1051" s="17">
        <v>0.295957990347816</v>
      </c>
      <c r="Q1051" s="17">
        <v>0.30157250697464499</v>
      </c>
      <c r="R1051" s="17">
        <v>0.244967776185953</v>
      </c>
      <c r="S1051" s="17"/>
      <c r="T1051" s="17">
        <v>0.28157242943703598</v>
      </c>
      <c r="U1051" s="17">
        <v>0.278481199069953</v>
      </c>
      <c r="V1051" s="17">
        <v>0.29244189897612899</v>
      </c>
      <c r="W1051" s="17">
        <v>0.26271178817699298</v>
      </c>
      <c r="X1051" s="17"/>
      <c r="Y1051" s="17">
        <v>0.27050576635514401</v>
      </c>
      <c r="Z1051" s="17">
        <v>0.286671520345055</v>
      </c>
      <c r="AA1051" s="17">
        <v>0.312038795426066</v>
      </c>
      <c r="AB1051" s="17">
        <v>0.24450067923652899</v>
      </c>
      <c r="AC1051" s="17">
        <v>0.22136351874392299</v>
      </c>
      <c r="AD1051" s="17">
        <v>0.31166492823730302</v>
      </c>
      <c r="AE1051" s="17"/>
      <c r="AF1051" s="17">
        <v>0.27585391239305801</v>
      </c>
      <c r="AG1051" s="17">
        <v>0.28605706222264998</v>
      </c>
      <c r="AH1051" s="17"/>
      <c r="AI1051" s="17">
        <v>0.33359380082830598</v>
      </c>
      <c r="AJ1051" s="17">
        <v>0.25950274665634698</v>
      </c>
      <c r="AK1051" s="17">
        <v>0.27997738697893898</v>
      </c>
      <c r="AL1051" s="17">
        <v>0.34458374577404299</v>
      </c>
      <c r="AM1051" s="17">
        <v>0.26270619300301301</v>
      </c>
      <c r="AN1051" s="17">
        <v>0.29388022766953098</v>
      </c>
      <c r="AO1051" s="17">
        <v>0.20136718681940499</v>
      </c>
      <c r="AP1051" s="17"/>
      <c r="AQ1051" s="17">
        <v>0.27192524832292603</v>
      </c>
      <c r="AR1051" s="17">
        <v>0.29232329055371398</v>
      </c>
      <c r="AS1051" s="17"/>
      <c r="AT1051" s="17">
        <v>0.25921055346629501</v>
      </c>
      <c r="AU1051" s="17">
        <v>0.27869677581286301</v>
      </c>
      <c r="AV1051" s="17">
        <v>0.301256295499993</v>
      </c>
      <c r="AW1051" s="17"/>
      <c r="AX1051" s="17">
        <v>0.27983913252571202</v>
      </c>
      <c r="AY1051" s="17">
        <v>0.28081966657649898</v>
      </c>
      <c r="AZ1051" s="17"/>
      <c r="BA1051" s="17">
        <v>0.23528039382499599</v>
      </c>
      <c r="BB1051" s="17">
        <v>0.31684688627660901</v>
      </c>
      <c r="BC1051" s="17">
        <v>0.29226971983646199</v>
      </c>
      <c r="BD1051" s="17">
        <v>0.25447204362918902</v>
      </c>
      <c r="BE1051" s="17">
        <v>0.23425069794186701</v>
      </c>
      <c r="BF1051" s="17"/>
      <c r="BG1051" s="17">
        <v>0.29781897123865703</v>
      </c>
      <c r="BH1051" s="17">
        <v>0.23937240538082799</v>
      </c>
    </row>
    <row r="1052" spans="2:60" x14ac:dyDescent="0.35">
      <c r="B1052" t="s">
        <v>159</v>
      </c>
      <c r="C1052" s="17">
        <v>0.166938718639113</v>
      </c>
      <c r="D1052" s="17">
        <v>0.16846898174019301</v>
      </c>
      <c r="E1052" s="17">
        <v>0.164413656567932</v>
      </c>
      <c r="F1052" s="17"/>
      <c r="G1052" s="17">
        <v>0.16299735448008901</v>
      </c>
      <c r="H1052" s="17">
        <v>0.18649069951431799</v>
      </c>
      <c r="I1052" s="17">
        <v>0.197070581231375</v>
      </c>
      <c r="J1052" s="17">
        <v>0.185733171573807</v>
      </c>
      <c r="K1052" s="17">
        <v>0.153695166896756</v>
      </c>
      <c r="L1052" s="17">
        <v>0.12505994884402899</v>
      </c>
      <c r="M1052" s="17"/>
      <c r="N1052" s="17">
        <v>0.19118029551917001</v>
      </c>
      <c r="O1052" s="17">
        <v>0.20441104144114899</v>
      </c>
      <c r="P1052" s="17">
        <v>0.149505580776782</v>
      </c>
      <c r="Q1052" s="17">
        <v>0.11485671424697</v>
      </c>
      <c r="R1052" s="17">
        <v>0.144787943944505</v>
      </c>
      <c r="S1052" s="17"/>
      <c r="T1052" s="17">
        <v>0.15627954557485099</v>
      </c>
      <c r="U1052" s="17">
        <v>0.15267199819000299</v>
      </c>
      <c r="V1052" s="17">
        <v>0.170764983325181</v>
      </c>
      <c r="W1052" s="17">
        <v>0.18081027345206699</v>
      </c>
      <c r="X1052" s="17"/>
      <c r="Y1052" s="17">
        <v>0.18334263048011401</v>
      </c>
      <c r="Z1052" s="17">
        <v>0.145683447396357</v>
      </c>
      <c r="AA1052" s="17">
        <v>0.119903219446562</v>
      </c>
      <c r="AB1052" s="17">
        <v>0.187611797642561</v>
      </c>
      <c r="AC1052" s="17">
        <v>0.18211271686960101</v>
      </c>
      <c r="AD1052" s="17">
        <v>0.19212871897387401</v>
      </c>
      <c r="AE1052" s="17"/>
      <c r="AF1052" s="17">
        <v>0.16784694354532201</v>
      </c>
      <c r="AG1052" s="17">
        <v>0.165094801532152</v>
      </c>
      <c r="AH1052" s="17"/>
      <c r="AI1052" s="17">
        <v>0.177767307740197</v>
      </c>
      <c r="AJ1052" s="17">
        <v>0.225249941587436</v>
      </c>
      <c r="AK1052" s="17">
        <v>0.172844888676812</v>
      </c>
      <c r="AL1052" s="17">
        <v>0.14721365704907899</v>
      </c>
      <c r="AM1052" s="17">
        <v>0.123605937294981</v>
      </c>
      <c r="AN1052" s="17">
        <v>0.14596753358387701</v>
      </c>
      <c r="AO1052" s="17">
        <v>0.12184952354219999</v>
      </c>
      <c r="AP1052" s="17"/>
      <c r="AQ1052" s="17">
        <v>0.16597908632713201</v>
      </c>
      <c r="AR1052" s="17">
        <v>0.17188424827471499</v>
      </c>
      <c r="AS1052" s="17"/>
      <c r="AT1052" s="17">
        <v>0.14634889775580601</v>
      </c>
      <c r="AU1052" s="17">
        <v>0.17953613744369201</v>
      </c>
      <c r="AV1052" s="17">
        <v>0.15002451386170201</v>
      </c>
      <c r="AW1052" s="17"/>
      <c r="AX1052" s="17">
        <v>0.15640353782856201</v>
      </c>
      <c r="AY1052" s="17">
        <v>0.17074424459885801</v>
      </c>
      <c r="AZ1052" s="17"/>
      <c r="BA1052" s="17">
        <v>0.25763685017617299</v>
      </c>
      <c r="BB1052" s="17">
        <v>0.182802518035449</v>
      </c>
      <c r="BC1052" s="17">
        <v>0.12481742455405399</v>
      </c>
      <c r="BD1052" s="17">
        <v>0.15098310968693601</v>
      </c>
      <c r="BE1052" s="17">
        <v>0.171062998358709</v>
      </c>
      <c r="BF1052" s="17"/>
      <c r="BG1052" s="17">
        <v>0.20025994780957099</v>
      </c>
      <c r="BH1052" s="17">
        <v>0.16597711946746399</v>
      </c>
    </row>
    <row r="1053" spans="2:60" x14ac:dyDescent="0.35">
      <c r="C1053" s="17"/>
      <c r="D1053" s="17"/>
      <c r="E1053" s="17"/>
      <c r="F1053" s="17"/>
      <c r="G1053" s="17"/>
      <c r="H1053" s="17"/>
      <c r="I1053" s="17"/>
      <c r="J1053" s="17"/>
      <c r="K1053" s="17"/>
      <c r="L1053" s="17"/>
      <c r="M1053" s="17"/>
      <c r="N1053" s="17"/>
      <c r="O1053" s="17"/>
      <c r="P1053" s="17"/>
      <c r="Q1053" s="17"/>
      <c r="R1053" s="17"/>
      <c r="S1053" s="17"/>
      <c r="T1053" s="17"/>
      <c r="U1053" s="17"/>
      <c r="V1053" s="17"/>
      <c r="W1053" s="17"/>
      <c r="X1053" s="17"/>
      <c r="Y1053" s="17"/>
      <c r="Z1053" s="17"/>
      <c r="AA1053" s="17"/>
      <c r="AB1053" s="17"/>
      <c r="AC1053" s="17"/>
      <c r="AD1053" s="17"/>
      <c r="AE1053" s="17"/>
      <c r="AF1053" s="17"/>
      <c r="AG1053" s="17"/>
      <c r="AH1053" s="17"/>
      <c r="AI1053" s="17"/>
      <c r="AJ1053" s="17"/>
      <c r="AK1053" s="17"/>
      <c r="AL1053" s="17"/>
      <c r="AM1053" s="17"/>
      <c r="AN1053" s="17"/>
      <c r="AO1053" s="17"/>
      <c r="AP1053" s="17"/>
      <c r="AQ1053" s="17"/>
      <c r="AR1053" s="17"/>
      <c r="AS1053" s="17"/>
      <c r="AT1053" s="17"/>
      <c r="AU1053" s="17"/>
      <c r="AV1053" s="17"/>
      <c r="AW1053" s="17"/>
      <c r="AX1053" s="17"/>
      <c r="AY1053" s="17"/>
      <c r="AZ1053" s="17"/>
      <c r="BA1053" s="17"/>
      <c r="BB1053" s="17"/>
      <c r="BC1053" s="17"/>
      <c r="BD1053" s="17"/>
      <c r="BE1053" s="17"/>
      <c r="BF1053" s="17"/>
      <c r="BG1053" s="17"/>
      <c r="BH1053" s="17"/>
    </row>
    <row r="1054" spans="2:60" x14ac:dyDescent="0.35">
      <c r="B1054" s="6" t="s">
        <v>431</v>
      </c>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c r="BH1054" s="17"/>
    </row>
    <row r="1055" spans="2:60" x14ac:dyDescent="0.35">
      <c r="B1055" s="24" t="s">
        <v>97</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row>
    <row r="1056" spans="2:60" x14ac:dyDescent="0.35">
      <c r="B1056" t="s">
        <v>155</v>
      </c>
      <c r="C1056" s="17">
        <v>0.136461085782247</v>
      </c>
      <c r="D1056" s="17">
        <v>0.13089654672078599</v>
      </c>
      <c r="E1056" s="17">
        <v>0.13716550114784201</v>
      </c>
      <c r="F1056" s="17"/>
      <c r="G1056" s="17">
        <v>0.161059233902969</v>
      </c>
      <c r="H1056" s="17">
        <v>0.156298959987204</v>
      </c>
      <c r="I1056" s="17">
        <v>0.205511222214985</v>
      </c>
      <c r="J1056" s="17">
        <v>0.113498883155743</v>
      </c>
      <c r="K1056" s="17">
        <v>9.6163910838800007E-2</v>
      </c>
      <c r="L1056" s="17">
        <v>0.100122936345414</v>
      </c>
      <c r="M1056" s="17"/>
      <c r="N1056" s="17">
        <v>0.15340542454015199</v>
      </c>
      <c r="O1056" s="17">
        <v>0.143382210203997</v>
      </c>
      <c r="P1056" s="17">
        <v>0.122887518667757</v>
      </c>
      <c r="Q1056" s="17">
        <v>0.142389721392959</v>
      </c>
      <c r="R1056" s="17">
        <v>0.117851298160222</v>
      </c>
      <c r="S1056" s="17"/>
      <c r="T1056" s="17">
        <v>0.12629205145398001</v>
      </c>
      <c r="U1056" s="17">
        <v>0.125099284748942</v>
      </c>
      <c r="V1056" s="17">
        <v>0.12841859667581099</v>
      </c>
      <c r="W1056" s="17">
        <v>0.16637286948108701</v>
      </c>
      <c r="X1056" s="17"/>
      <c r="Y1056" s="17">
        <v>0.196185021265256</v>
      </c>
      <c r="Z1056" s="17">
        <v>0.102120071383416</v>
      </c>
      <c r="AA1056" s="17">
        <v>0.13946197449571701</v>
      </c>
      <c r="AB1056" s="17">
        <v>0.11506924045281799</v>
      </c>
      <c r="AC1056" s="17">
        <v>6.4240024797063894E-2</v>
      </c>
      <c r="AD1056" s="17">
        <v>0.109486633857357</v>
      </c>
      <c r="AE1056" s="17"/>
      <c r="AF1056" s="17">
        <v>0.13722923308243501</v>
      </c>
      <c r="AG1056" s="17">
        <v>0.134806197226531</v>
      </c>
      <c r="AH1056" s="17"/>
      <c r="AI1056" s="17">
        <v>0.136248901372021</v>
      </c>
      <c r="AJ1056" s="17">
        <v>0.17917503352880701</v>
      </c>
      <c r="AK1056" s="17">
        <v>0.13454837432136299</v>
      </c>
      <c r="AL1056" s="17">
        <v>0.102853950999533</v>
      </c>
      <c r="AM1056" s="17">
        <v>0.122152318710885</v>
      </c>
      <c r="AN1056" s="17">
        <v>0.11874661853613699</v>
      </c>
      <c r="AO1056" s="17">
        <v>9.7903973333630698E-2</v>
      </c>
      <c r="AP1056" s="17"/>
      <c r="AQ1056" s="17">
        <v>0.15864325986633601</v>
      </c>
      <c r="AR1056" s="17">
        <v>0.107767816141281</v>
      </c>
      <c r="AS1056" s="17"/>
      <c r="AT1056" s="17">
        <v>0.15404797934086101</v>
      </c>
      <c r="AU1056" s="17">
        <v>0.14185700020175199</v>
      </c>
      <c r="AV1056" s="17">
        <v>0.104047346412588</v>
      </c>
      <c r="AW1056" s="17"/>
      <c r="AX1056" s="17">
        <v>0.12541033592103101</v>
      </c>
      <c r="AY1056" s="17">
        <v>0.14045284598339899</v>
      </c>
      <c r="AZ1056" s="17"/>
      <c r="BA1056" s="17">
        <v>0.16673564184067499</v>
      </c>
      <c r="BB1056" s="17">
        <v>0.13439378204781299</v>
      </c>
      <c r="BC1056" s="17">
        <v>0.15870189511857799</v>
      </c>
      <c r="BD1056" s="17">
        <v>0.306846265401294</v>
      </c>
      <c r="BE1056" s="17">
        <v>4.2407125677677897E-2</v>
      </c>
      <c r="BF1056" s="17"/>
      <c r="BG1056" s="17">
        <v>0.14193852427971701</v>
      </c>
      <c r="BH1056" s="17">
        <v>0.109384859504951</v>
      </c>
    </row>
    <row r="1057" spans="2:60" x14ac:dyDescent="0.35">
      <c r="B1057" t="s">
        <v>156</v>
      </c>
      <c r="C1057" s="17">
        <v>0.32706580553722198</v>
      </c>
      <c r="D1057" s="17">
        <v>0.30937944082642599</v>
      </c>
      <c r="E1057" s="17">
        <v>0.34287326299787502</v>
      </c>
      <c r="F1057" s="17"/>
      <c r="G1057" s="17">
        <v>0.351021727975319</v>
      </c>
      <c r="H1057" s="17">
        <v>0.347690783538051</v>
      </c>
      <c r="I1057" s="17">
        <v>0.31422587784564598</v>
      </c>
      <c r="J1057" s="17">
        <v>0.30411141005405901</v>
      </c>
      <c r="K1057" s="17">
        <v>0.30163545233227801</v>
      </c>
      <c r="L1057" s="17">
        <v>0.34312387673705602</v>
      </c>
      <c r="M1057" s="17"/>
      <c r="N1057" s="17">
        <v>0.27593337996762901</v>
      </c>
      <c r="O1057" s="17">
        <v>0.34709934243720297</v>
      </c>
      <c r="P1057" s="17">
        <v>0.31839571393377403</v>
      </c>
      <c r="Q1057" s="17">
        <v>0.38273445599450701</v>
      </c>
      <c r="R1057" s="17">
        <v>0.36175249923703601</v>
      </c>
      <c r="S1057" s="17"/>
      <c r="T1057" s="17">
        <v>0.34696215162606597</v>
      </c>
      <c r="U1057" s="17">
        <v>0.29994476910087797</v>
      </c>
      <c r="V1057" s="17">
        <v>0.33268215695620001</v>
      </c>
      <c r="W1057" s="17">
        <v>0.327567548890142</v>
      </c>
      <c r="X1057" s="17"/>
      <c r="Y1057" s="17">
        <v>0.297134822033429</v>
      </c>
      <c r="Z1057" s="17">
        <v>0.351651055667139</v>
      </c>
      <c r="AA1057" s="17">
        <v>0.41431702613506699</v>
      </c>
      <c r="AB1057" s="17">
        <v>0.308967907421489</v>
      </c>
      <c r="AC1057" s="17">
        <v>0.46369969787640503</v>
      </c>
      <c r="AD1057" s="17">
        <v>0.30082621333874199</v>
      </c>
      <c r="AE1057" s="17"/>
      <c r="AF1057" s="17">
        <v>0.32353924643006499</v>
      </c>
      <c r="AG1057" s="17">
        <v>0.33548792054061699</v>
      </c>
      <c r="AH1057" s="17"/>
      <c r="AI1057" s="17">
        <v>0.22055012814937999</v>
      </c>
      <c r="AJ1057" s="17">
        <v>0.27395675393265501</v>
      </c>
      <c r="AK1057" s="17">
        <v>0.35857619423259302</v>
      </c>
      <c r="AL1057" s="17">
        <v>0.34604711004952798</v>
      </c>
      <c r="AM1057" s="17">
        <v>0.35850639362461001</v>
      </c>
      <c r="AN1057" s="17">
        <v>0.36987471587313497</v>
      </c>
      <c r="AO1057" s="17">
        <v>0.32890975784694698</v>
      </c>
      <c r="AP1057" s="17"/>
      <c r="AQ1057" s="17">
        <v>0.38808196033744402</v>
      </c>
      <c r="AR1057" s="17">
        <v>0.25889729935209599</v>
      </c>
      <c r="AS1057" s="17"/>
      <c r="AT1057" s="17">
        <v>0.41640894395553302</v>
      </c>
      <c r="AU1057" s="17">
        <v>0.33287572226152901</v>
      </c>
      <c r="AV1057" s="17">
        <v>0.27098466643873798</v>
      </c>
      <c r="AW1057" s="17"/>
      <c r="AX1057" s="17">
        <v>0.31424920153600899</v>
      </c>
      <c r="AY1057" s="17">
        <v>0.33169542890291898</v>
      </c>
      <c r="AZ1057" s="17"/>
      <c r="BA1057" s="17">
        <v>0.22642938480588401</v>
      </c>
      <c r="BB1057" s="17">
        <v>0.37766192848206998</v>
      </c>
      <c r="BC1057" s="17">
        <v>0.39776442951169699</v>
      </c>
      <c r="BD1057" s="17">
        <v>0.32589870909316898</v>
      </c>
      <c r="BE1057" s="17">
        <v>0.137275890994177</v>
      </c>
      <c r="BF1057" s="17"/>
      <c r="BG1057" s="17">
        <v>0.34238224554424102</v>
      </c>
      <c r="BH1057" s="17">
        <v>0.18505069814862701</v>
      </c>
    </row>
    <row r="1058" spans="2:60" x14ac:dyDescent="0.35">
      <c r="B1058" t="s">
        <v>157</v>
      </c>
      <c r="C1058" s="17">
        <v>0.19656047764498699</v>
      </c>
      <c r="D1058" s="17">
        <v>0.18408996096026001</v>
      </c>
      <c r="E1058" s="17">
        <v>0.21006077581318999</v>
      </c>
      <c r="F1058" s="17"/>
      <c r="G1058" s="17">
        <v>0.162806315220031</v>
      </c>
      <c r="H1058" s="17">
        <v>0.17173422321934301</v>
      </c>
      <c r="I1058" s="17">
        <v>0.1278878822117</v>
      </c>
      <c r="J1058" s="17">
        <v>0.24926735771262301</v>
      </c>
      <c r="K1058" s="17">
        <v>0.25128917837118298</v>
      </c>
      <c r="L1058" s="17">
        <v>0.20829616377639801</v>
      </c>
      <c r="M1058" s="17"/>
      <c r="N1058" s="17">
        <v>0.18517016160180999</v>
      </c>
      <c r="O1058" s="17">
        <v>0.18380880295653099</v>
      </c>
      <c r="P1058" s="17">
        <v>0.19992347358533399</v>
      </c>
      <c r="Q1058" s="17">
        <v>0.20218782402638499</v>
      </c>
      <c r="R1058" s="17">
        <v>0.200605206714319</v>
      </c>
      <c r="S1058" s="17"/>
      <c r="T1058" s="17">
        <v>0.194472500562892</v>
      </c>
      <c r="U1058" s="17">
        <v>0.25858908142268</v>
      </c>
      <c r="V1058" s="17">
        <v>0.171929623923918</v>
      </c>
      <c r="W1058" s="17">
        <v>0.18337220753707301</v>
      </c>
      <c r="X1058" s="17"/>
      <c r="Y1058" s="17">
        <v>0.183553175029807</v>
      </c>
      <c r="Z1058" s="17">
        <v>0.21620302503970701</v>
      </c>
      <c r="AA1058" s="17">
        <v>0.140764482023819</v>
      </c>
      <c r="AB1058" s="17">
        <v>0.18890930013052201</v>
      </c>
      <c r="AC1058" s="17">
        <v>0.18285455428564801</v>
      </c>
      <c r="AD1058" s="17">
        <v>0.190538735694182</v>
      </c>
      <c r="AE1058" s="17"/>
      <c r="AF1058" s="17">
        <v>0.196451915735574</v>
      </c>
      <c r="AG1058" s="17">
        <v>0.19753521486432199</v>
      </c>
      <c r="AH1058" s="17"/>
      <c r="AI1058" s="17">
        <v>0.247312654653532</v>
      </c>
      <c r="AJ1058" s="17">
        <v>0.183918496129019</v>
      </c>
      <c r="AK1058" s="17">
        <v>0.19756875312151301</v>
      </c>
      <c r="AL1058" s="17">
        <v>0.184853790348605</v>
      </c>
      <c r="AM1058" s="17">
        <v>0.18923184224199199</v>
      </c>
      <c r="AN1058" s="17">
        <v>0.21235480044149899</v>
      </c>
      <c r="AO1058" s="17">
        <v>0.23572223767814901</v>
      </c>
      <c r="AP1058" s="17"/>
      <c r="AQ1058" s="17">
        <v>0.194812111983796</v>
      </c>
      <c r="AR1058" s="17">
        <v>0.190491004635405</v>
      </c>
      <c r="AS1058" s="17"/>
      <c r="AT1058" s="17">
        <v>0.17861300919388001</v>
      </c>
      <c r="AU1058" s="17">
        <v>0.22342479584012601</v>
      </c>
      <c r="AV1058" s="17">
        <v>0.167327954466896</v>
      </c>
      <c r="AW1058" s="17"/>
      <c r="AX1058" s="17">
        <v>0.24227944219168199</v>
      </c>
      <c r="AY1058" s="17">
        <v>0.180045838782707</v>
      </c>
      <c r="AZ1058" s="17"/>
      <c r="BA1058" s="17">
        <v>0.14303710197387601</v>
      </c>
      <c r="BB1058" s="17">
        <v>0.17037337063142799</v>
      </c>
      <c r="BC1058" s="17">
        <v>0.18143624123275601</v>
      </c>
      <c r="BD1058" s="17">
        <v>0.14017091410339499</v>
      </c>
      <c r="BE1058" s="17">
        <v>0.26181011820709599</v>
      </c>
      <c r="BF1058" s="17"/>
      <c r="BG1058" s="17">
        <v>0.16399633783479201</v>
      </c>
      <c r="BH1058" s="17">
        <v>0.23100106987962801</v>
      </c>
    </row>
    <row r="1059" spans="2:60" x14ac:dyDescent="0.35">
      <c r="B1059" t="s">
        <v>158</v>
      </c>
      <c r="C1059" s="17">
        <v>0.226210588452086</v>
      </c>
      <c r="D1059" s="17">
        <v>0.248266000949391</v>
      </c>
      <c r="E1059" s="17">
        <v>0.20822289313049899</v>
      </c>
      <c r="F1059" s="17"/>
      <c r="G1059" s="17">
        <v>0.26631697272211902</v>
      </c>
      <c r="H1059" s="17">
        <v>0.19052300518184601</v>
      </c>
      <c r="I1059" s="17">
        <v>0.23238561327537899</v>
      </c>
      <c r="J1059" s="17">
        <v>0.21368015348901501</v>
      </c>
      <c r="K1059" s="17">
        <v>0.23876774723493999</v>
      </c>
      <c r="L1059" s="17">
        <v>0.22823848703727501</v>
      </c>
      <c r="M1059" s="17"/>
      <c r="N1059" s="17">
        <v>0.27457635627916699</v>
      </c>
      <c r="O1059" s="17">
        <v>0.21126891783424501</v>
      </c>
      <c r="P1059" s="17">
        <v>0.239012111978399</v>
      </c>
      <c r="Q1059" s="17">
        <v>0.18741277443537899</v>
      </c>
      <c r="R1059" s="17">
        <v>0.188628886764969</v>
      </c>
      <c r="S1059" s="17"/>
      <c r="T1059" s="17">
        <v>0.23707711718904301</v>
      </c>
      <c r="U1059" s="17">
        <v>0.21223641471184901</v>
      </c>
      <c r="V1059" s="17">
        <v>0.25153761888688603</v>
      </c>
      <c r="W1059" s="17">
        <v>0.19028428712980699</v>
      </c>
      <c r="X1059" s="17"/>
      <c r="Y1059" s="17">
        <v>0.20887271711341901</v>
      </c>
      <c r="Z1059" s="17">
        <v>0.22522780350091301</v>
      </c>
      <c r="AA1059" s="17">
        <v>0.22639163489465999</v>
      </c>
      <c r="AB1059" s="17">
        <v>0.247511176727989</v>
      </c>
      <c r="AC1059" s="17">
        <v>0.24181161856061101</v>
      </c>
      <c r="AD1059" s="17">
        <v>0.26012457728161797</v>
      </c>
      <c r="AE1059" s="17"/>
      <c r="AF1059" s="17">
        <v>0.22672712684107199</v>
      </c>
      <c r="AG1059" s="17">
        <v>0.22326658032937299</v>
      </c>
      <c r="AH1059" s="17"/>
      <c r="AI1059" s="17">
        <v>0.26653621060521099</v>
      </c>
      <c r="AJ1059" s="17">
        <v>0.21395828510819101</v>
      </c>
      <c r="AK1059" s="17">
        <v>0.227913631271904</v>
      </c>
      <c r="AL1059" s="17">
        <v>0.25565503923153798</v>
      </c>
      <c r="AM1059" s="17">
        <v>0.221921134027874</v>
      </c>
      <c r="AN1059" s="17">
        <v>0.20486315411080899</v>
      </c>
      <c r="AO1059" s="17">
        <v>0.214555788935618</v>
      </c>
      <c r="AP1059" s="17"/>
      <c r="AQ1059" s="17">
        <v>0.17464635972275</v>
      </c>
      <c r="AR1059" s="17">
        <v>0.284256631300568</v>
      </c>
      <c r="AS1059" s="17"/>
      <c r="AT1059" s="17">
        <v>0.16462129206548001</v>
      </c>
      <c r="AU1059" s="17">
        <v>0.21250032393446799</v>
      </c>
      <c r="AV1059" s="17">
        <v>0.28639275814182702</v>
      </c>
      <c r="AW1059" s="17"/>
      <c r="AX1059" s="17">
        <v>0.214587478190195</v>
      </c>
      <c r="AY1059" s="17">
        <v>0.23040909710893701</v>
      </c>
      <c r="AZ1059" s="17"/>
      <c r="BA1059" s="17">
        <v>0.26653525087227697</v>
      </c>
      <c r="BB1059" s="17">
        <v>0.233206399468427</v>
      </c>
      <c r="BC1059" s="17">
        <v>0.19055938324907501</v>
      </c>
      <c r="BD1059" s="17">
        <v>0.18984117130167499</v>
      </c>
      <c r="BE1059" s="17">
        <v>0.28884776053382</v>
      </c>
      <c r="BF1059" s="17"/>
      <c r="BG1059" s="17">
        <v>0.24098138811589301</v>
      </c>
      <c r="BH1059" s="17">
        <v>0.26377115127065398</v>
      </c>
    </row>
    <row r="1060" spans="2:60" x14ac:dyDescent="0.35">
      <c r="B1060" t="s">
        <v>159</v>
      </c>
      <c r="C1060" s="17">
        <v>0.11370204258345901</v>
      </c>
      <c r="D1060" s="17">
        <v>0.12736805054313699</v>
      </c>
      <c r="E1060" s="17">
        <v>0.101677566910594</v>
      </c>
      <c r="F1060" s="17"/>
      <c r="G1060" s="17">
        <v>5.8795750179561297E-2</v>
      </c>
      <c r="H1060" s="17">
        <v>0.13375302807355599</v>
      </c>
      <c r="I1060" s="17">
        <v>0.119989404452291</v>
      </c>
      <c r="J1060" s="17">
        <v>0.11944219558855999</v>
      </c>
      <c r="K1060" s="17">
        <v>0.11214371122279899</v>
      </c>
      <c r="L1060" s="17">
        <v>0.12021853610385699</v>
      </c>
      <c r="M1060" s="17"/>
      <c r="N1060" s="17">
        <v>0.110914677611243</v>
      </c>
      <c r="O1060" s="17">
        <v>0.11444072656802499</v>
      </c>
      <c r="P1060" s="17">
        <v>0.119781181834736</v>
      </c>
      <c r="Q1060" s="17">
        <v>8.5275224150770906E-2</v>
      </c>
      <c r="R1060" s="17">
        <v>0.131162109123454</v>
      </c>
      <c r="S1060" s="17"/>
      <c r="T1060" s="17">
        <v>9.5196179168020006E-2</v>
      </c>
      <c r="U1060" s="17">
        <v>0.10413045001565099</v>
      </c>
      <c r="V1060" s="17">
        <v>0.115432003557184</v>
      </c>
      <c r="W1060" s="17">
        <v>0.13240308696189099</v>
      </c>
      <c r="X1060" s="17"/>
      <c r="Y1060" s="17">
        <v>0.114254264558089</v>
      </c>
      <c r="Z1060" s="17">
        <v>0.104798044408824</v>
      </c>
      <c r="AA1060" s="17">
        <v>7.9064882450737006E-2</v>
      </c>
      <c r="AB1060" s="17">
        <v>0.139542375267182</v>
      </c>
      <c r="AC1060" s="17">
        <v>4.7394104480271898E-2</v>
      </c>
      <c r="AD1060" s="17">
        <v>0.13902383982810099</v>
      </c>
      <c r="AE1060" s="17"/>
      <c r="AF1060" s="17">
        <v>0.116052477910854</v>
      </c>
      <c r="AG1060" s="17">
        <v>0.10890408703915699</v>
      </c>
      <c r="AH1060" s="17"/>
      <c r="AI1060" s="17">
        <v>0.12935210521985499</v>
      </c>
      <c r="AJ1060" s="17">
        <v>0.148991431301329</v>
      </c>
      <c r="AK1060" s="17">
        <v>8.1393047052626899E-2</v>
      </c>
      <c r="AL1060" s="17">
        <v>0.110590109370797</v>
      </c>
      <c r="AM1060" s="17">
        <v>0.108188311394639</v>
      </c>
      <c r="AN1060" s="17">
        <v>9.41607110384209E-2</v>
      </c>
      <c r="AO1060" s="17">
        <v>0.12290824220565399</v>
      </c>
      <c r="AP1060" s="17"/>
      <c r="AQ1060" s="17">
        <v>8.38163080896734E-2</v>
      </c>
      <c r="AR1060" s="17">
        <v>0.15858724857064899</v>
      </c>
      <c r="AS1060" s="17"/>
      <c r="AT1060" s="17">
        <v>8.6308775444246102E-2</v>
      </c>
      <c r="AU1060" s="17">
        <v>8.93421577621238E-2</v>
      </c>
      <c r="AV1060" s="17">
        <v>0.171247274539953</v>
      </c>
      <c r="AW1060" s="17"/>
      <c r="AX1060" s="17">
        <v>0.103473542161083</v>
      </c>
      <c r="AY1060" s="17">
        <v>0.117396789222038</v>
      </c>
      <c r="AZ1060" s="17"/>
      <c r="BA1060" s="17">
        <v>0.19726262050728899</v>
      </c>
      <c r="BB1060" s="17">
        <v>8.43645193702625E-2</v>
      </c>
      <c r="BC1060" s="17">
        <v>7.1538050887893001E-2</v>
      </c>
      <c r="BD1060" s="17">
        <v>3.7242940100466401E-2</v>
      </c>
      <c r="BE1060" s="17">
        <v>0.26965910458723003</v>
      </c>
      <c r="BF1060" s="17"/>
      <c r="BG1060" s="17">
        <v>0.110701504225358</v>
      </c>
      <c r="BH1060" s="17">
        <v>0.21079222119613999</v>
      </c>
    </row>
    <row r="1061" spans="2:60" x14ac:dyDescent="0.35">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7"/>
      <c r="AS1061" s="17"/>
      <c r="AT1061" s="17"/>
      <c r="AU1061" s="17"/>
      <c r="AV1061" s="17"/>
      <c r="AW1061" s="17"/>
      <c r="AX1061" s="17"/>
      <c r="AY1061" s="17"/>
      <c r="AZ1061" s="17"/>
      <c r="BA1061" s="17"/>
      <c r="BB1061" s="17"/>
      <c r="BC1061" s="17"/>
      <c r="BD1061" s="17"/>
      <c r="BE1061" s="17"/>
      <c r="BF1061" s="17"/>
      <c r="BG1061" s="17"/>
      <c r="BH1061" s="17"/>
    </row>
    <row r="1062" spans="2:60" x14ac:dyDescent="0.35">
      <c r="B1062" s="6" t="s">
        <v>441</v>
      </c>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c r="AO1062" s="17"/>
      <c r="AP1062" s="17"/>
      <c r="AQ1062" s="17"/>
      <c r="AR1062" s="17"/>
      <c r="AS1062" s="17"/>
      <c r="AT1062" s="17"/>
      <c r="AU1062" s="17"/>
      <c r="AV1062" s="17"/>
      <c r="AW1062" s="17"/>
      <c r="AX1062" s="17"/>
      <c r="AY1062" s="17"/>
      <c r="AZ1062" s="17"/>
      <c r="BA1062" s="17"/>
      <c r="BB1062" s="17"/>
      <c r="BC1062" s="17"/>
      <c r="BD1062" s="17"/>
      <c r="BE1062" s="17"/>
      <c r="BF1062" s="17"/>
      <c r="BG1062" s="17"/>
      <c r="BH1062" s="17"/>
    </row>
    <row r="1063" spans="2:60" x14ac:dyDescent="0.35">
      <c r="B1063" s="24" t="s">
        <v>97</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c r="AO1063" s="17"/>
      <c r="AP1063" s="17"/>
      <c r="AQ1063" s="17"/>
      <c r="AR1063" s="17"/>
      <c r="AS1063" s="17"/>
      <c r="AT1063" s="17"/>
      <c r="AU1063" s="17"/>
      <c r="AV1063" s="17"/>
      <c r="AW1063" s="17"/>
      <c r="AX1063" s="17"/>
      <c r="AY1063" s="17"/>
      <c r="AZ1063" s="17"/>
      <c r="BA1063" s="17"/>
      <c r="BB1063" s="17"/>
      <c r="BC1063" s="17"/>
      <c r="BD1063" s="17"/>
      <c r="BE1063" s="17"/>
      <c r="BF1063" s="17"/>
      <c r="BG1063" s="17"/>
      <c r="BH1063" s="17"/>
    </row>
    <row r="1064" spans="2:60" x14ac:dyDescent="0.35">
      <c r="B1064" t="s">
        <v>315</v>
      </c>
      <c r="C1064" s="17">
        <v>0.130875999617239</v>
      </c>
      <c r="D1064" s="17">
        <v>0.131320058590288</v>
      </c>
      <c r="E1064" s="17">
        <v>0.12931782142918399</v>
      </c>
      <c r="F1064" s="17"/>
      <c r="G1064" s="17">
        <v>0.178838807944841</v>
      </c>
      <c r="H1064" s="17">
        <v>0.15928687863600499</v>
      </c>
      <c r="I1064" s="17">
        <v>0.179338682828663</v>
      </c>
      <c r="J1064" s="17">
        <v>0.16227130126505299</v>
      </c>
      <c r="K1064" s="17">
        <v>8.6268602393522006E-2</v>
      </c>
      <c r="L1064" s="17">
        <v>5.2258481536053301E-2</v>
      </c>
      <c r="M1064" s="17"/>
      <c r="N1064" s="17">
        <v>0.13386051787456299</v>
      </c>
      <c r="O1064" s="17">
        <v>0.13330168094804501</v>
      </c>
      <c r="P1064" s="17">
        <v>0.12448530699520501</v>
      </c>
      <c r="Q1064" s="17">
        <v>0.13387781618360201</v>
      </c>
      <c r="R1064" s="17">
        <v>0.15681401281215299</v>
      </c>
      <c r="S1064" s="17"/>
      <c r="T1064" s="17">
        <v>0.136967015457263</v>
      </c>
      <c r="U1064" s="17">
        <v>0.133657618477837</v>
      </c>
      <c r="V1064" s="17">
        <v>0.122295137742544</v>
      </c>
      <c r="W1064" s="17">
        <v>0.13780794354444301</v>
      </c>
      <c r="X1064" s="17"/>
      <c r="Y1064" s="17">
        <v>0.19717244703341</v>
      </c>
      <c r="Z1064" s="17">
        <v>0.10350434068619201</v>
      </c>
      <c r="AA1064" s="17">
        <v>0.17912726981545599</v>
      </c>
      <c r="AB1064" s="17">
        <v>5.0058185090929401E-2</v>
      </c>
      <c r="AC1064" s="17">
        <v>0.111193359008826</v>
      </c>
      <c r="AD1064" s="17">
        <v>9.0215413339885697E-2</v>
      </c>
      <c r="AE1064" s="17"/>
      <c r="AF1064" s="17">
        <v>0.126631481999604</v>
      </c>
      <c r="AG1064" s="17">
        <v>0.13843260637252899</v>
      </c>
      <c r="AH1064" s="17"/>
      <c r="AI1064" s="17">
        <v>0.105428372009327</v>
      </c>
      <c r="AJ1064" s="17">
        <v>0.14396414823342699</v>
      </c>
      <c r="AK1064" s="17">
        <v>0.109084301815787</v>
      </c>
      <c r="AL1064" s="17">
        <v>0.117211960184242</v>
      </c>
      <c r="AM1064" s="17">
        <v>0.133624879805879</v>
      </c>
      <c r="AN1064" s="17">
        <v>0.165209559119365</v>
      </c>
      <c r="AO1064" s="17">
        <v>0.149980110474916</v>
      </c>
      <c r="AP1064" s="17"/>
      <c r="AQ1064" s="17">
        <v>0.15405387006104199</v>
      </c>
      <c r="AR1064" s="17">
        <v>0.116980434614983</v>
      </c>
      <c r="AS1064" s="17"/>
      <c r="AT1064" s="17">
        <v>0.15019192454699701</v>
      </c>
      <c r="AU1064" s="17">
        <v>0.106410504332349</v>
      </c>
      <c r="AV1064" s="17">
        <v>0.15721339694011399</v>
      </c>
      <c r="AW1064" s="17"/>
      <c r="AX1064" s="17">
        <v>0.143722422526599</v>
      </c>
      <c r="AY1064" s="17">
        <v>0.12623560504304501</v>
      </c>
      <c r="AZ1064" s="17"/>
      <c r="BA1064" s="17">
        <v>0.25238912357018001</v>
      </c>
      <c r="BB1064" s="17">
        <v>0.13079414296679301</v>
      </c>
      <c r="BC1064" s="17">
        <v>0.12959021877124999</v>
      </c>
      <c r="BD1064" s="17">
        <v>0.28243771274742402</v>
      </c>
      <c r="BE1064" s="17">
        <v>4.1882283000648002E-2</v>
      </c>
      <c r="BF1064" s="17"/>
      <c r="BG1064" s="17">
        <v>0.15915994478590501</v>
      </c>
      <c r="BH1064" s="17">
        <v>0.10281069761099799</v>
      </c>
    </row>
    <row r="1065" spans="2:60" x14ac:dyDescent="0.35">
      <c r="B1065" t="s">
        <v>314</v>
      </c>
      <c r="C1065" s="17">
        <v>0.25384012307986198</v>
      </c>
      <c r="D1065" s="17">
        <v>0.28182341214347201</v>
      </c>
      <c r="E1065" s="17">
        <v>0.22638118647699701</v>
      </c>
      <c r="F1065" s="17"/>
      <c r="G1065" s="17">
        <v>0.29454548732168101</v>
      </c>
      <c r="H1065" s="17">
        <v>0.29923378585815702</v>
      </c>
      <c r="I1065" s="17">
        <v>0.26568719994797602</v>
      </c>
      <c r="J1065" s="17">
        <v>0.21133814759165401</v>
      </c>
      <c r="K1065" s="17">
        <v>0.200438802820467</v>
      </c>
      <c r="L1065" s="17">
        <v>0.25648682540137702</v>
      </c>
      <c r="M1065" s="17"/>
      <c r="N1065" s="17">
        <v>0.218535123770181</v>
      </c>
      <c r="O1065" s="17">
        <v>0.24467833224159199</v>
      </c>
      <c r="P1065" s="17">
        <v>0.263179033872738</v>
      </c>
      <c r="Q1065" s="17">
        <v>0.28750131952183799</v>
      </c>
      <c r="R1065" s="17">
        <v>0.30607649836357798</v>
      </c>
      <c r="S1065" s="17"/>
      <c r="T1065" s="17">
        <v>0.25754604631604699</v>
      </c>
      <c r="U1065" s="17">
        <v>0.231158381550118</v>
      </c>
      <c r="V1065" s="17">
        <v>0.25518406303709501</v>
      </c>
      <c r="W1065" s="17">
        <v>0.26878469328044802</v>
      </c>
      <c r="X1065" s="17"/>
      <c r="Y1065" s="17">
        <v>0.27597980941808797</v>
      </c>
      <c r="Z1065" s="17">
        <v>0.26046825539898499</v>
      </c>
      <c r="AA1065" s="17">
        <v>0.24134513096617799</v>
      </c>
      <c r="AB1065" s="17">
        <v>0.19124739647213199</v>
      </c>
      <c r="AC1065" s="17">
        <v>0.35220318317473598</v>
      </c>
      <c r="AD1065" s="17">
        <v>0.215041230254927</v>
      </c>
      <c r="AE1065" s="17"/>
      <c r="AF1065" s="17">
        <v>0.24593909147739701</v>
      </c>
      <c r="AG1065" s="17">
        <v>0.26506179278078401</v>
      </c>
      <c r="AH1065" s="17"/>
      <c r="AI1065" s="17">
        <v>0.229651451240062</v>
      </c>
      <c r="AJ1065" s="17">
        <v>0.245468202493837</v>
      </c>
      <c r="AK1065" s="17">
        <v>0.23466271733893701</v>
      </c>
      <c r="AL1065" s="17">
        <v>0.208095722334213</v>
      </c>
      <c r="AM1065" s="17">
        <v>0.26720904482491897</v>
      </c>
      <c r="AN1065" s="17">
        <v>0.32778754629347101</v>
      </c>
      <c r="AO1065" s="17">
        <v>0.340634701019634</v>
      </c>
      <c r="AP1065" s="17"/>
      <c r="AQ1065" s="17">
        <v>0.300744870374972</v>
      </c>
      <c r="AR1065" s="17">
        <v>0.21270909797441501</v>
      </c>
      <c r="AS1065" s="17"/>
      <c r="AT1065" s="17">
        <v>0.36930212346422597</v>
      </c>
      <c r="AU1065" s="17">
        <v>0.22807340594966799</v>
      </c>
      <c r="AV1065" s="17">
        <v>0.223179591748696</v>
      </c>
      <c r="AW1065" s="17"/>
      <c r="AX1065" s="17">
        <v>0.23783358456836001</v>
      </c>
      <c r="AY1065" s="17">
        <v>0.259622016995736</v>
      </c>
      <c r="AZ1065" s="17"/>
      <c r="BA1065" s="17">
        <v>0.231760672086082</v>
      </c>
      <c r="BB1065" s="17">
        <v>0.315446821373496</v>
      </c>
      <c r="BC1065" s="17">
        <v>0.28694383061022499</v>
      </c>
      <c r="BD1065" s="17">
        <v>0.20990132194821201</v>
      </c>
      <c r="BE1065" s="17">
        <v>9.2824813199738607E-2</v>
      </c>
      <c r="BF1065" s="17"/>
      <c r="BG1065" s="17">
        <v>0.29592443061433898</v>
      </c>
      <c r="BH1065" s="17">
        <v>0.122478211893205</v>
      </c>
    </row>
    <row r="1066" spans="2:60" x14ac:dyDescent="0.35">
      <c r="B1066" t="s">
        <v>313</v>
      </c>
      <c r="C1066" s="17">
        <v>0.348376768058481</v>
      </c>
      <c r="D1066" s="17">
        <v>0.33817325439692703</v>
      </c>
      <c r="E1066" s="17">
        <v>0.36224886560355002</v>
      </c>
      <c r="F1066" s="17"/>
      <c r="G1066" s="17">
        <v>0.243610679144947</v>
      </c>
      <c r="H1066" s="17">
        <v>0.31789629533188801</v>
      </c>
      <c r="I1066" s="17">
        <v>0.33058286046132901</v>
      </c>
      <c r="J1066" s="17">
        <v>0.37174082799621699</v>
      </c>
      <c r="K1066" s="17">
        <v>0.36423181438541502</v>
      </c>
      <c r="L1066" s="17">
        <v>0.41868711249563101</v>
      </c>
      <c r="M1066" s="17"/>
      <c r="N1066" s="17">
        <v>0.37169512948066802</v>
      </c>
      <c r="O1066" s="17">
        <v>0.33977058512207298</v>
      </c>
      <c r="P1066" s="17">
        <v>0.37183479428833299</v>
      </c>
      <c r="Q1066" s="17">
        <v>0.33382350847094699</v>
      </c>
      <c r="R1066" s="17">
        <v>0.253753763741701</v>
      </c>
      <c r="S1066" s="17"/>
      <c r="T1066" s="17">
        <v>0.36284692348514602</v>
      </c>
      <c r="U1066" s="17">
        <v>0.364559665338751</v>
      </c>
      <c r="V1066" s="17">
        <v>0.34970987846000201</v>
      </c>
      <c r="W1066" s="17">
        <v>0.32191238188904597</v>
      </c>
      <c r="X1066" s="17"/>
      <c r="Y1066" s="17">
        <v>0.30083010997021398</v>
      </c>
      <c r="Z1066" s="17">
        <v>0.35796853505595899</v>
      </c>
      <c r="AA1066" s="17">
        <v>0.27684000040638201</v>
      </c>
      <c r="AB1066" s="17">
        <v>0.40658722839384398</v>
      </c>
      <c r="AC1066" s="17">
        <v>0.26239866402221601</v>
      </c>
      <c r="AD1066" s="17">
        <v>0.43285481846204199</v>
      </c>
      <c r="AE1066" s="17"/>
      <c r="AF1066" s="17">
        <v>0.36398808084805701</v>
      </c>
      <c r="AG1066" s="17">
        <v>0.325724001746513</v>
      </c>
      <c r="AH1066" s="17"/>
      <c r="AI1066" s="17">
        <v>0.356231628909702</v>
      </c>
      <c r="AJ1066" s="17">
        <v>0.33269338827549899</v>
      </c>
      <c r="AK1066" s="17">
        <v>0.37244459572953398</v>
      </c>
      <c r="AL1066" s="17">
        <v>0.41003471974454703</v>
      </c>
      <c r="AM1066" s="17">
        <v>0.33432616521192399</v>
      </c>
      <c r="AN1066" s="17">
        <v>0.31908927078557198</v>
      </c>
      <c r="AO1066" s="17">
        <v>0.27154156783241301</v>
      </c>
      <c r="AP1066" s="17"/>
      <c r="AQ1066" s="17">
        <v>0.325390254544762</v>
      </c>
      <c r="AR1066" s="17">
        <v>0.35997231992189999</v>
      </c>
      <c r="AS1066" s="17"/>
      <c r="AT1066" s="17">
        <v>0.30435827596194398</v>
      </c>
      <c r="AU1066" s="17">
        <v>0.38864407592817601</v>
      </c>
      <c r="AV1066" s="17">
        <v>0.32934523655237402</v>
      </c>
      <c r="AW1066" s="17"/>
      <c r="AX1066" s="17">
        <v>0.36009780403196101</v>
      </c>
      <c r="AY1066" s="17">
        <v>0.34414288660221798</v>
      </c>
      <c r="AZ1066" s="17"/>
      <c r="BA1066" s="17">
        <v>0.28514972191557297</v>
      </c>
      <c r="BB1066" s="17">
        <v>0.34050802423863902</v>
      </c>
      <c r="BC1066" s="17">
        <v>0.36155395739706497</v>
      </c>
      <c r="BD1066" s="17">
        <v>0.26343769554052998</v>
      </c>
      <c r="BE1066" s="17">
        <v>0.41068356446693999</v>
      </c>
      <c r="BF1066" s="17"/>
      <c r="BG1066" s="17">
        <v>0.32759398268078499</v>
      </c>
      <c r="BH1066" s="17">
        <v>0.37338880308469402</v>
      </c>
    </row>
    <row r="1067" spans="2:60" x14ac:dyDescent="0.35">
      <c r="B1067" t="s">
        <v>312</v>
      </c>
      <c r="C1067" s="17">
        <v>0.121963067874249</v>
      </c>
      <c r="D1067" s="17">
        <v>0.116856361835251</v>
      </c>
      <c r="E1067" s="17">
        <v>0.12670561526504301</v>
      </c>
      <c r="F1067" s="17"/>
      <c r="G1067" s="17">
        <v>0.103939904063319</v>
      </c>
      <c r="H1067" s="17">
        <v>0.104027771342371</v>
      </c>
      <c r="I1067" s="17">
        <v>9.3285274852822703E-2</v>
      </c>
      <c r="J1067" s="17">
        <v>0.10852392550347401</v>
      </c>
      <c r="K1067" s="17">
        <v>0.17464926044177101</v>
      </c>
      <c r="L1067" s="17">
        <v>0.13887103639387099</v>
      </c>
      <c r="M1067" s="17"/>
      <c r="N1067" s="17">
        <v>0.101723973823884</v>
      </c>
      <c r="O1067" s="17">
        <v>0.117652208529018</v>
      </c>
      <c r="P1067" s="17">
        <v>0.123508928372772</v>
      </c>
      <c r="Q1067" s="17">
        <v>0.14859237605489101</v>
      </c>
      <c r="R1067" s="17">
        <v>0.14096537233610401</v>
      </c>
      <c r="S1067" s="17"/>
      <c r="T1067" s="17">
        <v>0.117433063127192</v>
      </c>
      <c r="U1067" s="17">
        <v>0.13375981379899099</v>
      </c>
      <c r="V1067" s="17">
        <v>0.125821987851714</v>
      </c>
      <c r="W1067" s="17">
        <v>0.10877474878773701</v>
      </c>
      <c r="X1067" s="17"/>
      <c r="Y1067" s="17">
        <v>0.10143474203915601</v>
      </c>
      <c r="Z1067" s="17">
        <v>0.13249261850250499</v>
      </c>
      <c r="AA1067" s="17">
        <v>0.10820915935542</v>
      </c>
      <c r="AB1067" s="17">
        <v>0.171477634593175</v>
      </c>
      <c r="AC1067" s="17">
        <v>0.104058142803618</v>
      </c>
      <c r="AD1067" s="17">
        <v>0.108904819153787</v>
      </c>
      <c r="AE1067" s="17"/>
      <c r="AF1067" s="17">
        <v>0.12875483097907101</v>
      </c>
      <c r="AG1067" s="17">
        <v>0.114666708795439</v>
      </c>
      <c r="AH1067" s="17"/>
      <c r="AI1067" s="17">
        <v>0.10344834839867301</v>
      </c>
      <c r="AJ1067" s="17">
        <v>0.104222382556972</v>
      </c>
      <c r="AK1067" s="17">
        <v>0.124582673443554</v>
      </c>
      <c r="AL1067" s="17">
        <v>0.137096755274143</v>
      </c>
      <c r="AM1067" s="17">
        <v>0.140466655147893</v>
      </c>
      <c r="AN1067" s="17">
        <v>0.11242931552571001</v>
      </c>
      <c r="AO1067" s="17">
        <v>0.110553115071631</v>
      </c>
      <c r="AP1067" s="17"/>
      <c r="AQ1067" s="17">
        <v>0.110182642796569</v>
      </c>
      <c r="AR1067" s="17">
        <v>0.14069494857047199</v>
      </c>
      <c r="AS1067" s="17"/>
      <c r="AT1067" s="17">
        <v>0.100711718586826</v>
      </c>
      <c r="AU1067" s="17">
        <v>0.11882331103072701</v>
      </c>
      <c r="AV1067" s="17">
        <v>0.14198325217536401</v>
      </c>
      <c r="AW1067" s="17"/>
      <c r="AX1067" s="17">
        <v>0.123361812281234</v>
      </c>
      <c r="AY1067" s="17">
        <v>0.121457812364396</v>
      </c>
      <c r="AZ1067" s="17"/>
      <c r="BA1067" s="17">
        <v>0.12508155697322201</v>
      </c>
      <c r="BB1067" s="17">
        <v>9.5763890633040596E-2</v>
      </c>
      <c r="BC1067" s="17">
        <v>0.12494716727572799</v>
      </c>
      <c r="BD1067" s="17">
        <v>0.13800032016458599</v>
      </c>
      <c r="BE1067" s="17">
        <v>0.16546584267744599</v>
      </c>
      <c r="BF1067" s="17"/>
      <c r="BG1067" s="17">
        <v>0.10260314591379099</v>
      </c>
      <c r="BH1067" s="17">
        <v>0.15850931400995799</v>
      </c>
    </row>
    <row r="1068" spans="2:60" x14ac:dyDescent="0.35">
      <c r="B1068" t="s">
        <v>311</v>
      </c>
      <c r="C1068" s="17">
        <v>0.101457128706108</v>
      </c>
      <c r="D1068" s="17">
        <v>0.10183961825468001</v>
      </c>
      <c r="E1068" s="17">
        <v>0.102676119823517</v>
      </c>
      <c r="F1068" s="17"/>
      <c r="G1068" s="17">
        <v>8.4169498575310003E-2</v>
      </c>
      <c r="H1068" s="17">
        <v>7.9156319890951399E-2</v>
      </c>
      <c r="I1068" s="17">
        <v>0.103705428125072</v>
      </c>
      <c r="J1068" s="17">
        <v>0.10738499089156101</v>
      </c>
      <c r="K1068" s="17">
        <v>0.14435695675611801</v>
      </c>
      <c r="L1068" s="17">
        <v>9.0415097252062898E-2</v>
      </c>
      <c r="M1068" s="17"/>
      <c r="N1068" s="17">
        <v>0.117538796032765</v>
      </c>
      <c r="O1068" s="17">
        <v>0.10651751452869</v>
      </c>
      <c r="P1068" s="17">
        <v>8.5463858702457193E-2</v>
      </c>
      <c r="Q1068" s="17">
        <v>8.0936284678919196E-2</v>
      </c>
      <c r="R1068" s="17">
        <v>0.126498299990084</v>
      </c>
      <c r="S1068" s="17"/>
      <c r="T1068" s="17">
        <v>9.1788334559951598E-2</v>
      </c>
      <c r="U1068" s="17">
        <v>8.9641522211795804E-2</v>
      </c>
      <c r="V1068" s="17">
        <v>0.10217371583115099</v>
      </c>
      <c r="W1068" s="17">
        <v>0.11745029449745301</v>
      </c>
      <c r="X1068" s="17"/>
      <c r="Y1068" s="17">
        <v>7.9295830184904506E-2</v>
      </c>
      <c r="Z1068" s="17">
        <v>0.10580024256989499</v>
      </c>
      <c r="AA1068" s="17">
        <v>0.13895332426916501</v>
      </c>
      <c r="AB1068" s="17">
        <v>0.139922041019342</v>
      </c>
      <c r="AC1068" s="17">
        <v>0.11686973659259101</v>
      </c>
      <c r="AD1068" s="17">
        <v>0.104085685299642</v>
      </c>
      <c r="AE1068" s="17"/>
      <c r="AF1068" s="17">
        <v>9.6749787962709E-2</v>
      </c>
      <c r="AG1068" s="17">
        <v>0.107870329799412</v>
      </c>
      <c r="AH1068" s="17"/>
      <c r="AI1068" s="17">
        <v>0.101940598218194</v>
      </c>
      <c r="AJ1068" s="17">
        <v>0.120402516319549</v>
      </c>
      <c r="AK1068" s="17">
        <v>0.104389798202079</v>
      </c>
      <c r="AL1068" s="17">
        <v>9.2853769526002203E-2</v>
      </c>
      <c r="AM1068" s="17">
        <v>0.10275001981743601</v>
      </c>
      <c r="AN1068" s="17">
        <v>5.5968860371367203E-2</v>
      </c>
      <c r="AO1068" s="17">
        <v>8.6906748528174496E-2</v>
      </c>
      <c r="AP1068" s="17"/>
      <c r="AQ1068" s="17">
        <v>6.6264503047229098E-2</v>
      </c>
      <c r="AR1068" s="17">
        <v>0.144415713570307</v>
      </c>
      <c r="AS1068" s="17"/>
      <c r="AT1068" s="17">
        <v>4.1924450854637703E-2</v>
      </c>
      <c r="AU1068" s="17">
        <v>0.110970172826655</v>
      </c>
      <c r="AV1068" s="17">
        <v>0.132668551834521</v>
      </c>
      <c r="AW1068" s="17"/>
      <c r="AX1068" s="17">
        <v>8.6302492874675396E-2</v>
      </c>
      <c r="AY1068" s="17">
        <v>0.106931297693243</v>
      </c>
      <c r="AZ1068" s="17"/>
      <c r="BA1068" s="17">
        <v>8.9211665088855002E-2</v>
      </c>
      <c r="BB1068" s="17">
        <v>7.8046109111533299E-2</v>
      </c>
      <c r="BC1068" s="17">
        <v>7.35552616946515E-2</v>
      </c>
      <c r="BD1068" s="17">
        <v>8.8732125684359606E-2</v>
      </c>
      <c r="BE1068" s="17">
        <v>0.26249743792219499</v>
      </c>
      <c r="BF1068" s="17"/>
      <c r="BG1068" s="17">
        <v>8.0650821464635897E-2</v>
      </c>
      <c r="BH1068" s="17">
        <v>0.21848577291813101</v>
      </c>
    </row>
    <row r="1069" spans="2:60" x14ac:dyDescent="0.35">
      <c r="B1069" t="s">
        <v>114</v>
      </c>
      <c r="C1069" s="17">
        <v>4.3486912664062398E-2</v>
      </c>
      <c r="D1069" s="17">
        <v>2.99872947793824E-2</v>
      </c>
      <c r="E1069" s="17">
        <v>5.2670391401709801E-2</v>
      </c>
      <c r="F1069" s="17"/>
      <c r="G1069" s="17">
        <v>9.4895622949901906E-2</v>
      </c>
      <c r="H1069" s="17">
        <v>4.03989489406281E-2</v>
      </c>
      <c r="I1069" s="17">
        <v>2.7400553784137201E-2</v>
      </c>
      <c r="J1069" s="17">
        <v>3.8740806752040897E-2</v>
      </c>
      <c r="K1069" s="17">
        <v>3.00545632027076E-2</v>
      </c>
      <c r="L1069" s="17">
        <v>4.32814469210046E-2</v>
      </c>
      <c r="M1069" s="17"/>
      <c r="N1069" s="17">
        <v>5.6646459017939202E-2</v>
      </c>
      <c r="O1069" s="17">
        <v>5.8079678630582603E-2</v>
      </c>
      <c r="P1069" s="17">
        <v>3.1528077768494298E-2</v>
      </c>
      <c r="Q1069" s="17">
        <v>1.5268695089802199E-2</v>
      </c>
      <c r="R1069" s="17">
        <v>1.58920527563805E-2</v>
      </c>
      <c r="S1069" s="17"/>
      <c r="T1069" s="17">
        <v>3.3418617054400503E-2</v>
      </c>
      <c r="U1069" s="17">
        <v>4.7222998622506202E-2</v>
      </c>
      <c r="V1069" s="17">
        <v>4.4815217077494002E-2</v>
      </c>
      <c r="W1069" s="17">
        <v>4.5269938000873401E-2</v>
      </c>
      <c r="X1069" s="17"/>
      <c r="Y1069" s="17">
        <v>4.5287061354228102E-2</v>
      </c>
      <c r="Z1069" s="17">
        <v>3.9766007786464802E-2</v>
      </c>
      <c r="AA1069" s="17">
        <v>5.5525115187398499E-2</v>
      </c>
      <c r="AB1069" s="17">
        <v>4.0707514430576699E-2</v>
      </c>
      <c r="AC1069" s="17">
        <v>5.3276914398014498E-2</v>
      </c>
      <c r="AD1069" s="17">
        <v>4.8898033489715699E-2</v>
      </c>
      <c r="AE1069" s="17"/>
      <c r="AF1069" s="17">
        <v>3.7936726733162701E-2</v>
      </c>
      <c r="AG1069" s="17">
        <v>4.82445605053229E-2</v>
      </c>
      <c r="AH1069" s="17"/>
      <c r="AI1069" s="17">
        <v>0.103299601224041</v>
      </c>
      <c r="AJ1069" s="17">
        <v>5.32493621207158E-2</v>
      </c>
      <c r="AK1069" s="17">
        <v>5.4835913470107897E-2</v>
      </c>
      <c r="AL1069" s="17">
        <v>3.4707072936851699E-2</v>
      </c>
      <c r="AM1069" s="17">
        <v>2.1623235191949201E-2</v>
      </c>
      <c r="AN1069" s="17">
        <v>1.9515447904513799E-2</v>
      </c>
      <c r="AO1069" s="17">
        <v>4.0383757073232003E-2</v>
      </c>
      <c r="AP1069" s="17"/>
      <c r="AQ1069" s="17">
        <v>4.3363859175425498E-2</v>
      </c>
      <c r="AR1069" s="17">
        <v>2.5227485347922601E-2</v>
      </c>
      <c r="AS1069" s="17"/>
      <c r="AT1069" s="17">
        <v>3.3511506585369E-2</v>
      </c>
      <c r="AU1069" s="17">
        <v>4.7078529932424097E-2</v>
      </c>
      <c r="AV1069" s="17">
        <v>1.5609970748930699E-2</v>
      </c>
      <c r="AW1069" s="17"/>
      <c r="AX1069" s="17">
        <v>4.8681883717170298E-2</v>
      </c>
      <c r="AY1069" s="17">
        <v>4.1610381301361701E-2</v>
      </c>
      <c r="AZ1069" s="17"/>
      <c r="BA1069" s="17">
        <v>1.64072603660885E-2</v>
      </c>
      <c r="BB1069" s="17">
        <v>3.9441011676498799E-2</v>
      </c>
      <c r="BC1069" s="17">
        <v>2.3409564251080199E-2</v>
      </c>
      <c r="BD1069" s="17">
        <v>1.7490823914888098E-2</v>
      </c>
      <c r="BE1069" s="17">
        <v>2.6646058733031101E-2</v>
      </c>
      <c r="BF1069" s="17"/>
      <c r="BG1069" s="17">
        <v>3.4067674540544497E-2</v>
      </c>
      <c r="BH1069" s="17">
        <v>2.4327200483013098E-2</v>
      </c>
    </row>
    <row r="1070" spans="2:60" x14ac:dyDescent="0.35">
      <c r="B1070" t="s">
        <v>317</v>
      </c>
      <c r="C1070" s="17">
        <v>0.38471612269709998</v>
      </c>
      <c r="D1070" s="17">
        <v>0.41314347073376001</v>
      </c>
      <c r="E1070" s="17">
        <v>0.35569900790618098</v>
      </c>
      <c r="F1070" s="17"/>
      <c r="G1070" s="17">
        <v>0.47338429526652198</v>
      </c>
      <c r="H1070" s="17">
        <v>0.45852066449416201</v>
      </c>
      <c r="I1070" s="17">
        <v>0.44502588277663901</v>
      </c>
      <c r="J1070" s="17">
        <v>0.37360944885670699</v>
      </c>
      <c r="K1070" s="17">
        <v>0.28670740521398902</v>
      </c>
      <c r="L1070" s="17">
        <v>0.30874530693743002</v>
      </c>
      <c r="M1070" s="17"/>
      <c r="N1070" s="17">
        <v>0.35239564164474402</v>
      </c>
      <c r="O1070" s="17">
        <v>0.37798001318963698</v>
      </c>
      <c r="P1070" s="17">
        <v>0.38766434086794299</v>
      </c>
      <c r="Q1070" s="17">
        <v>0.42137913570544</v>
      </c>
      <c r="R1070" s="17">
        <v>0.46289051117573099</v>
      </c>
      <c r="S1070" s="17"/>
      <c r="T1070" s="17">
        <v>0.39451306177331003</v>
      </c>
      <c r="U1070" s="17">
        <v>0.364816000027956</v>
      </c>
      <c r="V1070" s="17">
        <v>0.37747920077963898</v>
      </c>
      <c r="W1070" s="17">
        <v>0.406592636824891</v>
      </c>
      <c r="X1070" s="17"/>
      <c r="Y1070" s="17">
        <v>0.473152256451498</v>
      </c>
      <c r="Z1070" s="17">
        <v>0.36397259608517701</v>
      </c>
      <c r="AA1070" s="17">
        <v>0.420472400781634</v>
      </c>
      <c r="AB1070" s="17">
        <v>0.241305581563062</v>
      </c>
      <c r="AC1070" s="17">
        <v>0.46339654218356202</v>
      </c>
      <c r="AD1070" s="17">
        <v>0.30525664359481303</v>
      </c>
      <c r="AE1070" s="17"/>
      <c r="AF1070" s="17">
        <v>0.37257057347700101</v>
      </c>
      <c r="AG1070" s="17">
        <v>0.40349439915331398</v>
      </c>
      <c r="AH1070" s="17"/>
      <c r="AI1070" s="17">
        <v>0.33507982324938901</v>
      </c>
      <c r="AJ1070" s="17">
        <v>0.38943235072726401</v>
      </c>
      <c r="AK1070" s="17">
        <v>0.343747019154724</v>
      </c>
      <c r="AL1070" s="17">
        <v>0.32530768251845499</v>
      </c>
      <c r="AM1070" s="17">
        <v>0.40083392463079898</v>
      </c>
      <c r="AN1070" s="17">
        <v>0.49299710541283598</v>
      </c>
      <c r="AO1070" s="17">
        <v>0.49061481149455</v>
      </c>
      <c r="AP1070" s="17"/>
      <c r="AQ1070" s="17">
        <v>0.45479874043601398</v>
      </c>
      <c r="AR1070" s="17">
        <v>0.32968953258939798</v>
      </c>
      <c r="AS1070" s="17"/>
      <c r="AT1070" s="17">
        <v>0.51949404801122301</v>
      </c>
      <c r="AU1070" s="17">
        <v>0.33448391028201802</v>
      </c>
      <c r="AV1070" s="17">
        <v>0.38039298868881</v>
      </c>
      <c r="AW1070" s="17"/>
      <c r="AX1070" s="17">
        <v>0.38155600709496001</v>
      </c>
      <c r="AY1070" s="17">
        <v>0.38585762203878199</v>
      </c>
      <c r="AZ1070" s="17"/>
      <c r="BA1070" s="17">
        <v>0.48414979565626198</v>
      </c>
      <c r="BB1070" s="17">
        <v>0.44624096434028898</v>
      </c>
      <c r="BC1070" s="17">
        <v>0.41653404938147498</v>
      </c>
      <c r="BD1070" s="17">
        <v>0.492339034695636</v>
      </c>
      <c r="BE1070" s="17">
        <v>0.13470709620038701</v>
      </c>
      <c r="BF1070" s="17"/>
      <c r="BG1070" s="17">
        <v>0.45508437540024399</v>
      </c>
      <c r="BH1070" s="17">
        <v>0.22528890950420399</v>
      </c>
    </row>
    <row r="1071" spans="2:60" x14ac:dyDescent="0.35">
      <c r="B1071" t="s">
        <v>316</v>
      </c>
      <c r="C1071" s="17">
        <v>0.223420196580356</v>
      </c>
      <c r="D1071" s="17">
        <v>0.21869598008993099</v>
      </c>
      <c r="E1071" s="17">
        <v>0.229381735088559</v>
      </c>
      <c r="F1071" s="17"/>
      <c r="G1071" s="17">
        <v>0.18810940263862899</v>
      </c>
      <c r="H1071" s="17">
        <v>0.18318409123332299</v>
      </c>
      <c r="I1071" s="17">
        <v>0.196990702977895</v>
      </c>
      <c r="J1071" s="17">
        <v>0.21590891639503501</v>
      </c>
      <c r="K1071" s="17">
        <v>0.31900621719788802</v>
      </c>
      <c r="L1071" s="17">
        <v>0.229286133645934</v>
      </c>
      <c r="M1071" s="17"/>
      <c r="N1071" s="17">
        <v>0.219262769856648</v>
      </c>
      <c r="O1071" s="17">
        <v>0.22416972305770699</v>
      </c>
      <c r="P1071" s="17">
        <v>0.20897278707523001</v>
      </c>
      <c r="Q1071" s="17">
        <v>0.22952866073381001</v>
      </c>
      <c r="R1071" s="17">
        <v>0.26746367232618801</v>
      </c>
      <c r="S1071" s="17"/>
      <c r="T1071" s="17">
        <v>0.20922139768714401</v>
      </c>
      <c r="U1071" s="17">
        <v>0.22340133601078699</v>
      </c>
      <c r="V1071" s="17">
        <v>0.22799570368286501</v>
      </c>
      <c r="W1071" s="17">
        <v>0.22622504328519</v>
      </c>
      <c r="X1071" s="17"/>
      <c r="Y1071" s="17">
        <v>0.18073057222406</v>
      </c>
      <c r="Z1071" s="17">
        <v>0.238292861072399</v>
      </c>
      <c r="AA1071" s="17">
        <v>0.24716248362458501</v>
      </c>
      <c r="AB1071" s="17">
        <v>0.31139967561251802</v>
      </c>
      <c r="AC1071" s="17">
        <v>0.220927879396208</v>
      </c>
      <c r="AD1071" s="17">
        <v>0.21299050445343001</v>
      </c>
      <c r="AE1071" s="17"/>
      <c r="AF1071" s="17">
        <v>0.22550461894178001</v>
      </c>
      <c r="AG1071" s="17">
        <v>0.22253703859485099</v>
      </c>
      <c r="AH1071" s="17"/>
      <c r="AI1071" s="17">
        <v>0.20538894661686799</v>
      </c>
      <c r="AJ1071" s="17">
        <v>0.22462489887652101</v>
      </c>
      <c r="AK1071" s="17">
        <v>0.228972471645634</v>
      </c>
      <c r="AL1071" s="17">
        <v>0.229950524800145</v>
      </c>
      <c r="AM1071" s="17">
        <v>0.243216674965329</v>
      </c>
      <c r="AN1071" s="17">
        <v>0.16839817589707801</v>
      </c>
      <c r="AO1071" s="17">
        <v>0.197459863599805</v>
      </c>
      <c r="AP1071" s="17"/>
      <c r="AQ1071" s="17">
        <v>0.176447145843799</v>
      </c>
      <c r="AR1071" s="17">
        <v>0.28511066214077901</v>
      </c>
      <c r="AS1071" s="17"/>
      <c r="AT1071" s="17">
        <v>0.14263616944146301</v>
      </c>
      <c r="AU1071" s="17">
        <v>0.22979348385738199</v>
      </c>
      <c r="AV1071" s="17">
        <v>0.27465180400988598</v>
      </c>
      <c r="AW1071" s="17"/>
      <c r="AX1071" s="17">
        <v>0.209664305155909</v>
      </c>
      <c r="AY1071" s="17">
        <v>0.22838911005763901</v>
      </c>
      <c r="AZ1071" s="17"/>
      <c r="BA1071" s="17">
        <v>0.21429322206207699</v>
      </c>
      <c r="BB1071" s="17">
        <v>0.17380999974457401</v>
      </c>
      <c r="BC1071" s="17">
        <v>0.19850242897038001</v>
      </c>
      <c r="BD1071" s="17">
        <v>0.226732445848946</v>
      </c>
      <c r="BE1071" s="17">
        <v>0.427963280599642</v>
      </c>
      <c r="BF1071" s="17"/>
      <c r="BG1071" s="17">
        <v>0.183253967378427</v>
      </c>
      <c r="BH1071" s="17">
        <v>0.37699508692808897</v>
      </c>
    </row>
    <row r="1072" spans="2:60" x14ac:dyDescent="0.35">
      <c r="B1072" t="s">
        <v>318</v>
      </c>
      <c r="C1072" s="17">
        <v>0.16129592611674401</v>
      </c>
      <c r="D1072" s="17">
        <v>0.19444749064382899</v>
      </c>
      <c r="E1072" s="17">
        <v>0.12631727281762201</v>
      </c>
      <c r="F1072" s="17"/>
      <c r="G1072" s="17">
        <v>0.28527489262789402</v>
      </c>
      <c r="H1072" s="17">
        <v>0.27533657326083899</v>
      </c>
      <c r="I1072" s="17">
        <v>0.24803517979874401</v>
      </c>
      <c r="J1072" s="17">
        <v>0.15770053246167201</v>
      </c>
      <c r="K1072" s="17">
        <v>-3.2298811983899701E-2</v>
      </c>
      <c r="L1072" s="17">
        <v>7.9459173291496002E-2</v>
      </c>
      <c r="M1072" s="17"/>
      <c r="N1072" s="17">
        <v>0.13313287178809599</v>
      </c>
      <c r="O1072" s="17">
        <v>0.15381029013193001</v>
      </c>
      <c r="P1072" s="17">
        <v>0.17869155379271301</v>
      </c>
      <c r="Q1072" s="17">
        <v>0.19185047497162999</v>
      </c>
      <c r="R1072" s="17">
        <v>0.19542683884954301</v>
      </c>
      <c r="S1072" s="17"/>
      <c r="T1072" s="17">
        <v>0.18529166408616701</v>
      </c>
      <c r="U1072" s="17">
        <v>0.14141466401716901</v>
      </c>
      <c r="V1072" s="17">
        <v>0.149483497096774</v>
      </c>
      <c r="W1072" s="17">
        <v>0.180367593539702</v>
      </c>
      <c r="X1072" s="17"/>
      <c r="Y1072" s="17">
        <v>0.29242168422743797</v>
      </c>
      <c r="Z1072" s="17">
        <v>0.12567973501277799</v>
      </c>
      <c r="AA1072" s="17">
        <v>0.17330991715704899</v>
      </c>
      <c r="AB1072" s="17">
        <v>-7.0094094049455699E-2</v>
      </c>
      <c r="AC1072" s="17">
        <v>0.24246866278735299</v>
      </c>
      <c r="AD1072" s="17">
        <v>9.2266139141383402E-2</v>
      </c>
      <c r="AE1072" s="17"/>
      <c r="AF1072" s="17">
        <v>0.14706595453522101</v>
      </c>
      <c r="AG1072" s="17">
        <v>0.18095736055846301</v>
      </c>
      <c r="AH1072" s="17"/>
      <c r="AI1072" s="17">
        <v>0.12969087663252199</v>
      </c>
      <c r="AJ1072" s="17">
        <v>0.164807451850743</v>
      </c>
      <c r="AK1072" s="17">
        <v>0.11477454750909</v>
      </c>
      <c r="AL1072" s="17">
        <v>9.5357157718309896E-2</v>
      </c>
      <c r="AM1072" s="17">
        <v>0.15761724966547</v>
      </c>
      <c r="AN1072" s="17">
        <v>0.32459892951575903</v>
      </c>
      <c r="AO1072" s="17">
        <v>0.293154947894745</v>
      </c>
      <c r="AP1072" s="17"/>
      <c r="AQ1072" s="17">
        <v>0.27835159459221598</v>
      </c>
      <c r="AR1072" s="17">
        <v>4.45788704486191E-2</v>
      </c>
      <c r="AS1072" s="17"/>
      <c r="AT1072" s="17">
        <v>0.37685787856976</v>
      </c>
      <c r="AU1072" s="17">
        <v>0.104690426424636</v>
      </c>
      <c r="AV1072" s="17">
        <v>0.105741184678924</v>
      </c>
      <c r="AW1072" s="17"/>
      <c r="AX1072" s="17">
        <v>0.17189170193905101</v>
      </c>
      <c r="AY1072" s="17">
        <v>0.15746851198114201</v>
      </c>
      <c r="AZ1072" s="17"/>
      <c r="BA1072" s="17">
        <v>0.26985657359418502</v>
      </c>
      <c r="BB1072" s="17">
        <v>0.27243096459571498</v>
      </c>
      <c r="BC1072" s="17">
        <v>0.218031620411096</v>
      </c>
      <c r="BD1072" s="17">
        <v>0.26560658884668997</v>
      </c>
      <c r="BE1072" s="17">
        <v>-0.29325618439925499</v>
      </c>
      <c r="BF1072" s="17"/>
      <c r="BG1072" s="17">
        <v>0.27183040802181702</v>
      </c>
      <c r="BH1072" s="17">
        <v>-0.15170617742388501</v>
      </c>
    </row>
    <row r="1073" spans="2:60" x14ac:dyDescent="0.35">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row>
    <row r="1074" spans="2:60" x14ac:dyDescent="0.35">
      <c r="B1074" s="6" t="s">
        <v>442</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row>
    <row r="1075" spans="2:60" x14ac:dyDescent="0.35">
      <c r="B1075" s="24" t="s">
        <v>97</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row>
    <row r="1076" spans="2:60" x14ac:dyDescent="0.35">
      <c r="B1076" t="s">
        <v>315</v>
      </c>
      <c r="C1076" s="17">
        <v>0.130006440627493</v>
      </c>
      <c r="D1076" s="17">
        <v>0.137306827875326</v>
      </c>
      <c r="E1076" s="17">
        <v>0.1232432592719</v>
      </c>
      <c r="F1076" s="17"/>
      <c r="G1076" s="17">
        <v>0.16549066222217901</v>
      </c>
      <c r="H1076" s="17">
        <v>0.19781288893544899</v>
      </c>
      <c r="I1076" s="17">
        <v>0.180538622778218</v>
      </c>
      <c r="J1076" s="17">
        <v>0.126014063660665</v>
      </c>
      <c r="K1076" s="17">
        <v>6.8701221959445502E-2</v>
      </c>
      <c r="L1076" s="17">
        <v>6.3239932570812799E-2</v>
      </c>
      <c r="M1076" s="17"/>
      <c r="N1076" s="17">
        <v>0.112392692637175</v>
      </c>
      <c r="O1076" s="17">
        <v>0.14728040915952501</v>
      </c>
      <c r="P1076" s="17">
        <v>0.13361724353134899</v>
      </c>
      <c r="Q1076" s="17">
        <v>0.124032208026018</v>
      </c>
      <c r="R1076" s="17">
        <v>0.135132056150192</v>
      </c>
      <c r="S1076" s="17"/>
      <c r="T1076" s="17">
        <v>0.15884081415534501</v>
      </c>
      <c r="U1076" s="17">
        <v>0.13350769298830101</v>
      </c>
      <c r="V1076" s="17">
        <v>0.121929991259955</v>
      </c>
      <c r="W1076" s="17">
        <v>0.119363495350294</v>
      </c>
      <c r="X1076" s="17"/>
      <c r="Y1076" s="17">
        <v>0.20121923136747</v>
      </c>
      <c r="Z1076" s="17">
        <v>9.9087616143570201E-2</v>
      </c>
      <c r="AA1076" s="17">
        <v>0.128882325574315</v>
      </c>
      <c r="AB1076" s="17">
        <v>7.7119625479999801E-2</v>
      </c>
      <c r="AC1076" s="17">
        <v>0.161621364572896</v>
      </c>
      <c r="AD1076" s="17">
        <v>7.7052362058100093E-2</v>
      </c>
      <c r="AE1076" s="17"/>
      <c r="AF1076" s="17">
        <v>0.12630355472712801</v>
      </c>
      <c r="AG1076" s="17">
        <v>0.13499903191404</v>
      </c>
      <c r="AH1076" s="17"/>
      <c r="AI1076" s="17">
        <v>0.11327265324567</v>
      </c>
      <c r="AJ1076" s="17">
        <v>0.140592137121274</v>
      </c>
      <c r="AK1076" s="17">
        <v>9.9723488380815697E-2</v>
      </c>
      <c r="AL1076" s="17">
        <v>0.12688081155425299</v>
      </c>
      <c r="AM1076" s="17">
        <v>0.135902293029877</v>
      </c>
      <c r="AN1076" s="17">
        <v>0.15925123801288199</v>
      </c>
      <c r="AO1076" s="17">
        <v>0.15692027907633399</v>
      </c>
      <c r="AP1076" s="17"/>
      <c r="AQ1076" s="17">
        <v>0.144276479206396</v>
      </c>
      <c r="AR1076" s="17">
        <v>0.123662371752847</v>
      </c>
      <c r="AS1076" s="17"/>
      <c r="AT1076" s="17">
        <v>0.15915593668629399</v>
      </c>
      <c r="AU1076" s="17">
        <v>9.8977783139975906E-2</v>
      </c>
      <c r="AV1076" s="17">
        <v>0.160280165224504</v>
      </c>
      <c r="AW1076" s="17"/>
      <c r="AX1076" s="17">
        <v>0.133431673718098</v>
      </c>
      <c r="AY1076" s="17">
        <v>0.12876917534663301</v>
      </c>
      <c r="AZ1076" s="17"/>
      <c r="BA1076" s="17">
        <v>0.22517713581986001</v>
      </c>
      <c r="BB1076" s="17">
        <v>0.12802453436386199</v>
      </c>
      <c r="BC1076" s="17">
        <v>0.131383057158455</v>
      </c>
      <c r="BD1076" s="17">
        <v>0.249936601869131</v>
      </c>
      <c r="BE1076" s="17">
        <v>5.7476532944442001E-2</v>
      </c>
      <c r="BF1076" s="17"/>
      <c r="BG1076" s="17">
        <v>0.150688392900102</v>
      </c>
      <c r="BH1076" s="17">
        <v>0.10622324752795401</v>
      </c>
    </row>
    <row r="1077" spans="2:60" x14ac:dyDescent="0.35">
      <c r="B1077" t="s">
        <v>314</v>
      </c>
      <c r="C1077" s="17">
        <v>0.255708273921054</v>
      </c>
      <c r="D1077" s="17">
        <v>0.27516198848339102</v>
      </c>
      <c r="E1077" s="17">
        <v>0.235979383587477</v>
      </c>
      <c r="F1077" s="17"/>
      <c r="G1077" s="17">
        <v>0.29796694030475102</v>
      </c>
      <c r="H1077" s="17">
        <v>0.26740625588500699</v>
      </c>
      <c r="I1077" s="17">
        <v>0.29104285747480901</v>
      </c>
      <c r="J1077" s="17">
        <v>0.22811454858901301</v>
      </c>
      <c r="K1077" s="17">
        <v>0.22094597614714501</v>
      </c>
      <c r="L1077" s="17">
        <v>0.24178576079750499</v>
      </c>
      <c r="M1077" s="17"/>
      <c r="N1077" s="17">
        <v>0.24958042724163901</v>
      </c>
      <c r="O1077" s="17">
        <v>0.26278408841817602</v>
      </c>
      <c r="P1077" s="17">
        <v>0.23587837825764299</v>
      </c>
      <c r="Q1077" s="17">
        <v>0.27861258371445502</v>
      </c>
      <c r="R1077" s="17">
        <v>0.30532102838967301</v>
      </c>
      <c r="S1077" s="17"/>
      <c r="T1077" s="17">
        <v>0.240037511229761</v>
      </c>
      <c r="U1077" s="17">
        <v>0.23292127825313999</v>
      </c>
      <c r="V1077" s="17">
        <v>0.25845034394383198</v>
      </c>
      <c r="W1077" s="17">
        <v>0.28227186979334401</v>
      </c>
      <c r="X1077" s="17"/>
      <c r="Y1077" s="17">
        <v>0.28363705155005398</v>
      </c>
      <c r="Z1077" s="17">
        <v>0.26556008348437798</v>
      </c>
      <c r="AA1077" s="17">
        <v>0.253221043797491</v>
      </c>
      <c r="AB1077" s="17">
        <v>0.187350769947072</v>
      </c>
      <c r="AC1077" s="17">
        <v>7.7299738349671104E-2</v>
      </c>
      <c r="AD1077" s="17">
        <v>0.213254141954551</v>
      </c>
      <c r="AE1077" s="17"/>
      <c r="AF1077" s="17">
        <v>0.25426309228690303</v>
      </c>
      <c r="AG1077" s="17">
        <v>0.25783996145379801</v>
      </c>
      <c r="AH1077" s="17"/>
      <c r="AI1077" s="17">
        <v>0.21861221653704299</v>
      </c>
      <c r="AJ1077" s="17">
        <v>0.245201101228604</v>
      </c>
      <c r="AK1077" s="17">
        <v>0.25672219360416998</v>
      </c>
      <c r="AL1077" s="17">
        <v>0.18852414211127799</v>
      </c>
      <c r="AM1077" s="17">
        <v>0.28224018640022902</v>
      </c>
      <c r="AN1077" s="17">
        <v>0.31393749043813801</v>
      </c>
      <c r="AO1077" s="17">
        <v>0.27187755025811799</v>
      </c>
      <c r="AP1077" s="17"/>
      <c r="AQ1077" s="17">
        <v>0.30039481154012898</v>
      </c>
      <c r="AR1077" s="17">
        <v>0.22863535265082499</v>
      </c>
      <c r="AS1077" s="17"/>
      <c r="AT1077" s="17">
        <v>0.35162845579650898</v>
      </c>
      <c r="AU1077" s="17">
        <v>0.224407269021593</v>
      </c>
      <c r="AV1077" s="17">
        <v>0.25318242442854599</v>
      </c>
      <c r="AW1077" s="17"/>
      <c r="AX1077" s="17">
        <v>0.24451788519589701</v>
      </c>
      <c r="AY1077" s="17">
        <v>0.25975047457797701</v>
      </c>
      <c r="AZ1077" s="17"/>
      <c r="BA1077" s="17">
        <v>0.25770670556443798</v>
      </c>
      <c r="BB1077" s="17">
        <v>0.29424698719911602</v>
      </c>
      <c r="BC1077" s="17">
        <v>0.27266380261797801</v>
      </c>
      <c r="BD1077" s="17">
        <v>0.26144807651906699</v>
      </c>
      <c r="BE1077" s="17">
        <v>0.160236050650652</v>
      </c>
      <c r="BF1077" s="17"/>
      <c r="BG1077" s="17">
        <v>0.28572283281280397</v>
      </c>
      <c r="BH1077" s="17">
        <v>0.185871257813324</v>
      </c>
    </row>
    <row r="1078" spans="2:60" x14ac:dyDescent="0.35">
      <c r="B1078" t="s">
        <v>313</v>
      </c>
      <c r="C1078" s="17">
        <v>0.37924899870698398</v>
      </c>
      <c r="D1078" s="17">
        <v>0.36907177555491499</v>
      </c>
      <c r="E1078" s="17">
        <v>0.39128732180410702</v>
      </c>
      <c r="F1078" s="17"/>
      <c r="G1078" s="17">
        <v>0.29088718052886198</v>
      </c>
      <c r="H1078" s="17">
        <v>0.332686577657205</v>
      </c>
      <c r="I1078" s="17">
        <v>0.30849349375278401</v>
      </c>
      <c r="J1078" s="17">
        <v>0.43053196766935697</v>
      </c>
      <c r="K1078" s="17">
        <v>0.43114690394375099</v>
      </c>
      <c r="L1078" s="17">
        <v>0.44598510421353699</v>
      </c>
      <c r="M1078" s="17"/>
      <c r="N1078" s="17">
        <v>0.37175229869403498</v>
      </c>
      <c r="O1078" s="17">
        <v>0.34082704041434497</v>
      </c>
      <c r="P1078" s="17">
        <v>0.44168953137658701</v>
      </c>
      <c r="Q1078" s="17">
        <v>0.36994843369833202</v>
      </c>
      <c r="R1078" s="17">
        <v>0.31215149851547302</v>
      </c>
      <c r="S1078" s="17"/>
      <c r="T1078" s="17">
        <v>0.37441013621303798</v>
      </c>
      <c r="U1078" s="17">
        <v>0.39822590682868397</v>
      </c>
      <c r="V1078" s="17">
        <v>0.37568901188860798</v>
      </c>
      <c r="W1078" s="17">
        <v>0.37186065234118099</v>
      </c>
      <c r="X1078" s="17"/>
      <c r="Y1078" s="17">
        <v>0.32311940828492802</v>
      </c>
      <c r="Z1078" s="17">
        <v>0.37661118048527498</v>
      </c>
      <c r="AA1078" s="17">
        <v>0.39419376735390399</v>
      </c>
      <c r="AB1078" s="17">
        <v>0.46285750531207398</v>
      </c>
      <c r="AC1078" s="17">
        <v>0.60455798765899005</v>
      </c>
      <c r="AD1078" s="17">
        <v>0.456107688020496</v>
      </c>
      <c r="AE1078" s="17"/>
      <c r="AF1078" s="17">
        <v>0.404825415931646</v>
      </c>
      <c r="AG1078" s="17">
        <v>0.34722190235080302</v>
      </c>
      <c r="AH1078" s="17"/>
      <c r="AI1078" s="17">
        <v>0.37493419417590501</v>
      </c>
      <c r="AJ1078" s="17">
        <v>0.37145059329042301</v>
      </c>
      <c r="AK1078" s="17">
        <v>0.40787876332056</v>
      </c>
      <c r="AL1078" s="17">
        <v>0.40843243176701299</v>
      </c>
      <c r="AM1078" s="17">
        <v>0.37434426715675301</v>
      </c>
      <c r="AN1078" s="17">
        <v>0.33609963694023098</v>
      </c>
      <c r="AO1078" s="17">
        <v>0.32424105540326098</v>
      </c>
      <c r="AP1078" s="17"/>
      <c r="AQ1078" s="17">
        <v>0.36253326452708301</v>
      </c>
      <c r="AR1078" s="17">
        <v>0.39387908649826298</v>
      </c>
      <c r="AS1078" s="17"/>
      <c r="AT1078" s="17">
        <v>0.331148901281065</v>
      </c>
      <c r="AU1078" s="17">
        <v>0.42144170047857998</v>
      </c>
      <c r="AV1078" s="17">
        <v>0.36620323913411501</v>
      </c>
      <c r="AW1078" s="17"/>
      <c r="AX1078" s="17">
        <v>0.401691987376535</v>
      </c>
      <c r="AY1078" s="17">
        <v>0.37114212540959501</v>
      </c>
      <c r="AZ1078" s="17"/>
      <c r="BA1078" s="17">
        <v>0.32143664249217901</v>
      </c>
      <c r="BB1078" s="17">
        <v>0.38568345396930198</v>
      </c>
      <c r="BC1078" s="17">
        <v>0.373396414121835</v>
      </c>
      <c r="BD1078" s="17">
        <v>0.31426525009262601</v>
      </c>
      <c r="BE1078" s="17">
        <v>0.45534122134832899</v>
      </c>
      <c r="BF1078" s="17"/>
      <c r="BG1078" s="17">
        <v>0.37069589187729202</v>
      </c>
      <c r="BH1078" s="17">
        <v>0.41960918537943098</v>
      </c>
    </row>
    <row r="1079" spans="2:60" x14ac:dyDescent="0.35">
      <c r="B1079" t="s">
        <v>312</v>
      </c>
      <c r="C1079" s="17">
        <v>9.9424601311397395E-2</v>
      </c>
      <c r="D1079" s="17">
        <v>0.105848839669065</v>
      </c>
      <c r="E1079" s="17">
        <v>9.4876440290455E-2</v>
      </c>
      <c r="F1079" s="17"/>
      <c r="G1079" s="17">
        <v>7.2508540225898296E-2</v>
      </c>
      <c r="H1079" s="17">
        <v>8.7794882225439602E-2</v>
      </c>
      <c r="I1079" s="17">
        <v>9.3775571446325506E-2</v>
      </c>
      <c r="J1079" s="17">
        <v>7.6899087715712494E-2</v>
      </c>
      <c r="K1079" s="17">
        <v>0.116366686369051</v>
      </c>
      <c r="L1079" s="17">
        <v>0.132995007929851</v>
      </c>
      <c r="M1079" s="17"/>
      <c r="N1079" s="17">
        <v>8.6425183034952197E-2</v>
      </c>
      <c r="O1079" s="17">
        <v>0.106788082591383</v>
      </c>
      <c r="P1079" s="17">
        <v>9.2315003888512701E-2</v>
      </c>
      <c r="Q1079" s="17">
        <v>0.11045802498400099</v>
      </c>
      <c r="R1079" s="17">
        <v>0.13810939221573401</v>
      </c>
      <c r="S1079" s="17"/>
      <c r="T1079" s="17">
        <v>9.4018124900573E-2</v>
      </c>
      <c r="U1079" s="17">
        <v>0.124914884179985</v>
      </c>
      <c r="V1079" s="17">
        <v>9.6186370196071E-2</v>
      </c>
      <c r="W1079" s="17">
        <v>8.6264453354665593E-2</v>
      </c>
      <c r="X1079" s="17"/>
      <c r="Y1079" s="17">
        <v>7.3479528637778499E-2</v>
      </c>
      <c r="Z1079" s="17">
        <v>0.123824922303086</v>
      </c>
      <c r="AA1079" s="17">
        <v>5.6240924783487599E-2</v>
      </c>
      <c r="AB1079" s="17">
        <v>0.108762582549544</v>
      </c>
      <c r="AC1079" s="17">
        <v>5.1711350879158097E-2</v>
      </c>
      <c r="AD1079" s="17">
        <v>9.8212857904034695E-2</v>
      </c>
      <c r="AE1079" s="17"/>
      <c r="AF1079" s="17">
        <v>9.6937112703001593E-2</v>
      </c>
      <c r="AG1079" s="17">
        <v>0.101545860500542</v>
      </c>
      <c r="AH1079" s="17"/>
      <c r="AI1079" s="17">
        <v>9.1019237696858102E-2</v>
      </c>
      <c r="AJ1079" s="17">
        <v>7.9994637926963499E-2</v>
      </c>
      <c r="AK1079" s="17">
        <v>9.8162605348458706E-2</v>
      </c>
      <c r="AL1079" s="17">
        <v>0.110429574071104</v>
      </c>
      <c r="AM1079" s="17">
        <v>0.11118880290776301</v>
      </c>
      <c r="AN1079" s="17">
        <v>0.10264710973728899</v>
      </c>
      <c r="AO1079" s="17">
        <v>0.13849676886947199</v>
      </c>
      <c r="AP1079" s="17"/>
      <c r="AQ1079" s="17">
        <v>9.1405006345626094E-2</v>
      </c>
      <c r="AR1079" s="17">
        <v>0.10126703121743599</v>
      </c>
      <c r="AS1079" s="17"/>
      <c r="AT1079" s="17">
        <v>9.1358807325180896E-2</v>
      </c>
      <c r="AU1079" s="17">
        <v>0.104351423624472</v>
      </c>
      <c r="AV1079" s="17">
        <v>9.5573113921243402E-2</v>
      </c>
      <c r="AW1079" s="17"/>
      <c r="AX1079" s="17">
        <v>9.9059613223486498E-2</v>
      </c>
      <c r="AY1079" s="17">
        <v>9.95564425838463E-2</v>
      </c>
      <c r="AZ1079" s="17"/>
      <c r="BA1079" s="17">
        <v>5.5706424412257899E-2</v>
      </c>
      <c r="BB1079" s="17">
        <v>8.8753748206417696E-2</v>
      </c>
      <c r="BC1079" s="17">
        <v>0.115418857911207</v>
      </c>
      <c r="BD1079" s="17">
        <v>7.7623386760454396E-2</v>
      </c>
      <c r="BE1079" s="17">
        <v>0.132655992329585</v>
      </c>
      <c r="BF1079" s="17"/>
      <c r="BG1079" s="17">
        <v>8.1044434608557994E-2</v>
      </c>
      <c r="BH1079" s="17">
        <v>0.11871721151414701</v>
      </c>
    </row>
    <row r="1080" spans="2:60" x14ac:dyDescent="0.35">
      <c r="B1080" t="s">
        <v>311</v>
      </c>
      <c r="C1080" s="17">
        <v>8.5016320012413105E-2</v>
      </c>
      <c r="D1080" s="17">
        <v>8.38259023188693E-2</v>
      </c>
      <c r="E1080" s="17">
        <v>8.6994285618648207E-2</v>
      </c>
      <c r="F1080" s="17"/>
      <c r="G1080" s="17">
        <v>7.3166684276929503E-2</v>
      </c>
      <c r="H1080" s="17">
        <v>7.3858301654151803E-2</v>
      </c>
      <c r="I1080" s="17">
        <v>8.50971796238566E-2</v>
      </c>
      <c r="J1080" s="17">
        <v>8.2444267111862493E-2</v>
      </c>
      <c r="K1080" s="17">
        <v>0.12266768581665601</v>
      </c>
      <c r="L1080" s="17">
        <v>7.3591068955335404E-2</v>
      </c>
      <c r="M1080" s="17"/>
      <c r="N1080" s="17">
        <v>0.109726703559554</v>
      </c>
      <c r="O1080" s="17">
        <v>7.9157213633901893E-2</v>
      </c>
      <c r="P1080" s="17">
        <v>6.74523570446358E-2</v>
      </c>
      <c r="Q1080" s="17">
        <v>7.7971542935693305E-2</v>
      </c>
      <c r="R1080" s="17">
        <v>9.6865169968805703E-2</v>
      </c>
      <c r="S1080" s="17"/>
      <c r="T1080" s="17">
        <v>8.0873291150706003E-2</v>
      </c>
      <c r="U1080" s="17">
        <v>6.7972830791730499E-2</v>
      </c>
      <c r="V1080" s="17">
        <v>9.1369125943800505E-2</v>
      </c>
      <c r="W1080" s="17">
        <v>9.2649724714392701E-2</v>
      </c>
      <c r="X1080" s="17"/>
      <c r="Y1080" s="17">
        <v>6.9600578477256397E-2</v>
      </c>
      <c r="Z1080" s="17">
        <v>8.6619425082190199E-2</v>
      </c>
      <c r="AA1080" s="17">
        <v>8.1904944036442606E-2</v>
      </c>
      <c r="AB1080" s="17">
        <v>0.11020243989458101</v>
      </c>
      <c r="AC1080" s="17">
        <v>5.15326441412709E-2</v>
      </c>
      <c r="AD1080" s="17">
        <v>0.106347157868911</v>
      </c>
      <c r="AE1080" s="17"/>
      <c r="AF1080" s="17">
        <v>7.5352345718314201E-2</v>
      </c>
      <c r="AG1080" s="17">
        <v>9.9045600798262801E-2</v>
      </c>
      <c r="AH1080" s="17"/>
      <c r="AI1080" s="17">
        <v>6.8954231037881397E-2</v>
      </c>
      <c r="AJ1080" s="17">
        <v>0.110406410149191</v>
      </c>
      <c r="AK1080" s="17">
        <v>6.9950194608393398E-2</v>
      </c>
      <c r="AL1080" s="17">
        <v>0.11374591598820299</v>
      </c>
      <c r="AM1080" s="17">
        <v>7.8739157837191903E-2</v>
      </c>
      <c r="AN1080" s="17">
        <v>4.80908750275627E-2</v>
      </c>
      <c r="AO1080" s="17">
        <v>7.1740291145277899E-2</v>
      </c>
      <c r="AP1080" s="17"/>
      <c r="AQ1080" s="17">
        <v>5.5664093023121697E-2</v>
      </c>
      <c r="AR1080" s="17">
        <v>0.11985142778353</v>
      </c>
      <c r="AS1080" s="17"/>
      <c r="AT1080" s="17">
        <v>4.3268689253761601E-2</v>
      </c>
      <c r="AU1080" s="17">
        <v>9.3614692868219607E-2</v>
      </c>
      <c r="AV1080" s="17">
        <v>9.9849994678357396E-2</v>
      </c>
      <c r="AW1080" s="17"/>
      <c r="AX1080" s="17">
        <v>7.1664938363995206E-2</v>
      </c>
      <c r="AY1080" s="17">
        <v>8.9839116163251104E-2</v>
      </c>
      <c r="AZ1080" s="17"/>
      <c r="BA1080" s="17">
        <v>0.118698215951764</v>
      </c>
      <c r="BB1080" s="17">
        <v>6.5715397695602903E-2</v>
      </c>
      <c r="BC1080" s="17">
        <v>6.6071120024153607E-2</v>
      </c>
      <c r="BD1080" s="17">
        <v>7.9235860843833703E-2</v>
      </c>
      <c r="BE1080" s="17">
        <v>0.163914947019174</v>
      </c>
      <c r="BF1080" s="17"/>
      <c r="BG1080" s="17">
        <v>7.80752838933267E-2</v>
      </c>
      <c r="BH1080" s="17">
        <v>0.14246723961656901</v>
      </c>
    </row>
    <row r="1081" spans="2:60" x14ac:dyDescent="0.35">
      <c r="B1081" t="s">
        <v>114</v>
      </c>
      <c r="C1081" s="17">
        <v>5.05953654206589E-2</v>
      </c>
      <c r="D1081" s="17">
        <v>2.87846660984332E-2</v>
      </c>
      <c r="E1081" s="17">
        <v>6.76193094274124E-2</v>
      </c>
      <c r="F1081" s="17"/>
      <c r="G1081" s="17">
        <v>9.9979992441379506E-2</v>
      </c>
      <c r="H1081" s="17">
        <v>4.04410936427477E-2</v>
      </c>
      <c r="I1081" s="17">
        <v>4.1052274924007197E-2</v>
      </c>
      <c r="J1081" s="17">
        <v>5.5996065253391097E-2</v>
      </c>
      <c r="K1081" s="17">
        <v>4.01715257639522E-2</v>
      </c>
      <c r="L1081" s="17">
        <v>4.2403125532957803E-2</v>
      </c>
      <c r="M1081" s="17"/>
      <c r="N1081" s="17">
        <v>7.0122694832645396E-2</v>
      </c>
      <c r="O1081" s="17">
        <v>6.3163165782668895E-2</v>
      </c>
      <c r="P1081" s="17">
        <v>2.9047485901272801E-2</v>
      </c>
      <c r="Q1081" s="17">
        <v>3.8977206641500999E-2</v>
      </c>
      <c r="R1081" s="17">
        <v>1.24208547601211E-2</v>
      </c>
      <c r="S1081" s="17"/>
      <c r="T1081" s="17">
        <v>5.1820122350576703E-2</v>
      </c>
      <c r="U1081" s="17">
        <v>4.2457406958159603E-2</v>
      </c>
      <c r="V1081" s="17">
        <v>5.63751567677339E-2</v>
      </c>
      <c r="W1081" s="17">
        <v>4.7589804446123103E-2</v>
      </c>
      <c r="X1081" s="17"/>
      <c r="Y1081" s="17">
        <v>4.8944201682513899E-2</v>
      </c>
      <c r="Z1081" s="17">
        <v>4.8296772501500503E-2</v>
      </c>
      <c r="AA1081" s="17">
        <v>8.5556994454359603E-2</v>
      </c>
      <c r="AB1081" s="17">
        <v>5.37070768167296E-2</v>
      </c>
      <c r="AC1081" s="17">
        <v>5.3276914398014498E-2</v>
      </c>
      <c r="AD1081" s="17">
        <v>4.90257921939075E-2</v>
      </c>
      <c r="AE1081" s="17"/>
      <c r="AF1081" s="17">
        <v>4.23184786330075E-2</v>
      </c>
      <c r="AG1081" s="17">
        <v>5.9347642982553697E-2</v>
      </c>
      <c r="AH1081" s="17"/>
      <c r="AI1081" s="17">
        <v>0.13320746730664401</v>
      </c>
      <c r="AJ1081" s="17">
        <v>5.2355120283545303E-2</v>
      </c>
      <c r="AK1081" s="17">
        <v>6.7562754737601802E-2</v>
      </c>
      <c r="AL1081" s="17">
        <v>5.1987124508148998E-2</v>
      </c>
      <c r="AM1081" s="17">
        <v>1.7585292668186099E-2</v>
      </c>
      <c r="AN1081" s="17">
        <v>3.9973649843897202E-2</v>
      </c>
      <c r="AO1081" s="17">
        <v>3.67240552475376E-2</v>
      </c>
      <c r="AP1081" s="17"/>
      <c r="AQ1081" s="17">
        <v>4.5726345357643902E-2</v>
      </c>
      <c r="AR1081" s="17">
        <v>3.2704730097099302E-2</v>
      </c>
      <c r="AS1081" s="17"/>
      <c r="AT1081" s="17">
        <v>2.3439209657189299E-2</v>
      </c>
      <c r="AU1081" s="17">
        <v>5.7207130867158999E-2</v>
      </c>
      <c r="AV1081" s="17">
        <v>2.4911062613234801E-2</v>
      </c>
      <c r="AW1081" s="17"/>
      <c r="AX1081" s="17">
        <v>4.9633902121988899E-2</v>
      </c>
      <c r="AY1081" s="17">
        <v>5.0942665918697401E-2</v>
      </c>
      <c r="AZ1081" s="17"/>
      <c r="BA1081" s="17">
        <v>2.12748757595018E-2</v>
      </c>
      <c r="BB1081" s="17">
        <v>3.7575878565700202E-2</v>
      </c>
      <c r="BC1081" s="17">
        <v>4.1066748166371202E-2</v>
      </c>
      <c r="BD1081" s="17">
        <v>1.7490823914888098E-2</v>
      </c>
      <c r="BE1081" s="17">
        <v>3.03752557078188E-2</v>
      </c>
      <c r="BF1081" s="17"/>
      <c r="BG1081" s="17">
        <v>3.3773163907916598E-2</v>
      </c>
      <c r="BH1081" s="17">
        <v>2.7111858148574999E-2</v>
      </c>
    </row>
    <row r="1082" spans="2:60" x14ac:dyDescent="0.35">
      <c r="B1082" t="s">
        <v>317</v>
      </c>
      <c r="C1082" s="17">
        <v>0.385714714548546</v>
      </c>
      <c r="D1082" s="17">
        <v>0.41246881635871702</v>
      </c>
      <c r="E1082" s="17">
        <v>0.35922264285937799</v>
      </c>
      <c r="F1082" s="17"/>
      <c r="G1082" s="17">
        <v>0.46345760252693002</v>
      </c>
      <c r="H1082" s="17">
        <v>0.46521914482045601</v>
      </c>
      <c r="I1082" s="17">
        <v>0.47158148025302699</v>
      </c>
      <c r="J1082" s="17">
        <v>0.35412861224967701</v>
      </c>
      <c r="K1082" s="17">
        <v>0.28964719810659001</v>
      </c>
      <c r="L1082" s="17">
        <v>0.30502569336831797</v>
      </c>
      <c r="M1082" s="17"/>
      <c r="N1082" s="17">
        <v>0.36197311987881298</v>
      </c>
      <c r="O1082" s="17">
        <v>0.41006449757770103</v>
      </c>
      <c r="P1082" s="17">
        <v>0.36949562178899198</v>
      </c>
      <c r="Q1082" s="17">
        <v>0.40264479174047302</v>
      </c>
      <c r="R1082" s="17">
        <v>0.44045308453986598</v>
      </c>
      <c r="S1082" s="17"/>
      <c r="T1082" s="17">
        <v>0.39887832538510598</v>
      </c>
      <c r="U1082" s="17">
        <v>0.36642897124144103</v>
      </c>
      <c r="V1082" s="17">
        <v>0.380380335203787</v>
      </c>
      <c r="W1082" s="17">
        <v>0.40163536514363801</v>
      </c>
      <c r="X1082" s="17"/>
      <c r="Y1082" s="17">
        <v>0.48485628291752297</v>
      </c>
      <c r="Z1082" s="17">
        <v>0.36464769962794802</v>
      </c>
      <c r="AA1082" s="17">
        <v>0.382103369371806</v>
      </c>
      <c r="AB1082" s="17">
        <v>0.26447039542707201</v>
      </c>
      <c r="AC1082" s="17">
        <v>0.23892110292256699</v>
      </c>
      <c r="AD1082" s="17">
        <v>0.29030650401265101</v>
      </c>
      <c r="AE1082" s="17"/>
      <c r="AF1082" s="17">
        <v>0.38056664701403098</v>
      </c>
      <c r="AG1082" s="17">
        <v>0.39283899336783801</v>
      </c>
      <c r="AH1082" s="17"/>
      <c r="AI1082" s="17">
        <v>0.33188486978271198</v>
      </c>
      <c r="AJ1082" s="17">
        <v>0.385793238349877</v>
      </c>
      <c r="AK1082" s="17">
        <v>0.356445681984986</v>
      </c>
      <c r="AL1082" s="17">
        <v>0.31540495366553101</v>
      </c>
      <c r="AM1082" s="17">
        <v>0.41814247943010602</v>
      </c>
      <c r="AN1082" s="17">
        <v>0.47318872845102</v>
      </c>
      <c r="AO1082" s="17">
        <v>0.42879782933445199</v>
      </c>
      <c r="AP1082" s="17"/>
      <c r="AQ1082" s="17">
        <v>0.44467129074652501</v>
      </c>
      <c r="AR1082" s="17">
        <v>0.35229772440367202</v>
      </c>
      <c r="AS1082" s="17"/>
      <c r="AT1082" s="17">
        <v>0.51078439248280305</v>
      </c>
      <c r="AU1082" s="17">
        <v>0.32338505216156899</v>
      </c>
      <c r="AV1082" s="17">
        <v>0.413462589653049</v>
      </c>
      <c r="AW1082" s="17"/>
      <c r="AX1082" s="17">
        <v>0.37794955891399401</v>
      </c>
      <c r="AY1082" s="17">
        <v>0.38851964992461002</v>
      </c>
      <c r="AZ1082" s="17"/>
      <c r="BA1082" s="17">
        <v>0.48288384138429802</v>
      </c>
      <c r="BB1082" s="17">
        <v>0.42227152156297798</v>
      </c>
      <c r="BC1082" s="17">
        <v>0.40404685977643301</v>
      </c>
      <c r="BD1082" s="17">
        <v>0.51138467838819801</v>
      </c>
      <c r="BE1082" s="17">
        <v>0.21771258359509399</v>
      </c>
      <c r="BF1082" s="17"/>
      <c r="BG1082" s="17">
        <v>0.43641122571290603</v>
      </c>
      <c r="BH1082" s="17">
        <v>0.29209450534127801</v>
      </c>
    </row>
    <row r="1083" spans="2:60" x14ac:dyDescent="0.35">
      <c r="B1083" t="s">
        <v>316</v>
      </c>
      <c r="C1083" s="17">
        <v>0.18444092132381101</v>
      </c>
      <c r="D1083" s="17">
        <v>0.18967474198793399</v>
      </c>
      <c r="E1083" s="17">
        <v>0.181870725909103</v>
      </c>
      <c r="F1083" s="17"/>
      <c r="G1083" s="17">
        <v>0.14567522450282799</v>
      </c>
      <c r="H1083" s="17">
        <v>0.16165318387959099</v>
      </c>
      <c r="I1083" s="17">
        <v>0.178872751070182</v>
      </c>
      <c r="J1083" s="17">
        <v>0.159343354827575</v>
      </c>
      <c r="K1083" s="17">
        <v>0.239034372185707</v>
      </c>
      <c r="L1083" s="17">
        <v>0.20658607688518699</v>
      </c>
      <c r="M1083" s="17"/>
      <c r="N1083" s="17">
        <v>0.196151886594506</v>
      </c>
      <c r="O1083" s="17">
        <v>0.185945296225285</v>
      </c>
      <c r="P1083" s="17">
        <v>0.159767360933149</v>
      </c>
      <c r="Q1083" s="17">
        <v>0.18842956791969501</v>
      </c>
      <c r="R1083" s="17">
        <v>0.23497456218453999</v>
      </c>
      <c r="S1083" s="17"/>
      <c r="T1083" s="17">
        <v>0.174891416051279</v>
      </c>
      <c r="U1083" s="17">
        <v>0.192887714971715</v>
      </c>
      <c r="V1083" s="17">
        <v>0.18755549613987099</v>
      </c>
      <c r="W1083" s="17">
        <v>0.17891417806905799</v>
      </c>
      <c r="X1083" s="17"/>
      <c r="Y1083" s="17">
        <v>0.14308010711503499</v>
      </c>
      <c r="Z1083" s="17">
        <v>0.21044434738527601</v>
      </c>
      <c r="AA1083" s="17">
        <v>0.13814586881992999</v>
      </c>
      <c r="AB1083" s="17">
        <v>0.218965022444125</v>
      </c>
      <c r="AC1083" s="17">
        <v>0.103243995020429</v>
      </c>
      <c r="AD1083" s="17">
        <v>0.204560015772946</v>
      </c>
      <c r="AE1083" s="17"/>
      <c r="AF1083" s="17">
        <v>0.17228945842131599</v>
      </c>
      <c r="AG1083" s="17">
        <v>0.20059146129880501</v>
      </c>
      <c r="AH1083" s="17"/>
      <c r="AI1083" s="17">
        <v>0.159973468734739</v>
      </c>
      <c r="AJ1083" s="17">
        <v>0.19040104807615499</v>
      </c>
      <c r="AK1083" s="17">
        <v>0.16811279995685199</v>
      </c>
      <c r="AL1083" s="17">
        <v>0.22417549005930701</v>
      </c>
      <c r="AM1083" s="17">
        <v>0.18992796074495499</v>
      </c>
      <c r="AN1083" s="17">
        <v>0.15073798476485201</v>
      </c>
      <c r="AO1083" s="17">
        <v>0.21023706001475001</v>
      </c>
      <c r="AP1083" s="17"/>
      <c r="AQ1083" s="17">
        <v>0.14706909936874801</v>
      </c>
      <c r="AR1083" s="17">
        <v>0.22111845900096599</v>
      </c>
      <c r="AS1083" s="17"/>
      <c r="AT1083" s="17">
        <v>0.13462749657894299</v>
      </c>
      <c r="AU1083" s="17">
        <v>0.197966116492692</v>
      </c>
      <c r="AV1083" s="17">
        <v>0.19542310859960099</v>
      </c>
      <c r="AW1083" s="17"/>
      <c r="AX1083" s="17">
        <v>0.17072455158748201</v>
      </c>
      <c r="AY1083" s="17">
        <v>0.18939555874709699</v>
      </c>
      <c r="AZ1083" s="17"/>
      <c r="BA1083" s="17">
        <v>0.17440464036402101</v>
      </c>
      <c r="BB1083" s="17">
        <v>0.15446914590202099</v>
      </c>
      <c r="BC1083" s="17">
        <v>0.18148997793536101</v>
      </c>
      <c r="BD1083" s="17">
        <v>0.15685924760428799</v>
      </c>
      <c r="BE1083" s="17">
        <v>0.296570939348759</v>
      </c>
      <c r="BF1083" s="17"/>
      <c r="BG1083" s="17">
        <v>0.159119718501885</v>
      </c>
      <c r="BH1083" s="17">
        <v>0.26118445113071598</v>
      </c>
    </row>
    <row r="1084" spans="2:60" x14ac:dyDescent="0.35">
      <c r="B1084" t="s">
        <v>318</v>
      </c>
      <c r="C1084" s="17">
        <v>0.20127379322473599</v>
      </c>
      <c r="D1084" s="17">
        <v>0.222794074370783</v>
      </c>
      <c r="E1084" s="17">
        <v>0.177351916950274</v>
      </c>
      <c r="F1084" s="17"/>
      <c r="G1084" s="17">
        <v>0.31778237802410197</v>
      </c>
      <c r="H1084" s="17">
        <v>0.30356596094086402</v>
      </c>
      <c r="I1084" s="17">
        <v>0.29270872918284502</v>
      </c>
      <c r="J1084" s="17">
        <v>0.19478525742210201</v>
      </c>
      <c r="K1084" s="17">
        <v>5.0612825920883703E-2</v>
      </c>
      <c r="L1084" s="17">
        <v>9.8439616483131098E-2</v>
      </c>
      <c r="M1084" s="17"/>
      <c r="N1084" s="17">
        <v>0.16582123328430701</v>
      </c>
      <c r="O1084" s="17">
        <v>0.224119201352416</v>
      </c>
      <c r="P1084" s="17">
        <v>0.20972826085584301</v>
      </c>
      <c r="Q1084" s="17">
        <v>0.21421522382077801</v>
      </c>
      <c r="R1084" s="17">
        <v>0.20547852235532599</v>
      </c>
      <c r="S1084" s="17"/>
      <c r="T1084" s="17">
        <v>0.22398690933382701</v>
      </c>
      <c r="U1084" s="17">
        <v>0.173541256269725</v>
      </c>
      <c r="V1084" s="17">
        <v>0.19282483906391601</v>
      </c>
      <c r="W1084" s="17">
        <v>0.22272118707458</v>
      </c>
      <c r="X1084" s="17"/>
      <c r="Y1084" s="17">
        <v>0.34177617580248798</v>
      </c>
      <c r="Z1084" s="17">
        <v>0.15420335224267201</v>
      </c>
      <c r="AA1084" s="17">
        <v>0.24395750055187601</v>
      </c>
      <c r="AB1084" s="17">
        <v>4.5505372982947399E-2</v>
      </c>
      <c r="AC1084" s="17">
        <v>0.13567710790213799</v>
      </c>
      <c r="AD1084" s="17">
        <v>8.5746488239704502E-2</v>
      </c>
      <c r="AE1084" s="17"/>
      <c r="AF1084" s="17">
        <v>0.20827718859271499</v>
      </c>
      <c r="AG1084" s="17">
        <v>0.192247532069033</v>
      </c>
      <c r="AH1084" s="17"/>
      <c r="AI1084" s="17">
        <v>0.17191140104797301</v>
      </c>
      <c r="AJ1084" s="17">
        <v>0.19539219027372201</v>
      </c>
      <c r="AK1084" s="17">
        <v>0.188332882028134</v>
      </c>
      <c r="AL1084" s="17">
        <v>9.1229463606223304E-2</v>
      </c>
      <c r="AM1084" s="17">
        <v>0.228214518685151</v>
      </c>
      <c r="AN1084" s="17">
        <v>0.322450743686168</v>
      </c>
      <c r="AO1084" s="17">
        <v>0.218560769319702</v>
      </c>
      <c r="AP1084" s="17"/>
      <c r="AQ1084" s="17">
        <v>0.29760219137777699</v>
      </c>
      <c r="AR1084" s="17">
        <v>0.131179265402705</v>
      </c>
      <c r="AS1084" s="17"/>
      <c r="AT1084" s="17">
        <v>0.37615689590385998</v>
      </c>
      <c r="AU1084" s="17">
        <v>0.12541893566887699</v>
      </c>
      <c r="AV1084" s="17">
        <v>0.218039481053449</v>
      </c>
      <c r="AW1084" s="17"/>
      <c r="AX1084" s="17">
        <v>0.207225007326513</v>
      </c>
      <c r="AY1084" s="17">
        <v>0.19912409117751301</v>
      </c>
      <c r="AZ1084" s="17"/>
      <c r="BA1084" s="17">
        <v>0.30847920102027598</v>
      </c>
      <c r="BB1084" s="17">
        <v>0.26780237566095699</v>
      </c>
      <c r="BC1084" s="17">
        <v>0.222556881841072</v>
      </c>
      <c r="BD1084" s="17">
        <v>0.35452543078391002</v>
      </c>
      <c r="BE1084" s="17">
        <v>-7.8858355753664705E-2</v>
      </c>
      <c r="BF1084" s="17"/>
      <c r="BG1084" s="17">
        <v>0.27729150721102203</v>
      </c>
      <c r="BH1084" s="17">
        <v>3.09100542105624E-2</v>
      </c>
    </row>
    <row r="1085" spans="2:60" x14ac:dyDescent="0.35">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row>
    <row r="1086" spans="2:60" x14ac:dyDescent="0.35">
      <c r="B1086" s="6" t="s">
        <v>443</v>
      </c>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row>
    <row r="1087" spans="2:60" x14ac:dyDescent="0.35">
      <c r="B1087" s="24" t="s">
        <v>97</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row>
    <row r="1088" spans="2:60" x14ac:dyDescent="0.35">
      <c r="B1088" t="s">
        <v>315</v>
      </c>
      <c r="C1088" s="17">
        <v>0.15565407293443201</v>
      </c>
      <c r="D1088" s="17">
        <v>0.15911573784491301</v>
      </c>
      <c r="E1088" s="17">
        <v>0.152110637655159</v>
      </c>
      <c r="F1088" s="17"/>
      <c r="G1088" s="17">
        <v>0.20086494634693799</v>
      </c>
      <c r="H1088" s="17">
        <v>0.19998436529664301</v>
      </c>
      <c r="I1088" s="17">
        <v>0.22438180525471399</v>
      </c>
      <c r="J1088" s="17">
        <v>0.14334005688489501</v>
      </c>
      <c r="K1088" s="17">
        <v>0.105851751385014</v>
      </c>
      <c r="L1088" s="17">
        <v>8.6219664776778296E-2</v>
      </c>
      <c r="M1088" s="17"/>
      <c r="N1088" s="17">
        <v>0.15781892074432699</v>
      </c>
      <c r="O1088" s="17">
        <v>0.16078481933222299</v>
      </c>
      <c r="P1088" s="17">
        <v>0.14803906109693701</v>
      </c>
      <c r="Q1088" s="17">
        <v>0.14016845435999301</v>
      </c>
      <c r="R1088" s="17">
        <v>0.185884868625113</v>
      </c>
      <c r="S1088" s="17"/>
      <c r="T1088" s="17">
        <v>0.163433351968893</v>
      </c>
      <c r="U1088" s="17">
        <v>0.1319427231368</v>
      </c>
      <c r="V1088" s="17">
        <v>0.17542320408272999</v>
      </c>
      <c r="W1088" s="17">
        <v>0.13924061620038999</v>
      </c>
      <c r="X1088" s="17"/>
      <c r="Y1088" s="17">
        <v>0.24297428755466899</v>
      </c>
      <c r="Z1088" s="17">
        <v>0.120237746841393</v>
      </c>
      <c r="AA1088" s="17">
        <v>0.17820110837682701</v>
      </c>
      <c r="AB1088" s="17">
        <v>6.4280476888716201E-2</v>
      </c>
      <c r="AC1088" s="17">
        <v>0.111193359008826</v>
      </c>
      <c r="AD1088" s="17">
        <v>0.10259771808247301</v>
      </c>
      <c r="AE1088" s="17"/>
      <c r="AF1088" s="17">
        <v>0.15510869175884201</v>
      </c>
      <c r="AG1088" s="17">
        <v>0.15629177920145301</v>
      </c>
      <c r="AH1088" s="17"/>
      <c r="AI1088" s="17">
        <v>0.10165766931572499</v>
      </c>
      <c r="AJ1088" s="17">
        <v>0.18858893365190499</v>
      </c>
      <c r="AK1088" s="17">
        <v>0.12774312192587001</v>
      </c>
      <c r="AL1088" s="17">
        <v>0.111038626649701</v>
      </c>
      <c r="AM1088" s="17">
        <v>0.16616577307477201</v>
      </c>
      <c r="AN1088" s="17">
        <v>0.188465419837649</v>
      </c>
      <c r="AO1088" s="17">
        <v>0.174018966197278</v>
      </c>
      <c r="AP1088" s="17"/>
      <c r="AQ1088" s="17">
        <v>0.18030320727186</v>
      </c>
      <c r="AR1088" s="17">
        <v>0.14732099742666199</v>
      </c>
      <c r="AS1088" s="17"/>
      <c r="AT1088" s="17">
        <v>0.16958331588230999</v>
      </c>
      <c r="AU1088" s="17">
        <v>0.13090585415716499</v>
      </c>
      <c r="AV1088" s="17">
        <v>0.17704989012803099</v>
      </c>
      <c r="AW1088" s="17"/>
      <c r="AX1088" s="17">
        <v>0.15627943749265699</v>
      </c>
      <c r="AY1088" s="17">
        <v>0.15542817827695801</v>
      </c>
      <c r="AZ1088" s="17"/>
      <c r="BA1088" s="17">
        <v>0.28801324498021302</v>
      </c>
      <c r="BB1088" s="17">
        <v>0.15558673709658999</v>
      </c>
      <c r="BC1088" s="17">
        <v>0.159185659633059</v>
      </c>
      <c r="BD1088" s="17">
        <v>0.25866469210710602</v>
      </c>
      <c r="BE1088" s="17">
        <v>7.0751449524794396E-2</v>
      </c>
      <c r="BF1088" s="17"/>
      <c r="BG1088" s="17">
        <v>0.18647932871167</v>
      </c>
      <c r="BH1088" s="17">
        <v>0.118346533813196</v>
      </c>
    </row>
    <row r="1089" spans="2:60" x14ac:dyDescent="0.35">
      <c r="B1089" t="s">
        <v>314</v>
      </c>
      <c r="C1089" s="17">
        <v>0.29927956593362298</v>
      </c>
      <c r="D1089" s="17">
        <v>0.32553167996171001</v>
      </c>
      <c r="E1089" s="17">
        <v>0.27367962167239601</v>
      </c>
      <c r="F1089" s="17"/>
      <c r="G1089" s="17">
        <v>0.31801470786156799</v>
      </c>
      <c r="H1089" s="17">
        <v>0.31349809022953101</v>
      </c>
      <c r="I1089" s="17">
        <v>0.318832736073143</v>
      </c>
      <c r="J1089" s="17">
        <v>0.26401816576563503</v>
      </c>
      <c r="K1089" s="17">
        <v>0.27444234949068502</v>
      </c>
      <c r="L1089" s="17">
        <v>0.30716764658243501</v>
      </c>
      <c r="M1089" s="17"/>
      <c r="N1089" s="17">
        <v>0.23048723382238401</v>
      </c>
      <c r="O1089" s="17">
        <v>0.29838008343610101</v>
      </c>
      <c r="P1089" s="17">
        <v>0.31645939365996101</v>
      </c>
      <c r="Q1089" s="17">
        <v>0.36874525160458499</v>
      </c>
      <c r="R1089" s="17">
        <v>0.34787723912480401</v>
      </c>
      <c r="S1089" s="17"/>
      <c r="T1089" s="17">
        <v>0.29300940225954603</v>
      </c>
      <c r="U1089" s="17">
        <v>0.29316937376681501</v>
      </c>
      <c r="V1089" s="17">
        <v>0.29497025161763901</v>
      </c>
      <c r="W1089" s="17">
        <v>0.31590938013097303</v>
      </c>
      <c r="X1089" s="17"/>
      <c r="Y1089" s="17">
        <v>0.28689893952767698</v>
      </c>
      <c r="Z1089" s="17">
        <v>0.33212266498829701</v>
      </c>
      <c r="AA1089" s="17">
        <v>0.22722981569558001</v>
      </c>
      <c r="AB1089" s="17">
        <v>0.24566702606705901</v>
      </c>
      <c r="AC1089" s="17">
        <v>0.33673973779505001</v>
      </c>
      <c r="AD1089" s="17">
        <v>0.28404365279342703</v>
      </c>
      <c r="AE1089" s="17"/>
      <c r="AF1089" s="17">
        <v>0.30049428536474498</v>
      </c>
      <c r="AG1089" s="17">
        <v>0.30109727945616099</v>
      </c>
      <c r="AH1089" s="17"/>
      <c r="AI1089" s="17">
        <v>0.22439357513643601</v>
      </c>
      <c r="AJ1089" s="17">
        <v>0.262041783668579</v>
      </c>
      <c r="AK1089" s="17">
        <v>0.30653308716962302</v>
      </c>
      <c r="AL1089" s="17">
        <v>0.295154362583608</v>
      </c>
      <c r="AM1089" s="17">
        <v>0.32036037918628002</v>
      </c>
      <c r="AN1089" s="17">
        <v>0.36390368744916302</v>
      </c>
      <c r="AO1089" s="17">
        <v>0.368930727272887</v>
      </c>
      <c r="AP1089" s="17"/>
      <c r="AQ1089" s="17">
        <v>0.34018006942159301</v>
      </c>
      <c r="AR1089" s="17">
        <v>0.27695042270554698</v>
      </c>
      <c r="AS1089" s="17"/>
      <c r="AT1089" s="17">
        <v>0.40354085516514998</v>
      </c>
      <c r="AU1089" s="17">
        <v>0.264178908764297</v>
      </c>
      <c r="AV1089" s="17">
        <v>0.304710105109253</v>
      </c>
      <c r="AW1089" s="17"/>
      <c r="AX1089" s="17">
        <v>0.29969981673835</v>
      </c>
      <c r="AY1089" s="17">
        <v>0.299127762620918</v>
      </c>
      <c r="AZ1089" s="17"/>
      <c r="BA1089" s="17">
        <v>0.22475888462483001</v>
      </c>
      <c r="BB1089" s="17">
        <v>0.35176460273957799</v>
      </c>
      <c r="BC1089" s="17">
        <v>0.31563409345446802</v>
      </c>
      <c r="BD1089" s="17">
        <v>0.32535308095653898</v>
      </c>
      <c r="BE1089" s="17">
        <v>0.21443093194128299</v>
      </c>
      <c r="BF1089" s="17"/>
      <c r="BG1089" s="17">
        <v>0.32213657852295502</v>
      </c>
      <c r="BH1089" s="17">
        <v>0.24252554070478799</v>
      </c>
    </row>
    <row r="1090" spans="2:60" x14ac:dyDescent="0.35">
      <c r="B1090" t="s">
        <v>313</v>
      </c>
      <c r="C1090" s="17">
        <v>0.34261212982397898</v>
      </c>
      <c r="D1090" s="17">
        <v>0.33314683184323002</v>
      </c>
      <c r="E1090" s="17">
        <v>0.35569354419128202</v>
      </c>
      <c r="F1090" s="17"/>
      <c r="G1090" s="17">
        <v>0.24196021538703599</v>
      </c>
      <c r="H1090" s="17">
        <v>0.30681221430026301</v>
      </c>
      <c r="I1090" s="17">
        <v>0.30609406849105197</v>
      </c>
      <c r="J1090" s="17">
        <v>0.395659120210828</v>
      </c>
      <c r="K1090" s="17">
        <v>0.39093521619692201</v>
      </c>
      <c r="L1090" s="17">
        <v>0.38180798024967699</v>
      </c>
      <c r="M1090" s="17"/>
      <c r="N1090" s="17">
        <v>0.36519257325936999</v>
      </c>
      <c r="O1090" s="17">
        <v>0.32110278656255897</v>
      </c>
      <c r="P1090" s="17">
        <v>0.37552333093415802</v>
      </c>
      <c r="Q1090" s="17">
        <v>0.29550549287755901</v>
      </c>
      <c r="R1090" s="17">
        <v>0.29280077254384401</v>
      </c>
      <c r="S1090" s="17"/>
      <c r="T1090" s="17">
        <v>0.32226688561525102</v>
      </c>
      <c r="U1090" s="17">
        <v>0.369929805420735</v>
      </c>
      <c r="V1090" s="17">
        <v>0.33074689062839902</v>
      </c>
      <c r="W1090" s="17">
        <v>0.35221600953945897</v>
      </c>
      <c r="X1090" s="17"/>
      <c r="Y1090" s="17">
        <v>0.289516748993915</v>
      </c>
      <c r="Z1090" s="17">
        <v>0.34037549751989099</v>
      </c>
      <c r="AA1090" s="17">
        <v>0.386983098051077</v>
      </c>
      <c r="AB1090" s="17">
        <v>0.43121671452342802</v>
      </c>
      <c r="AC1090" s="17">
        <v>0.44707863791895203</v>
      </c>
      <c r="AD1090" s="17">
        <v>0.40554323462940101</v>
      </c>
      <c r="AE1090" s="17"/>
      <c r="AF1090" s="17">
        <v>0.35578356357103202</v>
      </c>
      <c r="AG1090" s="17">
        <v>0.32427240358737502</v>
      </c>
      <c r="AH1090" s="17"/>
      <c r="AI1090" s="17">
        <v>0.41796993692526302</v>
      </c>
      <c r="AJ1090" s="17">
        <v>0.34561578551660399</v>
      </c>
      <c r="AK1090" s="17">
        <v>0.35261702519861599</v>
      </c>
      <c r="AL1090" s="17">
        <v>0.361750025464179</v>
      </c>
      <c r="AM1090" s="17">
        <v>0.323369674304122</v>
      </c>
      <c r="AN1090" s="17">
        <v>0.31188686182957198</v>
      </c>
      <c r="AO1090" s="17">
        <v>0.26063901322654598</v>
      </c>
      <c r="AP1090" s="17"/>
      <c r="AQ1090" s="17">
        <v>0.30449899851414503</v>
      </c>
      <c r="AR1090" s="17">
        <v>0.36732958569247998</v>
      </c>
      <c r="AS1090" s="17"/>
      <c r="AT1090" s="17">
        <v>0.26845183770407399</v>
      </c>
      <c r="AU1090" s="17">
        <v>0.386324604085926</v>
      </c>
      <c r="AV1090" s="17">
        <v>0.33948634608160899</v>
      </c>
      <c r="AW1090" s="17"/>
      <c r="AX1090" s="17">
        <v>0.33140833482050203</v>
      </c>
      <c r="AY1090" s="17">
        <v>0.34665917310687</v>
      </c>
      <c r="AZ1090" s="17"/>
      <c r="BA1090" s="17">
        <v>0.32052196704909502</v>
      </c>
      <c r="BB1090" s="17">
        <v>0.31251248453431701</v>
      </c>
      <c r="BC1090" s="17">
        <v>0.33764703206103203</v>
      </c>
      <c r="BD1090" s="17">
        <v>0.226397186775007</v>
      </c>
      <c r="BE1090" s="17">
        <v>0.48069719911147302</v>
      </c>
      <c r="BF1090" s="17"/>
      <c r="BG1090" s="17">
        <v>0.31438094483227103</v>
      </c>
      <c r="BH1090" s="17">
        <v>0.416287526033782</v>
      </c>
    </row>
    <row r="1091" spans="2:60" x14ac:dyDescent="0.35">
      <c r="B1091" t="s">
        <v>312</v>
      </c>
      <c r="C1091" s="17">
        <v>9.9028870521938497E-2</v>
      </c>
      <c r="D1091" s="17">
        <v>9.2459988481104094E-2</v>
      </c>
      <c r="E1091" s="17">
        <v>0.104324018941006</v>
      </c>
      <c r="F1091" s="17"/>
      <c r="G1091" s="17">
        <v>0.103979721819807</v>
      </c>
      <c r="H1091" s="17">
        <v>9.7426567320525903E-2</v>
      </c>
      <c r="I1091" s="17">
        <v>6.0690635304716502E-2</v>
      </c>
      <c r="J1091" s="17">
        <v>9.8264305049679104E-2</v>
      </c>
      <c r="K1091" s="17">
        <v>0.114785008912973</v>
      </c>
      <c r="L1091" s="17">
        <v>0.115861205268843</v>
      </c>
      <c r="M1091" s="17"/>
      <c r="N1091" s="17">
        <v>0.11715001117601299</v>
      </c>
      <c r="O1091" s="17">
        <v>9.8840615158258899E-2</v>
      </c>
      <c r="P1091" s="17">
        <v>8.0053899030168102E-2</v>
      </c>
      <c r="Q1091" s="17">
        <v>0.112909023776085</v>
      </c>
      <c r="R1091" s="17">
        <v>0.11763778730956199</v>
      </c>
      <c r="S1091" s="17"/>
      <c r="T1091" s="17">
        <v>0.121277919835205</v>
      </c>
      <c r="U1091" s="17">
        <v>0.104063193134852</v>
      </c>
      <c r="V1091" s="17">
        <v>9.3958140166993706E-2</v>
      </c>
      <c r="W1091" s="17">
        <v>8.6938413941061596E-2</v>
      </c>
      <c r="X1091" s="17"/>
      <c r="Y1091" s="17">
        <v>7.6302301255004895E-2</v>
      </c>
      <c r="Z1091" s="17">
        <v>0.100062472848545</v>
      </c>
      <c r="AA1091" s="17">
        <v>0.132961349087965</v>
      </c>
      <c r="AB1091" s="17">
        <v>0.15832468683919201</v>
      </c>
      <c r="AC1091" s="17">
        <v>5.1711350879158097E-2</v>
      </c>
      <c r="AD1091" s="17">
        <v>0.10411903717903501</v>
      </c>
      <c r="AE1091" s="17"/>
      <c r="AF1091" s="17">
        <v>9.7365517120925796E-2</v>
      </c>
      <c r="AG1091" s="17">
        <v>0.100901138089105</v>
      </c>
      <c r="AH1091" s="17"/>
      <c r="AI1091" s="17">
        <v>0.111421584278312</v>
      </c>
      <c r="AJ1091" s="17">
        <v>8.69866300747274E-2</v>
      </c>
      <c r="AK1091" s="17">
        <v>9.9178135011696394E-2</v>
      </c>
      <c r="AL1091" s="17">
        <v>0.115037239370694</v>
      </c>
      <c r="AM1091" s="17">
        <v>0.113031438102857</v>
      </c>
      <c r="AN1091" s="17">
        <v>6.2010347347307399E-2</v>
      </c>
      <c r="AO1091" s="17">
        <v>0.106864312877287</v>
      </c>
      <c r="AP1091" s="17"/>
      <c r="AQ1091" s="17">
        <v>8.8192968709887895E-2</v>
      </c>
      <c r="AR1091" s="17">
        <v>0.11123982131613599</v>
      </c>
      <c r="AS1091" s="17"/>
      <c r="AT1091" s="17">
        <v>8.3013021823071007E-2</v>
      </c>
      <c r="AU1091" s="17">
        <v>0.104998504516404</v>
      </c>
      <c r="AV1091" s="17">
        <v>0.101226506266758</v>
      </c>
      <c r="AW1091" s="17"/>
      <c r="AX1091" s="17">
        <v>0.11213526574867901</v>
      </c>
      <c r="AY1091" s="17">
        <v>9.4294568551147498E-2</v>
      </c>
      <c r="AZ1091" s="17"/>
      <c r="BA1091" s="17">
        <v>4.7359498436725003E-2</v>
      </c>
      <c r="BB1091" s="17">
        <v>9.3587225984993597E-2</v>
      </c>
      <c r="BC1091" s="17">
        <v>0.11728581176559</v>
      </c>
      <c r="BD1091" s="17">
        <v>0.11239084602694099</v>
      </c>
      <c r="BE1091" s="17">
        <v>0.108670312364158</v>
      </c>
      <c r="BF1091" s="17"/>
      <c r="BG1091" s="17">
        <v>8.2803174277635602E-2</v>
      </c>
      <c r="BH1091" s="17">
        <v>0.10961265741043801</v>
      </c>
    </row>
    <row r="1092" spans="2:60" x14ac:dyDescent="0.35">
      <c r="B1092" t="s">
        <v>311</v>
      </c>
      <c r="C1092" s="17">
        <v>5.8429461539942301E-2</v>
      </c>
      <c r="D1092" s="17">
        <v>5.4338280313691999E-2</v>
      </c>
      <c r="E1092" s="17">
        <v>6.3224367443082297E-2</v>
      </c>
      <c r="F1092" s="17"/>
      <c r="G1092" s="17">
        <v>4.8703006078115799E-2</v>
      </c>
      <c r="H1092" s="17">
        <v>4.8891347525133501E-2</v>
      </c>
      <c r="I1092" s="17">
        <v>4.7288757942439703E-2</v>
      </c>
      <c r="J1092" s="17">
        <v>6.2450938609337502E-2</v>
      </c>
      <c r="K1092" s="17">
        <v>7.85726354508096E-2</v>
      </c>
      <c r="L1092" s="17">
        <v>6.20355116874605E-2</v>
      </c>
      <c r="M1092" s="17"/>
      <c r="N1092" s="17">
        <v>6.8903944222919594E-2</v>
      </c>
      <c r="O1092" s="17">
        <v>5.8422950483108901E-2</v>
      </c>
      <c r="P1092" s="17">
        <v>5.4945176742068301E-2</v>
      </c>
      <c r="Q1092" s="17">
        <v>5.62219330378496E-2</v>
      </c>
      <c r="R1092" s="17">
        <v>4.7301571642396803E-2</v>
      </c>
      <c r="S1092" s="17"/>
      <c r="T1092" s="17">
        <v>5.13053696919877E-2</v>
      </c>
      <c r="U1092" s="17">
        <v>5.4519570228323301E-2</v>
      </c>
      <c r="V1092" s="17">
        <v>6.6688371545986905E-2</v>
      </c>
      <c r="W1092" s="17">
        <v>5.37247405738887E-2</v>
      </c>
      <c r="X1092" s="17"/>
      <c r="Y1092" s="17">
        <v>5.15021540478732E-2</v>
      </c>
      <c r="Z1092" s="17">
        <v>6.7787511753093402E-2</v>
      </c>
      <c r="AA1092" s="17">
        <v>4.1702973901991E-2</v>
      </c>
      <c r="AB1092" s="17">
        <v>5.4294760618798503E-2</v>
      </c>
      <c r="AC1092" s="17">
        <v>0</v>
      </c>
      <c r="AD1092" s="17">
        <v>5.9030493149323397E-2</v>
      </c>
      <c r="AE1092" s="17"/>
      <c r="AF1092" s="17">
        <v>5.8863212654895802E-2</v>
      </c>
      <c r="AG1092" s="17">
        <v>5.8925613544661699E-2</v>
      </c>
      <c r="AH1092" s="17"/>
      <c r="AI1092" s="17">
        <v>3.1896344950399003E-2</v>
      </c>
      <c r="AJ1092" s="17">
        <v>6.2643731829548605E-2</v>
      </c>
      <c r="AK1092" s="17">
        <v>6.4892401775935304E-2</v>
      </c>
      <c r="AL1092" s="17">
        <v>8.0210982758962698E-2</v>
      </c>
      <c r="AM1092" s="17">
        <v>5.38011287317159E-2</v>
      </c>
      <c r="AN1092" s="17">
        <v>4.0422294652113902E-2</v>
      </c>
      <c r="AO1092" s="17">
        <v>5.2822925178463501E-2</v>
      </c>
      <c r="AP1092" s="17"/>
      <c r="AQ1092" s="17">
        <v>4.4299349685092901E-2</v>
      </c>
      <c r="AR1092" s="17">
        <v>6.9723914738246601E-2</v>
      </c>
      <c r="AS1092" s="17"/>
      <c r="AT1092" s="17">
        <v>5.3007317002819701E-2</v>
      </c>
      <c r="AU1092" s="17">
        <v>5.9384554501336298E-2</v>
      </c>
      <c r="AV1092" s="17">
        <v>5.77479272354069E-2</v>
      </c>
      <c r="AW1092" s="17"/>
      <c r="AX1092" s="17">
        <v>5.3278544446503803E-2</v>
      </c>
      <c r="AY1092" s="17">
        <v>6.0290079698098603E-2</v>
      </c>
      <c r="AZ1092" s="17"/>
      <c r="BA1092" s="17">
        <v>9.0943860988372094E-2</v>
      </c>
      <c r="BB1092" s="17">
        <v>6.0729828415271601E-2</v>
      </c>
      <c r="BC1092" s="17">
        <v>3.4626876957630101E-2</v>
      </c>
      <c r="BD1092" s="17">
        <v>7.0125301408039395E-2</v>
      </c>
      <c r="BE1092" s="17">
        <v>9.4090891565412199E-2</v>
      </c>
      <c r="BF1092" s="17"/>
      <c r="BG1092" s="17">
        <v>6.7778188930416899E-2</v>
      </c>
      <c r="BH1092" s="17">
        <v>8.8020833554137104E-2</v>
      </c>
    </row>
    <row r="1093" spans="2:60" x14ac:dyDescent="0.35">
      <c r="B1093" t="s">
        <v>114</v>
      </c>
      <c r="C1093" s="17">
        <v>4.4995899246085401E-2</v>
      </c>
      <c r="D1093" s="17">
        <v>3.5407481555350798E-2</v>
      </c>
      <c r="E1093" s="17">
        <v>5.0967810097074101E-2</v>
      </c>
      <c r="F1093" s="17"/>
      <c r="G1093" s="17">
        <v>8.6477402506535406E-2</v>
      </c>
      <c r="H1093" s="17">
        <v>3.3387415327904103E-2</v>
      </c>
      <c r="I1093" s="17">
        <v>4.2711996933935403E-2</v>
      </c>
      <c r="J1093" s="17">
        <v>3.6267413479625699E-2</v>
      </c>
      <c r="K1093" s="17">
        <v>3.5413038563596101E-2</v>
      </c>
      <c r="L1093" s="17">
        <v>4.6907991434806798E-2</v>
      </c>
      <c r="M1093" s="17"/>
      <c r="N1093" s="17">
        <v>6.0447316774987103E-2</v>
      </c>
      <c r="O1093" s="17">
        <v>6.2468745027749198E-2</v>
      </c>
      <c r="P1093" s="17">
        <v>2.49791385367081E-2</v>
      </c>
      <c r="Q1093" s="17">
        <v>2.6449844343928601E-2</v>
      </c>
      <c r="R1093" s="17">
        <v>8.4977607542798695E-3</v>
      </c>
      <c r="S1093" s="17"/>
      <c r="T1093" s="17">
        <v>4.8707070629117097E-2</v>
      </c>
      <c r="U1093" s="17">
        <v>4.6375334312474703E-2</v>
      </c>
      <c r="V1093" s="17">
        <v>3.82131419582507E-2</v>
      </c>
      <c r="W1093" s="17">
        <v>5.1970839614227701E-2</v>
      </c>
      <c r="X1093" s="17"/>
      <c r="Y1093" s="17">
        <v>5.2805568620861103E-2</v>
      </c>
      <c r="Z1093" s="17">
        <v>3.9414106048780102E-2</v>
      </c>
      <c r="AA1093" s="17">
        <v>3.2921654886559799E-2</v>
      </c>
      <c r="AB1093" s="17">
        <v>4.62163350628065E-2</v>
      </c>
      <c r="AC1093" s="17">
        <v>5.3276914398014498E-2</v>
      </c>
      <c r="AD1093" s="17">
        <v>4.4665864166339803E-2</v>
      </c>
      <c r="AE1093" s="17"/>
      <c r="AF1093" s="17">
        <v>3.2384729529559397E-2</v>
      </c>
      <c r="AG1093" s="17">
        <v>5.8511786121243602E-2</v>
      </c>
      <c r="AH1093" s="17"/>
      <c r="AI1093" s="17">
        <v>0.112660889393865</v>
      </c>
      <c r="AJ1093" s="17">
        <v>5.4123135258635602E-2</v>
      </c>
      <c r="AK1093" s="17">
        <v>4.9036228918258401E-2</v>
      </c>
      <c r="AL1093" s="17">
        <v>3.6808763172856203E-2</v>
      </c>
      <c r="AM1093" s="17">
        <v>2.3271606600252601E-2</v>
      </c>
      <c r="AN1093" s="17">
        <v>3.3311388884194701E-2</v>
      </c>
      <c r="AO1093" s="17">
        <v>3.67240552475376E-2</v>
      </c>
      <c r="AP1093" s="17"/>
      <c r="AQ1093" s="17">
        <v>4.2525406397420799E-2</v>
      </c>
      <c r="AR1093" s="17">
        <v>2.7435258120928199E-2</v>
      </c>
      <c r="AS1093" s="17"/>
      <c r="AT1093" s="17">
        <v>2.2403652422575301E-2</v>
      </c>
      <c r="AU1093" s="17">
        <v>5.4207573974870998E-2</v>
      </c>
      <c r="AV1093" s="17">
        <v>1.9779225178942102E-2</v>
      </c>
      <c r="AW1093" s="17"/>
      <c r="AX1093" s="17">
        <v>4.7198600753308603E-2</v>
      </c>
      <c r="AY1093" s="17">
        <v>4.42002377460083E-2</v>
      </c>
      <c r="AZ1093" s="17"/>
      <c r="BA1093" s="17">
        <v>2.8402543920764401E-2</v>
      </c>
      <c r="BB1093" s="17">
        <v>2.5819121229248999E-2</v>
      </c>
      <c r="BC1093" s="17">
        <v>3.5620526128221398E-2</v>
      </c>
      <c r="BD1093" s="17">
        <v>7.0688927263669798E-3</v>
      </c>
      <c r="BE1093" s="17">
        <v>3.1359215492879802E-2</v>
      </c>
      <c r="BF1093" s="17"/>
      <c r="BG1093" s="17">
        <v>2.6421784725051901E-2</v>
      </c>
      <c r="BH1093" s="17">
        <v>2.5206908483658499E-2</v>
      </c>
    </row>
    <row r="1094" spans="2:60" x14ac:dyDescent="0.35">
      <c r="B1094" t="s">
        <v>317</v>
      </c>
      <c r="C1094" s="17">
        <v>0.45493363886805499</v>
      </c>
      <c r="D1094" s="17">
        <v>0.48464741780662302</v>
      </c>
      <c r="E1094" s="17">
        <v>0.42579025932755599</v>
      </c>
      <c r="F1094" s="17"/>
      <c r="G1094" s="17">
        <v>0.51887965420850601</v>
      </c>
      <c r="H1094" s="17">
        <v>0.513482455526174</v>
      </c>
      <c r="I1094" s="17">
        <v>0.54321454132785696</v>
      </c>
      <c r="J1094" s="17">
        <v>0.40735822265053001</v>
      </c>
      <c r="K1094" s="17">
        <v>0.38029410087569798</v>
      </c>
      <c r="L1094" s="17">
        <v>0.39338731135921401</v>
      </c>
      <c r="M1094" s="17"/>
      <c r="N1094" s="17">
        <v>0.38830615456671003</v>
      </c>
      <c r="O1094" s="17">
        <v>0.459164902768324</v>
      </c>
      <c r="P1094" s="17">
        <v>0.46449845475689799</v>
      </c>
      <c r="Q1094" s="17">
        <v>0.50891370596457797</v>
      </c>
      <c r="R1094" s="17">
        <v>0.53376210774991695</v>
      </c>
      <c r="S1094" s="17"/>
      <c r="T1094" s="17">
        <v>0.456442754228439</v>
      </c>
      <c r="U1094" s="17">
        <v>0.42511209690361501</v>
      </c>
      <c r="V1094" s="17">
        <v>0.47039345570037</v>
      </c>
      <c r="W1094" s="17">
        <v>0.45514999633136299</v>
      </c>
      <c r="X1094" s="17"/>
      <c r="Y1094" s="17">
        <v>0.52987322708234497</v>
      </c>
      <c r="Z1094" s="17">
        <v>0.45236041182969</v>
      </c>
      <c r="AA1094" s="17">
        <v>0.405430924072407</v>
      </c>
      <c r="AB1094" s="17">
        <v>0.309947502955775</v>
      </c>
      <c r="AC1094" s="17">
        <v>0.447933096803876</v>
      </c>
      <c r="AD1094" s="17">
        <v>0.3866413708759</v>
      </c>
      <c r="AE1094" s="17"/>
      <c r="AF1094" s="17">
        <v>0.45560297712358699</v>
      </c>
      <c r="AG1094" s="17">
        <v>0.45738905865761398</v>
      </c>
      <c r="AH1094" s="17"/>
      <c r="AI1094" s="17">
        <v>0.32605124445216099</v>
      </c>
      <c r="AJ1094" s="17">
        <v>0.45063071732048499</v>
      </c>
      <c r="AK1094" s="17">
        <v>0.43427620909549403</v>
      </c>
      <c r="AL1094" s="17">
        <v>0.40619298923330899</v>
      </c>
      <c r="AM1094" s="17">
        <v>0.486526152261052</v>
      </c>
      <c r="AN1094" s="17">
        <v>0.55236910728681199</v>
      </c>
      <c r="AO1094" s="17">
        <v>0.54294969347016597</v>
      </c>
      <c r="AP1094" s="17"/>
      <c r="AQ1094" s="17">
        <v>0.52048327669345296</v>
      </c>
      <c r="AR1094" s="17">
        <v>0.42427142013220998</v>
      </c>
      <c r="AS1094" s="17"/>
      <c r="AT1094" s="17">
        <v>0.57312417104746005</v>
      </c>
      <c r="AU1094" s="17">
        <v>0.395084762921463</v>
      </c>
      <c r="AV1094" s="17">
        <v>0.48175999523728402</v>
      </c>
      <c r="AW1094" s="17"/>
      <c r="AX1094" s="17">
        <v>0.45597925423100599</v>
      </c>
      <c r="AY1094" s="17">
        <v>0.45455594089787599</v>
      </c>
      <c r="AZ1094" s="17"/>
      <c r="BA1094" s="17">
        <v>0.51277212960504404</v>
      </c>
      <c r="BB1094" s="17">
        <v>0.50735133983616898</v>
      </c>
      <c r="BC1094" s="17">
        <v>0.474819753087527</v>
      </c>
      <c r="BD1094" s="17">
        <v>0.584017773063645</v>
      </c>
      <c r="BE1094" s="17">
        <v>0.285182381466077</v>
      </c>
      <c r="BF1094" s="17"/>
      <c r="BG1094" s="17">
        <v>0.50861590723462502</v>
      </c>
      <c r="BH1094" s="17">
        <v>0.36087207451798398</v>
      </c>
    </row>
    <row r="1095" spans="2:60" x14ac:dyDescent="0.35">
      <c r="B1095" t="s">
        <v>316</v>
      </c>
      <c r="C1095" s="17">
        <v>0.15745833206188101</v>
      </c>
      <c r="D1095" s="17">
        <v>0.14679826879479599</v>
      </c>
      <c r="E1095" s="17">
        <v>0.167548386384088</v>
      </c>
      <c r="F1095" s="17"/>
      <c r="G1095" s="17">
        <v>0.152682727897923</v>
      </c>
      <c r="H1095" s="17">
        <v>0.14631791484565901</v>
      </c>
      <c r="I1095" s="17">
        <v>0.107979393247156</v>
      </c>
      <c r="J1095" s="17">
        <v>0.16071524365901699</v>
      </c>
      <c r="K1095" s="17">
        <v>0.193357644363783</v>
      </c>
      <c r="L1095" s="17">
        <v>0.17789671695630299</v>
      </c>
      <c r="M1095" s="17"/>
      <c r="N1095" s="17">
        <v>0.18605395539893299</v>
      </c>
      <c r="O1095" s="17">
        <v>0.15726356564136801</v>
      </c>
      <c r="P1095" s="17">
        <v>0.13499907577223599</v>
      </c>
      <c r="Q1095" s="17">
        <v>0.169130956813934</v>
      </c>
      <c r="R1095" s="17">
        <v>0.16493935895195799</v>
      </c>
      <c r="S1095" s="17"/>
      <c r="T1095" s="17">
        <v>0.17258328952719301</v>
      </c>
      <c r="U1095" s="17">
        <v>0.15858276336317501</v>
      </c>
      <c r="V1095" s="17">
        <v>0.160646511712981</v>
      </c>
      <c r="W1095" s="17">
        <v>0.14066315451495001</v>
      </c>
      <c r="X1095" s="17"/>
      <c r="Y1095" s="17">
        <v>0.12780445530287801</v>
      </c>
      <c r="Z1095" s="17">
        <v>0.167849984601638</v>
      </c>
      <c r="AA1095" s="17">
        <v>0.17466432298995599</v>
      </c>
      <c r="AB1095" s="17">
        <v>0.21261944745799</v>
      </c>
      <c r="AC1095" s="17">
        <v>5.1711350879158097E-2</v>
      </c>
      <c r="AD1095" s="17">
        <v>0.16314953032835799</v>
      </c>
      <c r="AE1095" s="17"/>
      <c r="AF1095" s="17">
        <v>0.156228729775822</v>
      </c>
      <c r="AG1095" s="17">
        <v>0.159826751633767</v>
      </c>
      <c r="AH1095" s="17"/>
      <c r="AI1095" s="17">
        <v>0.14331792922871101</v>
      </c>
      <c r="AJ1095" s="17">
        <v>0.149630361904276</v>
      </c>
      <c r="AK1095" s="17">
        <v>0.164070536787632</v>
      </c>
      <c r="AL1095" s="17">
        <v>0.19524822212965601</v>
      </c>
      <c r="AM1095" s="17">
        <v>0.16683256683457301</v>
      </c>
      <c r="AN1095" s="17">
        <v>0.102432641999421</v>
      </c>
      <c r="AO1095" s="17">
        <v>0.159687238055751</v>
      </c>
      <c r="AP1095" s="17"/>
      <c r="AQ1095" s="17">
        <v>0.13249231839498099</v>
      </c>
      <c r="AR1095" s="17">
        <v>0.18096373605438201</v>
      </c>
      <c r="AS1095" s="17"/>
      <c r="AT1095" s="17">
        <v>0.13602033882589101</v>
      </c>
      <c r="AU1095" s="17">
        <v>0.164383059017741</v>
      </c>
      <c r="AV1095" s="17">
        <v>0.158974433502165</v>
      </c>
      <c r="AW1095" s="17"/>
      <c r="AX1095" s="17">
        <v>0.165413810195183</v>
      </c>
      <c r="AY1095" s="17">
        <v>0.154584648249246</v>
      </c>
      <c r="AZ1095" s="17"/>
      <c r="BA1095" s="17">
        <v>0.138303359425097</v>
      </c>
      <c r="BB1095" s="17">
        <v>0.154317054400265</v>
      </c>
      <c r="BC1095" s="17">
        <v>0.15191268872322</v>
      </c>
      <c r="BD1095" s="17">
        <v>0.18251614743498101</v>
      </c>
      <c r="BE1095" s="17">
        <v>0.20276120392957001</v>
      </c>
      <c r="BF1095" s="17"/>
      <c r="BG1095" s="17">
        <v>0.15058136320805299</v>
      </c>
      <c r="BH1095" s="17">
        <v>0.197633490964576</v>
      </c>
    </row>
    <row r="1096" spans="2:60" x14ac:dyDescent="0.35">
      <c r="B1096" t="s">
        <v>318</v>
      </c>
      <c r="C1096" s="17">
        <v>0.29747530680617501</v>
      </c>
      <c r="D1096" s="17">
        <v>0.337849149011827</v>
      </c>
      <c r="E1096" s="17">
        <v>0.25824187294346801</v>
      </c>
      <c r="F1096" s="17"/>
      <c r="G1096" s="17">
        <v>0.36619692631058298</v>
      </c>
      <c r="H1096" s="17">
        <v>0.36716454068051502</v>
      </c>
      <c r="I1096" s="17">
        <v>0.43523514808070102</v>
      </c>
      <c r="J1096" s="17">
        <v>0.246642978991513</v>
      </c>
      <c r="K1096" s="17">
        <v>0.18693645651191501</v>
      </c>
      <c r="L1096" s="17">
        <v>0.21549059440290999</v>
      </c>
      <c r="M1096" s="17"/>
      <c r="N1096" s="17">
        <v>0.20225219916777701</v>
      </c>
      <c r="O1096" s="17">
        <v>0.30190133712695699</v>
      </c>
      <c r="P1096" s="17">
        <v>0.32949937898466097</v>
      </c>
      <c r="Q1096" s="17">
        <v>0.33978274915064299</v>
      </c>
      <c r="R1096" s="17">
        <v>0.36882274879795901</v>
      </c>
      <c r="S1096" s="17"/>
      <c r="T1096" s="17">
        <v>0.28385946470124601</v>
      </c>
      <c r="U1096" s="17">
        <v>0.26652933354044001</v>
      </c>
      <c r="V1096" s="17">
        <v>0.309746943987389</v>
      </c>
      <c r="W1096" s="17">
        <v>0.31448684181641301</v>
      </c>
      <c r="X1096" s="17"/>
      <c r="Y1096" s="17">
        <v>0.40206877177946698</v>
      </c>
      <c r="Z1096" s="17">
        <v>0.28451042722805198</v>
      </c>
      <c r="AA1096" s="17">
        <v>0.23076660108245101</v>
      </c>
      <c r="AB1096" s="17">
        <v>9.7328055497785004E-2</v>
      </c>
      <c r="AC1096" s="17">
        <v>0.39622174592471698</v>
      </c>
      <c r="AD1096" s="17">
        <v>0.22349184054754201</v>
      </c>
      <c r="AE1096" s="17"/>
      <c r="AF1096" s="17">
        <v>0.29937424734776502</v>
      </c>
      <c r="AG1096" s="17">
        <v>0.29756230702384801</v>
      </c>
      <c r="AH1096" s="17"/>
      <c r="AI1096" s="17">
        <v>0.18273331522344899</v>
      </c>
      <c r="AJ1096" s="17">
        <v>0.30100035541620901</v>
      </c>
      <c r="AK1096" s="17">
        <v>0.27020567230786202</v>
      </c>
      <c r="AL1096" s="17">
        <v>0.21094476710365301</v>
      </c>
      <c r="AM1096" s="17">
        <v>0.31969358542647902</v>
      </c>
      <c r="AN1096" s="17">
        <v>0.44993646528739101</v>
      </c>
      <c r="AO1096" s="17">
        <v>0.383262455414415</v>
      </c>
      <c r="AP1096" s="17"/>
      <c r="AQ1096" s="17">
        <v>0.38799095829847202</v>
      </c>
      <c r="AR1096" s="17">
        <v>0.24330768407782699</v>
      </c>
      <c r="AS1096" s="17"/>
      <c r="AT1096" s="17">
        <v>0.43710383222156901</v>
      </c>
      <c r="AU1096" s="17">
        <v>0.23070170390372199</v>
      </c>
      <c r="AV1096" s="17">
        <v>0.32278556173511902</v>
      </c>
      <c r="AW1096" s="17"/>
      <c r="AX1096" s="17">
        <v>0.29056544403582302</v>
      </c>
      <c r="AY1096" s="17">
        <v>0.29997129264862998</v>
      </c>
      <c r="AZ1096" s="17"/>
      <c r="BA1096" s="17">
        <v>0.37446877017994701</v>
      </c>
      <c r="BB1096" s="17">
        <v>0.35303428543590298</v>
      </c>
      <c r="BC1096" s="17">
        <v>0.32290706436430699</v>
      </c>
      <c r="BD1096" s="17">
        <v>0.40150162562866398</v>
      </c>
      <c r="BE1096" s="17">
        <v>8.2421177536507406E-2</v>
      </c>
      <c r="BF1096" s="17"/>
      <c r="BG1096" s="17">
        <v>0.35803454402657298</v>
      </c>
      <c r="BH1096" s="17">
        <v>0.16323858355340901</v>
      </c>
    </row>
    <row r="1097" spans="2:60" x14ac:dyDescent="0.35">
      <c r="C1097" s="17"/>
      <c r="D1097" s="17"/>
      <c r="E1097" s="17"/>
      <c r="F1097" s="17"/>
      <c r="G1097" s="17"/>
      <c r="H1097" s="17"/>
      <c r="I1097" s="17"/>
      <c r="J1097" s="17"/>
      <c r="K1097" s="17"/>
      <c r="L1097" s="17"/>
      <c r="M1097" s="17"/>
      <c r="N1097" s="17"/>
      <c r="O1097" s="17"/>
      <c r="P1097" s="17"/>
      <c r="Q1097" s="17"/>
      <c r="R1097" s="17"/>
      <c r="S1097" s="17"/>
      <c r="T1097" s="17"/>
      <c r="U1097" s="17"/>
      <c r="V1097" s="17"/>
      <c r="W1097" s="17"/>
      <c r="X1097" s="17"/>
      <c r="Y1097" s="17"/>
      <c r="Z1097" s="17"/>
      <c r="AA1097" s="17"/>
      <c r="AB1097" s="17"/>
      <c r="AC1097" s="17"/>
      <c r="AD1097" s="17"/>
      <c r="AE1097" s="17"/>
      <c r="AF1097" s="17"/>
      <c r="AG1097" s="17"/>
      <c r="AH1097" s="17"/>
      <c r="AI1097" s="17"/>
      <c r="AJ1097" s="17"/>
      <c r="AK1097" s="17"/>
      <c r="AL1097" s="17"/>
      <c r="AM1097" s="17"/>
      <c r="AN1097" s="17"/>
      <c r="AO1097" s="17"/>
      <c r="AP1097" s="17"/>
      <c r="AQ1097" s="17"/>
      <c r="AR1097" s="17"/>
      <c r="AS1097" s="17"/>
      <c r="AT1097" s="17"/>
      <c r="AU1097" s="17"/>
      <c r="AV1097" s="17"/>
      <c r="AW1097" s="17"/>
      <c r="AX1097" s="17"/>
      <c r="AY1097" s="17"/>
      <c r="AZ1097" s="17"/>
      <c r="BA1097" s="17"/>
      <c r="BB1097" s="17"/>
      <c r="BC1097" s="17"/>
      <c r="BD1097" s="17"/>
      <c r="BE1097" s="17"/>
      <c r="BF1097" s="17"/>
      <c r="BG1097" s="17"/>
      <c r="BH1097" s="17"/>
    </row>
    <row r="1098" spans="2:60" x14ac:dyDescent="0.35">
      <c r="B1098" s="6" t="s">
        <v>444</v>
      </c>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c r="AO1098" s="17"/>
      <c r="AP1098" s="17"/>
      <c r="AQ1098" s="17"/>
      <c r="AR1098" s="17"/>
      <c r="AS1098" s="17"/>
      <c r="AT1098" s="17"/>
      <c r="AU1098" s="17"/>
      <c r="AV1098" s="17"/>
      <c r="AW1098" s="17"/>
      <c r="AX1098" s="17"/>
      <c r="AY1098" s="17"/>
      <c r="AZ1098" s="17"/>
      <c r="BA1098" s="17"/>
      <c r="BB1098" s="17"/>
      <c r="BC1098" s="17"/>
      <c r="BD1098" s="17"/>
      <c r="BE1098" s="17"/>
      <c r="BF1098" s="17"/>
      <c r="BG1098" s="17"/>
      <c r="BH1098" s="17"/>
    </row>
    <row r="1099" spans="2:60" x14ac:dyDescent="0.35">
      <c r="B1099" s="24" t="s">
        <v>182</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c r="BE1099" s="17"/>
      <c r="BF1099" s="17"/>
      <c r="BG1099" s="17"/>
      <c r="BH1099" s="17"/>
    </row>
    <row r="1100" spans="2:60" x14ac:dyDescent="0.35">
      <c r="B1100" t="s">
        <v>315</v>
      </c>
      <c r="C1100" s="17">
        <v>0.18635610352170501</v>
      </c>
      <c r="D1100" s="17">
        <v>0.20586942300575201</v>
      </c>
      <c r="E1100" s="17">
        <v>0.16944783583678499</v>
      </c>
      <c r="F1100" s="17"/>
      <c r="G1100" s="17">
        <v>0.22339135515210601</v>
      </c>
      <c r="H1100" s="17">
        <v>0.18872707866768501</v>
      </c>
      <c r="I1100" s="17">
        <v>0.230371237462768</v>
      </c>
      <c r="J1100" s="17">
        <v>0.19431042192032799</v>
      </c>
      <c r="K1100" s="17">
        <v>0.15897829433744401</v>
      </c>
      <c r="L1100" s="17">
        <v>0.143917151766107</v>
      </c>
      <c r="M1100" s="17"/>
      <c r="N1100" s="17">
        <v>0.17466549950837901</v>
      </c>
      <c r="O1100" s="17">
        <v>0.167354792818972</v>
      </c>
      <c r="P1100" s="17">
        <v>0.20177192054885801</v>
      </c>
      <c r="Q1100" s="17">
        <v>0.16430407057421001</v>
      </c>
      <c r="R1100" s="17">
        <v>0.240286955335094</v>
      </c>
      <c r="S1100" s="17"/>
      <c r="T1100" s="17">
        <v>0.20556294223132099</v>
      </c>
      <c r="U1100" s="17">
        <v>0.150915439984075</v>
      </c>
      <c r="V1100" s="17">
        <v>0.19277344203874999</v>
      </c>
      <c r="W1100" s="17">
        <v>0.19331542039250099</v>
      </c>
      <c r="X1100" s="17"/>
      <c r="Y1100" s="17">
        <v>0.206705199914646</v>
      </c>
      <c r="Z1100" s="17">
        <v>0.177879889965848</v>
      </c>
      <c r="AA1100" s="17">
        <v>0.20288985176093599</v>
      </c>
      <c r="AB1100" s="17">
        <v>0.14750337290354401</v>
      </c>
      <c r="AC1100" s="17">
        <v>9.1387344668954096E-2</v>
      </c>
      <c r="AD1100" s="17">
        <v>0.19236070138803099</v>
      </c>
      <c r="AE1100" s="17"/>
      <c r="AF1100" s="17">
        <v>0.184792606651521</v>
      </c>
      <c r="AG1100" s="17">
        <v>0.18841196920217801</v>
      </c>
      <c r="AH1100" s="17"/>
      <c r="AI1100" s="17">
        <v>0.13023709073890699</v>
      </c>
      <c r="AJ1100" s="17">
        <v>0.21293412124948299</v>
      </c>
      <c r="AK1100" s="17">
        <v>0.15188342222533899</v>
      </c>
      <c r="AL1100" s="17">
        <v>0.14696810200761901</v>
      </c>
      <c r="AM1100" s="17">
        <v>0.20105208808678701</v>
      </c>
      <c r="AN1100" s="17">
        <v>0.23564334783072799</v>
      </c>
      <c r="AO1100" s="17">
        <v>0.20061199218994499</v>
      </c>
      <c r="AP1100" s="17"/>
      <c r="AQ1100" s="17">
        <v>0.15642080734414199</v>
      </c>
      <c r="AR1100" s="17">
        <v>0.243592990782143</v>
      </c>
      <c r="AS1100" s="17"/>
      <c r="AT1100" s="17">
        <v>0.14266901799249801</v>
      </c>
      <c r="AU1100" s="17">
        <v>0.151530059795106</v>
      </c>
      <c r="AV1100" s="17">
        <v>0.27836924763468301</v>
      </c>
      <c r="AW1100" s="17"/>
      <c r="AX1100" s="17">
        <v>0.183250270370137</v>
      </c>
      <c r="AY1100" s="17">
        <v>0.18747869819188401</v>
      </c>
      <c r="AZ1100" s="17"/>
      <c r="BA1100" s="17">
        <v>0.29512652396726302</v>
      </c>
      <c r="BB1100" s="17">
        <v>0.16921339011137301</v>
      </c>
      <c r="BC1100" s="17">
        <v>0.13333134620654499</v>
      </c>
      <c r="BD1100" s="17">
        <v>0.20047634587735</v>
      </c>
      <c r="BE1100" s="17">
        <v>0.34519889150873501</v>
      </c>
      <c r="BF1100" s="17"/>
      <c r="BG1100" s="17">
        <v>0.19848065761261799</v>
      </c>
      <c r="BH1100" s="17">
        <v>0.30854324306639302</v>
      </c>
    </row>
    <row r="1101" spans="2:60" x14ac:dyDescent="0.35">
      <c r="B1101" t="s">
        <v>314</v>
      </c>
      <c r="C1101" s="17">
        <v>0.359881525417929</v>
      </c>
      <c r="D1101" s="17">
        <v>0.36213741563876101</v>
      </c>
      <c r="E1101" s="17">
        <v>0.35943588365634399</v>
      </c>
      <c r="F1101" s="17"/>
      <c r="G1101" s="17">
        <v>0.331438766285996</v>
      </c>
      <c r="H1101" s="17">
        <v>0.35332123049415498</v>
      </c>
      <c r="I1101" s="17">
        <v>0.328203707802591</v>
      </c>
      <c r="J1101" s="17">
        <v>0.34176347678385699</v>
      </c>
      <c r="K1101" s="17">
        <v>0.36840236545399802</v>
      </c>
      <c r="L1101" s="17">
        <v>0.41374639818897202</v>
      </c>
      <c r="M1101" s="17"/>
      <c r="N1101" s="17">
        <v>0.31209836748958603</v>
      </c>
      <c r="O1101" s="17">
        <v>0.330453333702309</v>
      </c>
      <c r="P1101" s="17">
        <v>0.40322612496161198</v>
      </c>
      <c r="Q1101" s="17">
        <v>0.38169064525440199</v>
      </c>
      <c r="R1101" s="17">
        <v>0.39039203785978199</v>
      </c>
      <c r="S1101" s="17"/>
      <c r="T1101" s="17">
        <v>0.31571916455573901</v>
      </c>
      <c r="U1101" s="17">
        <v>0.39384578578434098</v>
      </c>
      <c r="V1101" s="17">
        <v>0.372134686027975</v>
      </c>
      <c r="W1101" s="17">
        <v>0.342205128204283</v>
      </c>
      <c r="X1101" s="17"/>
      <c r="Y1101" s="17">
        <v>0.335602628949974</v>
      </c>
      <c r="Z1101" s="17">
        <v>0.39590175451587201</v>
      </c>
      <c r="AA1101" s="17">
        <v>0.302034089147657</v>
      </c>
      <c r="AB1101" s="17">
        <v>0.35850428013452701</v>
      </c>
      <c r="AC1101" s="17">
        <v>0.379387883045542</v>
      </c>
      <c r="AD1101" s="17">
        <v>0.32121528907853297</v>
      </c>
      <c r="AE1101" s="17"/>
      <c r="AF1101" s="17">
        <v>0.35892765342669403</v>
      </c>
      <c r="AG1101" s="17">
        <v>0.364890582223177</v>
      </c>
      <c r="AH1101" s="17"/>
      <c r="AI1101" s="17">
        <v>0.24764589447669799</v>
      </c>
      <c r="AJ1101" s="17">
        <v>0.26149141418042798</v>
      </c>
      <c r="AK1101" s="17">
        <v>0.41206281361505998</v>
      </c>
      <c r="AL1101" s="17">
        <v>0.413038463261025</v>
      </c>
      <c r="AM1101" s="17">
        <v>0.39720070078992298</v>
      </c>
      <c r="AN1101" s="17">
        <v>0.42700232044358299</v>
      </c>
      <c r="AO1101" s="17">
        <v>0.35394815678510599</v>
      </c>
      <c r="AP1101" s="17"/>
      <c r="AQ1101" s="17">
        <v>0.37974314466368397</v>
      </c>
      <c r="AR1101" s="17">
        <v>0.34825786667714798</v>
      </c>
      <c r="AS1101" s="17"/>
      <c r="AT1101" s="17">
        <v>0.403247465511482</v>
      </c>
      <c r="AU1101" s="17">
        <v>0.33423414477234598</v>
      </c>
      <c r="AV1101" s="17">
        <v>0.38028379312149801</v>
      </c>
      <c r="AW1101" s="17"/>
      <c r="AX1101" s="17">
        <v>0.34756824774686002</v>
      </c>
      <c r="AY1101" s="17">
        <v>0.364332125051398</v>
      </c>
      <c r="AZ1101" s="17"/>
      <c r="BA1101" s="17">
        <v>0.31984670393775</v>
      </c>
      <c r="BB1101" s="17">
        <v>0.38094154762189503</v>
      </c>
      <c r="BC1101" s="17">
        <v>0.36634695716729998</v>
      </c>
      <c r="BD1101" s="17">
        <v>0.42512866988356401</v>
      </c>
      <c r="BE1101" s="17">
        <v>0.36430215944724098</v>
      </c>
      <c r="BF1101" s="17"/>
      <c r="BG1101" s="17">
        <v>0.36674065309807902</v>
      </c>
      <c r="BH1101" s="17">
        <v>0.37970843338196902</v>
      </c>
    </row>
    <row r="1102" spans="2:60" x14ac:dyDescent="0.35">
      <c r="B1102" t="s">
        <v>313</v>
      </c>
      <c r="C1102" s="17">
        <v>0.26026436817725701</v>
      </c>
      <c r="D1102" s="17">
        <v>0.25748397393597</v>
      </c>
      <c r="E1102" s="17">
        <v>0.263585367867128</v>
      </c>
      <c r="F1102" s="17"/>
      <c r="G1102" s="17">
        <v>0.21510858806559499</v>
      </c>
      <c r="H1102" s="17">
        <v>0.247783840743933</v>
      </c>
      <c r="I1102" s="17">
        <v>0.24847433374033101</v>
      </c>
      <c r="J1102" s="17">
        <v>0.25917937495322202</v>
      </c>
      <c r="K1102" s="17">
        <v>0.29806147197406901</v>
      </c>
      <c r="L1102" s="17">
        <v>0.277282271021352</v>
      </c>
      <c r="M1102" s="17"/>
      <c r="N1102" s="17">
        <v>0.26810443343195001</v>
      </c>
      <c r="O1102" s="17">
        <v>0.27021375956936899</v>
      </c>
      <c r="P1102" s="17">
        <v>0.24319236675895001</v>
      </c>
      <c r="Q1102" s="17">
        <v>0.31776137691689599</v>
      </c>
      <c r="R1102" s="17">
        <v>0.216455503241584</v>
      </c>
      <c r="S1102" s="17"/>
      <c r="T1102" s="17">
        <v>0.307151244003668</v>
      </c>
      <c r="U1102" s="17">
        <v>0.25023610775212501</v>
      </c>
      <c r="V1102" s="17">
        <v>0.23532801090218899</v>
      </c>
      <c r="W1102" s="17">
        <v>0.27538617451169001</v>
      </c>
      <c r="X1102" s="17"/>
      <c r="Y1102" s="17">
        <v>0.25390358936106999</v>
      </c>
      <c r="Z1102" s="17">
        <v>0.26602653936637399</v>
      </c>
      <c r="AA1102" s="17">
        <v>0.28374457682485899</v>
      </c>
      <c r="AB1102" s="17">
        <v>0.25488252804716999</v>
      </c>
      <c r="AC1102" s="17">
        <v>0.17847936938938</v>
      </c>
      <c r="AD1102" s="17">
        <v>0.26150955263720599</v>
      </c>
      <c r="AE1102" s="17"/>
      <c r="AF1102" s="17">
        <v>0.27304345971684502</v>
      </c>
      <c r="AG1102" s="17">
        <v>0.24219265191439601</v>
      </c>
      <c r="AH1102" s="17"/>
      <c r="AI1102" s="17">
        <v>0.324328915798065</v>
      </c>
      <c r="AJ1102" s="17">
        <v>0.29071183316372301</v>
      </c>
      <c r="AK1102" s="17">
        <v>0.246176033703635</v>
      </c>
      <c r="AL1102" s="17">
        <v>0.27427589635669197</v>
      </c>
      <c r="AM1102" s="17">
        <v>0.24898830965563201</v>
      </c>
      <c r="AN1102" s="17">
        <v>0.18411422170362299</v>
      </c>
      <c r="AO1102" s="17">
        <v>0.23538318897490501</v>
      </c>
      <c r="AP1102" s="17"/>
      <c r="AQ1102" s="17">
        <v>0.261654406170647</v>
      </c>
      <c r="AR1102" s="17">
        <v>0.25161188150480202</v>
      </c>
      <c r="AS1102" s="17"/>
      <c r="AT1102" s="17">
        <v>0.24343031643677901</v>
      </c>
      <c r="AU1102" s="17">
        <v>0.32634638271690303</v>
      </c>
      <c r="AV1102" s="17">
        <v>0.19023474044977301</v>
      </c>
      <c r="AW1102" s="17"/>
      <c r="AX1102" s="17">
        <v>0.282931175664345</v>
      </c>
      <c r="AY1102" s="17">
        <v>0.25207151426874902</v>
      </c>
      <c r="AZ1102" s="17"/>
      <c r="BA1102" s="17">
        <v>0.244217457803793</v>
      </c>
      <c r="BB1102" s="17">
        <v>0.278561690084626</v>
      </c>
      <c r="BC1102" s="17">
        <v>0.295498798826756</v>
      </c>
      <c r="BD1102" s="17">
        <v>0.133728028996803</v>
      </c>
      <c r="BE1102" s="17">
        <v>0.17517470849504599</v>
      </c>
      <c r="BF1102" s="17"/>
      <c r="BG1102" s="17">
        <v>0.27057871164142</v>
      </c>
      <c r="BH1102" s="17">
        <v>0.16467700127077201</v>
      </c>
    </row>
    <row r="1103" spans="2:60" x14ac:dyDescent="0.35">
      <c r="B1103" t="s">
        <v>312</v>
      </c>
      <c r="C1103" s="17">
        <v>8.5234925167452597E-2</v>
      </c>
      <c r="D1103" s="17">
        <v>8.5084922888293099E-2</v>
      </c>
      <c r="E1103" s="17">
        <v>8.4832322104337901E-2</v>
      </c>
      <c r="F1103" s="17"/>
      <c r="G1103" s="17">
        <v>8.7394208850948701E-2</v>
      </c>
      <c r="H1103" s="17">
        <v>8.4941756629992204E-2</v>
      </c>
      <c r="I1103" s="17">
        <v>9.2778352412595702E-2</v>
      </c>
      <c r="J1103" s="17">
        <v>7.1855343419916604E-2</v>
      </c>
      <c r="K1103" s="17">
        <v>7.7298309701319803E-2</v>
      </c>
      <c r="L1103" s="17">
        <v>9.4638587393877704E-2</v>
      </c>
      <c r="M1103" s="17"/>
      <c r="N1103" s="17">
        <v>7.5926705015252893E-2</v>
      </c>
      <c r="O1103" s="17">
        <v>0.102106915205243</v>
      </c>
      <c r="P1103" s="17">
        <v>7.9100805724606704E-2</v>
      </c>
      <c r="Q1103" s="17">
        <v>9.2723305932768105E-2</v>
      </c>
      <c r="R1103" s="17">
        <v>7.6425997534022599E-2</v>
      </c>
      <c r="S1103" s="17"/>
      <c r="T1103" s="17">
        <v>7.8976085755934497E-2</v>
      </c>
      <c r="U1103" s="17">
        <v>0.101156101448512</v>
      </c>
      <c r="V1103" s="17">
        <v>8.5207715398439798E-2</v>
      </c>
      <c r="W1103" s="17">
        <v>7.5881247919716496E-2</v>
      </c>
      <c r="X1103" s="17"/>
      <c r="Y1103" s="17">
        <v>8.4800512403356093E-2</v>
      </c>
      <c r="Z1103" s="17">
        <v>7.4484296870475294E-2</v>
      </c>
      <c r="AA1103" s="17">
        <v>7.2586346229744095E-2</v>
      </c>
      <c r="AB1103" s="17">
        <v>0.115306645205521</v>
      </c>
      <c r="AC1103" s="17">
        <v>0.18169581955977501</v>
      </c>
      <c r="AD1103" s="17">
        <v>9.5821796213949706E-2</v>
      </c>
      <c r="AE1103" s="17"/>
      <c r="AF1103" s="17">
        <v>8.8376883981101204E-2</v>
      </c>
      <c r="AG1103" s="17">
        <v>8.24104830473254E-2</v>
      </c>
      <c r="AH1103" s="17"/>
      <c r="AI1103" s="17">
        <v>0.100807405615986</v>
      </c>
      <c r="AJ1103" s="17">
        <v>9.0339204452137098E-2</v>
      </c>
      <c r="AK1103" s="17">
        <v>8.3605739730423498E-2</v>
      </c>
      <c r="AL1103" s="17">
        <v>6.8475835752384195E-2</v>
      </c>
      <c r="AM1103" s="17">
        <v>8.0882163244428706E-2</v>
      </c>
      <c r="AN1103" s="17">
        <v>8.8531481054268293E-2</v>
      </c>
      <c r="AO1103" s="17">
        <v>0.10863862569347001</v>
      </c>
      <c r="AP1103" s="17"/>
      <c r="AQ1103" s="17">
        <v>0.101852378445321</v>
      </c>
      <c r="AR1103" s="17">
        <v>7.4023311586269694E-2</v>
      </c>
      <c r="AS1103" s="17"/>
      <c r="AT1103" s="17">
        <v>0.109228088471202</v>
      </c>
      <c r="AU1103" s="17">
        <v>8.1250193362947906E-2</v>
      </c>
      <c r="AV1103" s="17">
        <v>8.1174778707530398E-2</v>
      </c>
      <c r="AW1103" s="17"/>
      <c r="AX1103" s="17">
        <v>8.6087442235124295E-2</v>
      </c>
      <c r="AY1103" s="17">
        <v>8.4926785267560506E-2</v>
      </c>
      <c r="AZ1103" s="17"/>
      <c r="BA1103" s="17">
        <v>5.81578871717357E-2</v>
      </c>
      <c r="BB1103" s="17">
        <v>8.1167907524795399E-2</v>
      </c>
      <c r="BC1103" s="17">
        <v>0.115572844881704</v>
      </c>
      <c r="BD1103" s="17">
        <v>0.108743409608442</v>
      </c>
      <c r="BE1103" s="17">
        <v>3.2564122242039098E-2</v>
      </c>
      <c r="BF1103" s="17"/>
      <c r="BG1103" s="17">
        <v>7.5819454982482798E-2</v>
      </c>
      <c r="BH1103" s="17">
        <v>5.1858981685732199E-2</v>
      </c>
    </row>
    <row r="1104" spans="2:60" x14ac:dyDescent="0.35">
      <c r="B1104" t="s">
        <v>311</v>
      </c>
      <c r="C1104" s="17">
        <v>4.44089508385253E-2</v>
      </c>
      <c r="D1104" s="17">
        <v>4.40402996132798E-2</v>
      </c>
      <c r="E1104" s="17">
        <v>4.4813132127921998E-2</v>
      </c>
      <c r="F1104" s="17"/>
      <c r="G1104" s="17">
        <v>3.8452848389521802E-2</v>
      </c>
      <c r="H1104" s="17">
        <v>6.0164281914658502E-2</v>
      </c>
      <c r="I1104" s="17">
        <v>4.2221225693910597E-2</v>
      </c>
      <c r="J1104" s="17">
        <v>5.7457098554295899E-2</v>
      </c>
      <c r="K1104" s="17">
        <v>4.8178146457415402E-2</v>
      </c>
      <c r="L1104" s="17">
        <v>2.3322530702389401E-2</v>
      </c>
      <c r="M1104" s="17"/>
      <c r="N1104" s="17">
        <v>5.8521990189332997E-2</v>
      </c>
      <c r="O1104" s="17">
        <v>5.4638504971321798E-2</v>
      </c>
      <c r="P1104" s="17">
        <v>3.8691552980215101E-2</v>
      </c>
      <c r="Q1104" s="17">
        <v>1.59228625378805E-2</v>
      </c>
      <c r="R1104" s="17">
        <v>5.0683305079920603E-2</v>
      </c>
      <c r="S1104" s="17"/>
      <c r="T1104" s="17">
        <v>3.7626524823425503E-2</v>
      </c>
      <c r="U1104" s="17">
        <v>3.79270438075794E-2</v>
      </c>
      <c r="V1104" s="17">
        <v>4.9454009751556199E-2</v>
      </c>
      <c r="W1104" s="17">
        <v>4.6828618014117598E-2</v>
      </c>
      <c r="X1104" s="17"/>
      <c r="Y1104" s="17">
        <v>3.7310080301354097E-2</v>
      </c>
      <c r="Z1104" s="17">
        <v>3.09935767523782E-2</v>
      </c>
      <c r="AA1104" s="17">
        <v>8.1556008581499598E-2</v>
      </c>
      <c r="AB1104" s="17">
        <v>6.7765911650585098E-2</v>
      </c>
      <c r="AC1104" s="17">
        <v>0.115772668938335</v>
      </c>
      <c r="AD1104" s="17">
        <v>7.44360551555171E-2</v>
      </c>
      <c r="AE1104" s="17"/>
      <c r="AF1104" s="17">
        <v>4.1503453600910699E-2</v>
      </c>
      <c r="AG1104" s="17">
        <v>4.9362088035651702E-2</v>
      </c>
      <c r="AH1104" s="17"/>
      <c r="AI1104" s="17">
        <v>4.51488489265632E-2</v>
      </c>
      <c r="AJ1104" s="17">
        <v>6.9110873547428606E-2</v>
      </c>
      <c r="AK1104" s="17">
        <v>3.27590182678043E-2</v>
      </c>
      <c r="AL1104" s="17">
        <v>3.9688949129874397E-2</v>
      </c>
      <c r="AM1104" s="17">
        <v>3.7788417296901598E-2</v>
      </c>
      <c r="AN1104" s="17">
        <v>3.2296701731140499E-2</v>
      </c>
      <c r="AO1104" s="17">
        <v>2.7998114123819799E-2</v>
      </c>
      <c r="AP1104" s="17"/>
      <c r="AQ1104" s="17">
        <v>4.0562947259319103E-2</v>
      </c>
      <c r="AR1104" s="17">
        <v>3.9617240925063198E-2</v>
      </c>
      <c r="AS1104" s="17"/>
      <c r="AT1104" s="17">
        <v>5.4216844526645602E-2</v>
      </c>
      <c r="AU1104" s="17">
        <v>3.8753655842142097E-2</v>
      </c>
      <c r="AV1104" s="17">
        <v>4.0767890147666401E-2</v>
      </c>
      <c r="AW1104" s="17"/>
      <c r="AX1104" s="17">
        <v>4.0102975512777E-2</v>
      </c>
      <c r="AY1104" s="17">
        <v>4.59653335270706E-2</v>
      </c>
      <c r="AZ1104" s="17"/>
      <c r="BA1104" s="17">
        <v>4.6651822307426601E-2</v>
      </c>
      <c r="BB1104" s="17">
        <v>4.3633910390766299E-2</v>
      </c>
      <c r="BC1104" s="17">
        <v>3.83105808065703E-2</v>
      </c>
      <c r="BD1104" s="17">
        <v>0.104002834642375</v>
      </c>
      <c r="BE1104" s="17">
        <v>4.4198710123934802E-2</v>
      </c>
      <c r="BF1104" s="17"/>
      <c r="BG1104" s="17">
        <v>4.4335394284108001E-2</v>
      </c>
      <c r="BH1104" s="17">
        <v>5.9346031878027797E-2</v>
      </c>
    </row>
    <row r="1105" spans="2:60" x14ac:dyDescent="0.35">
      <c r="B1105" t="s">
        <v>114</v>
      </c>
      <c r="C1105" s="17">
        <v>6.3854126877131906E-2</v>
      </c>
      <c r="D1105" s="17">
        <v>4.53839649179439E-2</v>
      </c>
      <c r="E1105" s="17">
        <v>7.7885458407482899E-2</v>
      </c>
      <c r="F1105" s="17"/>
      <c r="G1105" s="17">
        <v>0.104214233255833</v>
      </c>
      <c r="H1105" s="17">
        <v>6.5061811549575299E-2</v>
      </c>
      <c r="I1105" s="17">
        <v>5.79511428878033E-2</v>
      </c>
      <c r="J1105" s="17">
        <v>7.5434284368379706E-2</v>
      </c>
      <c r="K1105" s="17">
        <v>4.9081412075753797E-2</v>
      </c>
      <c r="L1105" s="17">
        <v>4.7093060927302199E-2</v>
      </c>
      <c r="M1105" s="17"/>
      <c r="N1105" s="17">
        <v>0.11068300436549899</v>
      </c>
      <c r="O1105" s="17">
        <v>7.5232693732785502E-2</v>
      </c>
      <c r="P1105" s="17">
        <v>3.4017229025758697E-2</v>
      </c>
      <c r="Q1105" s="17">
        <v>2.75977387838434E-2</v>
      </c>
      <c r="R1105" s="17">
        <v>2.57562009495967E-2</v>
      </c>
      <c r="S1105" s="17"/>
      <c r="T1105" s="17">
        <v>5.4964038629913101E-2</v>
      </c>
      <c r="U1105" s="17">
        <v>6.5919521223367E-2</v>
      </c>
      <c r="V1105" s="17">
        <v>6.5102135881090303E-2</v>
      </c>
      <c r="W1105" s="17">
        <v>6.6383410957692707E-2</v>
      </c>
      <c r="X1105" s="17"/>
      <c r="Y1105" s="17">
        <v>8.1677989069599694E-2</v>
      </c>
      <c r="Z1105" s="17">
        <v>5.4713942529052997E-2</v>
      </c>
      <c r="AA1105" s="17">
        <v>5.7189127455304897E-2</v>
      </c>
      <c r="AB1105" s="17">
        <v>5.6037262058652698E-2</v>
      </c>
      <c r="AC1105" s="17">
        <v>5.3276914398014498E-2</v>
      </c>
      <c r="AD1105" s="17">
        <v>5.4656605526763199E-2</v>
      </c>
      <c r="AE1105" s="17"/>
      <c r="AF1105" s="17">
        <v>5.3355942622928802E-2</v>
      </c>
      <c r="AG1105" s="17">
        <v>7.2732225577271603E-2</v>
      </c>
      <c r="AH1105" s="17"/>
      <c r="AI1105" s="17">
        <v>0.15183184444378001</v>
      </c>
      <c r="AJ1105" s="17">
        <v>7.5412553406799906E-2</v>
      </c>
      <c r="AK1105" s="17">
        <v>7.3512972457738399E-2</v>
      </c>
      <c r="AL1105" s="17">
        <v>5.75527534924049E-2</v>
      </c>
      <c r="AM1105" s="17">
        <v>3.40883209263287E-2</v>
      </c>
      <c r="AN1105" s="17">
        <v>3.2411927236656597E-2</v>
      </c>
      <c r="AO1105" s="17">
        <v>7.3419922232754703E-2</v>
      </c>
      <c r="AP1105" s="17"/>
      <c r="AQ1105" s="17">
        <v>5.9766316116887097E-2</v>
      </c>
      <c r="AR1105" s="17">
        <v>4.2896708524573703E-2</v>
      </c>
      <c r="AS1105" s="17"/>
      <c r="AT1105" s="17">
        <v>4.7208267061393701E-2</v>
      </c>
      <c r="AU1105" s="17">
        <v>6.7885563510553998E-2</v>
      </c>
      <c r="AV1105" s="17">
        <v>2.9169549938850198E-2</v>
      </c>
      <c r="AW1105" s="17"/>
      <c r="AX1105" s="17">
        <v>6.0059888470757002E-2</v>
      </c>
      <c r="AY1105" s="17">
        <v>6.5225543693336996E-2</v>
      </c>
      <c r="AZ1105" s="17"/>
      <c r="BA1105" s="17">
        <v>3.5999604812032002E-2</v>
      </c>
      <c r="BB1105" s="17">
        <v>4.6481554266544101E-2</v>
      </c>
      <c r="BC1105" s="17">
        <v>5.0939472111124803E-2</v>
      </c>
      <c r="BD1105" s="17">
        <v>2.7920710991466102E-2</v>
      </c>
      <c r="BE1105" s="17">
        <v>3.8561408183003701E-2</v>
      </c>
      <c r="BF1105" s="17"/>
      <c r="BG1105" s="17">
        <v>4.40451283812918E-2</v>
      </c>
      <c r="BH1105" s="17">
        <v>3.5866308717106499E-2</v>
      </c>
    </row>
    <row r="1106" spans="2:60" x14ac:dyDescent="0.35">
      <c r="B1106" t="s">
        <v>317</v>
      </c>
      <c r="C1106" s="17">
        <v>0.54623762893963401</v>
      </c>
      <c r="D1106" s="17">
        <v>0.56800683864451296</v>
      </c>
      <c r="E1106" s="17">
        <v>0.52888371949312896</v>
      </c>
      <c r="F1106" s="17"/>
      <c r="G1106" s="17">
        <v>0.55483012143810195</v>
      </c>
      <c r="H1106" s="17">
        <v>0.54204830916184099</v>
      </c>
      <c r="I1106" s="17">
        <v>0.558574945265359</v>
      </c>
      <c r="J1106" s="17">
        <v>0.53607389870418498</v>
      </c>
      <c r="K1106" s="17">
        <v>0.527380659791442</v>
      </c>
      <c r="L1106" s="17">
        <v>0.55766354995507905</v>
      </c>
      <c r="M1106" s="17"/>
      <c r="N1106" s="17">
        <v>0.48676386699796498</v>
      </c>
      <c r="O1106" s="17">
        <v>0.49780812652128098</v>
      </c>
      <c r="P1106" s="17">
        <v>0.60499804551046898</v>
      </c>
      <c r="Q1106" s="17">
        <v>0.54599471582861103</v>
      </c>
      <c r="R1106" s="17">
        <v>0.63067899319487597</v>
      </c>
      <c r="S1106" s="17"/>
      <c r="T1106" s="17">
        <v>0.521282106787059</v>
      </c>
      <c r="U1106" s="17">
        <v>0.54476122576841601</v>
      </c>
      <c r="V1106" s="17">
        <v>0.56490812806672497</v>
      </c>
      <c r="W1106" s="17">
        <v>0.535520548596783</v>
      </c>
      <c r="X1106" s="17"/>
      <c r="Y1106" s="17">
        <v>0.54230782886462003</v>
      </c>
      <c r="Z1106" s="17">
        <v>0.57378164448171898</v>
      </c>
      <c r="AA1106" s="17">
        <v>0.50492394090859305</v>
      </c>
      <c r="AB1106" s="17">
        <v>0.50600765303807105</v>
      </c>
      <c r="AC1106" s="17">
        <v>0.47077522771449598</v>
      </c>
      <c r="AD1106" s="17">
        <v>0.51357599046656399</v>
      </c>
      <c r="AE1106" s="17"/>
      <c r="AF1106" s="17">
        <v>0.54372026007821395</v>
      </c>
      <c r="AG1106" s="17">
        <v>0.553302551425355</v>
      </c>
      <c r="AH1106" s="17"/>
      <c r="AI1106" s="17">
        <v>0.37788298521560498</v>
      </c>
      <c r="AJ1106" s="17">
        <v>0.474425535429912</v>
      </c>
      <c r="AK1106" s="17">
        <v>0.56394623584039905</v>
      </c>
      <c r="AL1106" s="17">
        <v>0.56000656526864401</v>
      </c>
      <c r="AM1106" s="17">
        <v>0.59825278887670896</v>
      </c>
      <c r="AN1106" s="17">
        <v>0.66264566827431104</v>
      </c>
      <c r="AO1106" s="17">
        <v>0.55456014897505101</v>
      </c>
      <c r="AP1106" s="17"/>
      <c r="AQ1106" s="17">
        <v>0.53616395200782596</v>
      </c>
      <c r="AR1106" s="17">
        <v>0.591850857459291</v>
      </c>
      <c r="AS1106" s="17"/>
      <c r="AT1106" s="17">
        <v>0.54591648350398003</v>
      </c>
      <c r="AU1106" s="17">
        <v>0.48576420456745301</v>
      </c>
      <c r="AV1106" s="17">
        <v>0.65865304075618003</v>
      </c>
      <c r="AW1106" s="17"/>
      <c r="AX1106" s="17">
        <v>0.53081851811699599</v>
      </c>
      <c r="AY1106" s="17">
        <v>0.55181082324328201</v>
      </c>
      <c r="AZ1106" s="17"/>
      <c r="BA1106" s="17">
        <v>0.61497322790501296</v>
      </c>
      <c r="BB1106" s="17">
        <v>0.55015493773326796</v>
      </c>
      <c r="BC1106" s="17">
        <v>0.499678303373845</v>
      </c>
      <c r="BD1106" s="17">
        <v>0.62560501576091399</v>
      </c>
      <c r="BE1106" s="17">
        <v>0.70950105095597604</v>
      </c>
      <c r="BF1106" s="17"/>
      <c r="BG1106" s="17">
        <v>0.56522131071069703</v>
      </c>
      <c r="BH1106" s="17">
        <v>0.68825167644836205</v>
      </c>
    </row>
    <row r="1107" spans="2:60" x14ac:dyDescent="0.35">
      <c r="B1107" t="s">
        <v>316</v>
      </c>
      <c r="C1107" s="17">
        <v>0.12964387600597799</v>
      </c>
      <c r="D1107" s="17">
        <v>0.12912522250157299</v>
      </c>
      <c r="E1107" s="17">
        <v>0.12964545423226001</v>
      </c>
      <c r="F1107" s="17"/>
      <c r="G1107" s="17">
        <v>0.12584705724046999</v>
      </c>
      <c r="H1107" s="17">
        <v>0.14510603854465101</v>
      </c>
      <c r="I1107" s="17">
        <v>0.13499957810650601</v>
      </c>
      <c r="J1107" s="17">
        <v>0.12931244197421199</v>
      </c>
      <c r="K1107" s="17">
        <v>0.12547645615873501</v>
      </c>
      <c r="L1107" s="17">
        <v>0.117961118096267</v>
      </c>
      <c r="M1107" s="17"/>
      <c r="N1107" s="17">
        <v>0.13444869520458599</v>
      </c>
      <c r="O1107" s="17">
        <v>0.15674542017656401</v>
      </c>
      <c r="P1107" s="17">
        <v>0.11779235870482201</v>
      </c>
      <c r="Q1107" s="17">
        <v>0.10864616847064899</v>
      </c>
      <c r="R1107" s="17">
        <v>0.12710930261394299</v>
      </c>
      <c r="S1107" s="17"/>
      <c r="T1107" s="17">
        <v>0.11660261057936</v>
      </c>
      <c r="U1107" s="17">
        <v>0.139083145256092</v>
      </c>
      <c r="V1107" s="17">
        <v>0.134661725149996</v>
      </c>
      <c r="W1107" s="17">
        <v>0.122709865933834</v>
      </c>
      <c r="X1107" s="17"/>
      <c r="Y1107" s="17">
        <v>0.12211059270471</v>
      </c>
      <c r="Z1107" s="17">
        <v>0.10547787362285301</v>
      </c>
      <c r="AA1107" s="17">
        <v>0.154142354811244</v>
      </c>
      <c r="AB1107" s="17">
        <v>0.18307255685610699</v>
      </c>
      <c r="AC1107" s="17">
        <v>0.29746848849810897</v>
      </c>
      <c r="AD1107" s="17">
        <v>0.170257851369467</v>
      </c>
      <c r="AE1107" s="17"/>
      <c r="AF1107" s="17">
        <v>0.12988033758201201</v>
      </c>
      <c r="AG1107" s="17">
        <v>0.13177257108297699</v>
      </c>
      <c r="AH1107" s="17"/>
      <c r="AI1107" s="17">
        <v>0.14595625454254901</v>
      </c>
      <c r="AJ1107" s="17">
        <v>0.15945007799956601</v>
      </c>
      <c r="AK1107" s="17">
        <v>0.116364757998228</v>
      </c>
      <c r="AL1107" s="17">
        <v>0.108164784882259</v>
      </c>
      <c r="AM1107" s="17">
        <v>0.11867058054133001</v>
      </c>
      <c r="AN1107" s="17">
        <v>0.12082818278540899</v>
      </c>
      <c r="AO1107" s="17">
        <v>0.13663673981728999</v>
      </c>
      <c r="AP1107" s="17"/>
      <c r="AQ1107" s="17">
        <v>0.14241532570463999</v>
      </c>
      <c r="AR1107" s="17">
        <v>0.113640552511333</v>
      </c>
      <c r="AS1107" s="17"/>
      <c r="AT1107" s="17">
        <v>0.16344493299784801</v>
      </c>
      <c r="AU1107" s="17">
        <v>0.12000384920509</v>
      </c>
      <c r="AV1107" s="17">
        <v>0.121942668855197</v>
      </c>
      <c r="AW1107" s="17"/>
      <c r="AX1107" s="17">
        <v>0.12619041774790099</v>
      </c>
      <c r="AY1107" s="17">
        <v>0.130892118794631</v>
      </c>
      <c r="AZ1107" s="17"/>
      <c r="BA1107" s="17">
        <v>0.104809709479162</v>
      </c>
      <c r="BB1107" s="17">
        <v>0.124801817915562</v>
      </c>
      <c r="BC1107" s="17">
        <v>0.15388342568827401</v>
      </c>
      <c r="BD1107" s="17">
        <v>0.21274624425081701</v>
      </c>
      <c r="BE1107" s="17">
        <v>7.6762832365973893E-2</v>
      </c>
      <c r="BF1107" s="17"/>
      <c r="BG1107" s="17">
        <v>0.12015484926659099</v>
      </c>
      <c r="BH1107" s="17">
        <v>0.11120501356376</v>
      </c>
    </row>
    <row r="1108" spans="2:60" x14ac:dyDescent="0.35">
      <c r="B1108" t="s">
        <v>318</v>
      </c>
      <c r="C1108" s="17">
        <v>0.41659375293365603</v>
      </c>
      <c r="D1108" s="17">
        <v>0.43888161614294002</v>
      </c>
      <c r="E1108" s="17">
        <v>0.39923826526086897</v>
      </c>
      <c r="F1108" s="17"/>
      <c r="G1108" s="17">
        <v>0.42898306419763099</v>
      </c>
      <c r="H1108" s="17">
        <v>0.39694227061719001</v>
      </c>
      <c r="I1108" s="17">
        <v>0.42357536715885302</v>
      </c>
      <c r="J1108" s="17">
        <v>0.40676145672997299</v>
      </c>
      <c r="K1108" s="17">
        <v>0.40190420363270701</v>
      </c>
      <c r="L1108" s="17">
        <v>0.43970243185881203</v>
      </c>
      <c r="M1108" s="17"/>
      <c r="N1108" s="17">
        <v>0.35231517179337901</v>
      </c>
      <c r="O1108" s="17">
        <v>0.34106270634471703</v>
      </c>
      <c r="P1108" s="17">
        <v>0.48720568680564802</v>
      </c>
      <c r="Q1108" s="17">
        <v>0.43734854735796302</v>
      </c>
      <c r="R1108" s="17">
        <v>0.50356969058093304</v>
      </c>
      <c r="S1108" s="17"/>
      <c r="T1108" s="17">
        <v>0.404679496207699</v>
      </c>
      <c r="U1108" s="17">
        <v>0.40567808051232501</v>
      </c>
      <c r="V1108" s="17">
        <v>0.430246402916729</v>
      </c>
      <c r="W1108" s="17">
        <v>0.41281068266294901</v>
      </c>
      <c r="X1108" s="17"/>
      <c r="Y1108" s="17">
        <v>0.42019723615991</v>
      </c>
      <c r="Z1108" s="17">
        <v>0.46830377085886599</v>
      </c>
      <c r="AA1108" s="17">
        <v>0.350781586097349</v>
      </c>
      <c r="AB1108" s="17">
        <v>0.32293509618196498</v>
      </c>
      <c r="AC1108" s="17">
        <v>0.17330673921638601</v>
      </c>
      <c r="AD1108" s="17">
        <v>0.34331813909709702</v>
      </c>
      <c r="AE1108" s="17"/>
      <c r="AF1108" s="17">
        <v>0.413839922496202</v>
      </c>
      <c r="AG1108" s="17">
        <v>0.42152998034237799</v>
      </c>
      <c r="AH1108" s="17"/>
      <c r="AI1108" s="17">
        <v>0.231926730673055</v>
      </c>
      <c r="AJ1108" s="17">
        <v>0.314975457430346</v>
      </c>
      <c r="AK1108" s="17">
        <v>0.447581477842171</v>
      </c>
      <c r="AL1108" s="17">
        <v>0.451841780386386</v>
      </c>
      <c r="AM1108" s="17">
        <v>0.47958220833537901</v>
      </c>
      <c r="AN1108" s="17">
        <v>0.54181748548890196</v>
      </c>
      <c r="AO1108" s="17">
        <v>0.41792340915776099</v>
      </c>
      <c r="AP1108" s="17"/>
      <c r="AQ1108" s="17">
        <v>0.39374862630318602</v>
      </c>
      <c r="AR1108" s="17">
        <v>0.47821030494795802</v>
      </c>
      <c r="AS1108" s="17"/>
      <c r="AT1108" s="17">
        <v>0.38247155050613302</v>
      </c>
      <c r="AU1108" s="17">
        <v>0.36576035536236301</v>
      </c>
      <c r="AV1108" s="17">
        <v>0.53671037190098303</v>
      </c>
      <c r="AW1108" s="17"/>
      <c r="AX1108" s="17">
        <v>0.40462810036909502</v>
      </c>
      <c r="AY1108" s="17">
        <v>0.42091870444865098</v>
      </c>
      <c r="AZ1108" s="17"/>
      <c r="BA1108" s="17">
        <v>0.51016351842585095</v>
      </c>
      <c r="BB1108" s="17">
        <v>0.42535311981770701</v>
      </c>
      <c r="BC1108" s="17">
        <v>0.34579487768557099</v>
      </c>
      <c r="BD1108" s="17">
        <v>0.41285877151009798</v>
      </c>
      <c r="BE1108" s="17">
        <v>0.63273821859000201</v>
      </c>
      <c r="BF1108" s="17"/>
      <c r="BG1108" s="17">
        <v>0.445066461444106</v>
      </c>
      <c r="BH1108" s="17">
        <v>0.57704666288460205</v>
      </c>
    </row>
    <row r="1109" spans="2:60" x14ac:dyDescent="0.35">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row>
    <row r="1110" spans="2:60" x14ac:dyDescent="0.35">
      <c r="B1110" s="6" t="s">
        <v>445</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row>
    <row r="1111" spans="2:60" x14ac:dyDescent="0.35">
      <c r="B1111" s="24" t="s">
        <v>97</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row>
    <row r="1112" spans="2:60" x14ac:dyDescent="0.35">
      <c r="B1112" t="s">
        <v>315</v>
      </c>
      <c r="C1112" s="17">
        <v>0.150545422767808</v>
      </c>
      <c r="D1112" s="17">
        <v>0.175085037179948</v>
      </c>
      <c r="E1112" s="17">
        <v>0.129019565697714</v>
      </c>
      <c r="F1112" s="17"/>
      <c r="G1112" s="17">
        <v>0.21531095768608</v>
      </c>
      <c r="H1112" s="17">
        <v>0.158202126477858</v>
      </c>
      <c r="I1112" s="17">
        <v>0.132482141163698</v>
      </c>
      <c r="J1112" s="17">
        <v>0.144322292822742</v>
      </c>
      <c r="K1112" s="17">
        <v>0.16282824463547499</v>
      </c>
      <c r="L1112" s="17">
        <v>0.115876416365503</v>
      </c>
      <c r="M1112" s="17"/>
      <c r="N1112" s="17">
        <v>0.14033475800918499</v>
      </c>
      <c r="O1112" s="17">
        <v>0.14141370378864801</v>
      </c>
      <c r="P1112" s="17">
        <v>0.15510954585529299</v>
      </c>
      <c r="Q1112" s="17">
        <v>0.159395887789263</v>
      </c>
      <c r="R1112" s="17">
        <v>0.177564971332247</v>
      </c>
      <c r="S1112" s="17"/>
      <c r="T1112" s="17">
        <v>0.161335087943109</v>
      </c>
      <c r="U1112" s="17">
        <v>0.14656367219182201</v>
      </c>
      <c r="V1112" s="17">
        <v>0.146509948903915</v>
      </c>
      <c r="W1112" s="17">
        <v>0.152777848737747</v>
      </c>
      <c r="X1112" s="17"/>
      <c r="Y1112" s="17">
        <v>0.15608592532465401</v>
      </c>
      <c r="Z1112" s="17">
        <v>0.14460495599558401</v>
      </c>
      <c r="AA1112" s="17">
        <v>0.15096122772430601</v>
      </c>
      <c r="AB1112" s="17">
        <v>0.145237403335544</v>
      </c>
      <c r="AC1112" s="17">
        <v>0.21614457713487201</v>
      </c>
      <c r="AD1112" s="17">
        <v>0.15444028351425701</v>
      </c>
      <c r="AE1112" s="17"/>
      <c r="AF1112" s="17">
        <v>0.14861295924274701</v>
      </c>
      <c r="AG1112" s="17">
        <v>0.15286492813407301</v>
      </c>
      <c r="AH1112" s="17"/>
      <c r="AI1112" s="17">
        <v>8.7520976239658294E-2</v>
      </c>
      <c r="AJ1112" s="17">
        <v>0.14029367271999199</v>
      </c>
      <c r="AK1112" s="17">
        <v>0.13639841972913599</v>
      </c>
      <c r="AL1112" s="17">
        <v>0.18897208444629501</v>
      </c>
      <c r="AM1112" s="17">
        <v>0.168252715445284</v>
      </c>
      <c r="AN1112" s="17">
        <v>0.16039021175124599</v>
      </c>
      <c r="AO1112" s="17">
        <v>0.15035195088735301</v>
      </c>
      <c r="AP1112" s="17"/>
      <c r="AQ1112" s="17">
        <v>0.128281131754171</v>
      </c>
      <c r="AR1112" s="17">
        <v>0.18908242952526</v>
      </c>
      <c r="AS1112" s="17"/>
      <c r="AT1112" s="17">
        <v>9.2827332727442494E-2</v>
      </c>
      <c r="AU1112" s="17">
        <v>0.13121205750001699</v>
      </c>
      <c r="AV1112" s="17">
        <v>0.21915406028603601</v>
      </c>
      <c r="AW1112" s="17"/>
      <c r="AX1112" s="17">
        <v>0.15290220466722801</v>
      </c>
      <c r="AY1112" s="17">
        <v>0.14969410423222901</v>
      </c>
      <c r="AZ1112" s="17"/>
      <c r="BA1112" s="17">
        <v>0.30539755551095799</v>
      </c>
      <c r="BB1112" s="17">
        <v>0.123826637468297</v>
      </c>
      <c r="BC1112" s="17">
        <v>0.108169999518897</v>
      </c>
      <c r="BD1112" s="17">
        <v>0.12402084561612001</v>
      </c>
      <c r="BE1112" s="17">
        <v>0.25414854260429898</v>
      </c>
      <c r="BF1112" s="17"/>
      <c r="BG1112" s="17">
        <v>0.16618368750239201</v>
      </c>
      <c r="BH1112" s="17">
        <v>0.22118950990762801</v>
      </c>
    </row>
    <row r="1113" spans="2:60" x14ac:dyDescent="0.35">
      <c r="B1113" t="s">
        <v>314</v>
      </c>
      <c r="C1113" s="17">
        <v>0.28428480243100901</v>
      </c>
      <c r="D1113" s="17">
        <v>0.29286598144741999</v>
      </c>
      <c r="E1113" s="17">
        <v>0.27926388454843698</v>
      </c>
      <c r="F1113" s="17"/>
      <c r="G1113" s="17">
        <v>0.24491445182171201</v>
      </c>
      <c r="H1113" s="17">
        <v>0.27974529283944799</v>
      </c>
      <c r="I1113" s="17">
        <v>0.29733585526163098</v>
      </c>
      <c r="J1113" s="17">
        <v>0.22825226475862101</v>
      </c>
      <c r="K1113" s="17">
        <v>0.29199936991137398</v>
      </c>
      <c r="L1113" s="17">
        <v>0.33686957338468698</v>
      </c>
      <c r="M1113" s="17"/>
      <c r="N1113" s="17">
        <v>0.26741602435721401</v>
      </c>
      <c r="O1113" s="17">
        <v>0.25229902838964202</v>
      </c>
      <c r="P1113" s="17">
        <v>0.31177192508325502</v>
      </c>
      <c r="Q1113" s="17">
        <v>0.322359079261058</v>
      </c>
      <c r="R1113" s="17">
        <v>0.25971917740176098</v>
      </c>
      <c r="S1113" s="17"/>
      <c r="T1113" s="17">
        <v>0.25213561971153903</v>
      </c>
      <c r="U1113" s="17">
        <v>0.31704534376234</v>
      </c>
      <c r="V1113" s="17">
        <v>0.27862008856522402</v>
      </c>
      <c r="W1113" s="17">
        <v>0.28765604668023298</v>
      </c>
      <c r="X1113" s="17"/>
      <c r="Y1113" s="17">
        <v>0.24913147365250901</v>
      </c>
      <c r="Z1113" s="17">
        <v>0.29782063857353103</v>
      </c>
      <c r="AA1113" s="17">
        <v>0.18253359198184699</v>
      </c>
      <c r="AB1113" s="17">
        <v>0.35998814536684598</v>
      </c>
      <c r="AC1113" s="17">
        <v>0.14942227573436501</v>
      </c>
      <c r="AD1113" s="17">
        <v>0.31943016592711398</v>
      </c>
      <c r="AE1113" s="17"/>
      <c r="AF1113" s="17">
        <v>0.29825187084782101</v>
      </c>
      <c r="AG1113" s="17">
        <v>0.26759624382712999</v>
      </c>
      <c r="AH1113" s="17"/>
      <c r="AI1113" s="17">
        <v>0.28251883134834499</v>
      </c>
      <c r="AJ1113" s="17">
        <v>0.29790537660139099</v>
      </c>
      <c r="AK1113" s="17">
        <v>0.26335574234102099</v>
      </c>
      <c r="AL1113" s="17">
        <v>0.25369796924172999</v>
      </c>
      <c r="AM1113" s="17">
        <v>0.28569085181527398</v>
      </c>
      <c r="AN1113" s="17">
        <v>0.341972242237081</v>
      </c>
      <c r="AO1113" s="17">
        <v>0.24032725077007899</v>
      </c>
      <c r="AP1113" s="17"/>
      <c r="AQ1113" s="17">
        <v>0.28016781615701802</v>
      </c>
      <c r="AR1113" s="17">
        <v>0.30341310476817601</v>
      </c>
      <c r="AS1113" s="17"/>
      <c r="AT1113" s="17">
        <v>0.24513853709132</v>
      </c>
      <c r="AU1113" s="17">
        <v>0.28946071800802498</v>
      </c>
      <c r="AV1113" s="17">
        <v>0.31413417129708299</v>
      </c>
      <c r="AW1113" s="17"/>
      <c r="AX1113" s="17">
        <v>0.29808680467948001</v>
      </c>
      <c r="AY1113" s="17">
        <v>0.27929923276708701</v>
      </c>
      <c r="AZ1113" s="17"/>
      <c r="BA1113" s="17">
        <v>0.26284440326411701</v>
      </c>
      <c r="BB1113" s="17">
        <v>0.30020737913907702</v>
      </c>
      <c r="BC1113" s="17">
        <v>0.29412765116442002</v>
      </c>
      <c r="BD1113" s="17">
        <v>0.26789154710359903</v>
      </c>
      <c r="BE1113" s="17">
        <v>0.29623354453829398</v>
      </c>
      <c r="BF1113" s="17"/>
      <c r="BG1113" s="17">
        <v>0.29149130579639299</v>
      </c>
      <c r="BH1113" s="17">
        <v>0.289055020351979</v>
      </c>
    </row>
    <row r="1114" spans="2:60" x14ac:dyDescent="0.35">
      <c r="B1114" t="s">
        <v>313</v>
      </c>
      <c r="C1114" s="17">
        <v>0.26376504181629101</v>
      </c>
      <c r="D1114" s="17">
        <v>0.24489176838127699</v>
      </c>
      <c r="E1114" s="17">
        <v>0.28245927307282298</v>
      </c>
      <c r="F1114" s="17"/>
      <c r="G1114" s="17">
        <v>0.18953467389946299</v>
      </c>
      <c r="H1114" s="17">
        <v>0.26233726555493603</v>
      </c>
      <c r="I1114" s="17">
        <v>0.27631582403801502</v>
      </c>
      <c r="J1114" s="17">
        <v>0.32345911456541798</v>
      </c>
      <c r="K1114" s="17">
        <v>0.25188141978412998</v>
      </c>
      <c r="L1114" s="17">
        <v>0.262198945190592</v>
      </c>
      <c r="M1114" s="17"/>
      <c r="N1114" s="17">
        <v>0.28357512895397702</v>
      </c>
      <c r="O1114" s="17">
        <v>0.275307641107151</v>
      </c>
      <c r="P1114" s="17">
        <v>0.27408403932882502</v>
      </c>
      <c r="Q1114" s="17">
        <v>0.25080264726054202</v>
      </c>
      <c r="R1114" s="17">
        <v>0.18165379863644299</v>
      </c>
      <c r="S1114" s="17"/>
      <c r="T1114" s="17">
        <v>0.25484723924146402</v>
      </c>
      <c r="U1114" s="17">
        <v>0.25085283175644901</v>
      </c>
      <c r="V1114" s="17">
        <v>0.25996288595475697</v>
      </c>
      <c r="W1114" s="17">
        <v>0.28737916869204</v>
      </c>
      <c r="X1114" s="17"/>
      <c r="Y1114" s="17">
        <v>0.27473418081651502</v>
      </c>
      <c r="Z1114" s="17">
        <v>0.26125017801601602</v>
      </c>
      <c r="AA1114" s="17">
        <v>0.280156792920704</v>
      </c>
      <c r="AB1114" s="17">
        <v>0.246968306821363</v>
      </c>
      <c r="AC1114" s="17">
        <v>0.25542843453244002</v>
      </c>
      <c r="AD1114" s="17">
        <v>0.25043027836828002</v>
      </c>
      <c r="AE1114" s="17"/>
      <c r="AF1114" s="17">
        <v>0.26782439429041699</v>
      </c>
      <c r="AG1114" s="17">
        <v>0.25695478695000201</v>
      </c>
      <c r="AH1114" s="17"/>
      <c r="AI1114" s="17">
        <v>0.29306754198322699</v>
      </c>
      <c r="AJ1114" s="17">
        <v>0.27340009408513999</v>
      </c>
      <c r="AK1114" s="17">
        <v>0.30109815247914601</v>
      </c>
      <c r="AL1114" s="17">
        <v>0.25097213628023901</v>
      </c>
      <c r="AM1114" s="17">
        <v>0.243726318657426</v>
      </c>
      <c r="AN1114" s="17">
        <v>0.215539046396551</v>
      </c>
      <c r="AO1114" s="17">
        <v>0.23097661679338299</v>
      </c>
      <c r="AP1114" s="17"/>
      <c r="AQ1114" s="17">
        <v>0.26856180896245502</v>
      </c>
      <c r="AR1114" s="17">
        <v>0.23708396119811401</v>
      </c>
      <c r="AS1114" s="17"/>
      <c r="AT1114" s="17">
        <v>0.24003694255330199</v>
      </c>
      <c r="AU1114" s="17">
        <v>0.30447326508643902</v>
      </c>
      <c r="AV1114" s="17">
        <v>0.22785033291795601</v>
      </c>
      <c r="AW1114" s="17"/>
      <c r="AX1114" s="17">
        <v>0.25495409983741502</v>
      </c>
      <c r="AY1114" s="17">
        <v>0.26694773692455498</v>
      </c>
      <c r="AZ1114" s="17"/>
      <c r="BA1114" s="17">
        <v>0.18669140765914699</v>
      </c>
      <c r="BB1114" s="17">
        <v>0.30068102646425698</v>
      </c>
      <c r="BC1114" s="17">
        <v>0.24830384273906</v>
      </c>
      <c r="BD1114" s="17">
        <v>0.21028289740938599</v>
      </c>
      <c r="BE1114" s="17">
        <v>0.242591207808143</v>
      </c>
      <c r="BF1114" s="17"/>
      <c r="BG1114" s="17">
        <v>0.27408941124776598</v>
      </c>
      <c r="BH1114" s="17">
        <v>0.23440808704712901</v>
      </c>
    </row>
    <row r="1115" spans="2:60" x14ac:dyDescent="0.35">
      <c r="B1115" t="s">
        <v>312</v>
      </c>
      <c r="C1115" s="17">
        <v>0.171948259216996</v>
      </c>
      <c r="D1115" s="17">
        <v>0.16262785011730099</v>
      </c>
      <c r="E1115" s="17">
        <v>0.178501582612038</v>
      </c>
      <c r="F1115" s="17"/>
      <c r="G1115" s="17">
        <v>0.199110962169637</v>
      </c>
      <c r="H1115" s="17">
        <v>0.15014239016290601</v>
      </c>
      <c r="I1115" s="17">
        <v>0.144486474389703</v>
      </c>
      <c r="J1115" s="17">
        <v>0.155571834270256</v>
      </c>
      <c r="K1115" s="17">
        <v>0.18388816688246001</v>
      </c>
      <c r="L1115" s="17">
        <v>0.19945116208098501</v>
      </c>
      <c r="M1115" s="17"/>
      <c r="N1115" s="17">
        <v>0.175758568909126</v>
      </c>
      <c r="O1115" s="17">
        <v>0.16344114846074101</v>
      </c>
      <c r="P1115" s="17">
        <v>0.15038289771067301</v>
      </c>
      <c r="Q1115" s="17">
        <v>0.19655838403428899</v>
      </c>
      <c r="R1115" s="17">
        <v>0.24242515559756</v>
      </c>
      <c r="S1115" s="17"/>
      <c r="T1115" s="17">
        <v>0.20795965416387899</v>
      </c>
      <c r="U1115" s="17">
        <v>0.16642521890907599</v>
      </c>
      <c r="V1115" s="17">
        <v>0.16634281135026999</v>
      </c>
      <c r="W1115" s="17">
        <v>0.160117428779705</v>
      </c>
      <c r="X1115" s="17"/>
      <c r="Y1115" s="17">
        <v>0.16797289342052599</v>
      </c>
      <c r="Z1115" s="17">
        <v>0.18972643792696001</v>
      </c>
      <c r="AA1115" s="17">
        <v>0.16079732976291899</v>
      </c>
      <c r="AB1115" s="17">
        <v>0.14960049989181401</v>
      </c>
      <c r="AC1115" s="17">
        <v>0.11775236160472501</v>
      </c>
      <c r="AD1115" s="17">
        <v>0.147404807402432</v>
      </c>
      <c r="AE1115" s="17"/>
      <c r="AF1115" s="17">
        <v>0.16014258090452299</v>
      </c>
      <c r="AG1115" s="17">
        <v>0.18946070240760299</v>
      </c>
      <c r="AH1115" s="17"/>
      <c r="AI1115" s="17">
        <v>0.157583887771542</v>
      </c>
      <c r="AJ1115" s="17">
        <v>0.13561369813705901</v>
      </c>
      <c r="AK1115" s="17">
        <v>0.18118952924972501</v>
      </c>
      <c r="AL1115" s="17">
        <v>0.191402715607317</v>
      </c>
      <c r="AM1115" s="17">
        <v>0.18517281694496901</v>
      </c>
      <c r="AN1115" s="17">
        <v>0.174121176001617</v>
      </c>
      <c r="AO1115" s="17">
        <v>0.253589147483894</v>
      </c>
      <c r="AP1115" s="17"/>
      <c r="AQ1115" s="17">
        <v>0.192205188246417</v>
      </c>
      <c r="AR1115" s="17">
        <v>0.15386743422773899</v>
      </c>
      <c r="AS1115" s="17"/>
      <c r="AT1115" s="17">
        <v>0.27031056362804201</v>
      </c>
      <c r="AU1115" s="17">
        <v>0.15818505430148699</v>
      </c>
      <c r="AV1115" s="17">
        <v>0.141484685377921</v>
      </c>
      <c r="AW1115" s="17"/>
      <c r="AX1115" s="17">
        <v>0.175821268050392</v>
      </c>
      <c r="AY1115" s="17">
        <v>0.170549248044539</v>
      </c>
      <c r="AZ1115" s="17"/>
      <c r="BA1115" s="17">
        <v>0.13493982483476599</v>
      </c>
      <c r="BB1115" s="17">
        <v>0.16743395259892299</v>
      </c>
      <c r="BC1115" s="17">
        <v>0.210745076235658</v>
      </c>
      <c r="BD1115" s="17">
        <v>0.210309544158895</v>
      </c>
      <c r="BE1115" s="17">
        <v>0.12647119252066499</v>
      </c>
      <c r="BF1115" s="17"/>
      <c r="BG1115" s="17">
        <v>0.15985368913846501</v>
      </c>
      <c r="BH1115" s="17">
        <v>0.147705956808628</v>
      </c>
    </row>
    <row r="1116" spans="2:60" x14ac:dyDescent="0.35">
      <c r="B1116" t="s">
        <v>311</v>
      </c>
      <c r="C1116" s="17">
        <v>9.9542773481007402E-2</v>
      </c>
      <c r="D1116" s="17">
        <v>0.101635113679236</v>
      </c>
      <c r="E1116" s="17">
        <v>9.5931274674414202E-2</v>
      </c>
      <c r="F1116" s="17"/>
      <c r="G1116" s="17">
        <v>8.2261935341728099E-2</v>
      </c>
      <c r="H1116" s="17">
        <v>0.11382283605070299</v>
      </c>
      <c r="I1116" s="17">
        <v>0.11903997052079</v>
      </c>
      <c r="J1116" s="17">
        <v>0.11208804160651099</v>
      </c>
      <c r="K1116" s="17">
        <v>9.2141749273834603E-2</v>
      </c>
      <c r="L1116" s="17">
        <v>7.8343659928708398E-2</v>
      </c>
      <c r="M1116" s="17"/>
      <c r="N1116" s="17">
        <v>8.3238833275988494E-2</v>
      </c>
      <c r="O1116" s="17">
        <v>0.128972321721912</v>
      </c>
      <c r="P1116" s="17">
        <v>9.0712302317848006E-2</v>
      </c>
      <c r="Q1116" s="17">
        <v>6.7354929387517901E-2</v>
      </c>
      <c r="R1116" s="17">
        <v>0.13380215624145</v>
      </c>
      <c r="S1116" s="17"/>
      <c r="T1116" s="17">
        <v>9.8445527823373694E-2</v>
      </c>
      <c r="U1116" s="17">
        <v>9.4774595025843206E-2</v>
      </c>
      <c r="V1116" s="17">
        <v>0.114267892351003</v>
      </c>
      <c r="W1116" s="17">
        <v>8.1001496690836394E-2</v>
      </c>
      <c r="X1116" s="17"/>
      <c r="Y1116" s="17">
        <v>0.12154525231138701</v>
      </c>
      <c r="Z1116" s="17">
        <v>7.7785601421686501E-2</v>
      </c>
      <c r="AA1116" s="17">
        <v>0.18134787701368599</v>
      </c>
      <c r="AB1116" s="17">
        <v>6.5754006185586703E-2</v>
      </c>
      <c r="AC1116" s="17">
        <v>0.2612523509936</v>
      </c>
      <c r="AD1116" s="17">
        <v>0.10061967518198101</v>
      </c>
      <c r="AE1116" s="17"/>
      <c r="AF1116" s="17">
        <v>0.104414389087606</v>
      </c>
      <c r="AG1116" s="17">
        <v>9.4538364899153099E-2</v>
      </c>
      <c r="AH1116" s="17"/>
      <c r="AI1116" s="17">
        <v>7.6869242421137296E-2</v>
      </c>
      <c r="AJ1116" s="17">
        <v>0.123579352792487</v>
      </c>
      <c r="AK1116" s="17">
        <v>7.8739299670962506E-2</v>
      </c>
      <c r="AL1116" s="17">
        <v>9.5200397339222295E-2</v>
      </c>
      <c r="AM1116" s="17">
        <v>9.9807776289760106E-2</v>
      </c>
      <c r="AN1116" s="17">
        <v>9.4028987404230394E-2</v>
      </c>
      <c r="AO1116" s="17">
        <v>0.124755034065291</v>
      </c>
      <c r="AP1116" s="17"/>
      <c r="AQ1116" s="17">
        <v>0.113226011634524</v>
      </c>
      <c r="AR1116" s="17">
        <v>8.92062025656956E-2</v>
      </c>
      <c r="AS1116" s="17"/>
      <c r="AT1116" s="17">
        <v>0.14220150999231301</v>
      </c>
      <c r="AU1116" s="17">
        <v>8.3649185689875505E-2</v>
      </c>
      <c r="AV1116" s="17">
        <v>8.7225647676822005E-2</v>
      </c>
      <c r="AW1116" s="17"/>
      <c r="AX1116" s="17">
        <v>9.4197526141985496E-2</v>
      </c>
      <c r="AY1116" s="17">
        <v>0.10147358775706899</v>
      </c>
      <c r="AZ1116" s="17"/>
      <c r="BA1116" s="17">
        <v>9.0217174887411003E-2</v>
      </c>
      <c r="BB1116" s="17">
        <v>9.9147557874441197E-2</v>
      </c>
      <c r="BC1116" s="17">
        <v>0.12827334437679</v>
      </c>
      <c r="BD1116" s="17">
        <v>0.17916452359302101</v>
      </c>
      <c r="BE1116" s="17">
        <v>5.0310687325279997E-2</v>
      </c>
      <c r="BF1116" s="17"/>
      <c r="BG1116" s="17">
        <v>9.7064268969571599E-2</v>
      </c>
      <c r="BH1116" s="17">
        <v>8.2947073743659505E-2</v>
      </c>
    </row>
    <row r="1117" spans="2:60" x14ac:dyDescent="0.35">
      <c r="B1117" t="s">
        <v>114</v>
      </c>
      <c r="C1117" s="17">
        <v>2.9913700286889201E-2</v>
      </c>
      <c r="D1117" s="17">
        <v>2.2894249194816502E-2</v>
      </c>
      <c r="E1117" s="17">
        <v>3.4824419394574098E-2</v>
      </c>
      <c r="F1117" s="17"/>
      <c r="G1117" s="17">
        <v>6.8867019081381001E-2</v>
      </c>
      <c r="H1117" s="17">
        <v>3.5750088914148097E-2</v>
      </c>
      <c r="I1117" s="17">
        <v>3.0339734626163298E-2</v>
      </c>
      <c r="J1117" s="17">
        <v>3.63064519764522E-2</v>
      </c>
      <c r="K1117" s="17">
        <v>1.72610495127253E-2</v>
      </c>
      <c r="L1117" s="17">
        <v>7.2602430495251804E-3</v>
      </c>
      <c r="M1117" s="17"/>
      <c r="N1117" s="17">
        <v>4.9676686494510097E-2</v>
      </c>
      <c r="O1117" s="17">
        <v>3.8566156531905503E-2</v>
      </c>
      <c r="P1117" s="17">
        <v>1.7939289704105899E-2</v>
      </c>
      <c r="Q1117" s="17">
        <v>3.52907226732915E-3</v>
      </c>
      <c r="R1117" s="17">
        <v>4.8347407905403603E-3</v>
      </c>
      <c r="S1117" s="17"/>
      <c r="T1117" s="17">
        <v>2.5276871116634798E-2</v>
      </c>
      <c r="U1117" s="17">
        <v>2.4338338354470399E-2</v>
      </c>
      <c r="V1117" s="17">
        <v>3.4296372874829797E-2</v>
      </c>
      <c r="W1117" s="17">
        <v>3.1068010419438401E-2</v>
      </c>
      <c r="X1117" s="17"/>
      <c r="Y1117" s="17">
        <v>3.05302744744083E-2</v>
      </c>
      <c r="Z1117" s="17">
        <v>2.8812188066221499E-2</v>
      </c>
      <c r="AA1117" s="17">
        <v>4.4203180596537502E-2</v>
      </c>
      <c r="AB1117" s="17">
        <v>3.2451638398845399E-2</v>
      </c>
      <c r="AC1117" s="17">
        <v>0</v>
      </c>
      <c r="AD1117" s="17">
        <v>2.7674789605935501E-2</v>
      </c>
      <c r="AE1117" s="17"/>
      <c r="AF1117" s="17">
        <v>2.0753805626886199E-2</v>
      </c>
      <c r="AG1117" s="17">
        <v>3.85849737820382E-2</v>
      </c>
      <c r="AH1117" s="17"/>
      <c r="AI1117" s="17">
        <v>0.10243952023609</v>
      </c>
      <c r="AJ1117" s="17">
        <v>2.9207805663931299E-2</v>
      </c>
      <c r="AK1117" s="17">
        <v>3.9218856530008797E-2</v>
      </c>
      <c r="AL1117" s="17">
        <v>1.9754697085196601E-2</v>
      </c>
      <c r="AM1117" s="17">
        <v>1.7349520847287098E-2</v>
      </c>
      <c r="AN1117" s="17">
        <v>1.39483362092743E-2</v>
      </c>
      <c r="AO1117" s="17">
        <v>0</v>
      </c>
      <c r="AP1117" s="17"/>
      <c r="AQ1117" s="17">
        <v>1.7558043245414399E-2</v>
      </c>
      <c r="AR1117" s="17">
        <v>2.73468677150151E-2</v>
      </c>
      <c r="AS1117" s="17"/>
      <c r="AT1117" s="17">
        <v>9.4851140075814192E-3</v>
      </c>
      <c r="AU1117" s="17">
        <v>3.3019719414155803E-2</v>
      </c>
      <c r="AV1117" s="17">
        <v>1.0151102444181499E-2</v>
      </c>
      <c r="AW1117" s="17"/>
      <c r="AX1117" s="17">
        <v>2.4038096623498699E-2</v>
      </c>
      <c r="AY1117" s="17">
        <v>3.2036090274520798E-2</v>
      </c>
      <c r="AZ1117" s="17"/>
      <c r="BA1117" s="17">
        <v>1.99096338436008E-2</v>
      </c>
      <c r="BB1117" s="17">
        <v>8.7034464550040502E-3</v>
      </c>
      <c r="BC1117" s="17">
        <v>1.0380085965174901E-2</v>
      </c>
      <c r="BD1117" s="17">
        <v>8.3306421189774695E-3</v>
      </c>
      <c r="BE1117" s="17">
        <v>3.0244825203319298E-2</v>
      </c>
      <c r="BF1117" s="17"/>
      <c r="BG1117" s="17">
        <v>1.1317637345412499E-2</v>
      </c>
      <c r="BH1117" s="17">
        <v>2.46943521409759E-2</v>
      </c>
    </row>
    <row r="1118" spans="2:60" x14ac:dyDescent="0.35">
      <c r="B1118" t="s">
        <v>317</v>
      </c>
      <c r="C1118" s="17">
        <v>0.43483022519881598</v>
      </c>
      <c r="D1118" s="17">
        <v>0.46795101862736899</v>
      </c>
      <c r="E1118" s="17">
        <v>0.40828345024615098</v>
      </c>
      <c r="F1118" s="17"/>
      <c r="G1118" s="17">
        <v>0.46022540950779101</v>
      </c>
      <c r="H1118" s="17">
        <v>0.43794741931730702</v>
      </c>
      <c r="I1118" s="17">
        <v>0.42981799642532897</v>
      </c>
      <c r="J1118" s="17">
        <v>0.37257455758136299</v>
      </c>
      <c r="K1118" s="17">
        <v>0.45482761454685</v>
      </c>
      <c r="L1118" s="17">
        <v>0.45274598975018898</v>
      </c>
      <c r="M1118" s="17"/>
      <c r="N1118" s="17">
        <v>0.407750782366399</v>
      </c>
      <c r="O1118" s="17">
        <v>0.39371273217829</v>
      </c>
      <c r="P1118" s="17">
        <v>0.46688147093854798</v>
      </c>
      <c r="Q1118" s="17">
        <v>0.481754967050322</v>
      </c>
      <c r="R1118" s="17">
        <v>0.437284148734008</v>
      </c>
      <c r="S1118" s="17"/>
      <c r="T1118" s="17">
        <v>0.413470707654648</v>
      </c>
      <c r="U1118" s="17">
        <v>0.46360901595416198</v>
      </c>
      <c r="V1118" s="17">
        <v>0.42513003746914002</v>
      </c>
      <c r="W1118" s="17">
        <v>0.44043389541798</v>
      </c>
      <c r="X1118" s="17"/>
      <c r="Y1118" s="17">
        <v>0.40521739897716402</v>
      </c>
      <c r="Z1118" s="17">
        <v>0.44242559456911601</v>
      </c>
      <c r="AA1118" s="17">
        <v>0.33349481970615402</v>
      </c>
      <c r="AB1118" s="17">
        <v>0.50522554870239</v>
      </c>
      <c r="AC1118" s="17">
        <v>0.36556685286923601</v>
      </c>
      <c r="AD1118" s="17">
        <v>0.47387044944137102</v>
      </c>
      <c r="AE1118" s="17"/>
      <c r="AF1118" s="17">
        <v>0.44686483009056799</v>
      </c>
      <c r="AG1118" s="17">
        <v>0.42046117196120297</v>
      </c>
      <c r="AH1118" s="17"/>
      <c r="AI1118" s="17">
        <v>0.37003980758800298</v>
      </c>
      <c r="AJ1118" s="17">
        <v>0.43819904932138298</v>
      </c>
      <c r="AK1118" s="17">
        <v>0.39975416207015801</v>
      </c>
      <c r="AL1118" s="17">
        <v>0.44267005368802498</v>
      </c>
      <c r="AM1118" s="17">
        <v>0.45394356726055801</v>
      </c>
      <c r="AN1118" s="17">
        <v>0.50236245398832702</v>
      </c>
      <c r="AO1118" s="17">
        <v>0.39067920165743197</v>
      </c>
      <c r="AP1118" s="17"/>
      <c r="AQ1118" s="17">
        <v>0.40844894791118902</v>
      </c>
      <c r="AR1118" s="17">
        <v>0.49249553429343601</v>
      </c>
      <c r="AS1118" s="17"/>
      <c r="AT1118" s="17">
        <v>0.33796586981876198</v>
      </c>
      <c r="AU1118" s="17">
        <v>0.420672775508043</v>
      </c>
      <c r="AV1118" s="17">
        <v>0.533288231583119</v>
      </c>
      <c r="AW1118" s="17"/>
      <c r="AX1118" s="17">
        <v>0.45098900934670899</v>
      </c>
      <c r="AY1118" s="17">
        <v>0.42899333699931602</v>
      </c>
      <c r="AZ1118" s="17"/>
      <c r="BA1118" s="17">
        <v>0.568241958775075</v>
      </c>
      <c r="BB1118" s="17">
        <v>0.424034016607374</v>
      </c>
      <c r="BC1118" s="17">
        <v>0.40229765068331702</v>
      </c>
      <c r="BD1118" s="17">
        <v>0.39191239271972</v>
      </c>
      <c r="BE1118" s="17">
        <v>0.55038208714259296</v>
      </c>
      <c r="BF1118" s="17"/>
      <c r="BG1118" s="17">
        <v>0.45767499329878403</v>
      </c>
      <c r="BH1118" s="17">
        <v>0.51024453025960703</v>
      </c>
    </row>
    <row r="1119" spans="2:60" x14ac:dyDescent="0.35">
      <c r="B1119" t="s">
        <v>316</v>
      </c>
      <c r="C1119" s="17">
        <v>0.27149103269800301</v>
      </c>
      <c r="D1119" s="17">
        <v>0.26426296379653702</v>
      </c>
      <c r="E1119" s="17">
        <v>0.274432857286452</v>
      </c>
      <c r="F1119" s="17"/>
      <c r="G1119" s="17">
        <v>0.28137289751136502</v>
      </c>
      <c r="H1119" s="17">
        <v>0.26396522621361002</v>
      </c>
      <c r="I1119" s="17">
        <v>0.26352644491049199</v>
      </c>
      <c r="J1119" s="17">
        <v>0.26765987587676698</v>
      </c>
      <c r="K1119" s="17">
        <v>0.27602991615629502</v>
      </c>
      <c r="L1119" s="17">
        <v>0.27779482200969402</v>
      </c>
      <c r="M1119" s="17"/>
      <c r="N1119" s="17">
        <v>0.25899740218511402</v>
      </c>
      <c r="O1119" s="17">
        <v>0.29241347018265401</v>
      </c>
      <c r="P1119" s="17">
        <v>0.241095200028521</v>
      </c>
      <c r="Q1119" s="17">
        <v>0.26391331342180702</v>
      </c>
      <c r="R1119" s="17">
        <v>0.37622731183900898</v>
      </c>
      <c r="S1119" s="17"/>
      <c r="T1119" s="17">
        <v>0.30640518198725297</v>
      </c>
      <c r="U1119" s="17">
        <v>0.26119981393491898</v>
      </c>
      <c r="V1119" s="17">
        <v>0.280610703701274</v>
      </c>
      <c r="W1119" s="17">
        <v>0.24111892547054101</v>
      </c>
      <c r="X1119" s="17"/>
      <c r="Y1119" s="17">
        <v>0.28951814573191298</v>
      </c>
      <c r="Z1119" s="17">
        <v>0.26751203934864698</v>
      </c>
      <c r="AA1119" s="17">
        <v>0.34214520677660498</v>
      </c>
      <c r="AB1119" s="17">
        <v>0.215354506077401</v>
      </c>
      <c r="AC1119" s="17">
        <v>0.37900471259832402</v>
      </c>
      <c r="AD1119" s="17">
        <v>0.24802448258441301</v>
      </c>
      <c r="AE1119" s="17"/>
      <c r="AF1119" s="17">
        <v>0.26455696999212902</v>
      </c>
      <c r="AG1119" s="17">
        <v>0.283999067306756</v>
      </c>
      <c r="AH1119" s="17"/>
      <c r="AI1119" s="17">
        <v>0.23445313019267899</v>
      </c>
      <c r="AJ1119" s="17">
        <v>0.25919305092954598</v>
      </c>
      <c r="AK1119" s="17">
        <v>0.25992882892068803</v>
      </c>
      <c r="AL1119" s="17">
        <v>0.28660311294653901</v>
      </c>
      <c r="AM1119" s="17">
        <v>0.28498059323472902</v>
      </c>
      <c r="AN1119" s="17">
        <v>0.26815016340584702</v>
      </c>
      <c r="AO1119" s="17">
        <v>0.37834418154918498</v>
      </c>
      <c r="AP1119" s="17"/>
      <c r="AQ1119" s="17">
        <v>0.30543119988094097</v>
      </c>
      <c r="AR1119" s="17">
        <v>0.24307363679343399</v>
      </c>
      <c r="AS1119" s="17"/>
      <c r="AT1119" s="17">
        <v>0.41251207362035502</v>
      </c>
      <c r="AU1119" s="17">
        <v>0.241834239991362</v>
      </c>
      <c r="AV1119" s="17">
        <v>0.228710333054743</v>
      </c>
      <c r="AW1119" s="17"/>
      <c r="AX1119" s="17">
        <v>0.27001879419237801</v>
      </c>
      <c r="AY1119" s="17">
        <v>0.27202283580160802</v>
      </c>
      <c r="AZ1119" s="17"/>
      <c r="BA1119" s="17">
        <v>0.22515699972217701</v>
      </c>
      <c r="BB1119" s="17">
        <v>0.26658151047336498</v>
      </c>
      <c r="BC1119" s="17">
        <v>0.33901842061244802</v>
      </c>
      <c r="BD1119" s="17">
        <v>0.38947406775191601</v>
      </c>
      <c r="BE1119" s="17">
        <v>0.17678187984594501</v>
      </c>
      <c r="BF1119" s="17"/>
      <c r="BG1119" s="17">
        <v>0.25691795810803703</v>
      </c>
      <c r="BH1119" s="17">
        <v>0.230653030552288</v>
      </c>
    </row>
    <row r="1120" spans="2:60" x14ac:dyDescent="0.35">
      <c r="B1120" t="s">
        <v>318</v>
      </c>
      <c r="C1120" s="17">
        <v>0.163339192500813</v>
      </c>
      <c r="D1120" s="17">
        <v>0.20368805483083099</v>
      </c>
      <c r="E1120" s="17">
        <v>0.13385059295969901</v>
      </c>
      <c r="F1120" s="17"/>
      <c r="G1120" s="17">
        <v>0.17885251199642599</v>
      </c>
      <c r="H1120" s="17">
        <v>0.173982193103697</v>
      </c>
      <c r="I1120" s="17">
        <v>0.16629155151483699</v>
      </c>
      <c r="J1120" s="17">
        <v>0.104914681704596</v>
      </c>
      <c r="K1120" s="17">
        <v>0.17879769839055501</v>
      </c>
      <c r="L1120" s="17">
        <v>0.17495116774049599</v>
      </c>
      <c r="M1120" s="17"/>
      <c r="N1120" s="17">
        <v>0.14875338018128501</v>
      </c>
      <c r="O1120" s="17">
        <v>0.10129926199563601</v>
      </c>
      <c r="P1120" s="17">
        <v>0.22578627091002701</v>
      </c>
      <c r="Q1120" s="17">
        <v>0.21784165362851499</v>
      </c>
      <c r="R1120" s="17">
        <v>6.1056836894998398E-2</v>
      </c>
      <c r="S1120" s="17"/>
      <c r="T1120" s="17">
        <v>0.10706552566739599</v>
      </c>
      <c r="U1120" s="17">
        <v>0.20240920201924301</v>
      </c>
      <c r="V1120" s="17">
        <v>0.14451933376786599</v>
      </c>
      <c r="W1120" s="17">
        <v>0.199314969947439</v>
      </c>
      <c r="X1120" s="17"/>
      <c r="Y1120" s="17">
        <v>0.115699253245251</v>
      </c>
      <c r="Z1120" s="17">
        <v>0.174913555220469</v>
      </c>
      <c r="AA1120" s="17">
        <v>-8.6503870704510207E-3</v>
      </c>
      <c r="AB1120" s="17">
        <v>0.28987104262498897</v>
      </c>
      <c r="AC1120" s="17">
        <v>-1.3437859729088199E-2</v>
      </c>
      <c r="AD1120" s="17">
        <v>0.22584596685695801</v>
      </c>
      <c r="AE1120" s="17"/>
      <c r="AF1120" s="17">
        <v>0.182307860098439</v>
      </c>
      <c r="AG1120" s="17">
        <v>0.136462104654447</v>
      </c>
      <c r="AH1120" s="17"/>
      <c r="AI1120" s="17">
        <v>0.13558667739532401</v>
      </c>
      <c r="AJ1120" s="17">
        <v>0.17900599839183701</v>
      </c>
      <c r="AK1120" s="17">
        <v>0.13982533314946999</v>
      </c>
      <c r="AL1120" s="17">
        <v>0.156066940741486</v>
      </c>
      <c r="AM1120" s="17">
        <v>0.16896297402582899</v>
      </c>
      <c r="AN1120" s="17">
        <v>0.23421229058248</v>
      </c>
      <c r="AO1120" s="17">
        <v>1.23350201082467E-2</v>
      </c>
      <c r="AP1120" s="17"/>
      <c r="AQ1120" s="17">
        <v>0.10301774803024701</v>
      </c>
      <c r="AR1120" s="17">
        <v>0.24942189750000199</v>
      </c>
      <c r="AS1120" s="17"/>
      <c r="AT1120" s="17">
        <v>-7.4546203801592298E-2</v>
      </c>
      <c r="AU1120" s="17">
        <v>0.17883853551668</v>
      </c>
      <c r="AV1120" s="17">
        <v>0.30457789852837702</v>
      </c>
      <c r="AW1120" s="17"/>
      <c r="AX1120" s="17">
        <v>0.18097021515433101</v>
      </c>
      <c r="AY1120" s="17">
        <v>0.156970501197708</v>
      </c>
      <c r="AZ1120" s="17"/>
      <c r="BA1120" s="17">
        <v>0.34308495905289799</v>
      </c>
      <c r="BB1120" s="17">
        <v>0.15745250613400999</v>
      </c>
      <c r="BC1120" s="17">
        <v>6.3279230070869497E-2</v>
      </c>
      <c r="BD1120" s="17">
        <v>2.4383249678035499E-3</v>
      </c>
      <c r="BE1120" s="17">
        <v>0.373600207296648</v>
      </c>
      <c r="BF1120" s="17"/>
      <c r="BG1120" s="17">
        <v>0.200757035190748</v>
      </c>
      <c r="BH1120" s="17">
        <v>0.279591499707319</v>
      </c>
    </row>
    <row r="1121" spans="2:60" x14ac:dyDescent="0.35">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row>
    <row r="1122" spans="2:60" x14ac:dyDescent="0.35">
      <c r="B1122" s="6" t="s">
        <v>446</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row>
    <row r="1123" spans="2:60" x14ac:dyDescent="0.35">
      <c r="B1123" s="24" t="s">
        <v>97</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row>
    <row r="1124" spans="2:60" x14ac:dyDescent="0.35">
      <c r="B1124" t="s">
        <v>315</v>
      </c>
      <c r="C1124" s="17">
        <v>0.13431303504669401</v>
      </c>
      <c r="D1124" s="17">
        <v>0.14722796083952899</v>
      </c>
      <c r="E1124" s="17">
        <v>0.122778099474738</v>
      </c>
      <c r="F1124" s="17"/>
      <c r="G1124" s="17">
        <v>0.15293431010154701</v>
      </c>
      <c r="H1124" s="17">
        <v>0.16877204557529299</v>
      </c>
      <c r="I1124" s="17">
        <v>0.15784025394878601</v>
      </c>
      <c r="J1124" s="17">
        <v>0.13751630423139499</v>
      </c>
      <c r="K1124" s="17">
        <v>0.132766894601167</v>
      </c>
      <c r="L1124" s="17">
        <v>7.4456035165325493E-2</v>
      </c>
      <c r="M1124" s="17"/>
      <c r="N1124" s="17">
        <v>0.15414380720846599</v>
      </c>
      <c r="O1124" s="17">
        <v>0.107848997833159</v>
      </c>
      <c r="P1124" s="17">
        <v>0.15371099303326399</v>
      </c>
      <c r="Q1124" s="17">
        <v>0.12635573428317701</v>
      </c>
      <c r="R1124" s="17">
        <v>0.118518528519066</v>
      </c>
      <c r="S1124" s="17"/>
      <c r="T1124" s="17">
        <v>0.137503719738921</v>
      </c>
      <c r="U1124" s="17">
        <v>0.116501867191662</v>
      </c>
      <c r="V1124" s="17">
        <v>0.14161528576240701</v>
      </c>
      <c r="W1124" s="17">
        <v>0.135894587830758</v>
      </c>
      <c r="X1124" s="17"/>
      <c r="Y1124" s="17">
        <v>0.158976867704892</v>
      </c>
      <c r="Z1124" s="17">
        <v>0.11573147050053401</v>
      </c>
      <c r="AA1124" s="17">
        <v>0.161558916060944</v>
      </c>
      <c r="AB1124" s="17">
        <v>0.102986148304429</v>
      </c>
      <c r="AC1124" s="17">
        <v>0.117658598781839</v>
      </c>
      <c r="AD1124" s="17">
        <v>0.147311063618594</v>
      </c>
      <c r="AE1124" s="17"/>
      <c r="AF1124" s="17">
        <v>0.123538485515878</v>
      </c>
      <c r="AG1124" s="17">
        <v>0.15027845188073199</v>
      </c>
      <c r="AH1124" s="17"/>
      <c r="AI1124" s="17">
        <v>9.1332919290815107E-2</v>
      </c>
      <c r="AJ1124" s="17">
        <v>0.17512345090645801</v>
      </c>
      <c r="AK1124" s="17">
        <v>0.102957338069533</v>
      </c>
      <c r="AL1124" s="17">
        <v>0.10187838615766701</v>
      </c>
      <c r="AM1124" s="17">
        <v>0.13410559781415801</v>
      </c>
      <c r="AN1124" s="17">
        <v>0.15980017058120799</v>
      </c>
      <c r="AO1124" s="17">
        <v>0.15200400213540899</v>
      </c>
      <c r="AP1124" s="17"/>
      <c r="AQ1124" s="17">
        <v>0.118421105101627</v>
      </c>
      <c r="AR1124" s="17">
        <v>0.168093002158934</v>
      </c>
      <c r="AS1124" s="17"/>
      <c r="AT1124" s="17">
        <v>8.5664100916427496E-2</v>
      </c>
      <c r="AU1124" s="17">
        <v>0.119109859650657</v>
      </c>
      <c r="AV1124" s="17">
        <v>0.195579397781286</v>
      </c>
      <c r="AW1124" s="17"/>
      <c r="AX1124" s="17">
        <v>0.12827457945527601</v>
      </c>
      <c r="AY1124" s="17">
        <v>0.13649425053061801</v>
      </c>
      <c r="AZ1124" s="17"/>
      <c r="BA1124" s="17">
        <v>0.30069856221047803</v>
      </c>
      <c r="BB1124" s="17">
        <v>0.13213322787298201</v>
      </c>
      <c r="BC1124" s="17">
        <v>8.7208008708048096E-2</v>
      </c>
      <c r="BD1124" s="17">
        <v>0.13381662115783399</v>
      </c>
      <c r="BE1124" s="17">
        <v>0.1676992184543</v>
      </c>
      <c r="BF1124" s="17"/>
      <c r="BG1124" s="17">
        <v>0.171456321997943</v>
      </c>
      <c r="BH1124" s="17">
        <v>0.15911735880420699</v>
      </c>
    </row>
    <row r="1125" spans="2:60" x14ac:dyDescent="0.35">
      <c r="B1125" t="s">
        <v>314</v>
      </c>
      <c r="C1125" s="17">
        <v>0.24964047973512599</v>
      </c>
      <c r="D1125" s="17">
        <v>0.268911247715172</v>
      </c>
      <c r="E1125" s="17">
        <v>0.233845394449744</v>
      </c>
      <c r="F1125" s="17"/>
      <c r="G1125" s="17">
        <v>0.22737767491074301</v>
      </c>
      <c r="H1125" s="17">
        <v>0.33042820307620802</v>
      </c>
      <c r="I1125" s="17">
        <v>0.23461614903382499</v>
      </c>
      <c r="J1125" s="17">
        <v>0.221568072388204</v>
      </c>
      <c r="K1125" s="17">
        <v>0.21563670013460901</v>
      </c>
      <c r="L1125" s="17">
        <v>0.25337083654822301</v>
      </c>
      <c r="M1125" s="17"/>
      <c r="N1125" s="17">
        <v>0.236753874668964</v>
      </c>
      <c r="O1125" s="17">
        <v>0.240155469659878</v>
      </c>
      <c r="P1125" s="17">
        <v>0.261542877839334</v>
      </c>
      <c r="Q1125" s="17">
        <v>0.26119266662475699</v>
      </c>
      <c r="R1125" s="17">
        <v>0.25913831953900301</v>
      </c>
      <c r="S1125" s="17"/>
      <c r="T1125" s="17">
        <v>0.24291128630432701</v>
      </c>
      <c r="U1125" s="17">
        <v>0.25278960564752501</v>
      </c>
      <c r="V1125" s="17">
        <v>0.25231422675413501</v>
      </c>
      <c r="W1125" s="17">
        <v>0.24741929093887599</v>
      </c>
      <c r="X1125" s="17"/>
      <c r="Y1125" s="17">
        <v>0.246730272396635</v>
      </c>
      <c r="Z1125" s="17">
        <v>0.263803571860868</v>
      </c>
      <c r="AA1125" s="17">
        <v>0.18862661835043101</v>
      </c>
      <c r="AB1125" s="17">
        <v>0.27998314868032098</v>
      </c>
      <c r="AC1125" s="17">
        <v>0.114703283020024</v>
      </c>
      <c r="AD1125" s="17">
        <v>0.21469426268765701</v>
      </c>
      <c r="AE1125" s="17"/>
      <c r="AF1125" s="17">
        <v>0.257550375915926</v>
      </c>
      <c r="AG1125" s="17">
        <v>0.23927004622795001</v>
      </c>
      <c r="AH1125" s="17"/>
      <c r="AI1125" s="17">
        <v>0.23714594745467199</v>
      </c>
      <c r="AJ1125" s="17">
        <v>0.24925052353900701</v>
      </c>
      <c r="AK1125" s="17">
        <v>0.21512266772959299</v>
      </c>
      <c r="AL1125" s="17">
        <v>0.28112474411525501</v>
      </c>
      <c r="AM1125" s="17">
        <v>0.24634379118369701</v>
      </c>
      <c r="AN1125" s="17">
        <v>0.32392859332280899</v>
      </c>
      <c r="AO1125" s="17">
        <v>0.19006228499950401</v>
      </c>
      <c r="AP1125" s="17"/>
      <c r="AQ1125" s="17">
        <v>0.232481283714328</v>
      </c>
      <c r="AR1125" s="17">
        <v>0.28263599263904099</v>
      </c>
      <c r="AS1125" s="17"/>
      <c r="AT1125" s="17">
        <v>0.21743978047720799</v>
      </c>
      <c r="AU1125" s="17">
        <v>0.23595894252091801</v>
      </c>
      <c r="AV1125" s="17">
        <v>0.29985829342639297</v>
      </c>
      <c r="AW1125" s="17"/>
      <c r="AX1125" s="17">
        <v>0.260968890566524</v>
      </c>
      <c r="AY1125" s="17">
        <v>0.245548422628867</v>
      </c>
      <c r="AZ1125" s="17"/>
      <c r="BA1125" s="17">
        <v>0.23740937680070001</v>
      </c>
      <c r="BB1125" s="17">
        <v>0.26610443469366202</v>
      </c>
      <c r="BC1125" s="17">
        <v>0.23353223353491101</v>
      </c>
      <c r="BD1125" s="17">
        <v>0.28115122355764099</v>
      </c>
      <c r="BE1125" s="17">
        <v>0.27386704372714799</v>
      </c>
      <c r="BF1125" s="17"/>
      <c r="BG1125" s="17">
        <v>0.25941042215021198</v>
      </c>
      <c r="BH1125" s="17">
        <v>0.27571199700579901</v>
      </c>
    </row>
    <row r="1126" spans="2:60" x14ac:dyDescent="0.35">
      <c r="B1126" t="s">
        <v>313</v>
      </c>
      <c r="C1126" s="17">
        <v>0.27521999852579099</v>
      </c>
      <c r="D1126" s="17">
        <v>0.25546485478124797</v>
      </c>
      <c r="E1126" s="17">
        <v>0.29354865707814298</v>
      </c>
      <c r="F1126" s="17"/>
      <c r="G1126" s="17">
        <v>0.264760031247741</v>
      </c>
      <c r="H1126" s="17">
        <v>0.26863247947338997</v>
      </c>
      <c r="I1126" s="17">
        <v>0.231578575842491</v>
      </c>
      <c r="J1126" s="17">
        <v>0.325290747306483</v>
      </c>
      <c r="K1126" s="17">
        <v>0.30254876968597699</v>
      </c>
      <c r="L1126" s="17">
        <v>0.261840881714549</v>
      </c>
      <c r="M1126" s="17"/>
      <c r="N1126" s="17">
        <v>0.30284191898739399</v>
      </c>
      <c r="O1126" s="17">
        <v>0.28747745246093598</v>
      </c>
      <c r="P1126" s="17">
        <v>0.26598283410686202</v>
      </c>
      <c r="Q1126" s="17">
        <v>0.25580868760289299</v>
      </c>
      <c r="R1126" s="17">
        <v>0.23188805918334601</v>
      </c>
      <c r="S1126" s="17"/>
      <c r="T1126" s="17">
        <v>0.271412011995184</v>
      </c>
      <c r="U1126" s="17">
        <v>0.26065628814203901</v>
      </c>
      <c r="V1126" s="17">
        <v>0.278545548290411</v>
      </c>
      <c r="W1126" s="17">
        <v>0.28528397740808698</v>
      </c>
      <c r="X1126" s="17"/>
      <c r="Y1126" s="17">
        <v>0.25430993945017899</v>
      </c>
      <c r="Z1126" s="17">
        <v>0.26458415604344798</v>
      </c>
      <c r="AA1126" s="17">
        <v>0.29853236615824602</v>
      </c>
      <c r="AB1126" s="17">
        <v>0.32116547590636801</v>
      </c>
      <c r="AC1126" s="17">
        <v>0.31804183720423801</v>
      </c>
      <c r="AD1126" s="17">
        <v>0.32304481331360702</v>
      </c>
      <c r="AE1126" s="17"/>
      <c r="AF1126" s="17">
        <v>0.28045713644213199</v>
      </c>
      <c r="AG1126" s="17">
        <v>0.26723029017694899</v>
      </c>
      <c r="AH1126" s="17"/>
      <c r="AI1126" s="17">
        <v>0.31704408108702298</v>
      </c>
      <c r="AJ1126" s="17">
        <v>0.30398977858036602</v>
      </c>
      <c r="AK1126" s="17">
        <v>0.27374915023254798</v>
      </c>
      <c r="AL1126" s="17">
        <v>0.28107330342305398</v>
      </c>
      <c r="AM1126" s="17">
        <v>0.26728809802294701</v>
      </c>
      <c r="AN1126" s="17">
        <v>0.205905176229811</v>
      </c>
      <c r="AO1126" s="17">
        <v>0.210227384091495</v>
      </c>
      <c r="AP1126" s="17"/>
      <c r="AQ1126" s="17">
        <v>0.24884804606615099</v>
      </c>
      <c r="AR1126" s="17">
        <v>0.28679138389546799</v>
      </c>
      <c r="AS1126" s="17"/>
      <c r="AT1126" s="17">
        <v>0.24647550833343801</v>
      </c>
      <c r="AU1126" s="17">
        <v>0.31746289516398901</v>
      </c>
      <c r="AV1126" s="17">
        <v>0.24927481294169301</v>
      </c>
      <c r="AW1126" s="17"/>
      <c r="AX1126" s="17">
        <v>0.264529204219072</v>
      </c>
      <c r="AY1126" s="17">
        <v>0.27908173531001101</v>
      </c>
      <c r="AZ1126" s="17"/>
      <c r="BA1126" s="17">
        <v>0.244471543536188</v>
      </c>
      <c r="BB1126" s="17">
        <v>0.28379913845375798</v>
      </c>
      <c r="BC1126" s="17">
        <v>0.258490762093111</v>
      </c>
      <c r="BD1126" s="17">
        <v>0.19064644847526999</v>
      </c>
      <c r="BE1126" s="17">
        <v>0.32465751508720098</v>
      </c>
      <c r="BF1126" s="17"/>
      <c r="BG1126" s="17">
        <v>0.274624756765316</v>
      </c>
      <c r="BH1126" s="17">
        <v>0.29071489388965799</v>
      </c>
    </row>
    <row r="1127" spans="2:60" x14ac:dyDescent="0.35">
      <c r="B1127" t="s">
        <v>312</v>
      </c>
      <c r="C1127" s="17">
        <v>0.18935615441796999</v>
      </c>
      <c r="D1127" s="17">
        <v>0.19569428383288101</v>
      </c>
      <c r="E1127" s="17">
        <v>0.183236757401367</v>
      </c>
      <c r="F1127" s="17"/>
      <c r="G1127" s="17">
        <v>0.15268459235734599</v>
      </c>
      <c r="H1127" s="17">
        <v>0.13146703096437701</v>
      </c>
      <c r="I1127" s="17">
        <v>0.18810170054795899</v>
      </c>
      <c r="J1127" s="17">
        <v>0.133775463908231</v>
      </c>
      <c r="K1127" s="17">
        <v>0.22535595638990299</v>
      </c>
      <c r="L1127" s="17">
        <v>0.27453334729910001</v>
      </c>
      <c r="M1127" s="17"/>
      <c r="N1127" s="17">
        <v>0.14730337935149099</v>
      </c>
      <c r="O1127" s="17">
        <v>0.17014243936304299</v>
      </c>
      <c r="P1127" s="17">
        <v>0.196089492479707</v>
      </c>
      <c r="Q1127" s="17">
        <v>0.236400198998512</v>
      </c>
      <c r="R1127" s="17">
        <v>0.24401496792805899</v>
      </c>
      <c r="S1127" s="17"/>
      <c r="T1127" s="17">
        <v>0.21212886716836801</v>
      </c>
      <c r="U1127" s="17">
        <v>0.212664298143348</v>
      </c>
      <c r="V1127" s="17">
        <v>0.17793088375702201</v>
      </c>
      <c r="W1127" s="17">
        <v>0.17113492862444099</v>
      </c>
      <c r="X1127" s="17"/>
      <c r="Y1127" s="17">
        <v>0.16298665488772801</v>
      </c>
      <c r="Z1127" s="17">
        <v>0.20886103520576499</v>
      </c>
      <c r="AA1127" s="17">
        <v>0.20173289044107701</v>
      </c>
      <c r="AB1127" s="17">
        <v>0.20181911606047101</v>
      </c>
      <c r="AC1127" s="17">
        <v>0.385356256196835</v>
      </c>
      <c r="AD1127" s="17">
        <v>0.16564156058100499</v>
      </c>
      <c r="AE1127" s="17"/>
      <c r="AF1127" s="17">
        <v>0.191214058888174</v>
      </c>
      <c r="AG1127" s="17">
        <v>0.186736424065434</v>
      </c>
      <c r="AH1127" s="17"/>
      <c r="AI1127" s="17">
        <v>0.133976520022178</v>
      </c>
      <c r="AJ1127" s="17">
        <v>0.13087913446346999</v>
      </c>
      <c r="AK1127" s="17">
        <v>0.21966165528645801</v>
      </c>
      <c r="AL1127" s="17">
        <v>0.191658870368134</v>
      </c>
      <c r="AM1127" s="17">
        <v>0.20653030681135001</v>
      </c>
      <c r="AN1127" s="17">
        <v>0.23441274924621</v>
      </c>
      <c r="AO1127" s="17">
        <v>0.30492179414450099</v>
      </c>
      <c r="AP1127" s="17"/>
      <c r="AQ1127" s="17">
        <v>0.22566645443955199</v>
      </c>
      <c r="AR1127" s="17">
        <v>0.14799500096558801</v>
      </c>
      <c r="AS1127" s="17"/>
      <c r="AT1127" s="17">
        <v>0.26035432349316601</v>
      </c>
      <c r="AU1127" s="17">
        <v>0.19143213225210501</v>
      </c>
      <c r="AV1127" s="17">
        <v>0.147898858794245</v>
      </c>
      <c r="AW1127" s="17"/>
      <c r="AX1127" s="17">
        <v>0.208618683508243</v>
      </c>
      <c r="AY1127" s="17">
        <v>0.182398129129031</v>
      </c>
      <c r="AZ1127" s="17"/>
      <c r="BA1127" s="17">
        <v>0.118038872818662</v>
      </c>
      <c r="BB1127" s="17">
        <v>0.189650648308794</v>
      </c>
      <c r="BC1127" s="17">
        <v>0.257437841346978</v>
      </c>
      <c r="BD1127" s="17">
        <v>0.17371716957094199</v>
      </c>
      <c r="BE1127" s="17">
        <v>0.124899858908063</v>
      </c>
      <c r="BF1127" s="17"/>
      <c r="BG1127" s="17">
        <v>0.172944979856133</v>
      </c>
      <c r="BH1127" s="17">
        <v>0.13726441599730099</v>
      </c>
    </row>
    <row r="1128" spans="2:60" x14ac:dyDescent="0.35">
      <c r="B1128" t="s">
        <v>311</v>
      </c>
      <c r="C1128" s="17">
        <v>0.110099394607874</v>
      </c>
      <c r="D1128" s="17">
        <v>0.102906679395801</v>
      </c>
      <c r="E1128" s="17">
        <v>0.11498903427896601</v>
      </c>
      <c r="F1128" s="17"/>
      <c r="G1128" s="17">
        <v>0.113136665826282</v>
      </c>
      <c r="H1128" s="17">
        <v>7.09926767016449E-2</v>
      </c>
      <c r="I1128" s="17">
        <v>0.14951144871422301</v>
      </c>
      <c r="J1128" s="17">
        <v>0.11742952407589401</v>
      </c>
      <c r="K1128" s="17">
        <v>0.10061797779248401</v>
      </c>
      <c r="L1128" s="17">
        <v>0.11264515034774</v>
      </c>
      <c r="M1128" s="17"/>
      <c r="N1128" s="17">
        <v>9.7496456587099004E-2</v>
      </c>
      <c r="O1128" s="17">
        <v>0.142931142201357</v>
      </c>
      <c r="P1128" s="17">
        <v>9.5252881865713193E-2</v>
      </c>
      <c r="Q1128" s="17">
        <v>9.9269419666416295E-2</v>
      </c>
      <c r="R1128" s="17">
        <v>0.13753453253726999</v>
      </c>
      <c r="S1128" s="17"/>
      <c r="T1128" s="17">
        <v>0.101284718914425</v>
      </c>
      <c r="U1128" s="17">
        <v>0.112472151874896</v>
      </c>
      <c r="V1128" s="17">
        <v>0.10763882510171199</v>
      </c>
      <c r="W1128" s="17">
        <v>0.118215347287166</v>
      </c>
      <c r="X1128" s="17"/>
      <c r="Y1128" s="17">
        <v>0.13018263461205401</v>
      </c>
      <c r="Z1128" s="17">
        <v>0.10854312051746801</v>
      </c>
      <c r="AA1128" s="17">
        <v>8.2660381396099103E-2</v>
      </c>
      <c r="AB1128" s="17">
        <v>5.3784245188138603E-2</v>
      </c>
      <c r="AC1128" s="17">
        <v>6.4240024797063894E-2</v>
      </c>
      <c r="AD1128" s="17">
        <v>0.11739068446223</v>
      </c>
      <c r="AE1128" s="17"/>
      <c r="AF1128" s="17">
        <v>0.11023153504821701</v>
      </c>
      <c r="AG1128" s="17">
        <v>0.112004158284285</v>
      </c>
      <c r="AH1128" s="17"/>
      <c r="AI1128" s="17">
        <v>9.2031391333197099E-2</v>
      </c>
      <c r="AJ1128" s="17">
        <v>9.9549757544872206E-2</v>
      </c>
      <c r="AK1128" s="17">
        <v>0.13554354085463799</v>
      </c>
      <c r="AL1128" s="17">
        <v>0.11505667977987</v>
      </c>
      <c r="AM1128" s="17">
        <v>0.11868090376596301</v>
      </c>
      <c r="AN1128" s="17">
        <v>6.1307680118648303E-2</v>
      </c>
      <c r="AO1128" s="17">
        <v>0.12871490290608301</v>
      </c>
      <c r="AP1128" s="17"/>
      <c r="AQ1128" s="17">
        <v>0.139751423990539</v>
      </c>
      <c r="AR1128" s="17">
        <v>8.5392043365598302E-2</v>
      </c>
      <c r="AS1128" s="17"/>
      <c r="AT1128" s="17">
        <v>0.168447771194142</v>
      </c>
      <c r="AU1128" s="17">
        <v>8.9845669967324696E-2</v>
      </c>
      <c r="AV1128" s="17">
        <v>9.2083073325513007E-2</v>
      </c>
      <c r="AW1128" s="17"/>
      <c r="AX1128" s="17">
        <v>9.3079459956018795E-2</v>
      </c>
      <c r="AY1128" s="17">
        <v>0.116247348242037</v>
      </c>
      <c r="AZ1128" s="17"/>
      <c r="BA1128" s="17">
        <v>7.8418361349146107E-2</v>
      </c>
      <c r="BB1128" s="17">
        <v>0.110241529448842</v>
      </c>
      <c r="BC1128" s="17">
        <v>0.135612987324602</v>
      </c>
      <c r="BD1128" s="17">
        <v>0.22066853723831301</v>
      </c>
      <c r="BE1128" s="17">
        <v>6.4543372013374706E-2</v>
      </c>
      <c r="BF1128" s="17"/>
      <c r="BG1128" s="17">
        <v>0.102817788147245</v>
      </c>
      <c r="BH1128" s="17">
        <v>0.10408710132328</v>
      </c>
    </row>
    <row r="1129" spans="2:60" x14ac:dyDescent="0.35">
      <c r="B1129" t="s">
        <v>114</v>
      </c>
      <c r="C1129" s="17">
        <v>4.1370937666544101E-2</v>
      </c>
      <c r="D1129" s="17">
        <v>2.9794973435368501E-2</v>
      </c>
      <c r="E1129" s="17">
        <v>5.1602057317041997E-2</v>
      </c>
      <c r="F1129" s="17"/>
      <c r="G1129" s="17">
        <v>8.9106725556341596E-2</v>
      </c>
      <c r="H1129" s="17">
        <v>2.97075642090875E-2</v>
      </c>
      <c r="I1129" s="17">
        <v>3.8351871912715302E-2</v>
      </c>
      <c r="J1129" s="17">
        <v>6.4419888089793001E-2</v>
      </c>
      <c r="K1129" s="17">
        <v>2.3073701395859798E-2</v>
      </c>
      <c r="L1129" s="17">
        <v>2.3153748925061599E-2</v>
      </c>
      <c r="M1129" s="17"/>
      <c r="N1129" s="17">
        <v>6.1460563196585702E-2</v>
      </c>
      <c r="O1129" s="17">
        <v>5.14444984816258E-2</v>
      </c>
      <c r="P1129" s="17">
        <v>2.74209206751189E-2</v>
      </c>
      <c r="Q1129" s="17">
        <v>2.0973292824244798E-2</v>
      </c>
      <c r="R1129" s="17">
        <v>8.9055922932570909E-3</v>
      </c>
      <c r="S1129" s="17"/>
      <c r="T1129" s="17">
        <v>3.4759395878775301E-2</v>
      </c>
      <c r="U1129" s="17">
        <v>4.4915789000528498E-2</v>
      </c>
      <c r="V1129" s="17">
        <v>4.19552303343129E-2</v>
      </c>
      <c r="W1129" s="17">
        <v>4.2051867910672502E-2</v>
      </c>
      <c r="X1129" s="17"/>
      <c r="Y1129" s="17">
        <v>4.6813630948512402E-2</v>
      </c>
      <c r="Z1129" s="17">
        <v>3.8476645871916702E-2</v>
      </c>
      <c r="AA1129" s="17">
        <v>6.6888827593203401E-2</v>
      </c>
      <c r="AB1129" s="17">
        <v>4.0261865860272597E-2</v>
      </c>
      <c r="AC1129" s="17">
        <v>0</v>
      </c>
      <c r="AD1129" s="17">
        <v>3.19176153369077E-2</v>
      </c>
      <c r="AE1129" s="17"/>
      <c r="AF1129" s="17">
        <v>3.7008408189672701E-2</v>
      </c>
      <c r="AG1129" s="17">
        <v>4.4480629364649797E-2</v>
      </c>
      <c r="AH1129" s="17"/>
      <c r="AI1129" s="17">
        <v>0.128469140812114</v>
      </c>
      <c r="AJ1129" s="17">
        <v>4.1207354965826302E-2</v>
      </c>
      <c r="AK1129" s="17">
        <v>5.2965647827229699E-2</v>
      </c>
      <c r="AL1129" s="17">
        <v>2.9208016156020401E-2</v>
      </c>
      <c r="AM1129" s="17">
        <v>2.7051302401885101E-2</v>
      </c>
      <c r="AN1129" s="17">
        <v>1.46456305013133E-2</v>
      </c>
      <c r="AO1129" s="17">
        <v>1.4069631723008499E-2</v>
      </c>
      <c r="AP1129" s="17"/>
      <c r="AQ1129" s="17">
        <v>3.4831686687802503E-2</v>
      </c>
      <c r="AR1129" s="17">
        <v>2.9092576975370901E-2</v>
      </c>
      <c r="AS1129" s="17"/>
      <c r="AT1129" s="17">
        <v>2.1618515585618399E-2</v>
      </c>
      <c r="AU1129" s="17">
        <v>4.6190500445006201E-2</v>
      </c>
      <c r="AV1129" s="17">
        <v>1.5305563730871E-2</v>
      </c>
      <c r="AW1129" s="17"/>
      <c r="AX1129" s="17">
        <v>4.45291822948665E-2</v>
      </c>
      <c r="AY1129" s="17">
        <v>4.0230114159436697E-2</v>
      </c>
      <c r="AZ1129" s="17"/>
      <c r="BA1129" s="17">
        <v>2.0963283284825902E-2</v>
      </c>
      <c r="BB1129" s="17">
        <v>1.8071021221962601E-2</v>
      </c>
      <c r="BC1129" s="17">
        <v>2.7718166992350801E-2</v>
      </c>
      <c r="BD1129" s="17">
        <v>0</v>
      </c>
      <c r="BE1129" s="17">
        <v>4.4332991809913E-2</v>
      </c>
      <c r="BF1129" s="17"/>
      <c r="BG1129" s="17">
        <v>1.8745731083151002E-2</v>
      </c>
      <c r="BH1129" s="17">
        <v>3.3104232979754698E-2</v>
      </c>
    </row>
    <row r="1130" spans="2:60" x14ac:dyDescent="0.35">
      <c r="B1130" t="s">
        <v>317</v>
      </c>
      <c r="C1130" s="17">
        <v>0.38395351478181999</v>
      </c>
      <c r="D1130" s="17">
        <v>0.41613920855470099</v>
      </c>
      <c r="E1130" s="17">
        <v>0.356623493924482</v>
      </c>
      <c r="F1130" s="17"/>
      <c r="G1130" s="17">
        <v>0.38031198501228902</v>
      </c>
      <c r="H1130" s="17">
        <v>0.49920024865150098</v>
      </c>
      <c r="I1130" s="17">
        <v>0.39245640298261097</v>
      </c>
      <c r="J1130" s="17">
        <v>0.35908437661959902</v>
      </c>
      <c r="K1130" s="17">
        <v>0.34840359473577598</v>
      </c>
      <c r="L1130" s="17">
        <v>0.32782687171354902</v>
      </c>
      <c r="M1130" s="17"/>
      <c r="N1130" s="17">
        <v>0.39089768187743001</v>
      </c>
      <c r="O1130" s="17">
        <v>0.34800446749303698</v>
      </c>
      <c r="P1130" s="17">
        <v>0.41525387087259802</v>
      </c>
      <c r="Q1130" s="17">
        <v>0.38754840090793402</v>
      </c>
      <c r="R1130" s="17">
        <v>0.37765684805806898</v>
      </c>
      <c r="S1130" s="17"/>
      <c r="T1130" s="17">
        <v>0.38041500604324802</v>
      </c>
      <c r="U1130" s="17">
        <v>0.36929147283918801</v>
      </c>
      <c r="V1130" s="17">
        <v>0.39392951251654201</v>
      </c>
      <c r="W1130" s="17">
        <v>0.38331387876963402</v>
      </c>
      <c r="X1130" s="17"/>
      <c r="Y1130" s="17">
        <v>0.40570714010152698</v>
      </c>
      <c r="Z1130" s="17">
        <v>0.37953504236140201</v>
      </c>
      <c r="AA1130" s="17">
        <v>0.35018553441137501</v>
      </c>
      <c r="AB1130" s="17">
        <v>0.38296929698475002</v>
      </c>
      <c r="AC1130" s="17">
        <v>0.23236188180186301</v>
      </c>
      <c r="AD1130" s="17">
        <v>0.36200532630625099</v>
      </c>
      <c r="AE1130" s="17"/>
      <c r="AF1130" s="17">
        <v>0.38108886143180398</v>
      </c>
      <c r="AG1130" s="17">
        <v>0.38954849810868197</v>
      </c>
      <c r="AH1130" s="17"/>
      <c r="AI1130" s="17">
        <v>0.32847886674548699</v>
      </c>
      <c r="AJ1130" s="17">
        <v>0.42437397444546499</v>
      </c>
      <c r="AK1130" s="17">
        <v>0.31808000579912499</v>
      </c>
      <c r="AL1130" s="17">
        <v>0.38300313027292199</v>
      </c>
      <c r="AM1130" s="17">
        <v>0.38044938899785502</v>
      </c>
      <c r="AN1130" s="17">
        <v>0.48372876390401698</v>
      </c>
      <c r="AO1130" s="17">
        <v>0.34206628713491299</v>
      </c>
      <c r="AP1130" s="17"/>
      <c r="AQ1130" s="17">
        <v>0.35090238881595498</v>
      </c>
      <c r="AR1130" s="17">
        <v>0.45072899479797501</v>
      </c>
      <c r="AS1130" s="17"/>
      <c r="AT1130" s="17">
        <v>0.30310388139363498</v>
      </c>
      <c r="AU1130" s="17">
        <v>0.35506880217157499</v>
      </c>
      <c r="AV1130" s="17">
        <v>0.495437691207678</v>
      </c>
      <c r="AW1130" s="17"/>
      <c r="AX1130" s="17">
        <v>0.38924347002179999</v>
      </c>
      <c r="AY1130" s="17">
        <v>0.38204267315948398</v>
      </c>
      <c r="AZ1130" s="17"/>
      <c r="BA1130" s="17">
        <v>0.53810793901117704</v>
      </c>
      <c r="BB1130" s="17">
        <v>0.398237662566644</v>
      </c>
      <c r="BC1130" s="17">
        <v>0.32074024224295899</v>
      </c>
      <c r="BD1130" s="17">
        <v>0.41496784471547499</v>
      </c>
      <c r="BE1130" s="17">
        <v>0.44156626218144801</v>
      </c>
      <c r="BF1130" s="17"/>
      <c r="BG1130" s="17">
        <v>0.43086674414815501</v>
      </c>
      <c r="BH1130" s="17">
        <v>0.43482935581000598</v>
      </c>
    </row>
    <row r="1131" spans="2:60" x14ac:dyDescent="0.35">
      <c r="B1131" t="s">
        <v>316</v>
      </c>
      <c r="C1131" s="17">
        <v>0.29945554902584498</v>
      </c>
      <c r="D1131" s="17">
        <v>0.29860096322868201</v>
      </c>
      <c r="E1131" s="17">
        <v>0.29822579168033297</v>
      </c>
      <c r="F1131" s="17"/>
      <c r="G1131" s="17">
        <v>0.26582125818362801</v>
      </c>
      <c r="H1131" s="17">
        <v>0.202459707666022</v>
      </c>
      <c r="I1131" s="17">
        <v>0.337613149262183</v>
      </c>
      <c r="J1131" s="17">
        <v>0.25120498798412499</v>
      </c>
      <c r="K1131" s="17">
        <v>0.32597393418238702</v>
      </c>
      <c r="L1131" s="17">
        <v>0.38717849764683998</v>
      </c>
      <c r="M1131" s="17"/>
      <c r="N1131" s="17">
        <v>0.24479983593859</v>
      </c>
      <c r="O1131" s="17">
        <v>0.31307358156440102</v>
      </c>
      <c r="P1131" s="17">
        <v>0.29134237434541999</v>
      </c>
      <c r="Q1131" s="17">
        <v>0.335669618664929</v>
      </c>
      <c r="R1131" s="17">
        <v>0.38154950046532798</v>
      </c>
      <c r="S1131" s="17"/>
      <c r="T1131" s="17">
        <v>0.31341358608279302</v>
      </c>
      <c r="U1131" s="17">
        <v>0.32513645001824498</v>
      </c>
      <c r="V1131" s="17">
        <v>0.28556970885873401</v>
      </c>
      <c r="W1131" s="17">
        <v>0.289350275911607</v>
      </c>
      <c r="X1131" s="17"/>
      <c r="Y1131" s="17">
        <v>0.29316928949978099</v>
      </c>
      <c r="Z1131" s="17">
        <v>0.31740415572323299</v>
      </c>
      <c r="AA1131" s="17">
        <v>0.284393271837176</v>
      </c>
      <c r="AB1131" s="17">
        <v>0.25560336124860999</v>
      </c>
      <c r="AC1131" s="17">
        <v>0.44959628099389898</v>
      </c>
      <c r="AD1131" s="17">
        <v>0.28303224504323399</v>
      </c>
      <c r="AE1131" s="17"/>
      <c r="AF1131" s="17">
        <v>0.30144559393639198</v>
      </c>
      <c r="AG1131" s="17">
        <v>0.29874058234971901</v>
      </c>
      <c r="AH1131" s="17"/>
      <c r="AI1131" s="17">
        <v>0.22600791135537501</v>
      </c>
      <c r="AJ1131" s="17">
        <v>0.23042889200834199</v>
      </c>
      <c r="AK1131" s="17">
        <v>0.35520519614109702</v>
      </c>
      <c r="AL1131" s="17">
        <v>0.306715550148004</v>
      </c>
      <c r="AM1131" s="17">
        <v>0.325211210577313</v>
      </c>
      <c r="AN1131" s="17">
        <v>0.29572042936485898</v>
      </c>
      <c r="AO1131" s="17">
        <v>0.433636697050584</v>
      </c>
      <c r="AP1131" s="17"/>
      <c r="AQ1131" s="17">
        <v>0.36541787843009099</v>
      </c>
      <c r="AR1131" s="17">
        <v>0.23338704433118601</v>
      </c>
      <c r="AS1131" s="17"/>
      <c r="AT1131" s="17">
        <v>0.42880209468730801</v>
      </c>
      <c r="AU1131" s="17">
        <v>0.28127780221943</v>
      </c>
      <c r="AV1131" s="17">
        <v>0.23998193211975799</v>
      </c>
      <c r="AW1131" s="17"/>
      <c r="AX1131" s="17">
        <v>0.30169814346426099</v>
      </c>
      <c r="AY1131" s="17">
        <v>0.298645477371068</v>
      </c>
      <c r="AZ1131" s="17"/>
      <c r="BA1131" s="17">
        <v>0.196457234167808</v>
      </c>
      <c r="BB1131" s="17">
        <v>0.29989217775763599</v>
      </c>
      <c r="BC1131" s="17">
        <v>0.39305082867157898</v>
      </c>
      <c r="BD1131" s="17">
        <v>0.394385706809255</v>
      </c>
      <c r="BE1131" s="17">
        <v>0.189443230921438</v>
      </c>
      <c r="BF1131" s="17"/>
      <c r="BG1131" s="17">
        <v>0.27576276800337801</v>
      </c>
      <c r="BH1131" s="17">
        <v>0.24135151732058099</v>
      </c>
    </row>
    <row r="1132" spans="2:60" x14ac:dyDescent="0.35">
      <c r="B1132" t="s">
        <v>318</v>
      </c>
      <c r="C1132" s="17">
        <v>8.4497965755975096E-2</v>
      </c>
      <c r="D1132" s="17">
        <v>0.117538245326019</v>
      </c>
      <c r="E1132" s="17">
        <v>5.8397702244149099E-2</v>
      </c>
      <c r="F1132" s="17"/>
      <c r="G1132" s="17">
        <v>0.114490726828661</v>
      </c>
      <c r="H1132" s="17">
        <v>0.29674054098547897</v>
      </c>
      <c r="I1132" s="17">
        <v>5.48432537204286E-2</v>
      </c>
      <c r="J1132" s="17">
        <v>0.107879388635474</v>
      </c>
      <c r="K1132" s="17">
        <v>2.2429660553389501E-2</v>
      </c>
      <c r="L1132" s="17">
        <v>-5.93516259332919E-2</v>
      </c>
      <c r="M1132" s="17"/>
      <c r="N1132" s="17">
        <v>0.14609784593884001</v>
      </c>
      <c r="O1132" s="17">
        <v>3.49308859286361E-2</v>
      </c>
      <c r="P1132" s="17">
        <v>0.12391149652717801</v>
      </c>
      <c r="Q1132" s="17">
        <v>5.1878782243005198E-2</v>
      </c>
      <c r="R1132" s="17">
        <v>-3.8926524072595602E-3</v>
      </c>
      <c r="S1132" s="17"/>
      <c r="T1132" s="17">
        <v>6.7001419960454403E-2</v>
      </c>
      <c r="U1132" s="17">
        <v>4.4155022820942899E-2</v>
      </c>
      <c r="V1132" s="17">
        <v>0.10835980365780799</v>
      </c>
      <c r="W1132" s="17">
        <v>9.3963602858026504E-2</v>
      </c>
      <c r="X1132" s="17"/>
      <c r="Y1132" s="17">
        <v>0.112537850601745</v>
      </c>
      <c r="Z1132" s="17">
        <v>6.2130886638169097E-2</v>
      </c>
      <c r="AA1132" s="17">
        <v>6.5792262574198401E-2</v>
      </c>
      <c r="AB1132" s="17">
        <v>0.12736593573614</v>
      </c>
      <c r="AC1132" s="17">
        <v>-0.21723439919203599</v>
      </c>
      <c r="AD1132" s="17">
        <v>7.8973081263016595E-2</v>
      </c>
      <c r="AE1132" s="17"/>
      <c r="AF1132" s="17">
        <v>7.9643267495412298E-2</v>
      </c>
      <c r="AG1132" s="17">
        <v>9.0807915758962299E-2</v>
      </c>
      <c r="AH1132" s="17"/>
      <c r="AI1132" s="17">
        <v>0.102470955390113</v>
      </c>
      <c r="AJ1132" s="17">
        <v>0.193945082437123</v>
      </c>
      <c r="AK1132" s="17">
        <v>-3.7125190341971197E-2</v>
      </c>
      <c r="AL1132" s="17">
        <v>7.6287580124918195E-2</v>
      </c>
      <c r="AM1132" s="17">
        <v>5.5238178420541899E-2</v>
      </c>
      <c r="AN1132" s="17">
        <v>0.18800833453915899</v>
      </c>
      <c r="AO1132" s="17">
        <v>-9.1570409915671599E-2</v>
      </c>
      <c r="AP1132" s="17"/>
      <c r="AQ1132" s="17">
        <v>-1.4515489614135501E-2</v>
      </c>
      <c r="AR1132" s="17">
        <v>0.217341950466789</v>
      </c>
      <c r="AS1132" s="17"/>
      <c r="AT1132" s="17">
        <v>-0.12569821329367301</v>
      </c>
      <c r="AU1132" s="17">
        <v>7.3790999952145206E-2</v>
      </c>
      <c r="AV1132" s="17">
        <v>0.25545575908792001</v>
      </c>
      <c r="AW1132" s="17"/>
      <c r="AX1132" s="17">
        <v>8.7545326557538994E-2</v>
      </c>
      <c r="AY1132" s="17">
        <v>8.3397195788416006E-2</v>
      </c>
      <c r="AZ1132" s="17"/>
      <c r="BA1132" s="17">
        <v>0.34165070484336901</v>
      </c>
      <c r="BB1132" s="17">
        <v>9.8345484809008302E-2</v>
      </c>
      <c r="BC1132" s="17">
        <v>-7.2310586428620302E-2</v>
      </c>
      <c r="BD1132" s="17">
        <v>2.0582137906219999E-2</v>
      </c>
      <c r="BE1132" s="17">
        <v>0.25212303126001101</v>
      </c>
      <c r="BF1132" s="17"/>
      <c r="BG1132" s="17">
        <v>0.155103976144776</v>
      </c>
      <c r="BH1132" s="17">
        <v>0.19347783848942501</v>
      </c>
    </row>
    <row r="1133" spans="2:60" x14ac:dyDescent="0.35">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row>
    <row r="1134" spans="2:60" x14ac:dyDescent="0.35">
      <c r="B1134" s="6" t="s">
        <v>447</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row>
    <row r="1135" spans="2:60" x14ac:dyDescent="0.35">
      <c r="B1135" s="24" t="s">
        <v>97</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row>
    <row r="1136" spans="2:60" x14ac:dyDescent="0.35">
      <c r="B1136" t="s">
        <v>315</v>
      </c>
      <c r="C1136" s="17">
        <v>0.259433604849093</v>
      </c>
      <c r="D1136" s="17">
        <v>0.26246001948429198</v>
      </c>
      <c r="E1136" s="17">
        <v>0.25280808469015598</v>
      </c>
      <c r="F1136" s="17"/>
      <c r="G1136" s="17">
        <v>0.27877789746641501</v>
      </c>
      <c r="H1136" s="17">
        <v>0.22409743953264799</v>
      </c>
      <c r="I1136" s="17">
        <v>0.298852506823162</v>
      </c>
      <c r="J1136" s="17">
        <v>0.26269345707243003</v>
      </c>
      <c r="K1136" s="17">
        <v>0.23615808797879601</v>
      </c>
      <c r="L1136" s="17">
        <v>0.26329054407862401</v>
      </c>
      <c r="M1136" s="17"/>
      <c r="N1136" s="17">
        <v>0.26671779926042899</v>
      </c>
      <c r="O1136" s="17">
        <v>0.29661335882511902</v>
      </c>
      <c r="P1136" s="17">
        <v>0.23491607397213499</v>
      </c>
      <c r="Q1136" s="17">
        <v>0.187998841130953</v>
      </c>
      <c r="R1136" s="17">
        <v>0.325871114357561</v>
      </c>
      <c r="S1136" s="17"/>
      <c r="T1136" s="17">
        <v>0.29591494321342099</v>
      </c>
      <c r="U1136" s="17">
        <v>0.248274934089905</v>
      </c>
      <c r="V1136" s="17">
        <v>0.25910533081342602</v>
      </c>
      <c r="W1136" s="17">
        <v>0.24375874818204901</v>
      </c>
      <c r="X1136" s="17"/>
      <c r="Y1136" s="17">
        <v>0.30993291852726601</v>
      </c>
      <c r="Z1136" s="17">
        <v>0.24031998976546901</v>
      </c>
      <c r="AA1136" s="17">
        <v>0.31387955445677301</v>
      </c>
      <c r="AB1136" s="17">
        <v>0.18073367195008799</v>
      </c>
      <c r="AC1136" s="17">
        <v>0.15432910358657401</v>
      </c>
      <c r="AD1136" s="17">
        <v>0.237941581622065</v>
      </c>
      <c r="AE1136" s="17"/>
      <c r="AF1136" s="17">
        <v>0.243425993132388</v>
      </c>
      <c r="AG1136" s="17">
        <v>0.28178306968615402</v>
      </c>
      <c r="AH1136" s="17"/>
      <c r="AI1136" s="17">
        <v>0.203582213498574</v>
      </c>
      <c r="AJ1136" s="17">
        <v>0.26409372604798298</v>
      </c>
      <c r="AK1136" s="17">
        <v>0.25925647705258098</v>
      </c>
      <c r="AL1136" s="17">
        <v>0.25821437841849698</v>
      </c>
      <c r="AM1136" s="17">
        <v>0.26601581665746898</v>
      </c>
      <c r="AN1136" s="17">
        <v>0.25195060665911101</v>
      </c>
      <c r="AO1136" s="17">
        <v>0.32387992722055697</v>
      </c>
      <c r="AP1136" s="17"/>
      <c r="AQ1136" s="17">
        <v>0.32939074214247299</v>
      </c>
      <c r="AR1136" s="17">
        <v>0.192658139297847</v>
      </c>
      <c r="AS1136" s="17"/>
      <c r="AT1136" s="17">
        <v>0.37990077599727301</v>
      </c>
      <c r="AU1136" s="17">
        <v>0.22619642206556601</v>
      </c>
      <c r="AV1136" s="17">
        <v>0.23104695328900801</v>
      </c>
      <c r="AW1136" s="17"/>
      <c r="AX1136" s="17">
        <v>0.27238557077509401</v>
      </c>
      <c r="AY1136" s="17">
        <v>0.25475508594681001</v>
      </c>
      <c r="AZ1136" s="17"/>
      <c r="BA1136" s="17">
        <v>0.32828196470681997</v>
      </c>
      <c r="BB1136" s="17">
        <v>0.30874630508943202</v>
      </c>
      <c r="BC1136" s="17">
        <v>0.29048157698212801</v>
      </c>
      <c r="BD1136" s="17">
        <v>0.342773239409077</v>
      </c>
      <c r="BE1136" s="17">
        <v>5.6663109731929701E-2</v>
      </c>
      <c r="BF1136" s="17"/>
      <c r="BG1136" s="17">
        <v>0.31330360380655498</v>
      </c>
      <c r="BH1136" s="17">
        <v>0.12912972012414001</v>
      </c>
    </row>
    <row r="1137" spans="2:60" x14ac:dyDescent="0.35">
      <c r="B1137" t="s">
        <v>314</v>
      </c>
      <c r="C1137" s="17">
        <v>0.32396506007312997</v>
      </c>
      <c r="D1137" s="17">
        <v>0.32600579594083101</v>
      </c>
      <c r="E1137" s="17">
        <v>0.32298937418158602</v>
      </c>
      <c r="F1137" s="17"/>
      <c r="G1137" s="17">
        <v>0.277877382582218</v>
      </c>
      <c r="H1137" s="17">
        <v>0.33121385550810101</v>
      </c>
      <c r="I1137" s="17">
        <v>0.31512239283098797</v>
      </c>
      <c r="J1137" s="17">
        <v>0.28246200307657099</v>
      </c>
      <c r="K1137" s="17">
        <v>0.31415180209684601</v>
      </c>
      <c r="L1137" s="17">
        <v>0.39041945666355299</v>
      </c>
      <c r="M1137" s="17"/>
      <c r="N1137" s="17">
        <v>0.31056064937703098</v>
      </c>
      <c r="O1137" s="17">
        <v>0.31541419719790098</v>
      </c>
      <c r="P1137" s="17">
        <v>0.33647265060672099</v>
      </c>
      <c r="Q1137" s="17">
        <v>0.37843703083758501</v>
      </c>
      <c r="R1137" s="17">
        <v>0.29098198502073502</v>
      </c>
      <c r="S1137" s="17"/>
      <c r="T1137" s="17">
        <v>0.33159908845143599</v>
      </c>
      <c r="U1137" s="17">
        <v>0.32658242000520399</v>
      </c>
      <c r="V1137" s="17">
        <v>0.31755204672659398</v>
      </c>
      <c r="W1137" s="17">
        <v>0.32648984270019199</v>
      </c>
      <c r="X1137" s="17"/>
      <c r="Y1137" s="17">
        <v>0.31022000254497101</v>
      </c>
      <c r="Z1137" s="17">
        <v>0.34186455887798101</v>
      </c>
      <c r="AA1137" s="17">
        <v>0.25913204160002501</v>
      </c>
      <c r="AB1137" s="17">
        <v>0.32813204118429501</v>
      </c>
      <c r="AC1137" s="17">
        <v>0.26817000975678601</v>
      </c>
      <c r="AD1137" s="17">
        <v>0.322900633372247</v>
      </c>
      <c r="AE1137" s="17"/>
      <c r="AF1137" s="17">
        <v>0.34034326867245002</v>
      </c>
      <c r="AG1137" s="17">
        <v>0.30432434261360802</v>
      </c>
      <c r="AH1137" s="17"/>
      <c r="AI1137" s="17">
        <v>0.23320758301914599</v>
      </c>
      <c r="AJ1137" s="17">
        <v>0.292468784955005</v>
      </c>
      <c r="AK1137" s="17">
        <v>0.32977585463283798</v>
      </c>
      <c r="AL1137" s="17">
        <v>0.34479784428294902</v>
      </c>
      <c r="AM1137" s="17">
        <v>0.32776216773226802</v>
      </c>
      <c r="AN1137" s="17">
        <v>0.41297489697720402</v>
      </c>
      <c r="AO1137" s="17">
        <v>0.36582143526370198</v>
      </c>
      <c r="AP1137" s="17"/>
      <c r="AQ1137" s="17">
        <v>0.35669004037990898</v>
      </c>
      <c r="AR1137" s="17">
        <v>0.30043763208406898</v>
      </c>
      <c r="AS1137" s="17"/>
      <c r="AT1137" s="17">
        <v>0.37141863418918503</v>
      </c>
      <c r="AU1137" s="17">
        <v>0.320143558961962</v>
      </c>
      <c r="AV1137" s="17">
        <v>0.31418736065788999</v>
      </c>
      <c r="AW1137" s="17"/>
      <c r="AX1137" s="17">
        <v>0.32364590565840101</v>
      </c>
      <c r="AY1137" s="17">
        <v>0.32408034527157598</v>
      </c>
      <c r="AZ1137" s="17"/>
      <c r="BA1137" s="17">
        <v>0.230837685269903</v>
      </c>
      <c r="BB1137" s="17">
        <v>0.36488713449642202</v>
      </c>
      <c r="BC1137" s="17">
        <v>0.37378740727622001</v>
      </c>
      <c r="BD1137" s="17">
        <v>0.32172032407839402</v>
      </c>
      <c r="BE1137" s="17">
        <v>0.20279708938459501</v>
      </c>
      <c r="BF1137" s="17"/>
      <c r="BG1137" s="17">
        <v>0.33361594145990098</v>
      </c>
      <c r="BH1137" s="17">
        <v>0.232918230935443</v>
      </c>
    </row>
    <row r="1138" spans="2:60" x14ac:dyDescent="0.35">
      <c r="B1138" t="s">
        <v>313</v>
      </c>
      <c r="C1138" s="17">
        <v>0.27624759852951603</v>
      </c>
      <c r="D1138" s="17">
        <v>0.252224028636647</v>
      </c>
      <c r="E1138" s="17">
        <v>0.30153651922424302</v>
      </c>
      <c r="F1138" s="17"/>
      <c r="G1138" s="17">
        <v>0.241551137661355</v>
      </c>
      <c r="H1138" s="17">
        <v>0.28796526544251799</v>
      </c>
      <c r="I1138" s="17">
        <v>0.22951794219539901</v>
      </c>
      <c r="J1138" s="17">
        <v>0.31945994405288702</v>
      </c>
      <c r="K1138" s="17">
        <v>0.30929065733392702</v>
      </c>
      <c r="L1138" s="17">
        <v>0.264342973425154</v>
      </c>
      <c r="M1138" s="17"/>
      <c r="N1138" s="17">
        <v>0.27960917589803502</v>
      </c>
      <c r="O1138" s="17">
        <v>0.24633152000383499</v>
      </c>
      <c r="P1138" s="17">
        <v>0.30546083307340799</v>
      </c>
      <c r="Q1138" s="17">
        <v>0.28014705587357203</v>
      </c>
      <c r="R1138" s="17">
        <v>0.24082311520310201</v>
      </c>
      <c r="S1138" s="17"/>
      <c r="T1138" s="17">
        <v>0.23228262536720401</v>
      </c>
      <c r="U1138" s="17">
        <v>0.31447391861382901</v>
      </c>
      <c r="V1138" s="17">
        <v>0.27374436503807198</v>
      </c>
      <c r="W1138" s="17">
        <v>0.27821755927206099</v>
      </c>
      <c r="X1138" s="17"/>
      <c r="Y1138" s="17">
        <v>0.25208264145022002</v>
      </c>
      <c r="Z1138" s="17">
        <v>0.28597364382475898</v>
      </c>
      <c r="AA1138" s="17">
        <v>0.21494461554834601</v>
      </c>
      <c r="AB1138" s="17">
        <v>0.32243751955827399</v>
      </c>
      <c r="AC1138" s="17">
        <v>0.35605487381891499</v>
      </c>
      <c r="AD1138" s="17">
        <v>0.28674356394719303</v>
      </c>
      <c r="AE1138" s="17"/>
      <c r="AF1138" s="17">
        <v>0.29023865778260999</v>
      </c>
      <c r="AG1138" s="17">
        <v>0.25615039824378</v>
      </c>
      <c r="AH1138" s="17"/>
      <c r="AI1138" s="17">
        <v>0.354619674126951</v>
      </c>
      <c r="AJ1138" s="17">
        <v>0.28543258250583398</v>
      </c>
      <c r="AK1138" s="17">
        <v>0.26176807260456503</v>
      </c>
      <c r="AL1138" s="17">
        <v>0.27986905058880701</v>
      </c>
      <c r="AM1138" s="17">
        <v>0.27620994229171503</v>
      </c>
      <c r="AN1138" s="17">
        <v>0.234039299393065</v>
      </c>
      <c r="AO1138" s="17">
        <v>0.23597662100832401</v>
      </c>
      <c r="AP1138" s="17"/>
      <c r="AQ1138" s="17">
        <v>0.21719797770761601</v>
      </c>
      <c r="AR1138" s="17">
        <v>0.33150988343593701</v>
      </c>
      <c r="AS1138" s="17"/>
      <c r="AT1138" s="17">
        <v>0.17458326263392401</v>
      </c>
      <c r="AU1138" s="17">
        <v>0.337095911806364</v>
      </c>
      <c r="AV1138" s="17">
        <v>0.27124233229799499</v>
      </c>
      <c r="AW1138" s="17"/>
      <c r="AX1138" s="17">
        <v>0.290998547996144</v>
      </c>
      <c r="AY1138" s="17">
        <v>0.27091924943560203</v>
      </c>
      <c r="AZ1138" s="17"/>
      <c r="BA1138" s="17">
        <v>0.29446541809447202</v>
      </c>
      <c r="BB1138" s="17">
        <v>0.235194608407262</v>
      </c>
      <c r="BC1138" s="17">
        <v>0.234891727687807</v>
      </c>
      <c r="BD1138" s="17">
        <v>0.21759737047876199</v>
      </c>
      <c r="BE1138" s="17">
        <v>0.45197668808019698</v>
      </c>
      <c r="BF1138" s="17"/>
      <c r="BG1138" s="17">
        <v>0.24902136369685399</v>
      </c>
      <c r="BH1138" s="17">
        <v>0.39261257289916102</v>
      </c>
    </row>
    <row r="1139" spans="2:60" x14ac:dyDescent="0.35">
      <c r="B1139" t="s">
        <v>312</v>
      </c>
      <c r="C1139" s="17">
        <v>5.9315454023668203E-2</v>
      </c>
      <c r="D1139" s="17">
        <v>7.0883763761200397E-2</v>
      </c>
      <c r="E1139" s="17">
        <v>4.9258555176439602E-2</v>
      </c>
      <c r="F1139" s="17"/>
      <c r="G1139" s="17">
        <v>8.3947211539625505E-2</v>
      </c>
      <c r="H1139" s="17">
        <v>5.9064498295147302E-2</v>
      </c>
      <c r="I1139" s="17">
        <v>7.2520242847363303E-2</v>
      </c>
      <c r="J1139" s="17">
        <v>5.3096660326738897E-2</v>
      </c>
      <c r="K1139" s="17">
        <v>5.7789885913548202E-2</v>
      </c>
      <c r="L1139" s="17">
        <v>4.08308253538208E-2</v>
      </c>
      <c r="M1139" s="17"/>
      <c r="N1139" s="17">
        <v>4.5109120839512198E-2</v>
      </c>
      <c r="O1139" s="17">
        <v>5.6956326917513497E-2</v>
      </c>
      <c r="P1139" s="17">
        <v>6.0599289325820503E-2</v>
      </c>
      <c r="Q1139" s="17">
        <v>9.2224394904194998E-2</v>
      </c>
      <c r="R1139" s="17">
        <v>5.5638453663179099E-2</v>
      </c>
      <c r="S1139" s="17"/>
      <c r="T1139" s="17">
        <v>6.15298875467866E-2</v>
      </c>
      <c r="U1139" s="17">
        <v>5.3465346076653902E-2</v>
      </c>
      <c r="V1139" s="17">
        <v>6.5480029294520306E-2</v>
      </c>
      <c r="W1139" s="17">
        <v>5.3005342752350103E-2</v>
      </c>
      <c r="X1139" s="17"/>
      <c r="Y1139" s="17">
        <v>4.8998003593112398E-2</v>
      </c>
      <c r="Z1139" s="17">
        <v>5.7251507619010399E-2</v>
      </c>
      <c r="AA1139" s="17">
        <v>0.10044597454323401</v>
      </c>
      <c r="AB1139" s="17">
        <v>6.4245898128693593E-2</v>
      </c>
      <c r="AC1139" s="17">
        <v>7.4861692205258595E-2</v>
      </c>
      <c r="AD1139" s="17">
        <v>7.6957130116149297E-2</v>
      </c>
      <c r="AE1139" s="17"/>
      <c r="AF1139" s="17">
        <v>5.6011966923127099E-2</v>
      </c>
      <c r="AG1139" s="17">
        <v>6.5118403202380395E-2</v>
      </c>
      <c r="AH1139" s="17"/>
      <c r="AI1139" s="17">
        <v>5.9929100771921699E-2</v>
      </c>
      <c r="AJ1139" s="17">
        <v>7.30277546379242E-2</v>
      </c>
      <c r="AK1139" s="17">
        <v>6.0748922699888498E-2</v>
      </c>
      <c r="AL1139" s="17">
        <v>4.4703169179709103E-2</v>
      </c>
      <c r="AM1139" s="17">
        <v>6.7246401828368593E-2</v>
      </c>
      <c r="AN1139" s="17">
        <v>2.5220342667634801E-2</v>
      </c>
      <c r="AO1139" s="17">
        <v>2.9240693854456101E-2</v>
      </c>
      <c r="AP1139" s="17"/>
      <c r="AQ1139" s="17">
        <v>4.6446704587993499E-2</v>
      </c>
      <c r="AR1139" s="17">
        <v>7.4990473895213405E-2</v>
      </c>
      <c r="AS1139" s="17"/>
      <c r="AT1139" s="17">
        <v>4.4571109895012E-2</v>
      </c>
      <c r="AU1139" s="17">
        <v>4.7899632047480198E-2</v>
      </c>
      <c r="AV1139" s="17">
        <v>8.5658666766609007E-2</v>
      </c>
      <c r="AW1139" s="17"/>
      <c r="AX1139" s="17">
        <v>4.2626194326443698E-2</v>
      </c>
      <c r="AY1139" s="17">
        <v>6.5343961001269796E-2</v>
      </c>
      <c r="AZ1139" s="17"/>
      <c r="BA1139" s="17">
        <v>4.8100796220467597E-2</v>
      </c>
      <c r="BB1139" s="17">
        <v>4.5693425551429502E-2</v>
      </c>
      <c r="BC1139" s="17">
        <v>4.4671976339974301E-2</v>
      </c>
      <c r="BD1139" s="17">
        <v>8.28151892664412E-2</v>
      </c>
      <c r="BE1139" s="17">
        <v>0.140887536554614</v>
      </c>
      <c r="BF1139" s="17"/>
      <c r="BG1139" s="17">
        <v>4.62550194508176E-2</v>
      </c>
      <c r="BH1139" s="17">
        <v>0.126178843191531</v>
      </c>
    </row>
    <row r="1140" spans="2:60" x14ac:dyDescent="0.35">
      <c r="B1140" t="s">
        <v>311</v>
      </c>
      <c r="C1140" s="17">
        <v>4.9590700732295899E-2</v>
      </c>
      <c r="D1140" s="17">
        <v>6.5211620251324501E-2</v>
      </c>
      <c r="E1140" s="17">
        <v>3.5534997678377499E-2</v>
      </c>
      <c r="F1140" s="17"/>
      <c r="G1140" s="17">
        <v>4.4256276197772899E-2</v>
      </c>
      <c r="H1140" s="17">
        <v>6.5139716482377402E-2</v>
      </c>
      <c r="I1140" s="17">
        <v>5.3634844382253501E-2</v>
      </c>
      <c r="J1140" s="17">
        <v>4.5694688763961697E-2</v>
      </c>
      <c r="K1140" s="17">
        <v>6.6784269888991096E-2</v>
      </c>
      <c r="L1140" s="17">
        <v>2.56177803072105E-2</v>
      </c>
      <c r="M1140" s="17"/>
      <c r="N1140" s="17">
        <v>5.4824247052819297E-2</v>
      </c>
      <c r="O1140" s="17">
        <v>4.3031322568536298E-2</v>
      </c>
      <c r="P1140" s="17">
        <v>4.52438234403192E-2</v>
      </c>
      <c r="Q1140" s="17">
        <v>3.6254439374538899E-2</v>
      </c>
      <c r="R1140" s="17">
        <v>7.9438276596135393E-2</v>
      </c>
      <c r="S1140" s="17"/>
      <c r="T1140" s="17">
        <v>4.6549283560018598E-2</v>
      </c>
      <c r="U1140" s="17">
        <v>3.9931161764691803E-2</v>
      </c>
      <c r="V1140" s="17">
        <v>4.57998690253087E-2</v>
      </c>
      <c r="W1140" s="17">
        <v>6.6187617015543695E-2</v>
      </c>
      <c r="X1140" s="17"/>
      <c r="Y1140" s="17">
        <v>4.3006750097481998E-2</v>
      </c>
      <c r="Z1140" s="17">
        <v>4.1486188444021098E-2</v>
      </c>
      <c r="AA1140" s="17">
        <v>5.5075807884587401E-2</v>
      </c>
      <c r="AB1140" s="17">
        <v>8.9863327123957601E-2</v>
      </c>
      <c r="AC1140" s="17">
        <v>0.14658432063246599</v>
      </c>
      <c r="AD1140" s="17">
        <v>5.3963716679252101E-2</v>
      </c>
      <c r="AE1140" s="17"/>
      <c r="AF1140" s="17">
        <v>4.7694255610913401E-2</v>
      </c>
      <c r="AG1140" s="17">
        <v>5.0523970565084203E-2</v>
      </c>
      <c r="AH1140" s="17"/>
      <c r="AI1140" s="17">
        <v>4.7544936613439698E-2</v>
      </c>
      <c r="AJ1140" s="17">
        <v>5.4223138954575797E-2</v>
      </c>
      <c r="AK1140" s="17">
        <v>4.42114760697013E-2</v>
      </c>
      <c r="AL1140" s="17">
        <v>4.6198076057305901E-2</v>
      </c>
      <c r="AM1140" s="17">
        <v>5.2873828203421E-2</v>
      </c>
      <c r="AN1140" s="17">
        <v>4.7150759191456802E-2</v>
      </c>
      <c r="AO1140" s="17">
        <v>4.50813226529614E-2</v>
      </c>
      <c r="AP1140" s="17"/>
      <c r="AQ1140" s="17">
        <v>2.7171225542490299E-2</v>
      </c>
      <c r="AR1140" s="17">
        <v>7.6807613348828505E-2</v>
      </c>
      <c r="AS1140" s="17"/>
      <c r="AT1140" s="17">
        <v>1.9940944673223399E-2</v>
      </c>
      <c r="AU1140" s="17">
        <v>3.71680802395747E-2</v>
      </c>
      <c r="AV1140" s="17">
        <v>8.1986328589530894E-2</v>
      </c>
      <c r="AW1140" s="17"/>
      <c r="AX1140" s="17">
        <v>4.85816021603113E-2</v>
      </c>
      <c r="AY1140" s="17">
        <v>4.9955208079695501E-2</v>
      </c>
      <c r="AZ1140" s="17"/>
      <c r="BA1140" s="17">
        <v>7.8334613315682797E-2</v>
      </c>
      <c r="BB1140" s="17">
        <v>3.2169155951658202E-2</v>
      </c>
      <c r="BC1140" s="17">
        <v>3.2339682247016999E-2</v>
      </c>
      <c r="BD1140" s="17">
        <v>3.5093876767326199E-2</v>
      </c>
      <c r="BE1140" s="17">
        <v>0.12703279985760901</v>
      </c>
      <c r="BF1140" s="17"/>
      <c r="BG1140" s="17">
        <v>4.2938681206552899E-2</v>
      </c>
      <c r="BH1140" s="17">
        <v>0.10374630480418</v>
      </c>
    </row>
    <row r="1141" spans="2:60" x14ac:dyDescent="0.35">
      <c r="B1141" t="s">
        <v>114</v>
      </c>
      <c r="C1141" s="17">
        <v>3.1447581792297501E-2</v>
      </c>
      <c r="D1141" s="17">
        <v>2.3214771925705601E-2</v>
      </c>
      <c r="E1141" s="17">
        <v>3.7872469049197902E-2</v>
      </c>
      <c r="F1141" s="17"/>
      <c r="G1141" s="17">
        <v>7.35900945526132E-2</v>
      </c>
      <c r="H1141" s="17">
        <v>3.2519224739208701E-2</v>
      </c>
      <c r="I1141" s="17">
        <v>3.0352070920833502E-2</v>
      </c>
      <c r="J1141" s="17">
        <v>3.6593246707411202E-2</v>
      </c>
      <c r="K1141" s="17">
        <v>1.58252967878919E-2</v>
      </c>
      <c r="L1141" s="17">
        <v>1.5498420171638E-2</v>
      </c>
      <c r="M1141" s="17"/>
      <c r="N1141" s="17">
        <v>4.3179007572173897E-2</v>
      </c>
      <c r="O1141" s="17">
        <v>4.1653274487095597E-2</v>
      </c>
      <c r="P1141" s="17">
        <v>1.7307329581596399E-2</v>
      </c>
      <c r="Q1141" s="17">
        <v>2.4938237879156298E-2</v>
      </c>
      <c r="R1141" s="17">
        <v>7.2470551592872497E-3</v>
      </c>
      <c r="S1141" s="17"/>
      <c r="T1141" s="17">
        <v>3.2124171861133803E-2</v>
      </c>
      <c r="U1141" s="17">
        <v>1.7272219449715898E-2</v>
      </c>
      <c r="V1141" s="17">
        <v>3.8318359102078398E-2</v>
      </c>
      <c r="W1141" s="17">
        <v>3.2340890077804801E-2</v>
      </c>
      <c r="X1141" s="17"/>
      <c r="Y1141" s="17">
        <v>3.5759683786947702E-2</v>
      </c>
      <c r="Z1141" s="17">
        <v>3.3104111468759301E-2</v>
      </c>
      <c r="AA1141" s="17">
        <v>5.6522005967033502E-2</v>
      </c>
      <c r="AB1141" s="17">
        <v>1.4587542054691399E-2</v>
      </c>
      <c r="AC1141" s="17">
        <v>0</v>
      </c>
      <c r="AD1141" s="17">
        <v>2.1493374263093099E-2</v>
      </c>
      <c r="AE1141" s="17"/>
      <c r="AF1141" s="17">
        <v>2.2285857878511499E-2</v>
      </c>
      <c r="AG1141" s="17">
        <v>4.2099815688993597E-2</v>
      </c>
      <c r="AH1141" s="17"/>
      <c r="AI1141" s="17">
        <v>0.101116491969968</v>
      </c>
      <c r="AJ1141" s="17">
        <v>3.07540128986778E-2</v>
      </c>
      <c r="AK1141" s="17">
        <v>4.42391969404268E-2</v>
      </c>
      <c r="AL1141" s="17">
        <v>2.6217481472731601E-2</v>
      </c>
      <c r="AM1141" s="17">
        <v>9.8918432867588797E-3</v>
      </c>
      <c r="AN1141" s="17">
        <v>2.86640951115281E-2</v>
      </c>
      <c r="AO1141" s="17">
        <v>0</v>
      </c>
      <c r="AP1141" s="17"/>
      <c r="AQ1141" s="17">
        <v>2.3103309639518399E-2</v>
      </c>
      <c r="AR1141" s="17">
        <v>2.3596257938105401E-2</v>
      </c>
      <c r="AS1141" s="17"/>
      <c r="AT1141" s="17">
        <v>9.5852726113831097E-3</v>
      </c>
      <c r="AU1141" s="17">
        <v>3.1496394879053598E-2</v>
      </c>
      <c r="AV1141" s="17">
        <v>1.5878358398967202E-2</v>
      </c>
      <c r="AW1141" s="17"/>
      <c r="AX1141" s="17">
        <v>2.17621790836059E-2</v>
      </c>
      <c r="AY1141" s="17">
        <v>3.4946150265046397E-2</v>
      </c>
      <c r="AZ1141" s="17"/>
      <c r="BA1141" s="17">
        <v>1.9979522392655599E-2</v>
      </c>
      <c r="BB1141" s="17">
        <v>1.3309370503795701E-2</v>
      </c>
      <c r="BC1141" s="17">
        <v>2.3827629466853201E-2</v>
      </c>
      <c r="BD1141" s="17">
        <v>0</v>
      </c>
      <c r="BE1141" s="17">
        <v>2.0642776391055301E-2</v>
      </c>
      <c r="BF1141" s="17"/>
      <c r="BG1141" s="17">
        <v>1.4865390379319301E-2</v>
      </c>
      <c r="BH1141" s="17">
        <v>1.54143280455453E-2</v>
      </c>
    </row>
    <row r="1142" spans="2:60" x14ac:dyDescent="0.35">
      <c r="B1142" t="s">
        <v>317</v>
      </c>
      <c r="C1142" s="17">
        <v>0.58339866492222203</v>
      </c>
      <c r="D1142" s="17">
        <v>0.588465815425123</v>
      </c>
      <c r="E1142" s="17">
        <v>0.57579745887174205</v>
      </c>
      <c r="F1142" s="17"/>
      <c r="G1142" s="17">
        <v>0.55665528004863296</v>
      </c>
      <c r="H1142" s="17">
        <v>0.55531129504074905</v>
      </c>
      <c r="I1142" s="17">
        <v>0.61397489965415097</v>
      </c>
      <c r="J1142" s="17">
        <v>0.54515546014900096</v>
      </c>
      <c r="K1142" s="17">
        <v>0.55030989007564202</v>
      </c>
      <c r="L1142" s="17">
        <v>0.653710000742177</v>
      </c>
      <c r="M1142" s="17"/>
      <c r="N1142" s="17">
        <v>0.57727844863746003</v>
      </c>
      <c r="O1142" s="17">
        <v>0.61202755602301995</v>
      </c>
      <c r="P1142" s="17">
        <v>0.57138872457885603</v>
      </c>
      <c r="Q1142" s="17">
        <v>0.56643587196853795</v>
      </c>
      <c r="R1142" s="17">
        <v>0.61685309937829602</v>
      </c>
      <c r="S1142" s="17"/>
      <c r="T1142" s="17">
        <v>0.62751403166485697</v>
      </c>
      <c r="U1142" s="17">
        <v>0.57485735409510996</v>
      </c>
      <c r="V1142" s="17">
        <v>0.576657377540021</v>
      </c>
      <c r="W1142" s="17">
        <v>0.570248590882241</v>
      </c>
      <c r="X1142" s="17"/>
      <c r="Y1142" s="17">
        <v>0.62015292107223796</v>
      </c>
      <c r="Z1142" s="17">
        <v>0.58218454864345004</v>
      </c>
      <c r="AA1142" s="17">
        <v>0.57301159605679797</v>
      </c>
      <c r="AB1142" s="17">
        <v>0.508865713134383</v>
      </c>
      <c r="AC1142" s="17">
        <v>0.42249911334335999</v>
      </c>
      <c r="AD1142" s="17">
        <v>0.56084221499431197</v>
      </c>
      <c r="AE1142" s="17"/>
      <c r="AF1142" s="17">
        <v>0.58376926180483801</v>
      </c>
      <c r="AG1142" s="17">
        <v>0.58610741229976204</v>
      </c>
      <c r="AH1142" s="17"/>
      <c r="AI1142" s="17">
        <v>0.43678979651771999</v>
      </c>
      <c r="AJ1142" s="17">
        <v>0.55656251100298804</v>
      </c>
      <c r="AK1142" s="17">
        <v>0.58903233168541802</v>
      </c>
      <c r="AL1142" s="17">
        <v>0.60301222270144605</v>
      </c>
      <c r="AM1142" s="17">
        <v>0.59377798438973595</v>
      </c>
      <c r="AN1142" s="17">
        <v>0.66492550363631497</v>
      </c>
      <c r="AO1142" s="17">
        <v>0.68970136248425895</v>
      </c>
      <c r="AP1142" s="17"/>
      <c r="AQ1142" s="17">
        <v>0.68608078252238103</v>
      </c>
      <c r="AR1142" s="17">
        <v>0.49309577138191601</v>
      </c>
      <c r="AS1142" s="17"/>
      <c r="AT1142" s="17">
        <v>0.75131941018645798</v>
      </c>
      <c r="AU1142" s="17">
        <v>0.54633998102752801</v>
      </c>
      <c r="AV1142" s="17">
        <v>0.54523431394689803</v>
      </c>
      <c r="AW1142" s="17"/>
      <c r="AX1142" s="17">
        <v>0.59603147643349597</v>
      </c>
      <c r="AY1142" s="17">
        <v>0.57883543121838699</v>
      </c>
      <c r="AZ1142" s="17"/>
      <c r="BA1142" s="17">
        <v>0.55911964997672203</v>
      </c>
      <c r="BB1142" s="17">
        <v>0.67363343958585498</v>
      </c>
      <c r="BC1142" s="17">
        <v>0.66426898425834802</v>
      </c>
      <c r="BD1142" s="17">
        <v>0.66449356348747102</v>
      </c>
      <c r="BE1142" s="17">
        <v>0.25946019911652402</v>
      </c>
      <c r="BF1142" s="17"/>
      <c r="BG1142" s="17">
        <v>0.64691954526645601</v>
      </c>
      <c r="BH1142" s="17">
        <v>0.36204795105958298</v>
      </c>
    </row>
    <row r="1143" spans="2:60" x14ac:dyDescent="0.35">
      <c r="B1143" t="s">
        <v>316</v>
      </c>
      <c r="C1143" s="17">
        <v>0.108906154755964</v>
      </c>
      <c r="D1143" s="17">
        <v>0.13609538401252499</v>
      </c>
      <c r="E1143" s="17">
        <v>8.4793552854817197E-2</v>
      </c>
      <c r="F1143" s="17"/>
      <c r="G1143" s="17">
        <v>0.12820348773739801</v>
      </c>
      <c r="H1143" s="17">
        <v>0.124204214777525</v>
      </c>
      <c r="I1143" s="17">
        <v>0.12615508722961699</v>
      </c>
      <c r="J1143" s="17">
        <v>9.8791349090700697E-2</v>
      </c>
      <c r="K1143" s="17">
        <v>0.124574155802539</v>
      </c>
      <c r="L1143" s="17">
        <v>6.6448605661031293E-2</v>
      </c>
      <c r="M1143" s="17"/>
      <c r="N1143" s="17">
        <v>9.9933367892331496E-2</v>
      </c>
      <c r="O1143" s="17">
        <v>9.9987649486049796E-2</v>
      </c>
      <c r="P1143" s="17">
        <v>0.10584311276614</v>
      </c>
      <c r="Q1143" s="17">
        <v>0.12847883427873399</v>
      </c>
      <c r="R1143" s="17">
        <v>0.13507673025931399</v>
      </c>
      <c r="S1143" s="17"/>
      <c r="T1143" s="17">
        <v>0.108079171106805</v>
      </c>
      <c r="U1143" s="17">
        <v>9.3396507841345705E-2</v>
      </c>
      <c r="V1143" s="17">
        <v>0.111279898319829</v>
      </c>
      <c r="W1143" s="17">
        <v>0.119192959767894</v>
      </c>
      <c r="X1143" s="17"/>
      <c r="Y1143" s="17">
        <v>9.2004753690594396E-2</v>
      </c>
      <c r="Z1143" s="17">
        <v>9.8737696063031399E-2</v>
      </c>
      <c r="AA1143" s="17">
        <v>0.155521782427822</v>
      </c>
      <c r="AB1143" s="17">
        <v>0.154109225252651</v>
      </c>
      <c r="AC1143" s="17">
        <v>0.221446012837725</v>
      </c>
      <c r="AD1143" s="17">
        <v>0.130920846795401</v>
      </c>
      <c r="AE1143" s="17"/>
      <c r="AF1143" s="17">
        <v>0.10370622253404101</v>
      </c>
      <c r="AG1143" s="17">
        <v>0.115642373767465</v>
      </c>
      <c r="AH1143" s="17"/>
      <c r="AI1143" s="17">
        <v>0.107474037385361</v>
      </c>
      <c r="AJ1143" s="17">
        <v>0.1272508935925</v>
      </c>
      <c r="AK1143" s="17">
        <v>0.10496039876959</v>
      </c>
      <c r="AL1143" s="17">
        <v>9.0901245237014996E-2</v>
      </c>
      <c r="AM1143" s="17">
        <v>0.12012023003179</v>
      </c>
      <c r="AN1143" s="17">
        <v>7.2371101859091597E-2</v>
      </c>
      <c r="AO1143" s="17">
        <v>7.4322016507417502E-2</v>
      </c>
      <c r="AP1143" s="17"/>
      <c r="AQ1143" s="17">
        <v>7.3617930130483802E-2</v>
      </c>
      <c r="AR1143" s="17">
        <v>0.15179808724404201</v>
      </c>
      <c r="AS1143" s="17"/>
      <c r="AT1143" s="17">
        <v>6.45120545682355E-2</v>
      </c>
      <c r="AU1143" s="17">
        <v>8.5067712287054897E-2</v>
      </c>
      <c r="AV1143" s="17">
        <v>0.16764499535614</v>
      </c>
      <c r="AW1143" s="17"/>
      <c r="AX1143" s="17">
        <v>9.1207796486754894E-2</v>
      </c>
      <c r="AY1143" s="17">
        <v>0.11529916908096501</v>
      </c>
      <c r="AZ1143" s="17"/>
      <c r="BA1143" s="17">
        <v>0.12643540953615001</v>
      </c>
      <c r="BB1143" s="17">
        <v>7.7862581503087794E-2</v>
      </c>
      <c r="BC1143" s="17">
        <v>7.7011658586991202E-2</v>
      </c>
      <c r="BD1143" s="17">
        <v>0.117909066033767</v>
      </c>
      <c r="BE1143" s="17">
        <v>0.26792033641222301</v>
      </c>
      <c r="BF1143" s="17"/>
      <c r="BG1143" s="17">
        <v>8.9193700657370603E-2</v>
      </c>
      <c r="BH1143" s="17">
        <v>0.22992514799571101</v>
      </c>
    </row>
    <row r="1144" spans="2:60" x14ac:dyDescent="0.35">
      <c r="B1144" t="s">
        <v>318</v>
      </c>
      <c r="C1144" s="17">
        <v>0.47449251016625799</v>
      </c>
      <c r="D1144" s="17">
        <v>0.45237043141259797</v>
      </c>
      <c r="E1144" s="17">
        <v>0.49100390601692501</v>
      </c>
      <c r="F1144" s="17"/>
      <c r="G1144" s="17">
        <v>0.42845179231123498</v>
      </c>
      <c r="H1144" s="17">
        <v>0.43110708026322397</v>
      </c>
      <c r="I1144" s="17">
        <v>0.48781981242453398</v>
      </c>
      <c r="J1144" s="17">
        <v>0.44636411105830098</v>
      </c>
      <c r="K1144" s="17">
        <v>0.42573573427310202</v>
      </c>
      <c r="L1144" s="17">
        <v>0.58726139508114605</v>
      </c>
      <c r="M1144" s="17"/>
      <c r="N1144" s="17">
        <v>0.47734508074512799</v>
      </c>
      <c r="O1144" s="17">
        <v>0.51203990653696996</v>
      </c>
      <c r="P1144" s="17">
        <v>0.46554561181271598</v>
      </c>
      <c r="Q1144" s="17">
        <v>0.43795703768980399</v>
      </c>
      <c r="R1144" s="17">
        <v>0.48177636911898197</v>
      </c>
      <c r="S1144" s="17"/>
      <c r="T1144" s="17">
        <v>0.51943486055805199</v>
      </c>
      <c r="U1144" s="17">
        <v>0.48146084625376401</v>
      </c>
      <c r="V1144" s="17">
        <v>0.46537747922019201</v>
      </c>
      <c r="W1144" s="17">
        <v>0.45105563111434699</v>
      </c>
      <c r="X1144" s="17"/>
      <c r="Y1144" s="17">
        <v>0.52814816738164305</v>
      </c>
      <c r="Z1144" s="17">
        <v>0.48344685258041897</v>
      </c>
      <c r="AA1144" s="17">
        <v>0.41748981362897603</v>
      </c>
      <c r="AB1144" s="17">
        <v>0.35475648788173197</v>
      </c>
      <c r="AC1144" s="17">
        <v>0.20105310050563599</v>
      </c>
      <c r="AD1144" s="17">
        <v>0.42992136819891102</v>
      </c>
      <c r="AE1144" s="17"/>
      <c r="AF1144" s="17">
        <v>0.48006303927079702</v>
      </c>
      <c r="AG1144" s="17">
        <v>0.47046503853229699</v>
      </c>
      <c r="AH1144" s="17"/>
      <c r="AI1144" s="17">
        <v>0.329315759132359</v>
      </c>
      <c r="AJ1144" s="17">
        <v>0.42931161741048801</v>
      </c>
      <c r="AK1144" s="17">
        <v>0.48407193291582801</v>
      </c>
      <c r="AL1144" s="17">
        <v>0.51211097746443102</v>
      </c>
      <c r="AM1144" s="17">
        <v>0.47365775435794699</v>
      </c>
      <c r="AN1144" s="17">
        <v>0.59255440177722396</v>
      </c>
      <c r="AO1144" s="17">
        <v>0.61537934597684196</v>
      </c>
      <c r="AP1144" s="17"/>
      <c r="AQ1144" s="17">
        <v>0.61246285239189802</v>
      </c>
      <c r="AR1144" s="17">
        <v>0.34129768413787398</v>
      </c>
      <c r="AS1144" s="17"/>
      <c r="AT1144" s="17">
        <v>0.68680735561822204</v>
      </c>
      <c r="AU1144" s="17">
        <v>0.461272268740473</v>
      </c>
      <c r="AV1144" s="17">
        <v>0.37758931859075801</v>
      </c>
      <c r="AW1144" s="17"/>
      <c r="AX1144" s="17">
        <v>0.50482367994674104</v>
      </c>
      <c r="AY1144" s="17">
        <v>0.463536262137421</v>
      </c>
      <c r="AZ1144" s="17"/>
      <c r="BA1144" s="17">
        <v>0.43268424044057202</v>
      </c>
      <c r="BB1144" s="17">
        <v>0.59577085808276697</v>
      </c>
      <c r="BC1144" s="17">
        <v>0.58725732567135702</v>
      </c>
      <c r="BD1144" s="17">
        <v>0.54658449745370297</v>
      </c>
      <c r="BE1144" s="17">
        <v>-8.4601372956991695E-3</v>
      </c>
      <c r="BF1144" s="17"/>
      <c r="BG1144" s="17">
        <v>0.55772584460908603</v>
      </c>
      <c r="BH1144" s="17">
        <v>0.132122803063872</v>
      </c>
    </row>
    <row r="1145" spans="2:60" x14ac:dyDescent="0.35">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row>
    <row r="1146" spans="2:60" x14ac:dyDescent="0.35">
      <c r="B1146" s="6" t="s">
        <v>448</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row>
    <row r="1147" spans="2:60" x14ac:dyDescent="0.35">
      <c r="B1147" s="24" t="s">
        <v>97</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c r="BF1147" s="17"/>
      <c r="BG1147" s="17"/>
      <c r="BH1147" s="17"/>
    </row>
    <row r="1148" spans="2:60" x14ac:dyDescent="0.35">
      <c r="B1148" t="s">
        <v>315</v>
      </c>
      <c r="C1148" s="17">
        <v>0.31259426827916797</v>
      </c>
      <c r="D1148" s="17">
        <v>0.315024049927983</v>
      </c>
      <c r="E1148" s="17">
        <v>0.30943583535465502</v>
      </c>
      <c r="F1148" s="17"/>
      <c r="G1148" s="17">
        <v>0.28994538805915598</v>
      </c>
      <c r="H1148" s="17">
        <v>0.26099218470117402</v>
      </c>
      <c r="I1148" s="17">
        <v>0.33293802031334202</v>
      </c>
      <c r="J1148" s="17">
        <v>0.29302297325052601</v>
      </c>
      <c r="K1148" s="17">
        <v>0.305930139847016</v>
      </c>
      <c r="L1148" s="17">
        <v>0.37372977942441699</v>
      </c>
      <c r="M1148" s="17"/>
      <c r="N1148" s="17">
        <v>0.27770548913120102</v>
      </c>
      <c r="O1148" s="17">
        <v>0.33973267298802101</v>
      </c>
      <c r="P1148" s="17">
        <v>0.30806138756204199</v>
      </c>
      <c r="Q1148" s="17">
        <v>0.30972425525247499</v>
      </c>
      <c r="R1148" s="17">
        <v>0.36293756051412601</v>
      </c>
      <c r="S1148" s="17"/>
      <c r="T1148" s="17">
        <v>0.31185020826311399</v>
      </c>
      <c r="U1148" s="17">
        <v>0.314927570351546</v>
      </c>
      <c r="V1148" s="17">
        <v>0.32286669123181699</v>
      </c>
      <c r="W1148" s="17">
        <v>0.29472458481540298</v>
      </c>
      <c r="X1148" s="17"/>
      <c r="Y1148" s="17">
        <v>0.33573659103022602</v>
      </c>
      <c r="Z1148" s="17">
        <v>0.29911998434477</v>
      </c>
      <c r="AA1148" s="17">
        <v>0.37071705853993497</v>
      </c>
      <c r="AB1148" s="17">
        <v>0.253152133002781</v>
      </c>
      <c r="AC1148" s="17">
        <v>0.38661871622166899</v>
      </c>
      <c r="AD1148" s="17">
        <v>0.31741943347900797</v>
      </c>
      <c r="AE1148" s="17"/>
      <c r="AF1148" s="17">
        <v>0.29966758893860601</v>
      </c>
      <c r="AG1148" s="17">
        <v>0.33251783439773902</v>
      </c>
      <c r="AH1148" s="17"/>
      <c r="AI1148" s="17">
        <v>0.25346011961064002</v>
      </c>
      <c r="AJ1148" s="17">
        <v>0.27206869739227302</v>
      </c>
      <c r="AK1148" s="17">
        <v>0.30743780032572698</v>
      </c>
      <c r="AL1148" s="17">
        <v>0.29793597815026301</v>
      </c>
      <c r="AM1148" s="17">
        <v>0.34214714101640198</v>
      </c>
      <c r="AN1148" s="17">
        <v>0.39254195273287201</v>
      </c>
      <c r="AO1148" s="17">
        <v>0.37830564857811599</v>
      </c>
      <c r="AP1148" s="17"/>
      <c r="AQ1148" s="17">
        <v>0.386115285472448</v>
      </c>
      <c r="AR1148" s="17">
        <v>0.24702263481426601</v>
      </c>
      <c r="AS1148" s="17"/>
      <c r="AT1148" s="17">
        <v>0.47208713964425097</v>
      </c>
      <c r="AU1148" s="17">
        <v>0.26633047900495599</v>
      </c>
      <c r="AV1148" s="17">
        <v>0.27642118621608402</v>
      </c>
      <c r="AW1148" s="17"/>
      <c r="AX1148" s="17">
        <v>0.30636676020446102</v>
      </c>
      <c r="AY1148" s="17">
        <v>0.314843773443719</v>
      </c>
      <c r="AZ1148" s="17"/>
      <c r="BA1148" s="17">
        <v>0.26751405267512202</v>
      </c>
      <c r="BB1148" s="17">
        <v>0.35059134430752298</v>
      </c>
      <c r="BC1148" s="17">
        <v>0.36625274373679301</v>
      </c>
      <c r="BD1148" s="17">
        <v>0.25083717278680101</v>
      </c>
      <c r="BE1148" s="17">
        <v>0.22057178834652399</v>
      </c>
      <c r="BF1148" s="17"/>
      <c r="BG1148" s="17">
        <v>0.33121098848675301</v>
      </c>
      <c r="BH1148" s="17">
        <v>0.22823747227417401</v>
      </c>
    </row>
    <row r="1149" spans="2:60" x14ac:dyDescent="0.35">
      <c r="B1149" t="s">
        <v>314</v>
      </c>
      <c r="C1149" s="17">
        <v>0.30977012572436802</v>
      </c>
      <c r="D1149" s="17">
        <v>0.31223668842525898</v>
      </c>
      <c r="E1149" s="17">
        <v>0.308042880164283</v>
      </c>
      <c r="F1149" s="17"/>
      <c r="G1149" s="17">
        <v>0.27702001688396699</v>
      </c>
      <c r="H1149" s="17">
        <v>0.31171139339559001</v>
      </c>
      <c r="I1149" s="17">
        <v>0.32819684588214398</v>
      </c>
      <c r="J1149" s="17">
        <v>0.28113463362496599</v>
      </c>
      <c r="K1149" s="17">
        <v>0.304266950201943</v>
      </c>
      <c r="L1149" s="17">
        <v>0.338488597741818</v>
      </c>
      <c r="M1149" s="17"/>
      <c r="N1149" s="17">
        <v>0.29094185807274398</v>
      </c>
      <c r="O1149" s="17">
        <v>0.29508552268535998</v>
      </c>
      <c r="P1149" s="17">
        <v>0.31856630803354502</v>
      </c>
      <c r="Q1149" s="17">
        <v>0.33580100987186601</v>
      </c>
      <c r="R1149" s="17">
        <v>0.34545316282835498</v>
      </c>
      <c r="S1149" s="17"/>
      <c r="T1149" s="17">
        <v>0.33061270514886099</v>
      </c>
      <c r="U1149" s="17">
        <v>0.32215348296179602</v>
      </c>
      <c r="V1149" s="17">
        <v>0.283390790749109</v>
      </c>
      <c r="W1149" s="17">
        <v>0.32624590283023502</v>
      </c>
      <c r="X1149" s="17"/>
      <c r="Y1149" s="17">
        <v>0.30227524220010699</v>
      </c>
      <c r="Z1149" s="17">
        <v>0.33215455682495398</v>
      </c>
      <c r="AA1149" s="17">
        <v>0.22882293549142901</v>
      </c>
      <c r="AB1149" s="17">
        <v>0.30322804425115402</v>
      </c>
      <c r="AC1149" s="17">
        <v>0.30469640081324001</v>
      </c>
      <c r="AD1149" s="17">
        <v>0.28518514285033197</v>
      </c>
      <c r="AE1149" s="17"/>
      <c r="AF1149" s="17">
        <v>0.331088299132686</v>
      </c>
      <c r="AG1149" s="17">
        <v>0.28030144989973699</v>
      </c>
      <c r="AH1149" s="17"/>
      <c r="AI1149" s="17">
        <v>0.24435893737928799</v>
      </c>
      <c r="AJ1149" s="17">
        <v>0.28793815791805499</v>
      </c>
      <c r="AK1149" s="17">
        <v>0.32376064849033998</v>
      </c>
      <c r="AL1149" s="17">
        <v>0.28922198570362401</v>
      </c>
      <c r="AM1149" s="17">
        <v>0.32367454061541401</v>
      </c>
      <c r="AN1149" s="17">
        <v>0.35152210148295199</v>
      </c>
      <c r="AO1149" s="17">
        <v>0.37835284741558101</v>
      </c>
      <c r="AP1149" s="17"/>
      <c r="AQ1149" s="17">
        <v>0.33646668752460102</v>
      </c>
      <c r="AR1149" s="17">
        <v>0.30833464527768201</v>
      </c>
      <c r="AS1149" s="17"/>
      <c r="AT1149" s="17">
        <v>0.35530253086270303</v>
      </c>
      <c r="AU1149" s="17">
        <v>0.29809783441637799</v>
      </c>
      <c r="AV1149" s="17">
        <v>0.32104505793849503</v>
      </c>
      <c r="AW1149" s="17"/>
      <c r="AX1149" s="17">
        <v>0.33988191692242098</v>
      </c>
      <c r="AY1149" s="17">
        <v>0.298893121792568</v>
      </c>
      <c r="AZ1149" s="17"/>
      <c r="BA1149" s="17">
        <v>0.31672510077881799</v>
      </c>
      <c r="BB1149" s="17">
        <v>0.322562576359049</v>
      </c>
      <c r="BC1149" s="17">
        <v>0.33357322117898602</v>
      </c>
      <c r="BD1149" s="17">
        <v>0.36515107179149697</v>
      </c>
      <c r="BE1149" s="17">
        <v>0.25750019091787402</v>
      </c>
      <c r="BF1149" s="17"/>
      <c r="BG1149" s="17">
        <v>0.32120080406704299</v>
      </c>
      <c r="BH1149" s="17">
        <v>0.28476624560615099</v>
      </c>
    </row>
    <row r="1150" spans="2:60" x14ac:dyDescent="0.35">
      <c r="B1150" t="s">
        <v>313</v>
      </c>
      <c r="C1150" s="17">
        <v>0.24346203375557601</v>
      </c>
      <c r="D1150" s="17">
        <v>0.24434493140269201</v>
      </c>
      <c r="E1150" s="17">
        <v>0.243865932620178</v>
      </c>
      <c r="F1150" s="17"/>
      <c r="G1150" s="17">
        <v>0.22544583593681899</v>
      </c>
      <c r="H1150" s="17">
        <v>0.27474624830945998</v>
      </c>
      <c r="I1150" s="17">
        <v>0.21988029275231699</v>
      </c>
      <c r="J1150" s="17">
        <v>0.29728354623492997</v>
      </c>
      <c r="K1150" s="17">
        <v>0.23892472256175201</v>
      </c>
      <c r="L1150" s="17">
        <v>0.20861959778384401</v>
      </c>
      <c r="M1150" s="17"/>
      <c r="N1150" s="17">
        <v>0.27292794549678201</v>
      </c>
      <c r="O1150" s="17">
        <v>0.222575783873244</v>
      </c>
      <c r="P1150" s="17">
        <v>0.26800996527030202</v>
      </c>
      <c r="Q1150" s="17">
        <v>0.231908833013065</v>
      </c>
      <c r="R1150" s="17">
        <v>0.167265623091749</v>
      </c>
      <c r="S1150" s="17"/>
      <c r="T1150" s="17">
        <v>0.22629709603706999</v>
      </c>
      <c r="U1150" s="17">
        <v>0.22686368873225499</v>
      </c>
      <c r="V1150" s="17">
        <v>0.264331965917522</v>
      </c>
      <c r="W1150" s="17">
        <v>0.23681903327546699</v>
      </c>
      <c r="X1150" s="17"/>
      <c r="Y1150" s="17">
        <v>0.22650941952360901</v>
      </c>
      <c r="Z1150" s="17">
        <v>0.24059820321207301</v>
      </c>
      <c r="AA1150" s="17">
        <v>0.22580659516253199</v>
      </c>
      <c r="AB1150" s="17">
        <v>0.30113757827429499</v>
      </c>
      <c r="AC1150" s="17">
        <v>0.27357338403778197</v>
      </c>
      <c r="AD1150" s="17">
        <v>0.25781231858104098</v>
      </c>
      <c r="AE1150" s="17"/>
      <c r="AF1150" s="17">
        <v>0.24585139403478501</v>
      </c>
      <c r="AG1150" s="17">
        <v>0.24028888284304101</v>
      </c>
      <c r="AH1150" s="17"/>
      <c r="AI1150" s="17">
        <v>0.24709529274940101</v>
      </c>
      <c r="AJ1150" s="17">
        <v>0.29318688207925098</v>
      </c>
      <c r="AK1150" s="17">
        <v>0.21827564844835901</v>
      </c>
      <c r="AL1150" s="17">
        <v>0.29929109559015299</v>
      </c>
      <c r="AM1150" s="17">
        <v>0.22045984291005699</v>
      </c>
      <c r="AN1150" s="17">
        <v>0.18053864508159401</v>
      </c>
      <c r="AO1150" s="17">
        <v>0.169190213454846</v>
      </c>
      <c r="AP1150" s="17"/>
      <c r="AQ1150" s="17">
        <v>0.184271881813175</v>
      </c>
      <c r="AR1150" s="17">
        <v>0.28469876901750302</v>
      </c>
      <c r="AS1150" s="17"/>
      <c r="AT1150" s="17">
        <v>0.111301702306131</v>
      </c>
      <c r="AU1150" s="17">
        <v>0.30361304880548301</v>
      </c>
      <c r="AV1150" s="17">
        <v>0.254711337476618</v>
      </c>
      <c r="AW1150" s="17"/>
      <c r="AX1150" s="17">
        <v>0.235980693649184</v>
      </c>
      <c r="AY1150" s="17">
        <v>0.24616444907245799</v>
      </c>
      <c r="AZ1150" s="17"/>
      <c r="BA1150" s="17">
        <v>0.25810745400072299</v>
      </c>
      <c r="BB1150" s="17">
        <v>0.22082424183702001</v>
      </c>
      <c r="BC1150" s="17">
        <v>0.20656348045196801</v>
      </c>
      <c r="BD1150" s="17">
        <v>0.22350454825274699</v>
      </c>
      <c r="BE1150" s="17">
        <v>0.32285965848005099</v>
      </c>
      <c r="BF1150" s="17"/>
      <c r="BG1150" s="17">
        <v>0.229521707819313</v>
      </c>
      <c r="BH1150" s="17">
        <v>0.29769477504358699</v>
      </c>
    </row>
    <row r="1151" spans="2:60" x14ac:dyDescent="0.35">
      <c r="B1151" t="s">
        <v>312</v>
      </c>
      <c r="C1151" s="17">
        <v>4.9295100120042498E-2</v>
      </c>
      <c r="D1151" s="17">
        <v>6.0009886458188298E-2</v>
      </c>
      <c r="E1151" s="17">
        <v>3.9892200427910501E-2</v>
      </c>
      <c r="F1151" s="17"/>
      <c r="G1151" s="17">
        <v>9.0253361821518704E-2</v>
      </c>
      <c r="H1151" s="17">
        <v>5.6272889932540301E-2</v>
      </c>
      <c r="I1151" s="17">
        <v>4.8247056911869299E-2</v>
      </c>
      <c r="J1151" s="17">
        <v>4.8414364496116198E-2</v>
      </c>
      <c r="K1151" s="17">
        <v>4.2168352470339697E-2</v>
      </c>
      <c r="L1151" s="17">
        <v>2.6812731043521498E-2</v>
      </c>
      <c r="M1151" s="17"/>
      <c r="N1151" s="17">
        <v>5.63690087833085E-2</v>
      </c>
      <c r="O1151" s="17">
        <v>3.62005401510751E-2</v>
      </c>
      <c r="P1151" s="17">
        <v>4.8369338615092801E-2</v>
      </c>
      <c r="Q1151" s="17">
        <v>5.7107842634850699E-2</v>
      </c>
      <c r="R1151" s="17">
        <v>5.9722665658799703E-2</v>
      </c>
      <c r="S1151" s="17"/>
      <c r="T1151" s="17">
        <v>5.1438399139007197E-2</v>
      </c>
      <c r="U1151" s="17">
        <v>5.5525553246727498E-2</v>
      </c>
      <c r="V1151" s="17">
        <v>5.0263213509103302E-2</v>
      </c>
      <c r="W1151" s="17">
        <v>4.0814761786275702E-2</v>
      </c>
      <c r="X1151" s="17"/>
      <c r="Y1151" s="17">
        <v>4.5016307738104402E-2</v>
      </c>
      <c r="Z1151" s="17">
        <v>4.3633490140420297E-2</v>
      </c>
      <c r="AA1151" s="17">
        <v>5.70246106162988E-2</v>
      </c>
      <c r="AB1151" s="17">
        <v>7.4954971422750996E-2</v>
      </c>
      <c r="AC1151" s="17">
        <v>3.51114989273087E-2</v>
      </c>
      <c r="AD1151" s="17">
        <v>5.88837471669931E-2</v>
      </c>
      <c r="AE1151" s="17"/>
      <c r="AF1151" s="17">
        <v>4.1079640547074803E-2</v>
      </c>
      <c r="AG1151" s="17">
        <v>6.0595369696327998E-2</v>
      </c>
      <c r="AH1151" s="17"/>
      <c r="AI1151" s="17">
        <v>5.1337546627534703E-2</v>
      </c>
      <c r="AJ1151" s="17">
        <v>5.0383663745962697E-2</v>
      </c>
      <c r="AK1151" s="17">
        <v>5.2761447894231102E-2</v>
      </c>
      <c r="AL1151" s="17">
        <v>5.10065722852375E-2</v>
      </c>
      <c r="AM1151" s="17">
        <v>5.4827505118726999E-2</v>
      </c>
      <c r="AN1151" s="17">
        <v>2.9200221201507101E-2</v>
      </c>
      <c r="AO1151" s="17">
        <v>2.1402441159443002E-2</v>
      </c>
      <c r="AP1151" s="17"/>
      <c r="AQ1151" s="17">
        <v>2.8838186221908299E-2</v>
      </c>
      <c r="AR1151" s="17">
        <v>7.3784838378765094E-2</v>
      </c>
      <c r="AS1151" s="17"/>
      <c r="AT1151" s="17">
        <v>3.3222916475955197E-2</v>
      </c>
      <c r="AU1151" s="17">
        <v>4.4262883598694597E-2</v>
      </c>
      <c r="AV1151" s="17">
        <v>6.8169419417081406E-2</v>
      </c>
      <c r="AW1151" s="17"/>
      <c r="AX1151" s="17">
        <v>4.8879277857909798E-2</v>
      </c>
      <c r="AY1151" s="17">
        <v>4.94453037512513E-2</v>
      </c>
      <c r="AZ1151" s="17"/>
      <c r="BA1151" s="17">
        <v>5.7584179463397403E-2</v>
      </c>
      <c r="BB1151" s="17">
        <v>5.4499192787074401E-2</v>
      </c>
      <c r="BC1151" s="17">
        <v>3.3837632590957803E-2</v>
      </c>
      <c r="BD1151" s="17">
        <v>5.5289071126798199E-2</v>
      </c>
      <c r="BE1151" s="17">
        <v>7.9709275092342394E-2</v>
      </c>
      <c r="BF1151" s="17"/>
      <c r="BG1151" s="17">
        <v>5.5218861643806301E-2</v>
      </c>
      <c r="BH1151" s="17">
        <v>7.3524071483975606E-2</v>
      </c>
    </row>
    <row r="1152" spans="2:60" x14ac:dyDescent="0.35">
      <c r="B1152" t="s">
        <v>311</v>
      </c>
      <c r="C1152" s="17">
        <v>3.8994997397951599E-2</v>
      </c>
      <c r="D1152" s="17">
        <v>3.4065297167967301E-2</v>
      </c>
      <c r="E1152" s="17">
        <v>4.4282858092566997E-2</v>
      </c>
      <c r="F1152" s="17"/>
      <c r="G1152" s="17">
        <v>2.2143550079807599E-2</v>
      </c>
      <c r="H1152" s="17">
        <v>4.8616810971589298E-2</v>
      </c>
      <c r="I1152" s="17">
        <v>1.69351954992903E-2</v>
      </c>
      <c r="J1152" s="17">
        <v>4.8784734642789797E-2</v>
      </c>
      <c r="K1152" s="17">
        <v>6.2413050334399499E-2</v>
      </c>
      <c r="L1152" s="17">
        <v>3.2013794054675498E-2</v>
      </c>
      <c r="M1152" s="17"/>
      <c r="N1152" s="17">
        <v>4.0366148350761299E-2</v>
      </c>
      <c r="O1152" s="17">
        <v>4.8727584801141199E-2</v>
      </c>
      <c r="P1152" s="17">
        <v>3.1171096840856099E-2</v>
      </c>
      <c r="Q1152" s="17">
        <v>3.5240050713220998E-2</v>
      </c>
      <c r="R1152" s="17">
        <v>5.3768498927635001E-2</v>
      </c>
      <c r="S1152" s="17"/>
      <c r="T1152" s="17">
        <v>3.5953783712684699E-2</v>
      </c>
      <c r="U1152" s="17">
        <v>2.9535933892533599E-2</v>
      </c>
      <c r="V1152" s="17">
        <v>3.8653902998718702E-2</v>
      </c>
      <c r="W1152" s="17">
        <v>4.9920184402981703E-2</v>
      </c>
      <c r="X1152" s="17"/>
      <c r="Y1152" s="17">
        <v>3.9498463489770298E-2</v>
      </c>
      <c r="Z1152" s="17">
        <v>3.6499388584154802E-2</v>
      </c>
      <c r="AA1152" s="17">
        <v>3.4038790421335903E-2</v>
      </c>
      <c r="AB1152" s="17">
        <v>3.18551208765619E-2</v>
      </c>
      <c r="AC1152" s="17">
        <v>0</v>
      </c>
      <c r="AD1152" s="17">
        <v>5.6968501164092702E-2</v>
      </c>
      <c r="AE1152" s="17"/>
      <c r="AF1152" s="17">
        <v>4.4419251263303997E-2</v>
      </c>
      <c r="AG1152" s="17">
        <v>3.1145525741264501E-2</v>
      </c>
      <c r="AH1152" s="17"/>
      <c r="AI1152" s="17">
        <v>4.1249846035527699E-2</v>
      </c>
      <c r="AJ1152" s="17">
        <v>3.6850536207463001E-2</v>
      </c>
      <c r="AK1152" s="17">
        <v>4.5554461303944603E-2</v>
      </c>
      <c r="AL1152" s="17">
        <v>5.3230014631523E-2</v>
      </c>
      <c r="AM1152" s="17">
        <v>3.2744334508400301E-2</v>
      </c>
      <c r="AN1152" s="17">
        <v>2.4000572396292899E-2</v>
      </c>
      <c r="AO1152" s="17">
        <v>5.2748849392013901E-2</v>
      </c>
      <c r="AP1152" s="17"/>
      <c r="AQ1152" s="17">
        <v>3.0559505468482899E-2</v>
      </c>
      <c r="AR1152" s="17">
        <v>4.6710161015114098E-2</v>
      </c>
      <c r="AS1152" s="17"/>
      <c r="AT1152" s="17">
        <v>2.03087194463752E-2</v>
      </c>
      <c r="AU1152" s="17">
        <v>4.0385173788886702E-2</v>
      </c>
      <c r="AV1152" s="17">
        <v>5.0978710535196203E-2</v>
      </c>
      <c r="AW1152" s="17"/>
      <c r="AX1152" s="17">
        <v>2.7778246603621298E-2</v>
      </c>
      <c r="AY1152" s="17">
        <v>4.3046720581388198E-2</v>
      </c>
      <c r="AZ1152" s="17"/>
      <c r="BA1152" s="17">
        <v>5.9880374345732498E-2</v>
      </c>
      <c r="BB1152" s="17">
        <v>2.4723996885909399E-2</v>
      </c>
      <c r="BC1152" s="17">
        <v>3.4424468101349699E-2</v>
      </c>
      <c r="BD1152" s="17">
        <v>5.2251355937381803E-2</v>
      </c>
      <c r="BE1152" s="17">
        <v>7.6690179669564401E-2</v>
      </c>
      <c r="BF1152" s="17"/>
      <c r="BG1152" s="17">
        <v>3.2925312686567301E-2</v>
      </c>
      <c r="BH1152" s="17">
        <v>7.0500260005264395E-2</v>
      </c>
    </row>
    <row r="1153" spans="2:60" x14ac:dyDescent="0.35">
      <c r="B1153" t="s">
        <v>114</v>
      </c>
      <c r="C1153" s="17">
        <v>4.58834747228936E-2</v>
      </c>
      <c r="D1153" s="17">
        <v>3.43191466179101E-2</v>
      </c>
      <c r="E1153" s="17">
        <v>5.4480293340407202E-2</v>
      </c>
      <c r="F1153" s="17"/>
      <c r="G1153" s="17">
        <v>9.5191847218732695E-2</v>
      </c>
      <c r="H1153" s="17">
        <v>4.7660472689646398E-2</v>
      </c>
      <c r="I1153" s="17">
        <v>5.3802588641036798E-2</v>
      </c>
      <c r="J1153" s="17">
        <v>3.1359747750672198E-2</v>
      </c>
      <c r="K1153" s="17">
        <v>4.6296784584549201E-2</v>
      </c>
      <c r="L1153" s="17">
        <v>2.03354999517238E-2</v>
      </c>
      <c r="M1153" s="17"/>
      <c r="N1153" s="17">
        <v>6.1689550165203E-2</v>
      </c>
      <c r="O1153" s="17">
        <v>5.7677895501158399E-2</v>
      </c>
      <c r="P1153" s="17">
        <v>2.5821903678161898E-2</v>
      </c>
      <c r="Q1153" s="17">
        <v>3.0218008514521999E-2</v>
      </c>
      <c r="R1153" s="17">
        <v>1.0852488979335599E-2</v>
      </c>
      <c r="S1153" s="17"/>
      <c r="T1153" s="17">
        <v>4.3847807699264101E-2</v>
      </c>
      <c r="U1153" s="17">
        <v>5.0993770815141601E-2</v>
      </c>
      <c r="V1153" s="17">
        <v>4.0493435593729699E-2</v>
      </c>
      <c r="W1153" s="17">
        <v>5.1475532889638201E-2</v>
      </c>
      <c r="X1153" s="17"/>
      <c r="Y1153" s="17">
        <v>5.09639760181827E-2</v>
      </c>
      <c r="Z1153" s="17">
        <v>4.79943768936286E-2</v>
      </c>
      <c r="AA1153" s="17">
        <v>8.3590009768469406E-2</v>
      </c>
      <c r="AB1153" s="17">
        <v>3.5672152172457602E-2</v>
      </c>
      <c r="AC1153" s="17">
        <v>0</v>
      </c>
      <c r="AD1153" s="17">
        <v>2.37308567585338E-2</v>
      </c>
      <c r="AE1153" s="17"/>
      <c r="AF1153" s="17">
        <v>3.7893826083544101E-2</v>
      </c>
      <c r="AG1153" s="17">
        <v>5.5150937421889597E-2</v>
      </c>
      <c r="AH1153" s="17"/>
      <c r="AI1153" s="17">
        <v>0.162498257597608</v>
      </c>
      <c r="AJ1153" s="17">
        <v>5.9572062656996001E-2</v>
      </c>
      <c r="AK1153" s="17">
        <v>5.2209993537398802E-2</v>
      </c>
      <c r="AL1153" s="17">
        <v>9.3143536391998398E-3</v>
      </c>
      <c r="AM1153" s="17">
        <v>2.61466358310001E-2</v>
      </c>
      <c r="AN1153" s="17">
        <v>2.2196507104782E-2</v>
      </c>
      <c r="AO1153" s="17">
        <v>0</v>
      </c>
      <c r="AP1153" s="17"/>
      <c r="AQ1153" s="17">
        <v>3.3748453499385003E-2</v>
      </c>
      <c r="AR1153" s="17">
        <v>3.9448951496670097E-2</v>
      </c>
      <c r="AS1153" s="17"/>
      <c r="AT1153" s="17">
        <v>7.7769912645843696E-3</v>
      </c>
      <c r="AU1153" s="17">
        <v>4.7310580385601798E-2</v>
      </c>
      <c r="AV1153" s="17">
        <v>2.8674288416525799E-2</v>
      </c>
      <c r="AW1153" s="17"/>
      <c r="AX1153" s="17">
        <v>4.1113104762403201E-2</v>
      </c>
      <c r="AY1153" s="17">
        <v>4.7606631358615502E-2</v>
      </c>
      <c r="AZ1153" s="17"/>
      <c r="BA1153" s="17">
        <v>4.0188838736207003E-2</v>
      </c>
      <c r="BB1153" s="17">
        <v>2.67986478234238E-2</v>
      </c>
      <c r="BC1153" s="17">
        <v>2.53484539399456E-2</v>
      </c>
      <c r="BD1153" s="17">
        <v>5.2966780104774402E-2</v>
      </c>
      <c r="BE1153" s="17">
        <v>4.2668907493644E-2</v>
      </c>
      <c r="BF1153" s="17"/>
      <c r="BG1153" s="17">
        <v>2.9922325296517699E-2</v>
      </c>
      <c r="BH1153" s="17">
        <v>4.5277175586848198E-2</v>
      </c>
    </row>
    <row r="1154" spans="2:60" x14ac:dyDescent="0.35">
      <c r="B1154" t="s">
        <v>317</v>
      </c>
      <c r="C1154" s="17">
        <v>0.62236439400353605</v>
      </c>
      <c r="D1154" s="17">
        <v>0.62726073835324203</v>
      </c>
      <c r="E1154" s="17">
        <v>0.61747871551893696</v>
      </c>
      <c r="F1154" s="17"/>
      <c r="G1154" s="17">
        <v>0.56696540494312198</v>
      </c>
      <c r="H1154" s="17">
        <v>0.57270357809676398</v>
      </c>
      <c r="I1154" s="17">
        <v>0.661134866195487</v>
      </c>
      <c r="J1154" s="17">
        <v>0.574157606875492</v>
      </c>
      <c r="K1154" s="17">
        <v>0.61019709004895895</v>
      </c>
      <c r="L1154" s="17">
        <v>0.71221837716623504</v>
      </c>
      <c r="M1154" s="17"/>
      <c r="N1154" s="17">
        <v>0.56864734720394505</v>
      </c>
      <c r="O1154" s="17">
        <v>0.63481819567338105</v>
      </c>
      <c r="P1154" s="17">
        <v>0.62662769559558695</v>
      </c>
      <c r="Q1154" s="17">
        <v>0.64552526512434105</v>
      </c>
      <c r="R1154" s="17">
        <v>0.70839072334248099</v>
      </c>
      <c r="S1154" s="17"/>
      <c r="T1154" s="17">
        <v>0.64246291341197403</v>
      </c>
      <c r="U1154" s="17">
        <v>0.63708105331334297</v>
      </c>
      <c r="V1154" s="17">
        <v>0.60625748198092599</v>
      </c>
      <c r="W1154" s="17">
        <v>0.620970487645638</v>
      </c>
      <c r="X1154" s="17"/>
      <c r="Y1154" s="17">
        <v>0.63801183323033295</v>
      </c>
      <c r="Z1154" s="17">
        <v>0.63127454116972304</v>
      </c>
      <c r="AA1154" s="17">
        <v>0.59953999403136404</v>
      </c>
      <c r="AB1154" s="17">
        <v>0.55638017725393496</v>
      </c>
      <c r="AC1154" s="17">
        <v>0.691315117034909</v>
      </c>
      <c r="AD1154" s="17">
        <v>0.60260457632933895</v>
      </c>
      <c r="AE1154" s="17"/>
      <c r="AF1154" s="17">
        <v>0.63075588807129201</v>
      </c>
      <c r="AG1154" s="17">
        <v>0.61281928429747701</v>
      </c>
      <c r="AH1154" s="17"/>
      <c r="AI1154" s="17">
        <v>0.49781905698992801</v>
      </c>
      <c r="AJ1154" s="17">
        <v>0.56000685531032701</v>
      </c>
      <c r="AK1154" s="17">
        <v>0.63119844881606701</v>
      </c>
      <c r="AL1154" s="17">
        <v>0.58715796385388697</v>
      </c>
      <c r="AM1154" s="17">
        <v>0.66582168163181599</v>
      </c>
      <c r="AN1154" s="17">
        <v>0.744064054215824</v>
      </c>
      <c r="AO1154" s="17">
        <v>0.75665849599369694</v>
      </c>
      <c r="AP1154" s="17"/>
      <c r="AQ1154" s="17">
        <v>0.72258197299704896</v>
      </c>
      <c r="AR1154" s="17">
        <v>0.55535728009194796</v>
      </c>
      <c r="AS1154" s="17"/>
      <c r="AT1154" s="17">
        <v>0.827389670506954</v>
      </c>
      <c r="AU1154" s="17">
        <v>0.56442831342133404</v>
      </c>
      <c r="AV1154" s="17">
        <v>0.59746624415457905</v>
      </c>
      <c r="AW1154" s="17"/>
      <c r="AX1154" s="17">
        <v>0.64624867712688205</v>
      </c>
      <c r="AY1154" s="17">
        <v>0.61373689523628705</v>
      </c>
      <c r="AZ1154" s="17"/>
      <c r="BA1154" s="17">
        <v>0.58423915345393995</v>
      </c>
      <c r="BB1154" s="17">
        <v>0.67315392066657198</v>
      </c>
      <c r="BC1154" s="17">
        <v>0.69982596491577898</v>
      </c>
      <c r="BD1154" s="17">
        <v>0.61598824457829804</v>
      </c>
      <c r="BE1154" s="17">
        <v>0.47807197926439798</v>
      </c>
      <c r="BF1154" s="17"/>
      <c r="BG1154" s="17">
        <v>0.652411792553796</v>
      </c>
      <c r="BH1154" s="17">
        <v>0.51300371788032495</v>
      </c>
    </row>
    <row r="1155" spans="2:60" x14ac:dyDescent="0.35">
      <c r="B1155" t="s">
        <v>316</v>
      </c>
      <c r="C1155" s="17">
        <v>8.8290097517994104E-2</v>
      </c>
      <c r="D1155" s="17">
        <v>9.4075183626155703E-2</v>
      </c>
      <c r="E1155" s="17">
        <v>8.4175058520477505E-2</v>
      </c>
      <c r="F1155" s="17"/>
      <c r="G1155" s="17">
        <v>0.112396911901326</v>
      </c>
      <c r="H1155" s="17">
        <v>0.10488970090413</v>
      </c>
      <c r="I1155" s="17">
        <v>6.5182252411159602E-2</v>
      </c>
      <c r="J1155" s="17">
        <v>9.7199099138905995E-2</v>
      </c>
      <c r="K1155" s="17">
        <v>0.104581402804739</v>
      </c>
      <c r="L1155" s="17">
        <v>5.8826525098196997E-2</v>
      </c>
      <c r="M1155" s="17"/>
      <c r="N1155" s="17">
        <v>9.6735157134069799E-2</v>
      </c>
      <c r="O1155" s="17">
        <v>8.49281249522163E-2</v>
      </c>
      <c r="P1155" s="17">
        <v>7.9540435455948896E-2</v>
      </c>
      <c r="Q1155" s="17">
        <v>9.23478933480716E-2</v>
      </c>
      <c r="R1155" s="17">
        <v>0.113491164586435</v>
      </c>
      <c r="S1155" s="17"/>
      <c r="T1155" s="17">
        <v>8.7392182851691896E-2</v>
      </c>
      <c r="U1155" s="17">
        <v>8.5061487139261205E-2</v>
      </c>
      <c r="V1155" s="17">
        <v>8.8917116507821997E-2</v>
      </c>
      <c r="W1155" s="17">
        <v>9.0734946189257398E-2</v>
      </c>
      <c r="X1155" s="17"/>
      <c r="Y1155" s="17">
        <v>8.4514771227874694E-2</v>
      </c>
      <c r="Z1155" s="17">
        <v>8.0132878724575099E-2</v>
      </c>
      <c r="AA1155" s="17">
        <v>9.1063401037634703E-2</v>
      </c>
      <c r="AB1155" s="17">
        <v>0.106810092299313</v>
      </c>
      <c r="AC1155" s="17">
        <v>3.51114989273087E-2</v>
      </c>
      <c r="AD1155" s="17">
        <v>0.115852248331086</v>
      </c>
      <c r="AE1155" s="17"/>
      <c r="AF1155" s="17">
        <v>8.5498891810378702E-2</v>
      </c>
      <c r="AG1155" s="17">
        <v>9.1740895437592507E-2</v>
      </c>
      <c r="AH1155" s="17"/>
      <c r="AI1155" s="17">
        <v>9.2587392663062498E-2</v>
      </c>
      <c r="AJ1155" s="17">
        <v>8.7234199953425601E-2</v>
      </c>
      <c r="AK1155" s="17">
        <v>9.8315909198175802E-2</v>
      </c>
      <c r="AL1155" s="17">
        <v>0.10423658691676101</v>
      </c>
      <c r="AM1155" s="17">
        <v>8.7571839627127404E-2</v>
      </c>
      <c r="AN1155" s="17">
        <v>5.32007935978E-2</v>
      </c>
      <c r="AO1155" s="17">
        <v>7.4151290551456805E-2</v>
      </c>
      <c r="AP1155" s="17"/>
      <c r="AQ1155" s="17">
        <v>5.9397691690391198E-2</v>
      </c>
      <c r="AR1155" s="17">
        <v>0.120494999393879</v>
      </c>
      <c r="AS1155" s="17"/>
      <c r="AT1155" s="17">
        <v>5.3531635922330401E-2</v>
      </c>
      <c r="AU1155" s="17">
        <v>8.4648057387581299E-2</v>
      </c>
      <c r="AV1155" s="17">
        <v>0.119148129952278</v>
      </c>
      <c r="AW1155" s="17"/>
      <c r="AX1155" s="17">
        <v>7.6657524461531096E-2</v>
      </c>
      <c r="AY1155" s="17">
        <v>9.2492024332639505E-2</v>
      </c>
      <c r="AZ1155" s="17"/>
      <c r="BA1155" s="17">
        <v>0.11746455380913</v>
      </c>
      <c r="BB1155" s="17">
        <v>7.9223189672983793E-2</v>
      </c>
      <c r="BC1155" s="17">
        <v>6.8262100692307398E-2</v>
      </c>
      <c r="BD1155" s="17">
        <v>0.10754042706418</v>
      </c>
      <c r="BE1155" s="17">
        <v>0.156399454761907</v>
      </c>
      <c r="BF1155" s="17"/>
      <c r="BG1155" s="17">
        <v>8.8144174330373706E-2</v>
      </c>
      <c r="BH1155" s="17">
        <v>0.14402433148923999</v>
      </c>
    </row>
    <row r="1156" spans="2:60" x14ac:dyDescent="0.35">
      <c r="B1156" t="s">
        <v>318</v>
      </c>
      <c r="C1156" s="17">
        <v>0.53407429648554205</v>
      </c>
      <c r="D1156" s="17">
        <v>0.53318555472708595</v>
      </c>
      <c r="E1156" s="17">
        <v>0.53330365699846005</v>
      </c>
      <c r="F1156" s="17"/>
      <c r="G1156" s="17">
        <v>0.45456849304179597</v>
      </c>
      <c r="H1156" s="17">
        <v>0.46781387719263401</v>
      </c>
      <c r="I1156" s="17">
        <v>0.59595261378432696</v>
      </c>
      <c r="J1156" s="17">
        <v>0.47695850773658599</v>
      </c>
      <c r="K1156" s="17">
        <v>0.50561568724422001</v>
      </c>
      <c r="L1156" s="17">
        <v>0.65339185206803796</v>
      </c>
      <c r="M1156" s="17"/>
      <c r="N1156" s="17">
        <v>0.471912190069875</v>
      </c>
      <c r="O1156" s="17">
        <v>0.54989007072116503</v>
      </c>
      <c r="P1156" s="17">
        <v>0.54708726013963804</v>
      </c>
      <c r="Q1156" s="17">
        <v>0.55317737177626902</v>
      </c>
      <c r="R1156" s="17">
        <v>0.59489955875604605</v>
      </c>
      <c r="S1156" s="17"/>
      <c r="T1156" s="17">
        <v>0.555070730560282</v>
      </c>
      <c r="U1156" s="17">
        <v>0.55201956617408199</v>
      </c>
      <c r="V1156" s="17">
        <v>0.51734036547310402</v>
      </c>
      <c r="W1156" s="17">
        <v>0.53023554145638097</v>
      </c>
      <c r="X1156" s="17"/>
      <c r="Y1156" s="17">
        <v>0.55349706200245896</v>
      </c>
      <c r="Z1156" s="17">
        <v>0.55114166244514795</v>
      </c>
      <c r="AA1156" s="17">
        <v>0.50847659299372905</v>
      </c>
      <c r="AB1156" s="17">
        <v>0.44957008495462197</v>
      </c>
      <c r="AC1156" s="17">
        <v>0.65620361810759997</v>
      </c>
      <c r="AD1156" s="17">
        <v>0.48675232799825402</v>
      </c>
      <c r="AE1156" s="17"/>
      <c r="AF1156" s="17">
        <v>0.54525699626091295</v>
      </c>
      <c r="AG1156" s="17">
        <v>0.521078388859884</v>
      </c>
      <c r="AH1156" s="17"/>
      <c r="AI1156" s="17">
        <v>0.40523166432686503</v>
      </c>
      <c r="AJ1156" s="17">
        <v>0.47277265535690199</v>
      </c>
      <c r="AK1156" s="17">
        <v>0.532882539617891</v>
      </c>
      <c r="AL1156" s="17">
        <v>0.482921376937127</v>
      </c>
      <c r="AM1156" s="17">
        <v>0.57824984200468799</v>
      </c>
      <c r="AN1156" s="17">
        <v>0.69086326061802406</v>
      </c>
      <c r="AO1156" s="17">
        <v>0.68250720544224097</v>
      </c>
      <c r="AP1156" s="17"/>
      <c r="AQ1156" s="17">
        <v>0.66318428130665796</v>
      </c>
      <c r="AR1156" s="17">
        <v>0.43486228069806898</v>
      </c>
      <c r="AS1156" s="17"/>
      <c r="AT1156" s="17">
        <v>0.77385803458462399</v>
      </c>
      <c r="AU1156" s="17">
        <v>0.47978025603375302</v>
      </c>
      <c r="AV1156" s="17">
        <v>0.47831811420230103</v>
      </c>
      <c r="AW1156" s="17"/>
      <c r="AX1156" s="17">
        <v>0.56959115266535099</v>
      </c>
      <c r="AY1156" s="17">
        <v>0.52124487090364802</v>
      </c>
      <c r="AZ1156" s="17"/>
      <c r="BA1156" s="17">
        <v>0.46677459964481</v>
      </c>
      <c r="BB1156" s="17">
        <v>0.59393073099358795</v>
      </c>
      <c r="BC1156" s="17">
        <v>0.63156386422347099</v>
      </c>
      <c r="BD1156" s="17">
        <v>0.50844781751411805</v>
      </c>
      <c r="BE1156" s="17">
        <v>0.32167252450249101</v>
      </c>
      <c r="BF1156" s="17"/>
      <c r="BG1156" s="17">
        <v>0.56426761822342197</v>
      </c>
      <c r="BH1156" s="17">
        <v>0.36897938639108502</v>
      </c>
    </row>
    <row r="1157" spans="2:60" x14ac:dyDescent="0.35">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row>
    <row r="1158" spans="2:60" x14ac:dyDescent="0.35">
      <c r="B1158" s="6" t="s">
        <v>449</v>
      </c>
      <c r="C1158" s="17"/>
      <c r="D1158" s="17"/>
      <c r="E1158" s="17"/>
      <c r="F1158" s="17"/>
      <c r="G1158" s="17"/>
      <c r="H1158" s="17"/>
      <c r="I1158" s="17"/>
      <c r="J1158" s="17"/>
      <c r="K1158" s="17"/>
      <c r="L1158" s="17"/>
      <c r="M1158" s="17"/>
      <c r="N1158" s="17"/>
      <c r="O1158" s="17"/>
      <c r="P1158" s="17"/>
      <c r="Q1158" s="17"/>
      <c r="R1158" s="17"/>
      <c r="S1158" s="17"/>
      <c r="T1158" s="17"/>
      <c r="U1158" s="17"/>
      <c r="V1158" s="17"/>
      <c r="W1158" s="17"/>
      <c r="X1158" s="17"/>
      <c r="Y1158" s="17"/>
      <c r="Z1158" s="17"/>
      <c r="AA1158" s="17"/>
      <c r="AB1158" s="17"/>
      <c r="AC1158" s="17"/>
      <c r="AD1158" s="17"/>
      <c r="AE1158" s="17"/>
      <c r="AF1158" s="17"/>
      <c r="AG1158" s="17"/>
      <c r="AH1158" s="17"/>
      <c r="AI1158" s="17"/>
      <c r="AJ1158" s="17"/>
      <c r="AK1158" s="17"/>
      <c r="AL1158" s="17"/>
      <c r="AM1158" s="17"/>
      <c r="AN1158" s="17"/>
      <c r="AO1158" s="17"/>
      <c r="AP1158" s="17"/>
      <c r="AQ1158" s="17"/>
      <c r="AR1158" s="17"/>
      <c r="AS1158" s="17"/>
      <c r="AT1158" s="17"/>
      <c r="AU1158" s="17"/>
      <c r="AV1158" s="17"/>
      <c r="AW1158" s="17"/>
      <c r="AX1158" s="17"/>
      <c r="AY1158" s="17"/>
      <c r="AZ1158" s="17"/>
      <c r="BA1158" s="17"/>
      <c r="BB1158" s="17"/>
      <c r="BC1158" s="17"/>
      <c r="BD1158" s="17"/>
      <c r="BE1158" s="17"/>
      <c r="BF1158" s="17"/>
      <c r="BG1158" s="17"/>
      <c r="BH1158" s="17"/>
    </row>
    <row r="1159" spans="2:60" x14ac:dyDescent="0.35">
      <c r="B1159" s="33" t="s">
        <v>182</v>
      </c>
      <c r="C1159" s="17"/>
      <c r="D1159" s="17"/>
      <c r="E1159" s="17"/>
      <c r="F1159" s="17"/>
      <c r="G1159" s="17"/>
      <c r="H1159" s="17"/>
      <c r="I1159" s="17"/>
      <c r="J1159" s="17"/>
      <c r="K1159" s="17"/>
      <c r="L1159" s="17"/>
      <c r="M1159" s="17"/>
      <c r="N1159" s="17"/>
      <c r="O1159" s="17"/>
      <c r="P1159" s="17"/>
      <c r="Q1159" s="17"/>
      <c r="R1159" s="17"/>
      <c r="S1159" s="17"/>
      <c r="T1159" s="17"/>
      <c r="U1159" s="17"/>
      <c r="V1159" s="17"/>
      <c r="W1159" s="17"/>
      <c r="X1159" s="17"/>
      <c r="Y1159" s="17"/>
      <c r="Z1159" s="17"/>
      <c r="AA1159" s="17"/>
      <c r="AB1159" s="17"/>
      <c r="AC1159" s="17"/>
      <c r="AD1159" s="17"/>
      <c r="AE1159" s="17"/>
      <c r="AF1159" s="17"/>
      <c r="AG1159" s="17"/>
      <c r="AH1159" s="17"/>
      <c r="AI1159" s="17"/>
      <c r="AJ1159" s="17"/>
      <c r="AK1159" s="17"/>
      <c r="AL1159" s="17"/>
      <c r="AM1159" s="17"/>
      <c r="AN1159" s="17"/>
      <c r="AO1159" s="17"/>
      <c r="AP1159" s="17"/>
      <c r="AQ1159" s="17"/>
      <c r="AR1159" s="17"/>
      <c r="AS1159" s="17"/>
      <c r="AT1159" s="17"/>
      <c r="AU1159" s="17"/>
      <c r="AV1159" s="17"/>
      <c r="AW1159" s="17"/>
      <c r="AX1159" s="17"/>
      <c r="AY1159" s="17"/>
      <c r="AZ1159" s="17"/>
      <c r="BA1159" s="17"/>
      <c r="BB1159" s="17"/>
      <c r="BC1159" s="17"/>
      <c r="BD1159" s="17"/>
      <c r="BE1159" s="17"/>
      <c r="BF1159" s="17"/>
      <c r="BG1159" s="17"/>
      <c r="BH1159" s="17"/>
    </row>
    <row r="1160" spans="2:60" x14ac:dyDescent="0.35">
      <c r="B1160" t="s">
        <v>348</v>
      </c>
      <c r="C1160" s="17">
        <v>3.71786496255379E-2</v>
      </c>
      <c r="D1160" s="17">
        <v>3.4340375376241399E-2</v>
      </c>
      <c r="E1160" s="17">
        <v>4.0544851561321801E-2</v>
      </c>
      <c r="F1160" s="17"/>
      <c r="G1160" s="17">
        <v>2.3171953900188499E-2</v>
      </c>
      <c r="H1160" s="17">
        <v>5.1972097628892502E-2</v>
      </c>
      <c r="I1160" s="17">
        <v>5.9574274680074098E-2</v>
      </c>
      <c r="J1160" s="17">
        <v>4.6626229143924502E-2</v>
      </c>
      <c r="K1160" s="17">
        <v>0</v>
      </c>
      <c r="L1160" s="17">
        <v>3.9394245281801098E-2</v>
      </c>
      <c r="M1160" s="17"/>
      <c r="N1160" s="17">
        <v>5.3801441783162401E-2</v>
      </c>
      <c r="O1160" s="17">
        <v>4.4536579111830697E-2</v>
      </c>
      <c r="P1160" s="17">
        <v>2.3116337560223899E-2</v>
      </c>
      <c r="Q1160" s="17">
        <v>2.0323536167203799E-2</v>
      </c>
      <c r="R1160" s="17">
        <v>5.5461712631644497E-2</v>
      </c>
      <c r="S1160" s="17"/>
      <c r="T1160" s="17">
        <v>3.0353704553523202E-2</v>
      </c>
      <c r="U1160" s="17">
        <v>4.5137545244815398E-2</v>
      </c>
      <c r="V1160" s="17">
        <v>3.5479260121369698E-2</v>
      </c>
      <c r="W1160" s="17">
        <v>3.6961042573813899E-2</v>
      </c>
      <c r="X1160" s="17"/>
      <c r="Y1160" s="17">
        <v>4.1352995037900103E-2</v>
      </c>
      <c r="Z1160" s="17">
        <v>3.0988769607397701E-2</v>
      </c>
      <c r="AA1160" s="17">
        <v>0</v>
      </c>
      <c r="AB1160" s="17">
        <v>5.6316658140986402E-2</v>
      </c>
      <c r="AC1160" s="17">
        <v>0</v>
      </c>
      <c r="AD1160" s="17">
        <v>4.5458063940516498E-2</v>
      </c>
      <c r="AE1160" s="17"/>
      <c r="AF1160" s="17">
        <v>3.42537130954352E-2</v>
      </c>
      <c r="AG1160" s="17">
        <v>4.16662340236824E-2</v>
      </c>
      <c r="AH1160" s="17"/>
      <c r="AI1160" s="17">
        <v>4.1383773080471302E-2</v>
      </c>
      <c r="AJ1160" s="17">
        <v>7.8140120185453299E-2</v>
      </c>
      <c r="AK1160" s="17">
        <v>0</v>
      </c>
      <c r="AL1160" s="17">
        <v>1.51211462948836E-2</v>
      </c>
      <c r="AM1160" s="17">
        <v>3.5182719404247699E-2</v>
      </c>
      <c r="AN1160" s="17">
        <v>3.1807027658795999E-2</v>
      </c>
      <c r="AO1160" s="17">
        <v>8.8512799825564203E-2</v>
      </c>
      <c r="AP1160" s="17"/>
      <c r="AQ1160" s="17">
        <v>3.7721248817243203E-2</v>
      </c>
      <c r="AR1160" s="17">
        <v>4.888988726685E-2</v>
      </c>
      <c r="AS1160" s="17"/>
      <c r="AT1160" s="17">
        <v>9.7376188505440206E-3</v>
      </c>
      <c r="AU1160" s="17">
        <v>4.6461339556018097E-2</v>
      </c>
      <c r="AV1160" s="17">
        <v>4.3030350144545301E-2</v>
      </c>
      <c r="AW1160" s="17"/>
      <c r="AX1160" s="17">
        <v>3.65414664132791E-2</v>
      </c>
      <c r="AY1160" s="17">
        <v>3.7387394887720499E-2</v>
      </c>
      <c r="AZ1160" s="17"/>
      <c r="BA1160" s="17">
        <v>0.14663864173393801</v>
      </c>
      <c r="BB1160" s="17">
        <v>1.5241567728164899E-2</v>
      </c>
      <c r="BC1160" s="17">
        <v>9.5703114882436501E-3</v>
      </c>
      <c r="BD1160" s="17">
        <v>6.17007174771372E-2</v>
      </c>
      <c r="BE1160" s="17">
        <v>3.7067420332260299E-2</v>
      </c>
      <c r="BF1160" s="17"/>
      <c r="BG1160" s="17">
        <v>4.7650883479039299E-2</v>
      </c>
      <c r="BH1160" s="17">
        <v>4.2718653129229102E-2</v>
      </c>
    </row>
    <row r="1161" spans="2:60" x14ac:dyDescent="0.35">
      <c r="B1161" t="s">
        <v>349</v>
      </c>
      <c r="C1161" s="17">
        <v>4.2953736060599997E-2</v>
      </c>
      <c r="D1161" s="17">
        <v>3.7776102634645398E-2</v>
      </c>
      <c r="E1161" s="17">
        <v>4.1237635007363299E-2</v>
      </c>
      <c r="F1161" s="17"/>
      <c r="G1161" s="17">
        <v>7.2225090825582802E-2</v>
      </c>
      <c r="H1161" s="17">
        <v>4.6955386513417102E-2</v>
      </c>
      <c r="I1161" s="17">
        <v>7.7490763415352104E-2</v>
      </c>
      <c r="J1161" s="17">
        <v>4.24014019204038E-2</v>
      </c>
      <c r="K1161" s="17">
        <v>2.33201786709651E-2</v>
      </c>
      <c r="L1161" s="17">
        <v>9.8704284053929298E-3</v>
      </c>
      <c r="M1161" s="17"/>
      <c r="N1161" s="17">
        <v>4.6656294987341002E-2</v>
      </c>
      <c r="O1161" s="17">
        <v>5.3172979523557699E-2</v>
      </c>
      <c r="P1161" s="17">
        <v>4.6582077950237298E-2</v>
      </c>
      <c r="Q1161" s="17">
        <v>4.9020508393431E-2</v>
      </c>
      <c r="R1161" s="17">
        <v>0</v>
      </c>
      <c r="S1161" s="17"/>
      <c r="T1161" s="17">
        <v>6.9301655781665097E-2</v>
      </c>
      <c r="U1161" s="17">
        <v>4.4203557072849002E-2</v>
      </c>
      <c r="V1161" s="17">
        <v>4.44665283283888E-2</v>
      </c>
      <c r="W1161" s="17">
        <v>2.51386479465768E-2</v>
      </c>
      <c r="X1161" s="17"/>
      <c r="Y1161" s="17">
        <v>7.4710677332750206E-2</v>
      </c>
      <c r="Z1161" s="17">
        <v>5.6349275803133196E-3</v>
      </c>
      <c r="AA1161" s="17">
        <v>0.105937925854032</v>
      </c>
      <c r="AB1161" s="17">
        <v>2.7785312726782901E-2</v>
      </c>
      <c r="AC1161" s="17">
        <v>0</v>
      </c>
      <c r="AD1161" s="17">
        <v>5.2707296705322502E-2</v>
      </c>
      <c r="AE1161" s="17"/>
      <c r="AF1161" s="17">
        <v>3.6853489289325803E-2</v>
      </c>
      <c r="AG1161" s="17">
        <v>5.2052047110862101E-2</v>
      </c>
      <c r="AH1161" s="17"/>
      <c r="AI1161" s="17">
        <v>5.3667630898302503E-2</v>
      </c>
      <c r="AJ1161" s="17">
        <v>3.0813354792871801E-2</v>
      </c>
      <c r="AK1161" s="17">
        <v>1.42058459510227E-2</v>
      </c>
      <c r="AL1161" s="17">
        <v>9.4657051882123699E-2</v>
      </c>
      <c r="AM1161" s="17">
        <v>4.5107914362190998E-2</v>
      </c>
      <c r="AN1161" s="17">
        <v>3.55547042746528E-2</v>
      </c>
      <c r="AO1161" s="17">
        <v>6.9237698466947203E-2</v>
      </c>
      <c r="AP1161" s="17"/>
      <c r="AQ1161" s="17">
        <v>2.34651186358283E-2</v>
      </c>
      <c r="AR1161" s="17">
        <v>6.2798596695211401E-2</v>
      </c>
      <c r="AS1161" s="17"/>
      <c r="AT1161" s="17">
        <v>7.1071581147302207E-2</v>
      </c>
      <c r="AU1161" s="17">
        <v>1.30802669295329E-2</v>
      </c>
      <c r="AV1161" s="17">
        <v>5.1612449115310502E-2</v>
      </c>
      <c r="AW1161" s="17"/>
      <c r="AX1161" s="17">
        <v>6.3715774738342099E-2</v>
      </c>
      <c r="AY1161" s="17">
        <v>3.6151960489855597E-2</v>
      </c>
      <c r="AZ1161" s="17"/>
      <c r="BA1161" s="17">
        <v>9.7523157197202101E-2</v>
      </c>
      <c r="BB1161" s="17">
        <v>1.6836186315962801E-2</v>
      </c>
      <c r="BC1161" s="17">
        <v>7.2748618390110598E-2</v>
      </c>
      <c r="BD1161" s="17">
        <v>7.1088599231436705E-2</v>
      </c>
      <c r="BE1161" s="17">
        <v>0</v>
      </c>
      <c r="BF1161" s="17"/>
      <c r="BG1161" s="17">
        <v>3.6737767352362401E-2</v>
      </c>
      <c r="BH1161" s="17">
        <v>1.63087475097023E-2</v>
      </c>
    </row>
    <row r="1162" spans="2:60" x14ac:dyDescent="0.35">
      <c r="B1162" t="s">
        <v>350</v>
      </c>
      <c r="C1162" s="17">
        <v>0.229026968979436</v>
      </c>
      <c r="D1162" s="17">
        <v>0.22505527533518299</v>
      </c>
      <c r="E1162" s="17">
        <v>0.23386252681302599</v>
      </c>
      <c r="F1162" s="17"/>
      <c r="G1162" s="17">
        <v>0.22203081344866801</v>
      </c>
      <c r="H1162" s="17">
        <v>0.28526078520262899</v>
      </c>
      <c r="I1162" s="17">
        <v>0.211321938064604</v>
      </c>
      <c r="J1162" s="17">
        <v>0.25808192780293698</v>
      </c>
      <c r="K1162" s="17">
        <v>0.249806793612037</v>
      </c>
      <c r="L1162" s="17">
        <v>0.161943586404597</v>
      </c>
      <c r="M1162" s="17"/>
      <c r="N1162" s="17">
        <v>0.35204533576532399</v>
      </c>
      <c r="O1162" s="17">
        <v>0.21260769737461099</v>
      </c>
      <c r="P1162" s="17">
        <v>0.19812676956539499</v>
      </c>
      <c r="Q1162" s="17">
        <v>0.23395193048056001</v>
      </c>
      <c r="R1162" s="17">
        <v>0.106664716239837</v>
      </c>
      <c r="S1162" s="17"/>
      <c r="T1162" s="17">
        <v>0.20099451082820399</v>
      </c>
      <c r="U1162" s="17">
        <v>0.20403516742698999</v>
      </c>
      <c r="V1162" s="17">
        <v>0.249218144544404</v>
      </c>
      <c r="W1162" s="17">
        <v>0.23696508630910201</v>
      </c>
      <c r="X1162" s="17"/>
      <c r="Y1162" s="17">
        <v>0.26944514764848099</v>
      </c>
      <c r="Z1162" s="17">
        <v>0.203720997158716</v>
      </c>
      <c r="AA1162" s="17">
        <v>0.106517108939519</v>
      </c>
      <c r="AB1162" s="17">
        <v>0.23122823358401501</v>
      </c>
      <c r="AC1162" s="17">
        <v>0</v>
      </c>
      <c r="AD1162" s="17">
        <v>0.24958605694007699</v>
      </c>
      <c r="AE1162" s="17"/>
      <c r="AF1162" s="17">
        <v>0.24728084871806599</v>
      </c>
      <c r="AG1162" s="17">
        <v>0.20450013722329599</v>
      </c>
      <c r="AH1162" s="17"/>
      <c r="AI1162" s="17">
        <v>0.44375876535749897</v>
      </c>
      <c r="AJ1162" s="17">
        <v>0.27167564507137898</v>
      </c>
      <c r="AK1162" s="17">
        <v>0.197312950753114</v>
      </c>
      <c r="AL1162" s="17">
        <v>0.20408728503366599</v>
      </c>
      <c r="AM1162" s="17">
        <v>0.19149202731415699</v>
      </c>
      <c r="AN1162" s="17">
        <v>0.18575852153564501</v>
      </c>
      <c r="AO1162" s="17">
        <v>0.208605121551207</v>
      </c>
      <c r="AP1162" s="17"/>
      <c r="AQ1162" s="17">
        <v>0.20941358132577001</v>
      </c>
      <c r="AR1162" s="17">
        <v>0.26550060615467402</v>
      </c>
      <c r="AS1162" s="17"/>
      <c r="AT1162" s="17">
        <v>0.12849762009276799</v>
      </c>
      <c r="AU1162" s="17">
        <v>0.24459048729539201</v>
      </c>
      <c r="AV1162" s="17">
        <v>0.26899693084314702</v>
      </c>
      <c r="AW1162" s="17"/>
      <c r="AX1162" s="17">
        <v>0.21716906991693199</v>
      </c>
      <c r="AY1162" s="17">
        <v>0.23291169193056699</v>
      </c>
      <c r="AZ1162" s="17"/>
      <c r="BA1162" s="17">
        <v>0.23097836330375701</v>
      </c>
      <c r="BB1162" s="17">
        <v>0.174046272790985</v>
      </c>
      <c r="BC1162" s="17">
        <v>0.29064086066975298</v>
      </c>
      <c r="BD1162" s="17">
        <v>0.313543439775818</v>
      </c>
      <c r="BE1162" s="17">
        <v>0.18729139326630201</v>
      </c>
      <c r="BF1162" s="17"/>
      <c r="BG1162" s="17">
        <v>0.18808867146498201</v>
      </c>
      <c r="BH1162" s="17">
        <v>0.216255429291313</v>
      </c>
    </row>
    <row r="1163" spans="2:60" x14ac:dyDescent="0.35">
      <c r="B1163" t="s">
        <v>351</v>
      </c>
      <c r="C1163" s="17">
        <v>0.45508726608268202</v>
      </c>
      <c r="D1163" s="17">
        <v>0.41325366731927599</v>
      </c>
      <c r="E1163" s="17">
        <v>0.499549135133454</v>
      </c>
      <c r="F1163" s="17"/>
      <c r="G1163" s="17">
        <v>0.43004621482250299</v>
      </c>
      <c r="H1163" s="17">
        <v>0.41480001463438898</v>
      </c>
      <c r="I1163" s="17">
        <v>0.48798498281736802</v>
      </c>
      <c r="J1163" s="17">
        <v>0.39567091614322702</v>
      </c>
      <c r="K1163" s="17">
        <v>0.51697137982753605</v>
      </c>
      <c r="L1163" s="17">
        <v>0.46652081486417202</v>
      </c>
      <c r="M1163" s="17"/>
      <c r="N1163" s="17">
        <v>0.33114504840233</v>
      </c>
      <c r="O1163" s="17">
        <v>0.51664458797075197</v>
      </c>
      <c r="P1163" s="17">
        <v>0.48051267045505203</v>
      </c>
      <c r="Q1163" s="17">
        <v>0.34100433640534999</v>
      </c>
      <c r="R1163" s="17">
        <v>0.63296997633919905</v>
      </c>
      <c r="S1163" s="17"/>
      <c r="T1163" s="17">
        <v>0.42342579512895501</v>
      </c>
      <c r="U1163" s="17">
        <v>0.493758442350618</v>
      </c>
      <c r="V1163" s="17">
        <v>0.43913103653421698</v>
      </c>
      <c r="W1163" s="17">
        <v>0.46376927646157001</v>
      </c>
      <c r="X1163" s="17"/>
      <c r="Y1163" s="17">
        <v>0.41943129285012298</v>
      </c>
      <c r="Z1163" s="17">
        <v>0.44353725826239399</v>
      </c>
      <c r="AA1163" s="17">
        <v>0.67539006032829896</v>
      </c>
      <c r="AB1163" s="17">
        <v>0.42998112336571298</v>
      </c>
      <c r="AC1163" s="17">
        <v>1</v>
      </c>
      <c r="AD1163" s="17">
        <v>0.49595496131461803</v>
      </c>
      <c r="AE1163" s="17"/>
      <c r="AF1163" s="17">
        <v>0.45387844862375498</v>
      </c>
      <c r="AG1163" s="17">
        <v>0.45271391799369198</v>
      </c>
      <c r="AH1163" s="17"/>
      <c r="AI1163" s="17">
        <v>0.238398299040747</v>
      </c>
      <c r="AJ1163" s="17">
        <v>0.46695406164783099</v>
      </c>
      <c r="AK1163" s="17">
        <v>0.53765559023266796</v>
      </c>
      <c r="AL1163" s="17">
        <v>0.36931107420145898</v>
      </c>
      <c r="AM1163" s="17">
        <v>0.49888453781026498</v>
      </c>
      <c r="AN1163" s="17">
        <v>0.32517484702275001</v>
      </c>
      <c r="AO1163" s="17">
        <v>0.55033377972234498</v>
      </c>
      <c r="AP1163" s="17"/>
      <c r="AQ1163" s="17">
        <v>0.51604418674090602</v>
      </c>
      <c r="AR1163" s="17">
        <v>0.38560801884041501</v>
      </c>
      <c r="AS1163" s="17"/>
      <c r="AT1163" s="17">
        <v>0.56539697744963602</v>
      </c>
      <c r="AU1163" s="17">
        <v>0.42330322527344399</v>
      </c>
      <c r="AV1163" s="17">
        <v>0.42771541426559201</v>
      </c>
      <c r="AW1163" s="17"/>
      <c r="AX1163" s="17">
        <v>0.47640448598082202</v>
      </c>
      <c r="AY1163" s="17">
        <v>0.44810360962245199</v>
      </c>
      <c r="AZ1163" s="17"/>
      <c r="BA1163" s="17">
        <v>0.31892381064710201</v>
      </c>
      <c r="BB1163" s="17">
        <v>0.580616794110839</v>
      </c>
      <c r="BC1163" s="17">
        <v>0.42422996474397201</v>
      </c>
      <c r="BD1163" s="17">
        <v>0.46400897681991399</v>
      </c>
      <c r="BE1163" s="17">
        <v>0.44053822668512599</v>
      </c>
      <c r="BF1163" s="17"/>
      <c r="BG1163" s="17">
        <v>0.51606976675091498</v>
      </c>
      <c r="BH1163" s="17">
        <v>0.44592275447087398</v>
      </c>
    </row>
    <row r="1164" spans="2:60" x14ac:dyDescent="0.35">
      <c r="B1164" t="s">
        <v>352</v>
      </c>
      <c r="C1164" s="17">
        <v>0.21759562101216601</v>
      </c>
      <c r="D1164" s="17">
        <v>0.28624136318837401</v>
      </c>
      <c r="E1164" s="17">
        <v>0.152296720545292</v>
      </c>
      <c r="F1164" s="17"/>
      <c r="G1164" s="17">
        <v>0.25252592700305798</v>
      </c>
      <c r="H1164" s="17">
        <v>0.18030829140600599</v>
      </c>
      <c r="I1164" s="17">
        <v>0.16362804102260201</v>
      </c>
      <c r="J1164" s="17">
        <v>0.191903963226282</v>
      </c>
      <c r="K1164" s="17">
        <v>0.19734187510363399</v>
      </c>
      <c r="L1164" s="17">
        <v>0.3039533501078</v>
      </c>
      <c r="M1164" s="17"/>
      <c r="N1164" s="17">
        <v>0.206570717222194</v>
      </c>
      <c r="O1164" s="17">
        <v>0.13586774373936999</v>
      </c>
      <c r="P1164" s="17">
        <v>0.233817583563038</v>
      </c>
      <c r="Q1164" s="17">
        <v>0.35569968855345502</v>
      </c>
      <c r="R1164" s="17">
        <v>0.20490359478931899</v>
      </c>
      <c r="S1164" s="17"/>
      <c r="T1164" s="17">
        <v>0.27592433370765201</v>
      </c>
      <c r="U1164" s="17">
        <v>0.19160227412754299</v>
      </c>
      <c r="V1164" s="17">
        <v>0.211117581217905</v>
      </c>
      <c r="W1164" s="17">
        <v>0.21467609658936401</v>
      </c>
      <c r="X1164" s="17"/>
      <c r="Y1164" s="17">
        <v>0.17192215130521199</v>
      </c>
      <c r="Z1164" s="17">
        <v>0.29510392344525899</v>
      </c>
      <c r="AA1164" s="17">
        <v>0.11215490487815</v>
      </c>
      <c r="AB1164" s="17">
        <v>0.25468867218250202</v>
      </c>
      <c r="AC1164" s="17">
        <v>0</v>
      </c>
      <c r="AD1164" s="17">
        <v>0.13764832936118801</v>
      </c>
      <c r="AE1164" s="17"/>
      <c r="AF1164" s="17">
        <v>0.20739494767908501</v>
      </c>
      <c r="AG1164" s="17">
        <v>0.23390958685732599</v>
      </c>
      <c r="AH1164" s="17"/>
      <c r="AI1164" s="17">
        <v>0.151658618026731</v>
      </c>
      <c r="AJ1164" s="17">
        <v>0.13670456775023301</v>
      </c>
      <c r="AK1164" s="17">
        <v>0.21202130362389099</v>
      </c>
      <c r="AL1164" s="17">
        <v>0.31682344258786799</v>
      </c>
      <c r="AM1164" s="17">
        <v>0.22095967978438399</v>
      </c>
      <c r="AN1164" s="17">
        <v>0.42170489950815598</v>
      </c>
      <c r="AO1164" s="17">
        <v>8.3310600433935997E-2</v>
      </c>
      <c r="AP1164" s="17"/>
      <c r="AQ1164" s="17">
        <v>0.209573764838551</v>
      </c>
      <c r="AR1164" s="17">
        <v>0.225851671759944</v>
      </c>
      <c r="AS1164" s="17"/>
      <c r="AT1164" s="17">
        <v>0.22529620245974999</v>
      </c>
      <c r="AU1164" s="17">
        <v>0.23110703945854399</v>
      </c>
      <c r="AV1164" s="17">
        <v>0.208644855631405</v>
      </c>
      <c r="AW1164" s="17"/>
      <c r="AX1164" s="17">
        <v>0.18769860483498599</v>
      </c>
      <c r="AY1164" s="17">
        <v>0.22739007315766199</v>
      </c>
      <c r="AZ1164" s="17"/>
      <c r="BA1164" s="17">
        <v>0.20593602711800099</v>
      </c>
      <c r="BB1164" s="17">
        <v>0.21325917905404701</v>
      </c>
      <c r="BC1164" s="17">
        <v>0.191089980038115</v>
      </c>
      <c r="BD1164" s="17">
        <v>8.9658266695694794E-2</v>
      </c>
      <c r="BE1164" s="17">
        <v>0.295824250018278</v>
      </c>
      <c r="BF1164" s="17"/>
      <c r="BG1164" s="17">
        <v>0.2114529109527</v>
      </c>
      <c r="BH1164" s="17">
        <v>0.24852680706049601</v>
      </c>
    </row>
    <row r="1165" spans="2:60" x14ac:dyDescent="0.35">
      <c r="B1165" t="s">
        <v>280</v>
      </c>
      <c r="C1165" s="17">
        <v>1.81577582395786E-2</v>
      </c>
      <c r="D1165" s="17">
        <v>3.3332161462800501E-3</v>
      </c>
      <c r="E1165" s="17">
        <v>3.2509130939544197E-2</v>
      </c>
      <c r="F1165" s="17"/>
      <c r="G1165" s="17">
        <v>0</v>
      </c>
      <c r="H1165" s="17">
        <v>2.0703424614666101E-2</v>
      </c>
      <c r="I1165" s="17">
        <v>0</v>
      </c>
      <c r="J1165" s="17">
        <v>6.5315561763224797E-2</v>
      </c>
      <c r="K1165" s="17">
        <v>1.25597727858274E-2</v>
      </c>
      <c r="L1165" s="17">
        <v>1.83175749362368E-2</v>
      </c>
      <c r="M1165" s="17"/>
      <c r="N1165" s="17">
        <v>9.7811618396482503E-3</v>
      </c>
      <c r="O1165" s="17">
        <v>3.7170412279879002E-2</v>
      </c>
      <c r="P1165" s="17">
        <v>1.7844560906053901E-2</v>
      </c>
      <c r="Q1165" s="17">
        <v>0</v>
      </c>
      <c r="R1165" s="17">
        <v>0</v>
      </c>
      <c r="S1165" s="17"/>
      <c r="T1165" s="17">
        <v>0</v>
      </c>
      <c r="U1165" s="17">
        <v>2.12630137771837E-2</v>
      </c>
      <c r="V1165" s="17">
        <v>2.0587449253716E-2</v>
      </c>
      <c r="W1165" s="17">
        <v>2.2489850119572701E-2</v>
      </c>
      <c r="X1165" s="17"/>
      <c r="Y1165" s="17">
        <v>2.3137735825533499E-2</v>
      </c>
      <c r="Z1165" s="17">
        <v>2.1014123945919599E-2</v>
      </c>
      <c r="AA1165" s="17">
        <v>0</v>
      </c>
      <c r="AB1165" s="17">
        <v>0</v>
      </c>
      <c r="AC1165" s="17">
        <v>0</v>
      </c>
      <c r="AD1165" s="17">
        <v>1.8645291738278301E-2</v>
      </c>
      <c r="AE1165" s="17"/>
      <c r="AF1165" s="17">
        <v>2.03385525943326E-2</v>
      </c>
      <c r="AG1165" s="17">
        <v>1.5158076791141501E-2</v>
      </c>
      <c r="AH1165" s="17"/>
      <c r="AI1165" s="17">
        <v>7.1132913596249001E-2</v>
      </c>
      <c r="AJ1165" s="17">
        <v>1.5712250552232201E-2</v>
      </c>
      <c r="AK1165" s="17">
        <v>3.88043094393054E-2</v>
      </c>
      <c r="AL1165" s="17">
        <v>0</v>
      </c>
      <c r="AM1165" s="17">
        <v>8.3731213247543092E-3</v>
      </c>
      <c r="AN1165" s="17">
        <v>0</v>
      </c>
      <c r="AO1165" s="17">
        <v>0</v>
      </c>
      <c r="AP1165" s="17"/>
      <c r="AQ1165" s="17">
        <v>3.7820996417017899E-3</v>
      </c>
      <c r="AR1165" s="17">
        <v>1.13512192829052E-2</v>
      </c>
      <c r="AS1165" s="17"/>
      <c r="AT1165" s="17">
        <v>0</v>
      </c>
      <c r="AU1165" s="17">
        <v>4.1457641487069902E-2</v>
      </c>
      <c r="AV1165" s="17">
        <v>0</v>
      </c>
      <c r="AW1165" s="17"/>
      <c r="AX1165" s="17">
        <v>1.8470598115639902E-2</v>
      </c>
      <c r="AY1165" s="17">
        <v>1.80552699117426E-2</v>
      </c>
      <c r="AZ1165" s="17"/>
      <c r="BA1165" s="17">
        <v>0</v>
      </c>
      <c r="BB1165" s="17">
        <v>0</v>
      </c>
      <c r="BC1165" s="17">
        <v>1.1720264669804701E-2</v>
      </c>
      <c r="BD1165" s="17">
        <v>0</v>
      </c>
      <c r="BE1165" s="17">
        <v>3.9278709698033203E-2</v>
      </c>
      <c r="BF1165" s="17"/>
      <c r="BG1165" s="17">
        <v>0</v>
      </c>
      <c r="BH1165" s="17">
        <v>3.0267608538385601E-2</v>
      </c>
    </row>
    <row r="1166" spans="2:60" x14ac:dyDescent="0.35">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row>
    <row r="1167" spans="2:60" x14ac:dyDescent="0.35">
      <c r="B1167" s="6" t="s">
        <v>450</v>
      </c>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c r="AY1167" s="17"/>
      <c r="AZ1167" s="17"/>
      <c r="BA1167" s="17"/>
      <c r="BB1167" s="17"/>
      <c r="BC1167" s="17"/>
      <c r="BD1167" s="17"/>
      <c r="BE1167" s="17"/>
      <c r="BF1167" s="17"/>
      <c r="BG1167" s="17"/>
      <c r="BH1167" s="17"/>
    </row>
    <row r="1168" spans="2:60" x14ac:dyDescent="0.35">
      <c r="B1168" s="33" t="s">
        <v>182</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c r="BA1168" s="17"/>
      <c r="BB1168" s="17"/>
      <c r="BC1168" s="17"/>
      <c r="BD1168" s="17"/>
      <c r="BE1168" s="17"/>
      <c r="BF1168" s="17"/>
      <c r="BG1168" s="17"/>
      <c r="BH1168" s="17"/>
    </row>
    <row r="1169" spans="2:60" x14ac:dyDescent="0.35">
      <c r="B1169" t="s">
        <v>348</v>
      </c>
      <c r="C1169" s="17">
        <v>3.2136764612324599E-2</v>
      </c>
      <c r="D1169" s="17">
        <v>3.0533818265569401E-2</v>
      </c>
      <c r="E1169" s="17">
        <v>3.4157138824968097E-2</v>
      </c>
      <c r="F1169" s="17"/>
      <c r="G1169" s="17">
        <v>3.6710222938392802E-2</v>
      </c>
      <c r="H1169" s="17">
        <v>3.9792452449829999E-2</v>
      </c>
      <c r="I1169" s="17">
        <v>4.0627224107639803E-2</v>
      </c>
      <c r="J1169" s="17">
        <v>3.4925059108979403E-2</v>
      </c>
      <c r="K1169" s="17">
        <v>2.8879063809054601E-2</v>
      </c>
      <c r="L1169" s="17">
        <v>1.6062372660883499E-2</v>
      </c>
      <c r="M1169" s="17"/>
      <c r="N1169" s="17">
        <v>6.9599996166460204E-2</v>
      </c>
      <c r="O1169" s="17">
        <v>2.7866465683917301E-2</v>
      </c>
      <c r="P1169" s="17">
        <v>2.2761403133210699E-2</v>
      </c>
      <c r="Q1169" s="17">
        <v>2.9570244142989002E-2</v>
      </c>
      <c r="R1169" s="17">
        <v>2.3558435612340001E-2</v>
      </c>
      <c r="S1169" s="17"/>
      <c r="T1169" s="17">
        <v>2.6909583084822501E-2</v>
      </c>
      <c r="U1169" s="17">
        <v>0</v>
      </c>
      <c r="V1169" s="17">
        <v>4.0746364976259497E-2</v>
      </c>
      <c r="W1169" s="17">
        <v>4.5789785009686203E-2</v>
      </c>
      <c r="X1169" s="17"/>
      <c r="Y1169" s="17">
        <v>3.0629638061327399E-2</v>
      </c>
      <c r="Z1169" s="17">
        <v>3.8334243278607599E-2</v>
      </c>
      <c r="AA1169" s="17">
        <v>0</v>
      </c>
      <c r="AB1169" s="17">
        <v>0</v>
      </c>
      <c r="AC1169" s="17">
        <v>0</v>
      </c>
      <c r="AD1169" s="17">
        <v>5.6928828202383999E-2</v>
      </c>
      <c r="AE1169" s="17"/>
      <c r="AF1169" s="17">
        <v>3.6053399042892099E-2</v>
      </c>
      <c r="AG1169" s="17">
        <v>2.71364422198456E-2</v>
      </c>
      <c r="AH1169" s="17"/>
      <c r="AI1169" s="17">
        <v>5.4322572796022602E-2</v>
      </c>
      <c r="AJ1169" s="17">
        <v>4.0544686129733699E-2</v>
      </c>
      <c r="AK1169" s="17">
        <v>3.11832082103813E-2</v>
      </c>
      <c r="AL1169" s="17">
        <v>2.9686429717187299E-2</v>
      </c>
      <c r="AM1169" s="17">
        <v>3.6711397164644E-2</v>
      </c>
      <c r="AN1169" s="17">
        <v>0</v>
      </c>
      <c r="AO1169" s="17">
        <v>0</v>
      </c>
      <c r="AP1169" s="17"/>
      <c r="AQ1169" s="17">
        <v>2.2813433680415902E-2</v>
      </c>
      <c r="AR1169" s="17">
        <v>4.3030954233363498E-2</v>
      </c>
      <c r="AS1169" s="17"/>
      <c r="AT1169" s="17">
        <v>0</v>
      </c>
      <c r="AU1169" s="17">
        <v>2.6105228633431302E-2</v>
      </c>
      <c r="AV1169" s="17">
        <v>6.5780471947522595E-2</v>
      </c>
      <c r="AW1169" s="17"/>
      <c r="AX1169" s="17">
        <v>6.9615948877931799E-3</v>
      </c>
      <c r="AY1169" s="17">
        <v>3.99621059022819E-2</v>
      </c>
      <c r="AZ1169" s="17"/>
      <c r="BA1169" s="17">
        <v>0.106231857301958</v>
      </c>
      <c r="BB1169" s="17">
        <v>1.8198493933339301E-2</v>
      </c>
      <c r="BC1169" s="17">
        <v>1.8500474062049199E-2</v>
      </c>
      <c r="BD1169" s="17">
        <v>0</v>
      </c>
      <c r="BE1169" s="17">
        <v>7.3167770439726998E-2</v>
      </c>
      <c r="BF1169" s="17"/>
      <c r="BG1169" s="17">
        <v>3.9903379931560103E-2</v>
      </c>
      <c r="BH1169" s="17">
        <v>5.4509870013849097E-2</v>
      </c>
    </row>
    <row r="1170" spans="2:60" x14ac:dyDescent="0.35">
      <c r="B1170" t="s">
        <v>349</v>
      </c>
      <c r="C1170" s="17">
        <v>0.106944999266421</v>
      </c>
      <c r="D1170" s="17">
        <v>0.109668028880044</v>
      </c>
      <c r="E1170" s="17">
        <v>0.105430136500814</v>
      </c>
      <c r="F1170" s="17"/>
      <c r="G1170" s="17">
        <v>9.5623404943682405E-2</v>
      </c>
      <c r="H1170" s="17">
        <v>0.135999215136895</v>
      </c>
      <c r="I1170" s="17">
        <v>0.10615023880706501</v>
      </c>
      <c r="J1170" s="17">
        <v>0.110520785233054</v>
      </c>
      <c r="K1170" s="17">
        <v>8.9727732094893306E-2</v>
      </c>
      <c r="L1170" s="17">
        <v>9.5930905196276006E-2</v>
      </c>
      <c r="M1170" s="17"/>
      <c r="N1170" s="17">
        <v>0.13365690369264399</v>
      </c>
      <c r="O1170" s="17">
        <v>0.111657597289892</v>
      </c>
      <c r="P1170" s="17">
        <v>0.134778850081192</v>
      </c>
      <c r="Q1170" s="17">
        <v>5.0510559514597701E-2</v>
      </c>
      <c r="R1170" s="17">
        <v>5.6128487628895697E-2</v>
      </c>
      <c r="S1170" s="17"/>
      <c r="T1170" s="17">
        <v>9.60125931520249E-2</v>
      </c>
      <c r="U1170" s="17">
        <v>0.111928068007264</v>
      </c>
      <c r="V1170" s="17">
        <v>0.106895796857864</v>
      </c>
      <c r="W1170" s="17">
        <v>0.108965804692896</v>
      </c>
      <c r="X1170" s="17"/>
      <c r="Y1170" s="17">
        <v>0.14360137514016599</v>
      </c>
      <c r="Z1170" s="17">
        <v>0.10646615431670101</v>
      </c>
      <c r="AA1170" s="17">
        <v>4.3756566926187401E-2</v>
      </c>
      <c r="AB1170" s="17">
        <v>3.1373825293707899E-2</v>
      </c>
      <c r="AC1170" s="17">
        <v>0</v>
      </c>
      <c r="AD1170" s="17">
        <v>9.0460735390852504E-2</v>
      </c>
      <c r="AE1170" s="17"/>
      <c r="AF1170" s="17">
        <v>9.5605301259776398E-2</v>
      </c>
      <c r="AG1170" s="17">
        <v>0.12436020308418801</v>
      </c>
      <c r="AH1170" s="17"/>
      <c r="AI1170" s="17">
        <v>0.227052056049559</v>
      </c>
      <c r="AJ1170" s="17">
        <v>0.153429810674933</v>
      </c>
      <c r="AK1170" s="17">
        <v>6.7937691856869403E-2</v>
      </c>
      <c r="AL1170" s="17">
        <v>0.1095381759555</v>
      </c>
      <c r="AM1170" s="17">
        <v>4.0201315562450497E-2</v>
      </c>
      <c r="AN1170" s="17">
        <v>0.20687843785322599</v>
      </c>
      <c r="AO1170" s="17">
        <v>0</v>
      </c>
      <c r="AP1170" s="17"/>
      <c r="AQ1170" s="17">
        <v>0.102034813314771</v>
      </c>
      <c r="AR1170" s="17">
        <v>0.12995326354324799</v>
      </c>
      <c r="AS1170" s="17"/>
      <c r="AT1170" s="17">
        <v>4.6313899415854697E-2</v>
      </c>
      <c r="AU1170" s="17">
        <v>0.131080564642169</v>
      </c>
      <c r="AV1170" s="17">
        <v>0.129675810610554</v>
      </c>
      <c r="AW1170" s="17"/>
      <c r="AX1170" s="17">
        <v>0.11130963372710299</v>
      </c>
      <c r="AY1170" s="17">
        <v>0.10558831509569</v>
      </c>
      <c r="AZ1170" s="17"/>
      <c r="BA1170" s="17">
        <v>0.17851804787584499</v>
      </c>
      <c r="BB1170" s="17">
        <v>0.113644761225986</v>
      </c>
      <c r="BC1170" s="17">
        <v>6.9117536155741496E-2</v>
      </c>
      <c r="BD1170" s="17">
        <v>0.11298763384351</v>
      </c>
      <c r="BE1170" s="17">
        <v>0.114476993050509</v>
      </c>
      <c r="BF1170" s="17"/>
      <c r="BG1170" s="17">
        <v>0.12963946183931099</v>
      </c>
      <c r="BH1170" s="17">
        <v>0.11409720403117</v>
      </c>
    </row>
    <row r="1171" spans="2:60" x14ac:dyDescent="0.35">
      <c r="B1171" t="s">
        <v>350</v>
      </c>
      <c r="C1171" s="17">
        <v>0.36434617384411799</v>
      </c>
      <c r="D1171" s="17">
        <v>0.41211413180255102</v>
      </c>
      <c r="E1171" s="17">
        <v>0.31982982722773001</v>
      </c>
      <c r="F1171" s="17"/>
      <c r="G1171" s="17">
        <v>0.24614957203841401</v>
      </c>
      <c r="H1171" s="17">
        <v>0.30757040685744502</v>
      </c>
      <c r="I1171" s="17">
        <v>0.406222233572689</v>
      </c>
      <c r="J1171" s="17">
        <v>0.36093585693319002</v>
      </c>
      <c r="K1171" s="17">
        <v>0.39173342602279698</v>
      </c>
      <c r="L1171" s="17">
        <v>0.45183679551900802</v>
      </c>
      <c r="M1171" s="17"/>
      <c r="N1171" s="17">
        <v>0.36611698098753598</v>
      </c>
      <c r="O1171" s="17">
        <v>0.35105940120741003</v>
      </c>
      <c r="P1171" s="17">
        <v>0.36839312270882901</v>
      </c>
      <c r="Q1171" s="17">
        <v>0.41833270877558598</v>
      </c>
      <c r="R1171" s="17">
        <v>0.36370216869176297</v>
      </c>
      <c r="S1171" s="17"/>
      <c r="T1171" s="17">
        <v>0.45085440954235301</v>
      </c>
      <c r="U1171" s="17">
        <v>0.37216249513572602</v>
      </c>
      <c r="V1171" s="17">
        <v>0.36339796514574801</v>
      </c>
      <c r="W1171" s="17">
        <v>0.31695849521036201</v>
      </c>
      <c r="X1171" s="17"/>
      <c r="Y1171" s="17">
        <v>0.30778632186361699</v>
      </c>
      <c r="Z1171" s="17">
        <v>0.37353112611969003</v>
      </c>
      <c r="AA1171" s="17">
        <v>0.48879228274751502</v>
      </c>
      <c r="AB1171" s="17">
        <v>0.43536741253751698</v>
      </c>
      <c r="AC1171" s="17">
        <v>0</v>
      </c>
      <c r="AD1171" s="17">
        <v>0.40364911006090298</v>
      </c>
      <c r="AE1171" s="17"/>
      <c r="AF1171" s="17">
        <v>0.39238130312529101</v>
      </c>
      <c r="AG1171" s="17">
        <v>0.32104085150857198</v>
      </c>
      <c r="AH1171" s="17"/>
      <c r="AI1171" s="17">
        <v>0.36820446501809401</v>
      </c>
      <c r="AJ1171" s="17">
        <v>0.33045135832017902</v>
      </c>
      <c r="AK1171" s="17">
        <v>0.38031826340872499</v>
      </c>
      <c r="AL1171" s="17">
        <v>0.38418043395608298</v>
      </c>
      <c r="AM1171" s="17">
        <v>0.34968411934497001</v>
      </c>
      <c r="AN1171" s="17">
        <v>0.32241313094136398</v>
      </c>
      <c r="AO1171" s="17">
        <v>0.63184873108231399</v>
      </c>
      <c r="AP1171" s="17"/>
      <c r="AQ1171" s="17">
        <v>0.35004271287686101</v>
      </c>
      <c r="AR1171" s="17">
        <v>0.384365234451719</v>
      </c>
      <c r="AS1171" s="17"/>
      <c r="AT1171" s="17">
        <v>0.33703523933406798</v>
      </c>
      <c r="AU1171" s="17">
        <v>0.32603867127030201</v>
      </c>
      <c r="AV1171" s="17">
        <v>0.455973754037723</v>
      </c>
      <c r="AW1171" s="17"/>
      <c r="AX1171" s="17">
        <v>0.42960265697126199</v>
      </c>
      <c r="AY1171" s="17">
        <v>0.34406212978642797</v>
      </c>
      <c r="AZ1171" s="17"/>
      <c r="BA1171" s="17">
        <v>0.379031646342466</v>
      </c>
      <c r="BB1171" s="17">
        <v>0.360636828357004</v>
      </c>
      <c r="BC1171" s="17">
        <v>0.38050654341488399</v>
      </c>
      <c r="BD1171" s="17">
        <v>0.40581683509149002</v>
      </c>
      <c r="BE1171" s="17">
        <v>0.38130533512602599</v>
      </c>
      <c r="BF1171" s="17"/>
      <c r="BG1171" s="17">
        <v>0.36517212511331099</v>
      </c>
      <c r="BH1171" s="17">
        <v>0.38755580747055801</v>
      </c>
    </row>
    <row r="1172" spans="2:60" x14ac:dyDescent="0.35">
      <c r="B1172" t="s">
        <v>351</v>
      </c>
      <c r="C1172" s="17">
        <v>0.38420260193356098</v>
      </c>
      <c r="D1172" s="17">
        <v>0.334753029001019</v>
      </c>
      <c r="E1172" s="17">
        <v>0.42745387611628699</v>
      </c>
      <c r="F1172" s="17"/>
      <c r="G1172" s="17">
        <v>0.48106136608421202</v>
      </c>
      <c r="H1172" s="17">
        <v>0.42740212433839703</v>
      </c>
      <c r="I1172" s="17">
        <v>0.32433645500368902</v>
      </c>
      <c r="J1172" s="17">
        <v>0.38040558269827801</v>
      </c>
      <c r="K1172" s="17">
        <v>0.39990340205977798</v>
      </c>
      <c r="L1172" s="17">
        <v>0.30405902427007497</v>
      </c>
      <c r="M1172" s="17"/>
      <c r="N1172" s="17">
        <v>0.36007024930464099</v>
      </c>
      <c r="O1172" s="17">
        <v>0.38758569577863999</v>
      </c>
      <c r="P1172" s="17">
        <v>0.38827177139718799</v>
      </c>
      <c r="Q1172" s="17">
        <v>0.39311857642547698</v>
      </c>
      <c r="R1172" s="17">
        <v>0.39982207344456699</v>
      </c>
      <c r="S1172" s="17"/>
      <c r="T1172" s="17">
        <v>0.28198505948806502</v>
      </c>
      <c r="U1172" s="17">
        <v>0.463663177498781</v>
      </c>
      <c r="V1172" s="17">
        <v>0.39878683523219999</v>
      </c>
      <c r="W1172" s="17">
        <v>0.359862674039644</v>
      </c>
      <c r="X1172" s="17"/>
      <c r="Y1172" s="17">
        <v>0.36063678153529799</v>
      </c>
      <c r="Z1172" s="17">
        <v>0.356362585119405</v>
      </c>
      <c r="AA1172" s="17">
        <v>0.46745115032629803</v>
      </c>
      <c r="AB1172" s="17">
        <v>0.48104904343207799</v>
      </c>
      <c r="AC1172" s="17">
        <v>1</v>
      </c>
      <c r="AD1172" s="17">
        <v>0.42680994365726299</v>
      </c>
      <c r="AE1172" s="17"/>
      <c r="AF1172" s="17">
        <v>0.36524149723176702</v>
      </c>
      <c r="AG1172" s="17">
        <v>0.41633968664600801</v>
      </c>
      <c r="AH1172" s="17"/>
      <c r="AI1172" s="17">
        <v>0.14490653332877501</v>
      </c>
      <c r="AJ1172" s="17">
        <v>0.42630735767452399</v>
      </c>
      <c r="AK1172" s="17">
        <v>0.38640096399128798</v>
      </c>
      <c r="AL1172" s="17">
        <v>0.36853545973618301</v>
      </c>
      <c r="AM1172" s="17">
        <v>0.42470632387328999</v>
      </c>
      <c r="AN1172" s="17">
        <v>0.42561117090216699</v>
      </c>
      <c r="AO1172" s="17">
        <v>0.23131874214711101</v>
      </c>
      <c r="AP1172" s="17"/>
      <c r="AQ1172" s="17">
        <v>0.420522851405984</v>
      </c>
      <c r="AR1172" s="17">
        <v>0.31502721774429698</v>
      </c>
      <c r="AS1172" s="17"/>
      <c r="AT1172" s="17">
        <v>0.51278218532479702</v>
      </c>
      <c r="AU1172" s="17">
        <v>0.41357708457862802</v>
      </c>
      <c r="AV1172" s="17">
        <v>0.24813074336079999</v>
      </c>
      <c r="AW1172" s="17"/>
      <c r="AX1172" s="17">
        <v>0.40898753255558501</v>
      </c>
      <c r="AY1172" s="17">
        <v>0.37649856088488198</v>
      </c>
      <c r="AZ1172" s="17"/>
      <c r="BA1172" s="17">
        <v>0.27745815484242298</v>
      </c>
      <c r="BB1172" s="17">
        <v>0.41345097356821098</v>
      </c>
      <c r="BC1172" s="17">
        <v>0.48222770740946003</v>
      </c>
      <c r="BD1172" s="17">
        <v>0.37029705820075698</v>
      </c>
      <c r="BE1172" s="17">
        <v>0.22870554279685901</v>
      </c>
      <c r="BF1172" s="17"/>
      <c r="BG1172" s="17">
        <v>0.37992154206551598</v>
      </c>
      <c r="BH1172" s="17">
        <v>0.26481160943901899</v>
      </c>
    </row>
    <row r="1173" spans="2:60" x14ac:dyDescent="0.35">
      <c r="B1173" t="s">
        <v>352</v>
      </c>
      <c r="C1173" s="17">
        <v>7.3304736061498094E-2</v>
      </c>
      <c r="D1173" s="17">
        <v>7.3134356503582798E-2</v>
      </c>
      <c r="E1173" s="17">
        <v>7.4348989797053802E-2</v>
      </c>
      <c r="F1173" s="17"/>
      <c r="G1173" s="17">
        <v>0.106996625658919</v>
      </c>
      <c r="H1173" s="17">
        <v>8.9235801217433894E-2</v>
      </c>
      <c r="I1173" s="17">
        <v>3.8972528168816203E-2</v>
      </c>
      <c r="J1173" s="17">
        <v>3.8088132997094598E-2</v>
      </c>
      <c r="K1173" s="17">
        <v>7.7571257464164003E-2</v>
      </c>
      <c r="L1173" s="17">
        <v>8.2679935041314004E-2</v>
      </c>
      <c r="M1173" s="17"/>
      <c r="N1173" s="17">
        <v>2.1134982051290701E-2</v>
      </c>
      <c r="O1173" s="17">
        <v>5.2480887675345103E-2</v>
      </c>
      <c r="P1173" s="17">
        <v>8.5794852679580896E-2</v>
      </c>
      <c r="Q1173" s="17">
        <v>6.7590678024164505E-2</v>
      </c>
      <c r="R1173" s="17">
        <v>0.130844023252979</v>
      </c>
      <c r="S1173" s="17"/>
      <c r="T1173" s="17">
        <v>9.3958689733422598E-2</v>
      </c>
      <c r="U1173" s="17">
        <v>3.9239939544588799E-2</v>
      </c>
      <c r="V1173" s="17">
        <v>4.18789791318641E-2</v>
      </c>
      <c r="W1173" s="17">
        <v>0.129009538068522</v>
      </c>
      <c r="X1173" s="17"/>
      <c r="Y1173" s="17">
        <v>0.104806635792972</v>
      </c>
      <c r="Z1173" s="17">
        <v>7.9829924329023597E-2</v>
      </c>
      <c r="AA1173" s="17">
        <v>0</v>
      </c>
      <c r="AB1173" s="17">
        <v>5.2209718736697101E-2</v>
      </c>
      <c r="AC1173" s="17">
        <v>0</v>
      </c>
      <c r="AD1173" s="17">
        <v>0</v>
      </c>
      <c r="AE1173" s="17"/>
      <c r="AF1173" s="17">
        <v>7.7974071973186496E-2</v>
      </c>
      <c r="AG1173" s="17">
        <v>6.7857496125180106E-2</v>
      </c>
      <c r="AH1173" s="17"/>
      <c r="AI1173" s="17">
        <v>0</v>
      </c>
      <c r="AJ1173" s="17">
        <v>1.5644067607478E-2</v>
      </c>
      <c r="AK1173" s="17">
        <v>0.10971076370089899</v>
      </c>
      <c r="AL1173" s="17">
        <v>9.1733288940510596E-2</v>
      </c>
      <c r="AM1173" s="17">
        <v>0.12744931609187601</v>
      </c>
      <c r="AN1173" s="17">
        <v>2.03071836998291E-2</v>
      </c>
      <c r="AO1173" s="17">
        <v>6.52726054046016E-2</v>
      </c>
      <c r="AP1173" s="17"/>
      <c r="AQ1173" s="17">
        <v>6.9309001931412303E-2</v>
      </c>
      <c r="AR1173" s="17">
        <v>0.106129923299598</v>
      </c>
      <c r="AS1173" s="17"/>
      <c r="AT1173" s="17">
        <v>8.3759334296869006E-2</v>
      </c>
      <c r="AU1173" s="17">
        <v>6.1117526663394303E-2</v>
      </c>
      <c r="AV1173" s="17">
        <v>7.6680031820086494E-2</v>
      </c>
      <c r="AW1173" s="17"/>
      <c r="AX1173" s="17">
        <v>4.3138581858256302E-2</v>
      </c>
      <c r="AY1173" s="17">
        <v>8.2681453463161594E-2</v>
      </c>
      <c r="AZ1173" s="17"/>
      <c r="BA1173" s="17">
        <v>5.8760293637307802E-2</v>
      </c>
      <c r="BB1173" s="17">
        <v>9.4068942915460196E-2</v>
      </c>
      <c r="BC1173" s="17">
        <v>3.2008232365423099E-2</v>
      </c>
      <c r="BD1173" s="17">
        <v>0.11089847286424299</v>
      </c>
      <c r="BE1173" s="17">
        <v>0.12561018956230699</v>
      </c>
      <c r="BF1173" s="17"/>
      <c r="BG1173" s="17">
        <v>8.5363491050302401E-2</v>
      </c>
      <c r="BH1173" s="17">
        <v>0.121858677884466</v>
      </c>
    </row>
    <row r="1174" spans="2:60" x14ac:dyDescent="0.35">
      <c r="B1174" t="s">
        <v>280</v>
      </c>
      <c r="C1174" s="17">
        <v>3.90647242820766E-2</v>
      </c>
      <c r="D1174" s="17">
        <v>3.97966355472327E-2</v>
      </c>
      <c r="E1174" s="17">
        <v>3.8780031533146297E-2</v>
      </c>
      <c r="F1174" s="17"/>
      <c r="G1174" s="17">
        <v>3.3458808336379597E-2</v>
      </c>
      <c r="H1174" s="17">
        <v>0</v>
      </c>
      <c r="I1174" s="17">
        <v>8.3691320340101294E-2</v>
      </c>
      <c r="J1174" s="17">
        <v>7.5124583029404099E-2</v>
      </c>
      <c r="K1174" s="17">
        <v>1.21851185493131E-2</v>
      </c>
      <c r="L1174" s="17">
        <v>4.9430967312444098E-2</v>
      </c>
      <c r="M1174" s="17"/>
      <c r="N1174" s="17">
        <v>4.94208877974276E-2</v>
      </c>
      <c r="O1174" s="17">
        <v>6.9349952364795395E-2</v>
      </c>
      <c r="P1174" s="17">
        <v>0</v>
      </c>
      <c r="Q1174" s="17">
        <v>4.0877233117185302E-2</v>
      </c>
      <c r="R1174" s="17">
        <v>2.5944811369455201E-2</v>
      </c>
      <c r="S1174" s="17"/>
      <c r="T1174" s="17">
        <v>5.02796649993121E-2</v>
      </c>
      <c r="U1174" s="17">
        <v>1.30063198136412E-2</v>
      </c>
      <c r="V1174" s="17">
        <v>4.82940586560641E-2</v>
      </c>
      <c r="W1174" s="17">
        <v>3.9413702978889499E-2</v>
      </c>
      <c r="X1174" s="17"/>
      <c r="Y1174" s="17">
        <v>5.2539247606618801E-2</v>
      </c>
      <c r="Z1174" s="17">
        <v>4.5475966836572797E-2</v>
      </c>
      <c r="AA1174" s="17">
        <v>0</v>
      </c>
      <c r="AB1174" s="17">
        <v>0</v>
      </c>
      <c r="AC1174" s="17">
        <v>0</v>
      </c>
      <c r="AD1174" s="17">
        <v>2.2151382688597201E-2</v>
      </c>
      <c r="AE1174" s="17"/>
      <c r="AF1174" s="17">
        <v>3.27444273670877E-2</v>
      </c>
      <c r="AG1174" s="17">
        <v>4.3265320416205698E-2</v>
      </c>
      <c r="AH1174" s="17"/>
      <c r="AI1174" s="17">
        <v>0.205514372807549</v>
      </c>
      <c r="AJ1174" s="17">
        <v>3.36227195931516E-2</v>
      </c>
      <c r="AK1174" s="17">
        <v>2.44491088318377E-2</v>
      </c>
      <c r="AL1174" s="17">
        <v>1.6326211694536401E-2</v>
      </c>
      <c r="AM1174" s="17">
        <v>2.1247527962770001E-2</v>
      </c>
      <c r="AN1174" s="17">
        <v>2.4790076603414299E-2</v>
      </c>
      <c r="AO1174" s="17">
        <v>7.1559921365972806E-2</v>
      </c>
      <c r="AP1174" s="17"/>
      <c r="AQ1174" s="17">
        <v>3.52771867905552E-2</v>
      </c>
      <c r="AR1174" s="17">
        <v>2.14934067277739E-2</v>
      </c>
      <c r="AS1174" s="17"/>
      <c r="AT1174" s="17">
        <v>2.0109341628411999E-2</v>
      </c>
      <c r="AU1174" s="17">
        <v>4.2080924212076203E-2</v>
      </c>
      <c r="AV1174" s="17">
        <v>2.3759188223313198E-2</v>
      </c>
      <c r="AW1174" s="17"/>
      <c r="AX1174" s="17">
        <v>0</v>
      </c>
      <c r="AY1174" s="17">
        <v>5.1207434867557002E-2</v>
      </c>
      <c r="AZ1174" s="17"/>
      <c r="BA1174" s="17">
        <v>0</v>
      </c>
      <c r="BB1174" s="17">
        <v>0</v>
      </c>
      <c r="BC1174" s="17">
        <v>1.7639506592442501E-2</v>
      </c>
      <c r="BD1174" s="17">
        <v>0</v>
      </c>
      <c r="BE1174" s="17">
        <v>7.6734169024571794E-2</v>
      </c>
      <c r="BF1174" s="17"/>
      <c r="BG1174" s="17">
        <v>0</v>
      </c>
      <c r="BH1174" s="17">
        <v>5.7166831160937799E-2</v>
      </c>
    </row>
    <row r="1175" spans="2:60" x14ac:dyDescent="0.35">
      <c r="C1175" s="17"/>
      <c r="D1175" s="17"/>
      <c r="E1175" s="17"/>
      <c r="F1175" s="17"/>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c r="AY1175" s="17"/>
      <c r="AZ1175" s="17"/>
      <c r="BA1175" s="17"/>
      <c r="BB1175" s="17"/>
      <c r="BC1175" s="17"/>
      <c r="BD1175" s="17"/>
      <c r="BE1175" s="17"/>
      <c r="BF1175" s="17"/>
      <c r="BG1175" s="17"/>
      <c r="BH1175" s="17"/>
    </row>
    <row r="1176" spans="2:60" x14ac:dyDescent="0.35">
      <c r="B1176" s="6" t="s">
        <v>451</v>
      </c>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c r="AD1176" s="17"/>
      <c r="AE1176" s="17"/>
      <c r="AF1176" s="17"/>
      <c r="AG1176" s="17"/>
      <c r="AH1176" s="17"/>
      <c r="AI1176" s="17"/>
      <c r="AJ1176" s="17"/>
      <c r="AK1176" s="17"/>
      <c r="AL1176" s="17"/>
      <c r="AM1176" s="17"/>
      <c r="AN1176" s="17"/>
      <c r="AO1176" s="17"/>
      <c r="AP1176" s="17"/>
      <c r="AQ1176" s="17"/>
      <c r="AR1176" s="17"/>
      <c r="AS1176" s="17"/>
      <c r="AT1176" s="17"/>
      <c r="AU1176" s="17"/>
      <c r="AV1176" s="17"/>
      <c r="AW1176" s="17"/>
      <c r="AX1176" s="17"/>
      <c r="AY1176" s="17"/>
      <c r="AZ1176" s="17"/>
      <c r="BA1176" s="17"/>
      <c r="BB1176" s="17"/>
      <c r="BC1176" s="17"/>
      <c r="BD1176" s="17"/>
      <c r="BE1176" s="17"/>
      <c r="BF1176" s="17"/>
      <c r="BG1176" s="17"/>
      <c r="BH1176" s="17"/>
    </row>
    <row r="1177" spans="2:60" x14ac:dyDescent="0.35">
      <c r="B1177" s="24" t="s">
        <v>182</v>
      </c>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c r="BA1177" s="17"/>
      <c r="BB1177" s="17"/>
      <c r="BC1177" s="17"/>
      <c r="BD1177" s="17"/>
      <c r="BE1177" s="17"/>
      <c r="BF1177" s="17"/>
      <c r="BG1177" s="17"/>
      <c r="BH1177" s="17"/>
    </row>
    <row r="1178" spans="2:60" x14ac:dyDescent="0.35">
      <c r="B1178" t="s">
        <v>348</v>
      </c>
      <c r="C1178" s="17">
        <v>0.109064113559299</v>
      </c>
      <c r="D1178" s="17">
        <v>0.112237999840592</v>
      </c>
      <c r="E1178" s="17">
        <v>0.10821689717159901</v>
      </c>
      <c r="F1178" s="17"/>
      <c r="G1178" s="17">
        <v>0.101569335000932</v>
      </c>
      <c r="H1178" s="17">
        <v>0.122217196129958</v>
      </c>
      <c r="I1178" s="17">
        <v>9.5699727658105097E-2</v>
      </c>
      <c r="J1178" s="17">
        <v>0.106545332040053</v>
      </c>
      <c r="K1178" s="17">
        <v>7.0494626753957595E-2</v>
      </c>
      <c r="L1178" s="17">
        <v>0.138175296727018</v>
      </c>
      <c r="M1178" s="17"/>
      <c r="N1178" s="17">
        <v>0.19288061627376599</v>
      </c>
      <c r="O1178" s="17">
        <v>9.2603736139871801E-2</v>
      </c>
      <c r="P1178" s="17">
        <v>0.119080558727713</v>
      </c>
      <c r="Q1178" s="17">
        <v>7.4242683210381993E-2</v>
      </c>
      <c r="R1178" s="17">
        <v>0</v>
      </c>
      <c r="S1178" s="17"/>
      <c r="T1178" s="17">
        <v>5.01028908941719E-2</v>
      </c>
      <c r="U1178" s="17">
        <v>8.4837728637845597E-2</v>
      </c>
      <c r="V1178" s="17">
        <v>0.16156898637512901</v>
      </c>
      <c r="W1178" s="17">
        <v>8.4546587859719205E-2</v>
      </c>
      <c r="X1178" s="17"/>
      <c r="Y1178" s="17">
        <v>0.14831537502052899</v>
      </c>
      <c r="Z1178" s="17">
        <v>7.2813321496594599E-2</v>
      </c>
      <c r="AA1178" s="17">
        <v>4.5122599261168198E-2</v>
      </c>
      <c r="AB1178" s="17">
        <v>0.17812927802739101</v>
      </c>
      <c r="AC1178" s="17">
        <v>0</v>
      </c>
      <c r="AD1178" s="17">
        <v>0.122904470769403</v>
      </c>
      <c r="AE1178" s="17"/>
      <c r="AF1178" s="17">
        <v>8.4231778449124703E-2</v>
      </c>
      <c r="AG1178" s="17">
        <v>0.14748016402414299</v>
      </c>
      <c r="AH1178" s="17"/>
      <c r="AI1178" s="17">
        <v>0.17861182404574799</v>
      </c>
      <c r="AJ1178" s="17">
        <v>0.13534458625752299</v>
      </c>
      <c r="AK1178" s="17">
        <v>1.5971943143325801E-2</v>
      </c>
      <c r="AL1178" s="17">
        <v>0.11938094373915099</v>
      </c>
      <c r="AM1178" s="17">
        <v>0.14807434716908799</v>
      </c>
      <c r="AN1178" s="17">
        <v>0.11802043879403901</v>
      </c>
      <c r="AO1178" s="17">
        <v>0</v>
      </c>
      <c r="AP1178" s="17"/>
      <c r="AQ1178" s="17">
        <v>0.114492299025543</v>
      </c>
      <c r="AR1178" s="17">
        <v>0.118380595253795</v>
      </c>
      <c r="AS1178" s="17"/>
      <c r="AT1178" s="17">
        <v>5.9172894032600599E-2</v>
      </c>
      <c r="AU1178" s="17">
        <v>0.132162508739184</v>
      </c>
      <c r="AV1178" s="17">
        <v>0.12628084451244501</v>
      </c>
      <c r="AW1178" s="17"/>
      <c r="AX1178" s="17">
        <v>9.9014486576262606E-2</v>
      </c>
      <c r="AY1178" s="17">
        <v>0.11183743920321999</v>
      </c>
      <c r="AZ1178" s="17"/>
      <c r="BA1178" s="17">
        <v>0.17680559505754101</v>
      </c>
      <c r="BB1178" s="17">
        <v>7.7523806704895004E-2</v>
      </c>
      <c r="BC1178" s="17">
        <v>0.102798566159884</v>
      </c>
      <c r="BD1178" s="17">
        <v>0.13351523314820599</v>
      </c>
      <c r="BE1178" s="17">
        <v>0.17258344627733099</v>
      </c>
      <c r="BF1178" s="17"/>
      <c r="BG1178" s="17">
        <v>0.10860519139998299</v>
      </c>
      <c r="BH1178" s="17">
        <v>0.16172737977768001</v>
      </c>
    </row>
    <row r="1179" spans="2:60" x14ac:dyDescent="0.35">
      <c r="B1179" t="s">
        <v>349</v>
      </c>
      <c r="C1179" s="17">
        <v>0.18787707591389599</v>
      </c>
      <c r="D1179" s="17">
        <v>0.18398235779706201</v>
      </c>
      <c r="E1179" s="17">
        <v>0.191113202239129</v>
      </c>
      <c r="F1179" s="17"/>
      <c r="G1179" s="17">
        <v>0.210432425683448</v>
      </c>
      <c r="H1179" s="17">
        <v>0.16654492694960299</v>
      </c>
      <c r="I1179" s="17">
        <v>0.156848116215624</v>
      </c>
      <c r="J1179" s="17">
        <v>0.21566581430102799</v>
      </c>
      <c r="K1179" s="17">
        <v>0.16543123178529001</v>
      </c>
      <c r="L1179" s="17">
        <v>0.21755367534591899</v>
      </c>
      <c r="M1179" s="17"/>
      <c r="N1179" s="17">
        <v>0.14958783976245699</v>
      </c>
      <c r="O1179" s="17">
        <v>0.22976591140852101</v>
      </c>
      <c r="P1179" s="17">
        <v>0.199033836561055</v>
      </c>
      <c r="Q1179" s="17">
        <v>9.7559976132867099E-2</v>
      </c>
      <c r="R1179" s="17">
        <v>0.243793387243811</v>
      </c>
      <c r="S1179" s="17"/>
      <c r="T1179" s="17">
        <v>0.26525726055829901</v>
      </c>
      <c r="U1179" s="17">
        <v>0.20639066531068301</v>
      </c>
      <c r="V1179" s="17">
        <v>0.19306084815149199</v>
      </c>
      <c r="W1179" s="17">
        <v>0.12685450439892099</v>
      </c>
      <c r="X1179" s="17"/>
      <c r="Y1179" s="17">
        <v>0.16414492531858199</v>
      </c>
      <c r="Z1179" s="17">
        <v>0.20290766970430499</v>
      </c>
      <c r="AA1179" s="17">
        <v>0.16889626184473999</v>
      </c>
      <c r="AB1179" s="17">
        <v>0.19543270501846199</v>
      </c>
      <c r="AC1179" s="17">
        <v>0.459120087493883</v>
      </c>
      <c r="AD1179" s="17">
        <v>0.19667656855151</v>
      </c>
      <c r="AE1179" s="17"/>
      <c r="AF1179" s="17">
        <v>0.187832490818785</v>
      </c>
      <c r="AG1179" s="17">
        <v>0.189424401124238</v>
      </c>
      <c r="AH1179" s="17"/>
      <c r="AI1179" s="17">
        <v>0.19747564505903201</v>
      </c>
      <c r="AJ1179" s="17">
        <v>0.18128587474528199</v>
      </c>
      <c r="AK1179" s="17">
        <v>0.240765082193269</v>
      </c>
      <c r="AL1179" s="17">
        <v>0.21501783433253599</v>
      </c>
      <c r="AM1179" s="17">
        <v>0.14317464403559499</v>
      </c>
      <c r="AN1179" s="17">
        <v>0.16185403140400401</v>
      </c>
      <c r="AO1179" s="17">
        <v>0.18523521542763399</v>
      </c>
      <c r="AP1179" s="17"/>
      <c r="AQ1179" s="17">
        <v>0.14634507187932499</v>
      </c>
      <c r="AR1179" s="17">
        <v>0.24068121559167899</v>
      </c>
      <c r="AS1179" s="17"/>
      <c r="AT1179" s="17">
        <v>0.121632080383726</v>
      </c>
      <c r="AU1179" s="17">
        <v>0.188555210512101</v>
      </c>
      <c r="AV1179" s="17">
        <v>0.22452221679939699</v>
      </c>
      <c r="AW1179" s="17"/>
      <c r="AX1179" s="17">
        <v>0.21878037255965299</v>
      </c>
      <c r="AY1179" s="17">
        <v>0.179348908130748</v>
      </c>
      <c r="AZ1179" s="17"/>
      <c r="BA1179" s="17">
        <v>0.21693736077662801</v>
      </c>
      <c r="BB1179" s="17">
        <v>0.181791450576092</v>
      </c>
      <c r="BC1179" s="17">
        <v>0.18601222754541299</v>
      </c>
      <c r="BD1179" s="17">
        <v>0.111462026032777</v>
      </c>
      <c r="BE1179" s="17">
        <v>0.19821595531685099</v>
      </c>
      <c r="BF1179" s="17"/>
      <c r="BG1179" s="17">
        <v>0.192794309947659</v>
      </c>
      <c r="BH1179" s="17">
        <v>0.17410923658105601</v>
      </c>
    </row>
    <row r="1180" spans="2:60" x14ac:dyDescent="0.35">
      <c r="B1180" t="s">
        <v>350</v>
      </c>
      <c r="C1180" s="17">
        <v>0.39606532146766499</v>
      </c>
      <c r="D1180" s="17">
        <v>0.38418191278901098</v>
      </c>
      <c r="E1180" s="17">
        <v>0.40543000189434403</v>
      </c>
      <c r="F1180" s="17"/>
      <c r="G1180" s="17">
        <v>0.42602780210768199</v>
      </c>
      <c r="H1180" s="17">
        <v>0.34643582316640598</v>
      </c>
      <c r="I1180" s="17">
        <v>0.37310369228708501</v>
      </c>
      <c r="J1180" s="17">
        <v>0.32963808731246202</v>
      </c>
      <c r="K1180" s="17">
        <v>0.467482332542838</v>
      </c>
      <c r="L1180" s="17">
        <v>0.43293966333823902</v>
      </c>
      <c r="M1180" s="17"/>
      <c r="N1180" s="17">
        <v>0.38531774331495999</v>
      </c>
      <c r="O1180" s="17">
        <v>0.46296975169779397</v>
      </c>
      <c r="P1180" s="17">
        <v>0.38445756031408901</v>
      </c>
      <c r="Q1180" s="17">
        <v>0.36127871725459898</v>
      </c>
      <c r="R1180" s="17">
        <v>0.30330923602229398</v>
      </c>
      <c r="S1180" s="17"/>
      <c r="T1180" s="17">
        <v>0.34068601476763199</v>
      </c>
      <c r="U1180" s="17">
        <v>0.432367076659743</v>
      </c>
      <c r="V1180" s="17">
        <v>0.39319186648247401</v>
      </c>
      <c r="W1180" s="17">
        <v>0.40596936920346099</v>
      </c>
      <c r="X1180" s="17"/>
      <c r="Y1180" s="17">
        <v>0.34418474421366702</v>
      </c>
      <c r="Z1180" s="17">
        <v>0.41708929888667401</v>
      </c>
      <c r="AA1180" s="17">
        <v>0.48162346913088</v>
      </c>
      <c r="AB1180" s="17">
        <v>0.36874204986561898</v>
      </c>
      <c r="AC1180" s="17">
        <v>0.540879912506117</v>
      </c>
      <c r="AD1180" s="17">
        <v>0.45442406043141198</v>
      </c>
      <c r="AE1180" s="17"/>
      <c r="AF1180" s="17">
        <v>0.42104769430190597</v>
      </c>
      <c r="AG1180" s="17">
        <v>0.36140121768158701</v>
      </c>
      <c r="AH1180" s="17"/>
      <c r="AI1180" s="17">
        <v>0.32480022455060498</v>
      </c>
      <c r="AJ1180" s="17">
        <v>0.448157648545568</v>
      </c>
      <c r="AK1180" s="17">
        <v>0.42729069438971001</v>
      </c>
      <c r="AL1180" s="17">
        <v>0.36009496369783001</v>
      </c>
      <c r="AM1180" s="17">
        <v>0.38636314600434102</v>
      </c>
      <c r="AN1180" s="17">
        <v>0.354380217062714</v>
      </c>
      <c r="AO1180" s="17">
        <v>0.242146464914234</v>
      </c>
      <c r="AP1180" s="17"/>
      <c r="AQ1180" s="17">
        <v>0.39133676773980702</v>
      </c>
      <c r="AR1180" s="17">
        <v>0.40986628760482502</v>
      </c>
      <c r="AS1180" s="17"/>
      <c r="AT1180" s="17">
        <v>0.44400070999789398</v>
      </c>
      <c r="AU1180" s="17">
        <v>0.40588231672811598</v>
      </c>
      <c r="AV1180" s="17">
        <v>0.326387386682781</v>
      </c>
      <c r="AW1180" s="17"/>
      <c r="AX1180" s="17">
        <v>0.33035750753570797</v>
      </c>
      <c r="AY1180" s="17">
        <v>0.414198249753572</v>
      </c>
      <c r="AZ1180" s="17"/>
      <c r="BA1180" s="17">
        <v>0.35772992821449501</v>
      </c>
      <c r="BB1180" s="17">
        <v>0.47416478912389298</v>
      </c>
      <c r="BC1180" s="17">
        <v>0.34843635592467997</v>
      </c>
      <c r="BD1180" s="17">
        <v>0.353502351584698</v>
      </c>
      <c r="BE1180" s="17">
        <v>0.402130866979796</v>
      </c>
      <c r="BF1180" s="17"/>
      <c r="BG1180" s="17">
        <v>0.437713424136494</v>
      </c>
      <c r="BH1180" s="17">
        <v>0.388618234723909</v>
      </c>
    </row>
    <row r="1181" spans="2:60" x14ac:dyDescent="0.35">
      <c r="B1181" t="s">
        <v>351</v>
      </c>
      <c r="C1181" s="17">
        <v>0.241901634949648</v>
      </c>
      <c r="D1181" s="17">
        <v>0.245312789395984</v>
      </c>
      <c r="E1181" s="17">
        <v>0.23661650264999001</v>
      </c>
      <c r="F1181" s="17"/>
      <c r="G1181" s="17">
        <v>0.21160641341025599</v>
      </c>
      <c r="H1181" s="17">
        <v>0.278579837044584</v>
      </c>
      <c r="I1181" s="17">
        <v>0.330122877478017</v>
      </c>
      <c r="J1181" s="17">
        <v>0.30342490793141902</v>
      </c>
      <c r="K1181" s="17">
        <v>0.223255490942012</v>
      </c>
      <c r="L1181" s="17">
        <v>0.13394658898587899</v>
      </c>
      <c r="M1181" s="17"/>
      <c r="N1181" s="17">
        <v>0.19528252677910399</v>
      </c>
      <c r="O1181" s="17">
        <v>0.16595205300260599</v>
      </c>
      <c r="P1181" s="17">
        <v>0.25454113018847602</v>
      </c>
      <c r="Q1181" s="17">
        <v>0.34415262353857801</v>
      </c>
      <c r="R1181" s="17">
        <v>0.39750544982979802</v>
      </c>
      <c r="S1181" s="17"/>
      <c r="T1181" s="17">
        <v>0.31312986186783998</v>
      </c>
      <c r="U1181" s="17">
        <v>0.19433595088744399</v>
      </c>
      <c r="V1181" s="17">
        <v>0.19145114707695701</v>
      </c>
      <c r="W1181" s="17">
        <v>0.30423887413562301</v>
      </c>
      <c r="X1181" s="17"/>
      <c r="Y1181" s="17">
        <v>0.23172623297446501</v>
      </c>
      <c r="Z1181" s="17">
        <v>0.27160376053940499</v>
      </c>
      <c r="AA1181" s="17">
        <v>0.30435766976321199</v>
      </c>
      <c r="AB1181" s="17">
        <v>0.16202559105172101</v>
      </c>
      <c r="AC1181" s="17">
        <v>0</v>
      </c>
      <c r="AD1181" s="17">
        <v>0.17743086311198</v>
      </c>
      <c r="AE1181" s="17"/>
      <c r="AF1181" s="17">
        <v>0.245273343917742</v>
      </c>
      <c r="AG1181" s="17">
        <v>0.23083070498452499</v>
      </c>
      <c r="AH1181" s="17"/>
      <c r="AI1181" s="17">
        <v>0.17390966028312899</v>
      </c>
      <c r="AJ1181" s="17">
        <v>0.19218940295147499</v>
      </c>
      <c r="AK1181" s="17">
        <v>0.24845003381688199</v>
      </c>
      <c r="AL1181" s="17">
        <v>0.28283100025934499</v>
      </c>
      <c r="AM1181" s="17">
        <v>0.25543610683051898</v>
      </c>
      <c r="AN1181" s="17">
        <v>0.36574531273924199</v>
      </c>
      <c r="AO1181" s="17">
        <v>0.11918738667898</v>
      </c>
      <c r="AP1181" s="17"/>
      <c r="AQ1181" s="17">
        <v>0.27659545669246299</v>
      </c>
      <c r="AR1181" s="17">
        <v>0.193440497996196</v>
      </c>
      <c r="AS1181" s="17"/>
      <c r="AT1181" s="17">
        <v>0.34618814124797898</v>
      </c>
      <c r="AU1181" s="17">
        <v>0.181559554130649</v>
      </c>
      <c r="AV1181" s="17">
        <v>0.26077347506776799</v>
      </c>
      <c r="AW1181" s="17"/>
      <c r="AX1181" s="17">
        <v>0.28452247989812002</v>
      </c>
      <c r="AY1181" s="17">
        <v>0.230139856879605</v>
      </c>
      <c r="AZ1181" s="17"/>
      <c r="BA1181" s="17">
        <v>0.16965026468685801</v>
      </c>
      <c r="BB1181" s="17">
        <v>0.22161415471892201</v>
      </c>
      <c r="BC1181" s="17">
        <v>0.318073519415288</v>
      </c>
      <c r="BD1181" s="17">
        <v>0.35197998978144202</v>
      </c>
      <c r="BE1181" s="17">
        <v>0.13701925383036101</v>
      </c>
      <c r="BF1181" s="17"/>
      <c r="BG1181" s="17">
        <v>0.205346219953253</v>
      </c>
      <c r="BH1181" s="17">
        <v>0.19675139557398</v>
      </c>
    </row>
    <row r="1182" spans="2:60" x14ac:dyDescent="0.35">
      <c r="B1182" t="s">
        <v>352</v>
      </c>
      <c r="C1182" s="17">
        <v>3.4971234074994098E-2</v>
      </c>
      <c r="D1182" s="17">
        <v>4.3444574994717503E-2</v>
      </c>
      <c r="E1182" s="17">
        <v>2.8608657758598E-2</v>
      </c>
      <c r="F1182" s="17"/>
      <c r="G1182" s="17">
        <v>3.3379343935853997E-2</v>
      </c>
      <c r="H1182" s="17">
        <v>7.3972750353216099E-2</v>
      </c>
      <c r="I1182" s="17">
        <v>1.41164417295134E-2</v>
      </c>
      <c r="J1182" s="17">
        <v>0</v>
      </c>
      <c r="K1182" s="17">
        <v>5.7932501527512198E-2</v>
      </c>
      <c r="L1182" s="17">
        <v>2.1937502654486001E-2</v>
      </c>
      <c r="M1182" s="17"/>
      <c r="N1182" s="17">
        <v>4.1761501496937199E-2</v>
      </c>
      <c r="O1182" s="17">
        <v>9.5282159211773007E-3</v>
      </c>
      <c r="P1182" s="17">
        <v>1.9446379927172699E-2</v>
      </c>
      <c r="Q1182" s="17">
        <v>0.122765999863574</v>
      </c>
      <c r="R1182" s="17">
        <v>2.6423361993993599E-2</v>
      </c>
      <c r="S1182" s="17"/>
      <c r="T1182" s="17">
        <v>1.02554014616647E-2</v>
      </c>
      <c r="U1182" s="17">
        <v>5.7406790218299301E-2</v>
      </c>
      <c r="V1182" s="17">
        <v>2.1123306040314802E-2</v>
      </c>
      <c r="W1182" s="17">
        <v>5.2576691230599201E-2</v>
      </c>
      <c r="X1182" s="17"/>
      <c r="Y1182" s="17">
        <v>5.3458265437450199E-2</v>
      </c>
      <c r="Z1182" s="17">
        <v>1.20009683633785E-2</v>
      </c>
      <c r="AA1182" s="17">
        <v>0</v>
      </c>
      <c r="AB1182" s="17">
        <v>9.5670376036806101E-2</v>
      </c>
      <c r="AC1182" s="17">
        <v>0</v>
      </c>
      <c r="AD1182" s="17">
        <v>4.8564037135695598E-2</v>
      </c>
      <c r="AE1182" s="17"/>
      <c r="AF1182" s="17">
        <v>1.92979512901441E-2</v>
      </c>
      <c r="AG1182" s="17">
        <v>5.8951311662705903E-2</v>
      </c>
      <c r="AH1182" s="17"/>
      <c r="AI1182" s="17">
        <v>0</v>
      </c>
      <c r="AJ1182" s="17">
        <v>0</v>
      </c>
      <c r="AK1182" s="17">
        <v>5.6525417672854697E-2</v>
      </c>
      <c r="AL1182" s="17">
        <v>2.2675257971137699E-2</v>
      </c>
      <c r="AM1182" s="17">
        <v>5.77403896190158E-2</v>
      </c>
      <c r="AN1182" s="17">
        <v>0</v>
      </c>
      <c r="AO1182" s="17">
        <v>0.220353506988578</v>
      </c>
      <c r="AP1182" s="17"/>
      <c r="AQ1182" s="17">
        <v>3.7253683626284402E-2</v>
      </c>
      <c r="AR1182" s="17">
        <v>2.3616356648824499E-2</v>
      </c>
      <c r="AS1182" s="17"/>
      <c r="AT1182" s="17">
        <v>2.90061743378002E-2</v>
      </c>
      <c r="AU1182" s="17">
        <v>3.2847568263645002E-2</v>
      </c>
      <c r="AV1182" s="17">
        <v>4.7583314678225602E-2</v>
      </c>
      <c r="AW1182" s="17"/>
      <c r="AX1182" s="17">
        <v>4.6318276414825998E-2</v>
      </c>
      <c r="AY1182" s="17">
        <v>3.1839869741090203E-2</v>
      </c>
      <c r="AZ1182" s="17"/>
      <c r="BA1182" s="17">
        <v>7.8876851264477396E-2</v>
      </c>
      <c r="BB1182" s="17">
        <v>3.7710546905332397E-2</v>
      </c>
      <c r="BC1182" s="17">
        <v>2.7173527017246998E-2</v>
      </c>
      <c r="BD1182" s="17">
        <v>0</v>
      </c>
      <c r="BE1182" s="17">
        <v>2.9468856562359699E-2</v>
      </c>
      <c r="BF1182" s="17"/>
      <c r="BG1182" s="17">
        <v>5.05981647000169E-2</v>
      </c>
      <c r="BH1182" s="17">
        <v>2.12802080195586E-2</v>
      </c>
    </row>
    <row r="1183" spans="2:60" x14ac:dyDescent="0.35">
      <c r="B1183" t="s">
        <v>280</v>
      </c>
      <c r="C1183" s="17">
        <v>3.0120620034497399E-2</v>
      </c>
      <c r="D1183" s="17">
        <v>3.0840365182633601E-2</v>
      </c>
      <c r="E1183" s="17">
        <v>3.0014738286341099E-2</v>
      </c>
      <c r="F1183" s="17"/>
      <c r="G1183" s="17">
        <v>1.6984679861828E-2</v>
      </c>
      <c r="H1183" s="17">
        <v>1.22494663562344E-2</v>
      </c>
      <c r="I1183" s="17">
        <v>3.01091446316562E-2</v>
      </c>
      <c r="J1183" s="17">
        <v>4.4725858415037401E-2</v>
      </c>
      <c r="K1183" s="17">
        <v>1.54038164483915E-2</v>
      </c>
      <c r="L1183" s="17">
        <v>5.5447272948458998E-2</v>
      </c>
      <c r="M1183" s="17"/>
      <c r="N1183" s="17">
        <v>3.5169772372775E-2</v>
      </c>
      <c r="O1183" s="17">
        <v>3.9180331830028697E-2</v>
      </c>
      <c r="P1183" s="17">
        <v>2.3440534281494001E-2</v>
      </c>
      <c r="Q1183" s="17">
        <v>0</v>
      </c>
      <c r="R1183" s="17">
        <v>2.8968564910104199E-2</v>
      </c>
      <c r="S1183" s="17"/>
      <c r="T1183" s="17">
        <v>2.0568570450392398E-2</v>
      </c>
      <c r="U1183" s="17">
        <v>2.46617882859855E-2</v>
      </c>
      <c r="V1183" s="17">
        <v>3.9603845873632401E-2</v>
      </c>
      <c r="W1183" s="17">
        <v>2.5813973171676299E-2</v>
      </c>
      <c r="X1183" s="17"/>
      <c r="Y1183" s="17">
        <v>5.81704570353066E-2</v>
      </c>
      <c r="Z1183" s="17">
        <v>2.3584981009642299E-2</v>
      </c>
      <c r="AA1183" s="17">
        <v>0</v>
      </c>
      <c r="AB1183" s="17">
        <v>0</v>
      </c>
      <c r="AC1183" s="17">
        <v>0</v>
      </c>
      <c r="AD1183" s="17">
        <v>0</v>
      </c>
      <c r="AE1183" s="17"/>
      <c r="AF1183" s="17">
        <v>4.2316741222298102E-2</v>
      </c>
      <c r="AG1183" s="17">
        <v>1.1912200522801101E-2</v>
      </c>
      <c r="AH1183" s="17"/>
      <c r="AI1183" s="17">
        <v>0.12520264606148501</v>
      </c>
      <c r="AJ1183" s="17">
        <v>4.3022487500152799E-2</v>
      </c>
      <c r="AK1183" s="17">
        <v>1.0996828783958201E-2</v>
      </c>
      <c r="AL1183" s="17">
        <v>0</v>
      </c>
      <c r="AM1183" s="17">
        <v>9.2113663414407198E-3</v>
      </c>
      <c r="AN1183" s="17">
        <v>0</v>
      </c>
      <c r="AO1183" s="17">
        <v>0.23307742599057499</v>
      </c>
      <c r="AP1183" s="17"/>
      <c r="AQ1183" s="17">
        <v>3.3976721036577999E-2</v>
      </c>
      <c r="AR1183" s="17">
        <v>1.40150469046813E-2</v>
      </c>
      <c r="AS1183" s="17"/>
      <c r="AT1183" s="17">
        <v>0</v>
      </c>
      <c r="AU1183" s="17">
        <v>5.8992841626305297E-2</v>
      </c>
      <c r="AV1183" s="17">
        <v>1.44527622593827E-2</v>
      </c>
      <c r="AW1183" s="17"/>
      <c r="AX1183" s="17">
        <v>2.10068770154303E-2</v>
      </c>
      <c r="AY1183" s="17">
        <v>3.2635676291764698E-2</v>
      </c>
      <c r="AZ1183" s="17"/>
      <c r="BA1183" s="17">
        <v>0</v>
      </c>
      <c r="BB1183" s="17">
        <v>7.1952519708653401E-3</v>
      </c>
      <c r="BC1183" s="17">
        <v>1.7505803937488001E-2</v>
      </c>
      <c r="BD1183" s="17">
        <v>4.9540399452877297E-2</v>
      </c>
      <c r="BE1183" s="17">
        <v>6.05816210333011E-2</v>
      </c>
      <c r="BF1183" s="17"/>
      <c r="BG1183" s="17">
        <v>4.9426898625942999E-3</v>
      </c>
      <c r="BH1183" s="17">
        <v>5.75135453238158E-2</v>
      </c>
    </row>
    <row r="1184" spans="2:60" x14ac:dyDescent="0.35">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c r="BE1184" s="17"/>
      <c r="BF1184" s="17"/>
      <c r="BG1184" s="17"/>
      <c r="BH1184" s="17"/>
    </row>
    <row r="1185" spans="2:60" x14ac:dyDescent="0.35">
      <c r="B1185" s="6" t="s">
        <v>452</v>
      </c>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c r="AZ1185" s="17"/>
      <c r="BA1185" s="17"/>
      <c r="BB1185" s="17"/>
      <c r="BC1185" s="17"/>
      <c r="BD1185" s="17"/>
      <c r="BE1185" s="17"/>
      <c r="BF1185" s="17"/>
      <c r="BG1185" s="17"/>
      <c r="BH1185" s="17"/>
    </row>
    <row r="1186" spans="2:60" x14ac:dyDescent="0.35">
      <c r="B1186" s="24" t="s">
        <v>182</v>
      </c>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c r="AZ1186" s="17"/>
      <c r="BA1186" s="17"/>
      <c r="BB1186" s="17"/>
      <c r="BC1186" s="17"/>
      <c r="BD1186" s="17"/>
      <c r="BE1186" s="17"/>
      <c r="BF1186" s="17"/>
      <c r="BG1186" s="17"/>
      <c r="BH1186" s="17"/>
    </row>
    <row r="1187" spans="2:60" x14ac:dyDescent="0.35">
      <c r="B1187" t="s">
        <v>348</v>
      </c>
      <c r="C1187" s="17">
        <v>0.17721348406929299</v>
      </c>
      <c r="D1187" s="17">
        <v>0.16321556222240499</v>
      </c>
      <c r="E1187" s="17">
        <v>0.192663044924343</v>
      </c>
      <c r="F1187" s="17"/>
      <c r="G1187" s="17">
        <v>0.13474227480752299</v>
      </c>
      <c r="H1187" s="17">
        <v>0.16929399801830899</v>
      </c>
      <c r="I1187" s="17">
        <v>0.12372203260358899</v>
      </c>
      <c r="J1187" s="17">
        <v>0.19716603410161301</v>
      </c>
      <c r="K1187" s="17">
        <v>0.27461282327742798</v>
      </c>
      <c r="L1187" s="17">
        <v>0.16561877988378099</v>
      </c>
      <c r="M1187" s="17"/>
      <c r="N1187" s="17">
        <v>0.26291587941582301</v>
      </c>
      <c r="O1187" s="17">
        <v>0.23433574519223399</v>
      </c>
      <c r="P1187" s="17">
        <v>0.15096955623175701</v>
      </c>
      <c r="Q1187" s="17">
        <v>8.2741595268773505E-2</v>
      </c>
      <c r="R1187" s="17">
        <v>0.11580504026739601</v>
      </c>
      <c r="S1187" s="17"/>
      <c r="T1187" s="17">
        <v>0.250349161157425</v>
      </c>
      <c r="U1187" s="17">
        <v>0.131935251618091</v>
      </c>
      <c r="V1187" s="17">
        <v>0.16822615063258101</v>
      </c>
      <c r="W1187" s="17">
        <v>0.186523618972362</v>
      </c>
      <c r="X1187" s="17"/>
      <c r="Y1187" s="17">
        <v>0.23287331474070799</v>
      </c>
      <c r="Z1187" s="17">
        <v>0.126474521590107</v>
      </c>
      <c r="AA1187" s="17">
        <v>7.9568360485188297E-2</v>
      </c>
      <c r="AB1187" s="17">
        <v>0.16669121973654999</v>
      </c>
      <c r="AC1187" s="17">
        <v>0</v>
      </c>
      <c r="AD1187" s="17">
        <v>0.231408563639694</v>
      </c>
      <c r="AE1187" s="17"/>
      <c r="AF1187" s="17">
        <v>0.17372237613493699</v>
      </c>
      <c r="AG1187" s="17">
        <v>0.17453889810825701</v>
      </c>
      <c r="AH1187" s="17"/>
      <c r="AI1187" s="17">
        <v>0.361803587040323</v>
      </c>
      <c r="AJ1187" s="17">
        <v>0.25694217159766097</v>
      </c>
      <c r="AK1187" s="17">
        <v>0.132135770095587</v>
      </c>
      <c r="AL1187" s="17">
        <v>0.15223112989690299</v>
      </c>
      <c r="AM1187" s="17">
        <v>0.12122701906703</v>
      </c>
      <c r="AN1187" s="17">
        <v>0.16751370957158401</v>
      </c>
      <c r="AO1187" s="17">
        <v>6.8729954805376595E-2</v>
      </c>
      <c r="AP1187" s="17"/>
      <c r="AQ1187" s="17">
        <v>0.14491081273367801</v>
      </c>
      <c r="AR1187" s="17">
        <v>0.20562240844015101</v>
      </c>
      <c r="AS1187" s="17"/>
      <c r="AT1187" s="17">
        <v>8.0350218602346701E-2</v>
      </c>
      <c r="AU1187" s="17">
        <v>0.204496688597232</v>
      </c>
      <c r="AV1187" s="17">
        <v>0.206321848239367</v>
      </c>
      <c r="AW1187" s="17"/>
      <c r="AX1187" s="17">
        <v>0.20427316718595401</v>
      </c>
      <c r="AY1187" s="17">
        <v>0.16893867866354201</v>
      </c>
      <c r="AZ1187" s="17"/>
      <c r="BA1187" s="17">
        <v>0.28136791293795599</v>
      </c>
      <c r="BB1187" s="17">
        <v>0.1103604317927</v>
      </c>
      <c r="BC1187" s="17">
        <v>0.19509457224648499</v>
      </c>
      <c r="BD1187" s="17">
        <v>9.4392836044883702E-2</v>
      </c>
      <c r="BE1187" s="17">
        <v>0.30055295020557199</v>
      </c>
      <c r="BF1187" s="17"/>
      <c r="BG1187" s="17">
        <v>0.15434624673043401</v>
      </c>
      <c r="BH1187" s="17">
        <v>0.238830850148183</v>
      </c>
    </row>
    <row r="1188" spans="2:60" x14ac:dyDescent="0.35">
      <c r="B1188" t="s">
        <v>349</v>
      </c>
      <c r="C1188" s="17">
        <v>0.28436092504531502</v>
      </c>
      <c r="D1188" s="17">
        <v>0.31042465199432501</v>
      </c>
      <c r="E1188" s="17">
        <v>0.25858052124194197</v>
      </c>
      <c r="F1188" s="17"/>
      <c r="G1188" s="17">
        <v>0.27293179086406799</v>
      </c>
      <c r="H1188" s="17">
        <v>0.24052680643704</v>
      </c>
      <c r="I1188" s="17">
        <v>0.23252002981133399</v>
      </c>
      <c r="J1188" s="17">
        <v>0.29871507654042101</v>
      </c>
      <c r="K1188" s="17">
        <v>0.38074702497741297</v>
      </c>
      <c r="L1188" s="17">
        <v>0.28105242352969201</v>
      </c>
      <c r="M1188" s="17"/>
      <c r="N1188" s="17">
        <v>0.20487469328511199</v>
      </c>
      <c r="O1188" s="17">
        <v>0.38497414449577799</v>
      </c>
      <c r="P1188" s="17">
        <v>0.29394811066189802</v>
      </c>
      <c r="Q1188" s="17">
        <v>0.23124975482409099</v>
      </c>
      <c r="R1188" s="17">
        <v>0.284936524624123</v>
      </c>
      <c r="S1188" s="17"/>
      <c r="T1188" s="17">
        <v>0.16317909755365401</v>
      </c>
      <c r="U1188" s="17">
        <v>0.32601873367953399</v>
      </c>
      <c r="V1188" s="17">
        <v>0.30065823813558401</v>
      </c>
      <c r="W1188" s="17">
        <v>0.29640712229646499</v>
      </c>
      <c r="X1188" s="17"/>
      <c r="Y1188" s="17">
        <v>0.246055428664475</v>
      </c>
      <c r="Z1188" s="17">
        <v>0.28278898467086899</v>
      </c>
      <c r="AA1188" s="17">
        <v>7.3959065557839695E-2</v>
      </c>
      <c r="AB1188" s="17">
        <v>0.35414036106548802</v>
      </c>
      <c r="AC1188" s="17">
        <v>0.37501204424415802</v>
      </c>
      <c r="AD1188" s="17">
        <v>0.367459745656254</v>
      </c>
      <c r="AE1188" s="17"/>
      <c r="AF1188" s="17">
        <v>0.28376014992836002</v>
      </c>
      <c r="AG1188" s="17">
        <v>0.28984840171804799</v>
      </c>
      <c r="AH1188" s="17"/>
      <c r="AI1188" s="17">
        <v>0.32219582369806898</v>
      </c>
      <c r="AJ1188" s="17">
        <v>0.29459192127571998</v>
      </c>
      <c r="AK1188" s="17">
        <v>0.25663375258916998</v>
      </c>
      <c r="AL1188" s="17">
        <v>0.29074117691924001</v>
      </c>
      <c r="AM1188" s="17">
        <v>0.25488249899283399</v>
      </c>
      <c r="AN1188" s="17">
        <v>0.36066097760241</v>
      </c>
      <c r="AO1188" s="17">
        <v>0.35968858857811398</v>
      </c>
      <c r="AP1188" s="17"/>
      <c r="AQ1188" s="17">
        <v>0.26364051581450698</v>
      </c>
      <c r="AR1188" s="17">
        <v>0.32264022413883298</v>
      </c>
      <c r="AS1188" s="17"/>
      <c r="AT1188" s="17">
        <v>0.26469812882558902</v>
      </c>
      <c r="AU1188" s="17">
        <v>0.26001761869878398</v>
      </c>
      <c r="AV1188" s="17">
        <v>0.32280873558784601</v>
      </c>
      <c r="AW1188" s="17"/>
      <c r="AX1188" s="17">
        <v>0.25439398798672302</v>
      </c>
      <c r="AY1188" s="17">
        <v>0.29352476379749798</v>
      </c>
      <c r="AZ1188" s="17"/>
      <c r="BA1188" s="17">
        <v>0.22724732563549199</v>
      </c>
      <c r="BB1188" s="17">
        <v>0.35156247005430402</v>
      </c>
      <c r="BC1188" s="17">
        <v>0.206830612634365</v>
      </c>
      <c r="BD1188" s="17">
        <v>0.223202816857558</v>
      </c>
      <c r="BE1188" s="17">
        <v>0.36294434144635102</v>
      </c>
      <c r="BF1188" s="17"/>
      <c r="BG1188" s="17">
        <v>0.31958665882228598</v>
      </c>
      <c r="BH1188" s="17">
        <v>0.32110724605107599</v>
      </c>
    </row>
    <row r="1189" spans="2:60" x14ac:dyDescent="0.35">
      <c r="B1189" t="s">
        <v>350</v>
      </c>
      <c r="C1189" s="17">
        <v>0.38254493403052803</v>
      </c>
      <c r="D1189" s="17">
        <v>0.38736744148755198</v>
      </c>
      <c r="E1189" s="17">
        <v>0.37451765356979</v>
      </c>
      <c r="F1189" s="17"/>
      <c r="G1189" s="17">
        <v>0.42558198035534101</v>
      </c>
      <c r="H1189" s="17">
        <v>0.42154359955378601</v>
      </c>
      <c r="I1189" s="17">
        <v>0.36029228519937501</v>
      </c>
      <c r="J1189" s="17">
        <v>0.31669752339817597</v>
      </c>
      <c r="K1189" s="17">
        <v>0.30428913544577402</v>
      </c>
      <c r="L1189" s="17">
        <v>0.43968376996729502</v>
      </c>
      <c r="M1189" s="17"/>
      <c r="N1189" s="17">
        <v>0.32578323065804998</v>
      </c>
      <c r="O1189" s="17">
        <v>0.26058048554570001</v>
      </c>
      <c r="P1189" s="17">
        <v>0.45382649226704203</v>
      </c>
      <c r="Q1189" s="17">
        <v>0.52873821930327203</v>
      </c>
      <c r="R1189" s="17">
        <v>0.38999737444743798</v>
      </c>
      <c r="S1189" s="17"/>
      <c r="T1189" s="17">
        <v>0.47152611601405398</v>
      </c>
      <c r="U1189" s="17">
        <v>0.39347828228825998</v>
      </c>
      <c r="V1189" s="17">
        <v>0.36032614129010299</v>
      </c>
      <c r="W1189" s="17">
        <v>0.35440607008903202</v>
      </c>
      <c r="X1189" s="17"/>
      <c r="Y1189" s="17">
        <v>0.28599197569899099</v>
      </c>
      <c r="Z1189" s="17">
        <v>0.45460458199767401</v>
      </c>
      <c r="AA1189" s="17">
        <v>0.54580134931755697</v>
      </c>
      <c r="AB1189" s="17">
        <v>0.45390508552584502</v>
      </c>
      <c r="AC1189" s="17">
        <v>0.36126587243451003</v>
      </c>
      <c r="AD1189" s="17">
        <v>0.31954026592888002</v>
      </c>
      <c r="AE1189" s="17"/>
      <c r="AF1189" s="17">
        <v>0.38579074355449</v>
      </c>
      <c r="AG1189" s="17">
        <v>0.38403886277529697</v>
      </c>
      <c r="AH1189" s="17"/>
      <c r="AI1189" s="17">
        <v>0.16225583253248699</v>
      </c>
      <c r="AJ1189" s="17">
        <v>0.280866640945093</v>
      </c>
      <c r="AK1189" s="17">
        <v>0.49087562555751402</v>
      </c>
      <c r="AL1189" s="17">
        <v>0.34468848148119502</v>
      </c>
      <c r="AM1189" s="17">
        <v>0.47364321191157299</v>
      </c>
      <c r="AN1189" s="17">
        <v>0.31755020643055298</v>
      </c>
      <c r="AO1189" s="17">
        <v>0.40054753787033898</v>
      </c>
      <c r="AP1189" s="17"/>
      <c r="AQ1189" s="17">
        <v>0.42930326301893101</v>
      </c>
      <c r="AR1189" s="17">
        <v>0.34663639645071498</v>
      </c>
      <c r="AS1189" s="17"/>
      <c r="AT1189" s="17">
        <v>0.48481856652536898</v>
      </c>
      <c r="AU1189" s="17">
        <v>0.39498136233149</v>
      </c>
      <c r="AV1189" s="17">
        <v>0.33488655019472402</v>
      </c>
      <c r="AW1189" s="17"/>
      <c r="AX1189" s="17">
        <v>0.40713500115900902</v>
      </c>
      <c r="AY1189" s="17">
        <v>0.37502533302391999</v>
      </c>
      <c r="AZ1189" s="17"/>
      <c r="BA1189" s="17">
        <v>0.37569711296119102</v>
      </c>
      <c r="BB1189" s="17">
        <v>0.394152268825677</v>
      </c>
      <c r="BC1189" s="17">
        <v>0.44194429643435201</v>
      </c>
      <c r="BD1189" s="17">
        <v>0.63278434322312904</v>
      </c>
      <c r="BE1189" s="17">
        <v>0.173989689225866</v>
      </c>
      <c r="BF1189" s="17"/>
      <c r="BG1189" s="17">
        <v>0.38940531234713099</v>
      </c>
      <c r="BH1189" s="17">
        <v>0.31134782785079201</v>
      </c>
    </row>
    <row r="1190" spans="2:60" x14ac:dyDescent="0.35">
      <c r="B1190" t="s">
        <v>351</v>
      </c>
      <c r="C1190" s="17">
        <v>0.110538116938714</v>
      </c>
      <c r="D1190" s="17">
        <v>0.100939474433941</v>
      </c>
      <c r="E1190" s="17">
        <v>0.12107879978529899</v>
      </c>
      <c r="F1190" s="17"/>
      <c r="G1190" s="17">
        <v>0.126835665943375</v>
      </c>
      <c r="H1190" s="17">
        <v>0.114642536291755</v>
      </c>
      <c r="I1190" s="17">
        <v>0.207823796384114</v>
      </c>
      <c r="J1190" s="17">
        <v>0.116112248820848</v>
      </c>
      <c r="K1190" s="17">
        <v>4.0351016299384798E-2</v>
      </c>
      <c r="L1190" s="17">
        <v>7.5279244383093594E-2</v>
      </c>
      <c r="M1190" s="17"/>
      <c r="N1190" s="17">
        <v>0.12093536262148299</v>
      </c>
      <c r="O1190" s="17">
        <v>0.112607072908862</v>
      </c>
      <c r="P1190" s="17">
        <v>6.9676789876725195E-2</v>
      </c>
      <c r="Q1190" s="17">
        <v>0.12290347201934</v>
      </c>
      <c r="R1190" s="17">
        <v>0.18390159923234201</v>
      </c>
      <c r="S1190" s="17"/>
      <c r="T1190" s="17">
        <v>8.4714500935054199E-2</v>
      </c>
      <c r="U1190" s="17">
        <v>0.12707593587529001</v>
      </c>
      <c r="V1190" s="17">
        <v>0.124746596802652</v>
      </c>
      <c r="W1190" s="17">
        <v>8.7426128155099994E-2</v>
      </c>
      <c r="X1190" s="17"/>
      <c r="Y1190" s="17">
        <v>0.15194777317261901</v>
      </c>
      <c r="Z1190" s="17">
        <v>0.104786984744047</v>
      </c>
      <c r="AA1190" s="17">
        <v>0.100703067981842</v>
      </c>
      <c r="AB1190" s="17">
        <v>2.5263333672116899E-2</v>
      </c>
      <c r="AC1190" s="17">
        <v>0.26372208332133301</v>
      </c>
      <c r="AD1190" s="17">
        <v>8.1591424775171201E-2</v>
      </c>
      <c r="AE1190" s="17"/>
      <c r="AF1190" s="17">
        <v>0.110672551464834</v>
      </c>
      <c r="AG1190" s="17">
        <v>0.11213677571389299</v>
      </c>
      <c r="AH1190" s="17"/>
      <c r="AI1190" s="17">
        <v>3.3376712182396899E-2</v>
      </c>
      <c r="AJ1190" s="17">
        <v>0.12932693224469199</v>
      </c>
      <c r="AK1190" s="17">
        <v>7.6778486582188707E-2</v>
      </c>
      <c r="AL1190" s="17">
        <v>0.13303747746592801</v>
      </c>
      <c r="AM1190" s="17">
        <v>0.14021962413879599</v>
      </c>
      <c r="AN1190" s="17">
        <v>0.154275106395453</v>
      </c>
      <c r="AO1190" s="17">
        <v>0</v>
      </c>
      <c r="AP1190" s="17"/>
      <c r="AQ1190" s="17">
        <v>0.12503148920235599</v>
      </c>
      <c r="AR1190" s="17">
        <v>0.10023213686640001</v>
      </c>
      <c r="AS1190" s="17"/>
      <c r="AT1190" s="17">
        <v>0.149956883530937</v>
      </c>
      <c r="AU1190" s="17">
        <v>7.9969735508469905E-2</v>
      </c>
      <c r="AV1190" s="17">
        <v>0.116771097332504</v>
      </c>
      <c r="AW1190" s="17"/>
      <c r="AX1190" s="17">
        <v>0.116965160911356</v>
      </c>
      <c r="AY1190" s="17">
        <v>0.108572737744192</v>
      </c>
      <c r="AZ1190" s="17"/>
      <c r="BA1190" s="17">
        <v>7.1441062583478293E-2</v>
      </c>
      <c r="BB1190" s="17">
        <v>0.132304082305957</v>
      </c>
      <c r="BC1190" s="17">
        <v>0.113126826455463</v>
      </c>
      <c r="BD1190" s="17">
        <v>4.96200038744289E-2</v>
      </c>
      <c r="BE1190" s="17">
        <v>0.10062836228987899</v>
      </c>
      <c r="BF1190" s="17"/>
      <c r="BG1190" s="17">
        <v>0.116649155959252</v>
      </c>
      <c r="BH1190" s="17">
        <v>8.5357013538938306E-2</v>
      </c>
    </row>
    <row r="1191" spans="2:60" x14ac:dyDescent="0.35">
      <c r="B1191" t="s">
        <v>352</v>
      </c>
      <c r="C1191" s="17">
        <v>1.9715503188832199E-2</v>
      </c>
      <c r="D1191" s="17">
        <v>2.5678285035595501E-2</v>
      </c>
      <c r="E1191" s="17">
        <v>1.35971435640082E-2</v>
      </c>
      <c r="F1191" s="17"/>
      <c r="G1191" s="17">
        <v>1.3513320026681701E-2</v>
      </c>
      <c r="H1191" s="17">
        <v>3.9079534012865097E-2</v>
      </c>
      <c r="I1191" s="17">
        <v>2.9467282465258499E-2</v>
      </c>
      <c r="J1191" s="17">
        <v>2.8812755247185601E-2</v>
      </c>
      <c r="K1191" s="17">
        <v>0</v>
      </c>
      <c r="L1191" s="17">
        <v>1.07851032389626E-2</v>
      </c>
      <c r="M1191" s="17"/>
      <c r="N1191" s="17">
        <v>3.1383007260620099E-2</v>
      </c>
      <c r="O1191" s="17">
        <v>0</v>
      </c>
      <c r="P1191" s="17">
        <v>1.9172518523489099E-2</v>
      </c>
      <c r="Q1191" s="17">
        <v>3.4366958584523301E-2</v>
      </c>
      <c r="R1191" s="17">
        <v>2.5359461428700499E-2</v>
      </c>
      <c r="S1191" s="17"/>
      <c r="T1191" s="17">
        <v>1.5077100494651699E-2</v>
      </c>
      <c r="U1191" s="17">
        <v>8.4950017180524806E-3</v>
      </c>
      <c r="V1191" s="17">
        <v>1.1925132359481699E-2</v>
      </c>
      <c r="W1191" s="17">
        <v>4.6413547038247301E-2</v>
      </c>
      <c r="X1191" s="17"/>
      <c r="Y1191" s="17">
        <v>2.84452886636756E-2</v>
      </c>
      <c r="Z1191" s="17">
        <v>1.02304661973794E-2</v>
      </c>
      <c r="AA1191" s="17">
        <v>0.199968156657573</v>
      </c>
      <c r="AB1191" s="17">
        <v>0</v>
      </c>
      <c r="AC1191" s="17">
        <v>0</v>
      </c>
      <c r="AD1191" s="17">
        <v>0</v>
      </c>
      <c r="AE1191" s="17"/>
      <c r="AF1191" s="17">
        <v>2.2875108714612399E-2</v>
      </c>
      <c r="AG1191" s="17">
        <v>1.5446296172181601E-2</v>
      </c>
      <c r="AH1191" s="17"/>
      <c r="AI1191" s="17">
        <v>2.3128123165725101E-2</v>
      </c>
      <c r="AJ1191" s="17">
        <v>0</v>
      </c>
      <c r="AK1191" s="17">
        <v>1.8199350943300101E-2</v>
      </c>
      <c r="AL1191" s="17">
        <v>7.9301734236735297E-2</v>
      </c>
      <c r="AM1191" s="17">
        <v>1.0027645889767E-2</v>
      </c>
      <c r="AN1191" s="17">
        <v>0</v>
      </c>
      <c r="AO1191" s="17">
        <v>6.1142151801599397E-2</v>
      </c>
      <c r="AP1191" s="17"/>
      <c r="AQ1191" s="17">
        <v>1.06099038305417E-2</v>
      </c>
      <c r="AR1191" s="17">
        <v>1.1070813368691E-2</v>
      </c>
      <c r="AS1191" s="17"/>
      <c r="AT1191" s="17">
        <v>2.01762025157581E-2</v>
      </c>
      <c r="AU1191" s="17">
        <v>2.40055238004061E-2</v>
      </c>
      <c r="AV1191" s="17">
        <v>1.1916378397052001E-2</v>
      </c>
      <c r="AW1191" s="17"/>
      <c r="AX1191" s="17">
        <v>1.72326827569582E-2</v>
      </c>
      <c r="AY1191" s="17">
        <v>2.04747454845607E-2</v>
      </c>
      <c r="AZ1191" s="17"/>
      <c r="BA1191" s="17">
        <v>4.4246585881882003E-2</v>
      </c>
      <c r="BB1191" s="17">
        <v>1.1620747021362E-2</v>
      </c>
      <c r="BC1191" s="17">
        <v>1.9199999172755E-2</v>
      </c>
      <c r="BD1191" s="17">
        <v>0</v>
      </c>
      <c r="BE1191" s="17">
        <v>4.0869390272527499E-2</v>
      </c>
      <c r="BF1191" s="17"/>
      <c r="BG1191" s="17">
        <v>2.0012626140897102E-2</v>
      </c>
      <c r="BH1191" s="17">
        <v>2.8633538512573199E-2</v>
      </c>
    </row>
    <row r="1192" spans="2:60" x14ac:dyDescent="0.35">
      <c r="B1192" t="s">
        <v>280</v>
      </c>
      <c r="C1192" s="17">
        <v>2.5627036727317799E-2</v>
      </c>
      <c r="D1192" s="17">
        <v>1.2374584826180699E-2</v>
      </c>
      <c r="E1192" s="17">
        <v>3.9562836914618399E-2</v>
      </c>
      <c r="F1192" s="17"/>
      <c r="G1192" s="17">
        <v>2.63949680030112E-2</v>
      </c>
      <c r="H1192" s="17">
        <v>1.49135256862457E-2</v>
      </c>
      <c r="I1192" s="17">
        <v>4.61745735363304E-2</v>
      </c>
      <c r="J1192" s="17">
        <v>4.24963618917562E-2</v>
      </c>
      <c r="K1192" s="17">
        <v>0</v>
      </c>
      <c r="L1192" s="17">
        <v>2.7580678997176099E-2</v>
      </c>
      <c r="M1192" s="17"/>
      <c r="N1192" s="17">
        <v>5.4107826758911501E-2</v>
      </c>
      <c r="O1192" s="17">
        <v>7.50255185742688E-3</v>
      </c>
      <c r="P1192" s="17">
        <v>1.24065324390897E-2</v>
      </c>
      <c r="Q1192" s="17">
        <v>0</v>
      </c>
      <c r="R1192" s="17">
        <v>0</v>
      </c>
      <c r="S1192" s="17"/>
      <c r="T1192" s="17">
        <v>1.5154023845161201E-2</v>
      </c>
      <c r="U1192" s="17">
        <v>1.29967948207726E-2</v>
      </c>
      <c r="V1192" s="17">
        <v>3.4117740779597901E-2</v>
      </c>
      <c r="W1192" s="17">
        <v>2.8823513448794701E-2</v>
      </c>
      <c r="X1192" s="17"/>
      <c r="Y1192" s="17">
        <v>5.4686219059530999E-2</v>
      </c>
      <c r="Z1192" s="17">
        <v>2.1114460799923601E-2</v>
      </c>
      <c r="AA1192" s="17">
        <v>0</v>
      </c>
      <c r="AB1192" s="17">
        <v>0</v>
      </c>
      <c r="AC1192" s="17">
        <v>0</v>
      </c>
      <c r="AD1192" s="17">
        <v>0</v>
      </c>
      <c r="AE1192" s="17"/>
      <c r="AF1192" s="17">
        <v>2.3179070202766602E-2</v>
      </c>
      <c r="AG1192" s="17">
        <v>2.3990765512323198E-2</v>
      </c>
      <c r="AH1192" s="17"/>
      <c r="AI1192" s="17">
        <v>9.7239921380999503E-2</v>
      </c>
      <c r="AJ1192" s="17">
        <v>3.8272333936834303E-2</v>
      </c>
      <c r="AK1192" s="17">
        <v>2.5377014232240501E-2</v>
      </c>
      <c r="AL1192" s="17">
        <v>0</v>
      </c>
      <c r="AM1192" s="17">
        <v>0</v>
      </c>
      <c r="AN1192" s="17">
        <v>0</v>
      </c>
      <c r="AO1192" s="17">
        <v>0.10989176694457201</v>
      </c>
      <c r="AP1192" s="17"/>
      <c r="AQ1192" s="17">
        <v>2.6504015399986099E-2</v>
      </c>
      <c r="AR1192" s="17">
        <v>1.37980207352094E-2</v>
      </c>
      <c r="AS1192" s="17"/>
      <c r="AT1192" s="17">
        <v>0</v>
      </c>
      <c r="AU1192" s="17">
        <v>3.6529071063617698E-2</v>
      </c>
      <c r="AV1192" s="17">
        <v>7.29539024850642E-3</v>
      </c>
      <c r="AW1192" s="17"/>
      <c r="AX1192" s="17">
        <v>0</v>
      </c>
      <c r="AY1192" s="17">
        <v>3.3463741286286798E-2</v>
      </c>
      <c r="AZ1192" s="17"/>
      <c r="BA1192" s="17">
        <v>0</v>
      </c>
      <c r="BB1192" s="17">
        <v>0</v>
      </c>
      <c r="BC1192" s="17">
        <v>2.38036930565797E-2</v>
      </c>
      <c r="BD1192" s="17">
        <v>0</v>
      </c>
      <c r="BE1192" s="17">
        <v>2.10152665598041E-2</v>
      </c>
      <c r="BF1192" s="17"/>
      <c r="BG1192" s="17">
        <v>0</v>
      </c>
      <c r="BH1192" s="17">
        <v>1.4723523898437899E-2</v>
      </c>
    </row>
    <row r="1193" spans="2:60" x14ac:dyDescent="0.35">
      <c r="C1193" s="17"/>
      <c r="D1193" s="17"/>
      <c r="E1193" s="17"/>
      <c r="F1193" s="17"/>
      <c r="G1193" s="17"/>
      <c r="H1193" s="17"/>
      <c r="I1193" s="17"/>
      <c r="J1193" s="17"/>
      <c r="K1193" s="17"/>
      <c r="L1193" s="17"/>
      <c r="M1193" s="17"/>
      <c r="N1193" s="17"/>
      <c r="O1193" s="17"/>
      <c r="P1193" s="17"/>
      <c r="Q1193" s="17"/>
      <c r="R1193" s="17"/>
      <c r="S1193" s="17"/>
      <c r="T1193" s="17"/>
      <c r="U1193" s="17"/>
      <c r="V1193" s="17"/>
      <c r="W1193" s="17"/>
      <c r="X1193" s="17"/>
      <c r="Y1193" s="17"/>
      <c r="Z1193" s="17"/>
      <c r="AA1193" s="17"/>
      <c r="AB1193" s="17"/>
      <c r="AC1193" s="17"/>
      <c r="AD1193" s="17"/>
      <c r="AE1193" s="17"/>
      <c r="AF1193" s="17"/>
      <c r="AG1193" s="17"/>
      <c r="AH1193" s="17"/>
      <c r="AI1193" s="17"/>
      <c r="AJ1193" s="17"/>
      <c r="AK1193" s="17"/>
      <c r="AL1193" s="17"/>
      <c r="AM1193" s="17"/>
      <c r="AN1193" s="17"/>
      <c r="AO1193" s="17"/>
      <c r="AP1193" s="17"/>
      <c r="AQ1193" s="17"/>
      <c r="AR1193" s="17"/>
      <c r="AS1193" s="17"/>
      <c r="AT1193" s="17"/>
      <c r="AU1193" s="17"/>
      <c r="AV1193" s="17"/>
      <c r="AW1193" s="17"/>
      <c r="AX1193" s="17"/>
      <c r="AY1193" s="17"/>
      <c r="AZ1193" s="17"/>
      <c r="BA1193" s="17"/>
      <c r="BB1193" s="17"/>
      <c r="BC1193" s="17"/>
      <c r="BD1193" s="17"/>
      <c r="BE1193" s="17"/>
      <c r="BF1193" s="17"/>
      <c r="BG1193" s="17"/>
      <c r="BH1193" s="17"/>
    </row>
    <row r="1194" spans="2:60" x14ac:dyDescent="0.35">
      <c r="B1194" s="6" t="s">
        <v>453</v>
      </c>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row>
    <row r="1195" spans="2:60" x14ac:dyDescent="0.35">
      <c r="B1195" s="24" t="s">
        <v>182</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c r="BE1195" s="17"/>
      <c r="BF1195" s="17"/>
      <c r="BG1195" s="17"/>
      <c r="BH1195" s="17"/>
    </row>
    <row r="1196" spans="2:60" x14ac:dyDescent="0.35">
      <c r="B1196" t="s">
        <v>348</v>
      </c>
      <c r="C1196" s="17">
        <v>0.25012477142589101</v>
      </c>
      <c r="D1196" s="17">
        <v>0.264215072164242</v>
      </c>
      <c r="E1196" s="17">
        <v>0.23788547430734799</v>
      </c>
      <c r="F1196" s="17"/>
      <c r="G1196" s="17">
        <v>0.16685508304487501</v>
      </c>
      <c r="H1196" s="17">
        <v>0.30432376948828399</v>
      </c>
      <c r="I1196" s="17">
        <v>0.17937869777795201</v>
      </c>
      <c r="J1196" s="17">
        <v>0.24675102777788699</v>
      </c>
      <c r="K1196" s="17">
        <v>0.30262997815735898</v>
      </c>
      <c r="L1196" s="17">
        <v>0.28866851607711902</v>
      </c>
      <c r="M1196" s="17"/>
      <c r="N1196" s="17">
        <v>0.37874867261650802</v>
      </c>
      <c r="O1196" s="17">
        <v>0.22045677565885</v>
      </c>
      <c r="P1196" s="17">
        <v>0.222496815918833</v>
      </c>
      <c r="Q1196" s="17">
        <v>0.20423407685572001</v>
      </c>
      <c r="R1196" s="17">
        <v>0.15515241581451</v>
      </c>
      <c r="S1196" s="17"/>
      <c r="T1196" s="17">
        <v>0.24715647770448701</v>
      </c>
      <c r="U1196" s="17">
        <v>0.22188794806315101</v>
      </c>
      <c r="V1196" s="17">
        <v>0.24319510222059501</v>
      </c>
      <c r="W1196" s="17">
        <v>0.28419003821838401</v>
      </c>
      <c r="X1196" s="17"/>
      <c r="Y1196" s="17">
        <v>0.25363466294324</v>
      </c>
      <c r="Z1196" s="17">
        <v>0.23878899893271999</v>
      </c>
      <c r="AA1196" s="17">
        <v>8.2050334915608106E-2</v>
      </c>
      <c r="AB1196" s="17">
        <v>0.37570677674087799</v>
      </c>
      <c r="AC1196" s="17">
        <v>0</v>
      </c>
      <c r="AD1196" s="17">
        <v>0.23913711286915501</v>
      </c>
      <c r="AE1196" s="17"/>
      <c r="AF1196" s="17">
        <v>0.26334897435103599</v>
      </c>
      <c r="AG1196" s="17">
        <v>0.23139018278684401</v>
      </c>
      <c r="AH1196" s="17"/>
      <c r="AI1196" s="17">
        <v>0.36289917926131399</v>
      </c>
      <c r="AJ1196" s="17">
        <v>0.29748589925588897</v>
      </c>
      <c r="AK1196" s="17">
        <v>0.20343123599458701</v>
      </c>
      <c r="AL1196" s="17">
        <v>0.243107447913022</v>
      </c>
      <c r="AM1196" s="17">
        <v>0.209056938103554</v>
      </c>
      <c r="AN1196" s="17">
        <v>0.30221529176958201</v>
      </c>
      <c r="AO1196" s="17">
        <v>0.29310730709435601</v>
      </c>
      <c r="AP1196" s="17"/>
      <c r="AQ1196" s="17">
        <v>0.18630136579147899</v>
      </c>
      <c r="AR1196" s="17">
        <v>0.30285959456423001</v>
      </c>
      <c r="AS1196" s="17"/>
      <c r="AT1196" s="17">
        <v>0.16474264430258001</v>
      </c>
      <c r="AU1196" s="17">
        <v>0.25650424787411003</v>
      </c>
      <c r="AV1196" s="17">
        <v>0.31090218752819998</v>
      </c>
      <c r="AW1196" s="17"/>
      <c r="AX1196" s="17">
        <v>0.26486878354535398</v>
      </c>
      <c r="AY1196" s="17">
        <v>0.245810228161009</v>
      </c>
      <c r="AZ1196" s="17"/>
      <c r="BA1196" s="17">
        <v>0.26838303969687799</v>
      </c>
      <c r="BB1196" s="17">
        <v>0.228417507423128</v>
      </c>
      <c r="BC1196" s="17">
        <v>0.25283465278160999</v>
      </c>
      <c r="BD1196" s="17">
        <v>0.137285136159881</v>
      </c>
      <c r="BE1196" s="17">
        <v>0.36779382191895399</v>
      </c>
      <c r="BF1196" s="17"/>
      <c r="BG1196" s="17">
        <v>0.23797530843350001</v>
      </c>
      <c r="BH1196" s="17">
        <v>0.32720282801179501</v>
      </c>
    </row>
    <row r="1197" spans="2:60" x14ac:dyDescent="0.35">
      <c r="B1197" t="s">
        <v>349</v>
      </c>
      <c r="C1197" s="17">
        <v>0.34774180019399098</v>
      </c>
      <c r="D1197" s="17">
        <v>0.32766649384715801</v>
      </c>
      <c r="E1197" s="17">
        <v>0.35957174653283203</v>
      </c>
      <c r="F1197" s="17"/>
      <c r="G1197" s="17">
        <v>0.32767816498555202</v>
      </c>
      <c r="H1197" s="17">
        <v>0.29492391994807499</v>
      </c>
      <c r="I1197" s="17">
        <v>0.33471048759302402</v>
      </c>
      <c r="J1197" s="17">
        <v>0.34901289500466698</v>
      </c>
      <c r="K1197" s="17">
        <v>0.375040456186083</v>
      </c>
      <c r="L1197" s="17">
        <v>0.39955230059788699</v>
      </c>
      <c r="M1197" s="17"/>
      <c r="N1197" s="17">
        <v>0.22912386026943299</v>
      </c>
      <c r="O1197" s="17">
        <v>0.441978457957514</v>
      </c>
      <c r="P1197" s="17">
        <v>0.362240740380736</v>
      </c>
      <c r="Q1197" s="17">
        <v>0.36726804608914598</v>
      </c>
      <c r="R1197" s="17">
        <v>0.37391502653706199</v>
      </c>
      <c r="S1197" s="17"/>
      <c r="T1197" s="17">
        <v>0.384753699193008</v>
      </c>
      <c r="U1197" s="17">
        <v>0.31251697859955102</v>
      </c>
      <c r="V1197" s="17">
        <v>0.39343450304240501</v>
      </c>
      <c r="W1197" s="17">
        <v>0.27805680320374299</v>
      </c>
      <c r="X1197" s="17"/>
      <c r="Y1197" s="17">
        <v>0.36059879117991001</v>
      </c>
      <c r="Z1197" s="17">
        <v>0.37555871384405398</v>
      </c>
      <c r="AA1197" s="17">
        <v>0.26697332888047398</v>
      </c>
      <c r="AB1197" s="17">
        <v>0.23957081386816101</v>
      </c>
      <c r="AC1197" s="17">
        <v>0.54690587636828003</v>
      </c>
      <c r="AD1197" s="17">
        <v>0.32038719363277501</v>
      </c>
      <c r="AE1197" s="17"/>
      <c r="AF1197" s="17">
        <v>0.36282381800207603</v>
      </c>
      <c r="AG1197" s="17">
        <v>0.32691530924519702</v>
      </c>
      <c r="AH1197" s="17"/>
      <c r="AI1197" s="17">
        <v>0.38222815832985901</v>
      </c>
      <c r="AJ1197" s="17">
        <v>0.29011588915683001</v>
      </c>
      <c r="AK1197" s="17">
        <v>0.36270828629155599</v>
      </c>
      <c r="AL1197" s="17">
        <v>0.31677697236768199</v>
      </c>
      <c r="AM1197" s="17">
        <v>0.34499136068275199</v>
      </c>
      <c r="AN1197" s="17">
        <v>0.57037727296153695</v>
      </c>
      <c r="AO1197" s="17">
        <v>0.41390731041855899</v>
      </c>
      <c r="AP1197" s="17"/>
      <c r="AQ1197" s="17">
        <v>0.37278450747870501</v>
      </c>
      <c r="AR1197" s="17">
        <v>0.36090469782204199</v>
      </c>
      <c r="AS1197" s="17"/>
      <c r="AT1197" s="17">
        <v>0.34308894177114502</v>
      </c>
      <c r="AU1197" s="17">
        <v>0.33396871810499701</v>
      </c>
      <c r="AV1197" s="17">
        <v>0.37805984985061603</v>
      </c>
      <c r="AW1197" s="17"/>
      <c r="AX1197" s="17">
        <v>0.35541770401936801</v>
      </c>
      <c r="AY1197" s="17">
        <v>0.34549559889658699</v>
      </c>
      <c r="AZ1197" s="17"/>
      <c r="BA1197" s="17">
        <v>0.35971340641170502</v>
      </c>
      <c r="BB1197" s="17">
        <v>0.35257213029086598</v>
      </c>
      <c r="BC1197" s="17">
        <v>0.337607936012081</v>
      </c>
      <c r="BD1197" s="17">
        <v>0.28382187468550801</v>
      </c>
      <c r="BE1197" s="17">
        <v>0.33315795603384502</v>
      </c>
      <c r="BF1197" s="17"/>
      <c r="BG1197" s="17">
        <v>0.35427997433146502</v>
      </c>
      <c r="BH1197" s="17">
        <v>0.32447021148826</v>
      </c>
    </row>
    <row r="1198" spans="2:60" x14ac:dyDescent="0.35">
      <c r="B1198" t="s">
        <v>350</v>
      </c>
      <c r="C1198" s="17">
        <v>0.30690709685828699</v>
      </c>
      <c r="D1198" s="17">
        <v>0.303750880705772</v>
      </c>
      <c r="E1198" s="17">
        <v>0.31428703269034902</v>
      </c>
      <c r="F1198" s="17"/>
      <c r="G1198" s="17">
        <v>0.37777416488986998</v>
      </c>
      <c r="H1198" s="17">
        <v>0.25765168925520199</v>
      </c>
      <c r="I1198" s="17">
        <v>0.366673669122076</v>
      </c>
      <c r="J1198" s="17">
        <v>0.31552220421646299</v>
      </c>
      <c r="K1198" s="17">
        <v>0.285452676179899</v>
      </c>
      <c r="L1198" s="17">
        <v>0.25495345283429899</v>
      </c>
      <c r="M1198" s="17"/>
      <c r="N1198" s="17">
        <v>0.30395318691054402</v>
      </c>
      <c r="O1198" s="17">
        <v>0.20817580415706699</v>
      </c>
      <c r="P1198" s="17">
        <v>0.31862141402734301</v>
      </c>
      <c r="Q1198" s="17">
        <v>0.35639513407896101</v>
      </c>
      <c r="R1198" s="17">
        <v>0.42662103032361698</v>
      </c>
      <c r="S1198" s="17"/>
      <c r="T1198" s="17">
        <v>0.30593428123674699</v>
      </c>
      <c r="U1198" s="17">
        <v>0.36057363781867902</v>
      </c>
      <c r="V1198" s="17">
        <v>0.28359759969858001</v>
      </c>
      <c r="W1198" s="17">
        <v>0.30589873477023999</v>
      </c>
      <c r="X1198" s="17"/>
      <c r="Y1198" s="17">
        <v>0.26907696025198002</v>
      </c>
      <c r="Z1198" s="17">
        <v>0.323553031530813</v>
      </c>
      <c r="AA1198" s="17">
        <v>0.35391147563951503</v>
      </c>
      <c r="AB1198" s="17">
        <v>0.34696954007216102</v>
      </c>
      <c r="AC1198" s="17">
        <v>0</v>
      </c>
      <c r="AD1198" s="17">
        <v>0.31915440592542599</v>
      </c>
      <c r="AE1198" s="17"/>
      <c r="AF1198" s="17">
        <v>0.27900953423900499</v>
      </c>
      <c r="AG1198" s="17">
        <v>0.34887272165740801</v>
      </c>
      <c r="AH1198" s="17"/>
      <c r="AI1198" s="17">
        <v>0.16711240307672601</v>
      </c>
      <c r="AJ1198" s="17">
        <v>0.28953479935402598</v>
      </c>
      <c r="AK1198" s="17">
        <v>0.29683590753378097</v>
      </c>
      <c r="AL1198" s="17">
        <v>0.33298099832775502</v>
      </c>
      <c r="AM1198" s="17">
        <v>0.40092365075212499</v>
      </c>
      <c r="AN1198" s="17">
        <v>8.1030820689705907E-2</v>
      </c>
      <c r="AO1198" s="17">
        <v>0.215676256472359</v>
      </c>
      <c r="AP1198" s="17"/>
      <c r="AQ1198" s="17">
        <v>0.33662020990539099</v>
      </c>
      <c r="AR1198" s="17">
        <v>0.26337677199066101</v>
      </c>
      <c r="AS1198" s="17"/>
      <c r="AT1198" s="17">
        <v>0.36469054069887602</v>
      </c>
      <c r="AU1198" s="17">
        <v>0.33559022166856101</v>
      </c>
      <c r="AV1198" s="17">
        <v>0.21809841959109599</v>
      </c>
      <c r="AW1198" s="17"/>
      <c r="AX1198" s="17">
        <v>0.28863220752832303</v>
      </c>
      <c r="AY1198" s="17">
        <v>0.31225488143932201</v>
      </c>
      <c r="AZ1198" s="17"/>
      <c r="BA1198" s="17">
        <v>0.32959225697788003</v>
      </c>
      <c r="BB1198" s="17">
        <v>0.33488317804614998</v>
      </c>
      <c r="BC1198" s="17">
        <v>0.28906604057007401</v>
      </c>
      <c r="BD1198" s="17">
        <v>0.40904741660990301</v>
      </c>
      <c r="BE1198" s="17">
        <v>0.23912438733111399</v>
      </c>
      <c r="BF1198" s="17"/>
      <c r="BG1198" s="17">
        <v>0.33361784845199499</v>
      </c>
      <c r="BH1198" s="17">
        <v>0.26904666389708398</v>
      </c>
    </row>
    <row r="1199" spans="2:60" x14ac:dyDescent="0.35">
      <c r="B1199" t="s">
        <v>351</v>
      </c>
      <c r="C1199" s="17">
        <v>6.6489954157403899E-2</v>
      </c>
      <c r="D1199" s="17">
        <v>8.0206281182281194E-2</v>
      </c>
      <c r="E1199" s="17">
        <v>5.4912496213963602E-2</v>
      </c>
      <c r="F1199" s="17"/>
      <c r="G1199" s="17">
        <v>0.10113580408496101</v>
      </c>
      <c r="H1199" s="17">
        <v>6.0736946323612401E-2</v>
      </c>
      <c r="I1199" s="17">
        <v>9.82955752487015E-2</v>
      </c>
      <c r="J1199" s="17">
        <v>6.1758850072458002E-2</v>
      </c>
      <c r="K1199" s="17">
        <v>3.68768894766595E-2</v>
      </c>
      <c r="L1199" s="17">
        <v>4.4730888196667498E-2</v>
      </c>
      <c r="M1199" s="17"/>
      <c r="N1199" s="17">
        <v>6.1455444640688403E-2</v>
      </c>
      <c r="O1199" s="17">
        <v>8.2822813536295906E-2</v>
      </c>
      <c r="P1199" s="17">
        <v>7.1493465037798298E-2</v>
      </c>
      <c r="Q1199" s="17">
        <v>7.2102742976173501E-2</v>
      </c>
      <c r="R1199" s="17">
        <v>1.30496628689956E-2</v>
      </c>
      <c r="S1199" s="17"/>
      <c r="T1199" s="17">
        <v>4.7128502843309397E-2</v>
      </c>
      <c r="U1199" s="17">
        <v>6.9715160492760997E-2</v>
      </c>
      <c r="V1199" s="17">
        <v>6.1018192639141003E-2</v>
      </c>
      <c r="W1199" s="17">
        <v>8.3915646715381501E-2</v>
      </c>
      <c r="X1199" s="17"/>
      <c r="Y1199" s="17">
        <v>7.8303885753920596E-2</v>
      </c>
      <c r="Z1199" s="17">
        <v>3.35952220586377E-2</v>
      </c>
      <c r="AA1199" s="17">
        <v>0.29706486056440301</v>
      </c>
      <c r="AB1199" s="17">
        <v>1.11809769325659E-2</v>
      </c>
      <c r="AC1199" s="17">
        <v>0.45309412363172002</v>
      </c>
      <c r="AD1199" s="17">
        <v>0.105464010737849</v>
      </c>
      <c r="AE1199" s="17"/>
      <c r="AF1199" s="17">
        <v>7.3172875699753004E-2</v>
      </c>
      <c r="AG1199" s="17">
        <v>5.8076501401246899E-2</v>
      </c>
      <c r="AH1199" s="17"/>
      <c r="AI1199" s="17">
        <v>0</v>
      </c>
      <c r="AJ1199" s="17">
        <v>8.4607543097128493E-2</v>
      </c>
      <c r="AK1199" s="17">
        <v>9.63540645399628E-2</v>
      </c>
      <c r="AL1199" s="17">
        <v>0.107134581391541</v>
      </c>
      <c r="AM1199" s="17">
        <v>3.64038827724633E-2</v>
      </c>
      <c r="AN1199" s="17">
        <v>4.63766145791751E-2</v>
      </c>
      <c r="AO1199" s="17">
        <v>0</v>
      </c>
      <c r="AP1199" s="17"/>
      <c r="AQ1199" s="17">
        <v>9.2452295977315899E-2</v>
      </c>
      <c r="AR1199" s="17">
        <v>5.30494703073894E-2</v>
      </c>
      <c r="AS1199" s="17"/>
      <c r="AT1199" s="17">
        <v>0.116064316944807</v>
      </c>
      <c r="AU1199" s="17">
        <v>3.9284427635889602E-2</v>
      </c>
      <c r="AV1199" s="17">
        <v>6.3239529145181606E-2</v>
      </c>
      <c r="AW1199" s="17"/>
      <c r="AX1199" s="17">
        <v>6.1703149979338498E-2</v>
      </c>
      <c r="AY1199" s="17">
        <v>6.7890717637482806E-2</v>
      </c>
      <c r="AZ1199" s="17"/>
      <c r="BA1199" s="17">
        <v>4.2311296913538E-2</v>
      </c>
      <c r="BB1199" s="17">
        <v>6.1752141698592597E-2</v>
      </c>
      <c r="BC1199" s="17">
        <v>0.10072739605756301</v>
      </c>
      <c r="BD1199" s="17">
        <v>8.9372865360392198E-2</v>
      </c>
      <c r="BE1199" s="17">
        <v>2.2032138337882801E-2</v>
      </c>
      <c r="BF1199" s="17"/>
      <c r="BG1199" s="17">
        <v>5.71028422808759E-2</v>
      </c>
      <c r="BH1199" s="17">
        <v>3.3890377133844199E-2</v>
      </c>
    </row>
    <row r="1200" spans="2:60" x14ac:dyDescent="0.35">
      <c r="B1200" t="s">
        <v>352</v>
      </c>
      <c r="C1200" s="17">
        <v>1.1317044401434899E-2</v>
      </c>
      <c r="D1200" s="17">
        <v>1.9133277175106399E-2</v>
      </c>
      <c r="E1200" s="17">
        <v>4.3307276804508601E-3</v>
      </c>
      <c r="F1200" s="17"/>
      <c r="G1200" s="17">
        <v>1.3435974698355601E-2</v>
      </c>
      <c r="H1200" s="17">
        <v>5.23259887510533E-2</v>
      </c>
      <c r="I1200" s="17">
        <v>0</v>
      </c>
      <c r="J1200" s="17">
        <v>0</v>
      </c>
      <c r="K1200" s="17">
        <v>0</v>
      </c>
      <c r="L1200" s="17">
        <v>0</v>
      </c>
      <c r="M1200" s="17"/>
      <c r="N1200" s="17">
        <v>2.6718835562827399E-2</v>
      </c>
      <c r="O1200" s="17">
        <v>0</v>
      </c>
      <c r="P1200" s="17">
        <v>1.5683001741671702E-2</v>
      </c>
      <c r="Q1200" s="17">
        <v>0</v>
      </c>
      <c r="R1200" s="17">
        <v>0</v>
      </c>
      <c r="S1200" s="17"/>
      <c r="T1200" s="17">
        <v>0</v>
      </c>
      <c r="U1200" s="17">
        <v>1.1560901303030301E-2</v>
      </c>
      <c r="V1200" s="17">
        <v>5.3841514792499897E-3</v>
      </c>
      <c r="W1200" s="17">
        <v>2.72239984766676E-2</v>
      </c>
      <c r="X1200" s="17"/>
      <c r="Y1200" s="17">
        <v>1.82678892893294E-2</v>
      </c>
      <c r="Z1200" s="17">
        <v>7.6720243184103002E-3</v>
      </c>
      <c r="AA1200" s="17">
        <v>0</v>
      </c>
      <c r="AB1200" s="17">
        <v>0</v>
      </c>
      <c r="AC1200" s="17">
        <v>0</v>
      </c>
      <c r="AD1200" s="17">
        <v>1.58572768347961E-2</v>
      </c>
      <c r="AE1200" s="17"/>
      <c r="AF1200" s="17">
        <v>0</v>
      </c>
      <c r="AG1200" s="17">
        <v>2.8637743412856902E-2</v>
      </c>
      <c r="AH1200" s="17"/>
      <c r="AI1200" s="17">
        <v>0</v>
      </c>
      <c r="AJ1200" s="17">
        <v>3.00389890199847E-2</v>
      </c>
      <c r="AK1200" s="17">
        <v>1.7053518315970202E-2</v>
      </c>
      <c r="AL1200" s="17">
        <v>0</v>
      </c>
      <c r="AM1200" s="17">
        <v>0</v>
      </c>
      <c r="AN1200" s="17">
        <v>0</v>
      </c>
      <c r="AO1200" s="17">
        <v>0</v>
      </c>
      <c r="AP1200" s="17"/>
      <c r="AQ1200" s="17">
        <v>7.1210381751523203E-3</v>
      </c>
      <c r="AR1200" s="17">
        <v>5.9351588023593997E-3</v>
      </c>
      <c r="AS1200" s="17"/>
      <c r="AT1200" s="17">
        <v>1.1413556282592101E-2</v>
      </c>
      <c r="AU1200" s="17">
        <v>1.16048749433012E-2</v>
      </c>
      <c r="AV1200" s="17">
        <v>1.31041769428537E-2</v>
      </c>
      <c r="AW1200" s="17"/>
      <c r="AX1200" s="17">
        <v>9.6197616240901694E-3</v>
      </c>
      <c r="AY1200" s="17">
        <v>1.1813720605731199E-2</v>
      </c>
      <c r="AZ1200" s="17"/>
      <c r="BA1200" s="17">
        <v>0</v>
      </c>
      <c r="BB1200" s="17">
        <v>6.7038372099245298E-3</v>
      </c>
      <c r="BC1200" s="17">
        <v>1.9763974578670799E-2</v>
      </c>
      <c r="BD1200" s="17">
        <v>8.0472707184315706E-2</v>
      </c>
      <c r="BE1200" s="17">
        <v>0</v>
      </c>
      <c r="BF1200" s="17"/>
      <c r="BG1200" s="17">
        <v>5.1006071661081802E-3</v>
      </c>
      <c r="BH1200" s="17">
        <v>1.4170690168374999E-2</v>
      </c>
    </row>
    <row r="1201" spans="2:60" x14ac:dyDescent="0.35">
      <c r="B1201" t="s">
        <v>280</v>
      </c>
      <c r="C1201" s="17">
        <v>1.74193329629929E-2</v>
      </c>
      <c r="D1201" s="17">
        <v>5.0279949254406998E-3</v>
      </c>
      <c r="E1201" s="17">
        <v>2.9012522575056401E-2</v>
      </c>
      <c r="F1201" s="17"/>
      <c r="G1201" s="17">
        <v>1.31208082963868E-2</v>
      </c>
      <c r="H1201" s="17">
        <v>3.0037686233773501E-2</v>
      </c>
      <c r="I1201" s="17">
        <v>2.09415702582465E-2</v>
      </c>
      <c r="J1201" s="17">
        <v>2.6955022928524901E-2</v>
      </c>
      <c r="K1201" s="17">
        <v>0</v>
      </c>
      <c r="L1201" s="17">
        <v>1.2094842294027399E-2</v>
      </c>
      <c r="M1201" s="17"/>
      <c r="N1201" s="17">
        <v>0</v>
      </c>
      <c r="O1201" s="17">
        <v>4.6566148690273E-2</v>
      </c>
      <c r="P1201" s="17">
        <v>9.4645628936187894E-3</v>
      </c>
      <c r="Q1201" s="17">
        <v>0</v>
      </c>
      <c r="R1201" s="17">
        <v>3.1261864455815302E-2</v>
      </c>
      <c r="S1201" s="17"/>
      <c r="T1201" s="17">
        <v>1.5027039022448899E-2</v>
      </c>
      <c r="U1201" s="17">
        <v>2.3745373722827E-2</v>
      </c>
      <c r="V1201" s="17">
        <v>1.33704509200288E-2</v>
      </c>
      <c r="W1201" s="17">
        <v>2.07147786155846E-2</v>
      </c>
      <c r="X1201" s="17"/>
      <c r="Y1201" s="17">
        <v>2.0117810581620901E-2</v>
      </c>
      <c r="Z1201" s="17">
        <v>2.0832009315365399E-2</v>
      </c>
      <c r="AA1201" s="17">
        <v>0</v>
      </c>
      <c r="AB1201" s="17">
        <v>2.6571892386233802E-2</v>
      </c>
      <c r="AC1201" s="17">
        <v>0</v>
      </c>
      <c r="AD1201" s="17">
        <v>0</v>
      </c>
      <c r="AE1201" s="17"/>
      <c r="AF1201" s="17">
        <v>2.1644797708129999E-2</v>
      </c>
      <c r="AG1201" s="17">
        <v>6.1075414964482603E-3</v>
      </c>
      <c r="AH1201" s="17"/>
      <c r="AI1201" s="17">
        <v>8.7760259332100798E-2</v>
      </c>
      <c r="AJ1201" s="17">
        <v>8.2168801161421404E-3</v>
      </c>
      <c r="AK1201" s="17">
        <v>2.3616987324143902E-2</v>
      </c>
      <c r="AL1201" s="17">
        <v>0</v>
      </c>
      <c r="AM1201" s="17">
        <v>8.6241676891045393E-3</v>
      </c>
      <c r="AN1201" s="17">
        <v>0</v>
      </c>
      <c r="AO1201" s="17">
        <v>7.7309126014725602E-2</v>
      </c>
      <c r="AP1201" s="17"/>
      <c r="AQ1201" s="17">
        <v>4.7205826719574203E-3</v>
      </c>
      <c r="AR1201" s="17">
        <v>1.3874306513318E-2</v>
      </c>
      <c r="AS1201" s="17"/>
      <c r="AT1201" s="17">
        <v>0</v>
      </c>
      <c r="AU1201" s="17">
        <v>2.3047509773141898E-2</v>
      </c>
      <c r="AV1201" s="17">
        <v>1.6595836942052099E-2</v>
      </c>
      <c r="AW1201" s="17"/>
      <c r="AX1201" s="17">
        <v>1.9758393303527001E-2</v>
      </c>
      <c r="AY1201" s="17">
        <v>1.6734853259867601E-2</v>
      </c>
      <c r="AZ1201" s="17"/>
      <c r="BA1201" s="17">
        <v>0</v>
      </c>
      <c r="BB1201" s="17">
        <v>1.56712053313392E-2</v>
      </c>
      <c r="BC1201" s="17">
        <v>0</v>
      </c>
      <c r="BD1201" s="17">
        <v>0</v>
      </c>
      <c r="BE1201" s="17">
        <v>3.7891696378205102E-2</v>
      </c>
      <c r="BF1201" s="17"/>
      <c r="BG1201" s="17">
        <v>1.1923419336055299E-2</v>
      </c>
      <c r="BH1201" s="17">
        <v>3.1219229300642502E-2</v>
      </c>
    </row>
    <row r="1202" spans="2:60" x14ac:dyDescent="0.3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c r="BF1202" s="17"/>
      <c r="BG1202" s="17"/>
      <c r="BH1202" s="17"/>
    </row>
    <row r="1203" spans="2:60" x14ac:dyDescent="0.35">
      <c r="B1203" s="6" t="s">
        <v>454</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c r="AY1203" s="17"/>
      <c r="AZ1203" s="17"/>
      <c r="BA1203" s="17"/>
      <c r="BB1203" s="17"/>
      <c r="BC1203" s="17"/>
      <c r="BD1203" s="17"/>
      <c r="BE1203" s="17"/>
      <c r="BF1203" s="17"/>
      <c r="BG1203" s="17"/>
      <c r="BH1203" s="17"/>
    </row>
    <row r="1204" spans="2:60" x14ac:dyDescent="0.35">
      <c r="B1204" s="24" t="s">
        <v>182</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c r="BA1204" s="17"/>
      <c r="BB1204" s="17"/>
      <c r="BC1204" s="17"/>
      <c r="BD1204" s="17"/>
      <c r="BE1204" s="17"/>
      <c r="BF1204" s="17"/>
      <c r="BG1204" s="17"/>
      <c r="BH1204" s="17"/>
    </row>
    <row r="1205" spans="2:60" x14ac:dyDescent="0.35">
      <c r="B1205" t="s">
        <v>348</v>
      </c>
      <c r="C1205" s="17">
        <v>0.58275410980882003</v>
      </c>
      <c r="D1205" s="17">
        <v>0.55957849935652404</v>
      </c>
      <c r="E1205" s="17">
        <v>0.61256762236156204</v>
      </c>
      <c r="F1205" s="17"/>
      <c r="G1205" s="17">
        <v>0.361976985456195</v>
      </c>
      <c r="H1205" s="17">
        <v>0.43721766424244402</v>
      </c>
      <c r="I1205" s="17">
        <v>0.50867530969121</v>
      </c>
      <c r="J1205" s="17">
        <v>0.61880476947061602</v>
      </c>
      <c r="K1205" s="17">
        <v>0.85578562231452404</v>
      </c>
      <c r="L1205" s="17">
        <v>0.68714148782394002</v>
      </c>
      <c r="M1205" s="17"/>
      <c r="N1205" s="17">
        <v>0.49012062120947197</v>
      </c>
      <c r="O1205" s="17">
        <v>0.64933411550818898</v>
      </c>
      <c r="P1205" s="17">
        <v>0.60776136323936902</v>
      </c>
      <c r="Q1205" s="17">
        <v>0.61030958397378099</v>
      </c>
      <c r="R1205" s="17">
        <v>0.54217940232013295</v>
      </c>
      <c r="S1205" s="17"/>
      <c r="T1205" s="17">
        <v>0.65196026998421996</v>
      </c>
      <c r="U1205" s="17">
        <v>0.66770123219788302</v>
      </c>
      <c r="V1205" s="17">
        <v>0.57728837366721197</v>
      </c>
      <c r="W1205" s="17">
        <v>0.483817075778116</v>
      </c>
      <c r="X1205" s="17"/>
      <c r="Y1205" s="17">
        <v>0.51208289214735603</v>
      </c>
      <c r="Z1205" s="17">
        <v>0.59347899242448199</v>
      </c>
      <c r="AA1205" s="17">
        <v>0.46175554824621701</v>
      </c>
      <c r="AB1205" s="17">
        <v>0.68726857092118898</v>
      </c>
      <c r="AC1205" s="17">
        <v>1</v>
      </c>
      <c r="AD1205" s="17">
        <v>0.69049683118320904</v>
      </c>
      <c r="AE1205" s="17"/>
      <c r="AF1205" s="17">
        <v>0.61486373854960896</v>
      </c>
      <c r="AG1205" s="17">
        <v>0.53986805406785898</v>
      </c>
      <c r="AH1205" s="17"/>
      <c r="AI1205" s="17">
        <v>0.61498361550966196</v>
      </c>
      <c r="AJ1205" s="17">
        <v>0.65575806179082496</v>
      </c>
      <c r="AK1205" s="17">
        <v>0.56686781872611103</v>
      </c>
      <c r="AL1205" s="17">
        <v>0.52247330658149804</v>
      </c>
      <c r="AM1205" s="17">
        <v>0.58581297949435696</v>
      </c>
      <c r="AN1205" s="17">
        <v>0.486491803307878</v>
      </c>
      <c r="AO1205" s="17">
        <v>0.55978759687072599</v>
      </c>
      <c r="AP1205" s="17"/>
      <c r="AQ1205" s="17">
        <v>0.56156099201644905</v>
      </c>
      <c r="AR1205" s="17">
        <v>0.67682744277178897</v>
      </c>
      <c r="AS1205" s="17"/>
      <c r="AT1205" s="17">
        <v>0.53126857665090399</v>
      </c>
      <c r="AU1205" s="17">
        <v>0.66776586398661797</v>
      </c>
      <c r="AV1205" s="17">
        <v>0.53266287997733797</v>
      </c>
      <c r="AW1205" s="17"/>
      <c r="AX1205" s="17">
        <v>0.67837466457603102</v>
      </c>
      <c r="AY1205" s="17">
        <v>0.55000945247907895</v>
      </c>
      <c r="AZ1205" s="17"/>
      <c r="BA1205" s="17">
        <v>0.80139430562358205</v>
      </c>
      <c r="BB1205" s="17">
        <v>0.545671298181715</v>
      </c>
      <c r="BC1205" s="17">
        <v>0.55459174032579495</v>
      </c>
      <c r="BD1205" s="17">
        <v>0.58571996279759597</v>
      </c>
      <c r="BE1205" s="17">
        <v>0.69576846317036101</v>
      </c>
      <c r="BF1205" s="17"/>
      <c r="BG1205" s="17">
        <v>0.606830617143158</v>
      </c>
      <c r="BH1205" s="17">
        <v>0.66289163031898402</v>
      </c>
    </row>
    <row r="1206" spans="2:60" x14ac:dyDescent="0.35">
      <c r="B1206" t="s">
        <v>349</v>
      </c>
      <c r="C1206" s="17">
        <v>0.25295486214997798</v>
      </c>
      <c r="D1206" s="17">
        <v>0.267348299298243</v>
      </c>
      <c r="E1206" s="17">
        <v>0.235935741792896</v>
      </c>
      <c r="F1206" s="17"/>
      <c r="G1206" s="17">
        <v>0.32371856210268102</v>
      </c>
      <c r="H1206" s="17">
        <v>0.34173608065133598</v>
      </c>
      <c r="I1206" s="17">
        <v>0.229872276834932</v>
      </c>
      <c r="J1206" s="17">
        <v>0.205853369800092</v>
      </c>
      <c r="K1206" s="17">
        <v>0.12965945389570799</v>
      </c>
      <c r="L1206" s="17">
        <v>0.26760998301522099</v>
      </c>
      <c r="M1206" s="17"/>
      <c r="N1206" s="17">
        <v>0.33070071926918998</v>
      </c>
      <c r="O1206" s="17">
        <v>0.189797216251579</v>
      </c>
      <c r="P1206" s="17">
        <v>0.26491131868800299</v>
      </c>
      <c r="Q1206" s="17">
        <v>0.170833394391329</v>
      </c>
      <c r="R1206" s="17">
        <v>0.26468020624344801</v>
      </c>
      <c r="S1206" s="17"/>
      <c r="T1206" s="17">
        <v>0.158327905108745</v>
      </c>
      <c r="U1206" s="17">
        <v>0.19354729793588499</v>
      </c>
      <c r="V1206" s="17">
        <v>0.27503429830738702</v>
      </c>
      <c r="W1206" s="17">
        <v>0.32081588878898498</v>
      </c>
      <c r="X1206" s="17"/>
      <c r="Y1206" s="17">
        <v>0.23021519240545099</v>
      </c>
      <c r="Z1206" s="17">
        <v>0.29278921126789098</v>
      </c>
      <c r="AA1206" s="17">
        <v>0.265135925987115</v>
      </c>
      <c r="AB1206" s="17">
        <v>0.21359348208444101</v>
      </c>
      <c r="AC1206" s="17">
        <v>0</v>
      </c>
      <c r="AD1206" s="17">
        <v>0.224037936218414</v>
      </c>
      <c r="AE1206" s="17"/>
      <c r="AF1206" s="17">
        <v>0.23172201494448399</v>
      </c>
      <c r="AG1206" s="17">
        <v>0.28120299833072498</v>
      </c>
      <c r="AH1206" s="17"/>
      <c r="AI1206" s="17">
        <v>0.16844946135290401</v>
      </c>
      <c r="AJ1206" s="17">
        <v>0.206405286556265</v>
      </c>
      <c r="AK1206" s="17">
        <v>0.28591847941700299</v>
      </c>
      <c r="AL1206" s="17">
        <v>0.24020573983143401</v>
      </c>
      <c r="AM1206" s="17">
        <v>0.22574175174643901</v>
      </c>
      <c r="AN1206" s="17">
        <v>0.40205082896282701</v>
      </c>
      <c r="AO1206" s="17">
        <v>0.44021240312927401</v>
      </c>
      <c r="AP1206" s="17"/>
      <c r="AQ1206" s="17">
        <v>0.27097082218847401</v>
      </c>
      <c r="AR1206" s="17">
        <v>0.198238890629786</v>
      </c>
      <c r="AS1206" s="17"/>
      <c r="AT1206" s="17">
        <v>0.31754330229064898</v>
      </c>
      <c r="AU1206" s="17">
        <v>0.19175160277366801</v>
      </c>
      <c r="AV1206" s="17">
        <v>0.29213440036815003</v>
      </c>
      <c r="AW1206" s="17"/>
      <c r="AX1206" s="17">
        <v>0.17610627413175001</v>
      </c>
      <c r="AY1206" s="17">
        <v>0.279271177580875</v>
      </c>
      <c r="AZ1206" s="17"/>
      <c r="BA1206" s="17">
        <v>0.14022200043883701</v>
      </c>
      <c r="BB1206" s="17">
        <v>0.31931411713840002</v>
      </c>
      <c r="BC1206" s="17">
        <v>0.251842452112014</v>
      </c>
      <c r="BD1206" s="17">
        <v>0.25249251236818299</v>
      </c>
      <c r="BE1206" s="17">
        <v>0.224692137473084</v>
      </c>
      <c r="BF1206" s="17"/>
      <c r="BG1206" s="17">
        <v>0.27648202315405801</v>
      </c>
      <c r="BH1206" s="17">
        <v>0.232997459903975</v>
      </c>
    </row>
    <row r="1207" spans="2:60" x14ac:dyDescent="0.35">
      <c r="B1207" t="s">
        <v>350</v>
      </c>
      <c r="C1207" s="17">
        <v>7.6710702595455205E-2</v>
      </c>
      <c r="D1207" s="17">
        <v>7.3028159383004901E-2</v>
      </c>
      <c r="E1207" s="17">
        <v>7.3853726987806498E-2</v>
      </c>
      <c r="F1207" s="17"/>
      <c r="G1207" s="17">
        <v>0.164723461679886</v>
      </c>
      <c r="H1207" s="17">
        <v>9.8650304477264E-2</v>
      </c>
      <c r="I1207" s="17">
        <v>0.14059531377433701</v>
      </c>
      <c r="J1207" s="17">
        <v>7.6391206381577106E-2</v>
      </c>
      <c r="K1207" s="17">
        <v>1.4554923789768401E-2</v>
      </c>
      <c r="L1207" s="17">
        <v>0</v>
      </c>
      <c r="M1207" s="17"/>
      <c r="N1207" s="17">
        <v>8.3019002090476204E-2</v>
      </c>
      <c r="O1207" s="17">
        <v>0.11487536391047699</v>
      </c>
      <c r="P1207" s="17">
        <v>5.6982984106336301E-2</v>
      </c>
      <c r="Q1207" s="17">
        <v>8.2479427222594506E-2</v>
      </c>
      <c r="R1207" s="17">
        <v>2.53781109860753E-2</v>
      </c>
      <c r="S1207" s="17"/>
      <c r="T1207" s="17">
        <v>0.10275791533565801</v>
      </c>
      <c r="U1207" s="17">
        <v>7.7619032185522199E-2</v>
      </c>
      <c r="V1207" s="17">
        <v>6.4583289956954698E-2</v>
      </c>
      <c r="W1207" s="17">
        <v>7.93847718280591E-2</v>
      </c>
      <c r="X1207" s="17"/>
      <c r="Y1207" s="17">
        <v>0.12638322477198</v>
      </c>
      <c r="Z1207" s="17">
        <v>5.5686089895904199E-2</v>
      </c>
      <c r="AA1207" s="17">
        <v>0.14873084400523401</v>
      </c>
      <c r="AB1207" s="17">
        <v>2.39838033485862E-2</v>
      </c>
      <c r="AC1207" s="17">
        <v>0</v>
      </c>
      <c r="AD1207" s="17">
        <v>2.4573551375171001E-2</v>
      </c>
      <c r="AE1207" s="17"/>
      <c r="AF1207" s="17">
        <v>7.8098048632670197E-2</v>
      </c>
      <c r="AG1207" s="17">
        <v>7.5314822273170004E-2</v>
      </c>
      <c r="AH1207" s="17"/>
      <c r="AI1207" s="17">
        <v>2.1634718912913499E-2</v>
      </c>
      <c r="AJ1207" s="17">
        <v>7.2097294912439894E-2</v>
      </c>
      <c r="AK1207" s="17">
        <v>8.8766532792115493E-2</v>
      </c>
      <c r="AL1207" s="17">
        <v>0.16991892505558501</v>
      </c>
      <c r="AM1207" s="17">
        <v>7.9316123978901407E-2</v>
      </c>
      <c r="AN1207" s="17">
        <v>2.6599397087409299E-2</v>
      </c>
      <c r="AO1207" s="17">
        <v>0</v>
      </c>
      <c r="AP1207" s="17"/>
      <c r="AQ1207" s="17">
        <v>8.2413268621550503E-2</v>
      </c>
      <c r="AR1207" s="17">
        <v>5.34641421600821E-2</v>
      </c>
      <c r="AS1207" s="17"/>
      <c r="AT1207" s="17">
        <v>0.10886594363087</v>
      </c>
      <c r="AU1207" s="17">
        <v>5.91253037652213E-2</v>
      </c>
      <c r="AV1207" s="17">
        <v>7.4025433071238794E-2</v>
      </c>
      <c r="AW1207" s="17"/>
      <c r="AX1207" s="17">
        <v>7.1474185380107594E-2</v>
      </c>
      <c r="AY1207" s="17">
        <v>7.8503914967369207E-2</v>
      </c>
      <c r="AZ1207" s="17"/>
      <c r="BA1207" s="17">
        <v>0</v>
      </c>
      <c r="BB1207" s="17">
        <v>8.8699572860199E-2</v>
      </c>
      <c r="BC1207" s="17">
        <v>0.12377314213983701</v>
      </c>
      <c r="BD1207" s="17">
        <v>0</v>
      </c>
      <c r="BE1207" s="17">
        <v>4.9504475526947402E-2</v>
      </c>
      <c r="BF1207" s="17"/>
      <c r="BG1207" s="17">
        <v>6.7485973338717004E-2</v>
      </c>
      <c r="BH1207" s="17">
        <v>3.4715083924321703E-2</v>
      </c>
    </row>
    <row r="1208" spans="2:60" x14ac:dyDescent="0.35">
      <c r="B1208" t="s">
        <v>351</v>
      </c>
      <c r="C1208" s="17">
        <v>4.0808966137995402E-2</v>
      </c>
      <c r="D1208" s="17">
        <v>5.9855491449252E-2</v>
      </c>
      <c r="E1208" s="17">
        <v>2.42099006080887E-2</v>
      </c>
      <c r="F1208" s="17"/>
      <c r="G1208" s="17">
        <v>6.4943089458047595E-2</v>
      </c>
      <c r="H1208" s="17">
        <v>7.9360809358590897E-2</v>
      </c>
      <c r="I1208" s="17">
        <v>5.2580261834110797E-2</v>
      </c>
      <c r="J1208" s="17">
        <v>3.3501200528860797E-2</v>
      </c>
      <c r="K1208" s="17">
        <v>0</v>
      </c>
      <c r="L1208" s="17">
        <v>1.1410836561893499E-2</v>
      </c>
      <c r="M1208" s="17"/>
      <c r="N1208" s="17">
        <v>3.2002325792388403E-2</v>
      </c>
      <c r="O1208" s="17">
        <v>8.47108502308749E-3</v>
      </c>
      <c r="P1208" s="17">
        <v>1.8137785187427299E-2</v>
      </c>
      <c r="Q1208" s="17">
        <v>9.5705525384372894E-2</v>
      </c>
      <c r="R1208" s="17">
        <v>0.14494306747967101</v>
      </c>
      <c r="S1208" s="17"/>
      <c r="T1208" s="17">
        <v>5.9096324458579701E-2</v>
      </c>
      <c r="U1208" s="17">
        <v>1.21771390777103E-2</v>
      </c>
      <c r="V1208" s="17">
        <v>4.3850447367768601E-2</v>
      </c>
      <c r="W1208" s="17">
        <v>4.9818403881091898E-2</v>
      </c>
      <c r="X1208" s="17"/>
      <c r="Y1208" s="17">
        <v>6.8832329423131E-2</v>
      </c>
      <c r="Z1208" s="17">
        <v>1.2014621103058599E-2</v>
      </c>
      <c r="AA1208" s="17">
        <v>0.124377681761435</v>
      </c>
      <c r="AB1208" s="17">
        <v>2.5545284585082598E-2</v>
      </c>
      <c r="AC1208" s="17">
        <v>0</v>
      </c>
      <c r="AD1208" s="17">
        <v>3.9991286148301303E-2</v>
      </c>
      <c r="AE1208" s="17"/>
      <c r="AF1208" s="17">
        <v>4.41829712444664E-2</v>
      </c>
      <c r="AG1208" s="17">
        <v>3.6711014547940901E-2</v>
      </c>
      <c r="AH1208" s="17"/>
      <c r="AI1208" s="17">
        <v>0</v>
      </c>
      <c r="AJ1208" s="17">
        <v>2.2881752001244801E-2</v>
      </c>
      <c r="AK1208" s="17">
        <v>1.2636568910215199E-2</v>
      </c>
      <c r="AL1208" s="17">
        <v>6.7402028531482694E-2</v>
      </c>
      <c r="AM1208" s="17">
        <v>9.6952111936277105E-2</v>
      </c>
      <c r="AN1208" s="17">
        <v>1.8991358859072899E-2</v>
      </c>
      <c r="AO1208" s="17">
        <v>0</v>
      </c>
      <c r="AP1208" s="17"/>
      <c r="AQ1208" s="17">
        <v>5.17402774015557E-2</v>
      </c>
      <c r="AR1208" s="17">
        <v>2.86215460939351E-2</v>
      </c>
      <c r="AS1208" s="17"/>
      <c r="AT1208" s="17">
        <v>2.16158812430421E-2</v>
      </c>
      <c r="AU1208" s="17">
        <v>2.2008819755764901E-2</v>
      </c>
      <c r="AV1208" s="17">
        <v>8.1999554445672806E-2</v>
      </c>
      <c r="AW1208" s="17"/>
      <c r="AX1208" s="17">
        <v>4.32796376599811E-2</v>
      </c>
      <c r="AY1208" s="17">
        <v>3.9962900220905498E-2</v>
      </c>
      <c r="AZ1208" s="17"/>
      <c r="BA1208" s="17">
        <v>5.8383693937581201E-2</v>
      </c>
      <c r="BB1208" s="17">
        <v>3.5877809064508298E-2</v>
      </c>
      <c r="BC1208" s="17">
        <v>5.3877269350441598E-2</v>
      </c>
      <c r="BD1208" s="17">
        <v>0.10949964837279801</v>
      </c>
      <c r="BE1208" s="17">
        <v>0</v>
      </c>
      <c r="BF1208" s="17"/>
      <c r="BG1208" s="17">
        <v>4.1260369692240201E-2</v>
      </c>
      <c r="BH1208" s="17">
        <v>3.2712864097582298E-2</v>
      </c>
    </row>
    <row r="1209" spans="2:60" x14ac:dyDescent="0.35">
      <c r="B1209" t="s">
        <v>352</v>
      </c>
      <c r="C1209" s="17">
        <v>7.2299652727443996E-3</v>
      </c>
      <c r="D1209" s="17">
        <v>6.9106705468108404E-3</v>
      </c>
      <c r="E1209" s="17">
        <v>7.6285664768465803E-3</v>
      </c>
      <c r="F1209" s="17"/>
      <c r="G1209" s="17">
        <v>0</v>
      </c>
      <c r="H1209" s="17">
        <v>1.43783779979958E-2</v>
      </c>
      <c r="I1209" s="17">
        <v>0</v>
      </c>
      <c r="J1209" s="17">
        <v>0</v>
      </c>
      <c r="K1209" s="17">
        <v>0</v>
      </c>
      <c r="L1209" s="17">
        <v>2.1229545688436002E-2</v>
      </c>
      <c r="M1209" s="17"/>
      <c r="N1209" s="17">
        <v>1.4237558413804899E-2</v>
      </c>
      <c r="O1209" s="17">
        <v>0</v>
      </c>
      <c r="P1209" s="17">
        <v>0</v>
      </c>
      <c r="Q1209" s="17">
        <v>1.8314531118928199E-2</v>
      </c>
      <c r="R1209" s="17">
        <v>2.2819212970672999E-2</v>
      </c>
      <c r="S1209" s="17"/>
      <c r="T1209" s="17">
        <v>2.7857585112797598E-2</v>
      </c>
      <c r="U1209" s="17">
        <v>1.51970777957635E-2</v>
      </c>
      <c r="V1209" s="17">
        <v>0</v>
      </c>
      <c r="W1209" s="17">
        <v>0</v>
      </c>
      <c r="X1209" s="17"/>
      <c r="Y1209" s="17">
        <v>0</v>
      </c>
      <c r="Z1209" s="17">
        <v>5.17705165224584E-3</v>
      </c>
      <c r="AA1209" s="17">
        <v>0</v>
      </c>
      <c r="AB1209" s="17">
        <v>4.96088590607014E-2</v>
      </c>
      <c r="AC1209" s="17">
        <v>0</v>
      </c>
      <c r="AD1209" s="17">
        <v>0</v>
      </c>
      <c r="AE1209" s="17"/>
      <c r="AF1209" s="17">
        <v>7.1122557737321899E-3</v>
      </c>
      <c r="AG1209" s="17">
        <v>7.4146819849748597E-3</v>
      </c>
      <c r="AH1209" s="17"/>
      <c r="AI1209" s="17">
        <v>0</v>
      </c>
      <c r="AJ1209" s="17">
        <v>1.5083020843229499E-2</v>
      </c>
      <c r="AK1209" s="17">
        <v>0</v>
      </c>
      <c r="AL1209" s="17">
        <v>0</v>
      </c>
      <c r="AM1209" s="17">
        <v>0</v>
      </c>
      <c r="AN1209" s="17">
        <v>4.13868098063392E-2</v>
      </c>
      <c r="AO1209" s="17">
        <v>0</v>
      </c>
      <c r="AP1209" s="17"/>
      <c r="AQ1209" s="17">
        <v>8.5632969121183702E-3</v>
      </c>
      <c r="AR1209" s="17">
        <v>9.5549184181210594E-3</v>
      </c>
      <c r="AS1209" s="17"/>
      <c r="AT1209" s="17">
        <v>9.3239934651234892E-3</v>
      </c>
      <c r="AU1209" s="17">
        <v>4.7329360920045898E-3</v>
      </c>
      <c r="AV1209" s="17">
        <v>1.1027140376729101E-2</v>
      </c>
      <c r="AW1209" s="17"/>
      <c r="AX1209" s="17">
        <v>1.2761282631961499E-2</v>
      </c>
      <c r="AY1209" s="17">
        <v>5.3358004464625197E-3</v>
      </c>
      <c r="AZ1209" s="17"/>
      <c r="BA1209" s="17">
        <v>0</v>
      </c>
      <c r="BB1209" s="17">
        <v>1.0437202755178E-2</v>
      </c>
      <c r="BC1209" s="17">
        <v>5.4143498974093696E-3</v>
      </c>
      <c r="BD1209" s="17">
        <v>0</v>
      </c>
      <c r="BE1209" s="17">
        <v>0</v>
      </c>
      <c r="BF1209" s="17"/>
      <c r="BG1209" s="17">
        <v>7.94101667182643E-3</v>
      </c>
      <c r="BH1209" s="17">
        <v>0</v>
      </c>
    </row>
    <row r="1210" spans="2:60" x14ac:dyDescent="0.35">
      <c r="B1210" t="s">
        <v>280</v>
      </c>
      <c r="C1210" s="17">
        <v>3.9541394035006602E-2</v>
      </c>
      <c r="D1210" s="17">
        <v>3.3278879966165201E-2</v>
      </c>
      <c r="E1210" s="17">
        <v>4.5804441772800103E-2</v>
      </c>
      <c r="F1210" s="17"/>
      <c r="G1210" s="17">
        <v>8.4637901303190599E-2</v>
      </c>
      <c r="H1210" s="17">
        <v>2.8656763272368799E-2</v>
      </c>
      <c r="I1210" s="17">
        <v>6.8276837865410805E-2</v>
      </c>
      <c r="J1210" s="17">
        <v>6.5449453818854295E-2</v>
      </c>
      <c r="K1210" s="17">
        <v>0</v>
      </c>
      <c r="L1210" s="17">
        <v>1.26081469105097E-2</v>
      </c>
      <c r="M1210" s="17"/>
      <c r="N1210" s="17">
        <v>4.9919773224668902E-2</v>
      </c>
      <c r="O1210" s="17">
        <v>3.7522219306666903E-2</v>
      </c>
      <c r="P1210" s="17">
        <v>5.2206548778864499E-2</v>
      </c>
      <c r="Q1210" s="17">
        <v>2.2357537908994599E-2</v>
      </c>
      <c r="R1210" s="17">
        <v>0</v>
      </c>
      <c r="S1210" s="17"/>
      <c r="T1210" s="17">
        <v>0</v>
      </c>
      <c r="U1210" s="17">
        <v>3.3758220807236401E-2</v>
      </c>
      <c r="V1210" s="17">
        <v>3.9243590700677997E-2</v>
      </c>
      <c r="W1210" s="17">
        <v>6.6163859723747998E-2</v>
      </c>
      <c r="X1210" s="17"/>
      <c r="Y1210" s="17">
        <v>6.2486361252083102E-2</v>
      </c>
      <c r="Z1210" s="17">
        <v>4.0854033656417599E-2</v>
      </c>
      <c r="AA1210" s="17">
        <v>0</v>
      </c>
      <c r="AB1210" s="17">
        <v>0</v>
      </c>
      <c r="AC1210" s="17">
        <v>0</v>
      </c>
      <c r="AD1210" s="17">
        <v>2.0900395074903901E-2</v>
      </c>
      <c r="AE1210" s="17"/>
      <c r="AF1210" s="17">
        <v>2.4020970855038199E-2</v>
      </c>
      <c r="AG1210" s="17">
        <v>5.94884287953307E-2</v>
      </c>
      <c r="AH1210" s="17"/>
      <c r="AI1210" s="17">
        <v>0.19493220422452001</v>
      </c>
      <c r="AJ1210" s="17">
        <v>2.7774583895995599E-2</v>
      </c>
      <c r="AK1210" s="17">
        <v>4.5810600154555098E-2</v>
      </c>
      <c r="AL1210" s="17">
        <v>0</v>
      </c>
      <c r="AM1210" s="17">
        <v>1.21770328440258E-2</v>
      </c>
      <c r="AN1210" s="17">
        <v>2.44798019764738E-2</v>
      </c>
      <c r="AO1210" s="17">
        <v>0</v>
      </c>
      <c r="AP1210" s="17"/>
      <c r="AQ1210" s="17">
        <v>2.4751342859853E-2</v>
      </c>
      <c r="AR1210" s="17">
        <v>3.3293059926286797E-2</v>
      </c>
      <c r="AS1210" s="17"/>
      <c r="AT1210" s="17">
        <v>1.1382302719411101E-2</v>
      </c>
      <c r="AU1210" s="17">
        <v>5.4615473626723601E-2</v>
      </c>
      <c r="AV1210" s="17">
        <v>8.1505917608713906E-3</v>
      </c>
      <c r="AW1210" s="17"/>
      <c r="AX1210" s="17">
        <v>1.80039556201682E-2</v>
      </c>
      <c r="AY1210" s="17">
        <v>4.6916754305308103E-2</v>
      </c>
      <c r="AZ1210" s="17"/>
      <c r="BA1210" s="17">
        <v>0</v>
      </c>
      <c r="BB1210" s="17">
        <v>0</v>
      </c>
      <c r="BC1210" s="17">
        <v>1.05010461745029E-2</v>
      </c>
      <c r="BD1210" s="17">
        <v>5.2287876461423098E-2</v>
      </c>
      <c r="BE1210" s="17">
        <v>3.0034923829607599E-2</v>
      </c>
      <c r="BF1210" s="17"/>
      <c r="BG1210" s="17">
        <v>0</v>
      </c>
      <c r="BH1210" s="17">
        <v>3.6682961755137203E-2</v>
      </c>
    </row>
    <row r="1211" spans="2:60" x14ac:dyDescent="0.35">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c r="BA1211" s="17"/>
      <c r="BB1211" s="17"/>
      <c r="BC1211" s="17"/>
      <c r="BD1211" s="17"/>
      <c r="BE1211" s="17"/>
      <c r="BF1211" s="17"/>
      <c r="BG1211" s="17"/>
      <c r="BH1211" s="17"/>
    </row>
    <row r="1212" spans="2:60" x14ac:dyDescent="0.35">
      <c r="B1212" s="6" t="s">
        <v>455</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c r="BA1212" s="17"/>
      <c r="BB1212" s="17"/>
      <c r="BC1212" s="17"/>
      <c r="BD1212" s="17"/>
      <c r="BE1212" s="17"/>
      <c r="BF1212" s="17"/>
      <c r="BG1212" s="17"/>
      <c r="BH1212" s="17"/>
    </row>
    <row r="1213" spans="2:60" x14ac:dyDescent="0.35">
      <c r="B1213" s="24" t="s">
        <v>182</v>
      </c>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c r="AX1213" s="17"/>
      <c r="AY1213" s="17"/>
      <c r="AZ1213" s="17"/>
      <c r="BA1213" s="17"/>
      <c r="BB1213" s="17"/>
      <c r="BC1213" s="17"/>
      <c r="BD1213" s="17"/>
      <c r="BE1213" s="17"/>
      <c r="BF1213" s="17"/>
      <c r="BG1213" s="17"/>
      <c r="BH1213" s="17"/>
    </row>
    <row r="1214" spans="2:60" x14ac:dyDescent="0.35">
      <c r="B1214" t="s">
        <v>348</v>
      </c>
      <c r="C1214" s="17">
        <v>0.71618505369145402</v>
      </c>
      <c r="D1214" s="17">
        <v>0.68400525890165897</v>
      </c>
      <c r="E1214" s="17">
        <v>0.76196022160423804</v>
      </c>
      <c r="F1214" s="17"/>
      <c r="G1214" s="17">
        <v>0.47624182535702198</v>
      </c>
      <c r="H1214" s="17">
        <v>0.62626966530436201</v>
      </c>
      <c r="I1214" s="17">
        <v>0.67209604195535799</v>
      </c>
      <c r="J1214" s="17">
        <v>0.71151883024554197</v>
      </c>
      <c r="K1214" s="17">
        <v>0.84615480252997499</v>
      </c>
      <c r="L1214" s="17">
        <v>0.88522757474443203</v>
      </c>
      <c r="M1214" s="17"/>
      <c r="N1214" s="17">
        <v>0.68225215530963401</v>
      </c>
      <c r="O1214" s="17">
        <v>0.77138917398866802</v>
      </c>
      <c r="P1214" s="17">
        <v>0.74964338230699201</v>
      </c>
      <c r="Q1214" s="17">
        <v>0.62099338317114505</v>
      </c>
      <c r="R1214" s="17">
        <v>0.63265595849719902</v>
      </c>
      <c r="S1214" s="17"/>
      <c r="T1214" s="17">
        <v>0.74300542758854704</v>
      </c>
      <c r="U1214" s="17">
        <v>0.82724445072805297</v>
      </c>
      <c r="V1214" s="17">
        <v>0.72217635316897399</v>
      </c>
      <c r="W1214" s="17">
        <v>0.60292963145072398</v>
      </c>
      <c r="X1214" s="17"/>
      <c r="Y1214" s="17">
        <v>0.65651808354478303</v>
      </c>
      <c r="Z1214" s="17">
        <v>0.71436265944997002</v>
      </c>
      <c r="AA1214" s="17">
        <v>0.62913106478416303</v>
      </c>
      <c r="AB1214" s="17">
        <v>0.80921164804064505</v>
      </c>
      <c r="AC1214" s="17">
        <v>1</v>
      </c>
      <c r="AD1214" s="17">
        <v>0.82163047898673602</v>
      </c>
      <c r="AE1214" s="17"/>
      <c r="AF1214" s="17">
        <v>0.738596043131028</v>
      </c>
      <c r="AG1214" s="17">
        <v>0.68406324843808697</v>
      </c>
      <c r="AH1214" s="17"/>
      <c r="AI1214" s="17">
        <v>0.70284113938095905</v>
      </c>
      <c r="AJ1214" s="17">
        <v>0.72875473354557596</v>
      </c>
      <c r="AK1214" s="17">
        <v>0.836344232116352</v>
      </c>
      <c r="AL1214" s="17">
        <v>0.67704574917335303</v>
      </c>
      <c r="AM1214" s="17">
        <v>0.65068933391609396</v>
      </c>
      <c r="AN1214" s="17">
        <v>0.58662310133301199</v>
      </c>
      <c r="AO1214" s="17">
        <v>0.54685961724033205</v>
      </c>
      <c r="AP1214" s="17"/>
      <c r="AQ1214" s="17">
        <v>0.62653090646882503</v>
      </c>
      <c r="AR1214" s="17">
        <v>0.79954380146404003</v>
      </c>
      <c r="AS1214" s="17"/>
      <c r="AT1214" s="17">
        <v>0.62346601974802596</v>
      </c>
      <c r="AU1214" s="17">
        <v>0.76132206058616403</v>
      </c>
      <c r="AV1214" s="17">
        <v>0.69430443441522605</v>
      </c>
      <c r="AW1214" s="17"/>
      <c r="AX1214" s="17">
        <v>0.78330716940741996</v>
      </c>
      <c r="AY1214" s="17">
        <v>0.69852090467898198</v>
      </c>
      <c r="AZ1214" s="17"/>
      <c r="BA1214" s="17">
        <v>0.74887593345158199</v>
      </c>
      <c r="BB1214" s="17">
        <v>0.72356907724534303</v>
      </c>
      <c r="BC1214" s="17">
        <v>0.63258633938729503</v>
      </c>
      <c r="BD1214" s="17">
        <v>0.94065449479285601</v>
      </c>
      <c r="BE1214" s="17">
        <v>0.93471800119348003</v>
      </c>
      <c r="BF1214" s="17"/>
      <c r="BG1214" s="17">
        <v>0.73002007678751302</v>
      </c>
      <c r="BH1214" s="17">
        <v>0.93563438797821197</v>
      </c>
    </row>
    <row r="1215" spans="2:60" x14ac:dyDescent="0.35">
      <c r="B1215" t="s">
        <v>349</v>
      </c>
      <c r="C1215" s="17">
        <v>0.16834166450355201</v>
      </c>
      <c r="D1215" s="17">
        <v>0.169932929184578</v>
      </c>
      <c r="E1215" s="17">
        <v>0.15430925383326799</v>
      </c>
      <c r="F1215" s="17"/>
      <c r="G1215" s="17">
        <v>0.39164816731929503</v>
      </c>
      <c r="H1215" s="17">
        <v>0.15888286706708701</v>
      </c>
      <c r="I1215" s="17">
        <v>0.22557404307163201</v>
      </c>
      <c r="J1215" s="17">
        <v>0.155956757947845</v>
      </c>
      <c r="K1215" s="17">
        <v>0.127005065641416</v>
      </c>
      <c r="L1215" s="17">
        <v>4.3941460600644001E-2</v>
      </c>
      <c r="M1215" s="17"/>
      <c r="N1215" s="17">
        <v>0.180946054267969</v>
      </c>
      <c r="O1215" s="17">
        <v>0.13108620385884001</v>
      </c>
      <c r="P1215" s="17">
        <v>0.13268863239782999</v>
      </c>
      <c r="Q1215" s="17">
        <v>0.23371441162159501</v>
      </c>
      <c r="R1215" s="17">
        <v>0.28534432416080702</v>
      </c>
      <c r="S1215" s="17"/>
      <c r="T1215" s="17">
        <v>0.124729367992372</v>
      </c>
      <c r="U1215" s="17">
        <v>9.6768611523073103E-2</v>
      </c>
      <c r="V1215" s="17">
        <v>0.18588400693159099</v>
      </c>
      <c r="W1215" s="17">
        <v>0.22371644617674699</v>
      </c>
      <c r="X1215" s="17"/>
      <c r="Y1215" s="17">
        <v>0.17245247359714999</v>
      </c>
      <c r="Z1215" s="17">
        <v>0.21133757430247699</v>
      </c>
      <c r="AA1215" s="17">
        <v>0.16334101786305999</v>
      </c>
      <c r="AB1215" s="17">
        <v>0.17782479387253999</v>
      </c>
      <c r="AC1215" s="17">
        <v>0</v>
      </c>
      <c r="AD1215" s="17">
        <v>2.7711291378046898E-2</v>
      </c>
      <c r="AE1215" s="17"/>
      <c r="AF1215" s="17">
        <v>0.144116089575509</v>
      </c>
      <c r="AG1215" s="17">
        <v>0.20049619046845901</v>
      </c>
      <c r="AH1215" s="17"/>
      <c r="AI1215" s="17">
        <v>4.9596827825793E-2</v>
      </c>
      <c r="AJ1215" s="17">
        <v>0.17225519621042201</v>
      </c>
      <c r="AK1215" s="17">
        <v>9.5695442817507595E-2</v>
      </c>
      <c r="AL1215" s="17">
        <v>0.18319163843835501</v>
      </c>
      <c r="AM1215" s="17">
        <v>0.242396818304842</v>
      </c>
      <c r="AN1215" s="17">
        <v>0.16173438974765</v>
      </c>
      <c r="AO1215" s="17">
        <v>0.453140382759668</v>
      </c>
      <c r="AP1215" s="17"/>
      <c r="AQ1215" s="17">
        <v>0.22541444995074</v>
      </c>
      <c r="AR1215" s="17">
        <v>0.109785173484057</v>
      </c>
      <c r="AS1215" s="17"/>
      <c r="AT1215" s="17">
        <v>0.30403054397298901</v>
      </c>
      <c r="AU1215" s="17">
        <v>0.120007020995827</v>
      </c>
      <c r="AV1215" s="17">
        <v>0.16079492133068901</v>
      </c>
      <c r="AW1215" s="17"/>
      <c r="AX1215" s="17">
        <v>0.142878719809267</v>
      </c>
      <c r="AY1215" s="17">
        <v>0.17504260419501699</v>
      </c>
      <c r="AZ1215" s="17"/>
      <c r="BA1215" s="17">
        <v>0.116566474385561</v>
      </c>
      <c r="BB1215" s="17">
        <v>0.20665941087284301</v>
      </c>
      <c r="BC1215" s="17">
        <v>0.23052215900399201</v>
      </c>
      <c r="BD1215" s="17">
        <v>0</v>
      </c>
      <c r="BE1215" s="17">
        <v>2.5065652876433399E-2</v>
      </c>
      <c r="BF1215" s="17"/>
      <c r="BG1215" s="17">
        <v>0.183693717809437</v>
      </c>
      <c r="BH1215" s="17">
        <v>2.1196393580163599E-2</v>
      </c>
    </row>
    <row r="1216" spans="2:60" x14ac:dyDescent="0.35">
      <c r="B1216" t="s">
        <v>350</v>
      </c>
      <c r="C1216" s="17">
        <v>3.8115616968726E-2</v>
      </c>
      <c r="D1216" s="17">
        <v>4.9133300165402197E-2</v>
      </c>
      <c r="E1216" s="17">
        <v>2.3569739491446098E-2</v>
      </c>
      <c r="F1216" s="17"/>
      <c r="G1216" s="17">
        <v>8.0731168023597602E-2</v>
      </c>
      <c r="H1216" s="17">
        <v>0.11935584993920501</v>
      </c>
      <c r="I1216" s="17">
        <v>1.7068114677261801E-2</v>
      </c>
      <c r="J1216" s="17">
        <v>1.22277803669514E-2</v>
      </c>
      <c r="K1216" s="17">
        <v>0</v>
      </c>
      <c r="L1216" s="17">
        <v>0</v>
      </c>
      <c r="M1216" s="17"/>
      <c r="N1216" s="17">
        <v>5.8309003224146602E-2</v>
      </c>
      <c r="O1216" s="17">
        <v>2.0839465504606001E-2</v>
      </c>
      <c r="P1216" s="17">
        <v>3.93775592635459E-2</v>
      </c>
      <c r="Q1216" s="17">
        <v>5.6169140217408597E-2</v>
      </c>
      <c r="R1216" s="17">
        <v>0</v>
      </c>
      <c r="S1216" s="17"/>
      <c r="T1216" s="17">
        <v>5.3076923339555201E-2</v>
      </c>
      <c r="U1216" s="17">
        <v>3.8378529772362599E-2</v>
      </c>
      <c r="V1216" s="17">
        <v>1.35837113211501E-2</v>
      </c>
      <c r="W1216" s="17">
        <v>6.7763604296256705E-2</v>
      </c>
      <c r="X1216" s="17"/>
      <c r="Y1216" s="17">
        <v>4.74106716961437E-2</v>
      </c>
      <c r="Z1216" s="17">
        <v>1.9419807515843601E-2</v>
      </c>
      <c r="AA1216" s="17">
        <v>0.113133963595954</v>
      </c>
      <c r="AB1216" s="17">
        <v>1.2963558086815199E-2</v>
      </c>
      <c r="AC1216" s="17">
        <v>0</v>
      </c>
      <c r="AD1216" s="17">
        <v>6.53044652384345E-2</v>
      </c>
      <c r="AE1216" s="17"/>
      <c r="AF1216" s="17">
        <v>4.2305743504397898E-2</v>
      </c>
      <c r="AG1216" s="17">
        <v>3.2860947265035301E-2</v>
      </c>
      <c r="AH1216" s="17"/>
      <c r="AI1216" s="17">
        <v>0.110095836730272</v>
      </c>
      <c r="AJ1216" s="17">
        <v>3.3452024872714703E-2</v>
      </c>
      <c r="AK1216" s="17">
        <v>3.3556469246618099E-2</v>
      </c>
      <c r="AL1216" s="17">
        <v>3.9907734633002498E-2</v>
      </c>
      <c r="AM1216" s="17">
        <v>2.0233321133899699E-2</v>
      </c>
      <c r="AN1216" s="17">
        <v>7.5126289545074096E-2</v>
      </c>
      <c r="AO1216" s="17">
        <v>0</v>
      </c>
      <c r="AP1216" s="17"/>
      <c r="AQ1216" s="17">
        <v>4.9648105010589E-2</v>
      </c>
      <c r="AR1216" s="17">
        <v>3.5651446154334701E-2</v>
      </c>
      <c r="AS1216" s="17"/>
      <c r="AT1216" s="17">
        <v>4.8807545287601603E-2</v>
      </c>
      <c r="AU1216" s="17">
        <v>3.63529068591383E-2</v>
      </c>
      <c r="AV1216" s="17">
        <v>4.1719611755921003E-2</v>
      </c>
      <c r="AW1216" s="17"/>
      <c r="AX1216" s="17">
        <v>1.35196926358696E-2</v>
      </c>
      <c r="AY1216" s="17">
        <v>4.4588387796653098E-2</v>
      </c>
      <c r="AZ1216" s="17"/>
      <c r="BA1216" s="17">
        <v>7.6950598534738304E-2</v>
      </c>
      <c r="BB1216" s="17">
        <v>3.5328170449341098E-2</v>
      </c>
      <c r="BC1216" s="17">
        <v>4.0530256567948397E-2</v>
      </c>
      <c r="BD1216" s="17">
        <v>5.9345505207143698E-2</v>
      </c>
      <c r="BE1216" s="17">
        <v>0</v>
      </c>
      <c r="BF1216" s="17"/>
      <c r="BG1216" s="17">
        <v>4.5938191004036698E-2</v>
      </c>
      <c r="BH1216" s="17">
        <v>9.1608684141020608E-3</v>
      </c>
    </row>
    <row r="1217" spans="2:60" x14ac:dyDescent="0.35">
      <c r="B1217" t="s">
        <v>351</v>
      </c>
      <c r="C1217" s="17">
        <v>4.1017099462518102E-2</v>
      </c>
      <c r="D1217" s="17">
        <v>6.4981629012534597E-2</v>
      </c>
      <c r="E1217" s="17">
        <v>1.8384280335966199E-2</v>
      </c>
      <c r="F1217" s="17"/>
      <c r="G1217" s="17">
        <v>0</v>
      </c>
      <c r="H1217" s="17">
        <v>8.3777235597178201E-2</v>
      </c>
      <c r="I1217" s="17">
        <v>6.8148344937689606E-2</v>
      </c>
      <c r="J1217" s="17">
        <v>4.1487646234104503E-2</v>
      </c>
      <c r="K1217" s="17">
        <v>1.35796239458944E-2</v>
      </c>
      <c r="L1217" s="17">
        <v>1.79044718880054E-2</v>
      </c>
      <c r="M1217" s="17"/>
      <c r="N1217" s="17">
        <v>6.05264990998233E-2</v>
      </c>
      <c r="O1217" s="17">
        <v>1.14605366216416E-2</v>
      </c>
      <c r="P1217" s="17">
        <v>3.9598866980686098E-2</v>
      </c>
      <c r="Q1217" s="17">
        <v>6.9801796601414806E-2</v>
      </c>
      <c r="R1217" s="17">
        <v>5.4171285468277597E-2</v>
      </c>
      <c r="S1217" s="17"/>
      <c r="T1217" s="17">
        <v>3.1846777126051801E-2</v>
      </c>
      <c r="U1217" s="17">
        <v>0</v>
      </c>
      <c r="V1217" s="17">
        <v>5.5607527816312202E-2</v>
      </c>
      <c r="W1217" s="17">
        <v>5.5420509983062999E-2</v>
      </c>
      <c r="X1217" s="17"/>
      <c r="Y1217" s="17">
        <v>8.4381767153318493E-2</v>
      </c>
      <c r="Z1217" s="17">
        <v>1.5648362052700301E-2</v>
      </c>
      <c r="AA1217" s="17">
        <v>3.8682422548430802E-2</v>
      </c>
      <c r="AB1217" s="17">
        <v>0</v>
      </c>
      <c r="AC1217" s="17">
        <v>0</v>
      </c>
      <c r="AD1217" s="17">
        <v>4.6634772125715901E-2</v>
      </c>
      <c r="AE1217" s="17"/>
      <c r="AF1217" s="17">
        <v>4.5314667775789297E-2</v>
      </c>
      <c r="AG1217" s="17">
        <v>3.5671297859184901E-2</v>
      </c>
      <c r="AH1217" s="17"/>
      <c r="AI1217" s="17">
        <v>2.8420893918061699E-2</v>
      </c>
      <c r="AJ1217" s="17">
        <v>5.0821866883941497E-2</v>
      </c>
      <c r="AK1217" s="17">
        <v>7.9790568679600493E-3</v>
      </c>
      <c r="AL1217" s="17">
        <v>9.9854877755289201E-2</v>
      </c>
      <c r="AM1217" s="17">
        <v>4.3126513086406901E-2</v>
      </c>
      <c r="AN1217" s="17">
        <v>6.4446043308415996E-2</v>
      </c>
      <c r="AO1217" s="17">
        <v>0</v>
      </c>
      <c r="AP1217" s="17"/>
      <c r="AQ1217" s="17">
        <v>5.06860293090549E-2</v>
      </c>
      <c r="AR1217" s="17">
        <v>3.0707911994518899E-2</v>
      </c>
      <c r="AS1217" s="17"/>
      <c r="AT1217" s="17">
        <v>2.3695890991383198E-2</v>
      </c>
      <c r="AU1217" s="17">
        <v>2.5459518800325001E-2</v>
      </c>
      <c r="AV1217" s="17">
        <v>9.2797564873861899E-2</v>
      </c>
      <c r="AW1217" s="17"/>
      <c r="AX1217" s="17">
        <v>1.47611274887967E-2</v>
      </c>
      <c r="AY1217" s="17">
        <v>4.7926735675024597E-2</v>
      </c>
      <c r="AZ1217" s="17"/>
      <c r="BA1217" s="17">
        <v>1.8510263487335799E-2</v>
      </c>
      <c r="BB1217" s="17">
        <v>3.4443341432472803E-2</v>
      </c>
      <c r="BC1217" s="17">
        <v>8.1739009932133497E-2</v>
      </c>
      <c r="BD1217" s="17">
        <v>0</v>
      </c>
      <c r="BE1217" s="17">
        <v>0</v>
      </c>
      <c r="BF1217" s="17"/>
      <c r="BG1217" s="17">
        <v>3.0381822384361799E-2</v>
      </c>
      <c r="BH1217" s="17">
        <v>0</v>
      </c>
    </row>
    <row r="1218" spans="2:60" x14ac:dyDescent="0.35">
      <c r="B1218" t="s">
        <v>352</v>
      </c>
      <c r="C1218" s="17">
        <v>9.8243102626029907E-3</v>
      </c>
      <c r="D1218" s="17">
        <v>0</v>
      </c>
      <c r="E1218" s="17">
        <v>1.9884003250075302E-2</v>
      </c>
      <c r="F1218" s="17"/>
      <c r="G1218" s="17">
        <v>0</v>
      </c>
      <c r="H1218" s="17">
        <v>0</v>
      </c>
      <c r="I1218" s="17">
        <v>1.7113455358058999E-2</v>
      </c>
      <c r="J1218" s="17">
        <v>0</v>
      </c>
      <c r="K1218" s="17">
        <v>1.32605078827148E-2</v>
      </c>
      <c r="L1218" s="17">
        <v>2.60815376041547E-2</v>
      </c>
      <c r="M1218" s="17"/>
      <c r="N1218" s="17">
        <v>0</v>
      </c>
      <c r="O1218" s="17">
        <v>0</v>
      </c>
      <c r="P1218" s="17">
        <v>1.68319656974887E-2</v>
      </c>
      <c r="Q1218" s="17">
        <v>1.93212683884363E-2</v>
      </c>
      <c r="R1218" s="17">
        <v>2.7828431873716499E-2</v>
      </c>
      <c r="S1218" s="17"/>
      <c r="T1218" s="17">
        <v>2.7144815451212698E-2</v>
      </c>
      <c r="U1218" s="17">
        <v>1.39901377527662E-2</v>
      </c>
      <c r="V1218" s="17">
        <v>7.06484312483136E-3</v>
      </c>
      <c r="W1218" s="17">
        <v>0</v>
      </c>
      <c r="X1218" s="17"/>
      <c r="Y1218" s="17">
        <v>0</v>
      </c>
      <c r="Z1218" s="17">
        <v>1.6968818770712001E-2</v>
      </c>
      <c r="AA1218" s="17">
        <v>5.57115312083915E-2</v>
      </c>
      <c r="AB1218" s="17">
        <v>0</v>
      </c>
      <c r="AC1218" s="17">
        <v>0</v>
      </c>
      <c r="AD1218" s="17">
        <v>0</v>
      </c>
      <c r="AE1218" s="17"/>
      <c r="AF1218" s="17">
        <v>1.2089558323131201E-2</v>
      </c>
      <c r="AG1218" s="17">
        <v>6.7392111368549798E-3</v>
      </c>
      <c r="AH1218" s="17"/>
      <c r="AI1218" s="17">
        <v>0</v>
      </c>
      <c r="AJ1218" s="17">
        <v>0</v>
      </c>
      <c r="AK1218" s="17">
        <v>0</v>
      </c>
      <c r="AL1218" s="17">
        <v>0</v>
      </c>
      <c r="AM1218" s="17">
        <v>1.05104964956277E-2</v>
      </c>
      <c r="AN1218" s="17">
        <v>0.112070176065848</v>
      </c>
      <c r="AO1218" s="17">
        <v>0</v>
      </c>
      <c r="AP1218" s="17"/>
      <c r="AQ1218" s="17">
        <v>9.5332085336967808E-3</v>
      </c>
      <c r="AR1218" s="17">
        <v>7.1955838993612497E-3</v>
      </c>
      <c r="AS1218" s="17"/>
      <c r="AT1218" s="17">
        <v>0</v>
      </c>
      <c r="AU1218" s="17">
        <v>1.56464625177259E-2</v>
      </c>
      <c r="AV1218" s="17">
        <v>1.03834676243026E-2</v>
      </c>
      <c r="AW1218" s="17"/>
      <c r="AX1218" s="17">
        <v>2.3538857898423401E-2</v>
      </c>
      <c r="AY1218" s="17">
        <v>6.2151300320079901E-3</v>
      </c>
      <c r="AZ1218" s="17"/>
      <c r="BA1218" s="17">
        <v>2.4860260831520702E-2</v>
      </c>
      <c r="BB1218" s="17">
        <v>0</v>
      </c>
      <c r="BC1218" s="17">
        <v>1.4622235108631899E-2</v>
      </c>
      <c r="BD1218" s="17">
        <v>0</v>
      </c>
      <c r="BE1218" s="17">
        <v>0</v>
      </c>
      <c r="BF1218" s="17"/>
      <c r="BG1218" s="17">
        <v>6.33715740649136E-3</v>
      </c>
      <c r="BH1218" s="17">
        <v>0</v>
      </c>
    </row>
    <row r="1219" spans="2:60" x14ac:dyDescent="0.35">
      <c r="B1219" t="s">
        <v>280</v>
      </c>
      <c r="C1219" s="17">
        <v>2.6516255111146799E-2</v>
      </c>
      <c r="D1219" s="17">
        <v>3.1946882735825598E-2</v>
      </c>
      <c r="E1219" s="17">
        <v>2.1892501485005999E-2</v>
      </c>
      <c r="F1219" s="17"/>
      <c r="G1219" s="17">
        <v>5.1378839300085702E-2</v>
      </c>
      <c r="H1219" s="17">
        <v>1.17143820921678E-2</v>
      </c>
      <c r="I1219" s="17">
        <v>0</v>
      </c>
      <c r="J1219" s="17">
        <v>7.8808985205556195E-2</v>
      </c>
      <c r="K1219" s="17">
        <v>0</v>
      </c>
      <c r="L1219" s="17">
        <v>2.6844955162763799E-2</v>
      </c>
      <c r="M1219" s="17"/>
      <c r="N1219" s="17">
        <v>1.7966288098427499E-2</v>
      </c>
      <c r="O1219" s="17">
        <v>6.5224620026243699E-2</v>
      </c>
      <c r="P1219" s="17">
        <v>2.1859593353456299E-2</v>
      </c>
      <c r="Q1219" s="17">
        <v>0</v>
      </c>
      <c r="R1219" s="17">
        <v>0</v>
      </c>
      <c r="S1219" s="17"/>
      <c r="T1219" s="17">
        <v>2.0196688502261601E-2</v>
      </c>
      <c r="U1219" s="17">
        <v>2.3618270223745401E-2</v>
      </c>
      <c r="V1219" s="17">
        <v>1.56835576371415E-2</v>
      </c>
      <c r="W1219" s="17">
        <v>5.0169808093209298E-2</v>
      </c>
      <c r="X1219" s="17"/>
      <c r="Y1219" s="17">
        <v>3.9237004008605303E-2</v>
      </c>
      <c r="Z1219" s="17">
        <v>2.2262777908297799E-2</v>
      </c>
      <c r="AA1219" s="17">
        <v>0</v>
      </c>
      <c r="AB1219" s="17">
        <v>0</v>
      </c>
      <c r="AC1219" s="17">
        <v>0</v>
      </c>
      <c r="AD1219" s="17">
        <v>3.8718992271066399E-2</v>
      </c>
      <c r="AE1219" s="17"/>
      <c r="AF1219" s="17">
        <v>1.7577897690144499E-2</v>
      </c>
      <c r="AG1219" s="17">
        <v>4.0169104832378302E-2</v>
      </c>
      <c r="AH1219" s="17"/>
      <c r="AI1219" s="17">
        <v>0.10904530214491499</v>
      </c>
      <c r="AJ1219" s="17">
        <v>1.4716178487345801E-2</v>
      </c>
      <c r="AK1219" s="17">
        <v>2.64247989515628E-2</v>
      </c>
      <c r="AL1219" s="17">
        <v>0</v>
      </c>
      <c r="AM1219" s="17">
        <v>3.3043517063129302E-2</v>
      </c>
      <c r="AN1219" s="17">
        <v>0</v>
      </c>
      <c r="AO1219" s="17">
        <v>0</v>
      </c>
      <c r="AP1219" s="17"/>
      <c r="AQ1219" s="17">
        <v>3.8187300727094198E-2</v>
      </c>
      <c r="AR1219" s="17">
        <v>1.7116083003688099E-2</v>
      </c>
      <c r="AS1219" s="17"/>
      <c r="AT1219" s="17">
        <v>0</v>
      </c>
      <c r="AU1219" s="17">
        <v>4.121203024082E-2</v>
      </c>
      <c r="AV1219" s="17">
        <v>0</v>
      </c>
      <c r="AW1219" s="17"/>
      <c r="AX1219" s="17">
        <v>2.19944327602241E-2</v>
      </c>
      <c r="AY1219" s="17">
        <v>2.7706237622315201E-2</v>
      </c>
      <c r="AZ1219" s="17"/>
      <c r="BA1219" s="17">
        <v>1.42364693092621E-2</v>
      </c>
      <c r="BB1219" s="17">
        <v>0</v>
      </c>
      <c r="BC1219" s="17">
        <v>0</v>
      </c>
      <c r="BD1219" s="17">
        <v>0</v>
      </c>
      <c r="BE1219" s="17">
        <v>4.0216345930086203E-2</v>
      </c>
      <c r="BF1219" s="17"/>
      <c r="BG1219" s="17">
        <v>3.62903460816017E-3</v>
      </c>
      <c r="BH1219" s="17">
        <v>3.4008350027522297E-2</v>
      </c>
    </row>
    <row r="1220" spans="2:60" x14ac:dyDescent="0.35">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row>
    <row r="1221" spans="2:60" x14ac:dyDescent="0.35">
      <c r="B1221" s="6" t="s">
        <v>456</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row>
    <row r="1222" spans="2:60" x14ac:dyDescent="0.35">
      <c r="B1222" s="24" t="s">
        <v>182</v>
      </c>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row>
    <row r="1223" spans="2:60" x14ac:dyDescent="0.35">
      <c r="B1223" t="s">
        <v>348</v>
      </c>
      <c r="C1223" s="17">
        <v>0.79294186245814402</v>
      </c>
      <c r="D1223" s="17">
        <v>0.79667943457826196</v>
      </c>
      <c r="E1223" s="17">
        <v>0.80251431158886999</v>
      </c>
      <c r="F1223" s="17"/>
      <c r="G1223" s="17">
        <v>0.480441714598623</v>
      </c>
      <c r="H1223" s="17">
        <v>0.74845923373375201</v>
      </c>
      <c r="I1223" s="17">
        <v>0.76898048128305996</v>
      </c>
      <c r="J1223" s="17">
        <v>0.76778630989811203</v>
      </c>
      <c r="K1223" s="17">
        <v>0.93346583304656305</v>
      </c>
      <c r="L1223" s="17">
        <v>0.92659548172219797</v>
      </c>
      <c r="M1223" s="17"/>
      <c r="N1223" s="17">
        <v>0.72689247478608399</v>
      </c>
      <c r="O1223" s="17">
        <v>0.86540412969763802</v>
      </c>
      <c r="P1223" s="17">
        <v>0.800148441960567</v>
      </c>
      <c r="Q1223" s="17">
        <v>0.82453809745176299</v>
      </c>
      <c r="R1223" s="17">
        <v>0.66309017567536499</v>
      </c>
      <c r="S1223" s="17"/>
      <c r="T1223" s="17">
        <v>0.88491367556480005</v>
      </c>
      <c r="U1223" s="17">
        <v>0.83592623249432396</v>
      </c>
      <c r="V1223" s="17">
        <v>0.74031927343759996</v>
      </c>
      <c r="W1223" s="17">
        <v>0.77846780971592699</v>
      </c>
      <c r="X1223" s="17"/>
      <c r="Y1223" s="17">
        <v>0.73444742836340005</v>
      </c>
      <c r="Z1223" s="17">
        <v>0.80265855534165698</v>
      </c>
      <c r="AA1223" s="17">
        <v>0.785965050715418</v>
      </c>
      <c r="AB1223" s="17">
        <v>0.92947620203900205</v>
      </c>
      <c r="AC1223" s="17">
        <v>1</v>
      </c>
      <c r="AD1223" s="17">
        <v>0.84000521134221295</v>
      </c>
      <c r="AE1223" s="17"/>
      <c r="AF1223" s="17">
        <v>0.82751406348985701</v>
      </c>
      <c r="AG1223" s="17">
        <v>0.74930132923403903</v>
      </c>
      <c r="AH1223" s="17"/>
      <c r="AI1223" s="17">
        <v>0.74860183139780401</v>
      </c>
      <c r="AJ1223" s="17">
        <v>0.76409966788707095</v>
      </c>
      <c r="AK1223" s="17">
        <v>0.82479038824407203</v>
      </c>
      <c r="AL1223" s="17">
        <v>0.835787848836967</v>
      </c>
      <c r="AM1223" s="17">
        <v>0.78575370109994702</v>
      </c>
      <c r="AN1223" s="17">
        <v>0.797046373173531</v>
      </c>
      <c r="AO1223" s="17">
        <v>0.76729958363944095</v>
      </c>
      <c r="AP1223" s="17"/>
      <c r="AQ1223" s="17">
        <v>0.77074606234594101</v>
      </c>
      <c r="AR1223" s="17">
        <v>0.83015853993265398</v>
      </c>
      <c r="AS1223" s="17"/>
      <c r="AT1223" s="17">
        <v>0.69454197994270594</v>
      </c>
      <c r="AU1223" s="17">
        <v>0.83821141172387903</v>
      </c>
      <c r="AV1223" s="17">
        <v>0.78909936786301205</v>
      </c>
      <c r="AW1223" s="17"/>
      <c r="AX1223" s="17">
        <v>0.82843424046394798</v>
      </c>
      <c r="AY1223" s="17">
        <v>0.78225616110951302</v>
      </c>
      <c r="AZ1223" s="17"/>
      <c r="BA1223" s="17">
        <v>0.64328259601711801</v>
      </c>
      <c r="BB1223" s="17">
        <v>0.80578640928801004</v>
      </c>
      <c r="BC1223" s="17">
        <v>0.83327859527273995</v>
      </c>
      <c r="BD1223" s="17">
        <v>0.69368395385708503</v>
      </c>
      <c r="BE1223" s="17">
        <v>0.84142666089792495</v>
      </c>
      <c r="BF1223" s="17"/>
      <c r="BG1223" s="17">
        <v>0.76668203979999705</v>
      </c>
      <c r="BH1223" s="17">
        <v>0.81387613097580003</v>
      </c>
    </row>
    <row r="1224" spans="2:60" x14ac:dyDescent="0.35">
      <c r="B1224" t="s">
        <v>349</v>
      </c>
      <c r="C1224" s="17">
        <v>0.10536765441052599</v>
      </c>
      <c r="D1224" s="17">
        <v>0.104617672424054</v>
      </c>
      <c r="E1224" s="17">
        <v>9.1573290405630295E-2</v>
      </c>
      <c r="F1224" s="17"/>
      <c r="G1224" s="17">
        <v>0.237639908417693</v>
      </c>
      <c r="H1224" s="17">
        <v>0.17485157131746101</v>
      </c>
      <c r="I1224" s="17">
        <v>9.3979085984578006E-2</v>
      </c>
      <c r="J1224" s="17">
        <v>0.101401087902267</v>
      </c>
      <c r="K1224" s="17">
        <v>5.4305078274630103E-2</v>
      </c>
      <c r="L1224" s="17">
        <v>2.5172670350950499E-2</v>
      </c>
      <c r="M1224" s="17"/>
      <c r="N1224" s="17">
        <v>0.138521175786715</v>
      </c>
      <c r="O1224" s="17">
        <v>4.6230653234051698E-2</v>
      </c>
      <c r="P1224" s="17">
        <v>0.10335038514148</v>
      </c>
      <c r="Q1224" s="17">
        <v>7.8881511602302307E-2</v>
      </c>
      <c r="R1224" s="17">
        <v>0.22552971444066999</v>
      </c>
      <c r="S1224" s="17"/>
      <c r="T1224" s="17">
        <v>4.4835679976813599E-2</v>
      </c>
      <c r="U1224" s="17">
        <v>7.5693405377262393E-2</v>
      </c>
      <c r="V1224" s="17">
        <v>0.14354926101765</v>
      </c>
      <c r="W1224" s="17">
        <v>0.110735281460518</v>
      </c>
      <c r="X1224" s="17"/>
      <c r="Y1224" s="17">
        <v>0.15155367920228399</v>
      </c>
      <c r="Z1224" s="17">
        <v>0.102156052376611</v>
      </c>
      <c r="AA1224" s="17">
        <v>8.8216355237655697E-2</v>
      </c>
      <c r="AB1224" s="17">
        <v>0</v>
      </c>
      <c r="AC1224" s="17">
        <v>0</v>
      </c>
      <c r="AD1224" s="17">
        <v>5.2066960803088799E-2</v>
      </c>
      <c r="AE1224" s="17"/>
      <c r="AF1224" s="17">
        <v>7.5314155526419804E-2</v>
      </c>
      <c r="AG1224" s="17">
        <v>0.14093719153905501</v>
      </c>
      <c r="AH1224" s="17"/>
      <c r="AI1224" s="17">
        <v>6.6465583473412401E-2</v>
      </c>
      <c r="AJ1224" s="17">
        <v>0.110060992456394</v>
      </c>
      <c r="AK1224" s="17">
        <v>9.8380170714991805E-2</v>
      </c>
      <c r="AL1224" s="17">
        <v>9.9057154655157104E-2</v>
      </c>
      <c r="AM1224" s="17">
        <v>0.12158440222799401</v>
      </c>
      <c r="AN1224" s="17">
        <v>7.8989840445841106E-2</v>
      </c>
      <c r="AO1224" s="17">
        <v>0.153636793568214</v>
      </c>
      <c r="AP1224" s="17"/>
      <c r="AQ1224" s="17">
        <v>0.12619908589760001</v>
      </c>
      <c r="AR1224" s="17">
        <v>7.9411488879288797E-2</v>
      </c>
      <c r="AS1224" s="17"/>
      <c r="AT1224" s="17">
        <v>0.20165720734012499</v>
      </c>
      <c r="AU1224" s="17">
        <v>3.8632191576572501E-2</v>
      </c>
      <c r="AV1224" s="17">
        <v>0.126185854140516</v>
      </c>
      <c r="AW1224" s="17"/>
      <c r="AX1224" s="17">
        <v>7.0737100235761699E-2</v>
      </c>
      <c r="AY1224" s="17">
        <v>0.11579388618875799</v>
      </c>
      <c r="AZ1224" s="17"/>
      <c r="BA1224" s="17">
        <v>0.175267392618733</v>
      </c>
      <c r="BB1224" s="17">
        <v>8.8861819762811101E-2</v>
      </c>
      <c r="BC1224" s="17">
        <v>0.120335201919095</v>
      </c>
      <c r="BD1224" s="17">
        <v>0.22637468378450501</v>
      </c>
      <c r="BE1224" s="17">
        <v>2.9511444713566499E-2</v>
      </c>
      <c r="BF1224" s="17"/>
      <c r="BG1224" s="17">
        <v>0.109654165362412</v>
      </c>
      <c r="BH1224" s="17">
        <v>6.6221795208843595E-2</v>
      </c>
    </row>
    <row r="1225" spans="2:60" x14ac:dyDescent="0.35">
      <c r="B1225" t="s">
        <v>350</v>
      </c>
      <c r="C1225" s="17">
        <v>3.4827749837367597E-2</v>
      </c>
      <c r="D1225" s="17">
        <v>4.0835977679499001E-2</v>
      </c>
      <c r="E1225" s="17">
        <v>3.02007962703667E-2</v>
      </c>
      <c r="F1225" s="17"/>
      <c r="G1225" s="17">
        <v>0.14060505502520401</v>
      </c>
      <c r="H1225" s="17">
        <v>2.8978362356758401E-2</v>
      </c>
      <c r="I1225" s="17">
        <v>5.2045179486438803E-2</v>
      </c>
      <c r="J1225" s="17">
        <v>1.73117766343934E-2</v>
      </c>
      <c r="K1225" s="17">
        <v>1.22290886788068E-2</v>
      </c>
      <c r="L1225" s="17">
        <v>0</v>
      </c>
      <c r="M1225" s="17"/>
      <c r="N1225" s="17">
        <v>7.2287631469601002E-2</v>
      </c>
      <c r="O1225" s="17">
        <v>2.8709614728306299E-2</v>
      </c>
      <c r="P1225" s="17">
        <v>2.6295330517765701E-2</v>
      </c>
      <c r="Q1225" s="17">
        <v>3.2338163978648797E-2</v>
      </c>
      <c r="R1225" s="17">
        <v>2.5327960653595601E-2</v>
      </c>
      <c r="S1225" s="17"/>
      <c r="T1225" s="17">
        <v>2.5113033501093701E-2</v>
      </c>
      <c r="U1225" s="17">
        <v>3.1534855062654403E-2</v>
      </c>
      <c r="V1225" s="17">
        <v>3.8712991200026303E-2</v>
      </c>
      <c r="W1225" s="17">
        <v>3.7864180250411203E-2</v>
      </c>
      <c r="X1225" s="17"/>
      <c r="Y1225" s="17">
        <v>3.7788881981545203E-2</v>
      </c>
      <c r="Z1225" s="17">
        <v>3.8491270895731303E-2</v>
      </c>
      <c r="AA1225" s="17">
        <v>6.0894126979318501E-2</v>
      </c>
      <c r="AB1225" s="17">
        <v>4.0738594408738699E-2</v>
      </c>
      <c r="AC1225" s="17">
        <v>0</v>
      </c>
      <c r="AD1225" s="17">
        <v>0</v>
      </c>
      <c r="AE1225" s="17"/>
      <c r="AF1225" s="17">
        <v>2.7848099923952801E-2</v>
      </c>
      <c r="AG1225" s="17">
        <v>4.4788297580234497E-2</v>
      </c>
      <c r="AH1225" s="17"/>
      <c r="AI1225" s="17">
        <v>6.2846144596683695E-2</v>
      </c>
      <c r="AJ1225" s="17">
        <v>3.8835434659911398E-2</v>
      </c>
      <c r="AK1225" s="17">
        <v>3.93591167397234E-2</v>
      </c>
      <c r="AL1225" s="17">
        <v>4.9506578543248102E-2</v>
      </c>
      <c r="AM1225" s="17">
        <v>1.7405614588390499E-2</v>
      </c>
      <c r="AN1225" s="17">
        <v>3.0516762687353201E-2</v>
      </c>
      <c r="AO1225" s="17">
        <v>0</v>
      </c>
      <c r="AP1225" s="17"/>
      <c r="AQ1225" s="17">
        <v>3.7385269248431503E-2</v>
      </c>
      <c r="AR1225" s="17">
        <v>2.7889337655136501E-2</v>
      </c>
      <c r="AS1225" s="17"/>
      <c r="AT1225" s="17">
        <v>4.0974341441376502E-2</v>
      </c>
      <c r="AU1225" s="17">
        <v>4.5458472346537299E-2</v>
      </c>
      <c r="AV1225" s="17">
        <v>2.2510347828295502E-2</v>
      </c>
      <c r="AW1225" s="17"/>
      <c r="AX1225" s="17">
        <v>4.4807584289123403E-2</v>
      </c>
      <c r="AY1225" s="17">
        <v>3.1823117957170598E-2</v>
      </c>
      <c r="AZ1225" s="17"/>
      <c r="BA1225" s="17">
        <v>6.3270645845815904E-2</v>
      </c>
      <c r="BB1225" s="17">
        <v>5.1246616516484898E-2</v>
      </c>
      <c r="BC1225" s="17">
        <v>2.1940704574589399E-2</v>
      </c>
      <c r="BD1225" s="17">
        <v>0</v>
      </c>
      <c r="BE1225" s="17">
        <v>0</v>
      </c>
      <c r="BF1225" s="17"/>
      <c r="BG1225" s="17">
        <v>5.4140038376346497E-2</v>
      </c>
      <c r="BH1225" s="17">
        <v>0</v>
      </c>
    </row>
    <row r="1226" spans="2:60" x14ac:dyDescent="0.35">
      <c r="B1226" t="s">
        <v>351</v>
      </c>
      <c r="C1226" s="17">
        <v>3.0097196797098599E-2</v>
      </c>
      <c r="D1226" s="17">
        <v>1.02061082852632E-2</v>
      </c>
      <c r="E1226" s="17">
        <v>4.7762573109259597E-2</v>
      </c>
      <c r="F1226" s="17"/>
      <c r="G1226" s="17">
        <v>7.0985667771380004E-2</v>
      </c>
      <c r="H1226" s="17">
        <v>0</v>
      </c>
      <c r="I1226" s="17">
        <v>7.0426777549952593E-2</v>
      </c>
      <c r="J1226" s="17">
        <v>4.0165230819296099E-2</v>
      </c>
      <c r="K1226" s="17">
        <v>0</v>
      </c>
      <c r="L1226" s="17">
        <v>1.86218751620514E-2</v>
      </c>
      <c r="M1226" s="17"/>
      <c r="N1226" s="17">
        <v>2.8595426801576399E-2</v>
      </c>
      <c r="O1226" s="17">
        <v>2.69054102708958E-2</v>
      </c>
      <c r="P1226" s="17">
        <v>2.4909032097137199E-2</v>
      </c>
      <c r="Q1226" s="17">
        <v>2.0287675666700099E-2</v>
      </c>
      <c r="R1226" s="17">
        <v>6.3445170279604696E-2</v>
      </c>
      <c r="S1226" s="17"/>
      <c r="T1226" s="17">
        <v>0</v>
      </c>
      <c r="U1226" s="17">
        <v>4.6122464786251101E-2</v>
      </c>
      <c r="V1226" s="17">
        <v>4.20232604608584E-2</v>
      </c>
      <c r="W1226" s="17">
        <v>1.9663058333892199E-2</v>
      </c>
      <c r="X1226" s="17"/>
      <c r="Y1226" s="17">
        <v>2.7614282604967899E-2</v>
      </c>
      <c r="Z1226" s="17">
        <v>1.5660836480136699E-2</v>
      </c>
      <c r="AA1226" s="17">
        <v>6.4924467067607503E-2</v>
      </c>
      <c r="AB1226" s="17">
        <v>2.9785203552259401E-2</v>
      </c>
      <c r="AC1226" s="17">
        <v>0</v>
      </c>
      <c r="AD1226" s="17">
        <v>8.5001087596653105E-2</v>
      </c>
      <c r="AE1226" s="17"/>
      <c r="AF1226" s="17">
        <v>2.72833383488916E-2</v>
      </c>
      <c r="AG1226" s="17">
        <v>3.4441965147955902E-2</v>
      </c>
      <c r="AH1226" s="17"/>
      <c r="AI1226" s="17">
        <v>4.8083709710158601E-2</v>
      </c>
      <c r="AJ1226" s="17">
        <v>5.3486781597350097E-2</v>
      </c>
      <c r="AK1226" s="17">
        <v>1.23308039430567E-2</v>
      </c>
      <c r="AL1226" s="17">
        <v>0</v>
      </c>
      <c r="AM1226" s="17">
        <v>1.20701609581807E-2</v>
      </c>
      <c r="AN1226" s="17">
        <v>7.0690707344303993E-2</v>
      </c>
      <c r="AO1226" s="17">
        <v>7.9063622792344607E-2</v>
      </c>
      <c r="AP1226" s="17"/>
      <c r="AQ1226" s="17">
        <v>1.6564209143539101E-2</v>
      </c>
      <c r="AR1226" s="17">
        <v>5.2375129844113702E-2</v>
      </c>
      <c r="AS1226" s="17"/>
      <c r="AT1226" s="17">
        <v>2.32577118588424E-2</v>
      </c>
      <c r="AU1226" s="17">
        <v>3.3436264552147203E-2</v>
      </c>
      <c r="AV1226" s="17">
        <v>3.7267682523998501E-2</v>
      </c>
      <c r="AW1226" s="17"/>
      <c r="AX1226" s="17">
        <v>2.3332838279118199E-2</v>
      </c>
      <c r="AY1226" s="17">
        <v>3.2133744332075997E-2</v>
      </c>
      <c r="AZ1226" s="17"/>
      <c r="BA1226" s="17">
        <v>8.6233295255116194E-2</v>
      </c>
      <c r="BB1226" s="17">
        <v>2.87264081621805E-2</v>
      </c>
      <c r="BC1226" s="17">
        <v>1.6008195465711899E-2</v>
      </c>
      <c r="BD1226" s="17">
        <v>7.9941362358410706E-2</v>
      </c>
      <c r="BE1226" s="17">
        <v>3.10007858602422E-2</v>
      </c>
      <c r="BF1226" s="17"/>
      <c r="BG1226" s="17">
        <v>4.2564671497201001E-2</v>
      </c>
      <c r="BH1226" s="17">
        <v>4.01270489714637E-2</v>
      </c>
    </row>
    <row r="1227" spans="2:60" x14ac:dyDescent="0.35">
      <c r="B1227" t="s">
        <v>352</v>
      </c>
      <c r="C1227" s="17">
        <v>1.4432397220951999E-2</v>
      </c>
      <c r="D1227" s="17">
        <v>7.3734494634521003E-3</v>
      </c>
      <c r="E1227" s="17">
        <v>2.0762045240890599E-2</v>
      </c>
      <c r="F1227" s="17"/>
      <c r="G1227" s="17">
        <v>0</v>
      </c>
      <c r="H1227" s="17">
        <v>3.8285610991155003E-2</v>
      </c>
      <c r="I1227" s="17">
        <v>1.45684756959704E-2</v>
      </c>
      <c r="J1227" s="17">
        <v>1.8396550121393102E-2</v>
      </c>
      <c r="K1227" s="17">
        <v>0</v>
      </c>
      <c r="L1227" s="17">
        <v>1.0241790416535701E-2</v>
      </c>
      <c r="M1227" s="17"/>
      <c r="N1227" s="17">
        <v>0</v>
      </c>
      <c r="O1227" s="17">
        <v>0</v>
      </c>
      <c r="P1227" s="17">
        <v>1.8382915157576299E-2</v>
      </c>
      <c r="Q1227" s="17">
        <v>4.3954551300585502E-2</v>
      </c>
      <c r="R1227" s="17">
        <v>2.26069789507642E-2</v>
      </c>
      <c r="S1227" s="17"/>
      <c r="T1227" s="17">
        <v>4.5137610957292899E-2</v>
      </c>
      <c r="U1227" s="17">
        <v>0</v>
      </c>
      <c r="V1227" s="17">
        <v>0</v>
      </c>
      <c r="W1227" s="17">
        <v>2.6944965584013499E-2</v>
      </c>
      <c r="X1227" s="17"/>
      <c r="Y1227" s="17">
        <v>3.5524016119134701E-2</v>
      </c>
      <c r="Z1227" s="17">
        <v>4.7885245200533699E-3</v>
      </c>
      <c r="AA1227" s="17">
        <v>0</v>
      </c>
      <c r="AB1227" s="17">
        <v>0</v>
      </c>
      <c r="AC1227" s="17">
        <v>0</v>
      </c>
      <c r="AD1227" s="17">
        <v>0</v>
      </c>
      <c r="AE1227" s="17"/>
      <c r="AF1227" s="17">
        <v>2.55498208716596E-2</v>
      </c>
      <c r="AG1227" s="17">
        <v>0</v>
      </c>
      <c r="AH1227" s="17"/>
      <c r="AI1227" s="17">
        <v>0</v>
      </c>
      <c r="AJ1227" s="17">
        <v>0</v>
      </c>
      <c r="AK1227" s="17">
        <v>1.4849728871543901E-2</v>
      </c>
      <c r="AL1227" s="17">
        <v>0</v>
      </c>
      <c r="AM1227" s="17">
        <v>4.0795344454953003E-2</v>
      </c>
      <c r="AN1227" s="17">
        <v>2.2756316348970299E-2</v>
      </c>
      <c r="AO1227" s="17">
        <v>0</v>
      </c>
      <c r="AP1227" s="17"/>
      <c r="AQ1227" s="17">
        <v>2.3899405911395399E-2</v>
      </c>
      <c r="AR1227" s="17">
        <v>0</v>
      </c>
      <c r="AS1227" s="17"/>
      <c r="AT1227" s="17">
        <v>2.8132164307046199E-2</v>
      </c>
      <c r="AU1227" s="17">
        <v>1.16364046740684E-2</v>
      </c>
      <c r="AV1227" s="17">
        <v>1.17781056885677E-2</v>
      </c>
      <c r="AW1227" s="17"/>
      <c r="AX1227" s="17">
        <v>2.3565309619649699E-2</v>
      </c>
      <c r="AY1227" s="17">
        <v>1.16827484281962E-2</v>
      </c>
      <c r="AZ1227" s="17"/>
      <c r="BA1227" s="17">
        <v>3.1946070263216997E-2</v>
      </c>
      <c r="BB1227" s="17">
        <v>1.80435037769494E-2</v>
      </c>
      <c r="BC1227" s="17">
        <v>8.4373027678632494E-3</v>
      </c>
      <c r="BD1227" s="17">
        <v>0</v>
      </c>
      <c r="BE1227" s="17">
        <v>0</v>
      </c>
      <c r="BF1227" s="17"/>
      <c r="BG1227" s="17">
        <v>2.1388970481810099E-2</v>
      </c>
      <c r="BH1227" s="17">
        <v>0</v>
      </c>
    </row>
    <row r="1228" spans="2:60" x14ac:dyDescent="0.35">
      <c r="B1228" t="s">
        <v>280</v>
      </c>
      <c r="C1228" s="17">
        <v>2.2333139275911299E-2</v>
      </c>
      <c r="D1228" s="17">
        <v>4.0287357569470203E-2</v>
      </c>
      <c r="E1228" s="17">
        <v>7.1869833849827897E-3</v>
      </c>
      <c r="F1228" s="17"/>
      <c r="G1228" s="17">
        <v>7.03276541870997E-2</v>
      </c>
      <c r="H1228" s="17">
        <v>9.4252216008735602E-3</v>
      </c>
      <c r="I1228" s="17">
        <v>0</v>
      </c>
      <c r="J1228" s="17">
        <v>5.49390446245379E-2</v>
      </c>
      <c r="K1228" s="17">
        <v>0</v>
      </c>
      <c r="L1228" s="17">
        <v>1.93681823482648E-2</v>
      </c>
      <c r="M1228" s="17"/>
      <c r="N1228" s="17">
        <v>3.3703291156023801E-2</v>
      </c>
      <c r="O1228" s="17">
        <v>3.2750192069108203E-2</v>
      </c>
      <c r="P1228" s="17">
        <v>2.6913895125473802E-2</v>
      </c>
      <c r="Q1228" s="17">
        <v>0</v>
      </c>
      <c r="R1228" s="17">
        <v>0</v>
      </c>
      <c r="S1228" s="17"/>
      <c r="T1228" s="17">
        <v>0</v>
      </c>
      <c r="U1228" s="17">
        <v>1.0723042279508601E-2</v>
      </c>
      <c r="V1228" s="17">
        <v>3.5395213883865399E-2</v>
      </c>
      <c r="W1228" s="17">
        <v>2.6324704655238399E-2</v>
      </c>
      <c r="X1228" s="17"/>
      <c r="Y1228" s="17">
        <v>1.3071711728667701E-2</v>
      </c>
      <c r="Z1228" s="17">
        <v>3.6244760385809899E-2</v>
      </c>
      <c r="AA1228" s="17">
        <v>0</v>
      </c>
      <c r="AB1228" s="17">
        <v>0</v>
      </c>
      <c r="AC1228" s="17">
        <v>0</v>
      </c>
      <c r="AD1228" s="17">
        <v>2.2926740258044899E-2</v>
      </c>
      <c r="AE1228" s="17"/>
      <c r="AF1228" s="17">
        <v>1.64905218392188E-2</v>
      </c>
      <c r="AG1228" s="17">
        <v>3.0531216498715898E-2</v>
      </c>
      <c r="AH1228" s="17"/>
      <c r="AI1228" s="17">
        <v>7.4002730821941504E-2</v>
      </c>
      <c r="AJ1228" s="17">
        <v>3.3517123399273901E-2</v>
      </c>
      <c r="AK1228" s="17">
        <v>1.02897914866117E-2</v>
      </c>
      <c r="AL1228" s="17">
        <v>1.5648417964628E-2</v>
      </c>
      <c r="AM1228" s="17">
        <v>2.2390776670534001E-2</v>
      </c>
      <c r="AN1228" s="17">
        <v>0</v>
      </c>
      <c r="AO1228" s="17">
        <v>0</v>
      </c>
      <c r="AP1228" s="17"/>
      <c r="AQ1228" s="17">
        <v>2.5205967453093499E-2</v>
      </c>
      <c r="AR1228" s="17">
        <v>1.0165503688806799E-2</v>
      </c>
      <c r="AS1228" s="17"/>
      <c r="AT1228" s="17">
        <v>1.1436595109903599E-2</v>
      </c>
      <c r="AU1228" s="17">
        <v>3.2625255126796197E-2</v>
      </c>
      <c r="AV1228" s="17">
        <v>1.3158641955610201E-2</v>
      </c>
      <c r="AW1228" s="17"/>
      <c r="AX1228" s="17">
        <v>9.1229271123986905E-3</v>
      </c>
      <c r="AY1228" s="17">
        <v>2.6310341984286199E-2</v>
      </c>
      <c r="AZ1228" s="17"/>
      <c r="BA1228" s="17">
        <v>0</v>
      </c>
      <c r="BB1228" s="17">
        <v>7.3352424935646098E-3</v>
      </c>
      <c r="BC1228" s="17">
        <v>0</v>
      </c>
      <c r="BD1228" s="17">
        <v>0</v>
      </c>
      <c r="BE1228" s="17">
        <v>9.8061108528266605E-2</v>
      </c>
      <c r="BF1228" s="17"/>
      <c r="BG1228" s="17">
        <v>5.5701144822337999E-3</v>
      </c>
      <c r="BH1228" s="17">
        <v>7.9775024843892803E-2</v>
      </c>
    </row>
    <row r="1229" spans="2:60" x14ac:dyDescent="0.35">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c r="BE1229" s="17"/>
      <c r="BF1229" s="17"/>
      <c r="BG1229" s="17"/>
      <c r="BH1229" s="17"/>
    </row>
    <row r="1230" spans="2:60" x14ac:dyDescent="0.35">
      <c r="B1230" s="6" t="s">
        <v>457</v>
      </c>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row>
    <row r="1231" spans="2:60" x14ac:dyDescent="0.35">
      <c r="B1231" s="24" t="s">
        <v>182</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row>
    <row r="1232" spans="2:60" x14ac:dyDescent="0.35">
      <c r="B1232" t="s">
        <v>348</v>
      </c>
      <c r="C1232" s="17">
        <v>3.5440591449978902E-2</v>
      </c>
      <c r="D1232" s="17">
        <v>3.8838294312201899E-2</v>
      </c>
      <c r="E1232" s="17">
        <v>3.34236486922245E-2</v>
      </c>
      <c r="F1232" s="17"/>
      <c r="G1232" s="17">
        <v>3.70644208458406E-2</v>
      </c>
      <c r="H1232" s="17">
        <v>0</v>
      </c>
      <c r="I1232" s="17">
        <v>2.0083082866744699E-2</v>
      </c>
      <c r="J1232" s="17">
        <v>4.1198356339695298E-2</v>
      </c>
      <c r="K1232" s="17">
        <v>6.1488510815173203E-2</v>
      </c>
      <c r="L1232" s="17">
        <v>4.50189288200896E-2</v>
      </c>
      <c r="M1232" s="17"/>
      <c r="N1232" s="17">
        <v>5.39489692306842E-2</v>
      </c>
      <c r="O1232" s="17">
        <v>5.16595593513237E-2</v>
      </c>
      <c r="P1232" s="17">
        <v>2.6916603140634699E-2</v>
      </c>
      <c r="Q1232" s="17">
        <v>2.2140139581062999E-2</v>
      </c>
      <c r="R1232" s="17">
        <v>0</v>
      </c>
      <c r="S1232" s="17"/>
      <c r="T1232" s="17">
        <v>3.2383208082709503E-2</v>
      </c>
      <c r="U1232" s="17">
        <v>3.5135086702367403E-2</v>
      </c>
      <c r="V1232" s="17">
        <v>2.8073457013156201E-2</v>
      </c>
      <c r="W1232" s="17">
        <v>5.0058832562069999E-2</v>
      </c>
      <c r="X1232" s="17"/>
      <c r="Y1232" s="17">
        <v>4.3152616991367701E-2</v>
      </c>
      <c r="Z1232" s="17">
        <v>3.1458730820948799E-2</v>
      </c>
      <c r="AA1232" s="17">
        <v>9.0293066730342098E-2</v>
      </c>
      <c r="AB1232" s="17">
        <v>1.30022450001163E-2</v>
      </c>
      <c r="AC1232" s="17">
        <v>0</v>
      </c>
      <c r="AD1232" s="17">
        <v>2.81313118298742E-2</v>
      </c>
      <c r="AE1232" s="17"/>
      <c r="AF1232" s="17">
        <v>4.2315329542029302E-2</v>
      </c>
      <c r="AG1232" s="17">
        <v>2.73101260045128E-2</v>
      </c>
      <c r="AH1232" s="17"/>
      <c r="AI1232" s="17">
        <v>0.110569083164255</v>
      </c>
      <c r="AJ1232" s="17">
        <v>5.0408671564220797E-2</v>
      </c>
      <c r="AK1232" s="17">
        <v>3.7861198804899701E-2</v>
      </c>
      <c r="AL1232" s="17">
        <v>2.5509347069297101E-2</v>
      </c>
      <c r="AM1232" s="17">
        <v>1.4561776679324699E-2</v>
      </c>
      <c r="AN1232" s="17">
        <v>0</v>
      </c>
      <c r="AO1232" s="17">
        <v>0</v>
      </c>
      <c r="AP1232" s="17"/>
      <c r="AQ1232" s="17">
        <v>4.4909613598201101E-2</v>
      </c>
      <c r="AR1232" s="17">
        <v>2.3886425025064498E-2</v>
      </c>
      <c r="AS1232" s="17"/>
      <c r="AT1232" s="17">
        <v>5.0155057359871101E-2</v>
      </c>
      <c r="AU1232" s="17">
        <v>1.9853394065181398E-2</v>
      </c>
      <c r="AV1232" s="17">
        <v>1.9562907828086899E-2</v>
      </c>
      <c r="AW1232" s="17"/>
      <c r="AX1232" s="17">
        <v>4.6806772814934901E-2</v>
      </c>
      <c r="AY1232" s="17">
        <v>3.0807019127272E-2</v>
      </c>
      <c r="AZ1232" s="17"/>
      <c r="BA1232" s="17">
        <v>6.7444914654477203E-2</v>
      </c>
      <c r="BB1232" s="17">
        <v>3.4741263323282499E-2</v>
      </c>
      <c r="BC1232" s="17">
        <v>4.0098559349227403E-2</v>
      </c>
      <c r="BD1232" s="17">
        <v>3.5131069725721199E-2</v>
      </c>
      <c r="BE1232" s="17">
        <v>2.1635426171468099E-2</v>
      </c>
      <c r="BF1232" s="17"/>
      <c r="BG1232" s="17">
        <v>4.1214305148701703E-2</v>
      </c>
      <c r="BH1232" s="17">
        <v>2.5920164597344302E-2</v>
      </c>
    </row>
    <row r="1233" spans="2:60" x14ac:dyDescent="0.35">
      <c r="B1233" t="s">
        <v>349</v>
      </c>
      <c r="C1233" s="17">
        <v>5.1109679429126698E-2</v>
      </c>
      <c r="D1233" s="17">
        <v>3.8500432657121698E-2</v>
      </c>
      <c r="E1233" s="17">
        <v>6.4647796159499296E-2</v>
      </c>
      <c r="F1233" s="17"/>
      <c r="G1233" s="17">
        <v>0.12106144071249</v>
      </c>
      <c r="H1233" s="17">
        <v>0.118338888534161</v>
      </c>
      <c r="I1233" s="17">
        <v>4.7440437391516599E-2</v>
      </c>
      <c r="J1233" s="17">
        <v>1.37770831970174E-2</v>
      </c>
      <c r="K1233" s="17">
        <v>2.71607320590238E-2</v>
      </c>
      <c r="L1233" s="17">
        <v>0</v>
      </c>
      <c r="M1233" s="17"/>
      <c r="N1233" s="17">
        <v>0.105893459626367</v>
      </c>
      <c r="O1233" s="17">
        <v>5.7952760660163999E-2</v>
      </c>
      <c r="P1233" s="17">
        <v>3.68482621145238E-2</v>
      </c>
      <c r="Q1233" s="17">
        <v>0</v>
      </c>
      <c r="R1233" s="17">
        <v>2.4060739329517401E-2</v>
      </c>
      <c r="S1233" s="17"/>
      <c r="T1233" s="17">
        <v>4.4656515892902503E-2</v>
      </c>
      <c r="U1233" s="17">
        <v>3.1965663681560501E-2</v>
      </c>
      <c r="V1233" s="17">
        <v>6.14113103820106E-2</v>
      </c>
      <c r="W1233" s="17">
        <v>5.8076932142202102E-2</v>
      </c>
      <c r="X1233" s="17"/>
      <c r="Y1233" s="17">
        <v>6.24032660702478E-2</v>
      </c>
      <c r="Z1233" s="17">
        <v>3.79714658889354E-2</v>
      </c>
      <c r="AA1233" s="17">
        <v>4.4815647114926298E-2</v>
      </c>
      <c r="AB1233" s="17">
        <v>6.7207121062761901E-2</v>
      </c>
      <c r="AC1233" s="17">
        <v>0</v>
      </c>
      <c r="AD1233" s="17">
        <v>6.0297890363963401E-2</v>
      </c>
      <c r="AE1233" s="17"/>
      <c r="AF1233" s="17">
        <v>3.07381251443954E-2</v>
      </c>
      <c r="AG1233" s="17">
        <v>8.0086204638012595E-2</v>
      </c>
      <c r="AH1233" s="17"/>
      <c r="AI1233" s="17">
        <v>6.2125157375352402E-2</v>
      </c>
      <c r="AJ1233" s="17">
        <v>7.3477801774609802E-2</v>
      </c>
      <c r="AK1233" s="17">
        <v>8.9848353921035795E-2</v>
      </c>
      <c r="AL1233" s="17">
        <v>4.31567217033706E-2</v>
      </c>
      <c r="AM1233" s="17">
        <v>1.5566493044009901E-2</v>
      </c>
      <c r="AN1233" s="17">
        <v>0</v>
      </c>
      <c r="AO1233" s="17">
        <v>0</v>
      </c>
      <c r="AP1233" s="17"/>
      <c r="AQ1233" s="17">
        <v>4.1173935385351301E-2</v>
      </c>
      <c r="AR1233" s="17">
        <v>8.13087945177976E-2</v>
      </c>
      <c r="AS1233" s="17"/>
      <c r="AT1233" s="17">
        <v>6.7156094633151295E-2</v>
      </c>
      <c r="AU1233" s="17">
        <v>5.0920657883603199E-2</v>
      </c>
      <c r="AV1233" s="17">
        <v>4.8442825402825899E-2</v>
      </c>
      <c r="AW1233" s="17"/>
      <c r="AX1233" s="17">
        <v>3.22963915278408E-2</v>
      </c>
      <c r="AY1233" s="17">
        <v>5.87791620213442E-2</v>
      </c>
      <c r="AZ1233" s="17"/>
      <c r="BA1233" s="17">
        <v>9.0556443836176601E-2</v>
      </c>
      <c r="BB1233" s="17">
        <v>6.1587530268860401E-2</v>
      </c>
      <c r="BC1233" s="17">
        <v>6.3949974784179006E-2</v>
      </c>
      <c r="BD1233" s="17">
        <v>0</v>
      </c>
      <c r="BE1233" s="17">
        <v>1.4436113570048001E-2</v>
      </c>
      <c r="BF1233" s="17"/>
      <c r="BG1233" s="17">
        <v>6.7321354521668694E-2</v>
      </c>
      <c r="BH1233" s="17">
        <v>9.8527848621403104E-3</v>
      </c>
    </row>
    <row r="1234" spans="2:60" x14ac:dyDescent="0.35">
      <c r="B1234" t="s">
        <v>350</v>
      </c>
      <c r="C1234" s="17">
        <v>0.21399962512825399</v>
      </c>
      <c r="D1234" s="17">
        <v>0.24305778386486099</v>
      </c>
      <c r="E1234" s="17">
        <v>0.19045842685447401</v>
      </c>
      <c r="F1234" s="17"/>
      <c r="G1234" s="17">
        <v>0.22903230521387499</v>
      </c>
      <c r="H1234" s="17">
        <v>0.22002567335659201</v>
      </c>
      <c r="I1234" s="17">
        <v>0.16856274450153899</v>
      </c>
      <c r="J1234" s="17">
        <v>0.15484388425580201</v>
      </c>
      <c r="K1234" s="17">
        <v>0.244692069802324</v>
      </c>
      <c r="L1234" s="17">
        <v>0.246441425537063</v>
      </c>
      <c r="M1234" s="17"/>
      <c r="N1234" s="17">
        <v>0.26909068011710102</v>
      </c>
      <c r="O1234" s="17">
        <v>0.18050586067778299</v>
      </c>
      <c r="P1234" s="17">
        <v>0.23069675358488201</v>
      </c>
      <c r="Q1234" s="17">
        <v>0.188685100498026</v>
      </c>
      <c r="R1234" s="17">
        <v>0.17530336246386299</v>
      </c>
      <c r="S1234" s="17"/>
      <c r="T1234" s="17">
        <v>0.26409374988297402</v>
      </c>
      <c r="U1234" s="17">
        <v>0.11271315012993401</v>
      </c>
      <c r="V1234" s="17">
        <v>0.262140762964649</v>
      </c>
      <c r="W1234" s="17">
        <v>0.19660671232817301</v>
      </c>
      <c r="X1234" s="17"/>
      <c r="Y1234" s="17">
        <v>0.21694541183105201</v>
      </c>
      <c r="Z1234" s="17">
        <v>0.174247829931204</v>
      </c>
      <c r="AA1234" s="17">
        <v>0.274859727644165</v>
      </c>
      <c r="AB1234" s="17">
        <v>0.18724761172392701</v>
      </c>
      <c r="AC1234" s="17">
        <v>0</v>
      </c>
      <c r="AD1234" s="17">
        <v>0.39390560402924701</v>
      </c>
      <c r="AE1234" s="17"/>
      <c r="AF1234" s="17">
        <v>0.20114362440875</v>
      </c>
      <c r="AG1234" s="17">
        <v>0.22875742178713701</v>
      </c>
      <c r="AH1234" s="17"/>
      <c r="AI1234" s="17">
        <v>0.27517338672491698</v>
      </c>
      <c r="AJ1234" s="17">
        <v>0.23360309543688901</v>
      </c>
      <c r="AK1234" s="17">
        <v>0.146869074503851</v>
      </c>
      <c r="AL1234" s="17">
        <v>0.27729167095095097</v>
      </c>
      <c r="AM1234" s="17">
        <v>0.16634745773187801</v>
      </c>
      <c r="AN1234" s="17">
        <v>0.35860917690861199</v>
      </c>
      <c r="AO1234" s="17">
        <v>8.2213356796250095E-2</v>
      </c>
      <c r="AP1234" s="17"/>
      <c r="AQ1234" s="17">
        <v>0.187122069399769</v>
      </c>
      <c r="AR1234" s="17">
        <v>0.22180889482247099</v>
      </c>
      <c r="AS1234" s="17"/>
      <c r="AT1234" s="17">
        <v>0.10193993823934799</v>
      </c>
      <c r="AU1234" s="17">
        <v>0.32756000042834199</v>
      </c>
      <c r="AV1234" s="17">
        <v>0.18276430770687299</v>
      </c>
      <c r="AW1234" s="17"/>
      <c r="AX1234" s="17">
        <v>0.17987686859576801</v>
      </c>
      <c r="AY1234" s="17">
        <v>0.22791021261288499</v>
      </c>
      <c r="AZ1234" s="17"/>
      <c r="BA1234" s="17">
        <v>0.208047581572507</v>
      </c>
      <c r="BB1234" s="17">
        <v>0.20909060113237299</v>
      </c>
      <c r="BC1234" s="17">
        <v>0.20064433541222701</v>
      </c>
      <c r="BD1234" s="17">
        <v>0.27842626270805998</v>
      </c>
      <c r="BE1234" s="17">
        <v>0.20813182955506199</v>
      </c>
      <c r="BF1234" s="17"/>
      <c r="BG1234" s="17">
        <v>0.208884156011999</v>
      </c>
      <c r="BH1234" s="17">
        <v>0.230449643273617</v>
      </c>
    </row>
    <row r="1235" spans="2:60" x14ac:dyDescent="0.35">
      <c r="B1235" t="s">
        <v>351</v>
      </c>
      <c r="C1235" s="17">
        <v>0.42776658962998698</v>
      </c>
      <c r="D1235" s="17">
        <v>0.38990424651878097</v>
      </c>
      <c r="E1235" s="17">
        <v>0.45581172325331298</v>
      </c>
      <c r="F1235" s="17"/>
      <c r="G1235" s="17">
        <v>0.400883112335787</v>
      </c>
      <c r="H1235" s="17">
        <v>0.33966484944692599</v>
      </c>
      <c r="I1235" s="17">
        <v>0.43591960478404002</v>
      </c>
      <c r="J1235" s="17">
        <v>0.49149533244520799</v>
      </c>
      <c r="K1235" s="17">
        <v>0.44398401380861302</v>
      </c>
      <c r="L1235" s="17">
        <v>0.448444709043126</v>
      </c>
      <c r="M1235" s="17"/>
      <c r="N1235" s="17">
        <v>0.281032986426346</v>
      </c>
      <c r="O1235" s="17">
        <v>0.50274505027788396</v>
      </c>
      <c r="P1235" s="17">
        <v>0.46364899592221998</v>
      </c>
      <c r="Q1235" s="17">
        <v>0.43142202307553001</v>
      </c>
      <c r="R1235" s="17">
        <v>0.46721178552180198</v>
      </c>
      <c r="S1235" s="17"/>
      <c r="T1235" s="17">
        <v>0.39583898033109899</v>
      </c>
      <c r="U1235" s="17">
        <v>0.55192472925171498</v>
      </c>
      <c r="V1235" s="17">
        <v>0.39635986956922298</v>
      </c>
      <c r="W1235" s="17">
        <v>0.38161309189060599</v>
      </c>
      <c r="X1235" s="17"/>
      <c r="Y1235" s="17">
        <v>0.35930121124500303</v>
      </c>
      <c r="Z1235" s="17">
        <v>0.49387716344302401</v>
      </c>
      <c r="AA1235" s="17">
        <v>0.47800193910370398</v>
      </c>
      <c r="AB1235" s="17">
        <v>0.48117967362162201</v>
      </c>
      <c r="AC1235" s="17">
        <v>0</v>
      </c>
      <c r="AD1235" s="17">
        <v>0.347201156526663</v>
      </c>
      <c r="AE1235" s="17"/>
      <c r="AF1235" s="17">
        <v>0.45123023264843298</v>
      </c>
      <c r="AG1235" s="17">
        <v>0.40274174214401598</v>
      </c>
      <c r="AH1235" s="17"/>
      <c r="AI1235" s="17">
        <v>0.34032495373642302</v>
      </c>
      <c r="AJ1235" s="17">
        <v>0.37686629768427699</v>
      </c>
      <c r="AK1235" s="17">
        <v>0.52657436392228896</v>
      </c>
      <c r="AL1235" s="17">
        <v>0.36344453830373902</v>
      </c>
      <c r="AM1235" s="17">
        <v>0.43425045469177098</v>
      </c>
      <c r="AN1235" s="17">
        <v>0.342064694415881</v>
      </c>
      <c r="AO1235" s="17">
        <v>0.80094546164075298</v>
      </c>
      <c r="AP1235" s="17"/>
      <c r="AQ1235" s="17">
        <v>0.45069728097447398</v>
      </c>
      <c r="AR1235" s="17">
        <v>0.44618796650495501</v>
      </c>
      <c r="AS1235" s="17"/>
      <c r="AT1235" s="17">
        <v>0.55771081814620205</v>
      </c>
      <c r="AU1235" s="17">
        <v>0.31503555867482602</v>
      </c>
      <c r="AV1235" s="17">
        <v>0.51157503805814797</v>
      </c>
      <c r="AW1235" s="17"/>
      <c r="AX1235" s="17">
        <v>0.49030535368605199</v>
      </c>
      <c r="AY1235" s="17">
        <v>0.40227184544792399</v>
      </c>
      <c r="AZ1235" s="17"/>
      <c r="BA1235" s="17">
        <v>0.29768998486652998</v>
      </c>
      <c r="BB1235" s="17">
        <v>0.45600157543831898</v>
      </c>
      <c r="BC1235" s="17">
        <v>0.40878093917813002</v>
      </c>
      <c r="BD1235" s="17">
        <v>0.51930287513125595</v>
      </c>
      <c r="BE1235" s="17">
        <v>0.45775347900447499</v>
      </c>
      <c r="BF1235" s="17"/>
      <c r="BG1235" s="17">
        <v>0.42466692302162201</v>
      </c>
      <c r="BH1235" s="17">
        <v>0.47729482667075801</v>
      </c>
    </row>
    <row r="1236" spans="2:60" x14ac:dyDescent="0.35">
      <c r="B1236" t="s">
        <v>352</v>
      </c>
      <c r="C1236" s="17">
        <v>0.19120267278104899</v>
      </c>
      <c r="D1236" s="17">
        <v>0.23488413340832701</v>
      </c>
      <c r="E1236" s="17">
        <v>0.15650858078007299</v>
      </c>
      <c r="F1236" s="17"/>
      <c r="G1236" s="17">
        <v>0.126918794654545</v>
      </c>
      <c r="H1236" s="17">
        <v>0.24659323380397599</v>
      </c>
      <c r="I1236" s="17">
        <v>0.160594862903221</v>
      </c>
      <c r="J1236" s="17">
        <v>0.18299852782757001</v>
      </c>
      <c r="K1236" s="17">
        <v>0.20944679243757</v>
      </c>
      <c r="L1236" s="17">
        <v>0.20823710570450499</v>
      </c>
      <c r="M1236" s="17"/>
      <c r="N1236" s="17">
        <v>0.131704786491598</v>
      </c>
      <c r="O1236" s="17">
        <v>0.17509481879109601</v>
      </c>
      <c r="P1236" s="17">
        <v>0.16859678844476</v>
      </c>
      <c r="Q1236" s="17">
        <v>0.32861662922462498</v>
      </c>
      <c r="R1236" s="17">
        <v>0.279968953629607</v>
      </c>
      <c r="S1236" s="17"/>
      <c r="T1236" s="17">
        <v>0.13990037103903299</v>
      </c>
      <c r="U1236" s="17">
        <v>0.190043176203779</v>
      </c>
      <c r="V1236" s="17">
        <v>0.18711442705902201</v>
      </c>
      <c r="W1236" s="17">
        <v>0.23832486758237501</v>
      </c>
      <c r="X1236" s="17"/>
      <c r="Y1236" s="17">
        <v>0.21110058529601</v>
      </c>
      <c r="Z1236" s="17">
        <v>0.162794759574798</v>
      </c>
      <c r="AA1236" s="17">
        <v>0.112029619406863</v>
      </c>
      <c r="AB1236" s="17">
        <v>0.251363348591573</v>
      </c>
      <c r="AC1236" s="17">
        <v>1</v>
      </c>
      <c r="AD1236" s="17">
        <v>0.132935226698709</v>
      </c>
      <c r="AE1236" s="17"/>
      <c r="AF1236" s="17">
        <v>0.19241357227445099</v>
      </c>
      <c r="AG1236" s="17">
        <v>0.19036173483658</v>
      </c>
      <c r="AH1236" s="17"/>
      <c r="AI1236" s="17">
        <v>0.140316383959462</v>
      </c>
      <c r="AJ1236" s="17">
        <v>0.16117214903504401</v>
      </c>
      <c r="AK1236" s="17">
        <v>0.12775842122461301</v>
      </c>
      <c r="AL1236" s="17">
        <v>0.20273654110030001</v>
      </c>
      <c r="AM1236" s="17">
        <v>0.27897398606496798</v>
      </c>
      <c r="AN1236" s="17">
        <v>0.27085500146314401</v>
      </c>
      <c r="AO1236" s="17">
        <v>0.116841181562997</v>
      </c>
      <c r="AP1236" s="17"/>
      <c r="AQ1236" s="17">
        <v>0.193018164234875</v>
      </c>
      <c r="AR1236" s="17">
        <v>0.157584093024562</v>
      </c>
      <c r="AS1236" s="17"/>
      <c r="AT1236" s="17">
        <v>0.194100021216773</v>
      </c>
      <c r="AU1236" s="17">
        <v>0.191981007933375</v>
      </c>
      <c r="AV1236" s="17">
        <v>0.18163203874474401</v>
      </c>
      <c r="AW1236" s="17"/>
      <c r="AX1236" s="17">
        <v>0.13421936126758299</v>
      </c>
      <c r="AY1236" s="17">
        <v>0.21443266415696199</v>
      </c>
      <c r="AZ1236" s="17"/>
      <c r="BA1236" s="17">
        <v>0.22033492155720699</v>
      </c>
      <c r="BB1236" s="17">
        <v>0.177090254068621</v>
      </c>
      <c r="BC1236" s="17">
        <v>0.224882969359088</v>
      </c>
      <c r="BD1236" s="17">
        <v>0.128444390541815</v>
      </c>
      <c r="BE1236" s="17">
        <v>0.22041610201240799</v>
      </c>
      <c r="BF1236" s="17"/>
      <c r="BG1236" s="17">
        <v>0.18564968183847799</v>
      </c>
      <c r="BH1236" s="17">
        <v>0.19121595867374899</v>
      </c>
    </row>
    <row r="1237" spans="2:60" x14ac:dyDescent="0.35">
      <c r="B1237" t="s">
        <v>280</v>
      </c>
      <c r="C1237" s="17">
        <v>8.0480841581603998E-2</v>
      </c>
      <c r="D1237" s="17">
        <v>5.4815109238707201E-2</v>
      </c>
      <c r="E1237" s="17">
        <v>9.91498242604157E-2</v>
      </c>
      <c r="F1237" s="17"/>
      <c r="G1237" s="17">
        <v>8.5039926237463398E-2</v>
      </c>
      <c r="H1237" s="17">
        <v>7.5377354858344903E-2</v>
      </c>
      <c r="I1237" s="17">
        <v>0.16739926755293899</v>
      </c>
      <c r="J1237" s="17">
        <v>0.115686815934708</v>
      </c>
      <c r="K1237" s="17">
        <v>1.3227881077295899E-2</v>
      </c>
      <c r="L1237" s="17">
        <v>5.1857830895216603E-2</v>
      </c>
      <c r="M1237" s="17"/>
      <c r="N1237" s="17">
        <v>0.15832911810790301</v>
      </c>
      <c r="O1237" s="17">
        <v>3.20419502417491E-2</v>
      </c>
      <c r="P1237" s="17">
        <v>7.3292596792979295E-2</v>
      </c>
      <c r="Q1237" s="17">
        <v>2.9136107620756101E-2</v>
      </c>
      <c r="R1237" s="17">
        <v>5.3455159055209797E-2</v>
      </c>
      <c r="S1237" s="17"/>
      <c r="T1237" s="17">
        <v>0.123127174771283</v>
      </c>
      <c r="U1237" s="17">
        <v>7.8218194030644395E-2</v>
      </c>
      <c r="V1237" s="17">
        <v>6.4900173011939399E-2</v>
      </c>
      <c r="W1237" s="17">
        <v>7.5319563494574596E-2</v>
      </c>
      <c r="X1237" s="17"/>
      <c r="Y1237" s="17">
        <v>0.107096908566319</v>
      </c>
      <c r="Z1237" s="17">
        <v>9.9650050341090105E-2</v>
      </c>
      <c r="AA1237" s="17">
        <v>0</v>
      </c>
      <c r="AB1237" s="17">
        <v>0</v>
      </c>
      <c r="AC1237" s="17">
        <v>0</v>
      </c>
      <c r="AD1237" s="17">
        <v>3.7528810551543702E-2</v>
      </c>
      <c r="AE1237" s="17"/>
      <c r="AF1237" s="17">
        <v>8.2159115981942005E-2</v>
      </c>
      <c r="AG1237" s="17">
        <v>7.0742770589742501E-2</v>
      </c>
      <c r="AH1237" s="17"/>
      <c r="AI1237" s="17">
        <v>7.1491035039590506E-2</v>
      </c>
      <c r="AJ1237" s="17">
        <v>0.104471984504959</v>
      </c>
      <c r="AK1237" s="17">
        <v>7.1088587623310898E-2</v>
      </c>
      <c r="AL1237" s="17">
        <v>8.7861180872342196E-2</v>
      </c>
      <c r="AM1237" s="17">
        <v>9.0299831788048998E-2</v>
      </c>
      <c r="AN1237" s="17">
        <v>2.8471127212363698E-2</v>
      </c>
      <c r="AO1237" s="17">
        <v>0</v>
      </c>
      <c r="AP1237" s="17"/>
      <c r="AQ1237" s="17">
        <v>8.3078936407329204E-2</v>
      </c>
      <c r="AR1237" s="17">
        <v>6.9223826105150099E-2</v>
      </c>
      <c r="AS1237" s="17"/>
      <c r="AT1237" s="17">
        <v>2.8938070404654698E-2</v>
      </c>
      <c r="AU1237" s="17">
        <v>9.4649381014671699E-2</v>
      </c>
      <c r="AV1237" s="17">
        <v>5.6022882259321803E-2</v>
      </c>
      <c r="AW1237" s="17"/>
      <c r="AX1237" s="17">
        <v>0.116495252107821</v>
      </c>
      <c r="AY1237" s="17">
        <v>6.5799096633613594E-2</v>
      </c>
      <c r="AZ1237" s="17"/>
      <c r="BA1237" s="17">
        <v>0.115926153513101</v>
      </c>
      <c r="BB1237" s="17">
        <v>6.1488775768544397E-2</v>
      </c>
      <c r="BC1237" s="17">
        <v>6.1643221917148598E-2</v>
      </c>
      <c r="BD1237" s="17">
        <v>3.8695401893148601E-2</v>
      </c>
      <c r="BE1237" s="17">
        <v>7.7627049686537899E-2</v>
      </c>
      <c r="BF1237" s="17"/>
      <c r="BG1237" s="17">
        <v>7.2263579457530203E-2</v>
      </c>
      <c r="BH1237" s="17">
        <v>6.5266621922391493E-2</v>
      </c>
    </row>
    <row r="1238" spans="2:60" x14ac:dyDescent="0.35">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row>
    <row r="1239" spans="2:60" x14ac:dyDescent="0.35">
      <c r="B1239" s="6" t="s">
        <v>458</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row>
    <row r="1240" spans="2:60" x14ac:dyDescent="0.35">
      <c r="B1240" s="24" t="s">
        <v>182</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row>
    <row r="1241" spans="2:60" x14ac:dyDescent="0.35">
      <c r="B1241" t="s">
        <v>348</v>
      </c>
      <c r="C1241" s="17">
        <v>6.2315472844401802E-2</v>
      </c>
      <c r="D1241" s="17">
        <v>6.4799622905732907E-2</v>
      </c>
      <c r="E1241" s="17">
        <v>6.0768773829692597E-2</v>
      </c>
      <c r="F1241" s="17"/>
      <c r="G1241" s="17">
        <v>5.9077801712530902E-2</v>
      </c>
      <c r="H1241" s="17">
        <v>7.9822980003822097E-2</v>
      </c>
      <c r="I1241" s="17">
        <v>6.9658225014525094E-2</v>
      </c>
      <c r="J1241" s="17">
        <v>9.1532196115413605E-2</v>
      </c>
      <c r="K1241" s="17">
        <v>4.3099852151754998E-2</v>
      </c>
      <c r="L1241" s="17">
        <v>2.9783389990517099E-2</v>
      </c>
      <c r="M1241" s="17"/>
      <c r="N1241" s="17">
        <v>0.11161435893220099</v>
      </c>
      <c r="O1241" s="17">
        <v>5.2907525655349501E-2</v>
      </c>
      <c r="P1241" s="17">
        <v>2.2257051067750999E-2</v>
      </c>
      <c r="Q1241" s="17">
        <v>5.1872513858164902E-2</v>
      </c>
      <c r="R1241" s="17">
        <v>0.10747506398768999</v>
      </c>
      <c r="S1241" s="17"/>
      <c r="T1241" s="17">
        <v>5.1905410469253899E-2</v>
      </c>
      <c r="U1241" s="17">
        <v>3.84278304881406E-2</v>
      </c>
      <c r="V1241" s="17">
        <v>7.8088558425480098E-2</v>
      </c>
      <c r="W1241" s="17">
        <v>6.1772686132905999E-2</v>
      </c>
      <c r="X1241" s="17"/>
      <c r="Y1241" s="17">
        <v>0.105505696712069</v>
      </c>
      <c r="Z1241" s="17">
        <v>2.81948037407505E-2</v>
      </c>
      <c r="AA1241" s="17">
        <v>0.27802853202524203</v>
      </c>
      <c r="AB1241" s="17">
        <v>3.0280597195218101E-2</v>
      </c>
      <c r="AC1241" s="17">
        <v>0</v>
      </c>
      <c r="AD1241" s="17">
        <v>4.7988555665656803E-2</v>
      </c>
      <c r="AE1241" s="17"/>
      <c r="AF1241" s="17">
        <v>8.18173719966378E-2</v>
      </c>
      <c r="AG1241" s="17">
        <v>3.6707867959064902E-2</v>
      </c>
      <c r="AH1241" s="17"/>
      <c r="AI1241" s="17">
        <v>6.9996187989212505E-2</v>
      </c>
      <c r="AJ1241" s="17">
        <v>0.10279899872848</v>
      </c>
      <c r="AK1241" s="17">
        <v>1.2856113498671501E-2</v>
      </c>
      <c r="AL1241" s="17">
        <v>6.7807988754596205E-2</v>
      </c>
      <c r="AM1241" s="17">
        <v>4.3293956606165099E-2</v>
      </c>
      <c r="AN1241" s="17">
        <v>8.3189766536803794E-2</v>
      </c>
      <c r="AO1241" s="17">
        <v>0</v>
      </c>
      <c r="AP1241" s="17"/>
      <c r="AQ1241" s="17">
        <v>5.6799429303869997E-2</v>
      </c>
      <c r="AR1241" s="17">
        <v>7.6668716046355195E-2</v>
      </c>
      <c r="AS1241" s="17"/>
      <c r="AT1241" s="17">
        <v>2.76299889184137E-2</v>
      </c>
      <c r="AU1241" s="17">
        <v>5.1875938572270998E-2</v>
      </c>
      <c r="AV1241" s="17">
        <v>0.104239814508524</v>
      </c>
      <c r="AW1241" s="17"/>
      <c r="AX1241" s="17">
        <v>4.7068845368215699E-2</v>
      </c>
      <c r="AY1241" s="17">
        <v>6.7512375909397904E-2</v>
      </c>
      <c r="AZ1241" s="17"/>
      <c r="BA1241" s="17">
        <v>0.19091166791000699</v>
      </c>
      <c r="BB1241" s="17">
        <v>4.0887542997980302E-2</v>
      </c>
      <c r="BC1241" s="17">
        <v>1.7332592802445101E-2</v>
      </c>
      <c r="BD1241" s="17">
        <v>0.14463926573806599</v>
      </c>
      <c r="BE1241" s="17">
        <v>0.10093902497412501</v>
      </c>
      <c r="BF1241" s="17"/>
      <c r="BG1241" s="17">
        <v>7.8897322213725099E-2</v>
      </c>
      <c r="BH1241" s="17">
        <v>0.11367745240478</v>
      </c>
    </row>
    <row r="1242" spans="2:60" x14ac:dyDescent="0.35">
      <c r="B1242" t="s">
        <v>349</v>
      </c>
      <c r="C1242" s="17">
        <v>0.11661209662826701</v>
      </c>
      <c r="D1242" s="17">
        <v>0.117403207129267</v>
      </c>
      <c r="E1242" s="17">
        <v>0.11746220479240101</v>
      </c>
      <c r="F1242" s="17"/>
      <c r="G1242" s="17">
        <v>8.4480031267992806E-2</v>
      </c>
      <c r="H1242" s="17">
        <v>0.18919908693708301</v>
      </c>
      <c r="I1242" s="17">
        <v>0.11450963042991701</v>
      </c>
      <c r="J1242" s="17">
        <v>6.4502723314634705E-2</v>
      </c>
      <c r="K1242" s="17">
        <v>9.21269894103071E-2</v>
      </c>
      <c r="L1242" s="17">
        <v>0.11346438846855</v>
      </c>
      <c r="M1242" s="17"/>
      <c r="N1242" s="17">
        <v>0.168644238975938</v>
      </c>
      <c r="O1242" s="17">
        <v>0.11217609381053301</v>
      </c>
      <c r="P1242" s="17">
        <v>0.12509485074475499</v>
      </c>
      <c r="Q1242" s="17">
        <v>7.7275167363000399E-2</v>
      </c>
      <c r="R1242" s="17">
        <v>0.104122332019039</v>
      </c>
      <c r="S1242" s="17"/>
      <c r="T1242" s="17">
        <v>0.11735707399611101</v>
      </c>
      <c r="U1242" s="17">
        <v>0.110455784726242</v>
      </c>
      <c r="V1242" s="17">
        <v>8.7521587451831098E-2</v>
      </c>
      <c r="W1242" s="17">
        <v>0.16879969727531499</v>
      </c>
      <c r="X1242" s="17"/>
      <c r="Y1242" s="17">
        <v>9.5232371570511107E-2</v>
      </c>
      <c r="Z1242" s="17">
        <v>0.13582225765808101</v>
      </c>
      <c r="AA1242" s="17">
        <v>0.30376398960168</v>
      </c>
      <c r="AB1242" s="17">
        <v>0.11291293551899</v>
      </c>
      <c r="AC1242" s="17">
        <v>0</v>
      </c>
      <c r="AD1242" s="17">
        <v>8.5674879933094195E-2</v>
      </c>
      <c r="AE1242" s="17"/>
      <c r="AF1242" s="17">
        <v>9.1225283169284799E-2</v>
      </c>
      <c r="AG1242" s="17">
        <v>0.151926247897061</v>
      </c>
      <c r="AH1242" s="17"/>
      <c r="AI1242" s="17">
        <v>0.16206164983567101</v>
      </c>
      <c r="AJ1242" s="17">
        <v>0.17300596761834</v>
      </c>
      <c r="AK1242" s="17">
        <v>9.6736636895886699E-2</v>
      </c>
      <c r="AL1242" s="17">
        <v>0.105713086499401</v>
      </c>
      <c r="AM1242" s="17">
        <v>7.4169071178936799E-2</v>
      </c>
      <c r="AN1242" s="17">
        <v>0.11351639944116799</v>
      </c>
      <c r="AO1242" s="17">
        <v>0</v>
      </c>
      <c r="AP1242" s="17"/>
      <c r="AQ1242" s="17">
        <v>0.107113943301534</v>
      </c>
      <c r="AR1242" s="17">
        <v>0.135719849982334</v>
      </c>
      <c r="AS1242" s="17"/>
      <c r="AT1242" s="17">
        <v>9.3554289252019293E-2</v>
      </c>
      <c r="AU1242" s="17">
        <v>0.11390706155114901</v>
      </c>
      <c r="AV1242" s="17">
        <v>0.147340710761487</v>
      </c>
      <c r="AW1242" s="17"/>
      <c r="AX1242" s="17">
        <v>9.7811892333383998E-2</v>
      </c>
      <c r="AY1242" s="17">
        <v>0.123020257349399</v>
      </c>
      <c r="AZ1242" s="17"/>
      <c r="BA1242" s="17">
        <v>0.123703282921042</v>
      </c>
      <c r="BB1242" s="17">
        <v>0.12270582215061</v>
      </c>
      <c r="BC1242" s="17">
        <v>0.13681732188969301</v>
      </c>
      <c r="BD1242" s="17">
        <v>0.134449422864654</v>
      </c>
      <c r="BE1242" s="17">
        <v>7.6217722889895506E-2</v>
      </c>
      <c r="BF1242" s="17"/>
      <c r="BG1242" s="17">
        <v>0.12295853659692201</v>
      </c>
      <c r="BH1242" s="17">
        <v>9.3192006585472595E-2</v>
      </c>
    </row>
    <row r="1243" spans="2:60" x14ac:dyDescent="0.35">
      <c r="B1243" t="s">
        <v>350</v>
      </c>
      <c r="C1243" s="17">
        <v>0.35395124642054299</v>
      </c>
      <c r="D1243" s="17">
        <v>0.31044789426262298</v>
      </c>
      <c r="E1243" s="17">
        <v>0.38988441201956198</v>
      </c>
      <c r="F1243" s="17"/>
      <c r="G1243" s="17">
        <v>0.25967107539274198</v>
      </c>
      <c r="H1243" s="17">
        <v>0.256792052562405</v>
      </c>
      <c r="I1243" s="17">
        <v>0.38928186013723898</v>
      </c>
      <c r="J1243" s="17">
        <v>0.43145133529580398</v>
      </c>
      <c r="K1243" s="17">
        <v>0.34273428448693</v>
      </c>
      <c r="L1243" s="17">
        <v>0.40652771301160201</v>
      </c>
      <c r="M1243" s="17"/>
      <c r="N1243" s="17">
        <v>0.253863219089072</v>
      </c>
      <c r="O1243" s="17">
        <v>0.41290286116327002</v>
      </c>
      <c r="P1243" s="17">
        <v>0.42187854882991199</v>
      </c>
      <c r="Q1243" s="17">
        <v>0.37057369552840702</v>
      </c>
      <c r="R1243" s="17">
        <v>0.25301989883893899</v>
      </c>
      <c r="S1243" s="17"/>
      <c r="T1243" s="17">
        <v>0.40202122512004601</v>
      </c>
      <c r="U1243" s="17">
        <v>0.37468810161250399</v>
      </c>
      <c r="V1243" s="17">
        <v>0.38539025224311402</v>
      </c>
      <c r="W1243" s="17">
        <v>0.25162110019293898</v>
      </c>
      <c r="X1243" s="17"/>
      <c r="Y1243" s="17">
        <v>0.29387231697498101</v>
      </c>
      <c r="Z1243" s="17">
        <v>0.384016180882431</v>
      </c>
      <c r="AA1243" s="17">
        <v>0.41820747837307798</v>
      </c>
      <c r="AB1243" s="17">
        <v>0.33524664846941199</v>
      </c>
      <c r="AC1243" s="17">
        <v>1</v>
      </c>
      <c r="AD1243" s="17">
        <v>0.41481629411280202</v>
      </c>
      <c r="AE1243" s="17"/>
      <c r="AF1243" s="17">
        <v>0.414080578949235</v>
      </c>
      <c r="AG1243" s="17">
        <v>0.27661614459711498</v>
      </c>
      <c r="AH1243" s="17"/>
      <c r="AI1243" s="17">
        <v>0.392556245428614</v>
      </c>
      <c r="AJ1243" s="17">
        <v>0.280047948351209</v>
      </c>
      <c r="AK1243" s="17">
        <v>0.46674092910676901</v>
      </c>
      <c r="AL1243" s="17">
        <v>0.36081483957544103</v>
      </c>
      <c r="AM1243" s="17">
        <v>0.351741000622592</v>
      </c>
      <c r="AN1243" s="17">
        <v>0.36408321455683701</v>
      </c>
      <c r="AO1243" s="17">
        <v>0.23341605828425499</v>
      </c>
      <c r="AP1243" s="17"/>
      <c r="AQ1243" s="17">
        <v>0.31199117277745902</v>
      </c>
      <c r="AR1243" s="17">
        <v>0.42496439815354298</v>
      </c>
      <c r="AS1243" s="17"/>
      <c r="AT1243" s="17">
        <v>0.22407469656735801</v>
      </c>
      <c r="AU1243" s="17">
        <v>0.40319980051345</v>
      </c>
      <c r="AV1243" s="17">
        <v>0.36454502317106602</v>
      </c>
      <c r="AW1243" s="17"/>
      <c r="AX1243" s="17">
        <v>0.39752257713823302</v>
      </c>
      <c r="AY1243" s="17">
        <v>0.33909970088980901</v>
      </c>
      <c r="AZ1243" s="17"/>
      <c r="BA1243" s="17">
        <v>0.30590292079762099</v>
      </c>
      <c r="BB1243" s="17">
        <v>0.32752007850543702</v>
      </c>
      <c r="BC1243" s="17">
        <v>0.37555968699879799</v>
      </c>
      <c r="BD1243" s="17">
        <v>0.273149800813896</v>
      </c>
      <c r="BE1243" s="17">
        <v>0.45847588640116899</v>
      </c>
      <c r="BF1243" s="17"/>
      <c r="BG1243" s="17">
        <v>0.32204320342132797</v>
      </c>
      <c r="BH1243" s="17">
        <v>0.404454149884586</v>
      </c>
    </row>
    <row r="1244" spans="2:60" x14ac:dyDescent="0.35">
      <c r="B1244" t="s">
        <v>351</v>
      </c>
      <c r="C1244" s="17">
        <v>0.31463619197700299</v>
      </c>
      <c r="D1244" s="17">
        <v>0.33451231114844998</v>
      </c>
      <c r="E1244" s="17">
        <v>0.29703936028512001</v>
      </c>
      <c r="F1244" s="17"/>
      <c r="G1244" s="17">
        <v>0.33831408820894199</v>
      </c>
      <c r="H1244" s="17">
        <v>0.32165281238325399</v>
      </c>
      <c r="I1244" s="17">
        <v>0.29408586804353898</v>
      </c>
      <c r="J1244" s="17">
        <v>0.227234217245112</v>
      </c>
      <c r="K1244" s="17">
        <v>0.43862078238896102</v>
      </c>
      <c r="L1244" s="17">
        <v>0.299516727136524</v>
      </c>
      <c r="M1244" s="17"/>
      <c r="N1244" s="17">
        <v>0.30799020101531899</v>
      </c>
      <c r="O1244" s="17">
        <v>0.30283528071007099</v>
      </c>
      <c r="P1244" s="17">
        <v>0.268374634211274</v>
      </c>
      <c r="Q1244" s="17">
        <v>0.35231937794795998</v>
      </c>
      <c r="R1244" s="17">
        <v>0.42261224047222201</v>
      </c>
      <c r="S1244" s="17"/>
      <c r="T1244" s="17">
        <v>0.31877430941380702</v>
      </c>
      <c r="U1244" s="17">
        <v>0.330302519372762</v>
      </c>
      <c r="V1244" s="17">
        <v>0.29501407896353898</v>
      </c>
      <c r="W1244" s="17">
        <v>0.332270390225538</v>
      </c>
      <c r="X1244" s="17"/>
      <c r="Y1244" s="17">
        <v>0.29765460340551803</v>
      </c>
      <c r="Z1244" s="17">
        <v>0.31847900636811</v>
      </c>
      <c r="AA1244" s="17">
        <v>0</v>
      </c>
      <c r="AB1244" s="17">
        <v>0.36194405471964303</v>
      </c>
      <c r="AC1244" s="17">
        <v>0</v>
      </c>
      <c r="AD1244" s="17">
        <v>0.37818604475992401</v>
      </c>
      <c r="AE1244" s="17"/>
      <c r="AF1244" s="17">
        <v>0.27482505146703201</v>
      </c>
      <c r="AG1244" s="17">
        <v>0.37133410736741101</v>
      </c>
      <c r="AH1244" s="17"/>
      <c r="AI1244" s="17">
        <v>0.207650224387606</v>
      </c>
      <c r="AJ1244" s="17">
        <v>0.26085793020973802</v>
      </c>
      <c r="AK1244" s="17">
        <v>0.3276524855497</v>
      </c>
      <c r="AL1244" s="17">
        <v>0.41138510444684001</v>
      </c>
      <c r="AM1244" s="17">
        <v>0.30383653143654599</v>
      </c>
      <c r="AN1244" s="17">
        <v>0.36097843891453302</v>
      </c>
      <c r="AO1244" s="17">
        <v>0.65817988399756999</v>
      </c>
      <c r="AP1244" s="17"/>
      <c r="AQ1244" s="17">
        <v>0.39064810750046403</v>
      </c>
      <c r="AR1244" s="17">
        <v>0.220276995431507</v>
      </c>
      <c r="AS1244" s="17"/>
      <c r="AT1244" s="17">
        <v>0.54695732293437105</v>
      </c>
      <c r="AU1244" s="17">
        <v>0.26217161533920003</v>
      </c>
      <c r="AV1244" s="17">
        <v>0.238242364984422</v>
      </c>
      <c r="AW1244" s="17"/>
      <c r="AX1244" s="17">
        <v>0.34049306071067198</v>
      </c>
      <c r="AY1244" s="17">
        <v>0.305822725485277</v>
      </c>
      <c r="AZ1244" s="17"/>
      <c r="BA1244" s="17">
        <v>0.17136692864254</v>
      </c>
      <c r="BB1244" s="17">
        <v>0.37669037654166199</v>
      </c>
      <c r="BC1244" s="17">
        <v>0.35150663698261397</v>
      </c>
      <c r="BD1244" s="17">
        <v>0.35048971248166799</v>
      </c>
      <c r="BE1244" s="17">
        <v>0.18898694086887199</v>
      </c>
      <c r="BF1244" s="17"/>
      <c r="BG1244" s="17">
        <v>0.32467008362518901</v>
      </c>
      <c r="BH1244" s="17">
        <v>0.23606428644123001</v>
      </c>
    </row>
    <row r="1245" spans="2:60" x14ac:dyDescent="0.35">
      <c r="B1245" t="s">
        <v>352</v>
      </c>
      <c r="C1245" s="17">
        <v>6.9641672856607606E-2</v>
      </c>
      <c r="D1245" s="17">
        <v>9.3834359988472199E-2</v>
      </c>
      <c r="E1245" s="17">
        <v>4.71242929913143E-2</v>
      </c>
      <c r="F1245" s="17"/>
      <c r="G1245" s="17">
        <v>0.121373275131507</v>
      </c>
      <c r="H1245" s="17">
        <v>0.10378511448068101</v>
      </c>
      <c r="I1245" s="17">
        <v>8.8312727794641305E-2</v>
      </c>
      <c r="J1245" s="17">
        <v>4.3483379130504901E-2</v>
      </c>
      <c r="K1245" s="17">
        <v>3.38123179051351E-2</v>
      </c>
      <c r="L1245" s="17">
        <v>4.6541836515894899E-2</v>
      </c>
      <c r="M1245" s="17"/>
      <c r="N1245" s="17">
        <v>4.3065808718964899E-2</v>
      </c>
      <c r="O1245" s="17">
        <v>5.0591638119580902E-2</v>
      </c>
      <c r="P1245" s="17">
        <v>0.11223051776220901</v>
      </c>
      <c r="Q1245" s="17">
        <v>4.9933695009133201E-2</v>
      </c>
      <c r="R1245" s="17">
        <v>8.0411471630439796E-2</v>
      </c>
      <c r="S1245" s="17"/>
      <c r="T1245" s="17">
        <v>4.9193906940829903E-2</v>
      </c>
      <c r="U1245" s="17">
        <v>8.9352018008344303E-2</v>
      </c>
      <c r="V1245" s="17">
        <v>5.5934107541449E-2</v>
      </c>
      <c r="W1245" s="17">
        <v>9.2214250645305501E-2</v>
      </c>
      <c r="X1245" s="17"/>
      <c r="Y1245" s="17">
        <v>0.119688671250333</v>
      </c>
      <c r="Z1245" s="17">
        <v>4.8330229841061299E-2</v>
      </c>
      <c r="AA1245" s="17">
        <v>0</v>
      </c>
      <c r="AB1245" s="17">
        <v>7.9488320496735307E-2</v>
      </c>
      <c r="AC1245" s="17">
        <v>0</v>
      </c>
      <c r="AD1245" s="17">
        <v>0</v>
      </c>
      <c r="AE1245" s="17"/>
      <c r="AF1245" s="17">
        <v>5.08622171312327E-2</v>
      </c>
      <c r="AG1245" s="17">
        <v>9.5598348442462705E-2</v>
      </c>
      <c r="AH1245" s="17"/>
      <c r="AI1245" s="17">
        <v>9.3380118451243305E-2</v>
      </c>
      <c r="AJ1245" s="17">
        <v>5.9233105610568999E-2</v>
      </c>
      <c r="AK1245" s="17">
        <v>3.8600872605070703E-2</v>
      </c>
      <c r="AL1245" s="17">
        <v>0</v>
      </c>
      <c r="AM1245" s="17">
        <v>0.13187214205533901</v>
      </c>
      <c r="AN1245" s="17">
        <v>3.9564430613298597E-2</v>
      </c>
      <c r="AO1245" s="17">
        <v>0.108404057718175</v>
      </c>
      <c r="AP1245" s="17"/>
      <c r="AQ1245" s="17">
        <v>5.2266623889547802E-2</v>
      </c>
      <c r="AR1245" s="17">
        <v>8.4714257424949396E-2</v>
      </c>
      <c r="AS1245" s="17"/>
      <c r="AT1245" s="17">
        <v>6.0559405087923499E-2</v>
      </c>
      <c r="AU1245" s="17">
        <v>6.1377892314442503E-2</v>
      </c>
      <c r="AV1245" s="17">
        <v>9.2826065669546903E-2</v>
      </c>
      <c r="AW1245" s="17"/>
      <c r="AX1245" s="17">
        <v>3.7124605263213303E-2</v>
      </c>
      <c r="AY1245" s="17">
        <v>8.0725307483658207E-2</v>
      </c>
      <c r="AZ1245" s="17"/>
      <c r="BA1245" s="17">
        <v>0.103934136947317</v>
      </c>
      <c r="BB1245" s="17">
        <v>8.1994708820880502E-2</v>
      </c>
      <c r="BC1245" s="17">
        <v>5.9309855960778E-2</v>
      </c>
      <c r="BD1245" s="17">
        <v>4.7055300337903297E-2</v>
      </c>
      <c r="BE1245" s="17">
        <v>7.9096237301932507E-2</v>
      </c>
      <c r="BF1245" s="17"/>
      <c r="BG1245" s="17">
        <v>8.7553233622771995E-2</v>
      </c>
      <c r="BH1245" s="17">
        <v>6.97564455023581E-2</v>
      </c>
    </row>
    <row r="1246" spans="2:60" x14ac:dyDescent="0.35">
      <c r="B1246" t="s">
        <v>280</v>
      </c>
      <c r="C1246" s="17">
        <v>8.2843319273176605E-2</v>
      </c>
      <c r="D1246" s="17">
        <v>7.9002604565454604E-2</v>
      </c>
      <c r="E1246" s="17">
        <v>8.7720956081910606E-2</v>
      </c>
      <c r="F1246" s="17"/>
      <c r="G1246" s="17">
        <v>0.13708372828628501</v>
      </c>
      <c r="H1246" s="17">
        <v>4.8747953632754901E-2</v>
      </c>
      <c r="I1246" s="17">
        <v>4.4151688580137897E-2</v>
      </c>
      <c r="J1246" s="17">
        <v>0.14179614889853101</v>
      </c>
      <c r="K1246" s="17">
        <v>4.9605773656912197E-2</v>
      </c>
      <c r="L1246" s="17">
        <v>0.104165944876912</v>
      </c>
      <c r="M1246" s="17"/>
      <c r="N1246" s="17">
        <v>0.114822173268505</v>
      </c>
      <c r="O1246" s="17">
        <v>6.8586600541195697E-2</v>
      </c>
      <c r="P1246" s="17">
        <v>5.0164397384098898E-2</v>
      </c>
      <c r="Q1246" s="17">
        <v>9.8025550293334998E-2</v>
      </c>
      <c r="R1246" s="17">
        <v>3.2358993051670497E-2</v>
      </c>
      <c r="S1246" s="17"/>
      <c r="T1246" s="17">
        <v>6.0748074059952098E-2</v>
      </c>
      <c r="U1246" s="17">
        <v>5.6773745792007099E-2</v>
      </c>
      <c r="V1246" s="17">
        <v>9.8051415374586795E-2</v>
      </c>
      <c r="W1246" s="17">
        <v>9.3321875527995896E-2</v>
      </c>
      <c r="X1246" s="17"/>
      <c r="Y1246" s="17">
        <v>8.8046340086588001E-2</v>
      </c>
      <c r="Z1246" s="17">
        <v>8.5157521509566597E-2</v>
      </c>
      <c r="AA1246" s="17">
        <v>0</v>
      </c>
      <c r="AB1246" s="17">
        <v>8.0127443600001902E-2</v>
      </c>
      <c r="AC1246" s="17">
        <v>0</v>
      </c>
      <c r="AD1246" s="17">
        <v>7.33342255285232E-2</v>
      </c>
      <c r="AE1246" s="17"/>
      <c r="AF1246" s="17">
        <v>8.7189497286577197E-2</v>
      </c>
      <c r="AG1246" s="17">
        <v>6.7817283736885198E-2</v>
      </c>
      <c r="AH1246" s="17"/>
      <c r="AI1246" s="17">
        <v>7.4355573907652794E-2</v>
      </c>
      <c r="AJ1246" s="17">
        <v>0.124056049481664</v>
      </c>
      <c r="AK1246" s="17">
        <v>5.74129623439023E-2</v>
      </c>
      <c r="AL1246" s="17">
        <v>5.4278980723722801E-2</v>
      </c>
      <c r="AM1246" s="17">
        <v>9.5087298100421005E-2</v>
      </c>
      <c r="AN1246" s="17">
        <v>3.8667749937359303E-2</v>
      </c>
      <c r="AO1246" s="17">
        <v>0</v>
      </c>
      <c r="AP1246" s="17"/>
      <c r="AQ1246" s="17">
        <v>8.1180723227124996E-2</v>
      </c>
      <c r="AR1246" s="17">
        <v>5.7655782961311998E-2</v>
      </c>
      <c r="AS1246" s="17"/>
      <c r="AT1246" s="17">
        <v>4.72242972399151E-2</v>
      </c>
      <c r="AU1246" s="17">
        <v>0.107467691709488</v>
      </c>
      <c r="AV1246" s="17">
        <v>5.2806020904953802E-2</v>
      </c>
      <c r="AW1246" s="17"/>
      <c r="AX1246" s="17">
        <v>7.9979019186281697E-2</v>
      </c>
      <c r="AY1246" s="17">
        <v>8.3819632882458597E-2</v>
      </c>
      <c r="AZ1246" s="17"/>
      <c r="BA1246" s="17">
        <v>0.104181062781473</v>
      </c>
      <c r="BB1246" s="17">
        <v>5.0201470983429197E-2</v>
      </c>
      <c r="BC1246" s="17">
        <v>5.9473905365672E-2</v>
      </c>
      <c r="BD1246" s="17">
        <v>5.0216497763812401E-2</v>
      </c>
      <c r="BE1246" s="17">
        <v>9.6284187564005003E-2</v>
      </c>
      <c r="BF1246" s="17"/>
      <c r="BG1246" s="17">
        <v>6.3877620520064293E-2</v>
      </c>
      <c r="BH1246" s="17">
        <v>8.2855659181573005E-2</v>
      </c>
    </row>
    <row r="1247" spans="2:60" x14ac:dyDescent="0.35">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row>
    <row r="1248" spans="2:60" x14ac:dyDescent="0.35">
      <c r="B1248" s="6" t="s">
        <v>459</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row>
    <row r="1249" spans="2:60" x14ac:dyDescent="0.35">
      <c r="B1249" s="24" t="s">
        <v>182</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row>
    <row r="1250" spans="2:60" x14ac:dyDescent="0.35">
      <c r="B1250" t="s">
        <v>348</v>
      </c>
      <c r="C1250" s="17">
        <v>9.7341301595174595E-2</v>
      </c>
      <c r="D1250" s="17">
        <v>0.11387560480694001</v>
      </c>
      <c r="E1250" s="17">
        <v>8.1881402489770494E-2</v>
      </c>
      <c r="F1250" s="17"/>
      <c r="G1250" s="17">
        <v>9.0930349405559205E-2</v>
      </c>
      <c r="H1250" s="17">
        <v>0.13817542944453201</v>
      </c>
      <c r="I1250" s="17">
        <v>5.2871858848309097E-2</v>
      </c>
      <c r="J1250" s="17">
        <v>0.102196791153362</v>
      </c>
      <c r="K1250" s="17">
        <v>0.122409918640347</v>
      </c>
      <c r="L1250" s="17">
        <v>7.9242307308994606E-2</v>
      </c>
      <c r="M1250" s="17"/>
      <c r="N1250" s="17">
        <v>0.114188504712171</v>
      </c>
      <c r="O1250" s="17">
        <v>9.1238478325883804E-2</v>
      </c>
      <c r="P1250" s="17">
        <v>8.3111103290421998E-2</v>
      </c>
      <c r="Q1250" s="17">
        <v>7.7069900109666994E-2</v>
      </c>
      <c r="R1250" s="17">
        <v>0.171847797875497</v>
      </c>
      <c r="S1250" s="17"/>
      <c r="T1250" s="17">
        <v>5.0182424197810098E-2</v>
      </c>
      <c r="U1250" s="17">
        <v>4.89007940773898E-2</v>
      </c>
      <c r="V1250" s="17">
        <v>0.125449477347163</v>
      </c>
      <c r="W1250" s="17">
        <v>0.13673324706647</v>
      </c>
      <c r="X1250" s="17"/>
      <c r="Y1250" s="17">
        <v>0.11011927362394899</v>
      </c>
      <c r="Z1250" s="17">
        <v>9.9038439114341695E-2</v>
      </c>
      <c r="AA1250" s="17">
        <v>0.115586983873674</v>
      </c>
      <c r="AB1250" s="17">
        <v>8.5259306816209302E-2</v>
      </c>
      <c r="AC1250" s="17">
        <v>0</v>
      </c>
      <c r="AD1250" s="17">
        <v>7.6138412968483601E-2</v>
      </c>
      <c r="AE1250" s="17"/>
      <c r="AF1250" s="17">
        <v>0.112946278641403</v>
      </c>
      <c r="AG1250" s="17">
        <v>8.0923150158573098E-2</v>
      </c>
      <c r="AH1250" s="17"/>
      <c r="AI1250" s="17">
        <v>8.3788499615513601E-2</v>
      </c>
      <c r="AJ1250" s="17">
        <v>0.13162756361720801</v>
      </c>
      <c r="AK1250" s="17">
        <v>3.08479001590269E-2</v>
      </c>
      <c r="AL1250" s="17">
        <v>0.123454064664729</v>
      </c>
      <c r="AM1250" s="17">
        <v>9.1243163985211498E-2</v>
      </c>
      <c r="AN1250" s="17">
        <v>0.13839816985860001</v>
      </c>
      <c r="AO1250" s="17">
        <v>0</v>
      </c>
      <c r="AP1250" s="17"/>
      <c r="AQ1250" s="17">
        <v>0.101455839498738</v>
      </c>
      <c r="AR1250" s="17">
        <v>8.38537138551287E-2</v>
      </c>
      <c r="AS1250" s="17"/>
      <c r="AT1250" s="17">
        <v>6.9739328658734306E-2</v>
      </c>
      <c r="AU1250" s="17">
        <v>8.7790974696602506E-2</v>
      </c>
      <c r="AV1250" s="17">
        <v>9.7528984937735194E-2</v>
      </c>
      <c r="AW1250" s="17"/>
      <c r="AX1250" s="17">
        <v>2.5356599576494099E-2</v>
      </c>
      <c r="AY1250" s="17">
        <v>0.12245348627395899</v>
      </c>
      <c r="AZ1250" s="17"/>
      <c r="BA1250" s="17">
        <v>0.12634783270762101</v>
      </c>
      <c r="BB1250" s="17">
        <v>0.1045705270657</v>
      </c>
      <c r="BC1250" s="17">
        <v>5.2696600790970001E-2</v>
      </c>
      <c r="BD1250" s="17">
        <v>0.19020579167464599</v>
      </c>
      <c r="BE1250" s="17">
        <v>0.10708667574595999</v>
      </c>
      <c r="BF1250" s="17"/>
      <c r="BG1250" s="17">
        <v>0.109366383990991</v>
      </c>
      <c r="BH1250" s="17">
        <v>0.127413830952505</v>
      </c>
    </row>
    <row r="1251" spans="2:60" x14ac:dyDescent="0.35">
      <c r="B1251" t="s">
        <v>349</v>
      </c>
      <c r="C1251" s="17">
        <v>0.17882790859209699</v>
      </c>
      <c r="D1251" s="17">
        <v>0.18943021404909199</v>
      </c>
      <c r="E1251" s="17">
        <v>0.17435967735403299</v>
      </c>
      <c r="F1251" s="17"/>
      <c r="G1251" s="17">
        <v>0.19593039875755899</v>
      </c>
      <c r="H1251" s="17">
        <v>0.19716917172273199</v>
      </c>
      <c r="I1251" s="17">
        <v>0.20041679486394501</v>
      </c>
      <c r="J1251" s="17">
        <v>0.16836677730932401</v>
      </c>
      <c r="K1251" s="17">
        <v>0.19730089218330099</v>
      </c>
      <c r="L1251" s="17">
        <v>0.12609316114060601</v>
      </c>
      <c r="M1251" s="17"/>
      <c r="N1251" s="17">
        <v>0.15944019810273999</v>
      </c>
      <c r="O1251" s="17">
        <v>0.20676650538521599</v>
      </c>
      <c r="P1251" s="17">
        <v>0.20529542255446701</v>
      </c>
      <c r="Q1251" s="17">
        <v>0.188531666333424</v>
      </c>
      <c r="R1251" s="17">
        <v>8.4791200764330193E-2</v>
      </c>
      <c r="S1251" s="17"/>
      <c r="T1251" s="17">
        <v>0.210789881764016</v>
      </c>
      <c r="U1251" s="17">
        <v>0.17905008656690699</v>
      </c>
      <c r="V1251" s="17">
        <v>0.18620596873143999</v>
      </c>
      <c r="W1251" s="17">
        <v>0.136608528297263</v>
      </c>
      <c r="X1251" s="17"/>
      <c r="Y1251" s="17">
        <v>0.19377058935116201</v>
      </c>
      <c r="Z1251" s="17">
        <v>0.16303791782372901</v>
      </c>
      <c r="AA1251" s="17">
        <v>0</v>
      </c>
      <c r="AB1251" s="17">
        <v>0.200074662069743</v>
      </c>
      <c r="AC1251" s="17">
        <v>0</v>
      </c>
      <c r="AD1251" s="17">
        <v>0.22919039114183601</v>
      </c>
      <c r="AE1251" s="17"/>
      <c r="AF1251" s="17">
        <v>0.14564702953582701</v>
      </c>
      <c r="AG1251" s="17">
        <v>0.21573961260615501</v>
      </c>
      <c r="AH1251" s="17"/>
      <c r="AI1251" s="17">
        <v>0.40296491930310702</v>
      </c>
      <c r="AJ1251" s="17">
        <v>0.146312957746907</v>
      </c>
      <c r="AK1251" s="17">
        <v>8.5317476555510002E-2</v>
      </c>
      <c r="AL1251" s="17">
        <v>0.18864300900657599</v>
      </c>
      <c r="AM1251" s="17">
        <v>0.24593338670863499</v>
      </c>
      <c r="AN1251" s="17">
        <v>0.14655664925544201</v>
      </c>
      <c r="AO1251" s="17">
        <v>0</v>
      </c>
      <c r="AP1251" s="17"/>
      <c r="AQ1251" s="17">
        <v>0.14201445626425199</v>
      </c>
      <c r="AR1251" s="17">
        <v>0.23271051492900899</v>
      </c>
      <c r="AS1251" s="17"/>
      <c r="AT1251" s="17">
        <v>0.11506631875187499</v>
      </c>
      <c r="AU1251" s="17">
        <v>0.17803902282553299</v>
      </c>
      <c r="AV1251" s="17">
        <v>0.24496252302504701</v>
      </c>
      <c r="AW1251" s="17"/>
      <c r="AX1251" s="17">
        <v>0.16956718915601199</v>
      </c>
      <c r="AY1251" s="17">
        <v>0.18205855191235501</v>
      </c>
      <c r="AZ1251" s="17"/>
      <c r="BA1251" s="17">
        <v>0.20882182848775899</v>
      </c>
      <c r="BB1251" s="17">
        <v>0.151075698159058</v>
      </c>
      <c r="BC1251" s="17">
        <v>0.19967629683975799</v>
      </c>
      <c r="BD1251" s="17">
        <v>0</v>
      </c>
      <c r="BE1251" s="17">
        <v>0.23425376202140999</v>
      </c>
      <c r="BF1251" s="17"/>
      <c r="BG1251" s="17">
        <v>0.16379270657136399</v>
      </c>
      <c r="BH1251" s="17">
        <v>0.17696594651563</v>
      </c>
    </row>
    <row r="1252" spans="2:60" x14ac:dyDescent="0.35">
      <c r="B1252" t="s">
        <v>350</v>
      </c>
      <c r="C1252" s="17">
        <v>0.43959649833704001</v>
      </c>
      <c r="D1252" s="17">
        <v>0.38342793411153397</v>
      </c>
      <c r="E1252" s="17">
        <v>0.492301590433601</v>
      </c>
      <c r="F1252" s="17"/>
      <c r="G1252" s="17">
        <v>0.33435252074363297</v>
      </c>
      <c r="H1252" s="17">
        <v>0.41538876650580697</v>
      </c>
      <c r="I1252" s="17">
        <v>0.46687362080624401</v>
      </c>
      <c r="J1252" s="17">
        <v>0.436261109130474</v>
      </c>
      <c r="K1252" s="17">
        <v>0.39338601597811601</v>
      </c>
      <c r="L1252" s="17">
        <v>0.54992138135831903</v>
      </c>
      <c r="M1252" s="17"/>
      <c r="N1252" s="17">
        <v>0.44433132662350799</v>
      </c>
      <c r="O1252" s="17">
        <v>0.46503270792725399</v>
      </c>
      <c r="P1252" s="17">
        <v>0.49163427760587902</v>
      </c>
      <c r="Q1252" s="17">
        <v>0.36335296439963999</v>
      </c>
      <c r="R1252" s="17">
        <v>0.31463193191769201</v>
      </c>
      <c r="S1252" s="17"/>
      <c r="T1252" s="17">
        <v>0.38951907260185797</v>
      </c>
      <c r="U1252" s="17">
        <v>0.52831522109848605</v>
      </c>
      <c r="V1252" s="17">
        <v>0.42193814864717399</v>
      </c>
      <c r="W1252" s="17">
        <v>0.426669475844551</v>
      </c>
      <c r="X1252" s="17"/>
      <c r="Y1252" s="17">
        <v>0.36715061825873202</v>
      </c>
      <c r="Z1252" s="17">
        <v>0.46769909481268401</v>
      </c>
      <c r="AA1252" s="17">
        <v>0.58603359068871597</v>
      </c>
      <c r="AB1252" s="17">
        <v>0.54455881057465005</v>
      </c>
      <c r="AC1252" s="17">
        <v>0.30731215226432801</v>
      </c>
      <c r="AD1252" s="17">
        <v>0.43546057582394998</v>
      </c>
      <c r="AE1252" s="17"/>
      <c r="AF1252" s="17">
        <v>0.46792331145127902</v>
      </c>
      <c r="AG1252" s="17">
        <v>0.41410651219057698</v>
      </c>
      <c r="AH1252" s="17"/>
      <c r="AI1252" s="17">
        <v>0.27457568269691601</v>
      </c>
      <c r="AJ1252" s="17">
        <v>0.45889621593098501</v>
      </c>
      <c r="AK1252" s="17">
        <v>0.60170858106617697</v>
      </c>
      <c r="AL1252" s="17">
        <v>0.425797911483763</v>
      </c>
      <c r="AM1252" s="17">
        <v>0.349649301136153</v>
      </c>
      <c r="AN1252" s="17">
        <v>0.37132192753219001</v>
      </c>
      <c r="AO1252" s="17">
        <v>0.77280765427892495</v>
      </c>
      <c r="AP1252" s="17"/>
      <c r="AQ1252" s="17">
        <v>0.41778532462611201</v>
      </c>
      <c r="AR1252" s="17">
        <v>0.45002693448829301</v>
      </c>
      <c r="AS1252" s="17"/>
      <c r="AT1252" s="17">
        <v>0.47281413916349402</v>
      </c>
      <c r="AU1252" s="17">
        <v>0.44438599421726099</v>
      </c>
      <c r="AV1252" s="17">
        <v>0.40166718607270002</v>
      </c>
      <c r="AW1252" s="17"/>
      <c r="AX1252" s="17">
        <v>0.55358984190391203</v>
      </c>
      <c r="AY1252" s="17">
        <v>0.39982941150433299</v>
      </c>
      <c r="AZ1252" s="17"/>
      <c r="BA1252" s="17">
        <v>0.43365177630913498</v>
      </c>
      <c r="BB1252" s="17">
        <v>0.51494642903914101</v>
      </c>
      <c r="BC1252" s="17">
        <v>0.39694426945410399</v>
      </c>
      <c r="BD1252" s="17">
        <v>0.63922619940820702</v>
      </c>
      <c r="BE1252" s="17">
        <v>0.40553793211338701</v>
      </c>
      <c r="BF1252" s="17"/>
      <c r="BG1252" s="17">
        <v>0.49704350157442101</v>
      </c>
      <c r="BH1252" s="17">
        <v>0.46268745332973199</v>
      </c>
    </row>
    <row r="1253" spans="2:60" x14ac:dyDescent="0.35">
      <c r="B1253" t="s">
        <v>351</v>
      </c>
      <c r="C1253" s="17">
        <v>0.208083238911802</v>
      </c>
      <c r="D1253" s="17">
        <v>0.25148228180180898</v>
      </c>
      <c r="E1253" s="17">
        <v>0.163074213353533</v>
      </c>
      <c r="F1253" s="17"/>
      <c r="G1253" s="17">
        <v>0.28176698011822499</v>
      </c>
      <c r="H1253" s="17">
        <v>0.14979781563571401</v>
      </c>
      <c r="I1253" s="17">
        <v>0.24388790329933599</v>
      </c>
      <c r="J1253" s="17">
        <v>0.206108259147396</v>
      </c>
      <c r="K1253" s="17">
        <v>0.22328596817176699</v>
      </c>
      <c r="L1253" s="17">
        <v>0.167304056667965</v>
      </c>
      <c r="M1253" s="17"/>
      <c r="N1253" s="17">
        <v>0.145338250192835</v>
      </c>
      <c r="O1253" s="17">
        <v>0.13901892319292</v>
      </c>
      <c r="P1253" s="17">
        <v>0.172890359744927</v>
      </c>
      <c r="Q1253" s="17">
        <v>0.32255323245829098</v>
      </c>
      <c r="R1253" s="17">
        <v>0.40541100834030303</v>
      </c>
      <c r="S1253" s="17"/>
      <c r="T1253" s="17">
        <v>0.26993028016097897</v>
      </c>
      <c r="U1253" s="17">
        <v>0.188482117071365</v>
      </c>
      <c r="V1253" s="17">
        <v>0.19332765077767899</v>
      </c>
      <c r="W1253" s="17">
        <v>0.20005460704488801</v>
      </c>
      <c r="X1253" s="17"/>
      <c r="Y1253" s="17">
        <v>0.20959002860492201</v>
      </c>
      <c r="Z1253" s="17">
        <v>0.209987049704115</v>
      </c>
      <c r="AA1253" s="17">
        <v>0.29837942543760998</v>
      </c>
      <c r="AB1253" s="17">
        <v>0.14507910533881199</v>
      </c>
      <c r="AC1253" s="17">
        <v>0.69268784773567205</v>
      </c>
      <c r="AD1253" s="17">
        <v>0.17766590709565999</v>
      </c>
      <c r="AE1253" s="17"/>
      <c r="AF1253" s="17">
        <v>0.19359511966207699</v>
      </c>
      <c r="AG1253" s="17">
        <v>0.22822263068148901</v>
      </c>
      <c r="AH1253" s="17"/>
      <c r="AI1253" s="17">
        <v>7.4045802654178303E-2</v>
      </c>
      <c r="AJ1253" s="17">
        <v>0.16844297358803101</v>
      </c>
      <c r="AK1253" s="17">
        <v>0.18106549287677801</v>
      </c>
      <c r="AL1253" s="17">
        <v>0.219004734868742</v>
      </c>
      <c r="AM1253" s="17">
        <v>0.24798086309696499</v>
      </c>
      <c r="AN1253" s="17">
        <v>0.34372325335376802</v>
      </c>
      <c r="AO1253" s="17">
        <v>0.227192345721075</v>
      </c>
      <c r="AP1253" s="17"/>
      <c r="AQ1253" s="17">
        <v>0.26756431046575802</v>
      </c>
      <c r="AR1253" s="17">
        <v>0.16322358071478699</v>
      </c>
      <c r="AS1253" s="17"/>
      <c r="AT1253" s="17">
        <v>0.26359418818571001</v>
      </c>
      <c r="AU1253" s="17">
        <v>0.20676637417634999</v>
      </c>
      <c r="AV1253" s="17">
        <v>0.19518370113990299</v>
      </c>
      <c r="AW1253" s="17"/>
      <c r="AX1253" s="17">
        <v>0.18397653471270101</v>
      </c>
      <c r="AY1253" s="17">
        <v>0.216492970297334</v>
      </c>
      <c r="AZ1253" s="17"/>
      <c r="BA1253" s="17">
        <v>0.16488554235806499</v>
      </c>
      <c r="BB1253" s="17">
        <v>0.18944026316037799</v>
      </c>
      <c r="BC1253" s="17">
        <v>0.27880719021573702</v>
      </c>
      <c r="BD1253" s="17">
        <v>9.8913836879905404E-2</v>
      </c>
      <c r="BE1253" s="17">
        <v>0.16739039513986001</v>
      </c>
      <c r="BF1253" s="17"/>
      <c r="BG1253" s="17">
        <v>0.184032756384991</v>
      </c>
      <c r="BH1253" s="17">
        <v>0.15064414354408601</v>
      </c>
    </row>
    <row r="1254" spans="2:60" x14ac:dyDescent="0.35">
      <c r="B1254" t="s">
        <v>352</v>
      </c>
      <c r="C1254" s="17">
        <v>2.3508991280843401E-2</v>
      </c>
      <c r="D1254" s="17">
        <v>1.14753338570605E-2</v>
      </c>
      <c r="E1254" s="17">
        <v>3.1734972668110303E-2</v>
      </c>
      <c r="F1254" s="17"/>
      <c r="G1254" s="17">
        <v>4.9471910965855001E-2</v>
      </c>
      <c r="H1254" s="17">
        <v>4.9515697269304597E-2</v>
      </c>
      <c r="I1254" s="17">
        <v>0</v>
      </c>
      <c r="J1254" s="17">
        <v>1.45021699094564E-2</v>
      </c>
      <c r="K1254" s="17">
        <v>1.6077720273490699E-2</v>
      </c>
      <c r="L1254" s="17">
        <v>1.8061636080128899E-2</v>
      </c>
      <c r="M1254" s="17"/>
      <c r="N1254" s="17">
        <v>2.8582064979456E-2</v>
      </c>
      <c r="O1254" s="17">
        <v>3.2770906650182903E-2</v>
      </c>
      <c r="P1254" s="17">
        <v>1.5157692263713E-2</v>
      </c>
      <c r="Q1254" s="17">
        <v>2.62303788170557E-2</v>
      </c>
      <c r="R1254" s="17">
        <v>2.3318061102178801E-2</v>
      </c>
      <c r="S1254" s="17"/>
      <c r="T1254" s="17">
        <v>1.8034449715097201E-2</v>
      </c>
      <c r="U1254" s="17">
        <v>1.1842095529744801E-2</v>
      </c>
      <c r="V1254" s="17">
        <v>2.87421161378166E-2</v>
      </c>
      <c r="W1254" s="17">
        <v>3.0586988736621499E-2</v>
      </c>
      <c r="X1254" s="17"/>
      <c r="Y1254" s="17">
        <v>5.7920754250889502E-2</v>
      </c>
      <c r="Z1254" s="17">
        <v>1.21779736529096E-2</v>
      </c>
      <c r="AA1254" s="17">
        <v>0</v>
      </c>
      <c r="AB1254" s="17">
        <v>0</v>
      </c>
      <c r="AC1254" s="17">
        <v>0</v>
      </c>
      <c r="AD1254" s="17">
        <v>0</v>
      </c>
      <c r="AE1254" s="17"/>
      <c r="AF1254" s="17">
        <v>1.6027858884309801E-2</v>
      </c>
      <c r="AG1254" s="17">
        <v>2.49608647018018E-2</v>
      </c>
      <c r="AH1254" s="17"/>
      <c r="AI1254" s="17">
        <v>0</v>
      </c>
      <c r="AJ1254" s="17">
        <v>2.4595692030869601E-2</v>
      </c>
      <c r="AK1254" s="17">
        <v>3.3338853023137799E-2</v>
      </c>
      <c r="AL1254" s="17">
        <v>0</v>
      </c>
      <c r="AM1254" s="17">
        <v>4.6951430484985401E-2</v>
      </c>
      <c r="AN1254" s="17">
        <v>0</v>
      </c>
      <c r="AO1254" s="17">
        <v>0</v>
      </c>
      <c r="AP1254" s="17"/>
      <c r="AQ1254" s="17">
        <v>1.6712489570495499E-2</v>
      </c>
      <c r="AR1254" s="17">
        <v>1.6498272867303401E-2</v>
      </c>
      <c r="AS1254" s="17"/>
      <c r="AT1254" s="17">
        <v>3.2643907074170399E-2</v>
      </c>
      <c r="AU1254" s="17">
        <v>1.8787425792983301E-2</v>
      </c>
      <c r="AV1254" s="17">
        <v>1.7094643698664602E-2</v>
      </c>
      <c r="AW1254" s="17"/>
      <c r="AX1254" s="17">
        <v>2.28726833948244E-2</v>
      </c>
      <c r="AY1254" s="17">
        <v>2.3730970127711901E-2</v>
      </c>
      <c r="AZ1254" s="17"/>
      <c r="BA1254" s="17">
        <v>2.3152027254456201E-2</v>
      </c>
      <c r="BB1254" s="17">
        <v>2.1414150175621201E-2</v>
      </c>
      <c r="BC1254" s="17">
        <v>2.4174941950141499E-2</v>
      </c>
      <c r="BD1254" s="17">
        <v>0</v>
      </c>
      <c r="BE1254" s="17">
        <v>2.0449817705296799E-2</v>
      </c>
      <c r="BF1254" s="17"/>
      <c r="BG1254" s="17">
        <v>2.1796870148462599E-2</v>
      </c>
      <c r="BH1254" s="17">
        <v>1.54487224241854E-2</v>
      </c>
    </row>
    <row r="1255" spans="2:60" x14ac:dyDescent="0.35">
      <c r="B1255" t="s">
        <v>280</v>
      </c>
      <c r="C1255" s="17">
        <v>5.2642061283042399E-2</v>
      </c>
      <c r="D1255" s="17">
        <v>5.0308631373565199E-2</v>
      </c>
      <c r="E1255" s="17">
        <v>5.6648143700952003E-2</v>
      </c>
      <c r="F1255" s="17"/>
      <c r="G1255" s="17">
        <v>4.7547840009169499E-2</v>
      </c>
      <c r="H1255" s="17">
        <v>4.99531194219111E-2</v>
      </c>
      <c r="I1255" s="17">
        <v>3.5949822182165803E-2</v>
      </c>
      <c r="J1255" s="17">
        <v>7.2564893349987697E-2</v>
      </c>
      <c r="K1255" s="17">
        <v>4.7539484752977999E-2</v>
      </c>
      <c r="L1255" s="17">
        <v>5.9377457443986099E-2</v>
      </c>
      <c r="M1255" s="17"/>
      <c r="N1255" s="17">
        <v>0.10811965538929</v>
      </c>
      <c r="O1255" s="17">
        <v>6.5172478518543797E-2</v>
      </c>
      <c r="P1255" s="17">
        <v>3.1911144540592899E-2</v>
      </c>
      <c r="Q1255" s="17">
        <v>2.2261857881922101E-2</v>
      </c>
      <c r="R1255" s="17">
        <v>0</v>
      </c>
      <c r="S1255" s="17"/>
      <c r="T1255" s="17">
        <v>6.1543891560239997E-2</v>
      </c>
      <c r="U1255" s="17">
        <v>4.3409685656108303E-2</v>
      </c>
      <c r="V1255" s="17">
        <v>4.4336638358727198E-2</v>
      </c>
      <c r="W1255" s="17">
        <v>6.93471530102059E-2</v>
      </c>
      <c r="X1255" s="17"/>
      <c r="Y1255" s="17">
        <v>6.14487359103442E-2</v>
      </c>
      <c r="Z1255" s="17">
        <v>4.8059524892220401E-2</v>
      </c>
      <c r="AA1255" s="17">
        <v>0</v>
      </c>
      <c r="AB1255" s="17">
        <v>2.5028115200585E-2</v>
      </c>
      <c r="AC1255" s="17">
        <v>0</v>
      </c>
      <c r="AD1255" s="17">
        <v>8.1544712970070404E-2</v>
      </c>
      <c r="AE1255" s="17"/>
      <c r="AF1255" s="17">
        <v>6.3860401825104204E-2</v>
      </c>
      <c r="AG1255" s="17">
        <v>3.60472296614038E-2</v>
      </c>
      <c r="AH1255" s="17"/>
      <c r="AI1255" s="17">
        <v>0.164625095730285</v>
      </c>
      <c r="AJ1255" s="17">
        <v>7.0124597085999205E-2</v>
      </c>
      <c r="AK1255" s="17">
        <v>6.7721696319369903E-2</v>
      </c>
      <c r="AL1255" s="17">
        <v>4.3100279976190502E-2</v>
      </c>
      <c r="AM1255" s="17">
        <v>1.8241854588049802E-2</v>
      </c>
      <c r="AN1255" s="17">
        <v>0</v>
      </c>
      <c r="AO1255" s="17">
        <v>0</v>
      </c>
      <c r="AP1255" s="17"/>
      <c r="AQ1255" s="17">
        <v>5.4467579574644202E-2</v>
      </c>
      <c r="AR1255" s="17">
        <v>5.3686983145478699E-2</v>
      </c>
      <c r="AS1255" s="17"/>
      <c r="AT1255" s="17">
        <v>4.61421181660161E-2</v>
      </c>
      <c r="AU1255" s="17">
        <v>6.4230208291271199E-2</v>
      </c>
      <c r="AV1255" s="17">
        <v>4.3562961125950497E-2</v>
      </c>
      <c r="AW1255" s="17"/>
      <c r="AX1255" s="17">
        <v>4.4637151256056398E-2</v>
      </c>
      <c r="AY1255" s="17">
        <v>5.54346098843072E-2</v>
      </c>
      <c r="AZ1255" s="17"/>
      <c r="BA1255" s="17">
        <v>4.3140992882963997E-2</v>
      </c>
      <c r="BB1255" s="17">
        <v>1.85529324001018E-2</v>
      </c>
      <c r="BC1255" s="17">
        <v>4.7700700749290101E-2</v>
      </c>
      <c r="BD1255" s="17">
        <v>7.1654172037241101E-2</v>
      </c>
      <c r="BE1255" s="17">
        <v>6.5281417274085707E-2</v>
      </c>
      <c r="BF1255" s="17"/>
      <c r="BG1255" s="17">
        <v>2.3967781329770101E-2</v>
      </c>
      <c r="BH1255" s="17">
        <v>6.6839903233862394E-2</v>
      </c>
    </row>
    <row r="1256" spans="2:60" x14ac:dyDescent="0.35">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row>
    <row r="1257" spans="2:60" x14ac:dyDescent="0.35">
      <c r="B1257" s="6" t="s">
        <v>460</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row>
    <row r="1258" spans="2:60" x14ac:dyDescent="0.35">
      <c r="B1258" s="24" t="s">
        <v>182</v>
      </c>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17"/>
      <c r="AH1258" s="17"/>
      <c r="AI1258" s="17"/>
      <c r="AJ1258" s="17"/>
      <c r="AK1258" s="17"/>
      <c r="AL1258" s="17"/>
      <c r="AM1258" s="17"/>
      <c r="AN1258" s="17"/>
      <c r="AO1258" s="17"/>
      <c r="AP1258" s="17"/>
      <c r="AQ1258" s="17"/>
      <c r="AR1258" s="17"/>
      <c r="AS1258" s="17"/>
      <c r="AT1258" s="17"/>
      <c r="AU1258" s="17"/>
      <c r="AV1258" s="17"/>
      <c r="AW1258" s="17"/>
      <c r="AX1258" s="17"/>
      <c r="AY1258" s="17"/>
      <c r="AZ1258" s="17"/>
      <c r="BA1258" s="17"/>
      <c r="BB1258" s="17"/>
      <c r="BC1258" s="17"/>
      <c r="BD1258" s="17"/>
      <c r="BE1258" s="17"/>
      <c r="BF1258" s="17"/>
      <c r="BG1258" s="17"/>
      <c r="BH1258" s="17"/>
    </row>
    <row r="1259" spans="2:60" x14ac:dyDescent="0.35">
      <c r="B1259" t="s">
        <v>348</v>
      </c>
      <c r="C1259" s="17">
        <v>0.18605274327433499</v>
      </c>
      <c r="D1259" s="17">
        <v>0.18168174831883999</v>
      </c>
      <c r="E1259" s="17">
        <v>0.189937008177817</v>
      </c>
      <c r="F1259" s="17"/>
      <c r="G1259" s="17">
        <v>0.22756613262749401</v>
      </c>
      <c r="H1259" s="17">
        <v>0.127022547325878</v>
      </c>
      <c r="I1259" s="17">
        <v>9.8324410769586701E-2</v>
      </c>
      <c r="J1259" s="17">
        <v>0.16533907067578901</v>
      </c>
      <c r="K1259" s="17">
        <v>0.19932472767560599</v>
      </c>
      <c r="L1259" s="17">
        <v>0.27703002692071099</v>
      </c>
      <c r="M1259" s="17"/>
      <c r="N1259" s="17">
        <v>0.236068598027561</v>
      </c>
      <c r="O1259" s="17">
        <v>0.179806449068561</v>
      </c>
      <c r="P1259" s="17">
        <v>0.169474398588805</v>
      </c>
      <c r="Q1259" s="17">
        <v>0.15216656911596299</v>
      </c>
      <c r="R1259" s="17">
        <v>0.187015271847949</v>
      </c>
      <c r="S1259" s="17"/>
      <c r="T1259" s="17">
        <v>0.18589146509835</v>
      </c>
      <c r="U1259" s="17">
        <v>0.18510383241138401</v>
      </c>
      <c r="V1259" s="17">
        <v>0.17419842807695601</v>
      </c>
      <c r="W1259" s="17">
        <v>0.20880539878686599</v>
      </c>
      <c r="X1259" s="17"/>
      <c r="Y1259" s="17">
        <v>0.16217978229860899</v>
      </c>
      <c r="Z1259" s="17">
        <v>0.18743179308195401</v>
      </c>
      <c r="AA1259" s="17">
        <v>0.21324626872508901</v>
      </c>
      <c r="AB1259" s="17">
        <v>0.27490143406685202</v>
      </c>
      <c r="AC1259" s="17">
        <v>0</v>
      </c>
      <c r="AD1259" s="17">
        <v>0.179978169108966</v>
      </c>
      <c r="AE1259" s="17"/>
      <c r="AF1259" s="17">
        <v>0.17376113695690801</v>
      </c>
      <c r="AG1259" s="17">
        <v>0.20266122434172201</v>
      </c>
      <c r="AH1259" s="17"/>
      <c r="AI1259" s="17">
        <v>0.31379578922518803</v>
      </c>
      <c r="AJ1259" s="17">
        <v>0.269357973107755</v>
      </c>
      <c r="AK1259" s="17">
        <v>0.13075719822128901</v>
      </c>
      <c r="AL1259" s="17">
        <v>4.2750483002949001E-2</v>
      </c>
      <c r="AM1259" s="17">
        <v>0.18086901107330799</v>
      </c>
      <c r="AN1259" s="17">
        <v>0.22046261597509401</v>
      </c>
      <c r="AO1259" s="17">
        <v>0.100975113030741</v>
      </c>
      <c r="AP1259" s="17"/>
      <c r="AQ1259" s="17">
        <v>0.16376888087837299</v>
      </c>
      <c r="AR1259" s="17">
        <v>0.229675403271418</v>
      </c>
      <c r="AS1259" s="17"/>
      <c r="AT1259" s="17">
        <v>0.11245835607376301</v>
      </c>
      <c r="AU1259" s="17">
        <v>0.17996851539870201</v>
      </c>
      <c r="AV1259" s="17">
        <v>0.22238928737817301</v>
      </c>
      <c r="AW1259" s="17"/>
      <c r="AX1259" s="17">
        <v>0.18803592869074501</v>
      </c>
      <c r="AY1259" s="17">
        <v>0.185236617169553</v>
      </c>
      <c r="AZ1259" s="17"/>
      <c r="BA1259" s="17">
        <v>0.26145508559703901</v>
      </c>
      <c r="BB1259" s="17">
        <v>0.126932005524725</v>
      </c>
      <c r="BC1259" s="17">
        <v>0.19200479703185999</v>
      </c>
      <c r="BD1259" s="17">
        <v>0</v>
      </c>
      <c r="BE1259" s="17">
        <v>0.281572228912293</v>
      </c>
      <c r="BF1259" s="17"/>
      <c r="BG1259" s="17">
        <v>0.16266597103229699</v>
      </c>
      <c r="BH1259" s="17">
        <v>0.20528682986215399</v>
      </c>
    </row>
    <row r="1260" spans="2:60" x14ac:dyDescent="0.35">
      <c r="B1260" t="s">
        <v>349</v>
      </c>
      <c r="C1260" s="17">
        <v>0.27142857412354998</v>
      </c>
      <c r="D1260" s="17">
        <v>0.28279174944254698</v>
      </c>
      <c r="E1260" s="17">
        <v>0.25812324183912899</v>
      </c>
      <c r="F1260" s="17"/>
      <c r="G1260" s="17">
        <v>8.6287062709821394E-2</v>
      </c>
      <c r="H1260" s="17">
        <v>0.26805647977147401</v>
      </c>
      <c r="I1260" s="17">
        <v>0.34079851514189502</v>
      </c>
      <c r="J1260" s="17">
        <v>0.25470808541124401</v>
      </c>
      <c r="K1260" s="17">
        <v>0.26983521059618298</v>
      </c>
      <c r="L1260" s="17">
        <v>0.34119174320909901</v>
      </c>
      <c r="M1260" s="17"/>
      <c r="N1260" s="17">
        <v>0.19559370747257701</v>
      </c>
      <c r="O1260" s="17">
        <v>0.26214920305280798</v>
      </c>
      <c r="P1260" s="17">
        <v>0.31523180565091402</v>
      </c>
      <c r="Q1260" s="17">
        <v>0.287261891072638</v>
      </c>
      <c r="R1260" s="17">
        <v>0.24661699202720999</v>
      </c>
      <c r="S1260" s="17"/>
      <c r="T1260" s="17">
        <v>0.31258588887307698</v>
      </c>
      <c r="U1260" s="17">
        <v>0.29376562480669799</v>
      </c>
      <c r="V1260" s="17">
        <v>0.25046225798895</v>
      </c>
      <c r="W1260" s="17">
        <v>0.25194939642101499</v>
      </c>
      <c r="X1260" s="17"/>
      <c r="Y1260" s="17">
        <v>0.25847731024412801</v>
      </c>
      <c r="Z1260" s="17">
        <v>0.29741222369509701</v>
      </c>
      <c r="AA1260" s="17">
        <v>0.14748447129671699</v>
      </c>
      <c r="AB1260" s="17">
        <v>0.226384059287699</v>
      </c>
      <c r="AC1260" s="17">
        <v>0.160633772649874</v>
      </c>
      <c r="AD1260" s="17">
        <v>0.32308855424095201</v>
      </c>
      <c r="AE1260" s="17"/>
      <c r="AF1260" s="17">
        <v>0.28698557957949899</v>
      </c>
      <c r="AG1260" s="17">
        <v>0.25304308634433298</v>
      </c>
      <c r="AH1260" s="17"/>
      <c r="AI1260" s="17">
        <v>0.27368464841621498</v>
      </c>
      <c r="AJ1260" s="17">
        <v>0.19235979220027799</v>
      </c>
      <c r="AK1260" s="17">
        <v>0.33398738123544802</v>
      </c>
      <c r="AL1260" s="17">
        <v>0.28201752305105698</v>
      </c>
      <c r="AM1260" s="17">
        <v>0.261728532177818</v>
      </c>
      <c r="AN1260" s="17">
        <v>0.28038261538397602</v>
      </c>
      <c r="AO1260" s="17">
        <v>0.40737014951511302</v>
      </c>
      <c r="AP1260" s="17"/>
      <c r="AQ1260" s="17">
        <v>0.28254408560982902</v>
      </c>
      <c r="AR1260" s="17">
        <v>0.26558221017482297</v>
      </c>
      <c r="AS1260" s="17"/>
      <c r="AT1260" s="17">
        <v>0.28874515739029599</v>
      </c>
      <c r="AU1260" s="17">
        <v>0.25657310421385499</v>
      </c>
      <c r="AV1260" s="17">
        <v>0.29392180088820202</v>
      </c>
      <c r="AW1260" s="17"/>
      <c r="AX1260" s="17">
        <v>0.273507226792776</v>
      </c>
      <c r="AY1260" s="17">
        <v>0.270573161063282</v>
      </c>
      <c r="AZ1260" s="17"/>
      <c r="BA1260" s="17">
        <v>0.205796854084623</v>
      </c>
      <c r="BB1260" s="17">
        <v>0.29922046407526698</v>
      </c>
      <c r="BC1260" s="17">
        <v>0.28505110950268597</v>
      </c>
      <c r="BD1260" s="17">
        <v>0.232144231995004</v>
      </c>
      <c r="BE1260" s="17">
        <v>0.32704742314294599</v>
      </c>
      <c r="BF1260" s="17"/>
      <c r="BG1260" s="17">
        <v>0.27440393404039098</v>
      </c>
      <c r="BH1260" s="17">
        <v>0.30133562679207998</v>
      </c>
    </row>
    <row r="1261" spans="2:60" x14ac:dyDescent="0.35">
      <c r="B1261" t="s">
        <v>350</v>
      </c>
      <c r="C1261" s="17">
        <v>0.35996041262513401</v>
      </c>
      <c r="D1261" s="17">
        <v>0.37423619093678201</v>
      </c>
      <c r="E1261" s="17">
        <v>0.35627221520626701</v>
      </c>
      <c r="F1261" s="17"/>
      <c r="G1261" s="17">
        <v>0.40107977703304298</v>
      </c>
      <c r="H1261" s="17">
        <v>0.37087715522154102</v>
      </c>
      <c r="I1261" s="17">
        <v>0.37857240545249699</v>
      </c>
      <c r="J1261" s="17">
        <v>0.40197720724376701</v>
      </c>
      <c r="K1261" s="17">
        <v>0.38928349212916702</v>
      </c>
      <c r="L1261" s="17">
        <v>0.25924052090838301</v>
      </c>
      <c r="M1261" s="17"/>
      <c r="N1261" s="17">
        <v>0.33420384783982399</v>
      </c>
      <c r="O1261" s="17">
        <v>0.36148903620960998</v>
      </c>
      <c r="P1261" s="17">
        <v>0.36801090835205802</v>
      </c>
      <c r="Q1261" s="17">
        <v>0.37061719917122599</v>
      </c>
      <c r="R1261" s="17">
        <v>0.40953501600463899</v>
      </c>
      <c r="S1261" s="17"/>
      <c r="T1261" s="17">
        <v>0.35583322448666899</v>
      </c>
      <c r="U1261" s="17">
        <v>0.31117656908778002</v>
      </c>
      <c r="V1261" s="17">
        <v>0.42207418044832801</v>
      </c>
      <c r="W1261" s="17">
        <v>0.30075550948541802</v>
      </c>
      <c r="X1261" s="17"/>
      <c r="Y1261" s="17">
        <v>0.28285390567707602</v>
      </c>
      <c r="Z1261" s="17">
        <v>0.37541731009733098</v>
      </c>
      <c r="AA1261" s="17">
        <v>0.50491709815826202</v>
      </c>
      <c r="AB1261" s="17">
        <v>0.39788838163143297</v>
      </c>
      <c r="AC1261" s="17">
        <v>0.839366227350126</v>
      </c>
      <c r="AD1261" s="17">
        <v>0.336123833419953</v>
      </c>
      <c r="AE1261" s="17"/>
      <c r="AF1261" s="17">
        <v>0.36511462170159997</v>
      </c>
      <c r="AG1261" s="17">
        <v>0.35527289208815599</v>
      </c>
      <c r="AH1261" s="17"/>
      <c r="AI1261" s="17">
        <v>0.20515269315495499</v>
      </c>
      <c r="AJ1261" s="17">
        <v>0.31157952477711698</v>
      </c>
      <c r="AK1261" s="17">
        <v>0.33438561012152701</v>
      </c>
      <c r="AL1261" s="17">
        <v>0.51989860469039295</v>
      </c>
      <c r="AM1261" s="17">
        <v>0.36816469061033402</v>
      </c>
      <c r="AN1261" s="17">
        <v>0.42697162191549498</v>
      </c>
      <c r="AO1261" s="17">
        <v>0.40416903573694402</v>
      </c>
      <c r="AP1261" s="17"/>
      <c r="AQ1261" s="17">
        <v>0.35052540650208502</v>
      </c>
      <c r="AR1261" s="17">
        <v>0.38054175972233401</v>
      </c>
      <c r="AS1261" s="17"/>
      <c r="AT1261" s="17">
        <v>0.42345247112210699</v>
      </c>
      <c r="AU1261" s="17">
        <v>0.34290389227159201</v>
      </c>
      <c r="AV1261" s="17">
        <v>0.36403502450160902</v>
      </c>
      <c r="AW1261" s="17"/>
      <c r="AX1261" s="17">
        <v>0.34729234406967702</v>
      </c>
      <c r="AY1261" s="17">
        <v>0.36517361223810002</v>
      </c>
      <c r="AZ1261" s="17"/>
      <c r="BA1261" s="17">
        <v>0.35987314314402402</v>
      </c>
      <c r="BB1261" s="17">
        <v>0.41337491063063803</v>
      </c>
      <c r="BC1261" s="17">
        <v>0.339424035928927</v>
      </c>
      <c r="BD1261" s="17">
        <v>0.49860485234038199</v>
      </c>
      <c r="BE1261" s="17">
        <v>0.31311427755157001</v>
      </c>
      <c r="BF1261" s="17"/>
      <c r="BG1261" s="17">
        <v>0.39916299760476098</v>
      </c>
      <c r="BH1261" s="17">
        <v>0.363368603315393</v>
      </c>
    </row>
    <row r="1262" spans="2:60" x14ac:dyDescent="0.35">
      <c r="B1262" t="s">
        <v>351</v>
      </c>
      <c r="C1262" s="17">
        <v>9.6891422323430801E-2</v>
      </c>
      <c r="D1262" s="17">
        <v>9.4748191328388701E-2</v>
      </c>
      <c r="E1262" s="17">
        <v>9.6461910615756596E-2</v>
      </c>
      <c r="F1262" s="17"/>
      <c r="G1262" s="17">
        <v>0.13265157485967599</v>
      </c>
      <c r="H1262" s="17">
        <v>0.157711890503657</v>
      </c>
      <c r="I1262" s="17">
        <v>8.9729615671800503E-2</v>
      </c>
      <c r="J1262" s="17">
        <v>0.100643847646819</v>
      </c>
      <c r="K1262" s="17">
        <v>7.7997993902359897E-2</v>
      </c>
      <c r="L1262" s="17">
        <v>4.80066436225925E-2</v>
      </c>
      <c r="M1262" s="17"/>
      <c r="N1262" s="17">
        <v>0.112936033350672</v>
      </c>
      <c r="O1262" s="17">
        <v>0.120072550471248</v>
      </c>
      <c r="P1262" s="17">
        <v>7.7863196944371202E-2</v>
      </c>
      <c r="Q1262" s="17">
        <v>0.14918233186997101</v>
      </c>
      <c r="R1262" s="17">
        <v>3.1715522315404102E-2</v>
      </c>
      <c r="S1262" s="17"/>
      <c r="T1262" s="17">
        <v>8.4370336312530506E-2</v>
      </c>
      <c r="U1262" s="17">
        <v>0.121734440219623</v>
      </c>
      <c r="V1262" s="17">
        <v>6.7873652849417196E-2</v>
      </c>
      <c r="W1262" s="17">
        <v>0.134542159952353</v>
      </c>
      <c r="X1262" s="17"/>
      <c r="Y1262" s="17">
        <v>0.14923817285218</v>
      </c>
      <c r="Z1262" s="17">
        <v>5.2915741524546901E-2</v>
      </c>
      <c r="AA1262" s="17">
        <v>8.6291015436426297E-2</v>
      </c>
      <c r="AB1262" s="17">
        <v>0.100826125014017</v>
      </c>
      <c r="AC1262" s="17">
        <v>0</v>
      </c>
      <c r="AD1262" s="17">
        <v>0.13917486394355</v>
      </c>
      <c r="AE1262" s="17"/>
      <c r="AF1262" s="17">
        <v>0.103280308696027</v>
      </c>
      <c r="AG1262" s="17">
        <v>8.9265162643072396E-2</v>
      </c>
      <c r="AH1262" s="17"/>
      <c r="AI1262" s="17">
        <v>7.4875683890945802E-2</v>
      </c>
      <c r="AJ1262" s="17">
        <v>0.12166250190953</v>
      </c>
      <c r="AK1262" s="17">
        <v>9.8762126812926496E-2</v>
      </c>
      <c r="AL1262" s="17">
        <v>7.1147316399386595E-2</v>
      </c>
      <c r="AM1262" s="17">
        <v>0.121082914478396</v>
      </c>
      <c r="AN1262" s="17">
        <v>5.0282579758961402E-2</v>
      </c>
      <c r="AO1262" s="17">
        <v>0</v>
      </c>
      <c r="AP1262" s="17"/>
      <c r="AQ1262" s="17">
        <v>0.116000502191708</v>
      </c>
      <c r="AR1262" s="17">
        <v>5.5566981094132002E-2</v>
      </c>
      <c r="AS1262" s="17"/>
      <c r="AT1262" s="17">
        <v>0.109421567855868</v>
      </c>
      <c r="AU1262" s="17">
        <v>0.120541161621428</v>
      </c>
      <c r="AV1262" s="17">
        <v>5.9198641834936297E-2</v>
      </c>
      <c r="AW1262" s="17"/>
      <c r="AX1262" s="17">
        <v>9.4659199301348404E-2</v>
      </c>
      <c r="AY1262" s="17">
        <v>9.7810033092217696E-2</v>
      </c>
      <c r="AZ1262" s="17"/>
      <c r="BA1262" s="17">
        <v>7.5791674694231495E-2</v>
      </c>
      <c r="BB1262" s="17">
        <v>0.109909273122997</v>
      </c>
      <c r="BC1262" s="17">
        <v>0.121822635250284</v>
      </c>
      <c r="BD1262" s="17">
        <v>0.16513777708105301</v>
      </c>
      <c r="BE1262" s="17">
        <v>0</v>
      </c>
      <c r="BF1262" s="17"/>
      <c r="BG1262" s="17">
        <v>0.100846463344932</v>
      </c>
      <c r="BH1262" s="17">
        <v>4.4740212028527002E-2</v>
      </c>
    </row>
    <row r="1263" spans="2:60" x14ac:dyDescent="0.35">
      <c r="B1263" t="s">
        <v>352</v>
      </c>
      <c r="C1263" s="17">
        <v>2.4637455034746601E-2</v>
      </c>
      <c r="D1263" s="17">
        <v>2.57031831728179E-2</v>
      </c>
      <c r="E1263" s="17">
        <v>2.42982139415698E-2</v>
      </c>
      <c r="F1263" s="17"/>
      <c r="G1263" s="17">
        <v>0.102548127262901</v>
      </c>
      <c r="H1263" s="17">
        <v>1.3261608506980299E-2</v>
      </c>
      <c r="I1263" s="17">
        <v>1.5401407632490399E-2</v>
      </c>
      <c r="J1263" s="17">
        <v>1.85982246530377E-2</v>
      </c>
      <c r="K1263" s="17">
        <v>1.3747351961293499E-2</v>
      </c>
      <c r="L1263" s="17">
        <v>9.6611057973661797E-3</v>
      </c>
      <c r="M1263" s="17"/>
      <c r="N1263" s="17">
        <v>1.18456522971217E-2</v>
      </c>
      <c r="O1263" s="17">
        <v>5.9952133390763003E-2</v>
      </c>
      <c r="P1263" s="17">
        <v>1.5841103904131001E-2</v>
      </c>
      <c r="Q1263" s="17">
        <v>0</v>
      </c>
      <c r="R1263" s="17">
        <v>4.7238279951471299E-2</v>
      </c>
      <c r="S1263" s="17"/>
      <c r="T1263" s="17">
        <v>0</v>
      </c>
      <c r="U1263" s="17">
        <v>1.5517058087021E-2</v>
      </c>
      <c r="V1263" s="17">
        <v>2.3614784290883699E-2</v>
      </c>
      <c r="W1263" s="17">
        <v>5.6650837372617099E-2</v>
      </c>
      <c r="X1263" s="17"/>
      <c r="Y1263" s="17">
        <v>5.2859808251787599E-2</v>
      </c>
      <c r="Z1263" s="17">
        <v>2.08337513045967E-2</v>
      </c>
      <c r="AA1263" s="17">
        <v>0</v>
      </c>
      <c r="AB1263" s="17">
        <v>0</v>
      </c>
      <c r="AC1263" s="17">
        <v>0</v>
      </c>
      <c r="AD1263" s="17">
        <v>0</v>
      </c>
      <c r="AE1263" s="17"/>
      <c r="AF1263" s="17">
        <v>4.3811064494356303E-3</v>
      </c>
      <c r="AG1263" s="17">
        <v>5.0542063361318099E-2</v>
      </c>
      <c r="AH1263" s="17"/>
      <c r="AI1263" s="17">
        <v>0</v>
      </c>
      <c r="AJ1263" s="17">
        <v>3.68334062695913E-2</v>
      </c>
      <c r="AK1263" s="17">
        <v>1.87986562730213E-2</v>
      </c>
      <c r="AL1263" s="17">
        <v>2.1016251170254501E-2</v>
      </c>
      <c r="AM1263" s="17">
        <v>2.2274902014329401E-2</v>
      </c>
      <c r="AN1263" s="17">
        <v>2.1900566966474098E-2</v>
      </c>
      <c r="AO1263" s="17">
        <v>8.7485701717201506E-2</v>
      </c>
      <c r="AP1263" s="17"/>
      <c r="AQ1263" s="17">
        <v>3.67908730814068E-2</v>
      </c>
      <c r="AR1263" s="17">
        <v>6.9669250824378904E-3</v>
      </c>
      <c r="AS1263" s="17"/>
      <c r="AT1263" s="17">
        <v>5.54219032293174E-2</v>
      </c>
      <c r="AU1263" s="17">
        <v>1.7990393848204101E-2</v>
      </c>
      <c r="AV1263" s="17">
        <v>1.6233585840843799E-2</v>
      </c>
      <c r="AW1263" s="17"/>
      <c r="AX1263" s="17">
        <v>1.1756791775775001E-2</v>
      </c>
      <c r="AY1263" s="17">
        <v>2.99381422249415E-2</v>
      </c>
      <c r="AZ1263" s="17"/>
      <c r="BA1263" s="17">
        <v>3.97317084071791E-2</v>
      </c>
      <c r="BB1263" s="17">
        <v>3.75323345204173E-2</v>
      </c>
      <c r="BC1263" s="17">
        <v>1.4494064327579799E-2</v>
      </c>
      <c r="BD1263" s="17">
        <v>0</v>
      </c>
      <c r="BE1263" s="17">
        <v>2.2191787818326002E-2</v>
      </c>
      <c r="BF1263" s="17"/>
      <c r="BG1263" s="17">
        <v>3.8116564011487199E-2</v>
      </c>
      <c r="BH1263" s="17">
        <v>1.6179442794469499E-2</v>
      </c>
    </row>
    <row r="1264" spans="2:60" x14ac:dyDescent="0.35">
      <c r="B1264" t="s">
        <v>280</v>
      </c>
      <c r="C1264" s="17">
        <v>6.1029392618804301E-2</v>
      </c>
      <c r="D1264" s="17">
        <v>4.0838936800623997E-2</v>
      </c>
      <c r="E1264" s="17">
        <v>7.4907410219460305E-2</v>
      </c>
      <c r="F1264" s="17"/>
      <c r="G1264" s="17">
        <v>4.9867325507063298E-2</v>
      </c>
      <c r="H1264" s="17">
        <v>6.3070318670470596E-2</v>
      </c>
      <c r="I1264" s="17">
        <v>7.7173645331730406E-2</v>
      </c>
      <c r="J1264" s="17">
        <v>5.87335643693426E-2</v>
      </c>
      <c r="K1264" s="17">
        <v>4.9811223735390903E-2</v>
      </c>
      <c r="L1264" s="17">
        <v>6.4869959541848404E-2</v>
      </c>
      <c r="M1264" s="17"/>
      <c r="N1264" s="17">
        <v>0.109352161012245</v>
      </c>
      <c r="O1264" s="17">
        <v>1.6530627807010201E-2</v>
      </c>
      <c r="P1264" s="17">
        <v>5.3578586559721399E-2</v>
      </c>
      <c r="Q1264" s="17">
        <v>4.0772008770201103E-2</v>
      </c>
      <c r="R1264" s="17">
        <v>7.7878917853326707E-2</v>
      </c>
      <c r="S1264" s="17"/>
      <c r="T1264" s="17">
        <v>6.1319085229374098E-2</v>
      </c>
      <c r="U1264" s="17">
        <v>7.2702475387493706E-2</v>
      </c>
      <c r="V1264" s="17">
        <v>6.1776696345465898E-2</v>
      </c>
      <c r="W1264" s="17">
        <v>4.7296697981730799E-2</v>
      </c>
      <c r="X1264" s="17"/>
      <c r="Y1264" s="17">
        <v>9.4391020676218407E-2</v>
      </c>
      <c r="Z1264" s="17">
        <v>6.5989180296473604E-2</v>
      </c>
      <c r="AA1264" s="17">
        <v>4.8061146383504803E-2</v>
      </c>
      <c r="AB1264" s="17">
        <v>0</v>
      </c>
      <c r="AC1264" s="17">
        <v>0</v>
      </c>
      <c r="AD1264" s="17">
        <v>2.1634579286578099E-2</v>
      </c>
      <c r="AE1264" s="17"/>
      <c r="AF1264" s="17">
        <v>6.64772466165299E-2</v>
      </c>
      <c r="AG1264" s="17">
        <v>4.9215571221399003E-2</v>
      </c>
      <c r="AH1264" s="17"/>
      <c r="AI1264" s="17">
        <v>0.13249118531269699</v>
      </c>
      <c r="AJ1264" s="17">
        <v>6.8206801735729294E-2</v>
      </c>
      <c r="AK1264" s="17">
        <v>8.3309027335789002E-2</v>
      </c>
      <c r="AL1264" s="17">
        <v>6.3169821685960706E-2</v>
      </c>
      <c r="AM1264" s="17">
        <v>4.5879949645814898E-2</v>
      </c>
      <c r="AN1264" s="17">
        <v>0</v>
      </c>
      <c r="AO1264" s="17">
        <v>0</v>
      </c>
      <c r="AP1264" s="17"/>
      <c r="AQ1264" s="17">
        <v>5.0370251736598003E-2</v>
      </c>
      <c r="AR1264" s="17">
        <v>6.1666720654854901E-2</v>
      </c>
      <c r="AS1264" s="17"/>
      <c r="AT1264" s="17">
        <v>1.0500544328647899E-2</v>
      </c>
      <c r="AU1264" s="17">
        <v>8.2022932646218197E-2</v>
      </c>
      <c r="AV1264" s="17">
        <v>4.4221659556235297E-2</v>
      </c>
      <c r="AW1264" s="17"/>
      <c r="AX1264" s="17">
        <v>8.4748509369678399E-2</v>
      </c>
      <c r="AY1264" s="17">
        <v>5.1268434211905203E-2</v>
      </c>
      <c r="AZ1264" s="17"/>
      <c r="BA1264" s="17">
        <v>5.7351534072902798E-2</v>
      </c>
      <c r="BB1264" s="17">
        <v>1.30310121259562E-2</v>
      </c>
      <c r="BC1264" s="17">
        <v>4.7203357958663199E-2</v>
      </c>
      <c r="BD1264" s="17">
        <v>0.104113138583561</v>
      </c>
      <c r="BE1264" s="17">
        <v>5.6074282574865998E-2</v>
      </c>
      <c r="BF1264" s="17"/>
      <c r="BG1264" s="17">
        <v>2.4804069966130798E-2</v>
      </c>
      <c r="BH1264" s="17">
        <v>6.9089285207376797E-2</v>
      </c>
    </row>
    <row r="1265" spans="2:60" x14ac:dyDescent="0.35">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row>
    <row r="1266" spans="2:60" x14ac:dyDescent="0.35">
      <c r="B1266" s="6" t="s">
        <v>461</v>
      </c>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c r="AF1266" s="17"/>
      <c r="AG1266" s="17"/>
      <c r="AH1266" s="17"/>
      <c r="AI1266" s="17"/>
      <c r="AJ1266" s="17"/>
      <c r="AK1266" s="17"/>
      <c r="AL1266" s="17"/>
      <c r="AM1266" s="17"/>
      <c r="AN1266" s="17"/>
      <c r="AO1266" s="17"/>
      <c r="AP1266" s="17"/>
      <c r="AQ1266" s="17"/>
      <c r="AR1266" s="17"/>
      <c r="AS1266" s="17"/>
      <c r="AT1266" s="17"/>
      <c r="AU1266" s="17"/>
      <c r="AV1266" s="17"/>
      <c r="AW1266" s="17"/>
      <c r="AX1266" s="17"/>
      <c r="AY1266" s="17"/>
      <c r="AZ1266" s="17"/>
      <c r="BA1266" s="17"/>
      <c r="BB1266" s="17"/>
      <c r="BC1266" s="17"/>
      <c r="BD1266" s="17"/>
      <c r="BE1266" s="17"/>
      <c r="BF1266" s="17"/>
      <c r="BG1266" s="17"/>
      <c r="BH1266" s="17"/>
    </row>
    <row r="1267" spans="2:60" x14ac:dyDescent="0.35">
      <c r="B1267" s="24" t="s">
        <v>182</v>
      </c>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c r="AX1267" s="17"/>
      <c r="AY1267" s="17"/>
      <c r="AZ1267" s="17"/>
      <c r="BA1267" s="17"/>
      <c r="BB1267" s="17"/>
      <c r="BC1267" s="17"/>
      <c r="BD1267" s="17"/>
      <c r="BE1267" s="17"/>
      <c r="BF1267" s="17"/>
      <c r="BG1267" s="17"/>
      <c r="BH1267" s="17"/>
    </row>
    <row r="1268" spans="2:60" x14ac:dyDescent="0.35">
      <c r="B1268" t="s">
        <v>348</v>
      </c>
      <c r="C1268" s="17">
        <v>0.22385626826647301</v>
      </c>
      <c r="D1268" s="17">
        <v>0.209309897430247</v>
      </c>
      <c r="E1268" s="17">
        <v>0.23450568730226401</v>
      </c>
      <c r="F1268" s="17"/>
      <c r="G1268" s="17">
        <v>0.17437445516804001</v>
      </c>
      <c r="H1268" s="17">
        <v>0.12915301603357901</v>
      </c>
      <c r="I1268" s="17">
        <v>0.16266458982658599</v>
      </c>
      <c r="J1268" s="17">
        <v>0.221071881919745</v>
      </c>
      <c r="K1268" s="17">
        <v>0.22939171680349599</v>
      </c>
      <c r="L1268" s="17">
        <v>0.37446829971337903</v>
      </c>
      <c r="M1268" s="17"/>
      <c r="N1268" s="17">
        <v>0.252488601881181</v>
      </c>
      <c r="O1268" s="17">
        <v>0.32400257767617202</v>
      </c>
      <c r="P1268" s="17">
        <v>0.194314456678575</v>
      </c>
      <c r="Q1268" s="17">
        <v>0.18520200691546601</v>
      </c>
      <c r="R1268" s="17">
        <v>0.129373075037087</v>
      </c>
      <c r="S1268" s="17"/>
      <c r="T1268" s="17">
        <v>0.19540309025646399</v>
      </c>
      <c r="U1268" s="17">
        <v>0.24738855639486501</v>
      </c>
      <c r="V1268" s="17">
        <v>0.264764549819134</v>
      </c>
      <c r="W1268" s="17">
        <v>0.14675229162235101</v>
      </c>
      <c r="X1268" s="17"/>
      <c r="Y1268" s="17">
        <v>0.214459507929778</v>
      </c>
      <c r="Z1268" s="17">
        <v>0.241231150316812</v>
      </c>
      <c r="AA1268" s="17">
        <v>4.92204994137821E-2</v>
      </c>
      <c r="AB1268" s="17">
        <v>0.19853809120921201</v>
      </c>
      <c r="AC1268" s="17">
        <v>0</v>
      </c>
      <c r="AD1268" s="17">
        <v>0.27267717817422599</v>
      </c>
      <c r="AE1268" s="17"/>
      <c r="AF1268" s="17">
        <v>0.21530151107457701</v>
      </c>
      <c r="AG1268" s="17">
        <v>0.23416752320685799</v>
      </c>
      <c r="AH1268" s="17"/>
      <c r="AI1268" s="17">
        <v>0.450650376800806</v>
      </c>
      <c r="AJ1268" s="17">
        <v>0.269324433632738</v>
      </c>
      <c r="AK1268" s="17">
        <v>0.13903237569751301</v>
      </c>
      <c r="AL1268" s="17">
        <v>0.31229885484725001</v>
      </c>
      <c r="AM1268" s="17">
        <v>0.13518173738484299</v>
      </c>
      <c r="AN1268" s="17">
        <v>0.237705212864497</v>
      </c>
      <c r="AO1268" s="17">
        <v>0.178603461180631</v>
      </c>
      <c r="AP1268" s="17"/>
      <c r="AQ1268" s="17">
        <v>0.210178874488644</v>
      </c>
      <c r="AR1268" s="17">
        <v>0.26187411785251302</v>
      </c>
      <c r="AS1268" s="17"/>
      <c r="AT1268" s="17">
        <v>0.13067939775702</v>
      </c>
      <c r="AU1268" s="17">
        <v>0.20626782545168901</v>
      </c>
      <c r="AV1268" s="17">
        <v>0.27998506675582602</v>
      </c>
      <c r="AW1268" s="17"/>
      <c r="AX1268" s="17">
        <v>0.22711536659836801</v>
      </c>
      <c r="AY1268" s="17">
        <v>0.222666432017876</v>
      </c>
      <c r="AZ1268" s="17"/>
      <c r="BA1268" s="17">
        <v>0.295987846688398</v>
      </c>
      <c r="BB1268" s="17">
        <v>0.19591215133126499</v>
      </c>
      <c r="BC1268" s="17">
        <v>0.190041678608172</v>
      </c>
      <c r="BD1268" s="17">
        <v>7.6579720300116796E-2</v>
      </c>
      <c r="BE1268" s="17">
        <v>0.401022446468282</v>
      </c>
      <c r="BF1268" s="17"/>
      <c r="BG1268" s="17">
        <v>0.21983349403942601</v>
      </c>
      <c r="BH1268" s="17">
        <v>0.28980751254561898</v>
      </c>
    </row>
    <row r="1269" spans="2:60" x14ac:dyDescent="0.35">
      <c r="B1269" t="s">
        <v>349</v>
      </c>
      <c r="C1269" s="17">
        <v>0.30914845028289201</v>
      </c>
      <c r="D1269" s="17">
        <v>0.31719588768929502</v>
      </c>
      <c r="E1269" s="17">
        <v>0.303231988339701</v>
      </c>
      <c r="F1269" s="17"/>
      <c r="G1269" s="17">
        <v>0.33782710831950402</v>
      </c>
      <c r="H1269" s="17">
        <v>0.253414863623941</v>
      </c>
      <c r="I1269" s="17">
        <v>0.31684467767858998</v>
      </c>
      <c r="J1269" s="17">
        <v>0.301792715826184</v>
      </c>
      <c r="K1269" s="17">
        <v>0.34315282093205501</v>
      </c>
      <c r="L1269" s="17">
        <v>0.30026561970552601</v>
      </c>
      <c r="M1269" s="17"/>
      <c r="N1269" s="17">
        <v>0.26510574113177499</v>
      </c>
      <c r="O1269" s="17">
        <v>0.35804045231213999</v>
      </c>
      <c r="P1269" s="17">
        <v>0.320560258660743</v>
      </c>
      <c r="Q1269" s="17">
        <v>0.32496207475695799</v>
      </c>
      <c r="R1269" s="17">
        <v>0.29537517675424702</v>
      </c>
      <c r="S1269" s="17"/>
      <c r="T1269" s="17">
        <v>0.34270995546383498</v>
      </c>
      <c r="U1269" s="17">
        <v>0.31644986091974903</v>
      </c>
      <c r="V1269" s="17">
        <v>0.30705349582094399</v>
      </c>
      <c r="W1269" s="17">
        <v>0.28387871877301002</v>
      </c>
      <c r="X1269" s="17"/>
      <c r="Y1269" s="17">
        <v>0.21147148532627899</v>
      </c>
      <c r="Z1269" s="17">
        <v>0.30776045246411399</v>
      </c>
      <c r="AA1269" s="17">
        <v>0.32100455991075799</v>
      </c>
      <c r="AB1269" s="17">
        <v>0.35802055826183199</v>
      </c>
      <c r="AC1269" s="17">
        <v>1</v>
      </c>
      <c r="AD1269" s="17">
        <v>0.44655106622358398</v>
      </c>
      <c r="AE1269" s="17"/>
      <c r="AF1269" s="17">
        <v>0.32756046861179899</v>
      </c>
      <c r="AG1269" s="17">
        <v>0.29171379534224301</v>
      </c>
      <c r="AH1269" s="17"/>
      <c r="AI1269" s="17">
        <v>0.24978133494284899</v>
      </c>
      <c r="AJ1269" s="17">
        <v>0.27658671978768701</v>
      </c>
      <c r="AK1269" s="17">
        <v>0.28381207183351098</v>
      </c>
      <c r="AL1269" s="17">
        <v>0.326034467315095</v>
      </c>
      <c r="AM1269" s="17">
        <v>0.33662163827104002</v>
      </c>
      <c r="AN1269" s="17">
        <v>0.39141259141766499</v>
      </c>
      <c r="AO1269" s="17">
        <v>0.29783127818689797</v>
      </c>
      <c r="AP1269" s="17"/>
      <c r="AQ1269" s="17">
        <v>0.28500599671622201</v>
      </c>
      <c r="AR1269" s="17">
        <v>0.34469225761324102</v>
      </c>
      <c r="AS1269" s="17"/>
      <c r="AT1269" s="17">
        <v>0.327145116662379</v>
      </c>
      <c r="AU1269" s="17">
        <v>0.30281833198310198</v>
      </c>
      <c r="AV1269" s="17">
        <v>0.31427304419160201</v>
      </c>
      <c r="AW1269" s="17"/>
      <c r="AX1269" s="17">
        <v>0.33760542027929902</v>
      </c>
      <c r="AY1269" s="17">
        <v>0.29875933925313303</v>
      </c>
      <c r="AZ1269" s="17"/>
      <c r="BA1269" s="17">
        <v>0.25616790979202098</v>
      </c>
      <c r="BB1269" s="17">
        <v>0.372006989907749</v>
      </c>
      <c r="BC1269" s="17">
        <v>0.26799143070305698</v>
      </c>
      <c r="BD1269" s="17">
        <v>0.32563128839257</v>
      </c>
      <c r="BE1269" s="17">
        <v>0.310709295342811</v>
      </c>
      <c r="BF1269" s="17"/>
      <c r="BG1269" s="17">
        <v>0.34431768608070401</v>
      </c>
      <c r="BH1269" s="17">
        <v>0.315824369089797</v>
      </c>
    </row>
    <row r="1270" spans="2:60" x14ac:dyDescent="0.35">
      <c r="B1270" t="s">
        <v>350</v>
      </c>
      <c r="C1270" s="17">
        <v>0.29053110727875597</v>
      </c>
      <c r="D1270" s="17">
        <v>0.30783192433191597</v>
      </c>
      <c r="E1270" s="17">
        <v>0.27785588783340198</v>
      </c>
      <c r="F1270" s="17"/>
      <c r="G1270" s="17">
        <v>0.25169995692046099</v>
      </c>
      <c r="H1270" s="17">
        <v>0.32944300126973303</v>
      </c>
      <c r="I1270" s="17">
        <v>0.33817901431236203</v>
      </c>
      <c r="J1270" s="17">
        <v>0.23561795388243501</v>
      </c>
      <c r="K1270" s="17">
        <v>0.35584611382430198</v>
      </c>
      <c r="L1270" s="17">
        <v>0.22690476841253199</v>
      </c>
      <c r="M1270" s="17"/>
      <c r="N1270" s="17">
        <v>0.25268994738751299</v>
      </c>
      <c r="O1270" s="17">
        <v>0.24221069368461801</v>
      </c>
      <c r="P1270" s="17">
        <v>0.29438769502515499</v>
      </c>
      <c r="Q1270" s="17">
        <v>0.321504700711428</v>
      </c>
      <c r="R1270" s="17">
        <v>0.391072325420592</v>
      </c>
      <c r="S1270" s="17"/>
      <c r="T1270" s="17">
        <v>0.30138361982873202</v>
      </c>
      <c r="U1270" s="17">
        <v>0.236119810958865</v>
      </c>
      <c r="V1270" s="17">
        <v>0.28782926397821001</v>
      </c>
      <c r="W1270" s="17">
        <v>0.33857738504471102</v>
      </c>
      <c r="X1270" s="17"/>
      <c r="Y1270" s="17">
        <v>0.30444287001480802</v>
      </c>
      <c r="Z1270" s="17">
        <v>0.31051056939980098</v>
      </c>
      <c r="AA1270" s="17">
        <v>0.42362054154150403</v>
      </c>
      <c r="AB1270" s="17">
        <v>0.318301118011656</v>
      </c>
      <c r="AC1270" s="17">
        <v>0</v>
      </c>
      <c r="AD1270" s="17">
        <v>0.16583680812891399</v>
      </c>
      <c r="AE1270" s="17"/>
      <c r="AF1270" s="17">
        <v>0.28186552893470501</v>
      </c>
      <c r="AG1270" s="17">
        <v>0.30672235176483198</v>
      </c>
      <c r="AH1270" s="17"/>
      <c r="AI1270" s="17">
        <v>0.13189088826524301</v>
      </c>
      <c r="AJ1270" s="17">
        <v>0.28174817043436901</v>
      </c>
      <c r="AK1270" s="17">
        <v>0.342790629177954</v>
      </c>
      <c r="AL1270" s="17">
        <v>0.21957126735303301</v>
      </c>
      <c r="AM1270" s="17">
        <v>0.36990958797089801</v>
      </c>
      <c r="AN1270" s="17">
        <v>0.22653439028306599</v>
      </c>
      <c r="AO1270" s="17">
        <v>0.24558905952962801</v>
      </c>
      <c r="AP1270" s="17"/>
      <c r="AQ1270" s="17">
        <v>0.31166906980627002</v>
      </c>
      <c r="AR1270" s="17">
        <v>0.246239257438851</v>
      </c>
      <c r="AS1270" s="17"/>
      <c r="AT1270" s="17">
        <v>0.41276522861676301</v>
      </c>
      <c r="AU1270" s="17">
        <v>0.26466644974620401</v>
      </c>
      <c r="AV1270" s="17">
        <v>0.26388405046344499</v>
      </c>
      <c r="AW1270" s="17"/>
      <c r="AX1270" s="17">
        <v>0.25754205026127103</v>
      </c>
      <c r="AY1270" s="17">
        <v>0.302574799076055</v>
      </c>
      <c r="AZ1270" s="17"/>
      <c r="BA1270" s="17">
        <v>0.33868000643262097</v>
      </c>
      <c r="BB1270" s="17">
        <v>0.24361028214646599</v>
      </c>
      <c r="BC1270" s="17">
        <v>0.37127848290402699</v>
      </c>
      <c r="BD1270" s="17">
        <v>0.42283171562828298</v>
      </c>
      <c r="BE1270" s="17">
        <v>0.18587755466153499</v>
      </c>
      <c r="BF1270" s="17"/>
      <c r="BG1270" s="17">
        <v>0.26633503512173801</v>
      </c>
      <c r="BH1270" s="17">
        <v>0.26710249585795998</v>
      </c>
    </row>
    <row r="1271" spans="2:60" x14ac:dyDescent="0.35">
      <c r="B1271" t="s">
        <v>351</v>
      </c>
      <c r="C1271" s="17">
        <v>8.8261311368566894E-2</v>
      </c>
      <c r="D1271" s="17">
        <v>0.104179114338599</v>
      </c>
      <c r="E1271" s="17">
        <v>7.3113662237858396E-2</v>
      </c>
      <c r="F1271" s="17"/>
      <c r="G1271" s="17">
        <v>8.5519759541230894E-2</v>
      </c>
      <c r="H1271" s="17">
        <v>0.23879033769369501</v>
      </c>
      <c r="I1271" s="17">
        <v>6.9919627001376994E-2</v>
      </c>
      <c r="J1271" s="17">
        <v>0.114397255815258</v>
      </c>
      <c r="K1271" s="17">
        <v>2.53438150488084E-2</v>
      </c>
      <c r="L1271" s="17">
        <v>2.77637692093388E-2</v>
      </c>
      <c r="M1271" s="17"/>
      <c r="N1271" s="17">
        <v>0.11593905227742</v>
      </c>
      <c r="O1271" s="17">
        <v>7.5746276327069206E-2</v>
      </c>
      <c r="P1271" s="17">
        <v>9.1103282984348499E-2</v>
      </c>
      <c r="Q1271" s="17">
        <v>8.0526412858812305E-2</v>
      </c>
      <c r="R1271" s="17">
        <v>8.8483244257155994E-2</v>
      </c>
      <c r="S1271" s="17"/>
      <c r="T1271" s="17">
        <v>2.67685328288438E-2</v>
      </c>
      <c r="U1271" s="17">
        <v>0.112377464698105</v>
      </c>
      <c r="V1271" s="17">
        <v>7.5006822848326896E-2</v>
      </c>
      <c r="W1271" s="17">
        <v>0.13088136376110601</v>
      </c>
      <c r="X1271" s="17"/>
      <c r="Y1271" s="17">
        <v>0.109207142111092</v>
      </c>
      <c r="Z1271" s="17">
        <v>7.0117963214815698E-2</v>
      </c>
      <c r="AA1271" s="17">
        <v>0.148728603710607</v>
      </c>
      <c r="AB1271" s="17">
        <v>8.7269427863663804E-2</v>
      </c>
      <c r="AC1271" s="17">
        <v>0</v>
      </c>
      <c r="AD1271" s="17">
        <v>8.1205008309384E-2</v>
      </c>
      <c r="AE1271" s="17"/>
      <c r="AF1271" s="17">
        <v>7.9954435841388102E-2</v>
      </c>
      <c r="AG1271" s="17">
        <v>0.100298134507005</v>
      </c>
      <c r="AH1271" s="17"/>
      <c r="AI1271" s="17">
        <v>0.12696180210965399</v>
      </c>
      <c r="AJ1271" s="17">
        <v>8.6883914102054899E-2</v>
      </c>
      <c r="AK1271" s="17">
        <v>7.3395042275547398E-2</v>
      </c>
      <c r="AL1271" s="17">
        <v>9.4211083253889993E-2</v>
      </c>
      <c r="AM1271" s="17">
        <v>7.2517417901255002E-2</v>
      </c>
      <c r="AN1271" s="17">
        <v>7.5222466452392306E-2</v>
      </c>
      <c r="AO1271" s="17">
        <v>0.27797620110284299</v>
      </c>
      <c r="AP1271" s="17"/>
      <c r="AQ1271" s="17">
        <v>9.2975555767222898E-2</v>
      </c>
      <c r="AR1271" s="17">
        <v>9.1925247053168097E-2</v>
      </c>
      <c r="AS1271" s="17"/>
      <c r="AT1271" s="17">
        <v>7.0263185010749699E-2</v>
      </c>
      <c r="AU1271" s="17">
        <v>0.10363905803704999</v>
      </c>
      <c r="AV1271" s="17">
        <v>9.2325703102172405E-2</v>
      </c>
      <c r="AW1271" s="17"/>
      <c r="AX1271" s="17">
        <v>4.1470312828279399E-2</v>
      </c>
      <c r="AY1271" s="17">
        <v>0.105343835582836</v>
      </c>
      <c r="AZ1271" s="17"/>
      <c r="BA1271" s="17">
        <v>0</v>
      </c>
      <c r="BB1271" s="17">
        <v>0.112166218330663</v>
      </c>
      <c r="BC1271" s="17">
        <v>9.8717757812334897E-2</v>
      </c>
      <c r="BD1271" s="17">
        <v>0.17495727567902999</v>
      </c>
      <c r="BE1271" s="17">
        <v>5.7336823556869802E-2</v>
      </c>
      <c r="BF1271" s="17"/>
      <c r="BG1271" s="17">
        <v>8.5354847803674194E-2</v>
      </c>
      <c r="BH1271" s="17">
        <v>9.7655652600180207E-2</v>
      </c>
    </row>
    <row r="1272" spans="2:60" x14ac:dyDescent="0.35">
      <c r="B1272" t="s">
        <v>352</v>
      </c>
      <c r="C1272" s="17">
        <v>2.0758987041398901E-2</v>
      </c>
      <c r="D1272" s="17">
        <v>2.6464733767580701E-2</v>
      </c>
      <c r="E1272" s="17">
        <v>1.6543260912244999E-2</v>
      </c>
      <c r="F1272" s="17"/>
      <c r="G1272" s="17">
        <v>4.9480823072091E-2</v>
      </c>
      <c r="H1272" s="17">
        <v>1.7142489488536899E-2</v>
      </c>
      <c r="I1272" s="17">
        <v>5.9680466678892298E-2</v>
      </c>
      <c r="J1272" s="17">
        <v>1.5798895260885699E-2</v>
      </c>
      <c r="K1272" s="17">
        <v>0</v>
      </c>
      <c r="L1272" s="17">
        <v>0</v>
      </c>
      <c r="M1272" s="17"/>
      <c r="N1272" s="17">
        <v>1.08405533357522E-2</v>
      </c>
      <c r="O1272" s="17">
        <v>0</v>
      </c>
      <c r="P1272" s="17">
        <v>1.4890289964660601E-2</v>
      </c>
      <c r="Q1272" s="17">
        <v>4.1907021150370802E-2</v>
      </c>
      <c r="R1272" s="17">
        <v>5.8506985951152203E-2</v>
      </c>
      <c r="S1272" s="17"/>
      <c r="T1272" s="17">
        <v>4.7866115535689001E-2</v>
      </c>
      <c r="U1272" s="17">
        <v>1.2189591859816299E-2</v>
      </c>
      <c r="V1272" s="17">
        <v>1.4969079478832199E-2</v>
      </c>
      <c r="W1272" s="17">
        <v>2.1175036566891701E-2</v>
      </c>
      <c r="X1272" s="17"/>
      <c r="Y1272" s="17">
        <v>3.1928698395958702E-2</v>
      </c>
      <c r="Z1272" s="17">
        <v>1.1433659281575999E-2</v>
      </c>
      <c r="AA1272" s="17">
        <v>5.7425795423348601E-2</v>
      </c>
      <c r="AB1272" s="17">
        <v>3.7870804653636098E-2</v>
      </c>
      <c r="AC1272" s="17">
        <v>0</v>
      </c>
      <c r="AD1272" s="17">
        <v>0</v>
      </c>
      <c r="AE1272" s="17"/>
      <c r="AF1272" s="17">
        <v>3.0663245542534301E-2</v>
      </c>
      <c r="AG1272" s="17">
        <v>8.7150077640536297E-3</v>
      </c>
      <c r="AH1272" s="17"/>
      <c r="AI1272" s="17">
        <v>0</v>
      </c>
      <c r="AJ1272" s="17">
        <v>1.6878928481310201E-2</v>
      </c>
      <c r="AK1272" s="17">
        <v>3.33330671586516E-2</v>
      </c>
      <c r="AL1272" s="17">
        <v>0</v>
      </c>
      <c r="AM1272" s="17">
        <v>3.30039700831673E-2</v>
      </c>
      <c r="AN1272" s="17">
        <v>2.3594632144162901E-2</v>
      </c>
      <c r="AO1272" s="17">
        <v>0</v>
      </c>
      <c r="AP1272" s="17"/>
      <c r="AQ1272" s="17">
        <v>2.8665236422129901E-2</v>
      </c>
      <c r="AR1272" s="17">
        <v>7.0837729620515004E-3</v>
      </c>
      <c r="AS1272" s="17"/>
      <c r="AT1272" s="17">
        <v>4.1033160261728402E-2</v>
      </c>
      <c r="AU1272" s="17">
        <v>1.6346920572265999E-2</v>
      </c>
      <c r="AV1272" s="17">
        <v>1.6579439725267299E-2</v>
      </c>
      <c r="AW1272" s="17"/>
      <c r="AX1272" s="17">
        <v>2.8517530480268002E-2</v>
      </c>
      <c r="AY1272" s="17">
        <v>1.79264869816314E-2</v>
      </c>
      <c r="AZ1272" s="17"/>
      <c r="BA1272" s="17">
        <v>4.87365298300464E-2</v>
      </c>
      <c r="BB1272" s="17">
        <v>1.86975896956624E-2</v>
      </c>
      <c r="BC1272" s="17">
        <v>2.00844450976265E-2</v>
      </c>
      <c r="BD1272" s="17">
        <v>0</v>
      </c>
      <c r="BE1272" s="17">
        <v>2.22650076080937E-2</v>
      </c>
      <c r="BF1272" s="17"/>
      <c r="BG1272" s="17">
        <v>2.5877872370493799E-2</v>
      </c>
      <c r="BH1272" s="17">
        <v>1.46328397393086E-2</v>
      </c>
    </row>
    <row r="1273" spans="2:60" x14ac:dyDescent="0.35">
      <c r="B1273" t="s">
        <v>280</v>
      </c>
      <c r="C1273" s="17">
        <v>6.7443875761913505E-2</v>
      </c>
      <c r="D1273" s="17">
        <v>3.5018442442362199E-2</v>
      </c>
      <c r="E1273" s="17">
        <v>9.4749513374529901E-2</v>
      </c>
      <c r="F1273" s="17"/>
      <c r="G1273" s="17">
        <v>0.101097896978673</v>
      </c>
      <c r="H1273" s="17">
        <v>3.2056291890515197E-2</v>
      </c>
      <c r="I1273" s="17">
        <v>5.2711624502192599E-2</v>
      </c>
      <c r="J1273" s="17">
        <v>0.11132129729549201</v>
      </c>
      <c r="K1273" s="17">
        <v>4.62655333913383E-2</v>
      </c>
      <c r="L1273" s="17">
        <v>7.0597542959224296E-2</v>
      </c>
      <c r="M1273" s="17"/>
      <c r="N1273" s="17">
        <v>0.102936103986359</v>
      </c>
      <c r="O1273" s="17">
        <v>0</v>
      </c>
      <c r="P1273" s="17">
        <v>8.4744016686517903E-2</v>
      </c>
      <c r="Q1273" s="17">
        <v>4.58977836069656E-2</v>
      </c>
      <c r="R1273" s="17">
        <v>3.7189192579765898E-2</v>
      </c>
      <c r="S1273" s="17"/>
      <c r="T1273" s="17">
        <v>8.5868686086435803E-2</v>
      </c>
      <c r="U1273" s="17">
        <v>7.5474715168600298E-2</v>
      </c>
      <c r="V1273" s="17">
        <v>5.0376788054552299E-2</v>
      </c>
      <c r="W1273" s="17">
        <v>7.87352042319302E-2</v>
      </c>
      <c r="X1273" s="17"/>
      <c r="Y1273" s="17">
        <v>0.12849029622208499</v>
      </c>
      <c r="Z1273" s="17">
        <v>5.8946205322881598E-2</v>
      </c>
      <c r="AA1273" s="17">
        <v>0</v>
      </c>
      <c r="AB1273" s="17">
        <v>0</v>
      </c>
      <c r="AC1273" s="17">
        <v>0</v>
      </c>
      <c r="AD1273" s="17">
        <v>3.3729939163892199E-2</v>
      </c>
      <c r="AE1273" s="17"/>
      <c r="AF1273" s="17">
        <v>6.4654809994996107E-2</v>
      </c>
      <c r="AG1273" s="17">
        <v>5.8383187415007899E-2</v>
      </c>
      <c r="AH1273" s="17"/>
      <c r="AI1273" s="17">
        <v>4.0715597881447803E-2</v>
      </c>
      <c r="AJ1273" s="17">
        <v>6.8577833561840607E-2</v>
      </c>
      <c r="AK1273" s="17">
        <v>0.12763681385682199</v>
      </c>
      <c r="AL1273" s="17">
        <v>4.7884327230731598E-2</v>
      </c>
      <c r="AM1273" s="17">
        <v>5.2765648388796903E-2</v>
      </c>
      <c r="AN1273" s="17">
        <v>4.5530706838216799E-2</v>
      </c>
      <c r="AO1273" s="17">
        <v>0</v>
      </c>
      <c r="AP1273" s="17"/>
      <c r="AQ1273" s="17">
        <v>7.1505266799510706E-2</v>
      </c>
      <c r="AR1273" s="17">
        <v>4.8185347080175099E-2</v>
      </c>
      <c r="AS1273" s="17"/>
      <c r="AT1273" s="17">
        <v>1.81139116913593E-2</v>
      </c>
      <c r="AU1273" s="17">
        <v>0.106261414209689</v>
      </c>
      <c r="AV1273" s="17">
        <v>3.2952695761686898E-2</v>
      </c>
      <c r="AW1273" s="17"/>
      <c r="AX1273" s="17">
        <v>0.107749319552515</v>
      </c>
      <c r="AY1273" s="17">
        <v>5.2729107088468702E-2</v>
      </c>
      <c r="AZ1273" s="17"/>
      <c r="BA1273" s="17">
        <v>6.0427707256912898E-2</v>
      </c>
      <c r="BB1273" s="17">
        <v>5.7606768588194399E-2</v>
      </c>
      <c r="BC1273" s="17">
        <v>5.1886204874782099E-2</v>
      </c>
      <c r="BD1273" s="17">
        <v>0</v>
      </c>
      <c r="BE1273" s="17">
        <v>2.2788872362408698E-2</v>
      </c>
      <c r="BF1273" s="17"/>
      <c r="BG1273" s="17">
        <v>5.8281064583963503E-2</v>
      </c>
      <c r="BH1273" s="17">
        <v>1.49771301671356E-2</v>
      </c>
    </row>
    <row r="1274" spans="2:60" x14ac:dyDescent="0.35">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c r="BE1274" s="17"/>
      <c r="BF1274" s="17"/>
      <c r="BG1274" s="17"/>
      <c r="BH1274" s="17"/>
    </row>
    <row r="1275" spans="2:60" x14ac:dyDescent="0.35">
      <c r="B1275" s="6" t="s">
        <v>462</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c r="BF1275" s="17"/>
      <c r="BG1275" s="17"/>
      <c r="BH1275" s="17"/>
    </row>
    <row r="1276" spans="2:60" x14ac:dyDescent="0.35">
      <c r="B1276" s="24" t="s">
        <v>182</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c r="AX1276" s="17"/>
      <c r="AY1276" s="17"/>
      <c r="AZ1276" s="17"/>
      <c r="BA1276" s="17"/>
      <c r="BB1276" s="17"/>
      <c r="BC1276" s="17"/>
      <c r="BD1276" s="17"/>
      <c r="BE1276" s="17"/>
      <c r="BF1276" s="17"/>
      <c r="BG1276" s="17"/>
      <c r="BH1276" s="17"/>
    </row>
    <row r="1277" spans="2:60" x14ac:dyDescent="0.35">
      <c r="B1277" t="s">
        <v>348</v>
      </c>
      <c r="C1277" s="17">
        <v>0.59286152427866701</v>
      </c>
      <c r="D1277" s="17">
        <v>0.56549396921147799</v>
      </c>
      <c r="E1277" s="17">
        <v>0.62479556141339399</v>
      </c>
      <c r="F1277" s="17"/>
      <c r="G1277" s="17">
        <v>0.30660899378976297</v>
      </c>
      <c r="H1277" s="17">
        <v>0.57939271671107195</v>
      </c>
      <c r="I1277" s="17">
        <v>0.50134426149048095</v>
      </c>
      <c r="J1277" s="17">
        <v>0.59605388582408803</v>
      </c>
      <c r="K1277" s="17">
        <v>0.73682513842201902</v>
      </c>
      <c r="L1277" s="17">
        <v>0.71914945769598304</v>
      </c>
      <c r="M1277" s="17"/>
      <c r="N1277" s="17">
        <v>0.66800884784726799</v>
      </c>
      <c r="O1277" s="17">
        <v>0.57135242497412797</v>
      </c>
      <c r="P1277" s="17">
        <v>0.58673409527853404</v>
      </c>
      <c r="Q1277" s="17">
        <v>0.65063266230339001</v>
      </c>
      <c r="R1277" s="17">
        <v>0.53737332913167302</v>
      </c>
      <c r="S1277" s="17"/>
      <c r="T1277" s="17">
        <v>0.577595853994187</v>
      </c>
      <c r="U1277" s="17">
        <v>0.56982311814176501</v>
      </c>
      <c r="V1277" s="17">
        <v>0.59891413678100702</v>
      </c>
      <c r="W1277" s="17">
        <v>0.61385410613438895</v>
      </c>
      <c r="X1277" s="17"/>
      <c r="Y1277" s="17">
        <v>0.54545037803482799</v>
      </c>
      <c r="Z1277" s="17">
        <v>0.58268342390550498</v>
      </c>
      <c r="AA1277" s="17">
        <v>0.56934244282248403</v>
      </c>
      <c r="AB1277" s="17">
        <v>0.69191590242345102</v>
      </c>
      <c r="AC1277" s="17">
        <v>1</v>
      </c>
      <c r="AD1277" s="17">
        <v>0.63564152687270103</v>
      </c>
      <c r="AE1277" s="17"/>
      <c r="AF1277" s="17">
        <v>0.64371096210713996</v>
      </c>
      <c r="AG1277" s="17">
        <v>0.53873505270215805</v>
      </c>
      <c r="AH1277" s="17"/>
      <c r="AI1277" s="17">
        <v>0.71499404853626203</v>
      </c>
      <c r="AJ1277" s="17">
        <v>0.56138214338567904</v>
      </c>
      <c r="AK1277" s="17">
        <v>0.58120066501144296</v>
      </c>
      <c r="AL1277" s="17">
        <v>0.618220540999037</v>
      </c>
      <c r="AM1277" s="17">
        <v>0.57023875262983503</v>
      </c>
      <c r="AN1277" s="17">
        <v>0.67783531254098395</v>
      </c>
      <c r="AO1277" s="17">
        <v>0.459479290955774</v>
      </c>
      <c r="AP1277" s="17"/>
      <c r="AQ1277" s="17">
        <v>0.55929672432556399</v>
      </c>
      <c r="AR1277" s="17">
        <v>0.63808752414763903</v>
      </c>
      <c r="AS1277" s="17"/>
      <c r="AT1277" s="17">
        <v>0.49536162876346801</v>
      </c>
      <c r="AU1277" s="17">
        <v>0.59629308911201395</v>
      </c>
      <c r="AV1277" s="17">
        <v>0.67422240508993803</v>
      </c>
      <c r="AW1277" s="17"/>
      <c r="AX1277" s="17">
        <v>0.57219341838783899</v>
      </c>
      <c r="AY1277" s="17">
        <v>0.60051993205173804</v>
      </c>
      <c r="AZ1277" s="17"/>
      <c r="BA1277" s="17">
        <v>0.68888550315157004</v>
      </c>
      <c r="BB1277" s="17">
        <v>0.53722172040292204</v>
      </c>
      <c r="BC1277" s="17">
        <v>0.59477851302235596</v>
      </c>
      <c r="BD1277" s="17">
        <v>0.50269266434464799</v>
      </c>
      <c r="BE1277" s="17">
        <v>0.77912607503827902</v>
      </c>
      <c r="BF1277" s="17"/>
      <c r="BG1277" s="17">
        <v>0.57500989656830404</v>
      </c>
      <c r="BH1277" s="17">
        <v>0.71290650559635504</v>
      </c>
    </row>
    <row r="1278" spans="2:60" x14ac:dyDescent="0.35">
      <c r="B1278" t="s">
        <v>349</v>
      </c>
      <c r="C1278" s="17">
        <v>0.23205406242655599</v>
      </c>
      <c r="D1278" s="17">
        <v>0.25217258962184202</v>
      </c>
      <c r="E1278" s="17">
        <v>0.21121759156292599</v>
      </c>
      <c r="F1278" s="17"/>
      <c r="G1278" s="17">
        <v>0.30698174413492502</v>
      </c>
      <c r="H1278" s="17">
        <v>0.16468117306003699</v>
      </c>
      <c r="I1278" s="17">
        <v>0.26764274093213197</v>
      </c>
      <c r="J1278" s="17">
        <v>0.24000105665149199</v>
      </c>
      <c r="K1278" s="17">
        <v>0.20729004630489001</v>
      </c>
      <c r="L1278" s="17">
        <v>0.219020489255424</v>
      </c>
      <c r="M1278" s="17"/>
      <c r="N1278" s="17">
        <v>0.20342436967345601</v>
      </c>
      <c r="O1278" s="17">
        <v>0.25607416959236101</v>
      </c>
      <c r="P1278" s="17">
        <v>0.196584721393294</v>
      </c>
      <c r="Q1278" s="17">
        <v>0.230152272881328</v>
      </c>
      <c r="R1278" s="17">
        <v>0.36709614574088101</v>
      </c>
      <c r="S1278" s="17"/>
      <c r="T1278" s="17">
        <v>0.24169645535564299</v>
      </c>
      <c r="U1278" s="17">
        <v>0.30910072250513398</v>
      </c>
      <c r="V1278" s="17">
        <v>0.214376228372018</v>
      </c>
      <c r="W1278" s="17">
        <v>0.18477192138895901</v>
      </c>
      <c r="X1278" s="17"/>
      <c r="Y1278" s="17">
        <v>0.22686358839930301</v>
      </c>
      <c r="Z1278" s="17">
        <v>0.22759236067331801</v>
      </c>
      <c r="AA1278" s="17">
        <v>0.30418760644135301</v>
      </c>
      <c r="AB1278" s="17">
        <v>0.24464012038661101</v>
      </c>
      <c r="AC1278" s="17">
        <v>0</v>
      </c>
      <c r="AD1278" s="17">
        <v>0.226189197982544</v>
      </c>
      <c r="AE1278" s="17"/>
      <c r="AF1278" s="17">
        <v>0.201938661293387</v>
      </c>
      <c r="AG1278" s="17">
        <v>0.269752865837533</v>
      </c>
      <c r="AH1278" s="17"/>
      <c r="AI1278" s="17">
        <v>0.120435402096151</v>
      </c>
      <c r="AJ1278" s="17">
        <v>0.20391662683881501</v>
      </c>
      <c r="AK1278" s="17">
        <v>0.25464912984503202</v>
      </c>
      <c r="AL1278" s="17">
        <v>0.217833795811469</v>
      </c>
      <c r="AM1278" s="17">
        <v>0.28817244359989902</v>
      </c>
      <c r="AN1278" s="17">
        <v>0.131192928314767</v>
      </c>
      <c r="AO1278" s="17">
        <v>0.49902482300965401</v>
      </c>
      <c r="AP1278" s="17"/>
      <c r="AQ1278" s="17">
        <v>0.26986836913478701</v>
      </c>
      <c r="AR1278" s="17">
        <v>0.189154495271871</v>
      </c>
      <c r="AS1278" s="17"/>
      <c r="AT1278" s="17">
        <v>0.40335553391447998</v>
      </c>
      <c r="AU1278" s="17">
        <v>0.214803509664871</v>
      </c>
      <c r="AV1278" s="17">
        <v>0.147769187793692</v>
      </c>
      <c r="AW1278" s="17"/>
      <c r="AX1278" s="17">
        <v>0.29132928267804697</v>
      </c>
      <c r="AY1278" s="17">
        <v>0.21009008517956701</v>
      </c>
      <c r="AZ1278" s="17"/>
      <c r="BA1278" s="17">
        <v>0.140688770287374</v>
      </c>
      <c r="BB1278" s="17">
        <v>0.29811455368190698</v>
      </c>
      <c r="BC1278" s="17">
        <v>0.24215272766110499</v>
      </c>
      <c r="BD1278" s="17">
        <v>0.24456727506940101</v>
      </c>
      <c r="BE1278" s="17">
        <v>0.167700345837695</v>
      </c>
      <c r="BF1278" s="17"/>
      <c r="BG1278" s="17">
        <v>0.25889073156647902</v>
      </c>
      <c r="BH1278" s="17">
        <v>0.18611380369459599</v>
      </c>
    </row>
    <row r="1279" spans="2:60" x14ac:dyDescent="0.35">
      <c r="B1279" t="s">
        <v>350</v>
      </c>
      <c r="C1279" s="17">
        <v>8.4238000178629799E-2</v>
      </c>
      <c r="D1279" s="17">
        <v>9.3656970541553503E-2</v>
      </c>
      <c r="E1279" s="17">
        <v>7.6547261138619399E-2</v>
      </c>
      <c r="F1279" s="17"/>
      <c r="G1279" s="17">
        <v>0.183477286741797</v>
      </c>
      <c r="H1279" s="17">
        <v>0.14524963428971499</v>
      </c>
      <c r="I1279" s="17">
        <v>0.119942601433925</v>
      </c>
      <c r="J1279" s="17">
        <v>7.7526174707574003E-2</v>
      </c>
      <c r="K1279" s="17">
        <v>1.1859217010786099E-2</v>
      </c>
      <c r="L1279" s="17">
        <v>2.3637528129869301E-2</v>
      </c>
      <c r="M1279" s="17"/>
      <c r="N1279" s="17">
        <v>2.17727886835434E-2</v>
      </c>
      <c r="O1279" s="17">
        <v>0.118207983335763</v>
      </c>
      <c r="P1279" s="17">
        <v>0.11983343549074001</v>
      </c>
      <c r="Q1279" s="17">
        <v>4.3633600846759497E-2</v>
      </c>
      <c r="R1279" s="17">
        <v>3.0984482717357001E-2</v>
      </c>
      <c r="S1279" s="17"/>
      <c r="T1279" s="17">
        <v>0.114187320495967</v>
      </c>
      <c r="U1279" s="17">
        <v>6.8801400158908399E-2</v>
      </c>
      <c r="V1279" s="17">
        <v>6.9873806527527907E-2</v>
      </c>
      <c r="W1279" s="17">
        <v>9.80135379750912E-2</v>
      </c>
      <c r="X1279" s="17"/>
      <c r="Y1279" s="17">
        <v>0.11725847317023901</v>
      </c>
      <c r="Z1279" s="17">
        <v>8.7425953236866902E-2</v>
      </c>
      <c r="AA1279" s="17">
        <v>7.2613491407060402E-2</v>
      </c>
      <c r="AB1279" s="17">
        <v>2.19886831339343E-2</v>
      </c>
      <c r="AC1279" s="17">
        <v>0</v>
      </c>
      <c r="AD1279" s="17">
        <v>6.2641239553099901E-2</v>
      </c>
      <c r="AE1279" s="17"/>
      <c r="AF1279" s="17">
        <v>8.1865051686790993E-2</v>
      </c>
      <c r="AG1279" s="17">
        <v>8.91090119686858E-2</v>
      </c>
      <c r="AH1279" s="17"/>
      <c r="AI1279" s="17">
        <v>3.3791465431322901E-2</v>
      </c>
      <c r="AJ1279" s="17">
        <v>0.100197670418176</v>
      </c>
      <c r="AK1279" s="17">
        <v>4.6545309444092103E-2</v>
      </c>
      <c r="AL1279" s="17">
        <v>7.5534248788121205E-2</v>
      </c>
      <c r="AM1279" s="17">
        <v>0.123525684248564</v>
      </c>
      <c r="AN1279" s="17">
        <v>9.7840161850438701E-2</v>
      </c>
      <c r="AO1279" s="17">
        <v>4.1495886034572202E-2</v>
      </c>
      <c r="AP1279" s="17"/>
      <c r="AQ1279" s="17">
        <v>7.73702229640683E-2</v>
      </c>
      <c r="AR1279" s="17">
        <v>8.89312524891131E-2</v>
      </c>
      <c r="AS1279" s="17"/>
      <c r="AT1279" s="17">
        <v>6.3645866416821101E-2</v>
      </c>
      <c r="AU1279" s="17">
        <v>0.103918955885425</v>
      </c>
      <c r="AV1279" s="17">
        <v>8.7532972595113695E-2</v>
      </c>
      <c r="AW1279" s="17"/>
      <c r="AX1279" s="17">
        <v>7.5386137072339696E-2</v>
      </c>
      <c r="AY1279" s="17">
        <v>8.7517990013085703E-2</v>
      </c>
      <c r="AZ1279" s="17"/>
      <c r="BA1279" s="17">
        <v>0.12855764897712799</v>
      </c>
      <c r="BB1279" s="17">
        <v>8.0239145822781299E-2</v>
      </c>
      <c r="BC1279" s="17">
        <v>7.0720364726078899E-2</v>
      </c>
      <c r="BD1279" s="17">
        <v>0.19065548328051801</v>
      </c>
      <c r="BE1279" s="17">
        <v>3.6350017081800301E-2</v>
      </c>
      <c r="BF1279" s="17"/>
      <c r="BG1279" s="17">
        <v>9.2278065571143403E-2</v>
      </c>
      <c r="BH1279" s="17">
        <v>7.3313861316746998E-2</v>
      </c>
    </row>
    <row r="1280" spans="2:60" x14ac:dyDescent="0.35">
      <c r="B1280" t="s">
        <v>351</v>
      </c>
      <c r="C1280" s="17">
        <v>2.1487983997107399E-2</v>
      </c>
      <c r="D1280" s="17">
        <v>1.91009311551107E-2</v>
      </c>
      <c r="E1280" s="17">
        <v>2.4719867933944501E-2</v>
      </c>
      <c r="F1280" s="17"/>
      <c r="G1280" s="17">
        <v>3.7556814868419698E-2</v>
      </c>
      <c r="H1280" s="17">
        <v>0</v>
      </c>
      <c r="I1280" s="17">
        <v>8.6656738589830001E-2</v>
      </c>
      <c r="J1280" s="17">
        <v>0</v>
      </c>
      <c r="K1280" s="17">
        <v>1.2787691634207E-2</v>
      </c>
      <c r="L1280" s="17">
        <v>0</v>
      </c>
      <c r="M1280" s="17"/>
      <c r="N1280" s="17">
        <v>1.00468489725473E-2</v>
      </c>
      <c r="O1280" s="17">
        <v>2.26013195835525E-2</v>
      </c>
      <c r="P1280" s="17">
        <v>2.998845660617E-2</v>
      </c>
      <c r="Q1280" s="17">
        <v>1.8340801340668799E-2</v>
      </c>
      <c r="R1280" s="17">
        <v>2.0531532884140599E-2</v>
      </c>
      <c r="S1280" s="17"/>
      <c r="T1280" s="17">
        <v>3.04224464673493E-2</v>
      </c>
      <c r="U1280" s="17">
        <v>7.8782695357799692E-3</v>
      </c>
      <c r="V1280" s="17">
        <v>4.1336759091160601E-2</v>
      </c>
      <c r="W1280" s="17">
        <v>0</v>
      </c>
      <c r="X1280" s="17"/>
      <c r="Y1280" s="17">
        <v>2.87777221163086E-2</v>
      </c>
      <c r="Z1280" s="17">
        <v>2.6896813426956601E-2</v>
      </c>
      <c r="AA1280" s="17">
        <v>0</v>
      </c>
      <c r="AB1280" s="17">
        <v>0</v>
      </c>
      <c r="AC1280" s="17">
        <v>0</v>
      </c>
      <c r="AD1280" s="17">
        <v>1.8007395238251501E-2</v>
      </c>
      <c r="AE1280" s="17"/>
      <c r="AF1280" s="17">
        <v>2.47486988790847E-2</v>
      </c>
      <c r="AG1280" s="17">
        <v>1.7670734260609201E-2</v>
      </c>
      <c r="AH1280" s="17"/>
      <c r="AI1280" s="17">
        <v>0</v>
      </c>
      <c r="AJ1280" s="17">
        <v>2.77656571983429E-2</v>
      </c>
      <c r="AK1280" s="17">
        <v>2.1140685364182201E-2</v>
      </c>
      <c r="AL1280" s="17">
        <v>4.7842093120698599E-2</v>
      </c>
      <c r="AM1280" s="17">
        <v>0</v>
      </c>
      <c r="AN1280" s="17">
        <v>4.6282504497738498E-2</v>
      </c>
      <c r="AO1280" s="17">
        <v>0</v>
      </c>
      <c r="AP1280" s="17"/>
      <c r="AQ1280" s="17">
        <v>2.7625730588113299E-2</v>
      </c>
      <c r="AR1280" s="17">
        <v>1.52309314608217E-2</v>
      </c>
      <c r="AS1280" s="17"/>
      <c r="AT1280" s="17">
        <v>3.04545837961239E-2</v>
      </c>
      <c r="AU1280" s="17">
        <v>1.1826422786092999E-2</v>
      </c>
      <c r="AV1280" s="17">
        <v>2.4789977858159701E-2</v>
      </c>
      <c r="AW1280" s="17"/>
      <c r="AX1280" s="17">
        <v>2.49974476135921E-2</v>
      </c>
      <c r="AY1280" s="17">
        <v>2.0187579229405599E-2</v>
      </c>
      <c r="AZ1280" s="17"/>
      <c r="BA1280" s="17">
        <v>2.2582276365414801E-2</v>
      </c>
      <c r="BB1280" s="17">
        <v>3.7920400310723502E-2</v>
      </c>
      <c r="BC1280" s="17">
        <v>1.29090924661467E-2</v>
      </c>
      <c r="BD1280" s="17">
        <v>6.2084577305433701E-2</v>
      </c>
      <c r="BE1280" s="17">
        <v>0</v>
      </c>
      <c r="BF1280" s="17"/>
      <c r="BG1280" s="17">
        <v>3.4098790964131202E-2</v>
      </c>
      <c r="BH1280" s="17">
        <v>1.4872348345425199E-2</v>
      </c>
    </row>
    <row r="1281" spans="2:60" x14ac:dyDescent="0.35">
      <c r="B1281" t="s">
        <v>352</v>
      </c>
      <c r="C1281" s="17">
        <v>2.4228439999971998E-2</v>
      </c>
      <c r="D1281" s="17">
        <v>3.5758327404894902E-2</v>
      </c>
      <c r="E1281" s="17">
        <v>1.24516427584873E-2</v>
      </c>
      <c r="F1281" s="17"/>
      <c r="G1281" s="17">
        <v>5.6904307774036898E-2</v>
      </c>
      <c r="H1281" s="17">
        <v>9.2493537709536597E-2</v>
      </c>
      <c r="I1281" s="17">
        <v>0</v>
      </c>
      <c r="J1281" s="17">
        <v>0</v>
      </c>
      <c r="K1281" s="17">
        <v>1.96081527172829E-2</v>
      </c>
      <c r="L1281" s="17">
        <v>0</v>
      </c>
      <c r="M1281" s="17"/>
      <c r="N1281" s="17">
        <v>3.40808479379381E-2</v>
      </c>
      <c r="O1281" s="17">
        <v>0</v>
      </c>
      <c r="P1281" s="17">
        <v>1.77006527321831E-2</v>
      </c>
      <c r="Q1281" s="17">
        <v>5.7240662627853198E-2</v>
      </c>
      <c r="R1281" s="17">
        <v>4.4014509525948702E-2</v>
      </c>
      <c r="S1281" s="17"/>
      <c r="T1281" s="17">
        <v>1.6845122169391099E-2</v>
      </c>
      <c r="U1281" s="17">
        <v>2.6793758344990499E-2</v>
      </c>
      <c r="V1281" s="17">
        <v>2.11111437517684E-2</v>
      </c>
      <c r="W1281" s="17">
        <v>3.1059960493902701E-2</v>
      </c>
      <c r="X1281" s="17"/>
      <c r="Y1281" s="17">
        <v>1.7737894557879299E-2</v>
      </c>
      <c r="Z1281" s="17">
        <v>3.5572039320831701E-2</v>
      </c>
      <c r="AA1281" s="17">
        <v>5.3856459329101901E-2</v>
      </c>
      <c r="AB1281" s="17">
        <v>0</v>
      </c>
      <c r="AC1281" s="17">
        <v>0</v>
      </c>
      <c r="AD1281" s="17">
        <v>1.87780776813017E-2</v>
      </c>
      <c r="AE1281" s="17"/>
      <c r="AF1281" s="17">
        <v>2.3234604098066599E-2</v>
      </c>
      <c r="AG1281" s="17">
        <v>2.6036899467027301E-2</v>
      </c>
      <c r="AH1281" s="17"/>
      <c r="AI1281" s="17">
        <v>3.8447545104712197E-2</v>
      </c>
      <c r="AJ1281" s="17">
        <v>2.8676744916320902E-2</v>
      </c>
      <c r="AK1281" s="17">
        <v>3.5230875339453599E-2</v>
      </c>
      <c r="AL1281" s="17">
        <v>0</v>
      </c>
      <c r="AM1281" s="17">
        <v>8.94264436825957E-3</v>
      </c>
      <c r="AN1281" s="17">
        <v>4.6849092796072599E-2</v>
      </c>
      <c r="AO1281" s="17">
        <v>0</v>
      </c>
      <c r="AP1281" s="17"/>
      <c r="AQ1281" s="17">
        <v>2.8025682946010402E-2</v>
      </c>
      <c r="AR1281" s="17">
        <v>2.7905966997782399E-2</v>
      </c>
      <c r="AS1281" s="17"/>
      <c r="AT1281" s="17">
        <v>0</v>
      </c>
      <c r="AU1281" s="17">
        <v>2.37446832497351E-2</v>
      </c>
      <c r="AV1281" s="17">
        <v>4.9100558780393003E-2</v>
      </c>
      <c r="AW1281" s="17"/>
      <c r="AX1281" s="17">
        <v>2.1782944209772202E-2</v>
      </c>
      <c r="AY1281" s="17">
        <v>2.51345996678006E-2</v>
      </c>
      <c r="AZ1281" s="17"/>
      <c r="BA1281" s="17">
        <v>0</v>
      </c>
      <c r="BB1281" s="17">
        <v>1.2511255170926E-2</v>
      </c>
      <c r="BC1281" s="17">
        <v>4.2175409626766497E-2</v>
      </c>
      <c r="BD1281" s="17">
        <v>0</v>
      </c>
      <c r="BE1281" s="17">
        <v>0</v>
      </c>
      <c r="BF1281" s="17"/>
      <c r="BG1281" s="17">
        <v>9.3939815154711406E-3</v>
      </c>
      <c r="BH1281" s="17">
        <v>0</v>
      </c>
    </row>
    <row r="1282" spans="2:60" x14ac:dyDescent="0.35">
      <c r="B1282" t="s">
        <v>280</v>
      </c>
      <c r="C1282" s="17">
        <v>4.5129989119067598E-2</v>
      </c>
      <c r="D1282" s="17">
        <v>3.3817212065121699E-2</v>
      </c>
      <c r="E1282" s="17">
        <v>5.0268075192628998E-2</v>
      </c>
      <c r="F1282" s="17"/>
      <c r="G1282" s="17">
        <v>0.10847085269105899</v>
      </c>
      <c r="H1282" s="17">
        <v>1.8182938229639602E-2</v>
      </c>
      <c r="I1282" s="17">
        <v>2.4413657553631601E-2</v>
      </c>
      <c r="J1282" s="17">
        <v>8.6418882816846704E-2</v>
      </c>
      <c r="K1282" s="17">
        <v>1.1629753910814901E-2</v>
      </c>
      <c r="L1282" s="17">
        <v>3.8192524918723401E-2</v>
      </c>
      <c r="M1282" s="17"/>
      <c r="N1282" s="17">
        <v>6.2666296885247302E-2</v>
      </c>
      <c r="O1282" s="17">
        <v>3.1764102514195897E-2</v>
      </c>
      <c r="P1282" s="17">
        <v>4.9158638499078602E-2</v>
      </c>
      <c r="Q1282" s="17">
        <v>0</v>
      </c>
      <c r="R1282" s="17">
        <v>0</v>
      </c>
      <c r="S1282" s="17"/>
      <c r="T1282" s="17">
        <v>1.9252801517461698E-2</v>
      </c>
      <c r="U1282" s="17">
        <v>1.7602731313422201E-2</v>
      </c>
      <c r="V1282" s="17">
        <v>5.4387925476518099E-2</v>
      </c>
      <c r="W1282" s="17">
        <v>7.23004740076576E-2</v>
      </c>
      <c r="X1282" s="17"/>
      <c r="Y1282" s="17">
        <v>6.3911943721441405E-2</v>
      </c>
      <c r="Z1282" s="17">
        <v>3.9829409436521697E-2</v>
      </c>
      <c r="AA1282" s="17">
        <v>0</v>
      </c>
      <c r="AB1282" s="17">
        <v>4.14552940560034E-2</v>
      </c>
      <c r="AC1282" s="17">
        <v>0</v>
      </c>
      <c r="AD1282" s="17">
        <v>3.8742562672101001E-2</v>
      </c>
      <c r="AE1282" s="17"/>
      <c r="AF1282" s="17">
        <v>2.4502021935529899E-2</v>
      </c>
      <c r="AG1282" s="17">
        <v>5.8695435763987301E-2</v>
      </c>
      <c r="AH1282" s="17"/>
      <c r="AI1282" s="17">
        <v>9.2331538831551804E-2</v>
      </c>
      <c r="AJ1282" s="17">
        <v>7.8061157242666004E-2</v>
      </c>
      <c r="AK1282" s="17">
        <v>6.12333349957968E-2</v>
      </c>
      <c r="AL1282" s="17">
        <v>4.0569321280674697E-2</v>
      </c>
      <c r="AM1282" s="17">
        <v>9.1204751534422202E-3</v>
      </c>
      <c r="AN1282" s="17">
        <v>0</v>
      </c>
      <c r="AO1282" s="17">
        <v>0</v>
      </c>
      <c r="AP1282" s="17"/>
      <c r="AQ1282" s="17">
        <v>3.7813270041456501E-2</v>
      </c>
      <c r="AR1282" s="17">
        <v>4.0689829632772803E-2</v>
      </c>
      <c r="AS1282" s="17"/>
      <c r="AT1282" s="17">
        <v>7.1823871091066596E-3</v>
      </c>
      <c r="AU1282" s="17">
        <v>4.9413339301862397E-2</v>
      </c>
      <c r="AV1282" s="17">
        <v>1.6584897882702902E-2</v>
      </c>
      <c r="AW1282" s="17"/>
      <c r="AX1282" s="17">
        <v>1.4310770038409901E-2</v>
      </c>
      <c r="AY1282" s="17">
        <v>5.6549813858403603E-2</v>
      </c>
      <c r="AZ1282" s="17"/>
      <c r="BA1282" s="17">
        <v>1.9285801218513199E-2</v>
      </c>
      <c r="BB1282" s="17">
        <v>3.39929246107398E-2</v>
      </c>
      <c r="BC1282" s="17">
        <v>3.7263892497547101E-2</v>
      </c>
      <c r="BD1282" s="17">
        <v>0</v>
      </c>
      <c r="BE1282" s="17">
        <v>1.6823562042225002E-2</v>
      </c>
      <c r="BF1282" s="17"/>
      <c r="BG1282" s="17">
        <v>3.0328533814470999E-2</v>
      </c>
      <c r="BH1282" s="17">
        <v>1.2793481046876999E-2</v>
      </c>
    </row>
    <row r="1283" spans="2:60" x14ac:dyDescent="0.35">
      <c r="C1283" s="17"/>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c r="AD1283" s="17"/>
      <c r="AE1283" s="17"/>
      <c r="AF1283" s="17"/>
      <c r="AG1283" s="17"/>
      <c r="AH1283" s="17"/>
      <c r="AI1283" s="17"/>
      <c r="AJ1283" s="17"/>
      <c r="AK1283" s="17"/>
      <c r="AL1283" s="17"/>
      <c r="AM1283" s="17"/>
      <c r="AN1283" s="17"/>
      <c r="AO1283" s="17"/>
      <c r="AP1283" s="17"/>
      <c r="AQ1283" s="17"/>
      <c r="AR1283" s="17"/>
      <c r="AS1283" s="17"/>
      <c r="AT1283" s="17"/>
      <c r="AU1283" s="17"/>
      <c r="AV1283" s="17"/>
      <c r="AW1283" s="17"/>
      <c r="AX1283" s="17"/>
      <c r="AY1283" s="17"/>
      <c r="AZ1283" s="17"/>
      <c r="BA1283" s="17"/>
      <c r="BB1283" s="17"/>
      <c r="BC1283" s="17"/>
      <c r="BD1283" s="17"/>
      <c r="BE1283" s="17"/>
      <c r="BF1283" s="17"/>
      <c r="BG1283" s="17"/>
      <c r="BH1283" s="17"/>
    </row>
    <row r="1284" spans="2:60" x14ac:dyDescent="0.35">
      <c r="B1284" s="6" t="s">
        <v>463</v>
      </c>
      <c r="C1284" s="17"/>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c r="AD1284" s="17"/>
      <c r="AE1284" s="17"/>
      <c r="AF1284" s="17"/>
      <c r="AG1284" s="17"/>
      <c r="AH1284" s="17"/>
      <c r="AI1284" s="17"/>
      <c r="AJ1284" s="17"/>
      <c r="AK1284" s="17"/>
      <c r="AL1284" s="17"/>
      <c r="AM1284" s="17"/>
      <c r="AN1284" s="17"/>
      <c r="AO1284" s="17"/>
      <c r="AP1284" s="17"/>
      <c r="AQ1284" s="17"/>
      <c r="AR1284" s="17"/>
      <c r="AS1284" s="17"/>
      <c r="AT1284" s="17"/>
      <c r="AU1284" s="17"/>
      <c r="AV1284" s="17"/>
      <c r="AW1284" s="17"/>
      <c r="AX1284" s="17"/>
      <c r="AY1284" s="17"/>
      <c r="AZ1284" s="17"/>
      <c r="BA1284" s="17"/>
      <c r="BB1284" s="17"/>
      <c r="BC1284" s="17"/>
      <c r="BD1284" s="17"/>
      <c r="BE1284" s="17"/>
      <c r="BF1284" s="17"/>
      <c r="BG1284" s="17"/>
      <c r="BH1284" s="17"/>
    </row>
    <row r="1285" spans="2:60" x14ac:dyDescent="0.35">
      <c r="B1285" s="24" t="s">
        <v>182</v>
      </c>
      <c r="C1285" s="17"/>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c r="AD1285" s="17"/>
      <c r="AE1285" s="17"/>
      <c r="AF1285" s="17"/>
      <c r="AG1285" s="17"/>
      <c r="AH1285" s="17"/>
      <c r="AI1285" s="17"/>
      <c r="AJ1285" s="17"/>
      <c r="AK1285" s="17"/>
      <c r="AL1285" s="17"/>
      <c r="AM1285" s="17"/>
      <c r="AN1285" s="17"/>
      <c r="AO1285" s="17"/>
      <c r="AP1285" s="17"/>
      <c r="AQ1285" s="17"/>
      <c r="AR1285" s="17"/>
      <c r="AS1285" s="17"/>
      <c r="AT1285" s="17"/>
      <c r="AU1285" s="17"/>
      <c r="AV1285" s="17"/>
      <c r="AW1285" s="17"/>
      <c r="AX1285" s="17"/>
      <c r="AY1285" s="17"/>
      <c r="AZ1285" s="17"/>
      <c r="BA1285" s="17"/>
      <c r="BB1285" s="17"/>
      <c r="BC1285" s="17"/>
      <c r="BD1285" s="17"/>
      <c r="BE1285" s="17"/>
      <c r="BF1285" s="17"/>
      <c r="BG1285" s="17"/>
      <c r="BH1285" s="17"/>
    </row>
    <row r="1286" spans="2:60" x14ac:dyDescent="0.35">
      <c r="B1286" t="s">
        <v>348</v>
      </c>
      <c r="C1286" s="17">
        <v>0.68918199371668898</v>
      </c>
      <c r="D1286" s="17">
        <v>0.66419801432247205</v>
      </c>
      <c r="E1286" s="17">
        <v>0.72053971736523403</v>
      </c>
      <c r="F1286" s="17"/>
      <c r="G1286" s="17">
        <v>0.52879316094676398</v>
      </c>
      <c r="H1286" s="17">
        <v>0.47104709394345901</v>
      </c>
      <c r="I1286" s="17">
        <v>0.67244593262307595</v>
      </c>
      <c r="J1286" s="17">
        <v>0.70750645063689899</v>
      </c>
      <c r="K1286" s="17">
        <v>0.81034631111798805</v>
      </c>
      <c r="L1286" s="17">
        <v>0.84674103539970702</v>
      </c>
      <c r="M1286" s="17"/>
      <c r="N1286" s="17">
        <v>0.56722197785045003</v>
      </c>
      <c r="O1286" s="17">
        <v>0.69375181666853403</v>
      </c>
      <c r="P1286" s="17">
        <v>0.74460060099954495</v>
      </c>
      <c r="Q1286" s="17">
        <v>0.72502496422806195</v>
      </c>
      <c r="R1286" s="17">
        <v>0.62897791018921601</v>
      </c>
      <c r="S1286" s="17"/>
      <c r="T1286" s="17">
        <v>0.72882657589926103</v>
      </c>
      <c r="U1286" s="17">
        <v>0.73995031729651095</v>
      </c>
      <c r="V1286" s="17">
        <v>0.72557045881716498</v>
      </c>
      <c r="W1286" s="17">
        <v>0.54370503741577703</v>
      </c>
      <c r="X1286" s="17"/>
      <c r="Y1286" s="17">
        <v>0.62166268553557003</v>
      </c>
      <c r="Z1286" s="17">
        <v>0.73961451484504703</v>
      </c>
      <c r="AA1286" s="17">
        <v>0.44662477786286298</v>
      </c>
      <c r="AB1286" s="17">
        <v>0.63739881278224697</v>
      </c>
      <c r="AC1286" s="17">
        <v>1</v>
      </c>
      <c r="AD1286" s="17">
        <v>0.81540698642239196</v>
      </c>
      <c r="AE1286" s="17"/>
      <c r="AF1286" s="17">
        <v>0.70950294701390304</v>
      </c>
      <c r="AG1286" s="17">
        <v>0.66783867737255398</v>
      </c>
      <c r="AH1286" s="17"/>
      <c r="AI1286" s="17">
        <v>0.67283698259038205</v>
      </c>
      <c r="AJ1286" s="17">
        <v>0.61094988804134498</v>
      </c>
      <c r="AK1286" s="17">
        <v>0.77037442170085102</v>
      </c>
      <c r="AL1286" s="17">
        <v>0.64880923657042899</v>
      </c>
      <c r="AM1286" s="17">
        <v>0.72282257796823501</v>
      </c>
      <c r="AN1286" s="17">
        <v>0.64198235745181098</v>
      </c>
      <c r="AO1286" s="17">
        <v>0.91295304514680398</v>
      </c>
      <c r="AP1286" s="17"/>
      <c r="AQ1286" s="17">
        <v>0.65967287992452495</v>
      </c>
      <c r="AR1286" s="17">
        <v>0.73483883049323995</v>
      </c>
      <c r="AS1286" s="17"/>
      <c r="AT1286" s="17">
        <v>0.66491563822308397</v>
      </c>
      <c r="AU1286" s="17">
        <v>0.70268058606148298</v>
      </c>
      <c r="AV1286" s="17">
        <v>0.71854635213074003</v>
      </c>
      <c r="AW1286" s="17"/>
      <c r="AX1286" s="17">
        <v>0.77078668653480098</v>
      </c>
      <c r="AY1286" s="17">
        <v>0.66147540969975105</v>
      </c>
      <c r="AZ1286" s="17"/>
      <c r="BA1286" s="17">
        <v>0.634320548509125</v>
      </c>
      <c r="BB1286" s="17">
        <v>0.642188126034971</v>
      </c>
      <c r="BC1286" s="17">
        <v>0.68991061758970595</v>
      </c>
      <c r="BD1286" s="17">
        <v>0.84052047216360104</v>
      </c>
      <c r="BE1286" s="17">
        <v>0.88079078506225905</v>
      </c>
      <c r="BF1286" s="17"/>
      <c r="BG1286" s="17">
        <v>0.64045173248613096</v>
      </c>
      <c r="BH1286" s="17">
        <v>0.86965035507809196</v>
      </c>
    </row>
    <row r="1287" spans="2:60" x14ac:dyDescent="0.35">
      <c r="B1287" t="s">
        <v>349</v>
      </c>
      <c r="C1287" s="17">
        <v>0.190376943407433</v>
      </c>
      <c r="D1287" s="17">
        <v>0.22037286636082801</v>
      </c>
      <c r="E1287" s="17">
        <v>0.15596706530513901</v>
      </c>
      <c r="F1287" s="17"/>
      <c r="G1287" s="17">
        <v>0.221559270788311</v>
      </c>
      <c r="H1287" s="17">
        <v>0.34183121664816002</v>
      </c>
      <c r="I1287" s="17">
        <v>0.168229458686564</v>
      </c>
      <c r="J1287" s="17">
        <v>0.142652696126608</v>
      </c>
      <c r="K1287" s="17">
        <v>0.168785124791617</v>
      </c>
      <c r="L1287" s="17">
        <v>0.11970699688465999</v>
      </c>
      <c r="M1287" s="17"/>
      <c r="N1287" s="17">
        <v>0.28731564343122301</v>
      </c>
      <c r="O1287" s="17">
        <v>0.16965730795990999</v>
      </c>
      <c r="P1287" s="17">
        <v>0.162070656478284</v>
      </c>
      <c r="Q1287" s="17">
        <v>0.15824046376930501</v>
      </c>
      <c r="R1287" s="17">
        <v>0.220662603623003</v>
      </c>
      <c r="S1287" s="17"/>
      <c r="T1287" s="17">
        <v>0.14646165570543601</v>
      </c>
      <c r="U1287" s="17">
        <v>0.18723366482093501</v>
      </c>
      <c r="V1287" s="17">
        <v>0.176384315154823</v>
      </c>
      <c r="W1287" s="17">
        <v>0.25326287450125901</v>
      </c>
      <c r="X1287" s="17"/>
      <c r="Y1287" s="17">
        <v>0.23415250123438</v>
      </c>
      <c r="Z1287" s="17">
        <v>0.15625042667508099</v>
      </c>
      <c r="AA1287" s="17">
        <v>0.487479144245062</v>
      </c>
      <c r="AB1287" s="17">
        <v>0.17709310017226201</v>
      </c>
      <c r="AC1287" s="17">
        <v>0</v>
      </c>
      <c r="AD1287" s="17">
        <v>0.121009256346969</v>
      </c>
      <c r="AE1287" s="17"/>
      <c r="AF1287" s="17">
        <v>0.181443681863625</v>
      </c>
      <c r="AG1287" s="17">
        <v>0.199133665390444</v>
      </c>
      <c r="AH1287" s="17"/>
      <c r="AI1287" s="17">
        <v>0.134271475013549</v>
      </c>
      <c r="AJ1287" s="17">
        <v>0.224181023259717</v>
      </c>
      <c r="AK1287" s="17">
        <v>0.140638033282803</v>
      </c>
      <c r="AL1287" s="17">
        <v>0.20176084863822799</v>
      </c>
      <c r="AM1287" s="17">
        <v>0.212232060492861</v>
      </c>
      <c r="AN1287" s="17">
        <v>0.20536247975792199</v>
      </c>
      <c r="AO1287" s="17">
        <v>8.7046954853195802E-2</v>
      </c>
      <c r="AP1287" s="17"/>
      <c r="AQ1287" s="17">
        <v>0.21895315506881699</v>
      </c>
      <c r="AR1287" s="17">
        <v>0.14713550883653501</v>
      </c>
      <c r="AS1287" s="17"/>
      <c r="AT1287" s="17">
        <v>0.219761158323936</v>
      </c>
      <c r="AU1287" s="17">
        <v>0.18355953842808401</v>
      </c>
      <c r="AV1287" s="17">
        <v>0.180493462117019</v>
      </c>
      <c r="AW1287" s="17"/>
      <c r="AX1287" s="17">
        <v>0.15602720378423199</v>
      </c>
      <c r="AY1287" s="17">
        <v>0.202039433810422</v>
      </c>
      <c r="AZ1287" s="17"/>
      <c r="BA1287" s="17">
        <v>0.228326350067282</v>
      </c>
      <c r="BB1287" s="17">
        <v>0.24160757530449201</v>
      </c>
      <c r="BC1287" s="17">
        <v>0.19794381829845201</v>
      </c>
      <c r="BD1287" s="17">
        <v>0.15947952783639899</v>
      </c>
      <c r="BE1287" s="17">
        <v>4.7073421835181997E-2</v>
      </c>
      <c r="BF1287" s="17"/>
      <c r="BG1287" s="17">
        <v>0.23867637650196</v>
      </c>
      <c r="BH1287" s="17">
        <v>7.8169588305273693E-2</v>
      </c>
    </row>
    <row r="1288" spans="2:60" x14ac:dyDescent="0.35">
      <c r="B1288" t="s">
        <v>350</v>
      </c>
      <c r="C1288" s="17">
        <v>6.9259981432307494E-2</v>
      </c>
      <c r="D1288" s="17">
        <v>7.5855608031298594E-2</v>
      </c>
      <c r="E1288" s="17">
        <v>5.89602776021486E-2</v>
      </c>
      <c r="F1288" s="17"/>
      <c r="G1288" s="17">
        <v>0.190342967870161</v>
      </c>
      <c r="H1288" s="17">
        <v>0.11893996258930201</v>
      </c>
      <c r="I1288" s="17">
        <v>7.2190613986846994E-2</v>
      </c>
      <c r="J1288" s="17">
        <v>8.9858645726800496E-2</v>
      </c>
      <c r="K1288" s="17">
        <v>9.9601704215637795E-3</v>
      </c>
      <c r="L1288" s="17">
        <v>0</v>
      </c>
      <c r="M1288" s="17"/>
      <c r="N1288" s="17">
        <v>5.4933957607493103E-2</v>
      </c>
      <c r="O1288" s="17">
        <v>0.102144120006885</v>
      </c>
      <c r="P1288" s="17">
        <v>5.4621835802154801E-2</v>
      </c>
      <c r="Q1288" s="17">
        <v>6.1722267565528399E-2</v>
      </c>
      <c r="R1288" s="17">
        <v>0.109721299424068</v>
      </c>
      <c r="S1288" s="17"/>
      <c r="T1288" s="17">
        <v>9.7658678464334306E-2</v>
      </c>
      <c r="U1288" s="17">
        <v>3.4541053507319397E-2</v>
      </c>
      <c r="V1288" s="17">
        <v>5.6302151358951502E-2</v>
      </c>
      <c r="W1288" s="17">
        <v>0.103342369334107</v>
      </c>
      <c r="X1288" s="17"/>
      <c r="Y1288" s="17">
        <v>9.3446852304686204E-2</v>
      </c>
      <c r="Z1288" s="17">
        <v>5.9069329213405498E-2</v>
      </c>
      <c r="AA1288" s="17">
        <v>6.5896077892075605E-2</v>
      </c>
      <c r="AB1288" s="17">
        <v>8.2191001916723502E-2</v>
      </c>
      <c r="AC1288" s="17">
        <v>0</v>
      </c>
      <c r="AD1288" s="17">
        <v>2.2874361728396599E-2</v>
      </c>
      <c r="AE1288" s="17"/>
      <c r="AF1288" s="17">
        <v>5.6851977008700601E-2</v>
      </c>
      <c r="AG1288" s="17">
        <v>8.6792980753614205E-2</v>
      </c>
      <c r="AH1288" s="17"/>
      <c r="AI1288" s="17">
        <v>0</v>
      </c>
      <c r="AJ1288" s="17">
        <v>0.103927745323278</v>
      </c>
      <c r="AK1288" s="17">
        <v>4.9465500102831503E-2</v>
      </c>
      <c r="AL1288" s="17">
        <v>9.6888046241295794E-2</v>
      </c>
      <c r="AM1288" s="17">
        <v>3.5210921871174097E-2</v>
      </c>
      <c r="AN1288" s="17">
        <v>0.131993373294154</v>
      </c>
      <c r="AO1288" s="17">
        <v>0</v>
      </c>
      <c r="AP1288" s="17"/>
      <c r="AQ1288" s="17">
        <v>7.5770096353660998E-2</v>
      </c>
      <c r="AR1288" s="17">
        <v>6.3735914984160993E-2</v>
      </c>
      <c r="AS1288" s="17"/>
      <c r="AT1288" s="17">
        <v>9.6769572889760194E-2</v>
      </c>
      <c r="AU1288" s="17">
        <v>6.0828890722932898E-2</v>
      </c>
      <c r="AV1288" s="17">
        <v>5.5089315075534703E-2</v>
      </c>
      <c r="AW1288" s="17"/>
      <c r="AX1288" s="17">
        <v>5.7391125024012099E-2</v>
      </c>
      <c r="AY1288" s="17">
        <v>7.3289718643553201E-2</v>
      </c>
      <c r="AZ1288" s="17"/>
      <c r="BA1288" s="17">
        <v>9.3225068120954699E-2</v>
      </c>
      <c r="BB1288" s="17">
        <v>8.0517074036043093E-2</v>
      </c>
      <c r="BC1288" s="17">
        <v>6.7951519026364399E-2</v>
      </c>
      <c r="BD1288" s="17">
        <v>0</v>
      </c>
      <c r="BE1288" s="17">
        <v>2.7254268925599099E-2</v>
      </c>
      <c r="BF1288" s="17"/>
      <c r="BG1288" s="17">
        <v>8.3321759325161296E-2</v>
      </c>
      <c r="BH1288" s="17">
        <v>1.97146137086316E-2</v>
      </c>
    </row>
    <row r="1289" spans="2:60" x14ac:dyDescent="0.35">
      <c r="B1289" t="s">
        <v>351</v>
      </c>
      <c r="C1289" s="17">
        <v>1.4178157735460901E-2</v>
      </c>
      <c r="D1289" s="17">
        <v>2.0112211304303899E-2</v>
      </c>
      <c r="E1289" s="17">
        <v>8.0288425202147094E-3</v>
      </c>
      <c r="F1289" s="17"/>
      <c r="G1289" s="17">
        <v>4.25281399256075E-2</v>
      </c>
      <c r="H1289" s="17">
        <v>1.19422237077951E-2</v>
      </c>
      <c r="I1289" s="17">
        <v>3.3922753853355199E-2</v>
      </c>
      <c r="J1289" s="17">
        <v>1.15661275345333E-2</v>
      </c>
      <c r="K1289" s="17">
        <v>0</v>
      </c>
      <c r="L1289" s="17">
        <v>0</v>
      </c>
      <c r="M1289" s="17"/>
      <c r="N1289" s="17">
        <v>9.3932978122857006E-3</v>
      </c>
      <c r="O1289" s="17">
        <v>1.15295906992608E-2</v>
      </c>
      <c r="P1289" s="17">
        <v>2.1721847898872999E-2</v>
      </c>
      <c r="Q1289" s="17">
        <v>1.4920857604388899E-2</v>
      </c>
      <c r="R1289" s="17">
        <v>0</v>
      </c>
      <c r="S1289" s="17"/>
      <c r="T1289" s="17">
        <v>0</v>
      </c>
      <c r="U1289" s="17">
        <v>1.6888122473570501E-2</v>
      </c>
      <c r="V1289" s="17">
        <v>1.1099509034763699E-2</v>
      </c>
      <c r="W1289" s="17">
        <v>2.8310723647395099E-2</v>
      </c>
      <c r="X1289" s="17"/>
      <c r="Y1289" s="17">
        <v>6.2330476697028498E-3</v>
      </c>
      <c r="Z1289" s="17">
        <v>1.3447871360745E-2</v>
      </c>
      <c r="AA1289" s="17">
        <v>0</v>
      </c>
      <c r="AB1289" s="17">
        <v>6.0193060085051799E-2</v>
      </c>
      <c r="AC1289" s="17">
        <v>0</v>
      </c>
      <c r="AD1289" s="17">
        <v>0</v>
      </c>
      <c r="AE1289" s="17"/>
      <c r="AF1289" s="17">
        <v>1.39114944859347E-2</v>
      </c>
      <c r="AG1289" s="17">
        <v>1.47436660971265E-2</v>
      </c>
      <c r="AH1289" s="17"/>
      <c r="AI1289" s="17">
        <v>0</v>
      </c>
      <c r="AJ1289" s="17">
        <v>2.9665498038099598E-2</v>
      </c>
      <c r="AK1289" s="17">
        <v>1.1439005646211401E-2</v>
      </c>
      <c r="AL1289" s="17">
        <v>1.79644670736008E-2</v>
      </c>
      <c r="AM1289" s="17">
        <v>8.0648019523656307E-3</v>
      </c>
      <c r="AN1289" s="17">
        <v>0</v>
      </c>
      <c r="AO1289" s="17">
        <v>0</v>
      </c>
      <c r="AP1289" s="17"/>
      <c r="AQ1289" s="17">
        <v>1.34823913653971E-2</v>
      </c>
      <c r="AR1289" s="17">
        <v>1.6517529216266001E-2</v>
      </c>
      <c r="AS1289" s="17"/>
      <c r="AT1289" s="17">
        <v>1.8553630563219198E-2</v>
      </c>
      <c r="AU1289" s="17">
        <v>4.1668363536690603E-3</v>
      </c>
      <c r="AV1289" s="17">
        <v>2.2267821761472999E-2</v>
      </c>
      <c r="AW1289" s="17"/>
      <c r="AX1289" s="17">
        <v>7.3353274257151801E-3</v>
      </c>
      <c r="AY1289" s="17">
        <v>1.65014487907095E-2</v>
      </c>
      <c r="AZ1289" s="17"/>
      <c r="BA1289" s="17">
        <v>0</v>
      </c>
      <c r="BB1289" s="17">
        <v>1.8652232997814398E-2</v>
      </c>
      <c r="BC1289" s="17">
        <v>2.3463706350987198E-2</v>
      </c>
      <c r="BD1289" s="17">
        <v>0</v>
      </c>
      <c r="BE1289" s="17">
        <v>0</v>
      </c>
      <c r="BF1289" s="17"/>
      <c r="BG1289" s="17">
        <v>1.45356396827223E-2</v>
      </c>
      <c r="BH1289" s="17">
        <v>0</v>
      </c>
    </row>
    <row r="1290" spans="2:60" x14ac:dyDescent="0.35">
      <c r="B1290" t="s">
        <v>352</v>
      </c>
      <c r="C1290" s="17">
        <v>7.0701296566430902E-3</v>
      </c>
      <c r="D1290" s="17">
        <v>4.5116787428958003E-3</v>
      </c>
      <c r="E1290" s="17">
        <v>9.9424377877337308E-3</v>
      </c>
      <c r="F1290" s="17"/>
      <c r="G1290" s="17">
        <v>0</v>
      </c>
      <c r="H1290" s="17">
        <v>1.53084966238946E-2</v>
      </c>
      <c r="I1290" s="17">
        <v>1.3956267903967E-2</v>
      </c>
      <c r="J1290" s="17">
        <v>1.37216621262519E-2</v>
      </c>
      <c r="K1290" s="17">
        <v>0</v>
      </c>
      <c r="L1290" s="17">
        <v>0</v>
      </c>
      <c r="M1290" s="17"/>
      <c r="N1290" s="17">
        <v>2.55174726322441E-2</v>
      </c>
      <c r="O1290" s="17">
        <v>0</v>
      </c>
      <c r="P1290" s="17">
        <v>0</v>
      </c>
      <c r="Q1290" s="17">
        <v>1.8618814508257399E-2</v>
      </c>
      <c r="R1290" s="17">
        <v>0</v>
      </c>
      <c r="S1290" s="17"/>
      <c r="T1290" s="17">
        <v>0</v>
      </c>
      <c r="U1290" s="17">
        <v>0</v>
      </c>
      <c r="V1290" s="17">
        <v>5.3069411314512404E-3</v>
      </c>
      <c r="W1290" s="17">
        <v>2.2695742762147902E-2</v>
      </c>
      <c r="X1290" s="17"/>
      <c r="Y1290" s="17">
        <v>1.4918124611106901E-2</v>
      </c>
      <c r="Z1290" s="17">
        <v>0</v>
      </c>
      <c r="AA1290" s="17">
        <v>0</v>
      </c>
      <c r="AB1290" s="17">
        <v>0</v>
      </c>
      <c r="AC1290" s="17">
        <v>0</v>
      </c>
      <c r="AD1290" s="17">
        <v>2.0017980279002801E-2</v>
      </c>
      <c r="AE1290" s="17"/>
      <c r="AF1290" s="17">
        <v>7.7476519030916903E-3</v>
      </c>
      <c r="AG1290" s="17">
        <v>6.2741390737171597E-3</v>
      </c>
      <c r="AH1290" s="17"/>
      <c r="AI1290" s="17">
        <v>0</v>
      </c>
      <c r="AJ1290" s="17">
        <v>1.0202447581646601E-2</v>
      </c>
      <c r="AK1290" s="17">
        <v>9.67887180373872E-3</v>
      </c>
      <c r="AL1290" s="17">
        <v>0</v>
      </c>
      <c r="AM1290" s="17">
        <v>1.00635670936743E-2</v>
      </c>
      <c r="AN1290" s="17">
        <v>0</v>
      </c>
      <c r="AO1290" s="17">
        <v>0</v>
      </c>
      <c r="AP1290" s="17"/>
      <c r="AQ1290" s="17">
        <v>9.5592994264485209E-3</v>
      </c>
      <c r="AR1290" s="17">
        <v>7.0920546233635504E-3</v>
      </c>
      <c r="AS1290" s="17"/>
      <c r="AT1290" s="17">
        <v>0</v>
      </c>
      <c r="AU1290" s="17">
        <v>1.58451480543133E-2</v>
      </c>
      <c r="AV1290" s="17">
        <v>0</v>
      </c>
      <c r="AW1290" s="17"/>
      <c r="AX1290" s="17">
        <v>0</v>
      </c>
      <c r="AY1290" s="17">
        <v>9.4705938282201793E-3</v>
      </c>
      <c r="AZ1290" s="17"/>
      <c r="BA1290" s="17">
        <v>2.4520015595605599E-2</v>
      </c>
      <c r="BB1290" s="17">
        <v>6.2091141158467696E-3</v>
      </c>
      <c r="BC1290" s="17">
        <v>7.9003899717222104E-3</v>
      </c>
      <c r="BD1290" s="17">
        <v>0</v>
      </c>
      <c r="BE1290" s="17">
        <v>0</v>
      </c>
      <c r="BF1290" s="17"/>
      <c r="BG1290" s="17">
        <v>1.02503747324023E-2</v>
      </c>
      <c r="BH1290" s="17">
        <v>0</v>
      </c>
    </row>
    <row r="1291" spans="2:60" x14ac:dyDescent="0.35">
      <c r="B1291" t="s">
        <v>280</v>
      </c>
      <c r="C1291" s="17">
        <v>2.99327940514665E-2</v>
      </c>
      <c r="D1291" s="17">
        <v>1.49496212382015E-2</v>
      </c>
      <c r="E1291" s="17">
        <v>4.6561659419529798E-2</v>
      </c>
      <c r="F1291" s="17"/>
      <c r="G1291" s="17">
        <v>1.6776460469157501E-2</v>
      </c>
      <c r="H1291" s="17">
        <v>4.0931006487389197E-2</v>
      </c>
      <c r="I1291" s="17">
        <v>3.92549729461905E-2</v>
      </c>
      <c r="J1291" s="17">
        <v>3.4694417848908199E-2</v>
      </c>
      <c r="K1291" s="17">
        <v>1.09083936688311E-2</v>
      </c>
      <c r="L1291" s="17">
        <v>3.3551967715633603E-2</v>
      </c>
      <c r="M1291" s="17"/>
      <c r="N1291" s="17">
        <v>5.5617650666303899E-2</v>
      </c>
      <c r="O1291" s="17">
        <v>2.29171646654103E-2</v>
      </c>
      <c r="P1291" s="17">
        <v>1.69850588211428E-2</v>
      </c>
      <c r="Q1291" s="17">
        <v>2.14726323244584E-2</v>
      </c>
      <c r="R1291" s="17">
        <v>4.0638186763713502E-2</v>
      </c>
      <c r="S1291" s="17"/>
      <c r="T1291" s="17">
        <v>2.70530899309681E-2</v>
      </c>
      <c r="U1291" s="17">
        <v>2.1386841901664701E-2</v>
      </c>
      <c r="V1291" s="17">
        <v>2.5336624502846E-2</v>
      </c>
      <c r="W1291" s="17">
        <v>4.8683252339313803E-2</v>
      </c>
      <c r="X1291" s="17"/>
      <c r="Y1291" s="17">
        <v>2.9586788644554201E-2</v>
      </c>
      <c r="Z1291" s="17">
        <v>3.1617857905721303E-2</v>
      </c>
      <c r="AA1291" s="17">
        <v>0</v>
      </c>
      <c r="AB1291" s="17">
        <v>4.3124025043715999E-2</v>
      </c>
      <c r="AC1291" s="17">
        <v>0</v>
      </c>
      <c r="AD1291" s="17">
        <v>2.0691415223239199E-2</v>
      </c>
      <c r="AE1291" s="17"/>
      <c r="AF1291" s="17">
        <v>3.0542247724744599E-2</v>
      </c>
      <c r="AG1291" s="17">
        <v>2.5216871312544301E-2</v>
      </c>
      <c r="AH1291" s="17"/>
      <c r="AI1291" s="17">
        <v>0.19289154239606901</v>
      </c>
      <c r="AJ1291" s="17">
        <v>2.1073397755913201E-2</v>
      </c>
      <c r="AK1291" s="17">
        <v>1.84041674635647E-2</v>
      </c>
      <c r="AL1291" s="17">
        <v>3.4577401476445703E-2</v>
      </c>
      <c r="AM1291" s="17">
        <v>1.16060706216903E-2</v>
      </c>
      <c r="AN1291" s="17">
        <v>2.0661789496113601E-2</v>
      </c>
      <c r="AO1291" s="17">
        <v>0</v>
      </c>
      <c r="AP1291" s="17"/>
      <c r="AQ1291" s="17">
        <v>2.2562177861151202E-2</v>
      </c>
      <c r="AR1291" s="17">
        <v>3.0680161846434201E-2</v>
      </c>
      <c r="AS1291" s="17"/>
      <c r="AT1291" s="17">
        <v>0</v>
      </c>
      <c r="AU1291" s="17">
        <v>3.29190003795174E-2</v>
      </c>
      <c r="AV1291" s="17">
        <v>2.3603048915233699E-2</v>
      </c>
      <c r="AW1291" s="17"/>
      <c r="AX1291" s="17">
        <v>8.4596572312401197E-3</v>
      </c>
      <c r="AY1291" s="17">
        <v>3.7223395227343699E-2</v>
      </c>
      <c r="AZ1291" s="17"/>
      <c r="BA1291" s="17">
        <v>1.9608017707032199E-2</v>
      </c>
      <c r="BB1291" s="17">
        <v>1.08258775108329E-2</v>
      </c>
      <c r="BC1291" s="17">
        <v>1.2829948762768099E-2</v>
      </c>
      <c r="BD1291" s="17">
        <v>0</v>
      </c>
      <c r="BE1291" s="17">
        <v>4.48815241769603E-2</v>
      </c>
      <c r="BF1291" s="17"/>
      <c r="BG1291" s="17">
        <v>1.27641172716224E-2</v>
      </c>
      <c r="BH1291" s="17">
        <v>3.2465442908002497E-2</v>
      </c>
    </row>
    <row r="1292" spans="2:60" x14ac:dyDescent="0.35">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row>
    <row r="1293" spans="2:60" x14ac:dyDescent="0.35">
      <c r="B1293" s="6" t="s">
        <v>464</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row>
    <row r="1294" spans="2:60" x14ac:dyDescent="0.35">
      <c r="B1294" s="24" t="s">
        <v>182</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c r="BF1294" s="17"/>
      <c r="BG1294" s="17"/>
      <c r="BH1294" s="17"/>
    </row>
    <row r="1295" spans="2:60" x14ac:dyDescent="0.35">
      <c r="B1295" t="s">
        <v>348</v>
      </c>
      <c r="C1295" s="17">
        <v>0.769250950331688</v>
      </c>
      <c r="D1295" s="17">
        <v>0.76214184712845801</v>
      </c>
      <c r="E1295" s="17">
        <v>0.772135078856377</v>
      </c>
      <c r="F1295" s="17"/>
      <c r="G1295" s="17">
        <v>0.73876339408751701</v>
      </c>
      <c r="H1295" s="17">
        <v>0.60810437290081099</v>
      </c>
      <c r="I1295" s="17">
        <v>0.72117992009490195</v>
      </c>
      <c r="J1295" s="17">
        <v>0.73731424670435097</v>
      </c>
      <c r="K1295" s="17">
        <v>0.88511425016079204</v>
      </c>
      <c r="L1295" s="17">
        <v>0.88965912537915304</v>
      </c>
      <c r="M1295" s="17"/>
      <c r="N1295" s="17">
        <v>0.77214770431924895</v>
      </c>
      <c r="O1295" s="17">
        <v>0.76755160936858402</v>
      </c>
      <c r="P1295" s="17">
        <v>0.76856908407884195</v>
      </c>
      <c r="Q1295" s="17">
        <v>0.77178817057851101</v>
      </c>
      <c r="R1295" s="17">
        <v>0.84811739325351898</v>
      </c>
      <c r="S1295" s="17"/>
      <c r="T1295" s="17">
        <v>0.76965622839013204</v>
      </c>
      <c r="U1295" s="17">
        <v>0.86530158337102203</v>
      </c>
      <c r="V1295" s="17">
        <v>0.75053003341489699</v>
      </c>
      <c r="W1295" s="17">
        <v>0.700284848425618</v>
      </c>
      <c r="X1295" s="17"/>
      <c r="Y1295" s="17">
        <v>0.65178196369242103</v>
      </c>
      <c r="Z1295" s="17">
        <v>0.79744662256591303</v>
      </c>
      <c r="AA1295" s="17">
        <v>1</v>
      </c>
      <c r="AB1295" s="17">
        <v>0.86284530408961801</v>
      </c>
      <c r="AC1295" s="17">
        <v>1</v>
      </c>
      <c r="AD1295" s="17">
        <v>0.85419177782351596</v>
      </c>
      <c r="AE1295" s="17"/>
      <c r="AF1295" s="17">
        <v>0.79225998592560698</v>
      </c>
      <c r="AG1295" s="17">
        <v>0.75157190048126798</v>
      </c>
      <c r="AH1295" s="17"/>
      <c r="AI1295" s="17">
        <v>0.84625314951179798</v>
      </c>
      <c r="AJ1295" s="17">
        <v>0.705812336370364</v>
      </c>
      <c r="AK1295" s="17">
        <v>0.74762271377812906</v>
      </c>
      <c r="AL1295" s="17">
        <v>0.88496669716482701</v>
      </c>
      <c r="AM1295" s="17">
        <v>0.76715979874038498</v>
      </c>
      <c r="AN1295" s="17">
        <v>0.78384367519345299</v>
      </c>
      <c r="AO1295" s="17">
        <v>0.82909827535161496</v>
      </c>
      <c r="AP1295" s="17"/>
      <c r="AQ1295" s="17">
        <v>0.75438990536707395</v>
      </c>
      <c r="AR1295" s="17">
        <v>0.798369111593076</v>
      </c>
      <c r="AS1295" s="17"/>
      <c r="AT1295" s="17">
        <v>0.80420651580587998</v>
      </c>
      <c r="AU1295" s="17">
        <v>0.76558830440083203</v>
      </c>
      <c r="AV1295" s="17">
        <v>0.7971281214857</v>
      </c>
      <c r="AW1295" s="17"/>
      <c r="AX1295" s="17">
        <v>0.82371934430615601</v>
      </c>
      <c r="AY1295" s="17">
        <v>0.74725028103844504</v>
      </c>
      <c r="AZ1295" s="17"/>
      <c r="BA1295" s="17">
        <v>0.81548490452716604</v>
      </c>
      <c r="BB1295" s="17">
        <v>0.77118524897470797</v>
      </c>
      <c r="BC1295" s="17">
        <v>0.72338643531116398</v>
      </c>
      <c r="BD1295" s="17">
        <v>0.80309994085948699</v>
      </c>
      <c r="BE1295" s="17">
        <v>0.90068124932873905</v>
      </c>
      <c r="BF1295" s="17"/>
      <c r="BG1295" s="17">
        <v>0.78125140945390603</v>
      </c>
      <c r="BH1295" s="17">
        <v>0.879630854560423</v>
      </c>
    </row>
    <row r="1296" spans="2:60" x14ac:dyDescent="0.35">
      <c r="B1296" t="s">
        <v>349</v>
      </c>
      <c r="C1296" s="17">
        <v>0.118845008735968</v>
      </c>
      <c r="D1296" s="17">
        <v>0.136034938343742</v>
      </c>
      <c r="E1296" s="17">
        <v>0.10497247803312799</v>
      </c>
      <c r="F1296" s="17"/>
      <c r="G1296" s="17">
        <v>0.14784001665789201</v>
      </c>
      <c r="H1296" s="17">
        <v>0.28841669975606399</v>
      </c>
      <c r="I1296" s="17">
        <v>8.0324284953664907E-2</v>
      </c>
      <c r="J1296" s="17">
        <v>9.9171211973637693E-2</v>
      </c>
      <c r="K1296" s="17">
        <v>5.6725502920491097E-2</v>
      </c>
      <c r="L1296" s="17">
        <v>6.2142597399734503E-2</v>
      </c>
      <c r="M1296" s="17"/>
      <c r="N1296" s="17">
        <v>0.13185421072928599</v>
      </c>
      <c r="O1296" s="17">
        <v>0.146237411944205</v>
      </c>
      <c r="P1296" s="17">
        <v>0.118216011251267</v>
      </c>
      <c r="Q1296" s="17">
        <v>8.2094942272028001E-2</v>
      </c>
      <c r="R1296" s="17">
        <v>7.4410099072796804E-2</v>
      </c>
      <c r="S1296" s="17"/>
      <c r="T1296" s="17">
        <v>8.1314309238915999E-2</v>
      </c>
      <c r="U1296" s="17">
        <v>3.4028346933516501E-2</v>
      </c>
      <c r="V1296" s="17">
        <v>0.14080777842464001</v>
      </c>
      <c r="W1296" s="17">
        <v>0.204414655372986</v>
      </c>
      <c r="X1296" s="17"/>
      <c r="Y1296" s="17">
        <v>0.19131806810751101</v>
      </c>
      <c r="Z1296" s="17">
        <v>0.10263163799362</v>
      </c>
      <c r="AA1296" s="17">
        <v>0</v>
      </c>
      <c r="AB1296" s="17">
        <v>7.6046483583916996E-2</v>
      </c>
      <c r="AC1296" s="17">
        <v>0</v>
      </c>
      <c r="AD1296" s="17">
        <v>4.1326732687025899E-2</v>
      </c>
      <c r="AE1296" s="17"/>
      <c r="AF1296" s="17">
        <v>9.64537315591288E-2</v>
      </c>
      <c r="AG1296" s="17">
        <v>0.14311372984633</v>
      </c>
      <c r="AH1296" s="17"/>
      <c r="AI1296" s="17">
        <v>0</v>
      </c>
      <c r="AJ1296" s="17">
        <v>0.18213208249709401</v>
      </c>
      <c r="AK1296" s="17">
        <v>0.14006003201610001</v>
      </c>
      <c r="AL1296" s="17">
        <v>6.1488756967309002E-2</v>
      </c>
      <c r="AM1296" s="17">
        <v>0.115111797891385</v>
      </c>
      <c r="AN1296" s="17">
        <v>3.7138565103550597E-2</v>
      </c>
      <c r="AO1296" s="17">
        <v>0.17090172464838499</v>
      </c>
      <c r="AP1296" s="17"/>
      <c r="AQ1296" s="17">
        <v>0.118065346412644</v>
      </c>
      <c r="AR1296" s="17">
        <v>9.8456283154552404E-2</v>
      </c>
      <c r="AS1296" s="17"/>
      <c r="AT1296" s="17">
        <v>0.14509666176942501</v>
      </c>
      <c r="AU1296" s="17">
        <v>0.106253873383403</v>
      </c>
      <c r="AV1296" s="17">
        <v>0.11285649311639399</v>
      </c>
      <c r="AW1296" s="17"/>
      <c r="AX1296" s="17">
        <v>5.2921619839923197E-2</v>
      </c>
      <c r="AY1296" s="17">
        <v>0.145472536591326</v>
      </c>
      <c r="AZ1296" s="17"/>
      <c r="BA1296" s="17">
        <v>8.4550340003846494E-2</v>
      </c>
      <c r="BB1296" s="17">
        <v>0.165325831329103</v>
      </c>
      <c r="BC1296" s="17">
        <v>0.15087342566005499</v>
      </c>
      <c r="BD1296" s="17">
        <v>5.9338265242900701E-2</v>
      </c>
      <c r="BE1296" s="17">
        <v>0</v>
      </c>
      <c r="BF1296" s="17"/>
      <c r="BG1296" s="17">
        <v>0.146971308064171</v>
      </c>
      <c r="BH1296" s="17">
        <v>1.2800544774655099E-2</v>
      </c>
    </row>
    <row r="1297" spans="2:60" x14ac:dyDescent="0.35">
      <c r="B1297" t="s">
        <v>350</v>
      </c>
      <c r="C1297" s="17">
        <v>3.4197524462088402E-2</v>
      </c>
      <c r="D1297" s="17">
        <v>2.9469281789134699E-2</v>
      </c>
      <c r="E1297" s="17">
        <v>3.9064117098897899E-2</v>
      </c>
      <c r="F1297" s="17"/>
      <c r="G1297" s="17">
        <v>3.3501120870018102E-2</v>
      </c>
      <c r="H1297" s="17">
        <v>4.3466559319002E-2</v>
      </c>
      <c r="I1297" s="17">
        <v>3.6993758144104799E-2</v>
      </c>
      <c r="J1297" s="17">
        <v>7.0427036309276894E-2</v>
      </c>
      <c r="K1297" s="17">
        <v>2.9204558364908501E-2</v>
      </c>
      <c r="L1297" s="17">
        <v>0</v>
      </c>
      <c r="M1297" s="17"/>
      <c r="N1297" s="17">
        <v>2.9073341680704301E-2</v>
      </c>
      <c r="O1297" s="17">
        <v>4.4408424638012499E-2</v>
      </c>
      <c r="P1297" s="17">
        <v>3.1202616553059299E-2</v>
      </c>
      <c r="Q1297" s="17">
        <v>5.4682614901862797E-2</v>
      </c>
      <c r="R1297" s="17">
        <v>2.2505671399584499E-2</v>
      </c>
      <c r="S1297" s="17"/>
      <c r="T1297" s="17">
        <v>6.9367821809839705E-2</v>
      </c>
      <c r="U1297" s="17">
        <v>5.90714115077874E-2</v>
      </c>
      <c r="V1297" s="17">
        <v>1.9765172296387801E-2</v>
      </c>
      <c r="W1297" s="17">
        <v>0</v>
      </c>
      <c r="X1297" s="17"/>
      <c r="Y1297" s="17">
        <v>3.8728143280512502E-2</v>
      </c>
      <c r="Z1297" s="17">
        <v>3.5259658099643001E-2</v>
      </c>
      <c r="AA1297" s="17">
        <v>0</v>
      </c>
      <c r="AB1297" s="17">
        <v>0</v>
      </c>
      <c r="AC1297" s="17">
        <v>0</v>
      </c>
      <c r="AD1297" s="17">
        <v>5.8470236346135497E-2</v>
      </c>
      <c r="AE1297" s="17"/>
      <c r="AF1297" s="17">
        <v>3.9013601816182797E-2</v>
      </c>
      <c r="AG1297" s="17">
        <v>2.8856931988039899E-2</v>
      </c>
      <c r="AH1297" s="17"/>
      <c r="AI1297" s="17">
        <v>2.9088914608472901E-2</v>
      </c>
      <c r="AJ1297" s="17">
        <v>3.2319825761504002E-2</v>
      </c>
      <c r="AK1297" s="17">
        <v>3.3804964718234499E-2</v>
      </c>
      <c r="AL1297" s="17">
        <v>1.7853965088180001E-2</v>
      </c>
      <c r="AM1297" s="17">
        <v>3.6472467995838198E-2</v>
      </c>
      <c r="AN1297" s="17">
        <v>7.2291520707988999E-2</v>
      </c>
      <c r="AO1297" s="17">
        <v>0</v>
      </c>
      <c r="AP1297" s="17"/>
      <c r="AQ1297" s="17">
        <v>3.2591747621229898E-2</v>
      </c>
      <c r="AR1297" s="17">
        <v>5.1728480291204998E-2</v>
      </c>
      <c r="AS1297" s="17"/>
      <c r="AT1297" s="17">
        <v>0</v>
      </c>
      <c r="AU1297" s="17">
        <v>5.3117036114165198E-2</v>
      </c>
      <c r="AV1297" s="17">
        <v>2.6701949940395101E-2</v>
      </c>
      <c r="AW1297" s="17"/>
      <c r="AX1297" s="17">
        <v>5.6640599943125203E-2</v>
      </c>
      <c r="AY1297" s="17">
        <v>2.5132401634838701E-2</v>
      </c>
      <c r="AZ1297" s="17"/>
      <c r="BA1297" s="17">
        <v>0</v>
      </c>
      <c r="BB1297" s="17">
        <v>2.67482412428919E-2</v>
      </c>
      <c r="BC1297" s="17">
        <v>3.10498737105332E-2</v>
      </c>
      <c r="BD1297" s="17">
        <v>0.137561793897612</v>
      </c>
      <c r="BE1297" s="17">
        <v>3.8031730814668402E-2</v>
      </c>
      <c r="BF1297" s="17"/>
      <c r="BG1297" s="17">
        <v>2.0670268727543298E-2</v>
      </c>
      <c r="BH1297" s="17">
        <v>5.9502514021797799E-2</v>
      </c>
    </row>
    <row r="1298" spans="2:60" x14ac:dyDescent="0.35">
      <c r="B1298" t="s">
        <v>351</v>
      </c>
      <c r="C1298" s="17">
        <v>2.5771947598674402E-2</v>
      </c>
      <c r="D1298" s="17">
        <v>3.15056954263183E-2</v>
      </c>
      <c r="E1298" s="17">
        <v>2.0926835568654899E-2</v>
      </c>
      <c r="F1298" s="17"/>
      <c r="G1298" s="17">
        <v>0</v>
      </c>
      <c r="H1298" s="17">
        <v>1.3898057874737701E-2</v>
      </c>
      <c r="I1298" s="17">
        <v>9.4683017316867998E-2</v>
      </c>
      <c r="J1298" s="17">
        <v>2.7223252917699101E-2</v>
      </c>
      <c r="K1298" s="17">
        <v>0</v>
      </c>
      <c r="L1298" s="17">
        <v>1.39064431797798E-2</v>
      </c>
      <c r="M1298" s="17"/>
      <c r="N1298" s="17">
        <v>1.4211927038021399E-2</v>
      </c>
      <c r="O1298" s="17">
        <v>1.1777502194547301E-2</v>
      </c>
      <c r="P1298" s="17">
        <v>3.7547602987003298E-2</v>
      </c>
      <c r="Q1298" s="17">
        <v>2.04234925842353E-2</v>
      </c>
      <c r="R1298" s="17">
        <v>5.4966836274099998E-2</v>
      </c>
      <c r="S1298" s="17"/>
      <c r="T1298" s="17">
        <v>1.4971797383706799E-2</v>
      </c>
      <c r="U1298" s="17">
        <v>2.07626477635534E-2</v>
      </c>
      <c r="V1298" s="17">
        <v>2.4165084968367199E-2</v>
      </c>
      <c r="W1298" s="17">
        <v>4.2985356942119503E-2</v>
      </c>
      <c r="X1298" s="17"/>
      <c r="Y1298" s="17">
        <v>5.42672560267565E-2</v>
      </c>
      <c r="Z1298" s="17">
        <v>3.8078494217905E-3</v>
      </c>
      <c r="AA1298" s="17">
        <v>0</v>
      </c>
      <c r="AB1298" s="17">
        <v>2.9207398213983202E-2</v>
      </c>
      <c r="AC1298" s="17">
        <v>0</v>
      </c>
      <c r="AD1298" s="17">
        <v>2.7715976775836499E-2</v>
      </c>
      <c r="AE1298" s="17"/>
      <c r="AF1298" s="17">
        <v>3.1476282617002603E-2</v>
      </c>
      <c r="AG1298" s="17">
        <v>1.9016503500909301E-2</v>
      </c>
      <c r="AH1298" s="17"/>
      <c r="AI1298" s="17">
        <v>2.25451336034003E-2</v>
      </c>
      <c r="AJ1298" s="17">
        <v>2.2061303028187498E-2</v>
      </c>
      <c r="AK1298" s="17">
        <v>1.39405422412891E-2</v>
      </c>
      <c r="AL1298" s="17">
        <v>0</v>
      </c>
      <c r="AM1298" s="17">
        <v>3.2377930930639703E-2</v>
      </c>
      <c r="AN1298" s="17">
        <v>8.5115361444475901E-2</v>
      </c>
      <c r="AO1298" s="17">
        <v>0</v>
      </c>
      <c r="AP1298" s="17"/>
      <c r="AQ1298" s="17">
        <v>4.4141644700590101E-2</v>
      </c>
      <c r="AR1298" s="17">
        <v>1.4823332560474699E-2</v>
      </c>
      <c r="AS1298" s="17"/>
      <c r="AT1298" s="17">
        <v>4.0449113202937897E-2</v>
      </c>
      <c r="AU1298" s="17">
        <v>1.1218901416525999E-2</v>
      </c>
      <c r="AV1298" s="17">
        <v>4.2265583546069303E-2</v>
      </c>
      <c r="AW1298" s="17"/>
      <c r="AX1298" s="17">
        <v>1.6450704176914101E-2</v>
      </c>
      <c r="AY1298" s="17">
        <v>2.9536949262209601E-2</v>
      </c>
      <c r="AZ1298" s="17"/>
      <c r="BA1298" s="17">
        <v>7.2335025267026995E-2</v>
      </c>
      <c r="BB1298" s="17">
        <v>0</v>
      </c>
      <c r="BC1298" s="17">
        <v>5.5368752899790201E-2</v>
      </c>
      <c r="BD1298" s="17">
        <v>0</v>
      </c>
      <c r="BE1298" s="17">
        <v>0</v>
      </c>
      <c r="BF1298" s="17"/>
      <c r="BG1298" s="17">
        <v>1.6436605737091999E-2</v>
      </c>
      <c r="BH1298" s="17">
        <v>0</v>
      </c>
    </row>
    <row r="1299" spans="2:60" x14ac:dyDescent="0.35">
      <c r="B1299" t="s">
        <v>352</v>
      </c>
      <c r="C1299" s="17">
        <v>6.8266844953841499E-3</v>
      </c>
      <c r="D1299" s="17">
        <v>1.11112391064158E-2</v>
      </c>
      <c r="E1299" s="17">
        <v>3.01085977381199E-3</v>
      </c>
      <c r="F1299" s="17"/>
      <c r="G1299" s="17">
        <v>0</v>
      </c>
      <c r="H1299" s="17">
        <v>0</v>
      </c>
      <c r="I1299" s="17">
        <v>2.2687439074146901E-2</v>
      </c>
      <c r="J1299" s="17">
        <v>1.7714061640708201E-2</v>
      </c>
      <c r="K1299" s="17">
        <v>0</v>
      </c>
      <c r="L1299" s="17">
        <v>0</v>
      </c>
      <c r="M1299" s="17"/>
      <c r="N1299" s="17">
        <v>0</v>
      </c>
      <c r="O1299" s="17">
        <v>1.9368507955543499E-2</v>
      </c>
      <c r="P1299" s="17">
        <v>8.9951427112965297E-3</v>
      </c>
      <c r="Q1299" s="17">
        <v>0</v>
      </c>
      <c r="R1299" s="17">
        <v>0</v>
      </c>
      <c r="S1299" s="17"/>
      <c r="T1299" s="17">
        <v>0</v>
      </c>
      <c r="U1299" s="17">
        <v>0</v>
      </c>
      <c r="V1299" s="17">
        <v>1.0876050171142199E-2</v>
      </c>
      <c r="W1299" s="17">
        <v>1.35577237669298E-2</v>
      </c>
      <c r="X1299" s="17"/>
      <c r="Y1299" s="17">
        <v>0</v>
      </c>
      <c r="Z1299" s="17">
        <v>1.26529385615596E-2</v>
      </c>
      <c r="AA1299" s="17">
        <v>0</v>
      </c>
      <c r="AB1299" s="17">
        <v>1.52352272401625E-2</v>
      </c>
      <c r="AC1299" s="17">
        <v>0</v>
      </c>
      <c r="AD1299" s="17">
        <v>0</v>
      </c>
      <c r="AE1299" s="17"/>
      <c r="AF1299" s="17">
        <v>2.7780415161486501E-3</v>
      </c>
      <c r="AG1299" s="17">
        <v>1.23542178179847E-2</v>
      </c>
      <c r="AH1299" s="17"/>
      <c r="AI1299" s="17">
        <v>0</v>
      </c>
      <c r="AJ1299" s="17">
        <v>1.36265363443607E-2</v>
      </c>
      <c r="AK1299" s="17">
        <v>0</v>
      </c>
      <c r="AL1299" s="17">
        <v>0</v>
      </c>
      <c r="AM1299" s="17">
        <v>1.22237703556374E-2</v>
      </c>
      <c r="AN1299" s="17">
        <v>0</v>
      </c>
      <c r="AO1299" s="17">
        <v>0</v>
      </c>
      <c r="AP1299" s="17"/>
      <c r="AQ1299" s="17">
        <v>1.00169410343689E-2</v>
      </c>
      <c r="AR1299" s="17">
        <v>0</v>
      </c>
      <c r="AS1299" s="17"/>
      <c r="AT1299" s="17">
        <v>0</v>
      </c>
      <c r="AU1299" s="17">
        <v>1.1906010034129199E-2</v>
      </c>
      <c r="AV1299" s="17">
        <v>5.0337849666802301E-3</v>
      </c>
      <c r="AW1299" s="17"/>
      <c r="AX1299" s="17">
        <v>0</v>
      </c>
      <c r="AY1299" s="17">
        <v>9.5840932785889003E-3</v>
      </c>
      <c r="AZ1299" s="17"/>
      <c r="BA1299" s="17">
        <v>0</v>
      </c>
      <c r="BB1299" s="17">
        <v>6.9146674665473296E-3</v>
      </c>
      <c r="BC1299" s="17">
        <v>4.5636297406675998E-3</v>
      </c>
      <c r="BD1299" s="17">
        <v>0</v>
      </c>
      <c r="BE1299" s="17">
        <v>2.1658459549771601E-2</v>
      </c>
      <c r="BF1299" s="17"/>
      <c r="BG1299" s="17">
        <v>5.3434554218818502E-3</v>
      </c>
      <c r="BH1299" s="17">
        <v>1.6986262273999801E-2</v>
      </c>
    </row>
    <row r="1300" spans="2:60" x14ac:dyDescent="0.35">
      <c r="B1300" t="s">
        <v>280</v>
      </c>
      <c r="C1300" s="17">
        <v>4.5107884376196901E-2</v>
      </c>
      <c r="D1300" s="17">
        <v>2.9736998205931699E-2</v>
      </c>
      <c r="E1300" s="17">
        <v>5.9890630669129898E-2</v>
      </c>
      <c r="F1300" s="17"/>
      <c r="G1300" s="17">
        <v>7.9895468384572704E-2</v>
      </c>
      <c r="H1300" s="17">
        <v>4.6114310149385503E-2</v>
      </c>
      <c r="I1300" s="17">
        <v>4.4131580416313099E-2</v>
      </c>
      <c r="J1300" s="17">
        <v>4.8150190454327002E-2</v>
      </c>
      <c r="K1300" s="17">
        <v>2.8955688553808898E-2</v>
      </c>
      <c r="L1300" s="17">
        <v>3.4291834041332701E-2</v>
      </c>
      <c r="M1300" s="17"/>
      <c r="N1300" s="17">
        <v>5.2712816232739199E-2</v>
      </c>
      <c r="O1300" s="17">
        <v>1.06565438991068E-2</v>
      </c>
      <c r="P1300" s="17">
        <v>3.5469542418532403E-2</v>
      </c>
      <c r="Q1300" s="17">
        <v>7.1010779663363097E-2</v>
      </c>
      <c r="R1300" s="17">
        <v>0</v>
      </c>
      <c r="S1300" s="17"/>
      <c r="T1300" s="17">
        <v>6.4689843177405101E-2</v>
      </c>
      <c r="U1300" s="17">
        <v>2.0836010424120699E-2</v>
      </c>
      <c r="V1300" s="17">
        <v>5.3855880724566402E-2</v>
      </c>
      <c r="W1300" s="17">
        <v>3.8757415492347E-2</v>
      </c>
      <c r="X1300" s="17"/>
      <c r="Y1300" s="17">
        <v>6.3904568892798802E-2</v>
      </c>
      <c r="Z1300" s="17">
        <v>4.8201293357473897E-2</v>
      </c>
      <c r="AA1300" s="17">
        <v>0</v>
      </c>
      <c r="AB1300" s="17">
        <v>1.6665586872319199E-2</v>
      </c>
      <c r="AC1300" s="17">
        <v>0</v>
      </c>
      <c r="AD1300" s="17">
        <v>1.8295276367485801E-2</v>
      </c>
      <c r="AE1300" s="17"/>
      <c r="AF1300" s="17">
        <v>3.8018356565929903E-2</v>
      </c>
      <c r="AG1300" s="17">
        <v>4.5086716365467898E-2</v>
      </c>
      <c r="AH1300" s="17"/>
      <c r="AI1300" s="17">
        <v>0.102112802276329</v>
      </c>
      <c r="AJ1300" s="17">
        <v>4.4047915998490103E-2</v>
      </c>
      <c r="AK1300" s="17">
        <v>6.4571747246247202E-2</v>
      </c>
      <c r="AL1300" s="17">
        <v>3.5690580779683602E-2</v>
      </c>
      <c r="AM1300" s="17">
        <v>3.66542340861147E-2</v>
      </c>
      <c r="AN1300" s="17">
        <v>2.1610877550531801E-2</v>
      </c>
      <c r="AO1300" s="17">
        <v>0</v>
      </c>
      <c r="AP1300" s="17"/>
      <c r="AQ1300" s="17">
        <v>4.0794414864093097E-2</v>
      </c>
      <c r="AR1300" s="17">
        <v>3.66227924006918E-2</v>
      </c>
      <c r="AS1300" s="17"/>
      <c r="AT1300" s="17">
        <v>1.0247709221757601E-2</v>
      </c>
      <c r="AU1300" s="17">
        <v>5.1915874650945201E-2</v>
      </c>
      <c r="AV1300" s="17">
        <v>1.6014066944761301E-2</v>
      </c>
      <c r="AW1300" s="17"/>
      <c r="AX1300" s="17">
        <v>5.0267731733881903E-2</v>
      </c>
      <c r="AY1300" s="17">
        <v>4.3023738194591897E-2</v>
      </c>
      <c r="AZ1300" s="17"/>
      <c r="BA1300" s="17">
        <v>2.7629730201960499E-2</v>
      </c>
      <c r="BB1300" s="17">
        <v>2.9826010986749401E-2</v>
      </c>
      <c r="BC1300" s="17">
        <v>3.4757882677790099E-2</v>
      </c>
      <c r="BD1300" s="17">
        <v>0</v>
      </c>
      <c r="BE1300" s="17">
        <v>3.9628560306821103E-2</v>
      </c>
      <c r="BF1300" s="17"/>
      <c r="BG1300" s="17">
        <v>2.9326952595406301E-2</v>
      </c>
      <c r="BH1300" s="17">
        <v>3.1079824369124098E-2</v>
      </c>
    </row>
    <row r="1301" spans="2:60" x14ac:dyDescent="0.35">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c r="AO1301" s="17"/>
      <c r="AP1301" s="17"/>
      <c r="AQ1301" s="17"/>
      <c r="AR1301" s="17"/>
      <c r="AS1301" s="17"/>
      <c r="AT1301" s="17"/>
      <c r="AU1301" s="17"/>
      <c r="AV1301" s="17"/>
      <c r="AW1301" s="17"/>
      <c r="AX1301" s="17"/>
      <c r="AY1301" s="17"/>
      <c r="AZ1301" s="17"/>
      <c r="BA1301" s="17"/>
      <c r="BB1301" s="17"/>
      <c r="BC1301" s="17"/>
      <c r="BD1301" s="17"/>
      <c r="BE1301" s="17"/>
      <c r="BF1301" s="17"/>
      <c r="BG1301" s="17"/>
      <c r="BH1301" s="17"/>
    </row>
    <row r="1302" spans="2:60" x14ac:dyDescent="0.35">
      <c r="B1302" s="6" t="s">
        <v>465</v>
      </c>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c r="BE1302" s="17"/>
      <c r="BF1302" s="17"/>
      <c r="BG1302" s="17"/>
      <c r="BH1302" s="17"/>
    </row>
    <row r="1303" spans="2:60" x14ac:dyDescent="0.35">
      <c r="B1303" s="24" t="s">
        <v>182</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row>
    <row r="1304" spans="2:60" x14ac:dyDescent="0.35">
      <c r="B1304" t="s">
        <v>348</v>
      </c>
      <c r="C1304" s="17">
        <v>4.9559042889602098E-2</v>
      </c>
      <c r="D1304" s="17">
        <v>4.36274044085386E-2</v>
      </c>
      <c r="E1304" s="17">
        <v>5.5837490618157903E-2</v>
      </c>
      <c r="F1304" s="17"/>
      <c r="G1304" s="17">
        <v>0.10042289089784701</v>
      </c>
      <c r="H1304" s="17">
        <v>4.4381190833449297E-2</v>
      </c>
      <c r="I1304" s="17">
        <v>5.0064324655820301E-2</v>
      </c>
      <c r="J1304" s="17">
        <v>3.0140246332338E-2</v>
      </c>
      <c r="K1304" s="17">
        <v>1.6074003778257601E-2</v>
      </c>
      <c r="L1304" s="17">
        <v>6.7238501881251106E-2</v>
      </c>
      <c r="M1304" s="17"/>
      <c r="N1304" s="17">
        <v>0.105250148405623</v>
      </c>
      <c r="O1304" s="17">
        <v>7.6169325545067501E-2</v>
      </c>
      <c r="P1304" s="17">
        <v>1.6420080527782901E-2</v>
      </c>
      <c r="Q1304" s="17">
        <v>1.11898107339086E-2</v>
      </c>
      <c r="R1304" s="17">
        <v>4.35226931072464E-2</v>
      </c>
      <c r="S1304" s="17"/>
      <c r="T1304" s="17">
        <v>4.46645073212543E-2</v>
      </c>
      <c r="U1304" s="17">
        <v>0</v>
      </c>
      <c r="V1304" s="17">
        <v>6.08426814137073E-2</v>
      </c>
      <c r="W1304" s="17">
        <v>8.3072360754728902E-2</v>
      </c>
      <c r="X1304" s="17"/>
      <c r="Y1304" s="17">
        <v>7.2277256786129798E-2</v>
      </c>
      <c r="Z1304" s="17">
        <v>3.5117176501907897E-2</v>
      </c>
      <c r="AA1304" s="17">
        <v>8.0642673713049298E-2</v>
      </c>
      <c r="AB1304" s="17">
        <v>2.5340130285867801E-2</v>
      </c>
      <c r="AC1304" s="17">
        <v>0</v>
      </c>
      <c r="AD1304" s="17">
        <v>4.8389864499391699E-2</v>
      </c>
      <c r="AE1304" s="17"/>
      <c r="AF1304" s="17">
        <v>4.136707557489E-2</v>
      </c>
      <c r="AG1304" s="17">
        <v>5.4184218114101797E-2</v>
      </c>
      <c r="AH1304" s="17"/>
      <c r="AI1304" s="17">
        <v>9.2006460458536998E-2</v>
      </c>
      <c r="AJ1304" s="17">
        <v>0.111877748123322</v>
      </c>
      <c r="AK1304" s="17">
        <v>1.0837520514989899E-2</v>
      </c>
      <c r="AL1304" s="17">
        <v>0</v>
      </c>
      <c r="AM1304" s="17">
        <v>5.3718227787555597E-2</v>
      </c>
      <c r="AN1304" s="17">
        <v>0</v>
      </c>
      <c r="AO1304" s="17">
        <v>0</v>
      </c>
      <c r="AP1304" s="17"/>
      <c r="AQ1304" s="17">
        <v>4.17898312492722E-2</v>
      </c>
      <c r="AR1304" s="17">
        <v>3.3862782138452098E-2</v>
      </c>
      <c r="AS1304" s="17"/>
      <c r="AT1304" s="17">
        <v>2.9273291907693101E-2</v>
      </c>
      <c r="AU1304" s="17">
        <v>3.8687084950485499E-2</v>
      </c>
      <c r="AV1304" s="17">
        <v>4.8731811466196998E-2</v>
      </c>
      <c r="AW1304" s="17"/>
      <c r="AX1304" s="17">
        <v>2.1460862462115E-2</v>
      </c>
      <c r="AY1304" s="17">
        <v>6.1581808309403997E-2</v>
      </c>
      <c r="AZ1304" s="17"/>
      <c r="BA1304" s="17">
        <v>4.7510442282306997E-2</v>
      </c>
      <c r="BB1304" s="17">
        <v>7.3736134976211204E-2</v>
      </c>
      <c r="BC1304" s="17">
        <v>2.3512825078071599E-2</v>
      </c>
      <c r="BD1304" s="17">
        <v>0</v>
      </c>
      <c r="BE1304" s="17">
        <v>6.0089837311022999E-2</v>
      </c>
      <c r="BF1304" s="17"/>
      <c r="BG1304" s="17">
        <v>6.8602250149163505E-2</v>
      </c>
      <c r="BH1304" s="17">
        <v>4.5167232567412501E-2</v>
      </c>
    </row>
    <row r="1305" spans="2:60" x14ac:dyDescent="0.35">
      <c r="B1305" t="s">
        <v>349</v>
      </c>
      <c r="C1305" s="17">
        <v>4.8500600773940201E-2</v>
      </c>
      <c r="D1305" s="17">
        <v>5.6244343805499898E-2</v>
      </c>
      <c r="E1305" s="17">
        <v>4.3403859913550599E-2</v>
      </c>
      <c r="F1305" s="17"/>
      <c r="G1305" s="17">
        <v>3.7669465924465503E-2</v>
      </c>
      <c r="H1305" s="17">
        <v>6.4856712932959998E-2</v>
      </c>
      <c r="I1305" s="17">
        <v>5.4069245201817301E-2</v>
      </c>
      <c r="J1305" s="17">
        <v>6.6064859484814206E-2</v>
      </c>
      <c r="K1305" s="17">
        <v>4.6965093696748797E-2</v>
      </c>
      <c r="L1305" s="17">
        <v>2.2006019011648E-2</v>
      </c>
      <c r="M1305" s="17"/>
      <c r="N1305" s="17">
        <v>8.0140098801693302E-2</v>
      </c>
      <c r="O1305" s="17">
        <v>8.3303736283789794E-3</v>
      </c>
      <c r="P1305" s="17">
        <v>7.1886323538306707E-2</v>
      </c>
      <c r="Q1305" s="17">
        <v>0</v>
      </c>
      <c r="R1305" s="17">
        <v>9.4410637064849104E-2</v>
      </c>
      <c r="S1305" s="17"/>
      <c r="T1305" s="17">
        <v>4.8486470977591699E-2</v>
      </c>
      <c r="U1305" s="17">
        <v>0</v>
      </c>
      <c r="V1305" s="17">
        <v>6.9903522570980398E-2</v>
      </c>
      <c r="W1305" s="17">
        <v>6.1432325098464198E-2</v>
      </c>
      <c r="X1305" s="17"/>
      <c r="Y1305" s="17">
        <v>5.6802332398084403E-2</v>
      </c>
      <c r="Z1305" s="17">
        <v>4.0625187656131198E-2</v>
      </c>
      <c r="AA1305" s="17">
        <v>5.6642657379605901E-2</v>
      </c>
      <c r="AB1305" s="17">
        <v>5.61341985218042E-2</v>
      </c>
      <c r="AC1305" s="17">
        <v>0</v>
      </c>
      <c r="AD1305" s="17">
        <v>5.11291409602284E-2</v>
      </c>
      <c r="AE1305" s="17"/>
      <c r="AF1305" s="17">
        <v>4.6129263873615697E-2</v>
      </c>
      <c r="AG1305" s="17">
        <v>5.3416446499635201E-2</v>
      </c>
      <c r="AH1305" s="17"/>
      <c r="AI1305" s="17">
        <v>0</v>
      </c>
      <c r="AJ1305" s="17">
        <v>3.03990680853202E-2</v>
      </c>
      <c r="AK1305" s="17">
        <v>5.0707136425266502E-2</v>
      </c>
      <c r="AL1305" s="17">
        <v>4.7672766384521399E-2</v>
      </c>
      <c r="AM1305" s="17">
        <v>5.1758107701782297E-2</v>
      </c>
      <c r="AN1305" s="17">
        <v>0.123035469064724</v>
      </c>
      <c r="AO1305" s="17">
        <v>0</v>
      </c>
      <c r="AP1305" s="17"/>
      <c r="AQ1305" s="17">
        <v>4.9061543511106899E-2</v>
      </c>
      <c r="AR1305" s="17">
        <v>5.7731785178413798E-2</v>
      </c>
      <c r="AS1305" s="17"/>
      <c r="AT1305" s="17">
        <v>4.7035681419829903E-2</v>
      </c>
      <c r="AU1305" s="17">
        <v>3.3415869211262703E-2</v>
      </c>
      <c r="AV1305" s="17">
        <v>8.6817693102370794E-2</v>
      </c>
      <c r="AW1305" s="17"/>
      <c r="AX1305" s="17">
        <v>7.2899614646635804E-3</v>
      </c>
      <c r="AY1305" s="17">
        <v>6.6133979223272396E-2</v>
      </c>
      <c r="AZ1305" s="17"/>
      <c r="BA1305" s="17">
        <v>0.14619407104610899</v>
      </c>
      <c r="BB1305" s="17">
        <v>6.0625326005125699E-2</v>
      </c>
      <c r="BC1305" s="17">
        <v>2.8936598532624699E-2</v>
      </c>
      <c r="BD1305" s="17">
        <v>0</v>
      </c>
      <c r="BE1305" s="17">
        <v>3.3221939033742397E-2</v>
      </c>
      <c r="BF1305" s="17"/>
      <c r="BG1305" s="17">
        <v>7.7376078290785202E-2</v>
      </c>
      <c r="BH1305" s="17">
        <v>2.49716609966954E-2</v>
      </c>
    </row>
    <row r="1306" spans="2:60" x14ac:dyDescent="0.35">
      <c r="B1306" t="s">
        <v>350</v>
      </c>
      <c r="C1306" s="17">
        <v>0.15570689894195</v>
      </c>
      <c r="D1306" s="17">
        <v>0.17176757854296401</v>
      </c>
      <c r="E1306" s="17">
        <v>0.14375866289379999</v>
      </c>
      <c r="F1306" s="17"/>
      <c r="G1306" s="17">
        <v>0.16612292350426</v>
      </c>
      <c r="H1306" s="17">
        <v>0.170978597954342</v>
      </c>
      <c r="I1306" s="17">
        <v>0.15934641156016399</v>
      </c>
      <c r="J1306" s="17">
        <v>0.19624504655414601</v>
      </c>
      <c r="K1306" s="17">
        <v>0.102655708597993</v>
      </c>
      <c r="L1306" s="17">
        <v>0.13976364882974099</v>
      </c>
      <c r="M1306" s="17"/>
      <c r="N1306" s="17">
        <v>0.17488527239000801</v>
      </c>
      <c r="O1306" s="17">
        <v>0.170348209589996</v>
      </c>
      <c r="P1306" s="17">
        <v>0.11924121638082</v>
      </c>
      <c r="Q1306" s="17">
        <v>0.17649682099577699</v>
      </c>
      <c r="R1306" s="17">
        <v>0.13553276559357799</v>
      </c>
      <c r="S1306" s="17"/>
      <c r="T1306" s="17">
        <v>0.194683661038835</v>
      </c>
      <c r="U1306" s="17">
        <v>0.20072729067437101</v>
      </c>
      <c r="V1306" s="17">
        <v>0.12918636005617201</v>
      </c>
      <c r="W1306" s="17">
        <v>0.122167983864909</v>
      </c>
      <c r="X1306" s="17"/>
      <c r="Y1306" s="17">
        <v>0.146987997493739</v>
      </c>
      <c r="Z1306" s="17">
        <v>0.17325482022261901</v>
      </c>
      <c r="AA1306" s="17">
        <v>0.19436087456270501</v>
      </c>
      <c r="AB1306" s="17">
        <v>0.14409615912087501</v>
      </c>
      <c r="AC1306" s="17">
        <v>0.150769854944625</v>
      </c>
      <c r="AD1306" s="17">
        <v>0.12119769545994501</v>
      </c>
      <c r="AE1306" s="17"/>
      <c r="AF1306" s="17">
        <v>0.15828007886948101</v>
      </c>
      <c r="AG1306" s="17">
        <v>0.156403276360053</v>
      </c>
      <c r="AH1306" s="17"/>
      <c r="AI1306" s="17">
        <v>0.13322719149895501</v>
      </c>
      <c r="AJ1306" s="17">
        <v>0.18205842307391701</v>
      </c>
      <c r="AK1306" s="17">
        <v>0.14053968774815501</v>
      </c>
      <c r="AL1306" s="17">
        <v>0.18193634387813401</v>
      </c>
      <c r="AM1306" s="17">
        <v>0.14428646706328299</v>
      </c>
      <c r="AN1306" s="17">
        <v>0.16820243827352799</v>
      </c>
      <c r="AO1306" s="17">
        <v>0</v>
      </c>
      <c r="AP1306" s="17"/>
      <c r="AQ1306" s="17">
        <v>0.12615078420998099</v>
      </c>
      <c r="AR1306" s="17">
        <v>0.17861436871052799</v>
      </c>
      <c r="AS1306" s="17"/>
      <c r="AT1306" s="17">
        <v>9.3656202267352495E-2</v>
      </c>
      <c r="AU1306" s="17">
        <v>0.16183568512948701</v>
      </c>
      <c r="AV1306" s="17">
        <v>0.19189846683511</v>
      </c>
      <c r="AW1306" s="17"/>
      <c r="AX1306" s="17">
        <v>0.18997343265522801</v>
      </c>
      <c r="AY1306" s="17">
        <v>0.14104479305763201</v>
      </c>
      <c r="AZ1306" s="17"/>
      <c r="BA1306" s="17">
        <v>0.123260821466048</v>
      </c>
      <c r="BB1306" s="17">
        <v>8.7901490942935104E-2</v>
      </c>
      <c r="BC1306" s="17">
        <v>0.18735345143322399</v>
      </c>
      <c r="BD1306" s="17">
        <v>0.106045485538139</v>
      </c>
      <c r="BE1306" s="17">
        <v>0.30355594169126698</v>
      </c>
      <c r="BF1306" s="17"/>
      <c r="BG1306" s="17">
        <v>9.4823356938465997E-2</v>
      </c>
      <c r="BH1306" s="17">
        <v>0.254506541629691</v>
      </c>
    </row>
    <row r="1307" spans="2:60" x14ac:dyDescent="0.35">
      <c r="B1307" t="s">
        <v>351</v>
      </c>
      <c r="C1307" s="17">
        <v>0.38676908762877399</v>
      </c>
      <c r="D1307" s="17">
        <v>0.33225225830903798</v>
      </c>
      <c r="E1307" s="17">
        <v>0.41809524348389498</v>
      </c>
      <c r="F1307" s="17"/>
      <c r="G1307" s="17">
        <v>0.33125800967269098</v>
      </c>
      <c r="H1307" s="17">
        <v>0.45497400031138402</v>
      </c>
      <c r="I1307" s="17">
        <v>0.27632715226493698</v>
      </c>
      <c r="J1307" s="17">
        <v>0.39263250792460902</v>
      </c>
      <c r="K1307" s="17">
        <v>0.39874805553493498</v>
      </c>
      <c r="L1307" s="17">
        <v>0.43557586595202502</v>
      </c>
      <c r="M1307" s="17"/>
      <c r="N1307" s="17">
        <v>0.39835615454679302</v>
      </c>
      <c r="O1307" s="17">
        <v>0.35923639676320801</v>
      </c>
      <c r="P1307" s="17">
        <v>0.42934509484236999</v>
      </c>
      <c r="Q1307" s="17">
        <v>0.44287443018656703</v>
      </c>
      <c r="R1307" s="17">
        <v>0.28305650609765798</v>
      </c>
      <c r="S1307" s="17"/>
      <c r="T1307" s="17">
        <v>0.314484917012813</v>
      </c>
      <c r="U1307" s="17">
        <v>0.43340123201700298</v>
      </c>
      <c r="V1307" s="17">
        <v>0.396669577273911</v>
      </c>
      <c r="W1307" s="17">
        <v>0.38634382101932202</v>
      </c>
      <c r="X1307" s="17"/>
      <c r="Y1307" s="17">
        <v>0.35682058298369701</v>
      </c>
      <c r="Z1307" s="17">
        <v>0.419967506380931</v>
      </c>
      <c r="AA1307" s="17">
        <v>0.51128192641302606</v>
      </c>
      <c r="AB1307" s="17">
        <v>0.31265920060325803</v>
      </c>
      <c r="AC1307" s="17">
        <v>0.31625293318269798</v>
      </c>
      <c r="AD1307" s="17">
        <v>0.38324598309619501</v>
      </c>
      <c r="AE1307" s="17"/>
      <c r="AF1307" s="17">
        <v>0.42146456140537902</v>
      </c>
      <c r="AG1307" s="17">
        <v>0.34107039804188899</v>
      </c>
      <c r="AH1307" s="17"/>
      <c r="AI1307" s="17">
        <v>0.111559774138403</v>
      </c>
      <c r="AJ1307" s="17">
        <v>0.37540606684212902</v>
      </c>
      <c r="AK1307" s="17">
        <v>0.53289106185163704</v>
      </c>
      <c r="AL1307" s="17">
        <v>0.216074008903655</v>
      </c>
      <c r="AM1307" s="17">
        <v>0.45130808539475098</v>
      </c>
      <c r="AN1307" s="17">
        <v>0.28804687787688399</v>
      </c>
      <c r="AO1307" s="17">
        <v>0.496395377779078</v>
      </c>
      <c r="AP1307" s="17"/>
      <c r="AQ1307" s="17">
        <v>0.384611038464309</v>
      </c>
      <c r="AR1307" s="17">
        <v>0.433060661745574</v>
      </c>
      <c r="AS1307" s="17"/>
      <c r="AT1307" s="17">
        <v>0.41140101281297697</v>
      </c>
      <c r="AU1307" s="17">
        <v>0.41121828141032601</v>
      </c>
      <c r="AV1307" s="17">
        <v>0.38100775956912297</v>
      </c>
      <c r="AW1307" s="17"/>
      <c r="AX1307" s="17">
        <v>0.413054890718421</v>
      </c>
      <c r="AY1307" s="17">
        <v>0.37552180970508398</v>
      </c>
      <c r="AZ1307" s="17"/>
      <c r="BA1307" s="17">
        <v>0.339549554200203</v>
      </c>
      <c r="BB1307" s="17">
        <v>0.45093411964889202</v>
      </c>
      <c r="BC1307" s="17">
        <v>0.41912599798438999</v>
      </c>
      <c r="BD1307" s="17">
        <v>0.552981894282909</v>
      </c>
      <c r="BE1307" s="17">
        <v>0.21121290389755101</v>
      </c>
      <c r="BF1307" s="17"/>
      <c r="BG1307" s="17">
        <v>0.42912971824761897</v>
      </c>
      <c r="BH1307" s="17">
        <v>0.29608721518492598</v>
      </c>
    </row>
    <row r="1308" spans="2:60" x14ac:dyDescent="0.35">
      <c r="B1308" t="s">
        <v>352</v>
      </c>
      <c r="C1308" s="17">
        <v>0.26081136179909498</v>
      </c>
      <c r="D1308" s="17">
        <v>0.314594039607549</v>
      </c>
      <c r="E1308" s="17">
        <v>0.22333071218504499</v>
      </c>
      <c r="F1308" s="17"/>
      <c r="G1308" s="17">
        <v>0.206319277005341</v>
      </c>
      <c r="H1308" s="17">
        <v>0.20365365135092101</v>
      </c>
      <c r="I1308" s="17">
        <v>0.32059443371693502</v>
      </c>
      <c r="J1308" s="17">
        <v>0.23523297247856401</v>
      </c>
      <c r="K1308" s="17">
        <v>0.32501507456779299</v>
      </c>
      <c r="L1308" s="17">
        <v>0.266500206563554</v>
      </c>
      <c r="M1308" s="17"/>
      <c r="N1308" s="17">
        <v>0.16232241448336901</v>
      </c>
      <c r="O1308" s="17">
        <v>0.24373994035222299</v>
      </c>
      <c r="P1308" s="17">
        <v>0.26044613847471099</v>
      </c>
      <c r="Q1308" s="17">
        <v>0.29417132239174498</v>
      </c>
      <c r="R1308" s="17">
        <v>0.42102250070182401</v>
      </c>
      <c r="S1308" s="17"/>
      <c r="T1308" s="17">
        <v>0.32993371558264201</v>
      </c>
      <c r="U1308" s="17">
        <v>0.30229689175890301</v>
      </c>
      <c r="V1308" s="17">
        <v>0.189313827445202</v>
      </c>
      <c r="W1308" s="17">
        <v>0.27534959232652001</v>
      </c>
      <c r="X1308" s="17"/>
      <c r="Y1308" s="17">
        <v>0.26250898952124002</v>
      </c>
      <c r="Z1308" s="17">
        <v>0.26953172558529498</v>
      </c>
      <c r="AA1308" s="17">
        <v>5.67803509283678E-2</v>
      </c>
      <c r="AB1308" s="17">
        <v>0.28677151556124297</v>
      </c>
      <c r="AC1308" s="17">
        <v>0.53297721187267699</v>
      </c>
      <c r="AD1308" s="17">
        <v>0.23631282030141301</v>
      </c>
      <c r="AE1308" s="17"/>
      <c r="AF1308" s="17">
        <v>0.246309193919757</v>
      </c>
      <c r="AG1308" s="17">
        <v>0.28223826489920401</v>
      </c>
      <c r="AH1308" s="17"/>
      <c r="AI1308" s="17">
        <v>8.2031256547654599E-2</v>
      </c>
      <c r="AJ1308" s="17">
        <v>0.23573619772584101</v>
      </c>
      <c r="AK1308" s="17">
        <v>0.19930430820620501</v>
      </c>
      <c r="AL1308" s="17">
        <v>0.40041932549797499</v>
      </c>
      <c r="AM1308" s="17">
        <v>0.25652594395364497</v>
      </c>
      <c r="AN1308" s="17">
        <v>0.35422778621412099</v>
      </c>
      <c r="AO1308" s="17">
        <v>0.50360462222092195</v>
      </c>
      <c r="AP1308" s="17"/>
      <c r="AQ1308" s="17">
        <v>0.32189755958180799</v>
      </c>
      <c r="AR1308" s="17">
        <v>0.22647208548845299</v>
      </c>
      <c r="AS1308" s="17"/>
      <c r="AT1308" s="17">
        <v>0.37770675250378699</v>
      </c>
      <c r="AU1308" s="17">
        <v>0.24144691927988701</v>
      </c>
      <c r="AV1308" s="17">
        <v>0.234437517852981</v>
      </c>
      <c r="AW1308" s="17"/>
      <c r="AX1308" s="17">
        <v>0.27870176190500601</v>
      </c>
      <c r="AY1308" s="17">
        <v>0.253156343557082</v>
      </c>
      <c r="AZ1308" s="17"/>
      <c r="BA1308" s="17">
        <v>0.27657632801496201</v>
      </c>
      <c r="BB1308" s="17">
        <v>0.28567542624001402</v>
      </c>
      <c r="BC1308" s="17">
        <v>0.26473093153703398</v>
      </c>
      <c r="BD1308" s="17">
        <v>0.34097262017895202</v>
      </c>
      <c r="BE1308" s="17">
        <v>0.30462640407116398</v>
      </c>
      <c r="BF1308" s="17"/>
      <c r="BG1308" s="17">
        <v>0.28389420646966701</v>
      </c>
      <c r="BH1308" s="17">
        <v>0.31365255959385302</v>
      </c>
    </row>
    <row r="1309" spans="2:60" x14ac:dyDescent="0.35">
      <c r="B1309" t="s">
        <v>280</v>
      </c>
      <c r="C1309" s="17">
        <v>9.8653007966639297E-2</v>
      </c>
      <c r="D1309" s="17">
        <v>8.1514375326410302E-2</v>
      </c>
      <c r="E1309" s="17">
        <v>0.115574030905552</v>
      </c>
      <c r="F1309" s="17"/>
      <c r="G1309" s="17">
        <v>0.158207432995396</v>
      </c>
      <c r="H1309" s="17">
        <v>6.1155846616943399E-2</v>
      </c>
      <c r="I1309" s="17">
        <v>0.13959843260032601</v>
      </c>
      <c r="J1309" s="17">
        <v>7.9684367225528602E-2</v>
      </c>
      <c r="K1309" s="17">
        <v>0.11054206382427099</v>
      </c>
      <c r="L1309" s="17">
        <v>6.8915757761780896E-2</v>
      </c>
      <c r="M1309" s="17"/>
      <c r="N1309" s="17">
        <v>7.9045911372513503E-2</v>
      </c>
      <c r="O1309" s="17">
        <v>0.14217575412112601</v>
      </c>
      <c r="P1309" s="17">
        <v>0.102661146236009</v>
      </c>
      <c r="Q1309" s="17">
        <v>7.52676156920013E-2</v>
      </c>
      <c r="R1309" s="17">
        <v>2.2454897434844901E-2</v>
      </c>
      <c r="S1309" s="17"/>
      <c r="T1309" s="17">
        <v>6.7746728066863202E-2</v>
      </c>
      <c r="U1309" s="17">
        <v>6.3574585549722895E-2</v>
      </c>
      <c r="V1309" s="17">
        <v>0.15408403124002701</v>
      </c>
      <c r="W1309" s="17">
        <v>7.1633916936056002E-2</v>
      </c>
      <c r="X1309" s="17"/>
      <c r="Y1309" s="17">
        <v>0.10460284081710999</v>
      </c>
      <c r="Z1309" s="17">
        <v>6.1503583653115701E-2</v>
      </c>
      <c r="AA1309" s="17">
        <v>0.100291517003245</v>
      </c>
      <c r="AB1309" s="17">
        <v>0.174998795906952</v>
      </c>
      <c r="AC1309" s="17">
        <v>0</v>
      </c>
      <c r="AD1309" s="17">
        <v>0.15972449568282601</v>
      </c>
      <c r="AE1309" s="17"/>
      <c r="AF1309" s="17">
        <v>8.6449826356876605E-2</v>
      </c>
      <c r="AG1309" s="17">
        <v>0.11268739608511701</v>
      </c>
      <c r="AH1309" s="17"/>
      <c r="AI1309" s="17">
        <v>0.58117531735645001</v>
      </c>
      <c r="AJ1309" s="17">
        <v>6.4522496149471698E-2</v>
      </c>
      <c r="AK1309" s="17">
        <v>6.5720285253747304E-2</v>
      </c>
      <c r="AL1309" s="17">
        <v>0.153897555335716</v>
      </c>
      <c r="AM1309" s="17">
        <v>4.2403168098982598E-2</v>
      </c>
      <c r="AN1309" s="17">
        <v>6.6487428570742899E-2</v>
      </c>
      <c r="AO1309" s="17">
        <v>0</v>
      </c>
      <c r="AP1309" s="17"/>
      <c r="AQ1309" s="17">
        <v>7.6489242983521596E-2</v>
      </c>
      <c r="AR1309" s="17">
        <v>7.02583167385782E-2</v>
      </c>
      <c r="AS1309" s="17"/>
      <c r="AT1309" s="17">
        <v>4.09270590883598E-2</v>
      </c>
      <c r="AU1309" s="17">
        <v>0.113396160018551</v>
      </c>
      <c r="AV1309" s="17">
        <v>5.7106751174218102E-2</v>
      </c>
      <c r="AW1309" s="17"/>
      <c r="AX1309" s="17">
        <v>8.9519090794566006E-2</v>
      </c>
      <c r="AY1309" s="17">
        <v>0.102561266147525</v>
      </c>
      <c r="AZ1309" s="17"/>
      <c r="BA1309" s="17">
        <v>6.6908782990369994E-2</v>
      </c>
      <c r="BB1309" s="17">
        <v>4.1127502186822602E-2</v>
      </c>
      <c r="BC1309" s="17">
        <v>7.6340195434656394E-2</v>
      </c>
      <c r="BD1309" s="17">
        <v>0</v>
      </c>
      <c r="BE1309" s="17">
        <v>8.7292973995253098E-2</v>
      </c>
      <c r="BF1309" s="17"/>
      <c r="BG1309" s="17">
        <v>4.61743899042995E-2</v>
      </c>
      <c r="BH1309" s="17">
        <v>6.5614790027421405E-2</v>
      </c>
    </row>
    <row r="1310" spans="2:60" x14ac:dyDescent="0.35">
      <c r="C1310" s="17"/>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c r="AD1310" s="17"/>
      <c r="AE1310" s="17"/>
      <c r="AF1310" s="17"/>
      <c r="AG1310" s="17"/>
      <c r="AH1310" s="17"/>
      <c r="AI1310" s="17"/>
      <c r="AJ1310" s="17"/>
      <c r="AK1310" s="17"/>
      <c r="AL1310" s="17"/>
      <c r="AM1310" s="17"/>
      <c r="AN1310" s="17"/>
      <c r="AO1310" s="17"/>
      <c r="AP1310" s="17"/>
      <c r="AQ1310" s="17"/>
      <c r="AR1310" s="17"/>
      <c r="AS1310" s="17"/>
      <c r="AT1310" s="17"/>
      <c r="AU1310" s="17"/>
      <c r="AV1310" s="17"/>
      <c r="AW1310" s="17"/>
      <c r="AX1310" s="17"/>
      <c r="AY1310" s="17"/>
      <c r="AZ1310" s="17"/>
      <c r="BA1310" s="17"/>
      <c r="BB1310" s="17"/>
      <c r="BC1310" s="17"/>
      <c r="BD1310" s="17"/>
      <c r="BE1310" s="17"/>
      <c r="BF1310" s="17"/>
      <c r="BG1310" s="17"/>
      <c r="BH1310" s="17"/>
    </row>
    <row r="1311" spans="2:60" x14ac:dyDescent="0.35">
      <c r="B1311" s="6" t="s">
        <v>466</v>
      </c>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c r="AO1311" s="17"/>
      <c r="AP1311" s="17"/>
      <c r="AQ1311" s="17"/>
      <c r="AR1311" s="17"/>
      <c r="AS1311" s="17"/>
      <c r="AT1311" s="17"/>
      <c r="AU1311" s="17"/>
      <c r="AV1311" s="17"/>
      <c r="AW1311" s="17"/>
      <c r="AX1311" s="17"/>
      <c r="AY1311" s="17"/>
      <c r="AZ1311" s="17"/>
      <c r="BA1311" s="17"/>
      <c r="BB1311" s="17"/>
      <c r="BC1311" s="17"/>
      <c r="BD1311" s="17"/>
      <c r="BE1311" s="17"/>
      <c r="BF1311" s="17"/>
      <c r="BG1311" s="17"/>
      <c r="BH1311" s="17"/>
    </row>
    <row r="1312" spans="2:60" x14ac:dyDescent="0.35">
      <c r="B1312" s="24" t="s">
        <v>182</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c r="AX1312" s="17"/>
      <c r="AY1312" s="17"/>
      <c r="AZ1312" s="17"/>
      <c r="BA1312" s="17"/>
      <c r="BB1312" s="17"/>
      <c r="BC1312" s="17"/>
      <c r="BD1312" s="17"/>
      <c r="BE1312" s="17"/>
      <c r="BF1312" s="17"/>
      <c r="BG1312" s="17"/>
      <c r="BH1312" s="17"/>
    </row>
    <row r="1313" spans="2:60" x14ac:dyDescent="0.35">
      <c r="B1313" t="s">
        <v>348</v>
      </c>
      <c r="C1313" s="17">
        <v>9.1428228992254307E-2</v>
      </c>
      <c r="D1313" s="17">
        <v>0.12801166225539401</v>
      </c>
      <c r="E1313" s="17">
        <v>6.6546277048352698E-2</v>
      </c>
      <c r="F1313" s="17"/>
      <c r="G1313" s="17">
        <v>3.4250306245504999E-2</v>
      </c>
      <c r="H1313" s="17">
        <v>0.102669103804911</v>
      </c>
      <c r="I1313" s="17">
        <v>3.4621923917395998E-2</v>
      </c>
      <c r="J1313" s="17">
        <v>0.14314227836123</v>
      </c>
      <c r="K1313" s="17">
        <v>6.2551122202738202E-2</v>
      </c>
      <c r="L1313" s="17">
        <v>0.14821052243913499</v>
      </c>
      <c r="M1313" s="17"/>
      <c r="N1313" s="17">
        <v>7.1583043939251495E-2</v>
      </c>
      <c r="O1313" s="17">
        <v>9.5837464863072694E-2</v>
      </c>
      <c r="P1313" s="17">
        <v>9.7119283096188905E-2</v>
      </c>
      <c r="Q1313" s="17">
        <v>0.102929908924101</v>
      </c>
      <c r="R1313" s="17">
        <v>9.2218317276261993E-2</v>
      </c>
      <c r="S1313" s="17"/>
      <c r="T1313" s="17">
        <v>6.1808488720369002E-2</v>
      </c>
      <c r="U1313" s="17">
        <v>0.12246711175347599</v>
      </c>
      <c r="V1313" s="17">
        <v>8.0006367456927199E-2</v>
      </c>
      <c r="W1313" s="17">
        <v>0.102348928008169</v>
      </c>
      <c r="X1313" s="17"/>
      <c r="Y1313" s="17">
        <v>0.10048151734715</v>
      </c>
      <c r="Z1313" s="17">
        <v>5.5654267888301599E-2</v>
      </c>
      <c r="AA1313" s="17">
        <v>0.128499539715655</v>
      </c>
      <c r="AB1313" s="17">
        <v>0.11599442359971</v>
      </c>
      <c r="AC1313" s="17">
        <v>0</v>
      </c>
      <c r="AD1313" s="17">
        <v>0.18554826383509901</v>
      </c>
      <c r="AE1313" s="17"/>
      <c r="AF1313" s="17">
        <v>8.7101839765024905E-2</v>
      </c>
      <c r="AG1313" s="17">
        <v>0.10155474728022899</v>
      </c>
      <c r="AH1313" s="17"/>
      <c r="AI1313" s="17">
        <v>0.100064363208338</v>
      </c>
      <c r="AJ1313" s="17">
        <v>0.100418178607885</v>
      </c>
      <c r="AK1313" s="17">
        <v>0.102513343423561</v>
      </c>
      <c r="AL1313" s="17">
        <v>6.2069506085865797E-2</v>
      </c>
      <c r="AM1313" s="17">
        <v>0.116952630213032</v>
      </c>
      <c r="AN1313" s="17">
        <v>0</v>
      </c>
      <c r="AO1313" s="17">
        <v>6.3085363118104004E-2</v>
      </c>
      <c r="AP1313" s="17"/>
      <c r="AQ1313" s="17">
        <v>8.5788801914505899E-2</v>
      </c>
      <c r="AR1313" s="17">
        <v>0.11416555217928</v>
      </c>
      <c r="AS1313" s="17"/>
      <c r="AT1313" s="17">
        <v>4.5120156735407202E-2</v>
      </c>
      <c r="AU1313" s="17">
        <v>7.8371625271528494E-2</v>
      </c>
      <c r="AV1313" s="17">
        <v>0.13490218294540399</v>
      </c>
      <c r="AW1313" s="17"/>
      <c r="AX1313" s="17">
        <v>9.3503541563426898E-2</v>
      </c>
      <c r="AY1313" s="17">
        <v>9.0621867728139502E-2</v>
      </c>
      <c r="AZ1313" s="17"/>
      <c r="BA1313" s="17">
        <v>0.13833839889118599</v>
      </c>
      <c r="BB1313" s="17">
        <v>9.3147398168460294E-2</v>
      </c>
      <c r="BC1313" s="17">
        <v>5.24729640525761E-2</v>
      </c>
      <c r="BD1313" s="17">
        <v>0</v>
      </c>
      <c r="BE1313" s="17">
        <v>0.23684494133383699</v>
      </c>
      <c r="BF1313" s="17"/>
      <c r="BG1313" s="17">
        <v>0.10120781638171999</v>
      </c>
      <c r="BH1313" s="17">
        <v>0.17215547594859301</v>
      </c>
    </row>
    <row r="1314" spans="2:60" x14ac:dyDescent="0.35">
      <c r="B1314" t="s">
        <v>349</v>
      </c>
      <c r="C1314" s="17">
        <v>6.9512196455553496E-2</v>
      </c>
      <c r="D1314" s="17">
        <v>0.10758194806666301</v>
      </c>
      <c r="E1314" s="17">
        <v>4.3040820890528499E-2</v>
      </c>
      <c r="F1314" s="17"/>
      <c r="G1314" s="17">
        <v>0.14640437057357999</v>
      </c>
      <c r="H1314" s="17">
        <v>7.8673650493334704E-2</v>
      </c>
      <c r="I1314" s="17">
        <v>6.6961334829682598E-2</v>
      </c>
      <c r="J1314" s="17">
        <v>1.34375836995889E-2</v>
      </c>
      <c r="K1314" s="17">
        <v>9.0337640180693304E-2</v>
      </c>
      <c r="L1314" s="17">
        <v>4.4976925039700598E-2</v>
      </c>
      <c r="M1314" s="17"/>
      <c r="N1314" s="17">
        <v>9.8491635006772493E-2</v>
      </c>
      <c r="O1314" s="17">
        <v>7.3101958055336397E-2</v>
      </c>
      <c r="P1314" s="17">
        <v>5.0812647789298997E-2</v>
      </c>
      <c r="Q1314" s="17">
        <v>9.8187024808114601E-2</v>
      </c>
      <c r="R1314" s="17">
        <v>1.6940661624381601E-2</v>
      </c>
      <c r="S1314" s="17"/>
      <c r="T1314" s="17">
        <v>6.4206638944951003E-2</v>
      </c>
      <c r="U1314" s="17">
        <v>5.3424345391755897E-2</v>
      </c>
      <c r="V1314" s="17">
        <v>7.2230234424211406E-2</v>
      </c>
      <c r="W1314" s="17">
        <v>8.4744613156534698E-2</v>
      </c>
      <c r="X1314" s="17"/>
      <c r="Y1314" s="17">
        <v>0.119528483414492</v>
      </c>
      <c r="Z1314" s="17">
        <v>3.8853099996957297E-2</v>
      </c>
      <c r="AA1314" s="17">
        <v>8.8025472984122999E-2</v>
      </c>
      <c r="AB1314" s="17">
        <v>1.6152586300292499E-2</v>
      </c>
      <c r="AC1314" s="17">
        <v>0</v>
      </c>
      <c r="AD1314" s="17">
        <v>0.102043584182522</v>
      </c>
      <c r="AE1314" s="17"/>
      <c r="AF1314" s="17">
        <v>7.5308692790831605E-2</v>
      </c>
      <c r="AG1314" s="17">
        <v>6.0302643742970098E-2</v>
      </c>
      <c r="AH1314" s="17"/>
      <c r="AI1314" s="17">
        <v>7.4845653725078898E-2</v>
      </c>
      <c r="AJ1314" s="17">
        <v>9.6906327715306398E-2</v>
      </c>
      <c r="AK1314" s="17">
        <v>5.7294106811206703E-2</v>
      </c>
      <c r="AL1314" s="17">
        <v>7.2544734482485301E-2</v>
      </c>
      <c r="AM1314" s="17">
        <v>5.7280765912945501E-2</v>
      </c>
      <c r="AN1314" s="17">
        <v>5.5731291757754098E-2</v>
      </c>
      <c r="AO1314" s="17">
        <v>5.2128987903850101E-2</v>
      </c>
      <c r="AP1314" s="17"/>
      <c r="AQ1314" s="17">
        <v>5.4587877328221901E-2</v>
      </c>
      <c r="AR1314" s="17">
        <v>9.8872570101158394E-2</v>
      </c>
      <c r="AS1314" s="17"/>
      <c r="AT1314" s="17">
        <v>4.3333502177499997E-2</v>
      </c>
      <c r="AU1314" s="17">
        <v>5.4585642834864098E-2</v>
      </c>
      <c r="AV1314" s="17">
        <v>0.11610382063539</v>
      </c>
      <c r="AW1314" s="17"/>
      <c r="AX1314" s="17">
        <v>7.4771084930692705E-2</v>
      </c>
      <c r="AY1314" s="17">
        <v>6.7468858975910304E-2</v>
      </c>
      <c r="AZ1314" s="17"/>
      <c r="BA1314" s="17">
        <v>3.7099539406065599E-2</v>
      </c>
      <c r="BB1314" s="17">
        <v>5.7342327824191297E-2</v>
      </c>
      <c r="BC1314" s="17">
        <v>9.5595444917152397E-2</v>
      </c>
      <c r="BD1314" s="17">
        <v>3.4254899920439202E-2</v>
      </c>
      <c r="BE1314" s="17">
        <v>6.3591304741940705E-2</v>
      </c>
      <c r="BF1314" s="17"/>
      <c r="BG1314" s="17">
        <v>5.3731756297932101E-2</v>
      </c>
      <c r="BH1314" s="17">
        <v>5.5578651680657398E-2</v>
      </c>
    </row>
    <row r="1315" spans="2:60" x14ac:dyDescent="0.35">
      <c r="B1315" t="s">
        <v>350</v>
      </c>
      <c r="C1315" s="17">
        <v>0.32723382243869598</v>
      </c>
      <c r="D1315" s="17">
        <v>0.33134486761208098</v>
      </c>
      <c r="E1315" s="17">
        <v>0.33159190771612401</v>
      </c>
      <c r="F1315" s="17"/>
      <c r="G1315" s="17">
        <v>0.28563536190886701</v>
      </c>
      <c r="H1315" s="17">
        <v>0.226436179796877</v>
      </c>
      <c r="I1315" s="17">
        <v>0.31204783306572198</v>
      </c>
      <c r="J1315" s="17">
        <v>0.38033124901197601</v>
      </c>
      <c r="K1315" s="17">
        <v>0.46522852984822599</v>
      </c>
      <c r="L1315" s="17">
        <v>0.289415453736798</v>
      </c>
      <c r="M1315" s="17"/>
      <c r="N1315" s="17">
        <v>0.34893017554848299</v>
      </c>
      <c r="O1315" s="17">
        <v>0.246709320337274</v>
      </c>
      <c r="P1315" s="17">
        <v>0.37469152085768798</v>
      </c>
      <c r="Q1315" s="17">
        <v>0.32308084593126102</v>
      </c>
      <c r="R1315" s="17">
        <v>0.309605076321258</v>
      </c>
      <c r="S1315" s="17"/>
      <c r="T1315" s="17">
        <v>0.29522412807845499</v>
      </c>
      <c r="U1315" s="17">
        <v>0.37725776872346301</v>
      </c>
      <c r="V1315" s="17">
        <v>0.353688287426627</v>
      </c>
      <c r="W1315" s="17">
        <v>0.261875371990408</v>
      </c>
      <c r="X1315" s="17"/>
      <c r="Y1315" s="17">
        <v>0.29485369951037899</v>
      </c>
      <c r="Z1315" s="17">
        <v>0.34585975222444498</v>
      </c>
      <c r="AA1315" s="17">
        <v>0.309178157133077</v>
      </c>
      <c r="AB1315" s="17">
        <v>0.36502651134710401</v>
      </c>
      <c r="AC1315" s="17">
        <v>0.19891355115780901</v>
      </c>
      <c r="AD1315" s="17">
        <v>0.33734194950435997</v>
      </c>
      <c r="AE1315" s="17"/>
      <c r="AF1315" s="17">
        <v>0.35145959544017702</v>
      </c>
      <c r="AG1315" s="17">
        <v>0.28006978016732398</v>
      </c>
      <c r="AH1315" s="17"/>
      <c r="AI1315" s="17">
        <v>0.22556773556173601</v>
      </c>
      <c r="AJ1315" s="17">
        <v>0.32559454613524402</v>
      </c>
      <c r="AK1315" s="17">
        <v>0.36391778252147899</v>
      </c>
      <c r="AL1315" s="17">
        <v>0.35863120321340097</v>
      </c>
      <c r="AM1315" s="17">
        <v>0.320880443201432</v>
      </c>
      <c r="AN1315" s="17">
        <v>0.35961930727250901</v>
      </c>
      <c r="AO1315" s="17">
        <v>0.17597206485686101</v>
      </c>
      <c r="AP1315" s="17"/>
      <c r="AQ1315" s="17">
        <v>0.24908275844930899</v>
      </c>
      <c r="AR1315" s="17">
        <v>0.39584417264702099</v>
      </c>
      <c r="AS1315" s="17"/>
      <c r="AT1315" s="17">
        <v>0.24673219884259601</v>
      </c>
      <c r="AU1315" s="17">
        <v>0.36109043682467701</v>
      </c>
      <c r="AV1315" s="17">
        <v>0.35992935495099798</v>
      </c>
      <c r="AW1315" s="17"/>
      <c r="AX1315" s="17">
        <v>0.34102735765983</v>
      </c>
      <c r="AY1315" s="17">
        <v>0.321874353868986</v>
      </c>
      <c r="AZ1315" s="17"/>
      <c r="BA1315" s="17">
        <v>0.30724578945094999</v>
      </c>
      <c r="BB1315" s="17">
        <v>0.27294509854992099</v>
      </c>
      <c r="BC1315" s="17">
        <v>0.31721483526396599</v>
      </c>
      <c r="BD1315" s="17">
        <v>0.28676454502888599</v>
      </c>
      <c r="BE1315" s="17">
        <v>0.49060128245624202</v>
      </c>
      <c r="BF1315" s="17"/>
      <c r="BG1315" s="17">
        <v>0.27906308463662899</v>
      </c>
      <c r="BH1315" s="17">
        <v>0.43492734871804101</v>
      </c>
    </row>
    <row r="1316" spans="2:60" x14ac:dyDescent="0.35">
      <c r="B1316" t="s">
        <v>351</v>
      </c>
      <c r="C1316" s="17">
        <v>0.30554004391128697</v>
      </c>
      <c r="D1316" s="17">
        <v>0.23107388118031</v>
      </c>
      <c r="E1316" s="17">
        <v>0.34826279086607198</v>
      </c>
      <c r="F1316" s="17"/>
      <c r="G1316" s="17">
        <v>0.30968859447477498</v>
      </c>
      <c r="H1316" s="17">
        <v>0.32401151914444298</v>
      </c>
      <c r="I1316" s="17">
        <v>0.38036991428622902</v>
      </c>
      <c r="J1316" s="17">
        <v>0.26338734595533903</v>
      </c>
      <c r="K1316" s="17">
        <v>0.23586218791705199</v>
      </c>
      <c r="L1316" s="17">
        <v>0.311997332019327</v>
      </c>
      <c r="M1316" s="17"/>
      <c r="N1316" s="17">
        <v>0.293254108146901</v>
      </c>
      <c r="O1316" s="17">
        <v>0.34507863453975801</v>
      </c>
      <c r="P1316" s="17">
        <v>0.30204298972258098</v>
      </c>
      <c r="Q1316" s="17">
        <v>0.31021821636042701</v>
      </c>
      <c r="R1316" s="17">
        <v>0.30847180822576598</v>
      </c>
      <c r="S1316" s="17"/>
      <c r="T1316" s="17">
        <v>0.332412419656828</v>
      </c>
      <c r="U1316" s="17">
        <v>0.24511747830997099</v>
      </c>
      <c r="V1316" s="17">
        <v>0.31334989077561998</v>
      </c>
      <c r="W1316" s="17">
        <v>0.33067470235072099</v>
      </c>
      <c r="X1316" s="17"/>
      <c r="Y1316" s="17">
        <v>0.259888380148519</v>
      </c>
      <c r="Z1316" s="17">
        <v>0.35772675934024001</v>
      </c>
      <c r="AA1316" s="17">
        <v>0.358401137446967</v>
      </c>
      <c r="AB1316" s="17">
        <v>0.321908665929588</v>
      </c>
      <c r="AC1316" s="17">
        <v>0.67113562285210304</v>
      </c>
      <c r="AD1316" s="17">
        <v>0.12634867464560601</v>
      </c>
      <c r="AE1316" s="17"/>
      <c r="AF1316" s="17">
        <v>0.30239965388660001</v>
      </c>
      <c r="AG1316" s="17">
        <v>0.312459487660107</v>
      </c>
      <c r="AH1316" s="17"/>
      <c r="AI1316" s="17">
        <v>0.115003475851284</v>
      </c>
      <c r="AJ1316" s="17">
        <v>0.358530450111258</v>
      </c>
      <c r="AK1316" s="17">
        <v>0.28724687270792698</v>
      </c>
      <c r="AL1316" s="17">
        <v>0.32032276920605102</v>
      </c>
      <c r="AM1316" s="17">
        <v>0.288669837449058</v>
      </c>
      <c r="AN1316" s="17">
        <v>0.35268518764663698</v>
      </c>
      <c r="AO1316" s="17">
        <v>0.27970535464736002</v>
      </c>
      <c r="AP1316" s="17"/>
      <c r="AQ1316" s="17">
        <v>0.41264148632136399</v>
      </c>
      <c r="AR1316" s="17">
        <v>0.21263453530641199</v>
      </c>
      <c r="AS1316" s="17"/>
      <c r="AT1316" s="17">
        <v>0.49915511462614698</v>
      </c>
      <c r="AU1316" s="17">
        <v>0.30119143558052802</v>
      </c>
      <c r="AV1316" s="17">
        <v>0.21484527133082101</v>
      </c>
      <c r="AW1316" s="17"/>
      <c r="AX1316" s="17">
        <v>0.258526255543365</v>
      </c>
      <c r="AY1316" s="17">
        <v>0.32380721886400299</v>
      </c>
      <c r="AZ1316" s="17"/>
      <c r="BA1316" s="17">
        <v>0.18892698452266199</v>
      </c>
      <c r="BB1316" s="17">
        <v>0.38333184864646602</v>
      </c>
      <c r="BC1316" s="17">
        <v>0.33710112699660499</v>
      </c>
      <c r="BD1316" s="17">
        <v>0.58230692591250099</v>
      </c>
      <c r="BE1316" s="17">
        <v>7.6810155235552097E-2</v>
      </c>
      <c r="BF1316" s="17"/>
      <c r="BG1316" s="17">
        <v>0.34865714610680998</v>
      </c>
      <c r="BH1316" s="17">
        <v>0.21487650220881199</v>
      </c>
    </row>
    <row r="1317" spans="2:60" x14ac:dyDescent="0.35">
      <c r="B1317" t="s">
        <v>352</v>
      </c>
      <c r="C1317" s="17">
        <v>0.11064252931348401</v>
      </c>
      <c r="D1317" s="17">
        <v>0.12759930935654101</v>
      </c>
      <c r="E1317" s="17">
        <v>9.7100934413052495E-2</v>
      </c>
      <c r="F1317" s="17"/>
      <c r="G1317" s="17">
        <v>0.105204390651568</v>
      </c>
      <c r="H1317" s="17">
        <v>0.13946761661523099</v>
      </c>
      <c r="I1317" s="17">
        <v>0.13799546847021901</v>
      </c>
      <c r="J1317" s="17">
        <v>0.105848388817226</v>
      </c>
      <c r="K1317" s="17">
        <v>6.1921538846448201E-2</v>
      </c>
      <c r="L1317" s="17">
        <v>0.112551038663095</v>
      </c>
      <c r="M1317" s="17"/>
      <c r="N1317" s="17">
        <v>7.1997687614714395E-2</v>
      </c>
      <c r="O1317" s="17">
        <v>0.10770462307336701</v>
      </c>
      <c r="P1317" s="17">
        <v>0.117154371325403</v>
      </c>
      <c r="Q1317" s="17">
        <v>9.5290451818167601E-2</v>
      </c>
      <c r="R1317" s="17">
        <v>0.18769588439955101</v>
      </c>
      <c r="S1317" s="17"/>
      <c r="T1317" s="17">
        <v>0.16719273960844599</v>
      </c>
      <c r="U1317" s="17">
        <v>0.10477949579854801</v>
      </c>
      <c r="V1317" s="17">
        <v>6.6100641264857707E-2</v>
      </c>
      <c r="W1317" s="17">
        <v>0.14333736339167799</v>
      </c>
      <c r="X1317" s="17"/>
      <c r="Y1317" s="17">
        <v>0.10524082672876101</v>
      </c>
      <c r="Z1317" s="17">
        <v>0.12964951869020699</v>
      </c>
      <c r="AA1317" s="17">
        <v>4.6223418636000199E-2</v>
      </c>
      <c r="AB1317" s="17">
        <v>4.5507636893803598E-2</v>
      </c>
      <c r="AC1317" s="17">
        <v>0</v>
      </c>
      <c r="AD1317" s="17">
        <v>0.16092514386545501</v>
      </c>
      <c r="AE1317" s="17"/>
      <c r="AF1317" s="17">
        <v>0.104117316668636</v>
      </c>
      <c r="AG1317" s="17">
        <v>0.12529715145879999</v>
      </c>
      <c r="AH1317" s="17"/>
      <c r="AI1317" s="17">
        <v>4.8435176940596299E-2</v>
      </c>
      <c r="AJ1317" s="17">
        <v>6.2420749474111699E-2</v>
      </c>
      <c r="AK1317" s="17">
        <v>8.9670121186731497E-2</v>
      </c>
      <c r="AL1317" s="17">
        <v>6.6342073450118694E-2</v>
      </c>
      <c r="AM1317" s="17">
        <v>0.15960972320800601</v>
      </c>
      <c r="AN1317" s="17">
        <v>0.161729385397829</v>
      </c>
      <c r="AO1317" s="17">
        <v>0.270490133779349</v>
      </c>
      <c r="AP1317" s="17"/>
      <c r="AQ1317" s="17">
        <v>0.11307546144875499</v>
      </c>
      <c r="AR1317" s="17">
        <v>0.11305679366983901</v>
      </c>
      <c r="AS1317" s="17"/>
      <c r="AT1317" s="17">
        <v>0.112846920484478</v>
      </c>
      <c r="AU1317" s="17">
        <v>9.0637045514057393E-2</v>
      </c>
      <c r="AV1317" s="17">
        <v>0.14002845063761701</v>
      </c>
      <c r="AW1317" s="17"/>
      <c r="AX1317" s="17">
        <v>0.125531603606997</v>
      </c>
      <c r="AY1317" s="17">
        <v>0.104857389794943</v>
      </c>
      <c r="AZ1317" s="17"/>
      <c r="BA1317" s="17">
        <v>0.25198949759407602</v>
      </c>
      <c r="BB1317" s="17">
        <v>0.142157281753371</v>
      </c>
      <c r="BC1317" s="17">
        <v>7.4262553396289205E-2</v>
      </c>
      <c r="BD1317" s="17">
        <v>9.66736291381744E-2</v>
      </c>
      <c r="BE1317" s="17">
        <v>0.10083562012567999</v>
      </c>
      <c r="BF1317" s="17"/>
      <c r="BG1317" s="17">
        <v>0.16174732354945701</v>
      </c>
      <c r="BH1317" s="17">
        <v>9.96988554120085E-2</v>
      </c>
    </row>
    <row r="1318" spans="2:60" x14ac:dyDescent="0.35">
      <c r="B1318" t="s">
        <v>280</v>
      </c>
      <c r="C1318" s="17">
        <v>9.5643178888724603E-2</v>
      </c>
      <c r="D1318" s="17">
        <v>7.4388331529011406E-2</v>
      </c>
      <c r="E1318" s="17">
        <v>0.11345726906587</v>
      </c>
      <c r="F1318" s="17"/>
      <c r="G1318" s="17">
        <v>0.118816976145704</v>
      </c>
      <c r="H1318" s="17">
        <v>0.12874193014520299</v>
      </c>
      <c r="I1318" s="17">
        <v>6.8003525430751402E-2</v>
      </c>
      <c r="J1318" s="17">
        <v>9.3853154154640503E-2</v>
      </c>
      <c r="K1318" s="17">
        <v>8.4098981004843101E-2</v>
      </c>
      <c r="L1318" s="17">
        <v>9.2848728101945402E-2</v>
      </c>
      <c r="M1318" s="17"/>
      <c r="N1318" s="17">
        <v>0.115743349743877</v>
      </c>
      <c r="O1318" s="17">
        <v>0.13156799913119199</v>
      </c>
      <c r="P1318" s="17">
        <v>5.8179187208840397E-2</v>
      </c>
      <c r="Q1318" s="17">
        <v>7.0293552157928901E-2</v>
      </c>
      <c r="R1318" s="17">
        <v>8.5068252152780993E-2</v>
      </c>
      <c r="S1318" s="17"/>
      <c r="T1318" s="17">
        <v>7.9155584990951405E-2</v>
      </c>
      <c r="U1318" s="17">
        <v>9.6953800022787404E-2</v>
      </c>
      <c r="V1318" s="17">
        <v>0.114624578651756</v>
      </c>
      <c r="W1318" s="17">
        <v>7.7019021102489094E-2</v>
      </c>
      <c r="X1318" s="17"/>
      <c r="Y1318" s="17">
        <v>0.12000709285070001</v>
      </c>
      <c r="Z1318" s="17">
        <v>7.2256601859849001E-2</v>
      </c>
      <c r="AA1318" s="17">
        <v>6.9672274084177699E-2</v>
      </c>
      <c r="AB1318" s="17">
        <v>0.135410175929501</v>
      </c>
      <c r="AC1318" s="17">
        <v>0.129950825990089</v>
      </c>
      <c r="AD1318" s="17">
        <v>8.7792383966958404E-2</v>
      </c>
      <c r="AE1318" s="17"/>
      <c r="AF1318" s="17">
        <v>7.96129014487304E-2</v>
      </c>
      <c r="AG1318" s="17">
        <v>0.12031618969056999</v>
      </c>
      <c r="AH1318" s="17"/>
      <c r="AI1318" s="17">
        <v>0.43608359471296798</v>
      </c>
      <c r="AJ1318" s="17">
        <v>5.6129747956194499E-2</v>
      </c>
      <c r="AK1318" s="17">
        <v>9.9357773349094097E-2</v>
      </c>
      <c r="AL1318" s="17">
        <v>0.120089713562077</v>
      </c>
      <c r="AM1318" s="17">
        <v>5.66066000155271E-2</v>
      </c>
      <c r="AN1318" s="17">
        <v>7.0234827925270998E-2</v>
      </c>
      <c r="AO1318" s="17">
        <v>0.15861809569447599</v>
      </c>
      <c r="AP1318" s="17"/>
      <c r="AQ1318" s="17">
        <v>8.48236145378439E-2</v>
      </c>
      <c r="AR1318" s="17">
        <v>6.5426376096288499E-2</v>
      </c>
      <c r="AS1318" s="17"/>
      <c r="AT1318" s="17">
        <v>5.2812107133871397E-2</v>
      </c>
      <c r="AU1318" s="17">
        <v>0.114123813974345</v>
      </c>
      <c r="AV1318" s="17">
        <v>3.4190919499768997E-2</v>
      </c>
      <c r="AW1318" s="17"/>
      <c r="AX1318" s="17">
        <v>0.10664015669568901</v>
      </c>
      <c r="AY1318" s="17">
        <v>9.1370310768017798E-2</v>
      </c>
      <c r="AZ1318" s="17"/>
      <c r="BA1318" s="17">
        <v>7.6399790135060403E-2</v>
      </c>
      <c r="BB1318" s="17">
        <v>5.1076045057590398E-2</v>
      </c>
      <c r="BC1318" s="17">
        <v>0.123353075373411</v>
      </c>
      <c r="BD1318" s="17">
        <v>0</v>
      </c>
      <c r="BE1318" s="17">
        <v>3.1316696106748303E-2</v>
      </c>
      <c r="BF1318" s="17"/>
      <c r="BG1318" s="17">
        <v>5.5592873027451001E-2</v>
      </c>
      <c r="BH1318" s="17">
        <v>2.2763166031887199E-2</v>
      </c>
    </row>
    <row r="1319" spans="2:60" x14ac:dyDescent="0.35">
      <c r="C1319" s="17"/>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c r="AD1319" s="17"/>
      <c r="AE1319" s="17"/>
      <c r="AF1319" s="17"/>
      <c r="AG1319" s="17"/>
      <c r="AH1319" s="17"/>
      <c r="AI1319" s="17"/>
      <c r="AJ1319" s="17"/>
      <c r="AK1319" s="17"/>
      <c r="AL1319" s="17"/>
      <c r="AM1319" s="17"/>
      <c r="AN1319" s="17"/>
      <c r="AO1319" s="17"/>
      <c r="AP1319" s="17"/>
      <c r="AQ1319" s="17"/>
      <c r="AR1319" s="17"/>
      <c r="AS1319" s="17"/>
      <c r="AT1319" s="17"/>
      <c r="AU1319" s="17"/>
      <c r="AV1319" s="17"/>
      <c r="AW1319" s="17"/>
      <c r="AX1319" s="17"/>
      <c r="AY1319" s="17"/>
      <c r="AZ1319" s="17"/>
      <c r="BA1319" s="17"/>
      <c r="BB1319" s="17"/>
      <c r="BC1319" s="17"/>
      <c r="BD1319" s="17"/>
      <c r="BE1319" s="17"/>
      <c r="BF1319" s="17"/>
      <c r="BG1319" s="17"/>
      <c r="BH1319" s="17"/>
    </row>
    <row r="1320" spans="2:60" x14ac:dyDescent="0.35">
      <c r="B1320" s="6" t="s">
        <v>467</v>
      </c>
      <c r="C1320" s="17"/>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c r="AD1320" s="17"/>
      <c r="AE1320" s="17"/>
      <c r="AF1320" s="17"/>
      <c r="AG1320" s="17"/>
      <c r="AH1320" s="17"/>
      <c r="AI1320" s="17"/>
      <c r="AJ1320" s="17"/>
      <c r="AK1320" s="17"/>
      <c r="AL1320" s="17"/>
      <c r="AM1320" s="17"/>
      <c r="AN1320" s="17"/>
      <c r="AO1320" s="17"/>
      <c r="AP1320" s="17"/>
      <c r="AQ1320" s="17"/>
      <c r="AR1320" s="17"/>
      <c r="AS1320" s="17"/>
      <c r="AT1320" s="17"/>
      <c r="AU1320" s="17"/>
      <c r="AV1320" s="17"/>
      <c r="AW1320" s="17"/>
      <c r="AX1320" s="17"/>
      <c r="AY1320" s="17"/>
      <c r="AZ1320" s="17"/>
      <c r="BA1320" s="17"/>
      <c r="BB1320" s="17"/>
      <c r="BC1320" s="17"/>
      <c r="BD1320" s="17"/>
      <c r="BE1320" s="17"/>
      <c r="BF1320" s="17"/>
      <c r="BG1320" s="17"/>
      <c r="BH1320" s="17"/>
    </row>
    <row r="1321" spans="2:60" x14ac:dyDescent="0.35">
      <c r="B1321" s="24" t="s">
        <v>182</v>
      </c>
      <c r="C1321" s="17"/>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c r="AD1321" s="17"/>
      <c r="AE1321" s="17"/>
      <c r="AF1321" s="17"/>
      <c r="AG1321" s="17"/>
      <c r="AH1321" s="17"/>
      <c r="AI1321" s="17"/>
      <c r="AJ1321" s="17"/>
      <c r="AK1321" s="17"/>
      <c r="AL1321" s="17"/>
      <c r="AM1321" s="17"/>
      <c r="AN1321" s="17"/>
      <c r="AO1321" s="17"/>
      <c r="AP1321" s="17"/>
      <c r="AQ1321" s="17"/>
      <c r="AR1321" s="17"/>
      <c r="AS1321" s="17"/>
      <c r="AT1321" s="17"/>
      <c r="AU1321" s="17"/>
      <c r="AV1321" s="17"/>
      <c r="AW1321" s="17"/>
      <c r="AX1321" s="17"/>
      <c r="AY1321" s="17"/>
      <c r="AZ1321" s="17"/>
      <c r="BA1321" s="17"/>
      <c r="BB1321" s="17"/>
      <c r="BC1321" s="17"/>
      <c r="BD1321" s="17"/>
      <c r="BE1321" s="17"/>
      <c r="BF1321" s="17"/>
      <c r="BG1321" s="17"/>
      <c r="BH1321" s="17"/>
    </row>
    <row r="1322" spans="2:60" x14ac:dyDescent="0.35">
      <c r="B1322" t="s">
        <v>348</v>
      </c>
      <c r="C1322" s="17">
        <v>0.103649942164593</v>
      </c>
      <c r="D1322" s="17">
        <v>0.12525055876593699</v>
      </c>
      <c r="E1322" s="17">
        <v>8.5276536133910605E-2</v>
      </c>
      <c r="F1322" s="17"/>
      <c r="G1322" s="17">
        <v>9.3028206273371203E-2</v>
      </c>
      <c r="H1322" s="17">
        <v>9.3223225284465097E-2</v>
      </c>
      <c r="I1322" s="17">
        <v>5.4793302501872698E-2</v>
      </c>
      <c r="J1322" s="17">
        <v>0.10500395320457601</v>
      </c>
      <c r="K1322" s="17">
        <v>0.16220577383201601</v>
      </c>
      <c r="L1322" s="17">
        <v>0.115507300203986</v>
      </c>
      <c r="M1322" s="17"/>
      <c r="N1322" s="17">
        <v>0.14995924697687499</v>
      </c>
      <c r="O1322" s="17">
        <v>0.140122730418793</v>
      </c>
      <c r="P1322" s="17">
        <v>9.7710170426366594E-2</v>
      </c>
      <c r="Q1322" s="17">
        <v>0</v>
      </c>
      <c r="R1322" s="17">
        <v>0.109512696628863</v>
      </c>
      <c r="S1322" s="17"/>
      <c r="T1322" s="17">
        <v>0.16189651209297301</v>
      </c>
      <c r="U1322" s="17">
        <v>0.133216547574248</v>
      </c>
      <c r="V1322" s="17">
        <v>8.5717160138979204E-2</v>
      </c>
      <c r="W1322" s="17">
        <v>6.2788577981095106E-2</v>
      </c>
      <c r="X1322" s="17"/>
      <c r="Y1322" s="17">
        <v>0.12622440285504299</v>
      </c>
      <c r="Z1322" s="17">
        <v>8.40618442121146E-2</v>
      </c>
      <c r="AA1322" s="17">
        <v>8.0813254823319303E-2</v>
      </c>
      <c r="AB1322" s="17">
        <v>0.16833141978138699</v>
      </c>
      <c r="AC1322" s="17">
        <v>0</v>
      </c>
      <c r="AD1322" s="17">
        <v>6.0910608244960203E-2</v>
      </c>
      <c r="AE1322" s="17"/>
      <c r="AF1322" s="17">
        <v>9.4688076948008196E-2</v>
      </c>
      <c r="AG1322" s="17">
        <v>0.121946867828546</v>
      </c>
      <c r="AH1322" s="17"/>
      <c r="AI1322" s="17">
        <v>0.184798462276896</v>
      </c>
      <c r="AJ1322" s="17">
        <v>0.14296741573496399</v>
      </c>
      <c r="AK1322" s="17">
        <v>8.3238998796119706E-2</v>
      </c>
      <c r="AL1322" s="17">
        <v>6.4982775704173101E-2</v>
      </c>
      <c r="AM1322" s="17">
        <v>0.110695396892294</v>
      </c>
      <c r="AN1322" s="17">
        <v>0</v>
      </c>
      <c r="AO1322" s="17">
        <v>7.3493427452923504E-2</v>
      </c>
      <c r="AP1322" s="17"/>
      <c r="AQ1322" s="17">
        <v>8.4149049648146707E-2</v>
      </c>
      <c r="AR1322" s="17">
        <v>0.13181871618509</v>
      </c>
      <c r="AS1322" s="17"/>
      <c r="AT1322" s="17">
        <v>7.3993613574329403E-2</v>
      </c>
      <c r="AU1322" s="17">
        <v>0.10381335330305</v>
      </c>
      <c r="AV1322" s="17">
        <v>0.123647965084732</v>
      </c>
      <c r="AW1322" s="17"/>
      <c r="AX1322" s="17">
        <v>0.13504969203644901</v>
      </c>
      <c r="AY1322" s="17">
        <v>9.1879037676436695E-2</v>
      </c>
      <c r="AZ1322" s="17"/>
      <c r="BA1322" s="17">
        <v>0.23184026065228</v>
      </c>
      <c r="BB1322" s="17">
        <v>9.1551929302920096E-2</v>
      </c>
      <c r="BC1322" s="17">
        <v>7.9159021715299205E-2</v>
      </c>
      <c r="BD1322" s="17">
        <v>5.7667623534233999E-2</v>
      </c>
      <c r="BE1322" s="17">
        <v>0.13295189538462099</v>
      </c>
      <c r="BF1322" s="17"/>
      <c r="BG1322" s="17">
        <v>0.118268257154423</v>
      </c>
      <c r="BH1322" s="17">
        <v>0.107957159926202</v>
      </c>
    </row>
    <row r="1323" spans="2:60" x14ac:dyDescent="0.35">
      <c r="B1323" t="s">
        <v>349</v>
      </c>
      <c r="C1323" s="17">
        <v>0.14237077374046</v>
      </c>
      <c r="D1323" s="17">
        <v>0.118536021305371</v>
      </c>
      <c r="E1323" s="17">
        <v>0.16730386940997499</v>
      </c>
      <c r="F1323" s="17"/>
      <c r="G1323" s="17">
        <v>7.0637105933911995E-2</v>
      </c>
      <c r="H1323" s="17">
        <v>0.15799879772726499</v>
      </c>
      <c r="I1323" s="17">
        <v>0.15473539258744901</v>
      </c>
      <c r="J1323" s="17">
        <v>0.154979568183605</v>
      </c>
      <c r="K1323" s="17">
        <v>0.102508784217826</v>
      </c>
      <c r="L1323" s="17">
        <v>0.17081352170269901</v>
      </c>
      <c r="M1323" s="17"/>
      <c r="N1323" s="17">
        <v>0.23584749604380301</v>
      </c>
      <c r="O1323" s="17">
        <v>0.13848210138802899</v>
      </c>
      <c r="P1323" s="17">
        <v>0.13772711505287999</v>
      </c>
      <c r="Q1323" s="17">
        <v>0.150162206226262</v>
      </c>
      <c r="R1323" s="17">
        <v>3.6592540146566002E-2</v>
      </c>
      <c r="S1323" s="17"/>
      <c r="T1323" s="17">
        <v>0.11511678875374801</v>
      </c>
      <c r="U1323" s="17">
        <v>0.12066360118986499</v>
      </c>
      <c r="V1323" s="17">
        <v>0.182604447998028</v>
      </c>
      <c r="W1323" s="17">
        <v>0.11684820927600199</v>
      </c>
      <c r="X1323" s="17"/>
      <c r="Y1323" s="17">
        <v>0.14022521399309901</v>
      </c>
      <c r="Z1323" s="17">
        <v>0.13445188018788601</v>
      </c>
      <c r="AA1323" s="17">
        <v>0.238517668026823</v>
      </c>
      <c r="AB1323" s="17">
        <v>5.2215058346702599E-2</v>
      </c>
      <c r="AC1323" s="17">
        <v>0</v>
      </c>
      <c r="AD1323" s="17">
        <v>0.245689617261626</v>
      </c>
      <c r="AE1323" s="17"/>
      <c r="AF1323" s="17">
        <v>0.132395938376663</v>
      </c>
      <c r="AG1323" s="17">
        <v>0.15316975377515599</v>
      </c>
      <c r="AH1323" s="17"/>
      <c r="AI1323" s="17">
        <v>0.39806542677853701</v>
      </c>
      <c r="AJ1323" s="17">
        <v>0.16874731439236801</v>
      </c>
      <c r="AK1323" s="17">
        <v>0.12598101390784</v>
      </c>
      <c r="AL1323" s="17">
        <v>6.9234342826809805E-2</v>
      </c>
      <c r="AM1323" s="17">
        <v>0.13464019453686801</v>
      </c>
      <c r="AN1323" s="17">
        <v>9.5999837400351298E-2</v>
      </c>
      <c r="AO1323" s="17">
        <v>0</v>
      </c>
      <c r="AP1323" s="17"/>
      <c r="AQ1323" s="17">
        <v>0.14718165038334599</v>
      </c>
      <c r="AR1323" s="17">
        <v>0.14820482793417999</v>
      </c>
      <c r="AS1323" s="17"/>
      <c r="AT1323" s="17">
        <v>0.14762741153167699</v>
      </c>
      <c r="AU1323" s="17">
        <v>0.13951906100906</v>
      </c>
      <c r="AV1323" s="17">
        <v>0.14129936236330701</v>
      </c>
      <c r="AW1323" s="17"/>
      <c r="AX1323" s="17">
        <v>9.7326391368444606E-2</v>
      </c>
      <c r="AY1323" s="17">
        <v>0.15925667648786301</v>
      </c>
      <c r="AZ1323" s="17"/>
      <c r="BA1323" s="17">
        <v>0.15844341028845399</v>
      </c>
      <c r="BB1323" s="17">
        <v>0.17997789737294201</v>
      </c>
      <c r="BC1323" s="17">
        <v>0.12094984392892</v>
      </c>
      <c r="BD1323" s="17">
        <v>5.6219504879023101E-2</v>
      </c>
      <c r="BE1323" s="17">
        <v>6.1864095964549101E-2</v>
      </c>
      <c r="BF1323" s="17"/>
      <c r="BG1323" s="17">
        <v>0.17587689758536601</v>
      </c>
      <c r="BH1323" s="17">
        <v>5.99900649420528E-2</v>
      </c>
    </row>
    <row r="1324" spans="2:60" x14ac:dyDescent="0.35">
      <c r="B1324" t="s">
        <v>350</v>
      </c>
      <c r="C1324" s="17">
        <v>0.33882207470792203</v>
      </c>
      <c r="D1324" s="17">
        <v>0.33138005369217899</v>
      </c>
      <c r="E1324" s="17">
        <v>0.344276176234452</v>
      </c>
      <c r="F1324" s="17"/>
      <c r="G1324" s="17">
        <v>0.33181773719729901</v>
      </c>
      <c r="H1324" s="17">
        <v>0.295841196328054</v>
      </c>
      <c r="I1324" s="17">
        <v>0.37383206638322403</v>
      </c>
      <c r="J1324" s="17">
        <v>0.328840680064376</v>
      </c>
      <c r="K1324" s="17">
        <v>0.46515167381858902</v>
      </c>
      <c r="L1324" s="17">
        <v>0.27860544518517999</v>
      </c>
      <c r="M1324" s="17"/>
      <c r="N1324" s="17">
        <v>0.238011037082868</v>
      </c>
      <c r="O1324" s="17">
        <v>0.311986119407622</v>
      </c>
      <c r="P1324" s="17">
        <v>0.39261178633018801</v>
      </c>
      <c r="Q1324" s="17">
        <v>0.42006217523832501</v>
      </c>
      <c r="R1324" s="17">
        <v>0.33801371523289198</v>
      </c>
      <c r="S1324" s="17"/>
      <c r="T1324" s="17">
        <v>0.33362440019858702</v>
      </c>
      <c r="U1324" s="17">
        <v>0.38633413555727703</v>
      </c>
      <c r="V1324" s="17">
        <v>0.32856396067694199</v>
      </c>
      <c r="W1324" s="17">
        <v>0.31905875304988301</v>
      </c>
      <c r="X1324" s="17"/>
      <c r="Y1324" s="17">
        <v>0.27784866161845501</v>
      </c>
      <c r="Z1324" s="17">
        <v>0.36442860245567599</v>
      </c>
      <c r="AA1324" s="17">
        <v>0.12118922372612</v>
      </c>
      <c r="AB1324" s="17">
        <v>0.444085451694611</v>
      </c>
      <c r="AC1324" s="17">
        <v>1</v>
      </c>
      <c r="AD1324" s="17">
        <v>0.32622030015409698</v>
      </c>
      <c r="AE1324" s="17"/>
      <c r="AF1324" s="17">
        <v>0.38228418797386499</v>
      </c>
      <c r="AG1324" s="17">
        <v>0.27096085988407798</v>
      </c>
      <c r="AH1324" s="17"/>
      <c r="AI1324" s="17">
        <v>0.12823219161451599</v>
      </c>
      <c r="AJ1324" s="17">
        <v>0.26037645179921898</v>
      </c>
      <c r="AK1324" s="17">
        <v>0.308172062544044</v>
      </c>
      <c r="AL1324" s="17">
        <v>0.53868859548110903</v>
      </c>
      <c r="AM1324" s="17">
        <v>0.35572996023123798</v>
      </c>
      <c r="AN1324" s="17">
        <v>0.50628034839610403</v>
      </c>
      <c r="AO1324" s="17">
        <v>0.27955632694742799</v>
      </c>
      <c r="AP1324" s="17"/>
      <c r="AQ1324" s="17">
        <v>0.33182330365587298</v>
      </c>
      <c r="AR1324" s="17">
        <v>0.36954158893172101</v>
      </c>
      <c r="AS1324" s="17"/>
      <c r="AT1324" s="17">
        <v>0.29678233156449801</v>
      </c>
      <c r="AU1324" s="17">
        <v>0.33040141151575803</v>
      </c>
      <c r="AV1324" s="17">
        <v>0.37466419213007102</v>
      </c>
      <c r="AW1324" s="17"/>
      <c r="AX1324" s="17">
        <v>0.385331757294326</v>
      </c>
      <c r="AY1324" s="17">
        <v>0.32138687112403302</v>
      </c>
      <c r="AZ1324" s="17"/>
      <c r="BA1324" s="17">
        <v>0.29095090439787302</v>
      </c>
      <c r="BB1324" s="17">
        <v>0.29714647107690101</v>
      </c>
      <c r="BC1324" s="17">
        <v>0.411209369476912</v>
      </c>
      <c r="BD1324" s="17">
        <v>0.44491434371809302</v>
      </c>
      <c r="BE1324" s="17">
        <v>0.431161058047137</v>
      </c>
      <c r="BF1324" s="17"/>
      <c r="BG1324" s="17">
        <v>0.29596659539493397</v>
      </c>
      <c r="BH1324" s="17">
        <v>0.43572721414562099</v>
      </c>
    </row>
    <row r="1325" spans="2:60" x14ac:dyDescent="0.35">
      <c r="B1325" t="s">
        <v>351</v>
      </c>
      <c r="C1325" s="17">
        <v>0.25180262402186798</v>
      </c>
      <c r="D1325" s="17">
        <v>0.26964757263292999</v>
      </c>
      <c r="E1325" s="17">
        <v>0.22916456646335201</v>
      </c>
      <c r="F1325" s="17"/>
      <c r="G1325" s="17">
        <v>0.30407654014723701</v>
      </c>
      <c r="H1325" s="17">
        <v>0.271087712694424</v>
      </c>
      <c r="I1325" s="17">
        <v>0.30704519604653202</v>
      </c>
      <c r="J1325" s="17">
        <v>0.16686780308578</v>
      </c>
      <c r="K1325" s="17">
        <v>0.15973045002625</v>
      </c>
      <c r="L1325" s="17">
        <v>0.28203978499083199</v>
      </c>
      <c r="M1325" s="17"/>
      <c r="N1325" s="17">
        <v>0.194250776195037</v>
      </c>
      <c r="O1325" s="17">
        <v>0.23456322477251901</v>
      </c>
      <c r="P1325" s="17">
        <v>0.24817391594205901</v>
      </c>
      <c r="Q1325" s="17">
        <v>0.27702828028994197</v>
      </c>
      <c r="R1325" s="17">
        <v>0.35160466131310902</v>
      </c>
      <c r="S1325" s="17"/>
      <c r="T1325" s="17">
        <v>0.30050128290269101</v>
      </c>
      <c r="U1325" s="17">
        <v>0.20644233861422701</v>
      </c>
      <c r="V1325" s="17">
        <v>0.22275126523963101</v>
      </c>
      <c r="W1325" s="17">
        <v>0.29971269906264902</v>
      </c>
      <c r="X1325" s="17"/>
      <c r="Y1325" s="17">
        <v>0.25554756110285098</v>
      </c>
      <c r="Z1325" s="17">
        <v>0.27872416688484097</v>
      </c>
      <c r="AA1325" s="17">
        <v>0.44683405190402098</v>
      </c>
      <c r="AB1325" s="17">
        <v>0.21803577692197601</v>
      </c>
      <c r="AC1325" s="17">
        <v>0</v>
      </c>
      <c r="AD1325" s="17">
        <v>0.16477569735059</v>
      </c>
      <c r="AE1325" s="17"/>
      <c r="AF1325" s="17">
        <v>0.24779439053423299</v>
      </c>
      <c r="AG1325" s="17">
        <v>0.25940823249513201</v>
      </c>
      <c r="AH1325" s="17"/>
      <c r="AI1325" s="17">
        <v>4.3305681847447298E-2</v>
      </c>
      <c r="AJ1325" s="17">
        <v>0.234372350254414</v>
      </c>
      <c r="AK1325" s="17">
        <v>0.31524639210174499</v>
      </c>
      <c r="AL1325" s="17">
        <v>0.20741186501231501</v>
      </c>
      <c r="AM1325" s="17">
        <v>0.263523382598425</v>
      </c>
      <c r="AN1325" s="17">
        <v>0.29516442287360101</v>
      </c>
      <c r="AO1325" s="17">
        <v>0.37685980948365699</v>
      </c>
      <c r="AP1325" s="17"/>
      <c r="AQ1325" s="17">
        <v>0.30164047793263099</v>
      </c>
      <c r="AR1325" s="17">
        <v>0.176016118197653</v>
      </c>
      <c r="AS1325" s="17"/>
      <c r="AT1325" s="17">
        <v>0.408891076177471</v>
      </c>
      <c r="AU1325" s="17">
        <v>0.22625046434361101</v>
      </c>
      <c r="AV1325" s="17">
        <v>0.207095884001752</v>
      </c>
      <c r="AW1325" s="17"/>
      <c r="AX1325" s="17">
        <v>0.24235061737546301</v>
      </c>
      <c r="AY1325" s="17">
        <v>0.25534592191151101</v>
      </c>
      <c r="AZ1325" s="17"/>
      <c r="BA1325" s="17">
        <v>0.119924496198529</v>
      </c>
      <c r="BB1325" s="17">
        <v>0.29645806874987102</v>
      </c>
      <c r="BC1325" s="17">
        <v>0.28511183473893198</v>
      </c>
      <c r="BD1325" s="17">
        <v>0.31086717503379901</v>
      </c>
      <c r="BE1325" s="17">
        <v>0.13067275510881099</v>
      </c>
      <c r="BF1325" s="17"/>
      <c r="BG1325" s="17">
        <v>0.26283924417825599</v>
      </c>
      <c r="BH1325" s="17">
        <v>0.19049815749908799</v>
      </c>
    </row>
    <row r="1326" spans="2:60" x14ac:dyDescent="0.35">
      <c r="B1326" t="s">
        <v>352</v>
      </c>
      <c r="C1326" s="17">
        <v>5.6997325794398299E-2</v>
      </c>
      <c r="D1326" s="17">
        <v>6.6310838343017001E-2</v>
      </c>
      <c r="E1326" s="17">
        <v>4.9298628029647303E-2</v>
      </c>
      <c r="F1326" s="17"/>
      <c r="G1326" s="17">
        <v>6.9176370223478001E-2</v>
      </c>
      <c r="H1326" s="17">
        <v>7.9533601804640697E-2</v>
      </c>
      <c r="I1326" s="17">
        <v>4.1066746798129897E-2</v>
      </c>
      <c r="J1326" s="17">
        <v>0.12879497082654301</v>
      </c>
      <c r="K1326" s="17">
        <v>3.84286571587414E-2</v>
      </c>
      <c r="L1326" s="17">
        <v>1.04809619065096E-2</v>
      </c>
      <c r="M1326" s="17"/>
      <c r="N1326" s="17">
        <v>3.2455262569537999E-2</v>
      </c>
      <c r="O1326" s="17">
        <v>7.7114592983170693E-2</v>
      </c>
      <c r="P1326" s="17">
        <v>3.05870601891646E-2</v>
      </c>
      <c r="Q1326" s="17">
        <v>9.7478427782986807E-2</v>
      </c>
      <c r="R1326" s="17">
        <v>7.6545722387535403E-2</v>
      </c>
      <c r="S1326" s="17"/>
      <c r="T1326" s="17">
        <v>2.5571221381442698E-2</v>
      </c>
      <c r="U1326" s="17">
        <v>7.6771359373117201E-2</v>
      </c>
      <c r="V1326" s="17">
        <v>6.06546646916611E-2</v>
      </c>
      <c r="W1326" s="17">
        <v>5.84513770380478E-2</v>
      </c>
      <c r="X1326" s="17"/>
      <c r="Y1326" s="17">
        <v>9.5564872196433406E-2</v>
      </c>
      <c r="Z1326" s="17">
        <v>4.5010824451296998E-2</v>
      </c>
      <c r="AA1326" s="17">
        <v>0</v>
      </c>
      <c r="AB1326" s="17">
        <v>0</v>
      </c>
      <c r="AC1326" s="17">
        <v>0</v>
      </c>
      <c r="AD1326" s="17">
        <v>4.9358999713225798E-2</v>
      </c>
      <c r="AE1326" s="17"/>
      <c r="AF1326" s="17">
        <v>4.2967107947883103E-2</v>
      </c>
      <c r="AG1326" s="17">
        <v>8.1916525170318902E-2</v>
      </c>
      <c r="AH1326" s="17"/>
      <c r="AI1326" s="17">
        <v>0</v>
      </c>
      <c r="AJ1326" s="17">
        <v>9.7018393468869202E-2</v>
      </c>
      <c r="AK1326" s="17">
        <v>3.48867096417299E-2</v>
      </c>
      <c r="AL1326" s="17">
        <v>0</v>
      </c>
      <c r="AM1326" s="17">
        <v>6.5466811858178695E-2</v>
      </c>
      <c r="AN1326" s="17">
        <v>6.9164924063373101E-2</v>
      </c>
      <c r="AO1326" s="17">
        <v>6.2658126877642301E-2</v>
      </c>
      <c r="AP1326" s="17"/>
      <c r="AQ1326" s="17">
        <v>6.1628160726192302E-2</v>
      </c>
      <c r="AR1326" s="17">
        <v>6.3508718909006404E-2</v>
      </c>
      <c r="AS1326" s="17"/>
      <c r="AT1326" s="17">
        <v>3.5172878085307502E-2</v>
      </c>
      <c r="AU1326" s="17">
        <v>2.5292538078021499E-2</v>
      </c>
      <c r="AV1326" s="17">
        <v>8.1721480971821997E-2</v>
      </c>
      <c r="AW1326" s="17"/>
      <c r="AX1326" s="17">
        <v>4.1192548597965999E-2</v>
      </c>
      <c r="AY1326" s="17">
        <v>6.2922103016988098E-2</v>
      </c>
      <c r="AZ1326" s="17"/>
      <c r="BA1326" s="17">
        <v>0.13508608748459899</v>
      </c>
      <c r="BB1326" s="17">
        <v>7.5138053607164607E-2</v>
      </c>
      <c r="BC1326" s="17">
        <v>1.14400417439536E-2</v>
      </c>
      <c r="BD1326" s="17">
        <v>4.4399830798481602E-2</v>
      </c>
      <c r="BE1326" s="17">
        <v>8.00762612634347E-2</v>
      </c>
      <c r="BF1326" s="17"/>
      <c r="BG1326" s="17">
        <v>8.6554479419045705E-2</v>
      </c>
      <c r="BH1326" s="17">
        <v>6.8231517073780903E-2</v>
      </c>
    </row>
    <row r="1327" spans="2:60" x14ac:dyDescent="0.35">
      <c r="B1327" t="s">
        <v>280</v>
      </c>
      <c r="C1327" s="17">
        <v>0.10635725957075901</v>
      </c>
      <c r="D1327" s="17">
        <v>8.8874955260565797E-2</v>
      </c>
      <c r="E1327" s="17">
        <v>0.124680223728662</v>
      </c>
      <c r="F1327" s="17"/>
      <c r="G1327" s="17">
        <v>0.13126404022470201</v>
      </c>
      <c r="H1327" s="17">
        <v>0.102315466161152</v>
      </c>
      <c r="I1327" s="17">
        <v>6.8527295682792394E-2</v>
      </c>
      <c r="J1327" s="17">
        <v>0.11551302463512</v>
      </c>
      <c r="K1327" s="17">
        <v>7.1974660946577299E-2</v>
      </c>
      <c r="L1327" s="17">
        <v>0.142552986010794</v>
      </c>
      <c r="M1327" s="17"/>
      <c r="N1327" s="17">
        <v>0.14947618113187899</v>
      </c>
      <c r="O1327" s="17">
        <v>9.7731231029866805E-2</v>
      </c>
      <c r="P1327" s="17">
        <v>9.3189952059342204E-2</v>
      </c>
      <c r="Q1327" s="17">
        <v>5.5268910462484E-2</v>
      </c>
      <c r="R1327" s="17">
        <v>8.7730664291034904E-2</v>
      </c>
      <c r="S1327" s="17"/>
      <c r="T1327" s="17">
        <v>6.3289794670558702E-2</v>
      </c>
      <c r="U1327" s="17">
        <v>7.6572017691265398E-2</v>
      </c>
      <c r="V1327" s="17">
        <v>0.119708501254758</v>
      </c>
      <c r="W1327" s="17">
        <v>0.14314038359232301</v>
      </c>
      <c r="X1327" s="17"/>
      <c r="Y1327" s="17">
        <v>0.10458928823411801</v>
      </c>
      <c r="Z1327" s="17">
        <v>9.3322681808185495E-2</v>
      </c>
      <c r="AA1327" s="17">
        <v>0.112645801519716</v>
      </c>
      <c r="AB1327" s="17">
        <v>0.117332293255324</v>
      </c>
      <c r="AC1327" s="17">
        <v>0</v>
      </c>
      <c r="AD1327" s="17">
        <v>0.153044777275501</v>
      </c>
      <c r="AE1327" s="17"/>
      <c r="AF1327" s="17">
        <v>9.98702982193478E-2</v>
      </c>
      <c r="AG1327" s="17">
        <v>0.11259776084676899</v>
      </c>
      <c r="AH1327" s="17"/>
      <c r="AI1327" s="17">
        <v>0.24559823748260401</v>
      </c>
      <c r="AJ1327" s="17">
        <v>9.6518074350165906E-2</v>
      </c>
      <c r="AK1327" s="17">
        <v>0.13247482300852101</v>
      </c>
      <c r="AL1327" s="17">
        <v>0.11968242097559301</v>
      </c>
      <c r="AM1327" s="17">
        <v>6.9944253882996202E-2</v>
      </c>
      <c r="AN1327" s="17">
        <v>3.3390467266571397E-2</v>
      </c>
      <c r="AO1327" s="17">
        <v>0.20743230923834899</v>
      </c>
      <c r="AP1327" s="17"/>
      <c r="AQ1327" s="17">
        <v>7.3577357653810599E-2</v>
      </c>
      <c r="AR1327" s="17">
        <v>0.110910029842351</v>
      </c>
      <c r="AS1327" s="17"/>
      <c r="AT1327" s="17">
        <v>3.7532689066717299E-2</v>
      </c>
      <c r="AU1327" s="17">
        <v>0.17472317175049901</v>
      </c>
      <c r="AV1327" s="17">
        <v>7.1571115448316E-2</v>
      </c>
      <c r="AW1327" s="17"/>
      <c r="AX1327" s="17">
        <v>9.8748993327351695E-2</v>
      </c>
      <c r="AY1327" s="17">
        <v>0.10920938978316801</v>
      </c>
      <c r="AZ1327" s="17"/>
      <c r="BA1327" s="17">
        <v>6.3754840978264296E-2</v>
      </c>
      <c r="BB1327" s="17">
        <v>5.9727579890201297E-2</v>
      </c>
      <c r="BC1327" s="17">
        <v>9.2129888395983295E-2</v>
      </c>
      <c r="BD1327" s="17">
        <v>8.5931522036368696E-2</v>
      </c>
      <c r="BE1327" s="17">
        <v>0.16327393423144701</v>
      </c>
      <c r="BF1327" s="17"/>
      <c r="BG1327" s="17">
        <v>6.0494526267974899E-2</v>
      </c>
      <c r="BH1327" s="17">
        <v>0.13759588641325499</v>
      </c>
    </row>
    <row r="1328" spans="2:60" x14ac:dyDescent="0.35">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c r="BA1328" s="17"/>
      <c r="BB1328" s="17"/>
      <c r="BC1328" s="17"/>
      <c r="BD1328" s="17"/>
      <c r="BE1328" s="17"/>
      <c r="BF1328" s="17"/>
      <c r="BG1328" s="17"/>
      <c r="BH1328" s="17"/>
    </row>
    <row r="1329" spans="2:60" x14ac:dyDescent="0.35">
      <c r="B1329" s="6" t="s">
        <v>468</v>
      </c>
      <c r="C1329" s="17"/>
      <c r="D1329" s="17"/>
      <c r="E1329" s="17"/>
      <c r="F1329" s="17"/>
      <c r="G1329" s="17"/>
      <c r="H1329" s="17"/>
      <c r="I1329" s="17"/>
      <c r="J1329" s="17"/>
      <c r="K1329" s="17"/>
      <c r="L1329" s="17"/>
      <c r="M1329" s="17"/>
      <c r="N1329" s="17"/>
      <c r="O1329" s="17"/>
      <c r="P1329" s="17"/>
      <c r="Q1329" s="17"/>
      <c r="R1329" s="17"/>
      <c r="S1329" s="17"/>
      <c r="T1329" s="17"/>
      <c r="U1329" s="17"/>
      <c r="V1329" s="17"/>
      <c r="W1329" s="17"/>
      <c r="X1329" s="17"/>
      <c r="Y1329" s="17"/>
      <c r="Z1329" s="17"/>
      <c r="AA1329" s="17"/>
      <c r="AB1329" s="17"/>
      <c r="AC1329" s="17"/>
      <c r="AD1329" s="17"/>
      <c r="AE1329" s="17"/>
      <c r="AF1329" s="17"/>
      <c r="AG1329" s="17"/>
      <c r="AH1329" s="17"/>
      <c r="AI1329" s="17"/>
      <c r="AJ1329" s="17"/>
      <c r="AK1329" s="17"/>
      <c r="AL1329" s="17"/>
      <c r="AM1329" s="17"/>
      <c r="AN1329" s="17"/>
      <c r="AO1329" s="17"/>
      <c r="AP1329" s="17"/>
      <c r="AQ1329" s="17"/>
      <c r="AR1329" s="17"/>
      <c r="AS1329" s="17"/>
      <c r="AT1329" s="17"/>
      <c r="AU1329" s="17"/>
      <c r="AV1329" s="17"/>
      <c r="AW1329" s="17"/>
      <c r="AX1329" s="17"/>
      <c r="AY1329" s="17"/>
      <c r="AZ1329" s="17"/>
      <c r="BA1329" s="17"/>
      <c r="BB1329" s="17"/>
      <c r="BC1329" s="17"/>
      <c r="BD1329" s="17"/>
      <c r="BE1329" s="17"/>
      <c r="BF1329" s="17"/>
      <c r="BG1329" s="17"/>
      <c r="BH1329" s="17"/>
    </row>
    <row r="1330" spans="2:60" x14ac:dyDescent="0.35">
      <c r="B1330" s="24" t="s">
        <v>182</v>
      </c>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c r="BF1330" s="17"/>
      <c r="BG1330" s="17"/>
      <c r="BH1330" s="17"/>
    </row>
    <row r="1331" spans="2:60" x14ac:dyDescent="0.35">
      <c r="B1331" t="s">
        <v>348</v>
      </c>
      <c r="C1331" s="17">
        <v>0.187016164678316</v>
      </c>
      <c r="D1331" s="17">
        <v>0.195667227792963</v>
      </c>
      <c r="E1331" s="17">
        <v>0.180264106136585</v>
      </c>
      <c r="F1331" s="17"/>
      <c r="G1331" s="17">
        <v>7.3358289846431196E-2</v>
      </c>
      <c r="H1331" s="17">
        <v>0.163597124346262</v>
      </c>
      <c r="I1331" s="17">
        <v>0.19696288881312299</v>
      </c>
      <c r="J1331" s="17">
        <v>0.17993392383809201</v>
      </c>
      <c r="K1331" s="17">
        <v>0.22269672946011401</v>
      </c>
      <c r="L1331" s="17">
        <v>0.23835047094727299</v>
      </c>
      <c r="M1331" s="17"/>
      <c r="N1331" s="17">
        <v>0.15822748928281</v>
      </c>
      <c r="O1331" s="17">
        <v>0.21857912965248399</v>
      </c>
      <c r="P1331" s="17">
        <v>0.19046966890467401</v>
      </c>
      <c r="Q1331" s="17">
        <v>0.154038270056334</v>
      </c>
      <c r="R1331" s="17">
        <v>0.16463719120835699</v>
      </c>
      <c r="S1331" s="17"/>
      <c r="T1331" s="17">
        <v>0.18537011728397901</v>
      </c>
      <c r="U1331" s="17">
        <v>0.175566017981688</v>
      </c>
      <c r="V1331" s="17">
        <v>0.19996784326686901</v>
      </c>
      <c r="W1331" s="17">
        <v>0.17613789648616199</v>
      </c>
      <c r="X1331" s="17"/>
      <c r="Y1331" s="17">
        <v>0.203337240561168</v>
      </c>
      <c r="Z1331" s="17">
        <v>0.148599325676252</v>
      </c>
      <c r="AA1331" s="17">
        <v>7.1679469142342397E-2</v>
      </c>
      <c r="AB1331" s="17">
        <v>8.0497099978017295E-2</v>
      </c>
      <c r="AC1331" s="17">
        <v>0</v>
      </c>
      <c r="AD1331" s="17">
        <v>0.41249351630409797</v>
      </c>
      <c r="AE1331" s="17"/>
      <c r="AF1331" s="17">
        <v>0.197906068074061</v>
      </c>
      <c r="AG1331" s="17">
        <v>0.170653206349825</v>
      </c>
      <c r="AH1331" s="17"/>
      <c r="AI1331" s="17">
        <v>0.29631199982971901</v>
      </c>
      <c r="AJ1331" s="17">
        <v>0.208046835039702</v>
      </c>
      <c r="AK1331" s="17">
        <v>0.18171359216997501</v>
      </c>
      <c r="AL1331" s="17">
        <v>0.105693963850668</v>
      </c>
      <c r="AM1331" s="17">
        <v>0.19176138675285501</v>
      </c>
      <c r="AN1331" s="17">
        <v>0.13943450942194599</v>
      </c>
      <c r="AO1331" s="17">
        <v>0.188761375703281</v>
      </c>
      <c r="AP1331" s="17"/>
      <c r="AQ1331" s="17">
        <v>0.16259136087887499</v>
      </c>
      <c r="AR1331" s="17">
        <v>0.20351934604001001</v>
      </c>
      <c r="AS1331" s="17"/>
      <c r="AT1331" s="17">
        <v>0.10594004618842499</v>
      </c>
      <c r="AU1331" s="17">
        <v>0.22259721631802601</v>
      </c>
      <c r="AV1331" s="17">
        <v>0.19539925443709699</v>
      </c>
      <c r="AW1331" s="17"/>
      <c r="AX1331" s="17">
        <v>0.196199231435326</v>
      </c>
      <c r="AY1331" s="17">
        <v>0.18331664455473301</v>
      </c>
      <c r="AZ1331" s="17"/>
      <c r="BA1331" s="17">
        <v>0.300320344873093</v>
      </c>
      <c r="BB1331" s="17">
        <v>0.133292565861232</v>
      </c>
      <c r="BC1331" s="17">
        <v>0.168288891698684</v>
      </c>
      <c r="BD1331" s="17">
        <v>6.1188887154532197E-2</v>
      </c>
      <c r="BE1331" s="17">
        <v>0.347800275023598</v>
      </c>
      <c r="BF1331" s="17"/>
      <c r="BG1331" s="17">
        <v>0.17005330054887</v>
      </c>
      <c r="BH1331" s="17">
        <v>0.26998058645662099</v>
      </c>
    </row>
    <row r="1332" spans="2:60" x14ac:dyDescent="0.35">
      <c r="B1332" t="s">
        <v>349</v>
      </c>
      <c r="C1332" s="17">
        <v>0.29229994868581399</v>
      </c>
      <c r="D1332" s="17">
        <v>0.27754489801821902</v>
      </c>
      <c r="E1332" s="17">
        <v>0.306754341376757</v>
      </c>
      <c r="F1332" s="17"/>
      <c r="G1332" s="17">
        <v>0.31775163455565802</v>
      </c>
      <c r="H1332" s="17">
        <v>0.31543760631795098</v>
      </c>
      <c r="I1332" s="17">
        <v>0.30954931048766499</v>
      </c>
      <c r="J1332" s="17">
        <v>0.21705158877712499</v>
      </c>
      <c r="K1332" s="17">
        <v>0.35718967432915599</v>
      </c>
      <c r="L1332" s="17">
        <v>0.26328608983421198</v>
      </c>
      <c r="M1332" s="17"/>
      <c r="N1332" s="17">
        <v>0.27144395713555303</v>
      </c>
      <c r="O1332" s="17">
        <v>0.23897416388931</v>
      </c>
      <c r="P1332" s="17">
        <v>0.35014039740946401</v>
      </c>
      <c r="Q1332" s="17">
        <v>0.359212421827664</v>
      </c>
      <c r="R1332" s="17">
        <v>0.192656415332838</v>
      </c>
      <c r="S1332" s="17"/>
      <c r="T1332" s="17">
        <v>0.24852986712045899</v>
      </c>
      <c r="U1332" s="17">
        <v>0.31166287214529098</v>
      </c>
      <c r="V1332" s="17">
        <v>0.27584081906838298</v>
      </c>
      <c r="W1332" s="17">
        <v>0.33510104418655701</v>
      </c>
      <c r="X1332" s="17"/>
      <c r="Y1332" s="17">
        <v>0.28734389255820197</v>
      </c>
      <c r="Z1332" s="17">
        <v>0.30478419893578701</v>
      </c>
      <c r="AA1332" s="17">
        <v>0.143896415627633</v>
      </c>
      <c r="AB1332" s="17">
        <v>0.40300183104488102</v>
      </c>
      <c r="AC1332" s="17">
        <v>0.51798368283004603</v>
      </c>
      <c r="AD1332" s="17">
        <v>0.20589182882988599</v>
      </c>
      <c r="AE1332" s="17"/>
      <c r="AF1332" s="17">
        <v>0.29134891837025001</v>
      </c>
      <c r="AG1332" s="17">
        <v>0.29166401052615898</v>
      </c>
      <c r="AH1332" s="17"/>
      <c r="AI1332" s="17">
        <v>0.375660597217154</v>
      </c>
      <c r="AJ1332" s="17">
        <v>0.27180243014511202</v>
      </c>
      <c r="AK1332" s="17">
        <v>0.26000557336374902</v>
      </c>
      <c r="AL1332" s="17">
        <v>0.26360974071938997</v>
      </c>
      <c r="AM1332" s="17">
        <v>0.25238996108769601</v>
      </c>
      <c r="AN1332" s="17">
        <v>0.4024843600086</v>
      </c>
      <c r="AO1332" s="17">
        <v>0.44422488454383502</v>
      </c>
      <c r="AP1332" s="17"/>
      <c r="AQ1332" s="17">
        <v>0.27220509201181498</v>
      </c>
      <c r="AR1332" s="17">
        <v>0.31172143564404597</v>
      </c>
      <c r="AS1332" s="17"/>
      <c r="AT1332" s="17">
        <v>0.295327445742881</v>
      </c>
      <c r="AU1332" s="17">
        <v>0.25128677643700897</v>
      </c>
      <c r="AV1332" s="17">
        <v>0.33190947575977098</v>
      </c>
      <c r="AW1332" s="17"/>
      <c r="AX1332" s="17">
        <v>0.29101840031535597</v>
      </c>
      <c r="AY1332" s="17">
        <v>0.29281623742805002</v>
      </c>
      <c r="AZ1332" s="17"/>
      <c r="BA1332" s="17">
        <v>0.147730051447866</v>
      </c>
      <c r="BB1332" s="17">
        <v>0.31405311890274301</v>
      </c>
      <c r="BC1332" s="17">
        <v>0.33600321892298202</v>
      </c>
      <c r="BD1332" s="17">
        <v>0.342080462641494</v>
      </c>
      <c r="BE1332" s="17">
        <v>0.27335197860725602</v>
      </c>
      <c r="BF1332" s="17"/>
      <c r="BG1332" s="17">
        <v>0.27744748245523498</v>
      </c>
      <c r="BH1332" s="17">
        <v>0.29201288829053801</v>
      </c>
    </row>
    <row r="1333" spans="2:60" x14ac:dyDescent="0.35">
      <c r="B1333" t="s">
        <v>350</v>
      </c>
      <c r="C1333" s="17">
        <v>0.32767075509425198</v>
      </c>
      <c r="D1333" s="17">
        <v>0.30071065668711899</v>
      </c>
      <c r="E1333" s="17">
        <v>0.35308931604843002</v>
      </c>
      <c r="F1333" s="17"/>
      <c r="G1333" s="17">
        <v>0.43579788718120299</v>
      </c>
      <c r="H1333" s="17">
        <v>0.25793476737919102</v>
      </c>
      <c r="I1333" s="17">
        <v>0.27154967885695702</v>
      </c>
      <c r="J1333" s="17">
        <v>0.34429970284595102</v>
      </c>
      <c r="K1333" s="17">
        <v>0.32085719570291199</v>
      </c>
      <c r="L1333" s="17">
        <v>0.35928035084841098</v>
      </c>
      <c r="M1333" s="17"/>
      <c r="N1333" s="17">
        <v>0.24170592361207199</v>
      </c>
      <c r="O1333" s="17">
        <v>0.39741294564577001</v>
      </c>
      <c r="P1333" s="17">
        <v>0.29300726514804198</v>
      </c>
      <c r="Q1333" s="17">
        <v>0.31195655683256102</v>
      </c>
      <c r="R1333" s="17">
        <v>0.45953687517209801</v>
      </c>
      <c r="S1333" s="17"/>
      <c r="T1333" s="17">
        <v>0.37026886418647298</v>
      </c>
      <c r="U1333" s="17">
        <v>0.35159908858730998</v>
      </c>
      <c r="V1333" s="17">
        <v>0.31802397586748699</v>
      </c>
      <c r="W1333" s="17">
        <v>0.28837685662338802</v>
      </c>
      <c r="X1333" s="17"/>
      <c r="Y1333" s="17">
        <v>0.28800478539684499</v>
      </c>
      <c r="Z1333" s="17">
        <v>0.38061955993270702</v>
      </c>
      <c r="AA1333" s="17">
        <v>0.48006381769107898</v>
      </c>
      <c r="AB1333" s="17">
        <v>0.286705041088752</v>
      </c>
      <c r="AC1333" s="17">
        <v>0.48201631716995402</v>
      </c>
      <c r="AD1333" s="17">
        <v>0.222521990037781</v>
      </c>
      <c r="AE1333" s="17"/>
      <c r="AF1333" s="17">
        <v>0.32169355737315902</v>
      </c>
      <c r="AG1333" s="17">
        <v>0.34109693823355403</v>
      </c>
      <c r="AH1333" s="17"/>
      <c r="AI1333" s="17">
        <v>0.24599164750786301</v>
      </c>
      <c r="AJ1333" s="17">
        <v>0.254576336996023</v>
      </c>
      <c r="AK1333" s="17">
        <v>0.32983924486965599</v>
      </c>
      <c r="AL1333" s="17">
        <v>0.46780342104426598</v>
      </c>
      <c r="AM1333" s="17">
        <v>0.357421927086152</v>
      </c>
      <c r="AN1333" s="17">
        <v>0.347485923570516</v>
      </c>
      <c r="AO1333" s="17">
        <v>0.323128097699035</v>
      </c>
      <c r="AP1333" s="17"/>
      <c r="AQ1333" s="17">
        <v>0.38045709693024998</v>
      </c>
      <c r="AR1333" s="17">
        <v>0.27317181633992199</v>
      </c>
      <c r="AS1333" s="17"/>
      <c r="AT1333" s="17">
        <v>0.45875409368341802</v>
      </c>
      <c r="AU1333" s="17">
        <v>0.287582530410259</v>
      </c>
      <c r="AV1333" s="17">
        <v>0.300090637023119</v>
      </c>
      <c r="AW1333" s="17"/>
      <c r="AX1333" s="17">
        <v>0.34193058211225602</v>
      </c>
      <c r="AY1333" s="17">
        <v>0.32192599482975198</v>
      </c>
      <c r="AZ1333" s="17"/>
      <c r="BA1333" s="17">
        <v>0.328971689261292</v>
      </c>
      <c r="BB1333" s="17">
        <v>0.35979584269647502</v>
      </c>
      <c r="BC1333" s="17">
        <v>0.35263915467058099</v>
      </c>
      <c r="BD1333" s="17">
        <v>0.40590392157900401</v>
      </c>
      <c r="BE1333" s="17">
        <v>0.19829168999284999</v>
      </c>
      <c r="BF1333" s="17"/>
      <c r="BG1333" s="17">
        <v>0.35301183028186101</v>
      </c>
      <c r="BH1333" s="17">
        <v>0.25466181305338398</v>
      </c>
    </row>
    <row r="1334" spans="2:60" x14ac:dyDescent="0.35">
      <c r="B1334" t="s">
        <v>351</v>
      </c>
      <c r="C1334" s="17">
        <v>0.107786314835214</v>
      </c>
      <c r="D1334" s="17">
        <v>0.135617822026153</v>
      </c>
      <c r="E1334" s="17">
        <v>7.8883448081507698E-2</v>
      </c>
      <c r="F1334" s="17"/>
      <c r="G1334" s="17">
        <v>8.8548304264862099E-2</v>
      </c>
      <c r="H1334" s="17">
        <v>0.20161849163060799</v>
      </c>
      <c r="I1334" s="17">
        <v>6.0381175434760001E-2</v>
      </c>
      <c r="J1334" s="17">
        <v>0.13684439020327799</v>
      </c>
      <c r="K1334" s="17">
        <v>8.6506047837808797E-2</v>
      </c>
      <c r="L1334" s="17">
        <v>6.3947663826775594E-2</v>
      </c>
      <c r="M1334" s="17"/>
      <c r="N1334" s="17">
        <v>0.16748245440400999</v>
      </c>
      <c r="O1334" s="17">
        <v>8.4998294239685898E-2</v>
      </c>
      <c r="P1334" s="17">
        <v>8.7402308325140093E-2</v>
      </c>
      <c r="Q1334" s="17">
        <v>0.10025981635534501</v>
      </c>
      <c r="R1334" s="17">
        <v>0.15811601747062301</v>
      </c>
      <c r="S1334" s="17"/>
      <c r="T1334" s="17">
        <v>9.3692269555668201E-2</v>
      </c>
      <c r="U1334" s="17">
        <v>0.101850327612513</v>
      </c>
      <c r="V1334" s="17">
        <v>0.113132126710944</v>
      </c>
      <c r="W1334" s="17">
        <v>0.11459042940365501</v>
      </c>
      <c r="X1334" s="17"/>
      <c r="Y1334" s="17">
        <v>0.15427493861670599</v>
      </c>
      <c r="Z1334" s="17">
        <v>9.5318221712131307E-2</v>
      </c>
      <c r="AA1334" s="17">
        <v>0.17635827849737601</v>
      </c>
      <c r="AB1334" s="17">
        <v>5.49751759810563E-2</v>
      </c>
      <c r="AC1334" s="17">
        <v>0</v>
      </c>
      <c r="AD1334" s="17">
        <v>4.3486680407726297E-2</v>
      </c>
      <c r="AE1334" s="17"/>
      <c r="AF1334" s="17">
        <v>8.8574373348247304E-2</v>
      </c>
      <c r="AG1334" s="17">
        <v>0.141175211184698</v>
      </c>
      <c r="AH1334" s="17"/>
      <c r="AI1334" s="17">
        <v>5.9060532270822898E-2</v>
      </c>
      <c r="AJ1334" s="17">
        <v>0.14068440241845001</v>
      </c>
      <c r="AK1334" s="17">
        <v>0.172766476159915</v>
      </c>
      <c r="AL1334" s="17">
        <v>0</v>
      </c>
      <c r="AM1334" s="17">
        <v>0.10276202897610701</v>
      </c>
      <c r="AN1334" s="17">
        <v>8.7980865587740598E-2</v>
      </c>
      <c r="AO1334" s="17">
        <v>4.3885642053848803E-2</v>
      </c>
      <c r="AP1334" s="17"/>
      <c r="AQ1334" s="17">
        <v>0.107380922211332</v>
      </c>
      <c r="AR1334" s="17">
        <v>0.11853935865536799</v>
      </c>
      <c r="AS1334" s="17"/>
      <c r="AT1334" s="17">
        <v>9.8601015668947703E-2</v>
      </c>
      <c r="AU1334" s="17">
        <v>0.120422877697919</v>
      </c>
      <c r="AV1334" s="17">
        <v>0.111033361147248</v>
      </c>
      <c r="AW1334" s="17"/>
      <c r="AX1334" s="17">
        <v>8.1618188738141903E-2</v>
      </c>
      <c r="AY1334" s="17">
        <v>0.11832849117501699</v>
      </c>
      <c r="AZ1334" s="17"/>
      <c r="BA1334" s="17">
        <v>8.3472699126661498E-2</v>
      </c>
      <c r="BB1334" s="17">
        <v>0.15736257692210701</v>
      </c>
      <c r="BC1334" s="17">
        <v>7.8918115670638597E-2</v>
      </c>
      <c r="BD1334" s="17">
        <v>5.2537165910893698E-2</v>
      </c>
      <c r="BE1334" s="17">
        <v>0.115521872713489</v>
      </c>
      <c r="BF1334" s="17"/>
      <c r="BG1334" s="17">
        <v>0.14110033473814401</v>
      </c>
      <c r="BH1334" s="17">
        <v>9.8420492673071999E-2</v>
      </c>
    </row>
    <row r="1335" spans="2:60" x14ac:dyDescent="0.35">
      <c r="B1335" t="s">
        <v>352</v>
      </c>
      <c r="C1335" s="17">
        <v>1.8298888649649601E-2</v>
      </c>
      <c r="D1335" s="17">
        <v>2.94665623366572E-2</v>
      </c>
      <c r="E1335" s="17">
        <v>8.5101525958650604E-3</v>
      </c>
      <c r="F1335" s="17"/>
      <c r="G1335" s="17">
        <v>3.5974068314684901E-2</v>
      </c>
      <c r="H1335" s="17">
        <v>1.3585483349214099E-2</v>
      </c>
      <c r="I1335" s="17">
        <v>4.9126217335111799E-2</v>
      </c>
      <c r="J1335" s="17">
        <v>2.4126167606849901E-2</v>
      </c>
      <c r="K1335" s="17">
        <v>0</v>
      </c>
      <c r="L1335" s="17">
        <v>0</v>
      </c>
      <c r="M1335" s="17"/>
      <c r="N1335" s="17">
        <v>2.4853846413725601E-2</v>
      </c>
      <c r="O1335" s="17">
        <v>9.4165279675353306E-3</v>
      </c>
      <c r="P1335" s="17">
        <v>1.37451053972106E-2</v>
      </c>
      <c r="Q1335" s="17">
        <v>3.2769293361895199E-2</v>
      </c>
      <c r="R1335" s="17">
        <v>2.50535008160842E-2</v>
      </c>
      <c r="S1335" s="17"/>
      <c r="T1335" s="17">
        <v>2.8134353828792001E-2</v>
      </c>
      <c r="U1335" s="17">
        <v>3.2366432473920001E-2</v>
      </c>
      <c r="V1335" s="17">
        <v>5.2799394312632196E-3</v>
      </c>
      <c r="W1335" s="17">
        <v>2.03862050109863E-2</v>
      </c>
      <c r="X1335" s="17"/>
      <c r="Y1335" s="17">
        <v>2.9093994208497599E-2</v>
      </c>
      <c r="Z1335" s="17">
        <v>4.8643946229334498E-3</v>
      </c>
      <c r="AA1335" s="17">
        <v>6.4454682758289306E-2</v>
      </c>
      <c r="AB1335" s="17">
        <v>5.1086551027799902E-2</v>
      </c>
      <c r="AC1335" s="17">
        <v>0</v>
      </c>
      <c r="AD1335" s="17">
        <v>0</v>
      </c>
      <c r="AE1335" s="17"/>
      <c r="AF1335" s="17">
        <v>2.24007368838007E-2</v>
      </c>
      <c r="AG1335" s="17">
        <v>1.15969160704875E-2</v>
      </c>
      <c r="AH1335" s="17"/>
      <c r="AI1335" s="17">
        <v>0</v>
      </c>
      <c r="AJ1335" s="17">
        <v>9.7604214504262606E-3</v>
      </c>
      <c r="AK1335" s="17">
        <v>1.1498810216484001E-2</v>
      </c>
      <c r="AL1335" s="17">
        <v>4.14731942496964E-2</v>
      </c>
      <c r="AM1335" s="17">
        <v>2.9097144738471602E-2</v>
      </c>
      <c r="AN1335" s="17">
        <v>2.26143414111965E-2</v>
      </c>
      <c r="AO1335" s="17">
        <v>0</v>
      </c>
      <c r="AP1335" s="17"/>
      <c r="AQ1335" s="17">
        <v>2.3378814185612599E-2</v>
      </c>
      <c r="AR1335" s="17">
        <v>6.8223833949483297E-3</v>
      </c>
      <c r="AS1335" s="17"/>
      <c r="AT1335" s="17">
        <v>3.1926044821483701E-2</v>
      </c>
      <c r="AU1335" s="17">
        <v>1.6514283636517701E-2</v>
      </c>
      <c r="AV1335" s="17">
        <v>1.39869808734051E-2</v>
      </c>
      <c r="AW1335" s="17"/>
      <c r="AX1335" s="17">
        <v>1.5293495076510901E-2</v>
      </c>
      <c r="AY1335" s="17">
        <v>1.9509651273652801E-2</v>
      </c>
      <c r="AZ1335" s="17"/>
      <c r="BA1335" s="17">
        <v>0</v>
      </c>
      <c r="BB1335" s="17">
        <v>1.29652294042577E-2</v>
      </c>
      <c r="BC1335" s="17">
        <v>2.0560557192484199E-2</v>
      </c>
      <c r="BD1335" s="17">
        <v>4.7110944927283398E-2</v>
      </c>
      <c r="BE1335" s="17">
        <v>4.2235297516950002E-2</v>
      </c>
      <c r="BF1335" s="17"/>
      <c r="BG1335" s="17">
        <v>1.0111743827703299E-2</v>
      </c>
      <c r="BH1335" s="17">
        <v>4.35591156871055E-2</v>
      </c>
    </row>
    <row r="1336" spans="2:60" x14ac:dyDescent="0.35">
      <c r="B1336" t="s">
        <v>280</v>
      </c>
      <c r="C1336" s="17">
        <v>6.6927928056754293E-2</v>
      </c>
      <c r="D1336" s="17">
        <v>6.0992833138889098E-2</v>
      </c>
      <c r="E1336" s="17">
        <v>7.2498635760854899E-2</v>
      </c>
      <c r="F1336" s="17"/>
      <c r="G1336" s="17">
        <v>4.8569815837161599E-2</v>
      </c>
      <c r="H1336" s="17">
        <v>4.7826526976773899E-2</v>
      </c>
      <c r="I1336" s="17">
        <v>0.112430729072383</v>
      </c>
      <c r="J1336" s="17">
        <v>9.7744226728704503E-2</v>
      </c>
      <c r="K1336" s="17">
        <v>1.2750352670008701E-2</v>
      </c>
      <c r="L1336" s="17">
        <v>7.5135424543329096E-2</v>
      </c>
      <c r="M1336" s="17"/>
      <c r="N1336" s="17">
        <v>0.13628632915183</v>
      </c>
      <c r="O1336" s="17">
        <v>5.0618938605214603E-2</v>
      </c>
      <c r="P1336" s="17">
        <v>6.5235254815468199E-2</v>
      </c>
      <c r="Q1336" s="17">
        <v>4.1763641566199501E-2</v>
      </c>
      <c r="R1336" s="17">
        <v>0</v>
      </c>
      <c r="S1336" s="17"/>
      <c r="T1336" s="17">
        <v>7.4004528024628299E-2</v>
      </c>
      <c r="U1336" s="17">
        <v>2.6955261199279199E-2</v>
      </c>
      <c r="V1336" s="17">
        <v>8.7755295655054397E-2</v>
      </c>
      <c r="W1336" s="17">
        <v>6.5407568289250595E-2</v>
      </c>
      <c r="X1336" s="17"/>
      <c r="Y1336" s="17">
        <v>3.7945148658580702E-2</v>
      </c>
      <c r="Z1336" s="17">
        <v>6.5814299120189296E-2</v>
      </c>
      <c r="AA1336" s="17">
        <v>6.3547336283280201E-2</v>
      </c>
      <c r="AB1336" s="17">
        <v>0.123734300879493</v>
      </c>
      <c r="AC1336" s="17">
        <v>0</v>
      </c>
      <c r="AD1336" s="17">
        <v>0.115605984420508</v>
      </c>
      <c r="AE1336" s="17"/>
      <c r="AF1336" s="17">
        <v>7.8076345950482198E-2</v>
      </c>
      <c r="AG1336" s="17">
        <v>4.3813717635276798E-2</v>
      </c>
      <c r="AH1336" s="17"/>
      <c r="AI1336" s="17">
        <v>2.2975223174441201E-2</v>
      </c>
      <c r="AJ1336" s="17">
        <v>0.115129573950287</v>
      </c>
      <c r="AK1336" s="17">
        <v>4.4176303220221799E-2</v>
      </c>
      <c r="AL1336" s="17">
        <v>0.12141968013597899</v>
      </c>
      <c r="AM1336" s="17">
        <v>6.6567551358718793E-2</v>
      </c>
      <c r="AN1336" s="17">
        <v>0</v>
      </c>
      <c r="AO1336" s="17">
        <v>0</v>
      </c>
      <c r="AP1336" s="17"/>
      <c r="AQ1336" s="17">
        <v>5.3986713782114698E-2</v>
      </c>
      <c r="AR1336" s="17">
        <v>8.6225659925705703E-2</v>
      </c>
      <c r="AS1336" s="17"/>
      <c r="AT1336" s="17">
        <v>9.4513538948446194E-3</v>
      </c>
      <c r="AU1336" s="17">
        <v>0.101596315500269</v>
      </c>
      <c r="AV1336" s="17">
        <v>4.7580290759360301E-2</v>
      </c>
      <c r="AW1336" s="17"/>
      <c r="AX1336" s="17">
        <v>7.3940102322408399E-2</v>
      </c>
      <c r="AY1336" s="17">
        <v>6.4102980738794696E-2</v>
      </c>
      <c r="AZ1336" s="17"/>
      <c r="BA1336" s="17">
        <v>0.139505215291088</v>
      </c>
      <c r="BB1336" s="17">
        <v>2.25306662131858E-2</v>
      </c>
      <c r="BC1336" s="17">
        <v>4.3590061844630601E-2</v>
      </c>
      <c r="BD1336" s="17">
        <v>9.1178617786792399E-2</v>
      </c>
      <c r="BE1336" s="17">
        <v>2.2798886145857001E-2</v>
      </c>
      <c r="BF1336" s="17"/>
      <c r="BG1336" s="17">
        <v>4.8275308148186397E-2</v>
      </c>
      <c r="BH1336" s="17">
        <v>4.1365103839279702E-2</v>
      </c>
    </row>
    <row r="1337" spans="2:60" x14ac:dyDescent="0.35">
      <c r="C1337" s="17"/>
      <c r="D1337" s="17"/>
      <c r="E1337" s="17"/>
      <c r="F1337" s="17"/>
      <c r="G1337" s="17"/>
      <c r="H1337" s="17"/>
      <c r="I1337" s="17"/>
      <c r="J1337" s="17"/>
      <c r="K1337" s="17"/>
      <c r="L1337" s="17"/>
      <c r="M1337" s="17"/>
      <c r="N1337" s="17"/>
      <c r="O1337" s="17"/>
      <c r="P1337" s="17"/>
      <c r="Q1337" s="17"/>
      <c r="R1337" s="17"/>
      <c r="S1337" s="17"/>
      <c r="T1337" s="17"/>
      <c r="U1337" s="17"/>
      <c r="V1337" s="17"/>
      <c r="W1337" s="17"/>
      <c r="X1337" s="17"/>
      <c r="Y1337" s="17"/>
      <c r="Z1337" s="17"/>
      <c r="AA1337" s="17"/>
      <c r="AB1337" s="17"/>
      <c r="AC1337" s="17"/>
      <c r="AD1337" s="17"/>
      <c r="AE1337" s="17"/>
      <c r="AF1337" s="17"/>
      <c r="AG1337" s="17"/>
      <c r="AH1337" s="17"/>
      <c r="AI1337" s="17"/>
      <c r="AJ1337" s="17"/>
      <c r="AK1337" s="17"/>
      <c r="AL1337" s="17"/>
      <c r="AM1337" s="17"/>
      <c r="AN1337" s="17"/>
      <c r="AO1337" s="17"/>
      <c r="AP1337" s="17"/>
      <c r="AQ1337" s="17"/>
      <c r="AR1337" s="17"/>
      <c r="AS1337" s="17"/>
      <c r="AT1337" s="17"/>
      <c r="AU1337" s="17"/>
      <c r="AV1337" s="17"/>
      <c r="AW1337" s="17"/>
      <c r="AX1337" s="17"/>
      <c r="AY1337" s="17"/>
      <c r="AZ1337" s="17"/>
      <c r="BA1337" s="17"/>
      <c r="BB1337" s="17"/>
      <c r="BC1337" s="17"/>
      <c r="BD1337" s="17"/>
      <c r="BE1337" s="17"/>
      <c r="BF1337" s="17"/>
      <c r="BG1337" s="17"/>
      <c r="BH1337" s="17"/>
    </row>
    <row r="1338" spans="2:60" x14ac:dyDescent="0.35">
      <c r="B1338" s="6" t="s">
        <v>469</v>
      </c>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c r="BE1338" s="17"/>
      <c r="BF1338" s="17"/>
      <c r="BG1338" s="17"/>
      <c r="BH1338" s="17"/>
    </row>
    <row r="1339" spans="2:60" x14ac:dyDescent="0.35">
      <c r="B1339" s="24" t="s">
        <v>182</v>
      </c>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c r="BE1339" s="17"/>
      <c r="BF1339" s="17"/>
      <c r="BG1339" s="17"/>
      <c r="BH1339" s="17"/>
    </row>
    <row r="1340" spans="2:60" x14ac:dyDescent="0.35">
      <c r="B1340" t="s">
        <v>348</v>
      </c>
      <c r="C1340" s="17">
        <v>0.29632087475760499</v>
      </c>
      <c r="D1340" s="17">
        <v>0.27963130772677802</v>
      </c>
      <c r="E1340" s="17">
        <v>0.323215670415051</v>
      </c>
      <c r="F1340" s="17"/>
      <c r="G1340" s="17">
        <v>0.19213307305192501</v>
      </c>
      <c r="H1340" s="17">
        <v>0.287106786262325</v>
      </c>
      <c r="I1340" s="17">
        <v>0.158915443275119</v>
      </c>
      <c r="J1340" s="17">
        <v>0.26109257718551598</v>
      </c>
      <c r="K1340" s="17">
        <v>0.40603153812586001</v>
      </c>
      <c r="L1340" s="17">
        <v>0.42087134117386499</v>
      </c>
      <c r="M1340" s="17"/>
      <c r="N1340" s="17">
        <v>0.26254209320611999</v>
      </c>
      <c r="O1340" s="17">
        <v>0.330738238715518</v>
      </c>
      <c r="P1340" s="17">
        <v>0.29695712344387698</v>
      </c>
      <c r="Q1340" s="17">
        <v>0.32222165036970302</v>
      </c>
      <c r="R1340" s="17">
        <v>0.29223389577569397</v>
      </c>
      <c r="S1340" s="17"/>
      <c r="T1340" s="17">
        <v>0.26019183600428097</v>
      </c>
      <c r="U1340" s="17">
        <v>0.32953104227778002</v>
      </c>
      <c r="V1340" s="17">
        <v>0.29482990005815601</v>
      </c>
      <c r="W1340" s="17">
        <v>0.29177909431049498</v>
      </c>
      <c r="X1340" s="17"/>
      <c r="Y1340" s="17">
        <v>0.24578899970586099</v>
      </c>
      <c r="Z1340" s="17">
        <v>0.29971053646585499</v>
      </c>
      <c r="AA1340" s="17">
        <v>0.24065270695222801</v>
      </c>
      <c r="AB1340" s="17">
        <v>0.32177575557807298</v>
      </c>
      <c r="AC1340" s="17">
        <v>0.142642202470912</v>
      </c>
      <c r="AD1340" s="17">
        <v>0.458412398922938</v>
      </c>
      <c r="AE1340" s="17"/>
      <c r="AF1340" s="17">
        <v>0.32947013736747899</v>
      </c>
      <c r="AG1340" s="17">
        <v>0.25465323120406702</v>
      </c>
      <c r="AH1340" s="17"/>
      <c r="AI1340" s="17">
        <v>0.43015059302909597</v>
      </c>
      <c r="AJ1340" s="17">
        <v>0.292345741155074</v>
      </c>
      <c r="AK1340" s="17">
        <v>0.23373977202502699</v>
      </c>
      <c r="AL1340" s="17">
        <v>0.21579267502255201</v>
      </c>
      <c r="AM1340" s="17">
        <v>0.36701635677634997</v>
      </c>
      <c r="AN1340" s="17">
        <v>0.26314880586702</v>
      </c>
      <c r="AO1340" s="17">
        <v>0.38654358706443098</v>
      </c>
      <c r="AP1340" s="17"/>
      <c r="AQ1340" s="17">
        <v>0.26464442402744298</v>
      </c>
      <c r="AR1340" s="17">
        <v>0.35340986719714101</v>
      </c>
      <c r="AS1340" s="17"/>
      <c r="AT1340" s="17">
        <v>0.187627557771263</v>
      </c>
      <c r="AU1340" s="17">
        <v>0.29917728929329301</v>
      </c>
      <c r="AV1340" s="17">
        <v>0.34804002584298699</v>
      </c>
      <c r="AW1340" s="17"/>
      <c r="AX1340" s="17">
        <v>0.31352720897629099</v>
      </c>
      <c r="AY1340" s="17">
        <v>0.288688889151336</v>
      </c>
      <c r="AZ1340" s="17"/>
      <c r="BA1340" s="17">
        <v>0.21289372496041101</v>
      </c>
      <c r="BB1340" s="17">
        <v>0.26982380599873301</v>
      </c>
      <c r="BC1340" s="17">
        <v>0.32626284360496999</v>
      </c>
      <c r="BD1340" s="17">
        <v>7.1208993875694904E-2</v>
      </c>
      <c r="BE1340" s="17">
        <v>0.52557826775534999</v>
      </c>
      <c r="BF1340" s="17"/>
      <c r="BG1340" s="17">
        <v>0.258871958958453</v>
      </c>
      <c r="BH1340" s="17">
        <v>0.40153639466881702</v>
      </c>
    </row>
    <row r="1341" spans="2:60" x14ac:dyDescent="0.35">
      <c r="B1341" t="s">
        <v>349</v>
      </c>
      <c r="C1341" s="17">
        <v>0.226229050303102</v>
      </c>
      <c r="D1341" s="17">
        <v>0.23227023606425501</v>
      </c>
      <c r="E1341" s="17">
        <v>0.21918624120297001</v>
      </c>
      <c r="F1341" s="17"/>
      <c r="G1341" s="17">
        <v>0.31008063501953798</v>
      </c>
      <c r="H1341" s="17">
        <v>0.108170010126849</v>
      </c>
      <c r="I1341" s="17">
        <v>0.15461222131796301</v>
      </c>
      <c r="J1341" s="17">
        <v>0.24829214515412901</v>
      </c>
      <c r="K1341" s="17">
        <v>0.29516647230889598</v>
      </c>
      <c r="L1341" s="17">
        <v>0.27813360231176198</v>
      </c>
      <c r="M1341" s="17"/>
      <c r="N1341" s="17">
        <v>0.17973351567621099</v>
      </c>
      <c r="O1341" s="17">
        <v>0.230577640402539</v>
      </c>
      <c r="P1341" s="17">
        <v>0.27093851570395</v>
      </c>
      <c r="Q1341" s="17">
        <v>0.18967354945766701</v>
      </c>
      <c r="R1341" s="17">
        <v>0.17940207475384301</v>
      </c>
      <c r="S1341" s="17"/>
      <c r="T1341" s="17">
        <v>0.22431502399713901</v>
      </c>
      <c r="U1341" s="17">
        <v>0.265366785327528</v>
      </c>
      <c r="V1341" s="17">
        <v>0.22336860357747201</v>
      </c>
      <c r="W1341" s="17">
        <v>0.19555810230963699</v>
      </c>
      <c r="X1341" s="17"/>
      <c r="Y1341" s="17">
        <v>0.18585032438346299</v>
      </c>
      <c r="Z1341" s="17">
        <v>0.25908330696055198</v>
      </c>
      <c r="AA1341" s="17">
        <v>0.17270372793605299</v>
      </c>
      <c r="AB1341" s="17">
        <v>0.30754714319333398</v>
      </c>
      <c r="AC1341" s="17">
        <v>0.55121067540811297</v>
      </c>
      <c r="AD1341" s="17">
        <v>0.14400841360470901</v>
      </c>
      <c r="AE1341" s="17"/>
      <c r="AF1341" s="17">
        <v>0.21365292528172899</v>
      </c>
      <c r="AG1341" s="17">
        <v>0.24373859126928499</v>
      </c>
      <c r="AH1341" s="17"/>
      <c r="AI1341" s="17">
        <v>0.10211362475727701</v>
      </c>
      <c r="AJ1341" s="17">
        <v>0.23806211748872899</v>
      </c>
      <c r="AK1341" s="17">
        <v>0.20222157386234199</v>
      </c>
      <c r="AL1341" s="17">
        <v>0.246411277569277</v>
      </c>
      <c r="AM1341" s="17">
        <v>0.21569930810264801</v>
      </c>
      <c r="AN1341" s="17">
        <v>0.31901790895493998</v>
      </c>
      <c r="AO1341" s="17">
        <v>0.170636183614054</v>
      </c>
      <c r="AP1341" s="17"/>
      <c r="AQ1341" s="17">
        <v>0.25156502738164399</v>
      </c>
      <c r="AR1341" s="17">
        <v>0.21535155033711201</v>
      </c>
      <c r="AS1341" s="17"/>
      <c r="AT1341" s="17">
        <v>0.281611039528258</v>
      </c>
      <c r="AU1341" s="17">
        <v>0.229936026111942</v>
      </c>
      <c r="AV1341" s="17">
        <v>0.20205202027425201</v>
      </c>
      <c r="AW1341" s="17"/>
      <c r="AX1341" s="17">
        <v>0.28276280458540598</v>
      </c>
      <c r="AY1341" s="17">
        <v>0.201153122248519</v>
      </c>
      <c r="AZ1341" s="17"/>
      <c r="BA1341" s="17">
        <v>0.214455270865471</v>
      </c>
      <c r="BB1341" s="17">
        <v>0.23389682926536601</v>
      </c>
      <c r="BC1341" s="17">
        <v>0.19143071371711901</v>
      </c>
      <c r="BD1341" s="17">
        <v>0.33536540812441001</v>
      </c>
      <c r="BE1341" s="17">
        <v>0.228335822706068</v>
      </c>
      <c r="BF1341" s="17"/>
      <c r="BG1341" s="17">
        <v>0.23015678586586699</v>
      </c>
      <c r="BH1341" s="17">
        <v>0.257554678412589</v>
      </c>
    </row>
    <row r="1342" spans="2:60" x14ac:dyDescent="0.35">
      <c r="B1342" t="s">
        <v>350</v>
      </c>
      <c r="C1342" s="17">
        <v>0.301864569669553</v>
      </c>
      <c r="D1342" s="17">
        <v>0.27557594262759699</v>
      </c>
      <c r="E1342" s="17">
        <v>0.324707356128627</v>
      </c>
      <c r="F1342" s="17"/>
      <c r="G1342" s="17">
        <v>0.32112996369840002</v>
      </c>
      <c r="H1342" s="17">
        <v>0.39868336400495102</v>
      </c>
      <c r="I1342" s="17">
        <v>0.42128356563552799</v>
      </c>
      <c r="J1342" s="17">
        <v>0.30241435604894301</v>
      </c>
      <c r="K1342" s="17">
        <v>0.174003907198475</v>
      </c>
      <c r="L1342" s="17">
        <v>0.198725523853611</v>
      </c>
      <c r="M1342" s="17"/>
      <c r="N1342" s="17">
        <v>0.32381143595502299</v>
      </c>
      <c r="O1342" s="17">
        <v>0.28767580705872797</v>
      </c>
      <c r="P1342" s="17">
        <v>0.274933093882827</v>
      </c>
      <c r="Q1342" s="17">
        <v>0.36957861727206298</v>
      </c>
      <c r="R1342" s="17">
        <v>0.32219291540137901</v>
      </c>
      <c r="S1342" s="17"/>
      <c r="T1342" s="17">
        <v>0.37679084913126498</v>
      </c>
      <c r="U1342" s="17">
        <v>0.27339287395672202</v>
      </c>
      <c r="V1342" s="17">
        <v>0.273330462024862</v>
      </c>
      <c r="W1342" s="17">
        <v>0.31761551730135101</v>
      </c>
      <c r="X1342" s="17"/>
      <c r="Y1342" s="17">
        <v>0.32615882766981602</v>
      </c>
      <c r="Z1342" s="17">
        <v>0.31602336896049099</v>
      </c>
      <c r="AA1342" s="17">
        <v>0.43278587423470699</v>
      </c>
      <c r="AB1342" s="17">
        <v>0.18694674493126801</v>
      </c>
      <c r="AC1342" s="17">
        <v>0.13273751932181899</v>
      </c>
      <c r="AD1342" s="17">
        <v>0.235674009784611</v>
      </c>
      <c r="AE1342" s="17"/>
      <c r="AF1342" s="17">
        <v>0.29612651775495202</v>
      </c>
      <c r="AG1342" s="17">
        <v>0.30527558264002602</v>
      </c>
      <c r="AH1342" s="17"/>
      <c r="AI1342" s="17">
        <v>0.21663543690044201</v>
      </c>
      <c r="AJ1342" s="17">
        <v>0.31438717235421898</v>
      </c>
      <c r="AK1342" s="17">
        <v>0.42932609761746399</v>
      </c>
      <c r="AL1342" s="17">
        <v>0.30290840187649498</v>
      </c>
      <c r="AM1342" s="17">
        <v>0.248751426403446</v>
      </c>
      <c r="AN1342" s="17">
        <v>0.264196225616256</v>
      </c>
      <c r="AO1342" s="17">
        <v>0.160002918147791</v>
      </c>
      <c r="AP1342" s="17"/>
      <c r="AQ1342" s="17">
        <v>0.30576367162408102</v>
      </c>
      <c r="AR1342" s="17">
        <v>0.27525024098177803</v>
      </c>
      <c r="AS1342" s="17"/>
      <c r="AT1342" s="17">
        <v>0.33529114662279902</v>
      </c>
      <c r="AU1342" s="17">
        <v>0.28486399154591602</v>
      </c>
      <c r="AV1342" s="17">
        <v>0.31273362484953199</v>
      </c>
      <c r="AW1342" s="17"/>
      <c r="AX1342" s="17">
        <v>0.25624351955434599</v>
      </c>
      <c r="AY1342" s="17">
        <v>0.32210009418028901</v>
      </c>
      <c r="AZ1342" s="17"/>
      <c r="BA1342" s="17">
        <v>0.36009056785722598</v>
      </c>
      <c r="BB1342" s="17">
        <v>0.36604024720910999</v>
      </c>
      <c r="BC1342" s="17">
        <v>0.28178532085598801</v>
      </c>
      <c r="BD1342" s="17">
        <v>0.41350963359947401</v>
      </c>
      <c r="BE1342" s="17">
        <v>0.151936936202416</v>
      </c>
      <c r="BF1342" s="17"/>
      <c r="BG1342" s="17">
        <v>0.36489568572224501</v>
      </c>
      <c r="BH1342" s="17">
        <v>0.223345742208127</v>
      </c>
    </row>
    <row r="1343" spans="2:60" x14ac:dyDescent="0.35">
      <c r="B1343" t="s">
        <v>351</v>
      </c>
      <c r="C1343" s="17">
        <v>7.7096316256246494E-2</v>
      </c>
      <c r="D1343" s="17">
        <v>9.5701179618915999E-2</v>
      </c>
      <c r="E1343" s="17">
        <v>5.67413604437252E-2</v>
      </c>
      <c r="F1343" s="17"/>
      <c r="G1343" s="17">
        <v>0.104486349050903</v>
      </c>
      <c r="H1343" s="17">
        <v>0.11684002124402899</v>
      </c>
      <c r="I1343" s="17">
        <v>9.7899539602949906E-2</v>
      </c>
      <c r="J1343" s="17">
        <v>8.5758299697555801E-2</v>
      </c>
      <c r="K1343" s="17">
        <v>6.8672476712894601E-2</v>
      </c>
      <c r="L1343" s="17">
        <v>1.70515754186219E-2</v>
      </c>
      <c r="M1343" s="17"/>
      <c r="N1343" s="17">
        <v>6.7238010558389905E-2</v>
      </c>
      <c r="O1343" s="17">
        <v>0.101208174693468</v>
      </c>
      <c r="P1343" s="17">
        <v>8.2095636297027402E-2</v>
      </c>
      <c r="Q1343" s="17">
        <v>2.07331891916154E-2</v>
      </c>
      <c r="R1343" s="17">
        <v>0.101707019017649</v>
      </c>
      <c r="S1343" s="17"/>
      <c r="T1343" s="17">
        <v>5.7672113277155199E-2</v>
      </c>
      <c r="U1343" s="17">
        <v>8.67887461201544E-2</v>
      </c>
      <c r="V1343" s="17">
        <v>6.9130142336913503E-2</v>
      </c>
      <c r="W1343" s="17">
        <v>9.19511949758825E-2</v>
      </c>
      <c r="X1343" s="17"/>
      <c r="Y1343" s="17">
        <v>0.13506220994701801</v>
      </c>
      <c r="Z1343" s="17">
        <v>5.3247096332377002E-2</v>
      </c>
      <c r="AA1343" s="17">
        <v>7.9800015275129796E-2</v>
      </c>
      <c r="AB1343" s="17">
        <v>2.2838535530343301E-2</v>
      </c>
      <c r="AC1343" s="17">
        <v>0</v>
      </c>
      <c r="AD1343" s="17">
        <v>4.3487990764797202E-2</v>
      </c>
      <c r="AE1343" s="17"/>
      <c r="AF1343" s="17">
        <v>5.60803614461821E-2</v>
      </c>
      <c r="AG1343" s="17">
        <v>0.10455558768407</v>
      </c>
      <c r="AH1343" s="17"/>
      <c r="AI1343" s="17">
        <v>3.5338023636671198E-2</v>
      </c>
      <c r="AJ1343" s="17">
        <v>7.8231448880621807E-2</v>
      </c>
      <c r="AK1343" s="17">
        <v>5.6560321607387498E-2</v>
      </c>
      <c r="AL1343" s="17">
        <v>9.3653793140960895E-2</v>
      </c>
      <c r="AM1343" s="17">
        <v>7.0457009035402807E-2</v>
      </c>
      <c r="AN1343" s="17">
        <v>0.100857032737083</v>
      </c>
      <c r="AO1343" s="17">
        <v>0.1408559926746</v>
      </c>
      <c r="AP1343" s="17"/>
      <c r="AQ1343" s="17">
        <v>0.110984440392575</v>
      </c>
      <c r="AR1343" s="17">
        <v>6.2393664233739599E-2</v>
      </c>
      <c r="AS1343" s="17"/>
      <c r="AT1343" s="17">
        <v>0.14955384068510899</v>
      </c>
      <c r="AU1343" s="17">
        <v>5.93192131289016E-2</v>
      </c>
      <c r="AV1343" s="17">
        <v>5.2751846667290103E-2</v>
      </c>
      <c r="AW1343" s="17"/>
      <c r="AX1343" s="17">
        <v>6.9438323395026494E-2</v>
      </c>
      <c r="AY1343" s="17">
        <v>8.04930706460497E-2</v>
      </c>
      <c r="AZ1343" s="17"/>
      <c r="BA1343" s="17">
        <v>4.4826082166726101E-2</v>
      </c>
      <c r="BB1343" s="17">
        <v>8.5369348398561598E-2</v>
      </c>
      <c r="BC1343" s="17">
        <v>9.35613897317122E-2</v>
      </c>
      <c r="BD1343" s="17">
        <v>0.17991596440042101</v>
      </c>
      <c r="BE1343" s="17">
        <v>0</v>
      </c>
      <c r="BF1343" s="17"/>
      <c r="BG1343" s="17">
        <v>7.7569892606718802E-2</v>
      </c>
      <c r="BH1343" s="17">
        <v>4.9116686592476602E-2</v>
      </c>
    </row>
    <row r="1344" spans="2:60" x14ac:dyDescent="0.35">
      <c r="B1344" t="s">
        <v>352</v>
      </c>
      <c r="C1344" s="17">
        <v>2.59174884014494E-2</v>
      </c>
      <c r="D1344" s="17">
        <v>2.1626343027486599E-2</v>
      </c>
      <c r="E1344" s="17">
        <v>2.3683376446143101E-2</v>
      </c>
      <c r="F1344" s="17"/>
      <c r="G1344" s="17">
        <v>1.7518804290837599E-2</v>
      </c>
      <c r="H1344" s="17">
        <v>5.9492512487883599E-2</v>
      </c>
      <c r="I1344" s="17">
        <v>5.6451915010710903E-2</v>
      </c>
      <c r="J1344" s="17">
        <v>1.94847327761218E-2</v>
      </c>
      <c r="K1344" s="17">
        <v>0</v>
      </c>
      <c r="L1344" s="17">
        <v>0</v>
      </c>
      <c r="M1344" s="17"/>
      <c r="N1344" s="17">
        <v>6.1279046719125797E-2</v>
      </c>
      <c r="O1344" s="17">
        <v>1.12621702895415E-2</v>
      </c>
      <c r="P1344" s="17">
        <v>0</v>
      </c>
      <c r="Q1344" s="17">
        <v>5.2157254914438303E-2</v>
      </c>
      <c r="R1344" s="17">
        <v>2.8932553572700501E-2</v>
      </c>
      <c r="S1344" s="17"/>
      <c r="T1344" s="17">
        <v>2.68411397367764E-2</v>
      </c>
      <c r="U1344" s="17">
        <v>1.0266676316350899E-2</v>
      </c>
      <c r="V1344" s="17">
        <v>1.3945445395855301E-2</v>
      </c>
      <c r="W1344" s="17">
        <v>5.6053420381022498E-2</v>
      </c>
      <c r="X1344" s="17"/>
      <c r="Y1344" s="17">
        <v>4.0702220251953497E-2</v>
      </c>
      <c r="Z1344" s="17">
        <v>4.6121823189337902E-3</v>
      </c>
      <c r="AA1344" s="17">
        <v>7.4057675601883005E-2</v>
      </c>
      <c r="AB1344" s="17">
        <v>7.2557345115839902E-2</v>
      </c>
      <c r="AC1344" s="17">
        <v>0</v>
      </c>
      <c r="AD1344" s="17">
        <v>0</v>
      </c>
      <c r="AE1344" s="17"/>
      <c r="AF1344" s="17">
        <v>2.4368716893016999E-2</v>
      </c>
      <c r="AG1344" s="17">
        <v>2.8836250740409401E-2</v>
      </c>
      <c r="AH1344" s="17"/>
      <c r="AI1344" s="17">
        <v>0</v>
      </c>
      <c r="AJ1344" s="17">
        <v>2.9377106676341799E-2</v>
      </c>
      <c r="AK1344" s="17">
        <v>2.0602696558748999E-2</v>
      </c>
      <c r="AL1344" s="17">
        <v>2.8944237934606501E-2</v>
      </c>
      <c r="AM1344" s="17">
        <v>4.3312398114440202E-2</v>
      </c>
      <c r="AN1344" s="17">
        <v>1.8165229657083799E-2</v>
      </c>
      <c r="AO1344" s="17">
        <v>0</v>
      </c>
      <c r="AP1344" s="17"/>
      <c r="AQ1344" s="17">
        <v>2.789255334817E-2</v>
      </c>
      <c r="AR1344" s="17">
        <v>1.8642730501825799E-2</v>
      </c>
      <c r="AS1344" s="17"/>
      <c r="AT1344" s="17">
        <v>1.9554539376026799E-2</v>
      </c>
      <c r="AU1344" s="17">
        <v>2.2641724202508599E-2</v>
      </c>
      <c r="AV1344" s="17">
        <v>3.7816405302556401E-2</v>
      </c>
      <c r="AW1344" s="17"/>
      <c r="AX1344" s="17">
        <v>2.2361528548930001E-2</v>
      </c>
      <c r="AY1344" s="17">
        <v>2.7494758380398599E-2</v>
      </c>
      <c r="AZ1344" s="17"/>
      <c r="BA1344" s="17">
        <v>6.5113685271124502E-2</v>
      </c>
      <c r="BB1344" s="17">
        <v>2.38644637395313E-2</v>
      </c>
      <c r="BC1344" s="17">
        <v>2.6098366373226999E-2</v>
      </c>
      <c r="BD1344" s="17">
        <v>0</v>
      </c>
      <c r="BE1344" s="17">
        <v>2.4499564496159899E-2</v>
      </c>
      <c r="BF1344" s="17"/>
      <c r="BG1344" s="17">
        <v>3.1799726723621302E-2</v>
      </c>
      <c r="BH1344" s="17">
        <v>1.7811234002419501E-2</v>
      </c>
    </row>
    <row r="1345" spans="2:60" x14ac:dyDescent="0.35">
      <c r="B1345" t="s">
        <v>280</v>
      </c>
      <c r="C1345" s="17">
        <v>7.2571700612044196E-2</v>
      </c>
      <c r="D1345" s="17">
        <v>9.5194990934968096E-2</v>
      </c>
      <c r="E1345" s="17">
        <v>5.2465995363484001E-2</v>
      </c>
      <c r="F1345" s="17"/>
      <c r="G1345" s="17">
        <v>5.4651174888395597E-2</v>
      </c>
      <c r="H1345" s="17">
        <v>2.97073058739626E-2</v>
      </c>
      <c r="I1345" s="17">
        <v>0.11083731515773</v>
      </c>
      <c r="J1345" s="17">
        <v>8.2957889137734594E-2</v>
      </c>
      <c r="K1345" s="17">
        <v>5.6125605653873901E-2</v>
      </c>
      <c r="L1345" s="17">
        <v>8.5217957242140194E-2</v>
      </c>
      <c r="M1345" s="17"/>
      <c r="N1345" s="17">
        <v>0.10539589788513</v>
      </c>
      <c r="O1345" s="17">
        <v>3.8537968840205598E-2</v>
      </c>
      <c r="P1345" s="17">
        <v>7.5075630672319205E-2</v>
      </c>
      <c r="Q1345" s="17">
        <v>4.5635738794513901E-2</v>
      </c>
      <c r="R1345" s="17">
        <v>7.5531541478735406E-2</v>
      </c>
      <c r="S1345" s="17"/>
      <c r="T1345" s="17">
        <v>5.4189037853382901E-2</v>
      </c>
      <c r="U1345" s="17">
        <v>3.4653876001464697E-2</v>
      </c>
      <c r="V1345" s="17">
        <v>0.12539544660674201</v>
      </c>
      <c r="W1345" s="17">
        <v>4.7042670721612299E-2</v>
      </c>
      <c r="X1345" s="17"/>
      <c r="Y1345" s="17">
        <v>6.6437418041889101E-2</v>
      </c>
      <c r="Z1345" s="17">
        <v>6.7323508961790998E-2</v>
      </c>
      <c r="AA1345" s="17">
        <v>0</v>
      </c>
      <c r="AB1345" s="17">
        <v>8.8334475651142705E-2</v>
      </c>
      <c r="AC1345" s="17">
        <v>0.17340960279915599</v>
      </c>
      <c r="AD1345" s="17">
        <v>0.11841718692294501</v>
      </c>
      <c r="AE1345" s="17"/>
      <c r="AF1345" s="17">
        <v>8.0301341256640693E-2</v>
      </c>
      <c r="AG1345" s="17">
        <v>6.2940756462142894E-2</v>
      </c>
      <c r="AH1345" s="17"/>
      <c r="AI1345" s="17">
        <v>0.21576232167651299</v>
      </c>
      <c r="AJ1345" s="17">
        <v>4.7596413445013898E-2</v>
      </c>
      <c r="AK1345" s="17">
        <v>5.7549538329030099E-2</v>
      </c>
      <c r="AL1345" s="17">
        <v>0.11228961445610899</v>
      </c>
      <c r="AM1345" s="17">
        <v>5.4763501567712397E-2</v>
      </c>
      <c r="AN1345" s="17">
        <v>3.4614797167617201E-2</v>
      </c>
      <c r="AO1345" s="17">
        <v>0.141961318499124</v>
      </c>
      <c r="AP1345" s="17"/>
      <c r="AQ1345" s="17">
        <v>3.9149883226085598E-2</v>
      </c>
      <c r="AR1345" s="17">
        <v>7.4951946748404094E-2</v>
      </c>
      <c r="AS1345" s="17"/>
      <c r="AT1345" s="17">
        <v>2.63618760165448E-2</v>
      </c>
      <c r="AU1345" s="17">
        <v>0.104061755717439</v>
      </c>
      <c r="AV1345" s="17">
        <v>4.6606077063382503E-2</v>
      </c>
      <c r="AW1345" s="17"/>
      <c r="AX1345" s="17">
        <v>5.56666149400009E-2</v>
      </c>
      <c r="AY1345" s="17">
        <v>8.0070065393408496E-2</v>
      </c>
      <c r="AZ1345" s="17"/>
      <c r="BA1345" s="17">
        <v>0.102620668879042</v>
      </c>
      <c r="BB1345" s="17">
        <v>2.1005305388698398E-2</v>
      </c>
      <c r="BC1345" s="17">
        <v>8.0861365716984102E-2</v>
      </c>
      <c r="BD1345" s="17">
        <v>0</v>
      </c>
      <c r="BE1345" s="17">
        <v>6.9649408840005603E-2</v>
      </c>
      <c r="BF1345" s="17"/>
      <c r="BG1345" s="17">
        <v>3.6705950123095299E-2</v>
      </c>
      <c r="BH1345" s="17">
        <v>5.0635264115571003E-2</v>
      </c>
    </row>
    <row r="1346" spans="2:60" x14ac:dyDescent="0.35">
      <c r="C1346" s="17"/>
      <c r="D1346" s="17"/>
      <c r="E1346" s="17"/>
      <c r="F1346" s="17"/>
      <c r="G1346" s="17"/>
      <c r="H1346" s="17"/>
      <c r="I1346" s="17"/>
      <c r="J1346" s="17"/>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17"/>
      <c r="AH1346" s="17"/>
      <c r="AI1346" s="17"/>
      <c r="AJ1346" s="17"/>
      <c r="AK1346" s="17"/>
      <c r="AL1346" s="17"/>
      <c r="AM1346" s="17"/>
      <c r="AN1346" s="17"/>
      <c r="AO1346" s="17"/>
      <c r="AP1346" s="17"/>
      <c r="AQ1346" s="17"/>
      <c r="AR1346" s="17"/>
      <c r="AS1346" s="17"/>
      <c r="AT1346" s="17"/>
      <c r="AU1346" s="17"/>
      <c r="AV1346" s="17"/>
      <c r="AW1346" s="17"/>
      <c r="AX1346" s="17"/>
      <c r="AY1346" s="17"/>
      <c r="AZ1346" s="17"/>
      <c r="BA1346" s="17"/>
      <c r="BB1346" s="17"/>
      <c r="BC1346" s="17"/>
      <c r="BD1346" s="17"/>
      <c r="BE1346" s="17"/>
      <c r="BF1346" s="17"/>
      <c r="BG1346" s="17"/>
      <c r="BH1346" s="17"/>
    </row>
    <row r="1347" spans="2:60" x14ac:dyDescent="0.35">
      <c r="B1347" s="6" t="s">
        <v>470</v>
      </c>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c r="AP1347" s="17"/>
      <c r="AQ1347" s="17"/>
      <c r="AR1347" s="17"/>
      <c r="AS1347" s="17"/>
      <c r="AT1347" s="17"/>
      <c r="AU1347" s="17"/>
      <c r="AV1347" s="17"/>
      <c r="AW1347" s="17"/>
      <c r="AX1347" s="17"/>
      <c r="AY1347" s="17"/>
      <c r="AZ1347" s="17"/>
      <c r="BA1347" s="17"/>
      <c r="BB1347" s="17"/>
      <c r="BC1347" s="17"/>
      <c r="BD1347" s="17"/>
      <c r="BE1347" s="17"/>
      <c r="BF1347" s="17"/>
      <c r="BG1347" s="17"/>
      <c r="BH1347" s="17"/>
    </row>
    <row r="1348" spans="2:60" x14ac:dyDescent="0.35">
      <c r="B1348" s="24" t="s">
        <v>182</v>
      </c>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c r="AF1348" s="17"/>
      <c r="AG1348" s="17"/>
      <c r="AH1348" s="17"/>
      <c r="AI1348" s="17"/>
      <c r="AJ1348" s="17"/>
      <c r="AK1348" s="17"/>
      <c r="AL1348" s="17"/>
      <c r="AM1348" s="17"/>
      <c r="AN1348" s="17"/>
      <c r="AO1348" s="17"/>
      <c r="AP1348" s="17"/>
      <c r="AQ1348" s="17"/>
      <c r="AR1348" s="17"/>
      <c r="AS1348" s="17"/>
      <c r="AT1348" s="17"/>
      <c r="AU1348" s="17"/>
      <c r="AV1348" s="17"/>
      <c r="AW1348" s="17"/>
      <c r="AX1348" s="17"/>
      <c r="AY1348" s="17"/>
      <c r="AZ1348" s="17"/>
      <c r="BA1348" s="17"/>
      <c r="BB1348" s="17"/>
      <c r="BC1348" s="17"/>
      <c r="BD1348" s="17"/>
      <c r="BE1348" s="17"/>
      <c r="BF1348" s="17"/>
      <c r="BG1348" s="17"/>
      <c r="BH1348" s="17"/>
    </row>
    <row r="1349" spans="2:60" x14ac:dyDescent="0.35">
      <c r="B1349" t="s">
        <v>348</v>
      </c>
      <c r="C1349" s="17">
        <v>0.62872972724823994</v>
      </c>
      <c r="D1349" s="17">
        <v>0.58008822152928496</v>
      </c>
      <c r="E1349" s="17">
        <v>0.67713405575069496</v>
      </c>
      <c r="F1349" s="17"/>
      <c r="G1349" s="17">
        <v>0.39600692857269199</v>
      </c>
      <c r="H1349" s="17">
        <v>0.42598480517345799</v>
      </c>
      <c r="I1349" s="17">
        <v>0.532442418517448</v>
      </c>
      <c r="J1349" s="17">
        <v>0.55791919748056695</v>
      </c>
      <c r="K1349" s="17">
        <v>0.84707111084397302</v>
      </c>
      <c r="L1349" s="17">
        <v>0.87613514976253304</v>
      </c>
      <c r="M1349" s="17"/>
      <c r="N1349" s="17">
        <v>0.61171671376183501</v>
      </c>
      <c r="O1349" s="17">
        <v>0.64162745380348996</v>
      </c>
      <c r="P1349" s="17">
        <v>0.62511273877237605</v>
      </c>
      <c r="Q1349" s="17">
        <v>0.62279047165103596</v>
      </c>
      <c r="R1349" s="17">
        <v>0.64966564525135895</v>
      </c>
      <c r="S1349" s="17"/>
      <c r="T1349" s="17">
        <v>0.68614656471612101</v>
      </c>
      <c r="U1349" s="17">
        <v>0.63192549101535</v>
      </c>
      <c r="V1349" s="17">
        <v>0.62891089668413702</v>
      </c>
      <c r="W1349" s="17">
        <v>0.57744223909952497</v>
      </c>
      <c r="X1349" s="17"/>
      <c r="Y1349" s="17">
        <v>0.51428294507681305</v>
      </c>
      <c r="Z1349" s="17">
        <v>0.65022299046429299</v>
      </c>
      <c r="AA1349" s="17">
        <v>0.50936942801872198</v>
      </c>
      <c r="AB1349" s="17">
        <v>0.71310995100220298</v>
      </c>
      <c r="AC1349" s="17">
        <v>0</v>
      </c>
      <c r="AD1349" s="17">
        <v>0.86898469829633995</v>
      </c>
      <c r="AE1349" s="17"/>
      <c r="AF1349" s="17">
        <v>0.67384259640311195</v>
      </c>
      <c r="AG1349" s="17">
        <v>0.57365646490456501</v>
      </c>
      <c r="AH1349" s="17"/>
      <c r="AI1349" s="17">
        <v>0.58536044782326901</v>
      </c>
      <c r="AJ1349" s="17">
        <v>0.65402146067442302</v>
      </c>
      <c r="AK1349" s="17">
        <v>0.58838178637514504</v>
      </c>
      <c r="AL1349" s="17">
        <v>0.73495587921368799</v>
      </c>
      <c r="AM1349" s="17">
        <v>0.59893857553142804</v>
      </c>
      <c r="AN1349" s="17">
        <v>0.59333126197363295</v>
      </c>
      <c r="AO1349" s="17">
        <v>0.64284592624018799</v>
      </c>
      <c r="AP1349" s="17"/>
      <c r="AQ1349" s="17">
        <v>0.61291533910802698</v>
      </c>
      <c r="AR1349" s="17">
        <v>0.634956544841634</v>
      </c>
      <c r="AS1349" s="17"/>
      <c r="AT1349" s="17">
        <v>0.52994641352526595</v>
      </c>
      <c r="AU1349" s="17">
        <v>0.69311876641429004</v>
      </c>
      <c r="AV1349" s="17">
        <v>0.65665290900805096</v>
      </c>
      <c r="AW1349" s="17"/>
      <c r="AX1349" s="17">
        <v>0.62532093331710403</v>
      </c>
      <c r="AY1349" s="17">
        <v>0.63018844578177602</v>
      </c>
      <c r="AZ1349" s="17"/>
      <c r="BA1349" s="17">
        <v>0.58371577765699201</v>
      </c>
      <c r="BB1349" s="17">
        <v>0.56949354274798303</v>
      </c>
      <c r="BC1349" s="17">
        <v>0.66797140172444602</v>
      </c>
      <c r="BD1349" s="17">
        <v>0.440613308626083</v>
      </c>
      <c r="BE1349" s="17">
        <v>0.84705834830670301</v>
      </c>
      <c r="BF1349" s="17"/>
      <c r="BG1349" s="17">
        <v>0.57299071111191102</v>
      </c>
      <c r="BH1349" s="17">
        <v>0.737138401149666</v>
      </c>
    </row>
    <row r="1350" spans="2:60" x14ac:dyDescent="0.35">
      <c r="B1350" t="s">
        <v>349</v>
      </c>
      <c r="C1350" s="17">
        <v>0.21319538452459499</v>
      </c>
      <c r="D1350" s="17">
        <v>0.23542506719120099</v>
      </c>
      <c r="E1350" s="17">
        <v>0.18769521424826199</v>
      </c>
      <c r="F1350" s="17"/>
      <c r="G1350" s="17">
        <v>0.22807896870218899</v>
      </c>
      <c r="H1350" s="17">
        <v>0.33950925958438799</v>
      </c>
      <c r="I1350" s="17">
        <v>0.32173760268817703</v>
      </c>
      <c r="J1350" s="17">
        <v>0.24398103755744499</v>
      </c>
      <c r="K1350" s="17">
        <v>8.5840576342985406E-2</v>
      </c>
      <c r="L1350" s="17">
        <v>9.7414909854316195E-2</v>
      </c>
      <c r="M1350" s="17"/>
      <c r="N1350" s="17">
        <v>0.23618192213293901</v>
      </c>
      <c r="O1350" s="17">
        <v>0.16048950480760299</v>
      </c>
      <c r="P1350" s="17">
        <v>0.239417948684718</v>
      </c>
      <c r="Q1350" s="17">
        <v>0.21886480028939501</v>
      </c>
      <c r="R1350" s="17">
        <v>0.198440302578266</v>
      </c>
      <c r="S1350" s="17"/>
      <c r="T1350" s="17">
        <v>0.15691602398228699</v>
      </c>
      <c r="U1350" s="17">
        <v>0.22389284128218201</v>
      </c>
      <c r="V1350" s="17">
        <v>0.190316148313634</v>
      </c>
      <c r="W1350" s="17">
        <v>0.28465684594240998</v>
      </c>
      <c r="X1350" s="17"/>
      <c r="Y1350" s="17">
        <v>0.23178346027737601</v>
      </c>
      <c r="Z1350" s="17">
        <v>0.22107334228418199</v>
      </c>
      <c r="AA1350" s="17">
        <v>0.34604444613379698</v>
      </c>
      <c r="AB1350" s="17">
        <v>0.12797374947599399</v>
      </c>
      <c r="AC1350" s="17">
        <v>1</v>
      </c>
      <c r="AD1350" s="17">
        <v>0.13101530170365999</v>
      </c>
      <c r="AE1350" s="17"/>
      <c r="AF1350" s="17">
        <v>0.18695896114423199</v>
      </c>
      <c r="AG1350" s="17">
        <v>0.250415204066046</v>
      </c>
      <c r="AH1350" s="17"/>
      <c r="AI1350" s="17">
        <v>0.21155523370211499</v>
      </c>
      <c r="AJ1350" s="17">
        <v>0.18109553092632899</v>
      </c>
      <c r="AK1350" s="17">
        <v>0.18416362408082901</v>
      </c>
      <c r="AL1350" s="17">
        <v>0.145619623737059</v>
      </c>
      <c r="AM1350" s="17">
        <v>0.26324579709400298</v>
      </c>
      <c r="AN1350" s="17">
        <v>0.28730179796505301</v>
      </c>
      <c r="AO1350" s="17">
        <v>0.25169352779242898</v>
      </c>
      <c r="AP1350" s="17"/>
      <c r="AQ1350" s="17">
        <v>0.238663270715014</v>
      </c>
      <c r="AR1350" s="17">
        <v>0.23036898084316901</v>
      </c>
      <c r="AS1350" s="17"/>
      <c r="AT1350" s="17">
        <v>0.32016700065583098</v>
      </c>
      <c r="AU1350" s="17">
        <v>0.195513597925461</v>
      </c>
      <c r="AV1350" s="17">
        <v>0.16939029509949699</v>
      </c>
      <c r="AW1350" s="17"/>
      <c r="AX1350" s="17">
        <v>0.23451548829733901</v>
      </c>
      <c r="AY1350" s="17">
        <v>0.204071914130528</v>
      </c>
      <c r="AZ1350" s="17"/>
      <c r="BA1350" s="17">
        <v>0.177884438415155</v>
      </c>
      <c r="BB1350" s="17">
        <v>0.24540321690220801</v>
      </c>
      <c r="BC1350" s="17">
        <v>0.232187997910555</v>
      </c>
      <c r="BD1350" s="17">
        <v>0.34086274452320497</v>
      </c>
      <c r="BE1350" s="17">
        <v>9.0375758579559706E-2</v>
      </c>
      <c r="BF1350" s="17"/>
      <c r="BG1350" s="17">
        <v>0.22880072526804199</v>
      </c>
      <c r="BH1350" s="17">
        <v>0.15811804491693601</v>
      </c>
    </row>
    <row r="1351" spans="2:60" x14ac:dyDescent="0.35">
      <c r="B1351" t="s">
        <v>350</v>
      </c>
      <c r="C1351" s="17">
        <v>6.6930487605650305E-2</v>
      </c>
      <c r="D1351" s="17">
        <v>7.7511212393913606E-2</v>
      </c>
      <c r="E1351" s="17">
        <v>5.5351285047321501E-2</v>
      </c>
      <c r="F1351" s="17"/>
      <c r="G1351" s="17">
        <v>0.10375839713811599</v>
      </c>
      <c r="H1351" s="17">
        <v>9.52390431518573E-2</v>
      </c>
      <c r="I1351" s="17">
        <v>8.74555320977045E-2</v>
      </c>
      <c r="J1351" s="17">
        <v>9.5502901433944007E-2</v>
      </c>
      <c r="K1351" s="17">
        <v>4.4040780239510698E-2</v>
      </c>
      <c r="L1351" s="17">
        <v>9.0459499903010401E-3</v>
      </c>
      <c r="M1351" s="17"/>
      <c r="N1351" s="17">
        <v>3.9539342362218101E-2</v>
      </c>
      <c r="O1351" s="17">
        <v>8.3521151296541196E-2</v>
      </c>
      <c r="P1351" s="17">
        <v>7.3265504109390603E-2</v>
      </c>
      <c r="Q1351" s="17">
        <v>9.38617268940274E-2</v>
      </c>
      <c r="R1351" s="17">
        <v>2.3708120319343301E-2</v>
      </c>
      <c r="S1351" s="17"/>
      <c r="T1351" s="17">
        <v>7.6046858626935901E-2</v>
      </c>
      <c r="U1351" s="17">
        <v>6.01372178216701E-2</v>
      </c>
      <c r="V1351" s="17">
        <v>6.6104546113338394E-2</v>
      </c>
      <c r="W1351" s="17">
        <v>6.8933922568734998E-2</v>
      </c>
      <c r="X1351" s="17"/>
      <c r="Y1351" s="17">
        <v>9.0558878002699905E-2</v>
      </c>
      <c r="Z1351" s="17">
        <v>7.6740868342293295E-2</v>
      </c>
      <c r="AA1351" s="17">
        <v>0</v>
      </c>
      <c r="AB1351" s="17">
        <v>5.3345334192717697E-2</v>
      </c>
      <c r="AC1351" s="17">
        <v>0</v>
      </c>
      <c r="AD1351" s="17">
        <v>0</v>
      </c>
      <c r="AE1351" s="17"/>
      <c r="AF1351" s="17">
        <v>5.5300853803965502E-2</v>
      </c>
      <c r="AG1351" s="17">
        <v>7.7471836540554895E-2</v>
      </c>
      <c r="AH1351" s="17"/>
      <c r="AI1351" s="17">
        <v>2.4929923742058401E-2</v>
      </c>
      <c r="AJ1351" s="17">
        <v>6.5134103882484501E-2</v>
      </c>
      <c r="AK1351" s="17">
        <v>8.9004993406767804E-2</v>
      </c>
      <c r="AL1351" s="17">
        <v>6.3854839862782897E-2</v>
      </c>
      <c r="AM1351" s="17">
        <v>7.7414420953555205E-2</v>
      </c>
      <c r="AN1351" s="17">
        <v>6.9352254808112301E-2</v>
      </c>
      <c r="AO1351" s="17">
        <v>0</v>
      </c>
      <c r="AP1351" s="17"/>
      <c r="AQ1351" s="17">
        <v>7.5955393530927701E-2</v>
      </c>
      <c r="AR1351" s="17">
        <v>5.9690902188256699E-2</v>
      </c>
      <c r="AS1351" s="17"/>
      <c r="AT1351" s="17">
        <v>9.9863177712953194E-2</v>
      </c>
      <c r="AU1351" s="17">
        <v>4.9594813147783801E-2</v>
      </c>
      <c r="AV1351" s="17">
        <v>5.6632544394152398E-2</v>
      </c>
      <c r="AW1351" s="17"/>
      <c r="AX1351" s="17">
        <v>4.9094292630394602E-2</v>
      </c>
      <c r="AY1351" s="17">
        <v>7.4563095708036806E-2</v>
      </c>
      <c r="AZ1351" s="17"/>
      <c r="BA1351" s="17">
        <v>3.9669066525955303E-2</v>
      </c>
      <c r="BB1351" s="17">
        <v>8.2870893027554501E-2</v>
      </c>
      <c r="BC1351" s="17">
        <v>5.5895942528914402E-2</v>
      </c>
      <c r="BD1351" s="17">
        <v>0.15773683954435799</v>
      </c>
      <c r="BE1351" s="17">
        <v>6.2565893113737295E-2</v>
      </c>
      <c r="BF1351" s="17"/>
      <c r="BG1351" s="17">
        <v>7.2247804471368401E-2</v>
      </c>
      <c r="BH1351" s="17">
        <v>8.8304146459772304E-2</v>
      </c>
    </row>
    <row r="1352" spans="2:60" x14ac:dyDescent="0.35">
      <c r="B1352" t="s">
        <v>351</v>
      </c>
      <c r="C1352" s="17">
        <v>2.7129339536670301E-2</v>
      </c>
      <c r="D1352" s="17">
        <v>4.5877736610283597E-2</v>
      </c>
      <c r="E1352" s="17">
        <v>1.2246207341009299E-2</v>
      </c>
      <c r="F1352" s="17"/>
      <c r="G1352" s="17">
        <v>1.61110238660849E-2</v>
      </c>
      <c r="H1352" s="17">
        <v>6.4220756772721099E-2</v>
      </c>
      <c r="I1352" s="17">
        <v>3.9838047580033099E-2</v>
      </c>
      <c r="J1352" s="17">
        <v>3.5068698787322397E-2</v>
      </c>
      <c r="K1352" s="17">
        <v>0</v>
      </c>
      <c r="L1352" s="17">
        <v>9.0987777562613007E-3</v>
      </c>
      <c r="M1352" s="17"/>
      <c r="N1352" s="17">
        <v>1.9367547159706199E-2</v>
      </c>
      <c r="O1352" s="17">
        <v>4.1836812402705398E-2</v>
      </c>
      <c r="P1352" s="17">
        <v>1.8343717416031299E-2</v>
      </c>
      <c r="Q1352" s="17">
        <v>2.2490074759074399E-2</v>
      </c>
      <c r="R1352" s="17">
        <v>5.6861343580624099E-2</v>
      </c>
      <c r="S1352" s="17"/>
      <c r="T1352" s="17">
        <v>4.4264706643638102E-2</v>
      </c>
      <c r="U1352" s="17">
        <v>2.7965366132681201E-2</v>
      </c>
      <c r="V1352" s="17">
        <v>2.4844685624165801E-2</v>
      </c>
      <c r="W1352" s="17">
        <v>1.58498954239659E-2</v>
      </c>
      <c r="X1352" s="17"/>
      <c r="Y1352" s="17">
        <v>4.0340969356634698E-2</v>
      </c>
      <c r="Z1352" s="17">
        <v>2.1117157768307901E-2</v>
      </c>
      <c r="AA1352" s="17">
        <v>6.65962574239473E-2</v>
      </c>
      <c r="AB1352" s="17">
        <v>2.2377995603239501E-2</v>
      </c>
      <c r="AC1352" s="17">
        <v>0</v>
      </c>
      <c r="AD1352" s="17">
        <v>0</v>
      </c>
      <c r="AE1352" s="17"/>
      <c r="AF1352" s="17">
        <v>3.7177475533174999E-2</v>
      </c>
      <c r="AG1352" s="17">
        <v>1.2848660343891601E-2</v>
      </c>
      <c r="AH1352" s="17"/>
      <c r="AI1352" s="17">
        <v>0</v>
      </c>
      <c r="AJ1352" s="17">
        <v>9.3359868123761205E-3</v>
      </c>
      <c r="AK1352" s="17">
        <v>4.40330601616261E-2</v>
      </c>
      <c r="AL1352" s="17">
        <v>1.7259915541499599E-2</v>
      </c>
      <c r="AM1352" s="17">
        <v>2.95815942570163E-2</v>
      </c>
      <c r="AN1352" s="17">
        <v>5.0014685253201102E-2</v>
      </c>
      <c r="AO1352" s="17">
        <v>0.105460545967382</v>
      </c>
      <c r="AP1352" s="17"/>
      <c r="AQ1352" s="17">
        <v>2.88146110676358E-2</v>
      </c>
      <c r="AR1352" s="17">
        <v>2.4997666679036801E-2</v>
      </c>
      <c r="AS1352" s="17"/>
      <c r="AT1352" s="17">
        <v>1.7429122971121001E-2</v>
      </c>
      <c r="AU1352" s="17">
        <v>2.1581237733946799E-2</v>
      </c>
      <c r="AV1352" s="17">
        <v>4.3708852270008598E-2</v>
      </c>
      <c r="AW1352" s="17"/>
      <c r="AX1352" s="17">
        <v>4.1890651887369797E-2</v>
      </c>
      <c r="AY1352" s="17">
        <v>2.08125599541354E-2</v>
      </c>
      <c r="AZ1352" s="17"/>
      <c r="BA1352" s="17">
        <v>7.6407625107378099E-2</v>
      </c>
      <c r="BB1352" s="17">
        <v>2.87423242848618E-2</v>
      </c>
      <c r="BC1352" s="17">
        <v>2.0526358461473999E-2</v>
      </c>
      <c r="BD1352" s="17">
        <v>6.0787107306352998E-2</v>
      </c>
      <c r="BE1352" s="17">
        <v>0</v>
      </c>
      <c r="BF1352" s="17"/>
      <c r="BG1352" s="17">
        <v>4.0462956320548998E-2</v>
      </c>
      <c r="BH1352" s="17">
        <v>1.6439407473625201E-2</v>
      </c>
    </row>
    <row r="1353" spans="2:60" x14ac:dyDescent="0.35">
      <c r="B1353" t="s">
        <v>352</v>
      </c>
      <c r="C1353" s="17">
        <v>1.9698550850689101E-2</v>
      </c>
      <c r="D1353" s="17">
        <v>1.8505646796083401E-2</v>
      </c>
      <c r="E1353" s="17">
        <v>2.10355811180706E-2</v>
      </c>
      <c r="F1353" s="17"/>
      <c r="G1353" s="17">
        <v>9.0507540178918003E-2</v>
      </c>
      <c r="H1353" s="17">
        <v>3.1635378977298602E-2</v>
      </c>
      <c r="I1353" s="17">
        <v>0</v>
      </c>
      <c r="J1353" s="17">
        <v>1.7859065946663699E-2</v>
      </c>
      <c r="K1353" s="17">
        <v>0</v>
      </c>
      <c r="L1353" s="17">
        <v>0</v>
      </c>
      <c r="M1353" s="17"/>
      <c r="N1353" s="17">
        <v>4.7802934317377803E-2</v>
      </c>
      <c r="O1353" s="17">
        <v>0</v>
      </c>
      <c r="P1353" s="17">
        <v>1.9594703984806599E-2</v>
      </c>
      <c r="Q1353" s="17">
        <v>0</v>
      </c>
      <c r="R1353" s="17">
        <v>3.0492389665198998E-2</v>
      </c>
      <c r="S1353" s="17"/>
      <c r="T1353" s="17">
        <v>2.5496620020768E-2</v>
      </c>
      <c r="U1353" s="17">
        <v>8.9563596382263595E-3</v>
      </c>
      <c r="V1353" s="17">
        <v>1.7131346159316E-2</v>
      </c>
      <c r="W1353" s="17">
        <v>3.2041272596903599E-2</v>
      </c>
      <c r="X1353" s="17"/>
      <c r="Y1353" s="17">
        <v>3.88522452011167E-2</v>
      </c>
      <c r="Z1353" s="17">
        <v>0</v>
      </c>
      <c r="AA1353" s="17">
        <v>7.7989868423533407E-2</v>
      </c>
      <c r="AB1353" s="17">
        <v>3.76630006398814E-2</v>
      </c>
      <c r="AC1353" s="17">
        <v>0</v>
      </c>
      <c r="AD1353" s="17">
        <v>0</v>
      </c>
      <c r="AE1353" s="17"/>
      <c r="AF1353" s="17">
        <v>2.2696985701343E-2</v>
      </c>
      <c r="AG1353" s="17">
        <v>1.5644063670981499E-2</v>
      </c>
      <c r="AH1353" s="17"/>
      <c r="AI1353" s="17">
        <v>0</v>
      </c>
      <c r="AJ1353" s="17">
        <v>3.6159767513378897E-2</v>
      </c>
      <c r="AK1353" s="17">
        <v>3.5192589944579897E-2</v>
      </c>
      <c r="AL1353" s="17">
        <v>1.89421743322792E-2</v>
      </c>
      <c r="AM1353" s="17">
        <v>1.07178323500835E-2</v>
      </c>
      <c r="AN1353" s="17">
        <v>0</v>
      </c>
      <c r="AO1353" s="17">
        <v>0</v>
      </c>
      <c r="AP1353" s="17"/>
      <c r="AQ1353" s="17">
        <v>1.52416429285986E-2</v>
      </c>
      <c r="AR1353" s="17">
        <v>2.0230443530922099E-2</v>
      </c>
      <c r="AS1353" s="17"/>
      <c r="AT1353" s="17">
        <v>9.8797831401754108E-3</v>
      </c>
      <c r="AU1353" s="17">
        <v>5.2233076286288E-3</v>
      </c>
      <c r="AV1353" s="17">
        <v>5.2805284847967301E-2</v>
      </c>
      <c r="AW1353" s="17"/>
      <c r="AX1353" s="17">
        <v>1.49389452118014E-2</v>
      </c>
      <c r="AY1353" s="17">
        <v>2.1735319601756099E-2</v>
      </c>
      <c r="AZ1353" s="17"/>
      <c r="BA1353" s="17">
        <v>5.3718133425549097E-2</v>
      </c>
      <c r="BB1353" s="17">
        <v>3.68590940053799E-2</v>
      </c>
      <c r="BC1353" s="17">
        <v>4.7770590972474099E-3</v>
      </c>
      <c r="BD1353" s="17">
        <v>0</v>
      </c>
      <c r="BE1353" s="17">
        <v>0</v>
      </c>
      <c r="BF1353" s="17"/>
      <c r="BG1353" s="17">
        <v>4.1004637914873202E-2</v>
      </c>
      <c r="BH1353" s="17">
        <v>0</v>
      </c>
    </row>
    <row r="1354" spans="2:60" x14ac:dyDescent="0.35">
      <c r="B1354" t="s">
        <v>280</v>
      </c>
      <c r="C1354" s="17">
        <v>4.4316510234154803E-2</v>
      </c>
      <c r="D1354" s="17">
        <v>4.25921154792335E-2</v>
      </c>
      <c r="E1354" s="17">
        <v>4.6537656494641498E-2</v>
      </c>
      <c r="F1354" s="17"/>
      <c r="G1354" s="17">
        <v>0.165537141541999</v>
      </c>
      <c r="H1354" s="17">
        <v>4.3410756340277502E-2</v>
      </c>
      <c r="I1354" s="17">
        <v>1.85263991166374E-2</v>
      </c>
      <c r="J1354" s="17">
        <v>4.9669098794057599E-2</v>
      </c>
      <c r="K1354" s="17">
        <v>2.3047532573530701E-2</v>
      </c>
      <c r="L1354" s="17">
        <v>8.3052126365886596E-3</v>
      </c>
      <c r="M1354" s="17"/>
      <c r="N1354" s="17">
        <v>4.5391540265923902E-2</v>
      </c>
      <c r="O1354" s="17">
        <v>7.2525077689660697E-2</v>
      </c>
      <c r="P1354" s="17">
        <v>2.4265387032677301E-2</v>
      </c>
      <c r="Q1354" s="17">
        <v>4.19929264064672E-2</v>
      </c>
      <c r="R1354" s="17">
        <v>4.0832198605208897E-2</v>
      </c>
      <c r="S1354" s="17"/>
      <c r="T1354" s="17">
        <v>1.11292260102504E-2</v>
      </c>
      <c r="U1354" s="17">
        <v>4.7122724109890102E-2</v>
      </c>
      <c r="V1354" s="17">
        <v>7.2692377105408795E-2</v>
      </c>
      <c r="W1354" s="17">
        <v>2.10758243684597E-2</v>
      </c>
      <c r="X1354" s="17"/>
      <c r="Y1354" s="17">
        <v>8.4181502085359905E-2</v>
      </c>
      <c r="Z1354" s="17">
        <v>3.08456411409237E-2</v>
      </c>
      <c r="AA1354" s="17">
        <v>0</v>
      </c>
      <c r="AB1354" s="17">
        <v>4.5529969085964003E-2</v>
      </c>
      <c r="AC1354" s="17">
        <v>0</v>
      </c>
      <c r="AD1354" s="17">
        <v>0</v>
      </c>
      <c r="AE1354" s="17"/>
      <c r="AF1354" s="17">
        <v>2.4023127414173201E-2</v>
      </c>
      <c r="AG1354" s="17">
        <v>6.9963770473960796E-2</v>
      </c>
      <c r="AH1354" s="17"/>
      <c r="AI1354" s="17">
        <v>0.17815439473255701</v>
      </c>
      <c r="AJ1354" s="17">
        <v>5.4253150191008501E-2</v>
      </c>
      <c r="AK1354" s="17">
        <v>5.9223946031052001E-2</v>
      </c>
      <c r="AL1354" s="17">
        <v>1.9367567312691399E-2</v>
      </c>
      <c r="AM1354" s="17">
        <v>2.0101779813914498E-2</v>
      </c>
      <c r="AN1354" s="17">
        <v>0</v>
      </c>
      <c r="AO1354" s="17">
        <v>0</v>
      </c>
      <c r="AP1354" s="17"/>
      <c r="AQ1354" s="17">
        <v>2.8409742649796399E-2</v>
      </c>
      <c r="AR1354" s="17">
        <v>2.9755461916981901E-2</v>
      </c>
      <c r="AS1354" s="17"/>
      <c r="AT1354" s="17">
        <v>2.2714501994653E-2</v>
      </c>
      <c r="AU1354" s="17">
        <v>3.49682771498891E-2</v>
      </c>
      <c r="AV1354" s="17">
        <v>2.08101143803236E-2</v>
      </c>
      <c r="AW1354" s="17"/>
      <c r="AX1354" s="17">
        <v>3.4239688655991397E-2</v>
      </c>
      <c r="AY1354" s="17">
        <v>4.86286648237685E-2</v>
      </c>
      <c r="AZ1354" s="17"/>
      <c r="BA1354" s="17">
        <v>6.8604958868970195E-2</v>
      </c>
      <c r="BB1354" s="17">
        <v>3.66309290320126E-2</v>
      </c>
      <c r="BC1354" s="17">
        <v>1.8641240277363299E-2</v>
      </c>
      <c r="BD1354" s="17">
        <v>0</v>
      </c>
      <c r="BE1354" s="17">
        <v>0</v>
      </c>
      <c r="BF1354" s="17"/>
      <c r="BG1354" s="17">
        <v>4.4493164913256299E-2</v>
      </c>
      <c r="BH1354" s="17">
        <v>0</v>
      </c>
    </row>
    <row r="1355" spans="2:60" x14ac:dyDescent="0.35">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c r="AX1355" s="17"/>
      <c r="AY1355" s="17"/>
      <c r="AZ1355" s="17"/>
      <c r="BA1355" s="17"/>
      <c r="BB1355" s="17"/>
      <c r="BC1355" s="17"/>
      <c r="BD1355" s="17"/>
      <c r="BE1355" s="17"/>
      <c r="BF1355" s="17"/>
      <c r="BG1355" s="17"/>
      <c r="BH1355" s="17"/>
    </row>
    <row r="1356" spans="2:60" x14ac:dyDescent="0.35">
      <c r="B1356" s="6" t="s">
        <v>471</v>
      </c>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c r="AH1356" s="17"/>
      <c r="AI1356" s="17"/>
      <c r="AJ1356" s="17"/>
      <c r="AK1356" s="17"/>
      <c r="AL1356" s="17"/>
      <c r="AM1356" s="17"/>
      <c r="AN1356" s="17"/>
      <c r="AO1356" s="17"/>
      <c r="AP1356" s="17"/>
      <c r="AQ1356" s="17"/>
      <c r="AR1356" s="17"/>
      <c r="AS1356" s="17"/>
      <c r="AT1356" s="17"/>
      <c r="AU1356" s="17"/>
      <c r="AV1356" s="17"/>
      <c r="AW1356" s="17"/>
      <c r="AX1356" s="17"/>
      <c r="AY1356" s="17"/>
      <c r="AZ1356" s="17"/>
      <c r="BA1356" s="17"/>
      <c r="BB1356" s="17"/>
      <c r="BC1356" s="17"/>
      <c r="BD1356" s="17"/>
      <c r="BE1356" s="17"/>
      <c r="BF1356" s="17"/>
      <c r="BG1356" s="17"/>
      <c r="BH1356" s="17"/>
    </row>
    <row r="1357" spans="2:60" x14ac:dyDescent="0.35">
      <c r="B1357" s="24" t="s">
        <v>182</v>
      </c>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17"/>
      <c r="AH1357" s="17"/>
      <c r="AI1357" s="17"/>
      <c r="AJ1357" s="17"/>
      <c r="AK1357" s="17"/>
      <c r="AL1357" s="17"/>
      <c r="AM1357" s="17"/>
      <c r="AN1357" s="17"/>
      <c r="AO1357" s="17"/>
      <c r="AP1357" s="17"/>
      <c r="AQ1357" s="17"/>
      <c r="AR1357" s="17"/>
      <c r="AS1357" s="17"/>
      <c r="AT1357" s="17"/>
      <c r="AU1357" s="17"/>
      <c r="AV1357" s="17"/>
      <c r="AW1357" s="17"/>
      <c r="AX1357" s="17"/>
      <c r="AY1357" s="17"/>
      <c r="AZ1357" s="17"/>
      <c r="BA1357" s="17"/>
      <c r="BB1357" s="17"/>
      <c r="BC1357" s="17"/>
      <c r="BD1357" s="17"/>
      <c r="BE1357" s="17"/>
      <c r="BF1357" s="17"/>
      <c r="BG1357" s="17"/>
      <c r="BH1357" s="17"/>
    </row>
    <row r="1358" spans="2:60" x14ac:dyDescent="0.35">
      <c r="B1358" t="s">
        <v>348</v>
      </c>
      <c r="C1358" s="17">
        <v>0.67748495610457204</v>
      </c>
      <c r="D1358" s="17">
        <v>0.67815520190155298</v>
      </c>
      <c r="E1358" s="17">
        <v>0.68021852066833699</v>
      </c>
      <c r="F1358" s="17"/>
      <c r="G1358" s="17">
        <v>0.48834396386809698</v>
      </c>
      <c r="H1358" s="17">
        <v>0.53996439152934095</v>
      </c>
      <c r="I1358" s="17">
        <v>0.61486526935813801</v>
      </c>
      <c r="J1358" s="17">
        <v>0.62488742380527396</v>
      </c>
      <c r="K1358" s="17">
        <v>0.92826288624571796</v>
      </c>
      <c r="L1358" s="17">
        <v>0.83512450992408005</v>
      </c>
      <c r="M1358" s="17"/>
      <c r="N1358" s="17">
        <v>0.62980379271290399</v>
      </c>
      <c r="O1358" s="17">
        <v>0.74377548308974795</v>
      </c>
      <c r="P1358" s="17">
        <v>0.706608987958526</v>
      </c>
      <c r="Q1358" s="17">
        <v>0.69983731797819204</v>
      </c>
      <c r="R1358" s="17">
        <v>0.58385850262137295</v>
      </c>
      <c r="S1358" s="17"/>
      <c r="T1358" s="17">
        <v>0.72763675033987096</v>
      </c>
      <c r="U1358" s="17">
        <v>0.71220912303123396</v>
      </c>
      <c r="V1358" s="17">
        <v>0.66351834431431</v>
      </c>
      <c r="W1358" s="17">
        <v>0.63200674371849797</v>
      </c>
      <c r="X1358" s="17"/>
      <c r="Y1358" s="17">
        <v>0.57917253570038896</v>
      </c>
      <c r="Z1358" s="17">
        <v>0.71471353007357197</v>
      </c>
      <c r="AA1358" s="17">
        <v>0.78488545391159004</v>
      </c>
      <c r="AB1358" s="17">
        <v>0.62706497510953696</v>
      </c>
      <c r="AC1358" s="17">
        <v>1</v>
      </c>
      <c r="AD1358" s="17">
        <v>0.77755515338437398</v>
      </c>
      <c r="AE1358" s="17"/>
      <c r="AF1358" s="17">
        <v>0.69927110428514305</v>
      </c>
      <c r="AG1358" s="17">
        <v>0.66126280470797305</v>
      </c>
      <c r="AH1358" s="17"/>
      <c r="AI1358" s="17">
        <v>0.69891009727948905</v>
      </c>
      <c r="AJ1358" s="17">
        <v>0.62018977117197105</v>
      </c>
      <c r="AK1358" s="17">
        <v>0.60522671098216696</v>
      </c>
      <c r="AL1358" s="17">
        <v>0.72035116066753302</v>
      </c>
      <c r="AM1358" s="17">
        <v>0.746171199289003</v>
      </c>
      <c r="AN1358" s="17">
        <v>0.63696558800749203</v>
      </c>
      <c r="AO1358" s="17">
        <v>0.86259699043967097</v>
      </c>
      <c r="AP1358" s="17"/>
      <c r="AQ1358" s="17">
        <v>0.65956344873208095</v>
      </c>
      <c r="AR1358" s="17">
        <v>0.71159677711908798</v>
      </c>
      <c r="AS1358" s="17"/>
      <c r="AT1358" s="17">
        <v>0.77648686619936602</v>
      </c>
      <c r="AU1358" s="17">
        <v>0.67297414973068104</v>
      </c>
      <c r="AV1358" s="17">
        <v>0.64325601666913002</v>
      </c>
      <c r="AW1358" s="17"/>
      <c r="AX1358" s="17">
        <v>0.73160977772050595</v>
      </c>
      <c r="AY1358" s="17">
        <v>0.65576353029755896</v>
      </c>
      <c r="AZ1358" s="17"/>
      <c r="BA1358" s="17">
        <v>0.48826791582942197</v>
      </c>
      <c r="BB1358" s="17">
        <v>0.64371922069964005</v>
      </c>
      <c r="BC1358" s="17">
        <v>0.70497086728399905</v>
      </c>
      <c r="BD1358" s="17">
        <v>0.54329482442600996</v>
      </c>
      <c r="BE1358" s="17">
        <v>0.93421972917901497</v>
      </c>
      <c r="BF1358" s="17"/>
      <c r="BG1358" s="17">
        <v>0.61206105518631404</v>
      </c>
      <c r="BH1358" s="17">
        <v>0.82763386926558202</v>
      </c>
    </row>
    <row r="1359" spans="2:60" x14ac:dyDescent="0.35">
      <c r="B1359" t="s">
        <v>349</v>
      </c>
      <c r="C1359" s="17">
        <v>0.16329296048721401</v>
      </c>
      <c r="D1359" s="17">
        <v>0.102596951865881</v>
      </c>
      <c r="E1359" s="17">
        <v>0.21381850680512701</v>
      </c>
      <c r="F1359" s="17"/>
      <c r="G1359" s="17">
        <v>0.27207085515249502</v>
      </c>
      <c r="H1359" s="17">
        <v>0.28219031957018698</v>
      </c>
      <c r="I1359" s="17">
        <v>0.17647304267859401</v>
      </c>
      <c r="J1359" s="17">
        <v>0.158260815501296</v>
      </c>
      <c r="K1359" s="17">
        <v>3.8799128117142201E-2</v>
      </c>
      <c r="L1359" s="17">
        <v>7.6298677216587493E-2</v>
      </c>
      <c r="M1359" s="17"/>
      <c r="N1359" s="17">
        <v>0.18179640836178401</v>
      </c>
      <c r="O1359" s="17">
        <v>0.15840086580186899</v>
      </c>
      <c r="P1359" s="17">
        <v>0.13891007009032799</v>
      </c>
      <c r="Q1359" s="17">
        <v>0.115428604866969</v>
      </c>
      <c r="R1359" s="17">
        <v>0.22760423803486601</v>
      </c>
      <c r="S1359" s="17"/>
      <c r="T1359" s="17">
        <v>0.13653865841799601</v>
      </c>
      <c r="U1359" s="17">
        <v>0.200141895317868</v>
      </c>
      <c r="V1359" s="17">
        <v>0.15282461658006</v>
      </c>
      <c r="W1359" s="17">
        <v>0.16003501558054101</v>
      </c>
      <c r="X1359" s="17"/>
      <c r="Y1359" s="17">
        <v>0.207102488874644</v>
      </c>
      <c r="Z1359" s="17">
        <v>0.15509412835558301</v>
      </c>
      <c r="AA1359" s="17">
        <v>0.13776121666494601</v>
      </c>
      <c r="AB1359" s="17">
        <v>0.16224485137133099</v>
      </c>
      <c r="AC1359" s="17">
        <v>0</v>
      </c>
      <c r="AD1359" s="17">
        <v>0.106188226974821</v>
      </c>
      <c r="AE1359" s="17"/>
      <c r="AF1359" s="17">
        <v>0.13541676975983499</v>
      </c>
      <c r="AG1359" s="17">
        <v>0.18951678471693301</v>
      </c>
      <c r="AH1359" s="17"/>
      <c r="AI1359" s="17">
        <v>0.21658127414859599</v>
      </c>
      <c r="AJ1359" s="17">
        <v>0.131904229096964</v>
      </c>
      <c r="AK1359" s="17">
        <v>0.26541579158889</v>
      </c>
      <c r="AL1359" s="17">
        <v>0.16114565051492899</v>
      </c>
      <c r="AM1359" s="17">
        <v>0.11407074593394</v>
      </c>
      <c r="AN1359" s="17">
        <v>0.14876785141724</v>
      </c>
      <c r="AO1359" s="17">
        <v>0.137403009560329</v>
      </c>
      <c r="AP1359" s="17"/>
      <c r="AQ1359" s="17">
        <v>0.15011016503690999</v>
      </c>
      <c r="AR1359" s="17">
        <v>0.173193101845941</v>
      </c>
      <c r="AS1359" s="17"/>
      <c r="AT1359" s="17">
        <v>0.18030219897640801</v>
      </c>
      <c r="AU1359" s="17">
        <v>0.20571096072885101</v>
      </c>
      <c r="AV1359" s="17">
        <v>0.119829747519341</v>
      </c>
      <c r="AW1359" s="17"/>
      <c r="AX1359" s="17">
        <v>0.166513424287839</v>
      </c>
      <c r="AY1359" s="17">
        <v>0.162000520837143</v>
      </c>
      <c r="AZ1359" s="17"/>
      <c r="BA1359" s="17">
        <v>0.242184075062083</v>
      </c>
      <c r="BB1359" s="17">
        <v>0.162701613449556</v>
      </c>
      <c r="BC1359" s="17">
        <v>0.16719448299473</v>
      </c>
      <c r="BD1359" s="17">
        <v>0.21433746422693001</v>
      </c>
      <c r="BE1359" s="17">
        <v>2.9328569454827199E-2</v>
      </c>
      <c r="BF1359" s="17"/>
      <c r="BG1359" s="17">
        <v>0.17888847612810799</v>
      </c>
      <c r="BH1359" s="17">
        <v>7.9771331993524E-2</v>
      </c>
    </row>
    <row r="1360" spans="2:60" x14ac:dyDescent="0.35">
      <c r="B1360" t="s">
        <v>350</v>
      </c>
      <c r="C1360" s="17">
        <v>6.8224013061066804E-2</v>
      </c>
      <c r="D1360" s="17">
        <v>9.9076961218340406E-2</v>
      </c>
      <c r="E1360" s="17">
        <v>4.0559931190971399E-2</v>
      </c>
      <c r="F1360" s="17"/>
      <c r="G1360" s="17">
        <v>8.1412121585328096E-2</v>
      </c>
      <c r="H1360" s="17">
        <v>0.10055483014</v>
      </c>
      <c r="I1360" s="17">
        <v>0.109493004081711</v>
      </c>
      <c r="J1360" s="17">
        <v>9.8736497547124394E-2</v>
      </c>
      <c r="K1360" s="17">
        <v>1.4609071061605101E-2</v>
      </c>
      <c r="L1360" s="17">
        <v>1.27997780270471E-2</v>
      </c>
      <c r="M1360" s="17"/>
      <c r="N1360" s="17">
        <v>5.1224845316549202E-2</v>
      </c>
      <c r="O1360" s="17">
        <v>2.8875703137873899E-2</v>
      </c>
      <c r="P1360" s="17">
        <v>5.8801087150266503E-2</v>
      </c>
      <c r="Q1360" s="17">
        <v>0.11763576346999199</v>
      </c>
      <c r="R1360" s="17">
        <v>0.14073232441179701</v>
      </c>
      <c r="S1360" s="17"/>
      <c r="T1360" s="17">
        <v>6.5361877193821694E-2</v>
      </c>
      <c r="U1360" s="17">
        <v>3.2688206439807903E-2</v>
      </c>
      <c r="V1360" s="17">
        <v>7.7662797942073203E-2</v>
      </c>
      <c r="W1360" s="17">
        <v>9.0611535554648098E-2</v>
      </c>
      <c r="X1360" s="17"/>
      <c r="Y1360" s="17">
        <v>8.5960140928659695E-2</v>
      </c>
      <c r="Z1360" s="17">
        <v>6.7560525661299498E-2</v>
      </c>
      <c r="AA1360" s="17">
        <v>7.7353329423464304E-2</v>
      </c>
      <c r="AB1360" s="17">
        <v>6.0755654430417597E-2</v>
      </c>
      <c r="AC1360" s="17">
        <v>0</v>
      </c>
      <c r="AD1360" s="17">
        <v>3.6037640684430598E-2</v>
      </c>
      <c r="AE1360" s="17"/>
      <c r="AF1360" s="17">
        <v>8.9039539283480199E-2</v>
      </c>
      <c r="AG1360" s="17">
        <v>4.1603845215866402E-2</v>
      </c>
      <c r="AH1360" s="17"/>
      <c r="AI1360" s="17">
        <v>5.6136879619292097E-2</v>
      </c>
      <c r="AJ1360" s="17">
        <v>6.9135989391108099E-2</v>
      </c>
      <c r="AK1360" s="17">
        <v>3.00925777968073E-2</v>
      </c>
      <c r="AL1360" s="17">
        <v>2.6687996024232899E-2</v>
      </c>
      <c r="AM1360" s="17">
        <v>9.1201314955055804E-2</v>
      </c>
      <c r="AN1360" s="17">
        <v>0.15219433403399599</v>
      </c>
      <c r="AO1360" s="17">
        <v>0</v>
      </c>
      <c r="AP1360" s="17"/>
      <c r="AQ1360" s="17">
        <v>0.11341744485095299</v>
      </c>
      <c r="AR1360" s="17">
        <v>4.0412360025587103E-2</v>
      </c>
      <c r="AS1360" s="17"/>
      <c r="AT1360" s="17">
        <v>1.23564454879185E-2</v>
      </c>
      <c r="AU1360" s="17">
        <v>4.5986745314663402E-2</v>
      </c>
      <c r="AV1360" s="17">
        <v>0.121742600722189</v>
      </c>
      <c r="AW1360" s="17"/>
      <c r="AX1360" s="17">
        <v>3.6363564250223301E-2</v>
      </c>
      <c r="AY1360" s="17">
        <v>8.1010279220679798E-2</v>
      </c>
      <c r="AZ1360" s="17"/>
      <c r="BA1360" s="17">
        <v>9.2187923438748196E-2</v>
      </c>
      <c r="BB1360" s="17">
        <v>8.8445929849735302E-2</v>
      </c>
      <c r="BC1360" s="17">
        <v>6.1807660505602997E-2</v>
      </c>
      <c r="BD1360" s="17">
        <v>0.10760145060298</v>
      </c>
      <c r="BE1360" s="17">
        <v>0</v>
      </c>
      <c r="BF1360" s="17"/>
      <c r="BG1360" s="17">
        <v>8.9207999055199202E-2</v>
      </c>
      <c r="BH1360" s="17">
        <v>2.93375863267081E-2</v>
      </c>
    </row>
    <row r="1361" spans="2:60" x14ac:dyDescent="0.35">
      <c r="B1361" t="s">
        <v>351</v>
      </c>
      <c r="C1361" s="17">
        <v>3.1175506862713798E-2</v>
      </c>
      <c r="D1361" s="17">
        <v>3.8469216944698098E-2</v>
      </c>
      <c r="E1361" s="17">
        <v>2.4955220871961E-2</v>
      </c>
      <c r="F1361" s="17"/>
      <c r="G1361" s="17">
        <v>0</v>
      </c>
      <c r="H1361" s="17">
        <v>1.54351098632207E-2</v>
      </c>
      <c r="I1361" s="17">
        <v>8.2136073373961005E-2</v>
      </c>
      <c r="J1361" s="17">
        <v>7.3449849161744393E-2</v>
      </c>
      <c r="K1361" s="17">
        <v>0</v>
      </c>
      <c r="L1361" s="17">
        <v>1.0674440839423101E-2</v>
      </c>
      <c r="M1361" s="17"/>
      <c r="N1361" s="17">
        <v>1.0108212860831099E-2</v>
      </c>
      <c r="O1361" s="17">
        <v>5.9969706414458798E-2</v>
      </c>
      <c r="P1361" s="17">
        <v>3.7560602349220498E-2</v>
      </c>
      <c r="Q1361" s="17">
        <v>2.03064370714083E-2</v>
      </c>
      <c r="R1361" s="17">
        <v>8.8097666621952606E-3</v>
      </c>
      <c r="S1361" s="17"/>
      <c r="T1361" s="17">
        <v>0</v>
      </c>
      <c r="U1361" s="17">
        <v>4.5755297665838003E-2</v>
      </c>
      <c r="V1361" s="17">
        <v>3.4196254880277797E-2</v>
      </c>
      <c r="W1361" s="17">
        <v>3.29774841220861E-2</v>
      </c>
      <c r="X1361" s="17"/>
      <c r="Y1361" s="17">
        <v>6.8631433964161007E-2</v>
      </c>
      <c r="Z1361" s="17">
        <v>7.8874901512338592E-3</v>
      </c>
      <c r="AA1361" s="17">
        <v>0</v>
      </c>
      <c r="AB1361" s="17">
        <v>2.3384430766978801E-2</v>
      </c>
      <c r="AC1361" s="17">
        <v>0</v>
      </c>
      <c r="AD1361" s="17">
        <v>3.1480888391642897E-2</v>
      </c>
      <c r="AE1361" s="17"/>
      <c r="AF1361" s="17">
        <v>3.6983646176585901E-2</v>
      </c>
      <c r="AG1361" s="17">
        <v>2.3980823859263999E-2</v>
      </c>
      <c r="AH1361" s="17"/>
      <c r="AI1361" s="17">
        <v>0</v>
      </c>
      <c r="AJ1361" s="17">
        <v>6.11201237459724E-2</v>
      </c>
      <c r="AK1361" s="17">
        <v>1.21319457147932E-2</v>
      </c>
      <c r="AL1361" s="17">
        <v>3.4497005424142697E-2</v>
      </c>
      <c r="AM1361" s="17">
        <v>4.056844810436E-2</v>
      </c>
      <c r="AN1361" s="17">
        <v>0</v>
      </c>
      <c r="AO1361" s="17">
        <v>0</v>
      </c>
      <c r="AP1361" s="17"/>
      <c r="AQ1361" s="17">
        <v>3.05736328908695E-2</v>
      </c>
      <c r="AR1361" s="17">
        <v>3.2936707279401602E-2</v>
      </c>
      <c r="AS1361" s="17"/>
      <c r="AT1361" s="17">
        <v>1.7060595905164101E-2</v>
      </c>
      <c r="AU1361" s="17">
        <v>1.7973312459186E-2</v>
      </c>
      <c r="AV1361" s="17">
        <v>4.6678485184461702E-2</v>
      </c>
      <c r="AW1361" s="17"/>
      <c r="AX1361" s="17">
        <v>1.85110012519582E-2</v>
      </c>
      <c r="AY1361" s="17">
        <v>3.6258038514431198E-2</v>
      </c>
      <c r="AZ1361" s="17"/>
      <c r="BA1361" s="17">
        <v>6.3615165265753004E-2</v>
      </c>
      <c r="BB1361" s="17">
        <v>3.0646293976509299E-2</v>
      </c>
      <c r="BC1361" s="17">
        <v>3.7543969725696902E-2</v>
      </c>
      <c r="BD1361" s="17">
        <v>0</v>
      </c>
      <c r="BE1361" s="17">
        <v>1.87086024476548E-2</v>
      </c>
      <c r="BF1361" s="17"/>
      <c r="BG1361" s="17">
        <v>3.7360512200240503E-2</v>
      </c>
      <c r="BH1361" s="17">
        <v>1.3607693154291301E-2</v>
      </c>
    </row>
    <row r="1362" spans="2:60" x14ac:dyDescent="0.35">
      <c r="B1362" t="s">
        <v>352</v>
      </c>
      <c r="C1362" s="17">
        <v>1.7183723323654601E-2</v>
      </c>
      <c r="D1362" s="17">
        <v>1.4766918682801101E-2</v>
      </c>
      <c r="E1362" s="17">
        <v>1.9829176862766199E-2</v>
      </c>
      <c r="F1362" s="17"/>
      <c r="G1362" s="17">
        <v>6.1382192400159998E-2</v>
      </c>
      <c r="H1362" s="17">
        <v>3.9013136896450099E-2</v>
      </c>
      <c r="I1362" s="17">
        <v>1.7032610507595601E-2</v>
      </c>
      <c r="J1362" s="17">
        <v>0</v>
      </c>
      <c r="K1362" s="17">
        <v>0</v>
      </c>
      <c r="L1362" s="17">
        <v>0</v>
      </c>
      <c r="M1362" s="17"/>
      <c r="N1362" s="17">
        <v>3.8262882613660197E-2</v>
      </c>
      <c r="O1362" s="17">
        <v>0</v>
      </c>
      <c r="P1362" s="17">
        <v>1.47013827519469E-2</v>
      </c>
      <c r="Q1362" s="17">
        <v>0</v>
      </c>
      <c r="R1362" s="17">
        <v>3.8995168269768801E-2</v>
      </c>
      <c r="S1362" s="17"/>
      <c r="T1362" s="17">
        <v>2.63882170820453E-2</v>
      </c>
      <c r="U1362" s="17">
        <v>0</v>
      </c>
      <c r="V1362" s="17">
        <v>6.3096857401451897E-3</v>
      </c>
      <c r="W1362" s="17">
        <v>4.2947210979383497E-2</v>
      </c>
      <c r="X1362" s="17"/>
      <c r="Y1362" s="17">
        <v>1.9562672879400701E-2</v>
      </c>
      <c r="Z1362" s="17">
        <v>0</v>
      </c>
      <c r="AA1362" s="17">
        <v>0</v>
      </c>
      <c r="AB1362" s="17">
        <v>8.1216993903886994E-2</v>
      </c>
      <c r="AC1362" s="17">
        <v>0</v>
      </c>
      <c r="AD1362" s="17">
        <v>2.03265924765113E-2</v>
      </c>
      <c r="AE1362" s="17"/>
      <c r="AF1362" s="17">
        <v>6.9901075961050704E-3</v>
      </c>
      <c r="AG1362" s="17">
        <v>3.1191559551961501E-2</v>
      </c>
      <c r="AH1362" s="17"/>
      <c r="AI1362" s="17">
        <v>0</v>
      </c>
      <c r="AJ1362" s="17">
        <v>6.2489211776014797E-2</v>
      </c>
      <c r="AK1362" s="17">
        <v>0</v>
      </c>
      <c r="AL1362" s="17">
        <v>0</v>
      </c>
      <c r="AM1362" s="17">
        <v>0</v>
      </c>
      <c r="AN1362" s="17">
        <v>2.43079006043832E-2</v>
      </c>
      <c r="AO1362" s="17">
        <v>0</v>
      </c>
      <c r="AP1362" s="17"/>
      <c r="AQ1362" s="17">
        <v>1.02834478172373E-2</v>
      </c>
      <c r="AR1362" s="17">
        <v>1.08199119904913E-2</v>
      </c>
      <c r="AS1362" s="17"/>
      <c r="AT1362" s="17">
        <v>1.37938934311437E-2</v>
      </c>
      <c r="AU1362" s="17">
        <v>0</v>
      </c>
      <c r="AV1362" s="17">
        <v>3.3872238676450103E-2</v>
      </c>
      <c r="AW1362" s="17"/>
      <c r="AX1362" s="17">
        <v>1.4735425834662599E-2</v>
      </c>
      <c r="AY1362" s="17">
        <v>1.8166276442037201E-2</v>
      </c>
      <c r="AZ1362" s="17"/>
      <c r="BA1362" s="17">
        <v>2.7974412833191999E-2</v>
      </c>
      <c r="BB1362" s="17">
        <v>3.64843203685319E-2</v>
      </c>
      <c r="BC1362" s="17">
        <v>4.5802782435727099E-3</v>
      </c>
      <c r="BD1362" s="17">
        <v>4.1973403340284501E-2</v>
      </c>
      <c r="BE1362" s="17">
        <v>0</v>
      </c>
      <c r="BF1362" s="17"/>
      <c r="BG1362" s="17">
        <v>3.47512499290022E-2</v>
      </c>
      <c r="BH1362" s="17">
        <v>1.1444068244626701E-2</v>
      </c>
    </row>
    <row r="1363" spans="2:60" x14ac:dyDescent="0.35">
      <c r="B1363" t="s">
        <v>280</v>
      </c>
      <c r="C1363" s="17">
        <v>4.2638840160778499E-2</v>
      </c>
      <c r="D1363" s="17">
        <v>6.6934749386726305E-2</v>
      </c>
      <c r="E1363" s="17">
        <v>2.0618643600837101E-2</v>
      </c>
      <c r="F1363" s="17"/>
      <c r="G1363" s="17">
        <v>9.6790866993920796E-2</v>
      </c>
      <c r="H1363" s="17">
        <v>2.2842212000800902E-2</v>
      </c>
      <c r="I1363" s="17">
        <v>0</v>
      </c>
      <c r="J1363" s="17">
        <v>4.4665413984561003E-2</v>
      </c>
      <c r="K1363" s="17">
        <v>1.83289145755345E-2</v>
      </c>
      <c r="L1363" s="17">
        <v>6.5102593992862307E-2</v>
      </c>
      <c r="M1363" s="17"/>
      <c r="N1363" s="17">
        <v>8.8803858134271996E-2</v>
      </c>
      <c r="O1363" s="17">
        <v>8.9782415560502905E-3</v>
      </c>
      <c r="P1363" s="17">
        <v>4.3417869699712702E-2</v>
      </c>
      <c r="Q1363" s="17">
        <v>4.6791876613438498E-2</v>
      </c>
      <c r="R1363" s="17">
        <v>0</v>
      </c>
      <c r="S1363" s="17"/>
      <c r="T1363" s="17">
        <v>4.40744969662656E-2</v>
      </c>
      <c r="U1363" s="17">
        <v>9.2054775452522393E-3</v>
      </c>
      <c r="V1363" s="17">
        <v>6.5488300543134495E-2</v>
      </c>
      <c r="W1363" s="17">
        <v>4.1422010044843499E-2</v>
      </c>
      <c r="X1363" s="17"/>
      <c r="Y1363" s="17">
        <v>3.9570727652745601E-2</v>
      </c>
      <c r="Z1363" s="17">
        <v>5.47443257583108E-2</v>
      </c>
      <c r="AA1363" s="17">
        <v>0</v>
      </c>
      <c r="AB1363" s="17">
        <v>4.53330944178486E-2</v>
      </c>
      <c r="AC1363" s="17">
        <v>0</v>
      </c>
      <c r="AD1363" s="17">
        <v>2.8411498088220501E-2</v>
      </c>
      <c r="AE1363" s="17"/>
      <c r="AF1363" s="17">
        <v>3.2298832898850598E-2</v>
      </c>
      <c r="AG1363" s="17">
        <v>5.2444181948002301E-2</v>
      </c>
      <c r="AH1363" s="17"/>
      <c r="AI1363" s="17">
        <v>2.8371748952622199E-2</v>
      </c>
      <c r="AJ1363" s="17">
        <v>5.5160674817970302E-2</v>
      </c>
      <c r="AK1363" s="17">
        <v>8.7132973917342801E-2</v>
      </c>
      <c r="AL1363" s="17">
        <v>5.73181873691622E-2</v>
      </c>
      <c r="AM1363" s="17">
        <v>7.9882917176410592E-3</v>
      </c>
      <c r="AN1363" s="17">
        <v>3.77643259368892E-2</v>
      </c>
      <c r="AO1363" s="17">
        <v>0</v>
      </c>
      <c r="AP1363" s="17"/>
      <c r="AQ1363" s="17">
        <v>3.6051860671949501E-2</v>
      </c>
      <c r="AR1363" s="17">
        <v>3.1041141739491601E-2</v>
      </c>
      <c r="AS1363" s="17"/>
      <c r="AT1363" s="17">
        <v>0</v>
      </c>
      <c r="AU1363" s="17">
        <v>5.7354831766618999E-2</v>
      </c>
      <c r="AV1363" s="17">
        <v>3.4620911228428301E-2</v>
      </c>
      <c r="AW1363" s="17"/>
      <c r="AX1363" s="17">
        <v>3.2266806654811402E-2</v>
      </c>
      <c r="AY1363" s="17">
        <v>4.68013546881502E-2</v>
      </c>
      <c r="AZ1363" s="17"/>
      <c r="BA1363" s="17">
        <v>8.5770507570802096E-2</v>
      </c>
      <c r="BB1363" s="17">
        <v>3.8002621656027601E-2</v>
      </c>
      <c r="BC1363" s="17">
        <v>2.39027412463985E-2</v>
      </c>
      <c r="BD1363" s="17">
        <v>9.2792857403794601E-2</v>
      </c>
      <c r="BE1363" s="17">
        <v>1.7743098918503199E-2</v>
      </c>
      <c r="BF1363" s="17"/>
      <c r="BG1363" s="17">
        <v>4.7730707501135998E-2</v>
      </c>
      <c r="BH1363" s="17">
        <v>3.8205451015267997E-2</v>
      </c>
    </row>
    <row r="1364" spans="2:60" x14ac:dyDescent="0.35">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row>
    <row r="1365" spans="2:60" x14ac:dyDescent="0.35">
      <c r="B1365" s="6" t="s">
        <v>472</v>
      </c>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row>
    <row r="1366" spans="2:60" x14ac:dyDescent="0.35">
      <c r="B1366" s="24" t="s">
        <v>182</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row>
    <row r="1367" spans="2:60" x14ac:dyDescent="0.35">
      <c r="B1367" t="s">
        <v>348</v>
      </c>
      <c r="C1367" s="17">
        <v>0.78349554431972102</v>
      </c>
      <c r="D1367" s="17">
        <v>0.75722092758179504</v>
      </c>
      <c r="E1367" s="17">
        <v>0.82040487027225995</v>
      </c>
      <c r="F1367" s="17"/>
      <c r="G1367" s="17">
        <v>0.64773026554592705</v>
      </c>
      <c r="H1367" s="17">
        <v>0.63048223522704105</v>
      </c>
      <c r="I1367" s="17">
        <v>0.72769103863625495</v>
      </c>
      <c r="J1367" s="17">
        <v>0.80863284771483701</v>
      </c>
      <c r="K1367" s="17">
        <v>0.86067401994514603</v>
      </c>
      <c r="L1367" s="17">
        <v>0.93018797891119398</v>
      </c>
      <c r="M1367" s="17"/>
      <c r="N1367" s="17">
        <v>0.75147103142793803</v>
      </c>
      <c r="O1367" s="17">
        <v>0.84536411294525404</v>
      </c>
      <c r="P1367" s="17">
        <v>0.74951860288106897</v>
      </c>
      <c r="Q1367" s="17">
        <v>0.81401794814671002</v>
      </c>
      <c r="R1367" s="17">
        <v>0.75090778861123297</v>
      </c>
      <c r="S1367" s="17"/>
      <c r="T1367" s="17">
        <v>0.80744448664711799</v>
      </c>
      <c r="U1367" s="17">
        <v>0.86300864866848603</v>
      </c>
      <c r="V1367" s="17">
        <v>0.74476602968736205</v>
      </c>
      <c r="W1367" s="17">
        <v>0.75532979239155396</v>
      </c>
      <c r="X1367" s="17"/>
      <c r="Y1367" s="17">
        <v>0.72958966947287696</v>
      </c>
      <c r="Z1367" s="17">
        <v>0.83400512992318598</v>
      </c>
      <c r="AA1367" s="17">
        <v>0.76492664341313199</v>
      </c>
      <c r="AB1367" s="17">
        <v>0.83135164393443095</v>
      </c>
      <c r="AC1367" s="17">
        <v>0.78070290932130604</v>
      </c>
      <c r="AD1367" s="17">
        <v>0.73039073667917498</v>
      </c>
      <c r="AE1367" s="17"/>
      <c r="AF1367" s="17">
        <v>0.78351025823115505</v>
      </c>
      <c r="AG1367" s="17">
        <v>0.78196737109714298</v>
      </c>
      <c r="AH1367" s="17"/>
      <c r="AI1367" s="17">
        <v>0.82418036918133697</v>
      </c>
      <c r="AJ1367" s="17">
        <v>0.75170831125526105</v>
      </c>
      <c r="AK1367" s="17">
        <v>0.79788832659863096</v>
      </c>
      <c r="AL1367" s="17">
        <v>0.807391003850356</v>
      </c>
      <c r="AM1367" s="17">
        <v>0.80817234945239202</v>
      </c>
      <c r="AN1367" s="17">
        <v>0.72474139486946099</v>
      </c>
      <c r="AO1367" s="17">
        <v>0.75786363266220502</v>
      </c>
      <c r="AP1367" s="17"/>
      <c r="AQ1367" s="17">
        <v>0.78809294311222</v>
      </c>
      <c r="AR1367" s="17">
        <v>0.75857369019615695</v>
      </c>
      <c r="AS1367" s="17"/>
      <c r="AT1367" s="17">
        <v>0.82216276369673902</v>
      </c>
      <c r="AU1367" s="17">
        <v>0.82294902107572299</v>
      </c>
      <c r="AV1367" s="17">
        <v>0.69262613082455204</v>
      </c>
      <c r="AW1367" s="17"/>
      <c r="AX1367" s="17">
        <v>0.819848083200995</v>
      </c>
      <c r="AY1367" s="17">
        <v>0.76966298158628799</v>
      </c>
      <c r="AZ1367" s="17"/>
      <c r="BA1367" s="17">
        <v>0.79194356321065196</v>
      </c>
      <c r="BB1367" s="17">
        <v>0.79988134972338798</v>
      </c>
      <c r="BC1367" s="17">
        <v>0.740767509522964</v>
      </c>
      <c r="BD1367" s="17">
        <v>0.72142991168168402</v>
      </c>
      <c r="BE1367" s="17">
        <v>0.96608523413030201</v>
      </c>
      <c r="BF1367" s="17"/>
      <c r="BG1367" s="17">
        <v>0.79777609036286601</v>
      </c>
      <c r="BH1367" s="17">
        <v>0.89273437687874702</v>
      </c>
    </row>
    <row r="1368" spans="2:60" x14ac:dyDescent="0.35">
      <c r="B1368" t="s">
        <v>349</v>
      </c>
      <c r="C1368" s="17">
        <v>0.10269587828473201</v>
      </c>
      <c r="D1368" s="17">
        <v>0.12734748512555</v>
      </c>
      <c r="E1368" s="17">
        <v>7.2211478388968006E-2</v>
      </c>
      <c r="F1368" s="17"/>
      <c r="G1368" s="17">
        <v>0.15885967289370201</v>
      </c>
      <c r="H1368" s="17">
        <v>0.224498567735886</v>
      </c>
      <c r="I1368" s="17">
        <v>0.120265315184229</v>
      </c>
      <c r="J1368" s="17">
        <v>6.03396997414999E-2</v>
      </c>
      <c r="K1368" s="17">
        <v>9.0943079925663903E-2</v>
      </c>
      <c r="L1368" s="17">
        <v>7.71041557531775E-3</v>
      </c>
      <c r="M1368" s="17"/>
      <c r="N1368" s="17">
        <v>7.0150385187563002E-2</v>
      </c>
      <c r="O1368" s="17">
        <v>8.8807189709356901E-2</v>
      </c>
      <c r="P1368" s="17">
        <v>0.16699730192311599</v>
      </c>
      <c r="Q1368" s="17">
        <v>3.36455934878633E-2</v>
      </c>
      <c r="R1368" s="17">
        <v>0.12664895462457301</v>
      </c>
      <c r="S1368" s="17"/>
      <c r="T1368" s="17">
        <v>0.11358057417920001</v>
      </c>
      <c r="U1368" s="17">
        <v>3.7439528581654898E-2</v>
      </c>
      <c r="V1368" s="17">
        <v>0.10688847887146199</v>
      </c>
      <c r="W1368" s="17">
        <v>0.14621420753971201</v>
      </c>
      <c r="X1368" s="17"/>
      <c r="Y1368" s="17">
        <v>0.15590061049978099</v>
      </c>
      <c r="Z1368" s="17">
        <v>7.4051521086229005E-2</v>
      </c>
      <c r="AA1368" s="17">
        <v>9.0184904835213506E-2</v>
      </c>
      <c r="AB1368" s="17">
        <v>5.8067026520095301E-2</v>
      </c>
      <c r="AC1368" s="17">
        <v>0</v>
      </c>
      <c r="AD1368" s="17">
        <v>0.112024305877976</v>
      </c>
      <c r="AE1368" s="17"/>
      <c r="AF1368" s="17">
        <v>8.9894340718249199E-2</v>
      </c>
      <c r="AG1368" s="17">
        <v>0.12205072525122</v>
      </c>
      <c r="AH1368" s="17"/>
      <c r="AI1368" s="17">
        <v>9.8832808099273195E-2</v>
      </c>
      <c r="AJ1368" s="17">
        <v>0.111146369472008</v>
      </c>
      <c r="AK1368" s="17">
        <v>0.10513060423333501</v>
      </c>
      <c r="AL1368" s="17">
        <v>5.7942696032728398E-2</v>
      </c>
      <c r="AM1368" s="17">
        <v>0.10223154442869101</v>
      </c>
      <c r="AN1368" s="17">
        <v>0.100657830794703</v>
      </c>
      <c r="AO1368" s="17">
        <v>0.18601389535804999</v>
      </c>
      <c r="AP1368" s="17"/>
      <c r="AQ1368" s="17">
        <v>0.10221415343434299</v>
      </c>
      <c r="AR1368" s="17">
        <v>0.134895009572784</v>
      </c>
      <c r="AS1368" s="17"/>
      <c r="AT1368" s="17">
        <v>7.7750467464679396E-2</v>
      </c>
      <c r="AU1368" s="17">
        <v>6.4790852874151997E-2</v>
      </c>
      <c r="AV1368" s="17">
        <v>0.187294966209091</v>
      </c>
      <c r="AW1368" s="17"/>
      <c r="AX1368" s="17">
        <v>8.0379354400144501E-2</v>
      </c>
      <c r="AY1368" s="17">
        <v>0.111187574494283</v>
      </c>
      <c r="AZ1368" s="17"/>
      <c r="BA1368" s="17">
        <v>0.12607291960134201</v>
      </c>
      <c r="BB1368" s="17">
        <v>9.0621748137543798E-2</v>
      </c>
      <c r="BC1368" s="17">
        <v>0.14440416568549999</v>
      </c>
      <c r="BD1368" s="17">
        <v>0.14102901979457799</v>
      </c>
      <c r="BE1368" s="17">
        <v>1.54552521442769E-2</v>
      </c>
      <c r="BF1368" s="17"/>
      <c r="BG1368" s="17">
        <v>0.10002410614325399</v>
      </c>
      <c r="BH1368" s="17">
        <v>5.3103905822725499E-2</v>
      </c>
    </row>
    <row r="1369" spans="2:60" x14ac:dyDescent="0.35">
      <c r="B1369" t="s">
        <v>350</v>
      </c>
      <c r="C1369" s="17">
        <v>4.16364060225064E-2</v>
      </c>
      <c r="D1369" s="17">
        <v>4.5289015594518298E-2</v>
      </c>
      <c r="E1369" s="17">
        <v>3.8667989865801097E-2</v>
      </c>
      <c r="F1369" s="17"/>
      <c r="G1369" s="17">
        <v>3.5613210430662297E-2</v>
      </c>
      <c r="H1369" s="17">
        <v>7.3564161807896294E-2</v>
      </c>
      <c r="I1369" s="17">
        <v>7.2860528516484099E-2</v>
      </c>
      <c r="J1369" s="17">
        <v>6.63648433148573E-2</v>
      </c>
      <c r="K1369" s="17">
        <v>0</v>
      </c>
      <c r="L1369" s="17">
        <v>9.8472589793667607E-3</v>
      </c>
      <c r="M1369" s="17"/>
      <c r="N1369" s="17">
        <v>7.4711677448228805E-2</v>
      </c>
      <c r="O1369" s="17">
        <v>2.02166918144547E-2</v>
      </c>
      <c r="P1369" s="17">
        <v>1.15666458563969E-2</v>
      </c>
      <c r="Q1369" s="17">
        <v>8.9536126901420807E-2</v>
      </c>
      <c r="R1369" s="17">
        <v>5.2342423690503001E-2</v>
      </c>
      <c r="S1369" s="17"/>
      <c r="T1369" s="17">
        <v>5.0371798801147699E-2</v>
      </c>
      <c r="U1369" s="17">
        <v>3.3725181055101201E-2</v>
      </c>
      <c r="V1369" s="17">
        <v>4.5287059783868801E-2</v>
      </c>
      <c r="W1369" s="17">
        <v>3.6141007474775201E-2</v>
      </c>
      <c r="X1369" s="17"/>
      <c r="Y1369" s="17">
        <v>5.7019318001522601E-2</v>
      </c>
      <c r="Z1369" s="17">
        <v>2.5713503786290198E-2</v>
      </c>
      <c r="AA1369" s="17">
        <v>3.3143700355332803E-2</v>
      </c>
      <c r="AB1369" s="17">
        <v>5.35128287148336E-2</v>
      </c>
      <c r="AC1369" s="17">
        <v>0</v>
      </c>
      <c r="AD1369" s="17">
        <v>4.8164253543094997E-2</v>
      </c>
      <c r="AE1369" s="17"/>
      <c r="AF1369" s="17">
        <v>5.0259774692191797E-2</v>
      </c>
      <c r="AG1369" s="17">
        <v>2.9369804016037501E-2</v>
      </c>
      <c r="AH1369" s="17"/>
      <c r="AI1369" s="17">
        <v>3.3089125371774199E-2</v>
      </c>
      <c r="AJ1369" s="17">
        <v>5.5934281263177101E-2</v>
      </c>
      <c r="AK1369" s="17">
        <v>2.3555004502058E-2</v>
      </c>
      <c r="AL1369" s="17">
        <v>1.9848844903927201E-2</v>
      </c>
      <c r="AM1369" s="17">
        <v>5.0697694292761698E-2</v>
      </c>
      <c r="AN1369" s="17">
        <v>3.8610124648012403E-2</v>
      </c>
      <c r="AO1369" s="17">
        <v>5.6122471979745001E-2</v>
      </c>
      <c r="AP1369" s="17"/>
      <c r="AQ1369" s="17">
        <v>3.75884733424207E-2</v>
      </c>
      <c r="AR1369" s="17">
        <v>4.5042203965185199E-2</v>
      </c>
      <c r="AS1369" s="17"/>
      <c r="AT1369" s="17">
        <v>3.0369530739659301E-2</v>
      </c>
      <c r="AU1369" s="17">
        <v>2.4501291953527099E-2</v>
      </c>
      <c r="AV1369" s="17">
        <v>6.9781190527025805E-2</v>
      </c>
      <c r="AW1369" s="17"/>
      <c r="AX1369" s="17">
        <v>3.1276647933586199E-2</v>
      </c>
      <c r="AY1369" s="17">
        <v>4.5578414148436601E-2</v>
      </c>
      <c r="AZ1369" s="17"/>
      <c r="BA1369" s="17">
        <v>2.83594712619997E-2</v>
      </c>
      <c r="BB1369" s="17">
        <v>4.5179889351333803E-2</v>
      </c>
      <c r="BC1369" s="17">
        <v>4.6137574478484503E-2</v>
      </c>
      <c r="BD1369" s="17">
        <v>9.3551357714993899E-2</v>
      </c>
      <c r="BE1369" s="17">
        <v>0</v>
      </c>
      <c r="BF1369" s="17"/>
      <c r="BG1369" s="17">
        <v>4.0718778867491201E-2</v>
      </c>
      <c r="BH1369" s="17">
        <v>2.8047917440597699E-2</v>
      </c>
    </row>
    <row r="1370" spans="2:60" x14ac:dyDescent="0.35">
      <c r="B1370" t="s">
        <v>351</v>
      </c>
      <c r="C1370" s="17">
        <v>1.4842189820411199E-2</v>
      </c>
      <c r="D1370" s="17">
        <v>1.82028729685417E-2</v>
      </c>
      <c r="E1370" s="17">
        <v>4.4056449051903396E-3</v>
      </c>
      <c r="F1370" s="17"/>
      <c r="G1370" s="17">
        <v>4.5588096482601197E-2</v>
      </c>
      <c r="H1370" s="17">
        <v>9.0116482041224799E-3</v>
      </c>
      <c r="I1370" s="17">
        <v>3.7576930994758298E-2</v>
      </c>
      <c r="J1370" s="17">
        <v>1.45597008414684E-2</v>
      </c>
      <c r="K1370" s="17">
        <v>0</v>
      </c>
      <c r="L1370" s="17">
        <v>0</v>
      </c>
      <c r="M1370" s="17"/>
      <c r="N1370" s="17">
        <v>2.639973528069E-2</v>
      </c>
      <c r="O1370" s="17">
        <v>0</v>
      </c>
      <c r="P1370" s="17">
        <v>1.45562165539047E-2</v>
      </c>
      <c r="Q1370" s="17">
        <v>2.3185617457651998E-2</v>
      </c>
      <c r="R1370" s="17">
        <v>1.6550999579283399E-2</v>
      </c>
      <c r="S1370" s="17"/>
      <c r="T1370" s="17">
        <v>0</v>
      </c>
      <c r="U1370" s="17">
        <v>2.1213875070527102E-2</v>
      </c>
      <c r="V1370" s="17">
        <v>1.0294050295591901E-2</v>
      </c>
      <c r="W1370" s="17">
        <v>2.78909506908241E-2</v>
      </c>
      <c r="X1370" s="17"/>
      <c r="Y1370" s="17">
        <v>1.5387005375492899E-2</v>
      </c>
      <c r="Z1370" s="17">
        <v>5.5055110382073698E-3</v>
      </c>
      <c r="AA1370" s="17">
        <v>0.11174475139632201</v>
      </c>
      <c r="AB1370" s="17">
        <v>1.97022282755803E-2</v>
      </c>
      <c r="AC1370" s="17">
        <v>0</v>
      </c>
      <c r="AD1370" s="17">
        <v>0</v>
      </c>
      <c r="AE1370" s="17"/>
      <c r="AF1370" s="17">
        <v>2.1530416455159199E-2</v>
      </c>
      <c r="AG1370" s="17">
        <v>5.2068487790622999E-3</v>
      </c>
      <c r="AH1370" s="17"/>
      <c r="AI1370" s="17">
        <v>0</v>
      </c>
      <c r="AJ1370" s="17">
        <v>8.73279287070651E-3</v>
      </c>
      <c r="AK1370" s="17">
        <v>0</v>
      </c>
      <c r="AL1370" s="17">
        <v>5.3696287551151099E-2</v>
      </c>
      <c r="AM1370" s="17">
        <v>0</v>
      </c>
      <c r="AN1370" s="17">
        <v>7.2047026105958603E-2</v>
      </c>
      <c r="AO1370" s="17">
        <v>0</v>
      </c>
      <c r="AP1370" s="17"/>
      <c r="AQ1370" s="17">
        <v>1.5420959851482599E-2</v>
      </c>
      <c r="AR1370" s="17">
        <v>1.01854058763298E-2</v>
      </c>
      <c r="AS1370" s="17"/>
      <c r="AT1370" s="17">
        <v>3.6095983294115203E-2</v>
      </c>
      <c r="AU1370" s="17">
        <v>3.7393607053834901E-3</v>
      </c>
      <c r="AV1370" s="17">
        <v>1.8704555770510299E-2</v>
      </c>
      <c r="AW1370" s="17"/>
      <c r="AX1370" s="17">
        <v>1.6194119094476399E-2</v>
      </c>
      <c r="AY1370" s="17">
        <v>1.43277650492626E-2</v>
      </c>
      <c r="AZ1370" s="17"/>
      <c r="BA1370" s="17">
        <v>1.8324903042601402E-2</v>
      </c>
      <c r="BB1370" s="17">
        <v>1.47706767018093E-2</v>
      </c>
      <c r="BC1370" s="17">
        <v>2.3422003847728301E-2</v>
      </c>
      <c r="BD1370" s="17">
        <v>0</v>
      </c>
      <c r="BE1370" s="17">
        <v>0</v>
      </c>
      <c r="BF1370" s="17"/>
      <c r="BG1370" s="17">
        <v>1.5713328442488201E-2</v>
      </c>
      <c r="BH1370" s="17">
        <v>0</v>
      </c>
    </row>
    <row r="1371" spans="2:60" x14ac:dyDescent="0.35">
      <c r="B1371" t="s">
        <v>352</v>
      </c>
      <c r="C1371" s="17">
        <v>9.0833891136078895E-3</v>
      </c>
      <c r="D1371" s="17">
        <v>1.11461507610979E-2</v>
      </c>
      <c r="E1371" s="17">
        <v>7.0912034277993497E-3</v>
      </c>
      <c r="F1371" s="17"/>
      <c r="G1371" s="17">
        <v>1.79823471766558E-2</v>
      </c>
      <c r="H1371" s="17">
        <v>0</v>
      </c>
      <c r="I1371" s="17">
        <v>1.1010630340941E-2</v>
      </c>
      <c r="J1371" s="17">
        <v>0</v>
      </c>
      <c r="K1371" s="17">
        <v>3.3988454646981102E-2</v>
      </c>
      <c r="L1371" s="17">
        <v>0</v>
      </c>
      <c r="M1371" s="17"/>
      <c r="N1371" s="17">
        <v>8.9679232037373994E-3</v>
      </c>
      <c r="O1371" s="17">
        <v>7.7213436897261498E-3</v>
      </c>
      <c r="P1371" s="17">
        <v>0</v>
      </c>
      <c r="Q1371" s="17">
        <v>0</v>
      </c>
      <c r="R1371" s="17">
        <v>5.3549833494407402E-2</v>
      </c>
      <c r="S1371" s="17"/>
      <c r="T1371" s="17">
        <v>1.0538868999569901E-2</v>
      </c>
      <c r="U1371" s="17">
        <v>1.6171406867161599E-2</v>
      </c>
      <c r="V1371" s="17">
        <v>1.00744691150992E-2</v>
      </c>
      <c r="W1371" s="17">
        <v>0</v>
      </c>
      <c r="X1371" s="17"/>
      <c r="Y1371" s="17">
        <v>1.26577644161263E-2</v>
      </c>
      <c r="Z1371" s="17">
        <v>1.35423864018647E-2</v>
      </c>
      <c r="AA1371" s="17">
        <v>0</v>
      </c>
      <c r="AB1371" s="17">
        <v>0</v>
      </c>
      <c r="AC1371" s="17">
        <v>0</v>
      </c>
      <c r="AD1371" s="17">
        <v>0</v>
      </c>
      <c r="AE1371" s="17"/>
      <c r="AF1371" s="17">
        <v>1.5365025853175099E-2</v>
      </c>
      <c r="AG1371" s="17">
        <v>0</v>
      </c>
      <c r="AH1371" s="17"/>
      <c r="AI1371" s="17">
        <v>0</v>
      </c>
      <c r="AJ1371" s="17">
        <v>1.4908886107372401E-2</v>
      </c>
      <c r="AK1371" s="17">
        <v>1.9120814600451098E-2</v>
      </c>
      <c r="AL1371" s="17">
        <v>0</v>
      </c>
      <c r="AM1371" s="17">
        <v>0</v>
      </c>
      <c r="AN1371" s="17">
        <v>2.0165620544220501E-2</v>
      </c>
      <c r="AO1371" s="17">
        <v>0</v>
      </c>
      <c r="AP1371" s="17"/>
      <c r="AQ1371" s="17">
        <v>1.5186034955772899E-2</v>
      </c>
      <c r="AR1371" s="17">
        <v>0</v>
      </c>
      <c r="AS1371" s="17"/>
      <c r="AT1371" s="17">
        <v>2.4151080457419601E-2</v>
      </c>
      <c r="AU1371" s="17">
        <v>8.83876742926306E-3</v>
      </c>
      <c r="AV1371" s="17">
        <v>0</v>
      </c>
      <c r="AW1371" s="17"/>
      <c r="AX1371" s="17">
        <v>6.9404960844523401E-3</v>
      </c>
      <c r="AY1371" s="17">
        <v>9.8987847687404696E-3</v>
      </c>
      <c r="AZ1371" s="17"/>
      <c r="BA1371" s="17">
        <v>1.55801107319167E-2</v>
      </c>
      <c r="BB1371" s="17">
        <v>1.6811529977482399E-2</v>
      </c>
      <c r="BC1371" s="17">
        <v>0</v>
      </c>
      <c r="BD1371" s="17">
        <v>4.39897108087439E-2</v>
      </c>
      <c r="BE1371" s="17">
        <v>0</v>
      </c>
      <c r="BF1371" s="17"/>
      <c r="BG1371" s="17">
        <v>1.6484933023873799E-2</v>
      </c>
      <c r="BH1371" s="17">
        <v>1.31886891557285E-2</v>
      </c>
    </row>
    <row r="1372" spans="2:60" x14ac:dyDescent="0.35">
      <c r="B1372" t="s">
        <v>280</v>
      </c>
      <c r="C1372" s="17">
        <v>4.82465924390224E-2</v>
      </c>
      <c r="D1372" s="17">
        <v>4.0793547968496498E-2</v>
      </c>
      <c r="E1372" s="17">
        <v>5.7218813139980798E-2</v>
      </c>
      <c r="F1372" s="17"/>
      <c r="G1372" s="17">
        <v>9.4226407470452106E-2</v>
      </c>
      <c r="H1372" s="17">
        <v>6.2443387025053698E-2</v>
      </c>
      <c r="I1372" s="17">
        <v>3.0595556327333399E-2</v>
      </c>
      <c r="J1372" s="17">
        <v>5.0102908387337101E-2</v>
      </c>
      <c r="K1372" s="17">
        <v>1.4394445482208701E-2</v>
      </c>
      <c r="L1372" s="17">
        <v>5.22543465341214E-2</v>
      </c>
      <c r="M1372" s="17"/>
      <c r="N1372" s="17">
        <v>6.8299247451842501E-2</v>
      </c>
      <c r="O1372" s="17">
        <v>3.7890661841207998E-2</v>
      </c>
      <c r="P1372" s="17">
        <v>5.7361232785513597E-2</v>
      </c>
      <c r="Q1372" s="17">
        <v>3.9614714006354301E-2</v>
      </c>
      <c r="R1372" s="17">
        <v>0</v>
      </c>
      <c r="S1372" s="17"/>
      <c r="T1372" s="17">
        <v>1.8064271372964499E-2</v>
      </c>
      <c r="U1372" s="17">
        <v>2.8441359757069601E-2</v>
      </c>
      <c r="V1372" s="17">
        <v>8.2689912246615593E-2</v>
      </c>
      <c r="W1372" s="17">
        <v>3.4424041903135E-2</v>
      </c>
      <c r="X1372" s="17"/>
      <c r="Y1372" s="17">
        <v>2.94456322342001E-2</v>
      </c>
      <c r="Z1372" s="17">
        <v>4.71819477642232E-2</v>
      </c>
      <c r="AA1372" s="17">
        <v>0</v>
      </c>
      <c r="AB1372" s="17">
        <v>3.7366272555059997E-2</v>
      </c>
      <c r="AC1372" s="17">
        <v>0.21929709067869399</v>
      </c>
      <c r="AD1372" s="17">
        <v>0.109420703899754</v>
      </c>
      <c r="AE1372" s="17"/>
      <c r="AF1372" s="17">
        <v>3.9440184050069799E-2</v>
      </c>
      <c r="AG1372" s="17">
        <v>6.1405250856537301E-2</v>
      </c>
      <c r="AH1372" s="17"/>
      <c r="AI1372" s="17">
        <v>4.3897697347615498E-2</v>
      </c>
      <c r="AJ1372" s="17">
        <v>5.7569359031475302E-2</v>
      </c>
      <c r="AK1372" s="17">
        <v>5.4305250065525799E-2</v>
      </c>
      <c r="AL1372" s="17">
        <v>6.1121167661836902E-2</v>
      </c>
      <c r="AM1372" s="17">
        <v>3.8898411826154902E-2</v>
      </c>
      <c r="AN1372" s="17">
        <v>4.3778003037644099E-2</v>
      </c>
      <c r="AO1372" s="17">
        <v>0</v>
      </c>
      <c r="AP1372" s="17"/>
      <c r="AQ1372" s="17">
        <v>4.14974353037608E-2</v>
      </c>
      <c r="AR1372" s="17">
        <v>5.1303690389543903E-2</v>
      </c>
      <c r="AS1372" s="17"/>
      <c r="AT1372" s="17">
        <v>9.4701743473871308E-3</v>
      </c>
      <c r="AU1372" s="17">
        <v>7.5180705961951103E-2</v>
      </c>
      <c r="AV1372" s="17">
        <v>3.1593156668821301E-2</v>
      </c>
      <c r="AW1372" s="17"/>
      <c r="AX1372" s="17">
        <v>4.5361299286345802E-2</v>
      </c>
      <c r="AY1372" s="17">
        <v>4.9344479952989101E-2</v>
      </c>
      <c r="AZ1372" s="17"/>
      <c r="BA1372" s="17">
        <v>1.97190321514886E-2</v>
      </c>
      <c r="BB1372" s="17">
        <v>3.27348061084426E-2</v>
      </c>
      <c r="BC1372" s="17">
        <v>4.5268746465323299E-2</v>
      </c>
      <c r="BD1372" s="17">
        <v>0</v>
      </c>
      <c r="BE1372" s="17">
        <v>1.8459513725421199E-2</v>
      </c>
      <c r="BF1372" s="17"/>
      <c r="BG1372" s="17">
        <v>2.92827631600267E-2</v>
      </c>
      <c r="BH1372" s="17">
        <v>1.29251107022012E-2</v>
      </c>
    </row>
    <row r="1373" spans="2:60" x14ac:dyDescent="0.35">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c r="AD1373" s="17"/>
      <c r="AE1373" s="17"/>
      <c r="AF1373" s="17"/>
      <c r="AG1373" s="17"/>
      <c r="AH1373" s="17"/>
      <c r="AI1373" s="17"/>
      <c r="AJ1373" s="17"/>
      <c r="AK1373" s="17"/>
      <c r="AL1373" s="17"/>
      <c r="AM1373" s="17"/>
      <c r="AN1373" s="17"/>
      <c r="AO1373" s="17"/>
      <c r="AP1373" s="17"/>
      <c r="AQ1373" s="17"/>
      <c r="AR1373" s="17"/>
      <c r="AS1373" s="17"/>
      <c r="AT1373" s="17"/>
      <c r="AU1373" s="17"/>
      <c r="AV1373" s="17"/>
      <c r="AW1373" s="17"/>
      <c r="AX1373" s="17"/>
      <c r="AY1373" s="17"/>
      <c r="AZ1373" s="17"/>
      <c r="BA1373" s="17"/>
      <c r="BB1373" s="17"/>
      <c r="BC1373" s="17"/>
      <c r="BD1373" s="17"/>
      <c r="BE1373" s="17"/>
      <c r="BF1373" s="17"/>
      <c r="BG1373" s="17"/>
      <c r="BH1373" s="17"/>
    </row>
    <row r="1374" spans="2:60" x14ac:dyDescent="0.35">
      <c r="B1374" s="6" t="s">
        <v>473</v>
      </c>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row>
    <row r="1375" spans="2:60" x14ac:dyDescent="0.35">
      <c r="B1375" s="24" t="s">
        <v>182</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c r="BA1375" s="17"/>
      <c r="BB1375" s="17"/>
      <c r="BC1375" s="17"/>
      <c r="BD1375" s="17"/>
      <c r="BE1375" s="17"/>
      <c r="BF1375" s="17"/>
      <c r="BG1375" s="17"/>
      <c r="BH1375" s="17"/>
    </row>
    <row r="1376" spans="2:60" x14ac:dyDescent="0.35">
      <c r="B1376" t="s">
        <v>348</v>
      </c>
      <c r="C1376" s="17">
        <v>3.6079577072622798E-2</v>
      </c>
      <c r="D1376" s="17">
        <v>5.0013335715070897E-2</v>
      </c>
      <c r="E1376" s="17">
        <v>2.1909410880622999E-2</v>
      </c>
      <c r="F1376" s="17"/>
      <c r="G1376" s="17">
        <v>3.4872606664360602E-2</v>
      </c>
      <c r="H1376" s="17">
        <v>6.3710197365853094E-2</v>
      </c>
      <c r="I1376" s="17">
        <v>2.2919578584663602E-2</v>
      </c>
      <c r="J1376" s="17">
        <v>5.04500697700336E-2</v>
      </c>
      <c r="K1376" s="17">
        <v>0</v>
      </c>
      <c r="L1376" s="17">
        <v>4.5518766967143E-2</v>
      </c>
      <c r="M1376" s="17"/>
      <c r="N1376" s="17">
        <v>2.4718271731299798E-2</v>
      </c>
      <c r="O1376" s="17">
        <v>1.9979447285323901E-2</v>
      </c>
      <c r="P1376" s="17">
        <v>3.8608910302334397E-2</v>
      </c>
      <c r="Q1376" s="17">
        <v>6.6213388325111394E-2</v>
      </c>
      <c r="R1376" s="17">
        <v>3.9401827910456703E-2</v>
      </c>
      <c r="S1376" s="17"/>
      <c r="T1376" s="17">
        <v>3.1747279878472E-2</v>
      </c>
      <c r="U1376" s="17">
        <v>4.6086177696109502E-2</v>
      </c>
      <c r="V1376" s="17">
        <v>4.3801259283136398E-2</v>
      </c>
      <c r="W1376" s="17">
        <v>1.7349160908564702E-2</v>
      </c>
      <c r="X1376" s="17"/>
      <c r="Y1376" s="17">
        <v>5.2435754878812503E-2</v>
      </c>
      <c r="Z1376" s="17">
        <v>3.2759689909727399E-2</v>
      </c>
      <c r="AA1376" s="17">
        <v>0</v>
      </c>
      <c r="AB1376" s="17">
        <v>2.9071267333922599E-2</v>
      </c>
      <c r="AC1376" s="17">
        <v>0</v>
      </c>
      <c r="AD1376" s="17">
        <v>1.7865035535592901E-2</v>
      </c>
      <c r="AE1376" s="17"/>
      <c r="AF1376" s="17">
        <v>4.0847015822220098E-2</v>
      </c>
      <c r="AG1376" s="17">
        <v>3.0591573709179299E-2</v>
      </c>
      <c r="AH1376" s="17"/>
      <c r="AI1376" s="17">
        <v>8.7746788135867407E-2</v>
      </c>
      <c r="AJ1376" s="17">
        <v>3.8938381316806499E-2</v>
      </c>
      <c r="AK1376" s="17">
        <v>1.39255451384217E-2</v>
      </c>
      <c r="AL1376" s="17">
        <v>0</v>
      </c>
      <c r="AM1376" s="17">
        <v>5.5402132517324197E-2</v>
      </c>
      <c r="AN1376" s="17">
        <v>4.8652551647950799E-2</v>
      </c>
      <c r="AO1376" s="17">
        <v>0</v>
      </c>
      <c r="AP1376" s="17"/>
      <c r="AQ1376" s="17">
        <v>3.8440554950720802E-2</v>
      </c>
      <c r="AR1376" s="17">
        <v>3.1517847234141201E-2</v>
      </c>
      <c r="AS1376" s="17"/>
      <c r="AT1376" s="17">
        <v>1.7585573722545999E-2</v>
      </c>
      <c r="AU1376" s="17">
        <v>2.35403807938608E-2</v>
      </c>
      <c r="AV1376" s="17">
        <v>4.7988858089208199E-2</v>
      </c>
      <c r="AW1376" s="17"/>
      <c r="AX1376" s="17">
        <v>4.4771426305204601E-2</v>
      </c>
      <c r="AY1376" s="17">
        <v>3.2600024320228703E-2</v>
      </c>
      <c r="AZ1376" s="17"/>
      <c r="BA1376" s="17">
        <v>0.16980507167050701</v>
      </c>
      <c r="BB1376" s="17">
        <v>1.96637416488127E-2</v>
      </c>
      <c r="BC1376" s="17">
        <v>1.6214327905589802E-2</v>
      </c>
      <c r="BD1376" s="17">
        <v>0</v>
      </c>
      <c r="BE1376" s="17">
        <v>4.4345408468064298E-2</v>
      </c>
      <c r="BF1376" s="17"/>
      <c r="BG1376" s="17">
        <v>5.1921738595166897E-2</v>
      </c>
      <c r="BH1376" s="17">
        <v>3.0794991884743099E-2</v>
      </c>
    </row>
    <row r="1377" spans="2:60" x14ac:dyDescent="0.35">
      <c r="B1377" t="s">
        <v>349</v>
      </c>
      <c r="C1377" s="17">
        <v>5.0590487258356603E-2</v>
      </c>
      <c r="D1377" s="17">
        <v>4.7164581007984097E-2</v>
      </c>
      <c r="E1377" s="17">
        <v>5.4697104306483599E-2</v>
      </c>
      <c r="F1377" s="17"/>
      <c r="G1377" s="17">
        <v>0.10461798572106699</v>
      </c>
      <c r="H1377" s="17">
        <v>0.10718112500143499</v>
      </c>
      <c r="I1377" s="17">
        <v>5.7695186704397501E-2</v>
      </c>
      <c r="J1377" s="17">
        <v>0</v>
      </c>
      <c r="K1377" s="17">
        <v>3.1778541193710798E-2</v>
      </c>
      <c r="L1377" s="17">
        <v>2.3050025389267301E-2</v>
      </c>
      <c r="M1377" s="17"/>
      <c r="N1377" s="17">
        <v>7.9492390804419194E-2</v>
      </c>
      <c r="O1377" s="17">
        <v>1.8210558750899799E-2</v>
      </c>
      <c r="P1377" s="17">
        <v>5.4942031521896702E-2</v>
      </c>
      <c r="Q1377" s="17">
        <v>6.1497490041009399E-2</v>
      </c>
      <c r="R1377" s="17">
        <v>4.2501303911563301E-2</v>
      </c>
      <c r="S1377" s="17"/>
      <c r="T1377" s="17">
        <v>6.6236362215238001E-2</v>
      </c>
      <c r="U1377" s="17">
        <v>7.9761718227965697E-2</v>
      </c>
      <c r="V1377" s="17">
        <v>3.8741061149624001E-2</v>
      </c>
      <c r="W1377" s="17">
        <v>3.3226350691972398E-2</v>
      </c>
      <c r="X1377" s="17"/>
      <c r="Y1377" s="17">
        <v>5.1729443896411299E-2</v>
      </c>
      <c r="Z1377" s="17">
        <v>5.2523625232858598E-2</v>
      </c>
      <c r="AA1377" s="17">
        <v>0</v>
      </c>
      <c r="AB1377" s="17">
        <v>0</v>
      </c>
      <c r="AC1377" s="17">
        <v>0</v>
      </c>
      <c r="AD1377" s="17">
        <v>8.5781732004626299E-2</v>
      </c>
      <c r="AE1377" s="17"/>
      <c r="AF1377" s="17">
        <v>4.6454842433805599E-2</v>
      </c>
      <c r="AG1377" s="17">
        <v>5.67934305515626E-2</v>
      </c>
      <c r="AH1377" s="17"/>
      <c r="AI1377" s="17">
        <v>0</v>
      </c>
      <c r="AJ1377" s="17">
        <v>7.4150305852762097E-2</v>
      </c>
      <c r="AK1377" s="17">
        <v>3.4878799397297398E-2</v>
      </c>
      <c r="AL1377" s="17">
        <v>5.8617426480468797E-2</v>
      </c>
      <c r="AM1377" s="17">
        <v>4.9806001578150801E-2</v>
      </c>
      <c r="AN1377" s="17">
        <v>5.4395523807173302E-2</v>
      </c>
      <c r="AO1377" s="17">
        <v>0</v>
      </c>
      <c r="AP1377" s="17"/>
      <c r="AQ1377" s="17">
        <v>4.0927811237682098E-2</v>
      </c>
      <c r="AR1377" s="17">
        <v>6.9726761566954704E-2</v>
      </c>
      <c r="AS1377" s="17"/>
      <c r="AT1377" s="17">
        <v>6.2609665216317903E-2</v>
      </c>
      <c r="AU1377" s="17">
        <v>3.8958718672978503E-2</v>
      </c>
      <c r="AV1377" s="17">
        <v>6.69195121735848E-2</v>
      </c>
      <c r="AW1377" s="17"/>
      <c r="AX1377" s="17">
        <v>8.22875600482533E-2</v>
      </c>
      <c r="AY1377" s="17">
        <v>3.7901399594998698E-2</v>
      </c>
      <c r="AZ1377" s="17"/>
      <c r="BA1377" s="17">
        <v>6.9152946366411894E-2</v>
      </c>
      <c r="BB1377" s="17">
        <v>8.7130405358469401E-2</v>
      </c>
      <c r="BC1377" s="17">
        <v>5.0293187643352798E-2</v>
      </c>
      <c r="BD1377" s="17">
        <v>0</v>
      </c>
      <c r="BE1377" s="17">
        <v>0</v>
      </c>
      <c r="BF1377" s="17"/>
      <c r="BG1377" s="17">
        <v>8.3267932465860797E-2</v>
      </c>
      <c r="BH1377" s="17">
        <v>0</v>
      </c>
    </row>
    <row r="1378" spans="2:60" x14ac:dyDescent="0.35">
      <c r="B1378" t="s">
        <v>350</v>
      </c>
      <c r="C1378" s="17">
        <v>0.206135715619785</v>
      </c>
      <c r="D1378" s="17">
        <v>0.20267456066617801</v>
      </c>
      <c r="E1378" s="17">
        <v>0.211907756723625</v>
      </c>
      <c r="F1378" s="17"/>
      <c r="G1378" s="17">
        <v>0.16974975270776399</v>
      </c>
      <c r="H1378" s="17">
        <v>0.28078539812665398</v>
      </c>
      <c r="I1378" s="17">
        <v>0.20548664401830399</v>
      </c>
      <c r="J1378" s="17">
        <v>0.239667596150272</v>
      </c>
      <c r="K1378" s="17">
        <v>0.156035444965055</v>
      </c>
      <c r="L1378" s="17">
        <v>0.182105486567256</v>
      </c>
      <c r="M1378" s="17"/>
      <c r="N1378" s="17">
        <v>0.25733445454671799</v>
      </c>
      <c r="O1378" s="17">
        <v>0.25918792161892701</v>
      </c>
      <c r="P1378" s="17">
        <v>0.173953945244712</v>
      </c>
      <c r="Q1378" s="17">
        <v>0.23227582472737099</v>
      </c>
      <c r="R1378" s="17">
        <v>0.13044388589896599</v>
      </c>
      <c r="S1378" s="17"/>
      <c r="T1378" s="17">
        <v>0.25485202286259001</v>
      </c>
      <c r="U1378" s="17">
        <v>0.173283422998465</v>
      </c>
      <c r="V1378" s="17">
        <v>0.20037843475004299</v>
      </c>
      <c r="W1378" s="17">
        <v>0.21425488900460701</v>
      </c>
      <c r="X1378" s="17"/>
      <c r="Y1378" s="17">
        <v>0.20099894084897099</v>
      </c>
      <c r="Z1378" s="17">
        <v>0.22959614451701199</v>
      </c>
      <c r="AA1378" s="17">
        <v>7.7786631789007604E-2</v>
      </c>
      <c r="AB1378" s="17">
        <v>0.150906411297277</v>
      </c>
      <c r="AC1378" s="17">
        <v>0.53376031387515799</v>
      </c>
      <c r="AD1378" s="17">
        <v>0.175868770865795</v>
      </c>
      <c r="AE1378" s="17"/>
      <c r="AF1378" s="17">
        <v>0.209679118250758</v>
      </c>
      <c r="AG1378" s="17">
        <v>0.20521493123364301</v>
      </c>
      <c r="AH1378" s="17"/>
      <c r="AI1378" s="17">
        <v>0.199675376021024</v>
      </c>
      <c r="AJ1378" s="17">
        <v>0.27190202943984798</v>
      </c>
      <c r="AK1378" s="17">
        <v>0.230704170793578</v>
      </c>
      <c r="AL1378" s="17">
        <v>0.20980304025985499</v>
      </c>
      <c r="AM1378" s="17">
        <v>0.17449320004716201</v>
      </c>
      <c r="AN1378" s="17">
        <v>0.14165733589193399</v>
      </c>
      <c r="AO1378" s="17">
        <v>0</v>
      </c>
      <c r="AP1378" s="17"/>
      <c r="AQ1378" s="17">
        <v>0.22295196728733699</v>
      </c>
      <c r="AR1378" s="17">
        <v>0.19879552596948399</v>
      </c>
      <c r="AS1378" s="17"/>
      <c r="AT1378" s="17">
        <v>0.132358781334727</v>
      </c>
      <c r="AU1378" s="17">
        <v>0.279210595466439</v>
      </c>
      <c r="AV1378" s="17">
        <v>0.18024857865594701</v>
      </c>
      <c r="AW1378" s="17"/>
      <c r="AX1378" s="17">
        <v>0.23430653313330099</v>
      </c>
      <c r="AY1378" s="17">
        <v>0.19485827131611499</v>
      </c>
      <c r="AZ1378" s="17"/>
      <c r="BA1378" s="17">
        <v>0.31397749737931002</v>
      </c>
      <c r="BB1378" s="17">
        <v>0.220992287991648</v>
      </c>
      <c r="BC1378" s="17">
        <v>0.17283265512479001</v>
      </c>
      <c r="BD1378" s="17">
        <v>0.27901698464896801</v>
      </c>
      <c r="BE1378" s="17">
        <v>0.184434742079954</v>
      </c>
      <c r="BF1378" s="17"/>
      <c r="BG1378" s="17">
        <v>0.240970242096956</v>
      </c>
      <c r="BH1378" s="17">
        <v>0.21333579029372399</v>
      </c>
    </row>
    <row r="1379" spans="2:60" x14ac:dyDescent="0.35">
      <c r="B1379" t="s">
        <v>351</v>
      </c>
      <c r="C1379" s="17">
        <v>0.436039746674316</v>
      </c>
      <c r="D1379" s="17">
        <v>0.40531795935936399</v>
      </c>
      <c r="E1379" s="17">
        <v>0.46221080319464197</v>
      </c>
      <c r="F1379" s="17"/>
      <c r="G1379" s="17">
        <v>0.38358820187431802</v>
      </c>
      <c r="H1379" s="17">
        <v>0.322920019438936</v>
      </c>
      <c r="I1379" s="17">
        <v>0.39860262080595499</v>
      </c>
      <c r="J1379" s="17">
        <v>0.44620982665679298</v>
      </c>
      <c r="K1379" s="17">
        <v>0.47360761768746701</v>
      </c>
      <c r="L1379" s="17">
        <v>0.55344308856162705</v>
      </c>
      <c r="M1379" s="17"/>
      <c r="N1379" s="17">
        <v>0.39317597785248698</v>
      </c>
      <c r="O1379" s="17">
        <v>0.45916714232300798</v>
      </c>
      <c r="P1379" s="17">
        <v>0.47123097672036202</v>
      </c>
      <c r="Q1379" s="17">
        <v>0.26784185444538</v>
      </c>
      <c r="R1379" s="17">
        <v>0.55685732236540197</v>
      </c>
      <c r="S1379" s="17"/>
      <c r="T1379" s="17">
        <v>0.41749686224238503</v>
      </c>
      <c r="U1379" s="17">
        <v>0.471959486383772</v>
      </c>
      <c r="V1379" s="17">
        <v>0.43230143664685799</v>
      </c>
      <c r="W1379" s="17">
        <v>0.42123233433204299</v>
      </c>
      <c r="X1379" s="17"/>
      <c r="Y1379" s="17">
        <v>0.39131614623376099</v>
      </c>
      <c r="Z1379" s="17">
        <v>0.45344508155704</v>
      </c>
      <c r="AA1379" s="17">
        <v>0.64236426805892</v>
      </c>
      <c r="AB1379" s="17">
        <v>0.53885835062174703</v>
      </c>
      <c r="AC1379" s="17">
        <v>0.237472147188871</v>
      </c>
      <c r="AD1379" s="17">
        <v>0.41021283705892903</v>
      </c>
      <c r="AE1379" s="17"/>
      <c r="AF1379" s="17">
        <v>0.40692389850211302</v>
      </c>
      <c r="AG1379" s="17">
        <v>0.47542876813874602</v>
      </c>
      <c r="AH1379" s="17"/>
      <c r="AI1379" s="17">
        <v>0.22092239455905999</v>
      </c>
      <c r="AJ1379" s="17">
        <v>0.418442094367666</v>
      </c>
      <c r="AK1379" s="17">
        <v>0.484613434754262</v>
      </c>
      <c r="AL1379" s="17">
        <v>0.41304462271849302</v>
      </c>
      <c r="AM1379" s="17">
        <v>0.446137147864614</v>
      </c>
      <c r="AN1379" s="17">
        <v>0.40978377581006298</v>
      </c>
      <c r="AO1379" s="17">
        <v>0.63980042565009898</v>
      </c>
      <c r="AP1379" s="17"/>
      <c r="AQ1379" s="17">
        <v>0.48482400014739702</v>
      </c>
      <c r="AR1379" s="17">
        <v>0.404240484006128</v>
      </c>
      <c r="AS1379" s="17"/>
      <c r="AT1379" s="17">
        <v>0.58950028501114304</v>
      </c>
      <c r="AU1379" s="17">
        <v>0.44416832878830098</v>
      </c>
      <c r="AV1379" s="17">
        <v>0.33582632019555703</v>
      </c>
      <c r="AW1379" s="17"/>
      <c r="AX1379" s="17">
        <v>0.42370845431433801</v>
      </c>
      <c r="AY1379" s="17">
        <v>0.44097625455930101</v>
      </c>
      <c r="AZ1379" s="17"/>
      <c r="BA1379" s="17">
        <v>0.28438347568488698</v>
      </c>
      <c r="BB1379" s="17">
        <v>0.46103852022112202</v>
      </c>
      <c r="BC1379" s="17">
        <v>0.519204559068979</v>
      </c>
      <c r="BD1379" s="17">
        <v>0.519677718043975</v>
      </c>
      <c r="BE1379" s="17">
        <v>0.33688985513950798</v>
      </c>
      <c r="BF1379" s="17"/>
      <c r="BG1379" s="17">
        <v>0.42308402836745002</v>
      </c>
      <c r="BH1379" s="17">
        <v>0.39274347729103798</v>
      </c>
    </row>
    <row r="1380" spans="2:60" x14ac:dyDescent="0.35">
      <c r="B1380" t="s">
        <v>352</v>
      </c>
      <c r="C1380" s="17">
        <v>0.22210413597974299</v>
      </c>
      <c r="D1380" s="17">
        <v>0.26740672213078298</v>
      </c>
      <c r="E1380" s="17">
        <v>0.177130212625039</v>
      </c>
      <c r="F1380" s="17"/>
      <c r="G1380" s="17">
        <v>0.241846561599426</v>
      </c>
      <c r="H1380" s="17">
        <v>0.176202342489784</v>
      </c>
      <c r="I1380" s="17">
        <v>0.24789036763090999</v>
      </c>
      <c r="J1380" s="17">
        <v>0.172789719633133</v>
      </c>
      <c r="K1380" s="17">
        <v>0.31369104970900802</v>
      </c>
      <c r="L1380" s="17">
        <v>0.185277204987947</v>
      </c>
      <c r="M1380" s="17"/>
      <c r="N1380" s="17">
        <v>0.127327865217646</v>
      </c>
      <c r="O1380" s="17">
        <v>0.21939232217011601</v>
      </c>
      <c r="P1380" s="17">
        <v>0.23210284919103499</v>
      </c>
      <c r="Q1380" s="17">
        <v>0.32599562398575599</v>
      </c>
      <c r="R1380" s="17">
        <v>0.21203360653856601</v>
      </c>
      <c r="S1380" s="17"/>
      <c r="T1380" s="17">
        <v>0.21193126692311501</v>
      </c>
      <c r="U1380" s="17">
        <v>0.20892959470051201</v>
      </c>
      <c r="V1380" s="17">
        <v>0.205140529342763</v>
      </c>
      <c r="W1380" s="17">
        <v>0.26776362191668901</v>
      </c>
      <c r="X1380" s="17"/>
      <c r="Y1380" s="17">
        <v>0.27225673694055802</v>
      </c>
      <c r="Z1380" s="17">
        <v>0.19108190585787699</v>
      </c>
      <c r="AA1380" s="17">
        <v>0.13352559712422801</v>
      </c>
      <c r="AB1380" s="17">
        <v>0.25288874493147401</v>
      </c>
      <c r="AC1380" s="17">
        <v>0.22876753893597099</v>
      </c>
      <c r="AD1380" s="17">
        <v>0.19050689719226899</v>
      </c>
      <c r="AE1380" s="17"/>
      <c r="AF1380" s="17">
        <v>0.240724238802864</v>
      </c>
      <c r="AG1380" s="17">
        <v>0.19017538096020201</v>
      </c>
      <c r="AH1380" s="17"/>
      <c r="AI1380" s="17">
        <v>0.165678256025106</v>
      </c>
      <c r="AJ1380" s="17">
        <v>0.16226833094205101</v>
      </c>
      <c r="AK1380" s="17">
        <v>0.17094044197515301</v>
      </c>
      <c r="AL1380" s="17">
        <v>0.30274236954446199</v>
      </c>
      <c r="AM1380" s="17">
        <v>0.259073416115424</v>
      </c>
      <c r="AN1380" s="17">
        <v>0.239746496791404</v>
      </c>
      <c r="AO1380" s="17">
        <v>0.36019957434990102</v>
      </c>
      <c r="AP1380" s="17"/>
      <c r="AQ1380" s="17">
        <v>0.18718413883572699</v>
      </c>
      <c r="AR1380" s="17">
        <v>0.25874530442057397</v>
      </c>
      <c r="AS1380" s="17"/>
      <c r="AT1380" s="17">
        <v>0.18889094840012199</v>
      </c>
      <c r="AU1380" s="17">
        <v>0.15494522343348299</v>
      </c>
      <c r="AV1380" s="17">
        <v>0.338035794659376</v>
      </c>
      <c r="AW1380" s="17"/>
      <c r="AX1380" s="17">
        <v>0.19014705083133099</v>
      </c>
      <c r="AY1380" s="17">
        <v>0.234897312737782</v>
      </c>
      <c r="AZ1380" s="17"/>
      <c r="BA1380" s="17">
        <v>0.13893250201055399</v>
      </c>
      <c r="BB1380" s="17">
        <v>0.178629717932652</v>
      </c>
      <c r="BC1380" s="17">
        <v>0.21614050257405601</v>
      </c>
      <c r="BD1380" s="17">
        <v>0.20130529730705801</v>
      </c>
      <c r="BE1380" s="17">
        <v>0.39802206711836402</v>
      </c>
      <c r="BF1380" s="17"/>
      <c r="BG1380" s="17">
        <v>0.170100736140572</v>
      </c>
      <c r="BH1380" s="17">
        <v>0.33791225480739701</v>
      </c>
    </row>
    <row r="1381" spans="2:60" x14ac:dyDescent="0.35">
      <c r="B1381" t="s">
        <v>280</v>
      </c>
      <c r="C1381" s="17">
        <v>4.9050337395176002E-2</v>
      </c>
      <c r="D1381" s="17">
        <v>2.7422841120620101E-2</v>
      </c>
      <c r="E1381" s="17">
        <v>7.2144712269587505E-2</v>
      </c>
      <c r="F1381" s="17"/>
      <c r="G1381" s="17">
        <v>6.5324891433064594E-2</v>
      </c>
      <c r="H1381" s="17">
        <v>4.9200917577337203E-2</v>
      </c>
      <c r="I1381" s="17">
        <v>6.7405602255769803E-2</v>
      </c>
      <c r="J1381" s="17">
        <v>9.0882787789768799E-2</v>
      </c>
      <c r="K1381" s="17">
        <v>2.48873464447598E-2</v>
      </c>
      <c r="L1381" s="17">
        <v>1.06054275267601E-2</v>
      </c>
      <c r="M1381" s="17"/>
      <c r="N1381" s="17">
        <v>0.11795103984742999</v>
      </c>
      <c r="O1381" s="17">
        <v>2.4062607851725201E-2</v>
      </c>
      <c r="P1381" s="17">
        <v>2.9161287019659501E-2</v>
      </c>
      <c r="Q1381" s="17">
        <v>4.61758184753732E-2</v>
      </c>
      <c r="R1381" s="17">
        <v>1.8762053375045301E-2</v>
      </c>
      <c r="S1381" s="17"/>
      <c r="T1381" s="17">
        <v>1.77362058782011E-2</v>
      </c>
      <c r="U1381" s="17">
        <v>1.9979599993175199E-2</v>
      </c>
      <c r="V1381" s="17">
        <v>7.9637278827575694E-2</v>
      </c>
      <c r="W1381" s="17">
        <v>4.6173643146123503E-2</v>
      </c>
      <c r="X1381" s="17"/>
      <c r="Y1381" s="17">
        <v>3.1262977201486401E-2</v>
      </c>
      <c r="Z1381" s="17">
        <v>4.05935529254845E-2</v>
      </c>
      <c r="AA1381" s="17">
        <v>0.146323503027844</v>
      </c>
      <c r="AB1381" s="17">
        <v>2.8275225815578599E-2</v>
      </c>
      <c r="AC1381" s="17">
        <v>0</v>
      </c>
      <c r="AD1381" s="17">
        <v>0.11976472734278799</v>
      </c>
      <c r="AE1381" s="17"/>
      <c r="AF1381" s="17">
        <v>5.5370886188238502E-2</v>
      </c>
      <c r="AG1381" s="17">
        <v>4.17959154066661E-2</v>
      </c>
      <c r="AH1381" s="17"/>
      <c r="AI1381" s="17">
        <v>0.32597718525894198</v>
      </c>
      <c r="AJ1381" s="17">
        <v>3.42988580808661E-2</v>
      </c>
      <c r="AK1381" s="17">
        <v>6.4937607941287195E-2</v>
      </c>
      <c r="AL1381" s="17">
        <v>1.5792540996721598E-2</v>
      </c>
      <c r="AM1381" s="17">
        <v>1.50881018773249E-2</v>
      </c>
      <c r="AN1381" s="17">
        <v>0.105764316051476</v>
      </c>
      <c r="AO1381" s="17">
        <v>0</v>
      </c>
      <c r="AP1381" s="17"/>
      <c r="AQ1381" s="17">
        <v>2.5671527541136201E-2</v>
      </c>
      <c r="AR1381" s="17">
        <v>3.6974076802718102E-2</v>
      </c>
      <c r="AS1381" s="17"/>
      <c r="AT1381" s="17">
        <v>9.0547463151450305E-3</v>
      </c>
      <c r="AU1381" s="17">
        <v>5.9176752844938001E-2</v>
      </c>
      <c r="AV1381" s="17">
        <v>3.0980936226326701E-2</v>
      </c>
      <c r="AW1381" s="17"/>
      <c r="AX1381" s="17">
        <v>2.4778975367571999E-2</v>
      </c>
      <c r="AY1381" s="17">
        <v>5.8766737471574598E-2</v>
      </c>
      <c r="AZ1381" s="17"/>
      <c r="BA1381" s="17">
        <v>2.3748506888330599E-2</v>
      </c>
      <c r="BB1381" s="17">
        <v>3.2545326847295497E-2</v>
      </c>
      <c r="BC1381" s="17">
        <v>2.5314767683232299E-2</v>
      </c>
      <c r="BD1381" s="17">
        <v>0</v>
      </c>
      <c r="BE1381" s="17">
        <v>3.6307927194110301E-2</v>
      </c>
      <c r="BF1381" s="17"/>
      <c r="BG1381" s="17">
        <v>3.0655322333995101E-2</v>
      </c>
      <c r="BH1381" s="17">
        <v>2.52134857230976E-2</v>
      </c>
    </row>
    <row r="1382" spans="2:60" x14ac:dyDescent="0.35">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row>
    <row r="1383" spans="2:60" x14ac:dyDescent="0.35">
      <c r="B1383" s="6" t="s">
        <v>474</v>
      </c>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c r="BE1383" s="17"/>
      <c r="BF1383" s="17"/>
      <c r="BG1383" s="17"/>
      <c r="BH1383" s="17"/>
    </row>
    <row r="1384" spans="2:60" x14ac:dyDescent="0.35">
      <c r="B1384" s="24" t="s">
        <v>182</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row>
    <row r="1385" spans="2:60" x14ac:dyDescent="0.35">
      <c r="B1385" t="s">
        <v>348</v>
      </c>
      <c r="C1385" s="17">
        <v>6.7745115625670899E-2</v>
      </c>
      <c r="D1385" s="17">
        <v>9.4751560259054193E-2</v>
      </c>
      <c r="E1385" s="17">
        <v>4.1171066028851198E-2</v>
      </c>
      <c r="F1385" s="17"/>
      <c r="G1385" s="17">
        <v>2.39614277615516E-2</v>
      </c>
      <c r="H1385" s="17">
        <v>0.15893210974982999</v>
      </c>
      <c r="I1385" s="17">
        <v>5.6803959445544602E-2</v>
      </c>
      <c r="J1385" s="17">
        <v>5.7796185471015102E-2</v>
      </c>
      <c r="K1385" s="17">
        <v>4.4701570414006103E-2</v>
      </c>
      <c r="L1385" s="17">
        <v>4.8920973067436799E-2</v>
      </c>
      <c r="M1385" s="17"/>
      <c r="N1385" s="17">
        <v>0.149661409962693</v>
      </c>
      <c r="O1385" s="17">
        <v>4.8120312441421197E-2</v>
      </c>
      <c r="P1385" s="17">
        <v>3.2056063749839103E-2</v>
      </c>
      <c r="Q1385" s="17">
        <v>7.4118587579476897E-2</v>
      </c>
      <c r="R1385" s="17">
        <v>9.5154827810868994E-2</v>
      </c>
      <c r="S1385" s="17"/>
      <c r="T1385" s="17">
        <v>5.0801558258000097E-2</v>
      </c>
      <c r="U1385" s="17">
        <v>4.2705353856712501E-2</v>
      </c>
      <c r="V1385" s="17">
        <v>9.7578515387530596E-2</v>
      </c>
      <c r="W1385" s="17">
        <v>4.4325203379386703E-2</v>
      </c>
      <c r="X1385" s="17"/>
      <c r="Y1385" s="17">
        <v>7.8489931738440197E-2</v>
      </c>
      <c r="Z1385" s="17">
        <v>6.64953546251114E-2</v>
      </c>
      <c r="AA1385" s="17">
        <v>9.1734713194561099E-2</v>
      </c>
      <c r="AB1385" s="17">
        <v>7.9683208635295502E-2</v>
      </c>
      <c r="AC1385" s="17">
        <v>0</v>
      </c>
      <c r="AD1385" s="17">
        <v>3.3945570151307697E-2</v>
      </c>
      <c r="AE1385" s="17"/>
      <c r="AF1385" s="17">
        <v>6.6226747179759599E-2</v>
      </c>
      <c r="AG1385" s="17">
        <v>6.1452628462119602E-2</v>
      </c>
      <c r="AH1385" s="17"/>
      <c r="AI1385" s="17">
        <v>0.120404530022304</v>
      </c>
      <c r="AJ1385" s="17">
        <v>8.3441852839963707E-2</v>
      </c>
      <c r="AK1385" s="17">
        <v>5.5767799391533902E-2</v>
      </c>
      <c r="AL1385" s="17">
        <v>5.1169384339547597E-2</v>
      </c>
      <c r="AM1385" s="17">
        <v>7.3429936137272694E-2</v>
      </c>
      <c r="AN1385" s="17">
        <v>4.6469158728050297E-2</v>
      </c>
      <c r="AO1385" s="17">
        <v>0</v>
      </c>
      <c r="AP1385" s="17"/>
      <c r="AQ1385" s="17">
        <v>5.5458968936633303E-2</v>
      </c>
      <c r="AR1385" s="17">
        <v>9.5831282748878394E-2</v>
      </c>
      <c r="AS1385" s="17"/>
      <c r="AT1385" s="17">
        <v>2.4279576124980499E-2</v>
      </c>
      <c r="AU1385" s="17">
        <v>6.5259513417908602E-2</v>
      </c>
      <c r="AV1385" s="17">
        <v>8.31167490759607E-2</v>
      </c>
      <c r="AW1385" s="17"/>
      <c r="AX1385" s="17">
        <v>4.8670793580411098E-2</v>
      </c>
      <c r="AY1385" s="17">
        <v>7.4121600823198505E-2</v>
      </c>
      <c r="AZ1385" s="17"/>
      <c r="BA1385" s="17">
        <v>9.1734984911217302E-2</v>
      </c>
      <c r="BB1385" s="17">
        <v>7.4187451604943805E-2</v>
      </c>
      <c r="BC1385" s="17">
        <v>2.3559511697132999E-2</v>
      </c>
      <c r="BD1385" s="17">
        <v>0.119484785176472</v>
      </c>
      <c r="BE1385" s="17">
        <v>0.13880239372685799</v>
      </c>
      <c r="BF1385" s="17"/>
      <c r="BG1385" s="17">
        <v>7.8216340341795504E-2</v>
      </c>
      <c r="BH1385" s="17">
        <v>0.13294049855155299</v>
      </c>
    </row>
    <row r="1386" spans="2:60" x14ac:dyDescent="0.35">
      <c r="B1386" t="s">
        <v>349</v>
      </c>
      <c r="C1386" s="17">
        <v>8.8874798054718401E-2</v>
      </c>
      <c r="D1386" s="17">
        <v>9.5143184346218504E-2</v>
      </c>
      <c r="E1386" s="17">
        <v>7.9944539911929194E-2</v>
      </c>
      <c r="F1386" s="17"/>
      <c r="G1386" s="17">
        <v>8.2061871488822005E-2</v>
      </c>
      <c r="H1386" s="17">
        <v>0.101679480447133</v>
      </c>
      <c r="I1386" s="17">
        <v>6.9530363489713698E-2</v>
      </c>
      <c r="J1386" s="17">
        <v>7.7378016312124195E-2</v>
      </c>
      <c r="K1386" s="17">
        <v>6.8829693656524901E-2</v>
      </c>
      <c r="L1386" s="17">
        <v>0.122042935133012</v>
      </c>
      <c r="M1386" s="17"/>
      <c r="N1386" s="17">
        <v>0.12470702305049</v>
      </c>
      <c r="O1386" s="17">
        <v>7.7457167405659194E-2</v>
      </c>
      <c r="P1386" s="17">
        <v>9.5262847970877501E-2</v>
      </c>
      <c r="Q1386" s="17">
        <v>5.7228073739135001E-2</v>
      </c>
      <c r="R1386" s="17">
        <v>9.1655148690624397E-2</v>
      </c>
      <c r="S1386" s="17"/>
      <c r="T1386" s="17">
        <v>0.20497267342317099</v>
      </c>
      <c r="U1386" s="17">
        <v>2.8566207800364299E-2</v>
      </c>
      <c r="V1386" s="17">
        <v>7.8049230851320706E-2</v>
      </c>
      <c r="W1386" s="17">
        <v>0.10926856302502</v>
      </c>
      <c r="X1386" s="17"/>
      <c r="Y1386" s="17">
        <v>0.10074490721780401</v>
      </c>
      <c r="Z1386" s="17">
        <v>6.7543556659687101E-2</v>
      </c>
      <c r="AA1386" s="17">
        <v>0</v>
      </c>
      <c r="AB1386" s="17">
        <v>0.11788597567471799</v>
      </c>
      <c r="AC1386" s="17">
        <v>0</v>
      </c>
      <c r="AD1386" s="17">
        <v>0.141966827806706</v>
      </c>
      <c r="AE1386" s="17"/>
      <c r="AF1386" s="17">
        <v>9.2599265988329904E-2</v>
      </c>
      <c r="AG1386" s="17">
        <v>8.4627008827352607E-2</v>
      </c>
      <c r="AH1386" s="17"/>
      <c r="AI1386" s="17">
        <v>3.1362334319985703E-2</v>
      </c>
      <c r="AJ1386" s="17">
        <v>0.13912822666181501</v>
      </c>
      <c r="AK1386" s="17">
        <v>0.106038323448095</v>
      </c>
      <c r="AL1386" s="17">
        <v>0</v>
      </c>
      <c r="AM1386" s="17">
        <v>8.5541794990361297E-2</v>
      </c>
      <c r="AN1386" s="17">
        <v>8.5733894479159301E-2</v>
      </c>
      <c r="AO1386" s="17">
        <v>9.9004890494168399E-2</v>
      </c>
      <c r="AP1386" s="17"/>
      <c r="AQ1386" s="17">
        <v>6.4506469887502499E-2</v>
      </c>
      <c r="AR1386" s="17">
        <v>0.11539461879139901</v>
      </c>
      <c r="AS1386" s="17"/>
      <c r="AT1386" s="17">
        <v>5.2846518394048102E-2</v>
      </c>
      <c r="AU1386" s="17">
        <v>5.93317794506633E-2</v>
      </c>
      <c r="AV1386" s="17">
        <v>0.16084839186841099</v>
      </c>
      <c r="AW1386" s="17"/>
      <c r="AX1386" s="17">
        <v>4.1903355529495201E-2</v>
      </c>
      <c r="AY1386" s="17">
        <v>0.104577201907286</v>
      </c>
      <c r="AZ1386" s="17"/>
      <c r="BA1386" s="17">
        <v>0.24277190604622201</v>
      </c>
      <c r="BB1386" s="17">
        <v>6.2162732783310901E-2</v>
      </c>
      <c r="BC1386" s="17">
        <v>9.0347330500759299E-2</v>
      </c>
      <c r="BD1386" s="17">
        <v>4.6656838368752701E-2</v>
      </c>
      <c r="BE1386" s="17">
        <v>6.8605375910347197E-2</v>
      </c>
      <c r="BF1386" s="17"/>
      <c r="BG1386" s="17">
        <v>0.10363034257385</v>
      </c>
      <c r="BH1386" s="17">
        <v>6.1945129846012102E-2</v>
      </c>
    </row>
    <row r="1387" spans="2:60" x14ac:dyDescent="0.35">
      <c r="B1387" t="s">
        <v>350</v>
      </c>
      <c r="C1387" s="17">
        <v>0.33174453383582397</v>
      </c>
      <c r="D1387" s="17">
        <v>0.31983734360560301</v>
      </c>
      <c r="E1387" s="17">
        <v>0.346244416541857</v>
      </c>
      <c r="F1387" s="17"/>
      <c r="G1387" s="17">
        <v>0.23929672779679001</v>
      </c>
      <c r="H1387" s="17">
        <v>0.28437392753811203</v>
      </c>
      <c r="I1387" s="17">
        <v>0.268209101598051</v>
      </c>
      <c r="J1387" s="17">
        <v>0.32964087217647098</v>
      </c>
      <c r="K1387" s="17">
        <v>0.416497973504175</v>
      </c>
      <c r="L1387" s="17">
        <v>0.41022128636413302</v>
      </c>
      <c r="M1387" s="17"/>
      <c r="N1387" s="17">
        <v>0.32399109534415299</v>
      </c>
      <c r="O1387" s="17">
        <v>0.39540666589693302</v>
      </c>
      <c r="P1387" s="17">
        <v>0.31362522456845998</v>
      </c>
      <c r="Q1387" s="17">
        <v>0.41155540238425298</v>
      </c>
      <c r="R1387" s="17">
        <v>0.219660352587455</v>
      </c>
      <c r="S1387" s="17"/>
      <c r="T1387" s="17">
        <v>0.309876911860482</v>
      </c>
      <c r="U1387" s="17">
        <v>0.325352171146293</v>
      </c>
      <c r="V1387" s="17">
        <v>0.36525063348775699</v>
      </c>
      <c r="W1387" s="17">
        <v>0.28649623579838601</v>
      </c>
      <c r="X1387" s="17"/>
      <c r="Y1387" s="17">
        <v>0.28560016861258702</v>
      </c>
      <c r="Z1387" s="17">
        <v>0.36295647301325401</v>
      </c>
      <c r="AA1387" s="17">
        <v>0.168457580197026</v>
      </c>
      <c r="AB1387" s="17">
        <v>0.32369248631445002</v>
      </c>
      <c r="AC1387" s="17">
        <v>0.297173572074517</v>
      </c>
      <c r="AD1387" s="17">
        <v>0.39799310046661501</v>
      </c>
      <c r="AE1387" s="17"/>
      <c r="AF1387" s="17">
        <v>0.32705920528746701</v>
      </c>
      <c r="AG1387" s="17">
        <v>0.34106031938998099</v>
      </c>
      <c r="AH1387" s="17"/>
      <c r="AI1387" s="17">
        <v>0.33285299264661899</v>
      </c>
      <c r="AJ1387" s="17">
        <v>0.26086480489226299</v>
      </c>
      <c r="AK1387" s="17">
        <v>0.29081532736694798</v>
      </c>
      <c r="AL1387" s="17">
        <v>0.57614361117037205</v>
      </c>
      <c r="AM1387" s="17">
        <v>0.32017674550190001</v>
      </c>
      <c r="AN1387" s="17">
        <v>0.28282438006609401</v>
      </c>
      <c r="AO1387" s="17">
        <v>0.40751237531625001</v>
      </c>
      <c r="AP1387" s="17"/>
      <c r="AQ1387" s="17">
        <v>0.31655174260104402</v>
      </c>
      <c r="AR1387" s="17">
        <v>0.317384858603663</v>
      </c>
      <c r="AS1387" s="17"/>
      <c r="AT1387" s="17">
        <v>0.38033622562116498</v>
      </c>
      <c r="AU1387" s="17">
        <v>0.34236025425403899</v>
      </c>
      <c r="AV1387" s="17">
        <v>0.29219423519693499</v>
      </c>
      <c r="AW1387" s="17"/>
      <c r="AX1387" s="17">
        <v>0.33320318903621499</v>
      </c>
      <c r="AY1387" s="17">
        <v>0.33125691004130497</v>
      </c>
      <c r="AZ1387" s="17"/>
      <c r="BA1387" s="17">
        <v>0.38353829434782899</v>
      </c>
      <c r="BB1387" s="17">
        <v>0.32796866566676203</v>
      </c>
      <c r="BC1387" s="17">
        <v>0.3364508102123</v>
      </c>
      <c r="BD1387" s="17">
        <v>0.251753699732574</v>
      </c>
      <c r="BE1387" s="17">
        <v>0.386892672554765</v>
      </c>
      <c r="BF1387" s="17"/>
      <c r="BG1387" s="17">
        <v>0.340727373525954</v>
      </c>
      <c r="BH1387" s="17">
        <v>0.34588498308244398</v>
      </c>
    </row>
    <row r="1388" spans="2:60" x14ac:dyDescent="0.35">
      <c r="B1388" t="s">
        <v>351</v>
      </c>
      <c r="C1388" s="17">
        <v>0.39963539169725698</v>
      </c>
      <c r="D1388" s="17">
        <v>0.37471097483934901</v>
      </c>
      <c r="E1388" s="17">
        <v>0.42334625497103701</v>
      </c>
      <c r="F1388" s="17"/>
      <c r="G1388" s="17">
        <v>0.53918403095649403</v>
      </c>
      <c r="H1388" s="17">
        <v>0.45501448226492602</v>
      </c>
      <c r="I1388" s="17">
        <v>0.49537991431502398</v>
      </c>
      <c r="J1388" s="17">
        <v>0.33458592316153701</v>
      </c>
      <c r="K1388" s="17">
        <v>0.35195319508815398</v>
      </c>
      <c r="L1388" s="17">
        <v>0.28343273602427899</v>
      </c>
      <c r="M1388" s="17"/>
      <c r="N1388" s="17">
        <v>0.34460095696466803</v>
      </c>
      <c r="O1388" s="17">
        <v>0.404059856394484</v>
      </c>
      <c r="P1388" s="17">
        <v>0.44314528240453399</v>
      </c>
      <c r="Q1388" s="17">
        <v>0.341064423752861</v>
      </c>
      <c r="R1388" s="17">
        <v>0.44239594325374698</v>
      </c>
      <c r="S1388" s="17"/>
      <c r="T1388" s="17">
        <v>0.36131847170638098</v>
      </c>
      <c r="U1388" s="17">
        <v>0.45328679099781299</v>
      </c>
      <c r="V1388" s="17">
        <v>0.327172683690306</v>
      </c>
      <c r="W1388" s="17">
        <v>0.50150957692667397</v>
      </c>
      <c r="X1388" s="17"/>
      <c r="Y1388" s="17">
        <v>0.40902098316156899</v>
      </c>
      <c r="Z1388" s="17">
        <v>0.40386732367531702</v>
      </c>
      <c r="AA1388" s="17">
        <v>0.56495044195760302</v>
      </c>
      <c r="AB1388" s="17">
        <v>0.32804751750611499</v>
      </c>
      <c r="AC1388" s="17">
        <v>0.702826427925483</v>
      </c>
      <c r="AD1388" s="17">
        <v>0.34361245856567002</v>
      </c>
      <c r="AE1388" s="17"/>
      <c r="AF1388" s="17">
        <v>0.36887128174730499</v>
      </c>
      <c r="AG1388" s="17">
        <v>0.444875187915656</v>
      </c>
      <c r="AH1388" s="17"/>
      <c r="AI1388" s="17">
        <v>0.27452815818924597</v>
      </c>
      <c r="AJ1388" s="17">
        <v>0.44032873896511698</v>
      </c>
      <c r="AK1388" s="17">
        <v>0.439072082658303</v>
      </c>
      <c r="AL1388" s="17">
        <v>0.29875639027911799</v>
      </c>
      <c r="AM1388" s="17">
        <v>0.39832387738811698</v>
      </c>
      <c r="AN1388" s="17">
        <v>0.50086666100385502</v>
      </c>
      <c r="AO1388" s="17">
        <v>0.15866247885531401</v>
      </c>
      <c r="AP1388" s="17"/>
      <c r="AQ1388" s="17">
        <v>0.50028577986230405</v>
      </c>
      <c r="AR1388" s="17">
        <v>0.36390145060200002</v>
      </c>
      <c r="AS1388" s="17"/>
      <c r="AT1388" s="17">
        <v>0.50854097079172</v>
      </c>
      <c r="AU1388" s="17">
        <v>0.42227669740405299</v>
      </c>
      <c r="AV1388" s="17">
        <v>0.32922989679889603</v>
      </c>
      <c r="AW1388" s="17"/>
      <c r="AX1388" s="17">
        <v>0.47482947570239298</v>
      </c>
      <c r="AY1388" s="17">
        <v>0.37449824855462299</v>
      </c>
      <c r="AZ1388" s="17"/>
      <c r="BA1388" s="17">
        <v>0.19513310343322199</v>
      </c>
      <c r="BB1388" s="17">
        <v>0.45212664981362999</v>
      </c>
      <c r="BC1388" s="17">
        <v>0.459998425684918</v>
      </c>
      <c r="BD1388" s="17">
        <v>0.55018637974989304</v>
      </c>
      <c r="BE1388" s="17">
        <v>0.22019426737125999</v>
      </c>
      <c r="BF1388" s="17"/>
      <c r="BG1388" s="17">
        <v>0.39312129638965798</v>
      </c>
      <c r="BH1388" s="17">
        <v>0.32032980777190501</v>
      </c>
    </row>
    <row r="1389" spans="2:60" x14ac:dyDescent="0.35">
      <c r="B1389" t="s">
        <v>352</v>
      </c>
      <c r="C1389" s="17">
        <v>6.8788328352907796E-2</v>
      </c>
      <c r="D1389" s="17">
        <v>9.2134036628960705E-2</v>
      </c>
      <c r="E1389" s="17">
        <v>4.5895113939822998E-2</v>
      </c>
      <c r="F1389" s="17"/>
      <c r="G1389" s="17">
        <v>9.2187445438018198E-2</v>
      </c>
      <c r="H1389" s="17">
        <v>0</v>
      </c>
      <c r="I1389" s="17">
        <v>7.5725446418344194E-2</v>
      </c>
      <c r="J1389" s="17">
        <v>0.108824746248415</v>
      </c>
      <c r="K1389" s="17">
        <v>6.9718593054544406E-2</v>
      </c>
      <c r="L1389" s="17">
        <v>7.7707487289534694E-2</v>
      </c>
      <c r="M1389" s="17"/>
      <c r="N1389" s="17">
        <v>2.9825515812786502E-2</v>
      </c>
      <c r="O1389" s="17">
        <v>4.8385772713704298E-2</v>
      </c>
      <c r="P1389" s="17">
        <v>6.5662120878435495E-2</v>
      </c>
      <c r="Q1389" s="17">
        <v>9.7167329023267607E-2</v>
      </c>
      <c r="R1389" s="17">
        <v>0.12427898427360801</v>
      </c>
      <c r="S1389" s="17"/>
      <c r="T1389" s="17">
        <v>5.2726331694915002E-2</v>
      </c>
      <c r="U1389" s="17">
        <v>8.0219425508016903E-2</v>
      </c>
      <c r="V1389" s="17">
        <v>7.2825246665917401E-2</v>
      </c>
      <c r="W1389" s="17">
        <v>5.8400420870534299E-2</v>
      </c>
      <c r="X1389" s="17"/>
      <c r="Y1389" s="17">
        <v>8.0169233661579006E-2</v>
      </c>
      <c r="Z1389" s="17">
        <v>6.1822542647637098E-2</v>
      </c>
      <c r="AA1389" s="17">
        <v>0.105396465247692</v>
      </c>
      <c r="AB1389" s="17">
        <v>0.10312037287697499</v>
      </c>
      <c r="AC1389" s="17">
        <v>0</v>
      </c>
      <c r="AD1389" s="17">
        <v>3.19901951677138E-2</v>
      </c>
      <c r="AE1389" s="17"/>
      <c r="AF1389" s="17">
        <v>8.5745313995321606E-2</v>
      </c>
      <c r="AG1389" s="17">
        <v>4.6441112019381399E-2</v>
      </c>
      <c r="AH1389" s="17"/>
      <c r="AI1389" s="17">
        <v>7.6696061181955197E-2</v>
      </c>
      <c r="AJ1389" s="17">
        <v>4.5014206359729698E-2</v>
      </c>
      <c r="AK1389" s="17">
        <v>6.8400882827194698E-2</v>
      </c>
      <c r="AL1389" s="17">
        <v>3.8285968506965203E-2</v>
      </c>
      <c r="AM1389" s="17">
        <v>0.103981808075055</v>
      </c>
      <c r="AN1389" s="17">
        <v>2.4930912366765701E-2</v>
      </c>
      <c r="AO1389" s="17">
        <v>0.20252223759245699</v>
      </c>
      <c r="AP1389" s="17"/>
      <c r="AQ1389" s="17">
        <v>4.9607652728556398E-2</v>
      </c>
      <c r="AR1389" s="17">
        <v>7.9432972660577097E-2</v>
      </c>
      <c r="AS1389" s="17"/>
      <c r="AT1389" s="17">
        <v>3.3996709068086398E-2</v>
      </c>
      <c r="AU1389" s="17">
        <v>5.5771175682425699E-2</v>
      </c>
      <c r="AV1389" s="17">
        <v>0.104979916856362</v>
      </c>
      <c r="AW1389" s="17"/>
      <c r="AX1389" s="17">
        <v>4.0196240167709202E-2</v>
      </c>
      <c r="AY1389" s="17">
        <v>7.8346572501597295E-2</v>
      </c>
      <c r="AZ1389" s="17"/>
      <c r="BA1389" s="17">
        <v>8.6821711261509601E-2</v>
      </c>
      <c r="BB1389" s="17">
        <v>5.2167895479460602E-2</v>
      </c>
      <c r="BC1389" s="17">
        <v>6.0078460950892802E-2</v>
      </c>
      <c r="BD1389" s="17">
        <v>3.1918296972308101E-2</v>
      </c>
      <c r="BE1389" s="17">
        <v>0.13974995191423001</v>
      </c>
      <c r="BF1389" s="17"/>
      <c r="BG1389" s="17">
        <v>6.0124362388876001E-2</v>
      </c>
      <c r="BH1389" s="17">
        <v>0.107028621207041</v>
      </c>
    </row>
    <row r="1390" spans="2:60" x14ac:dyDescent="0.35">
      <c r="B1390" t="s">
        <v>280</v>
      </c>
      <c r="C1390" s="17">
        <v>4.3211832433621401E-2</v>
      </c>
      <c r="D1390" s="17">
        <v>2.34229003208139E-2</v>
      </c>
      <c r="E1390" s="17">
        <v>6.3398608606502496E-2</v>
      </c>
      <c r="F1390" s="17"/>
      <c r="G1390" s="17">
        <v>2.3308496558323701E-2</v>
      </c>
      <c r="H1390" s="17">
        <v>0</v>
      </c>
      <c r="I1390" s="17">
        <v>3.4351214733322401E-2</v>
      </c>
      <c r="J1390" s="17">
        <v>9.17742566304382E-2</v>
      </c>
      <c r="K1390" s="17">
        <v>4.8298974282595303E-2</v>
      </c>
      <c r="L1390" s="17">
        <v>5.7674582121604603E-2</v>
      </c>
      <c r="M1390" s="17"/>
      <c r="N1390" s="17">
        <v>2.7213998865209602E-2</v>
      </c>
      <c r="O1390" s="17">
        <v>2.65702251477982E-2</v>
      </c>
      <c r="P1390" s="17">
        <v>5.0248460427854497E-2</v>
      </c>
      <c r="Q1390" s="17">
        <v>1.88661835210059E-2</v>
      </c>
      <c r="R1390" s="17">
        <v>2.68547433836973E-2</v>
      </c>
      <c r="S1390" s="17"/>
      <c r="T1390" s="17">
        <v>2.0304053057051099E-2</v>
      </c>
      <c r="U1390" s="17">
        <v>6.9870050690800503E-2</v>
      </c>
      <c r="V1390" s="17">
        <v>5.9123689917168099E-2</v>
      </c>
      <c r="W1390" s="17">
        <v>0</v>
      </c>
      <c r="X1390" s="17"/>
      <c r="Y1390" s="17">
        <v>4.59747756080204E-2</v>
      </c>
      <c r="Z1390" s="17">
        <v>3.7314749378992797E-2</v>
      </c>
      <c r="AA1390" s="17">
        <v>6.9460799403117598E-2</v>
      </c>
      <c r="AB1390" s="17">
        <v>4.7570438992446902E-2</v>
      </c>
      <c r="AC1390" s="17">
        <v>0</v>
      </c>
      <c r="AD1390" s="17">
        <v>5.0491847841987597E-2</v>
      </c>
      <c r="AE1390" s="17"/>
      <c r="AF1390" s="17">
        <v>5.9498185801816802E-2</v>
      </c>
      <c r="AG1390" s="17">
        <v>2.1543743385509E-2</v>
      </c>
      <c r="AH1390" s="17"/>
      <c r="AI1390" s="17">
        <v>0.16415592363989101</v>
      </c>
      <c r="AJ1390" s="17">
        <v>3.1222170281111499E-2</v>
      </c>
      <c r="AK1390" s="17">
        <v>3.9905584307925603E-2</v>
      </c>
      <c r="AL1390" s="17">
        <v>3.5644645703997002E-2</v>
      </c>
      <c r="AM1390" s="17">
        <v>1.8545837907294499E-2</v>
      </c>
      <c r="AN1390" s="17">
        <v>5.9174993356075699E-2</v>
      </c>
      <c r="AO1390" s="17">
        <v>0.13229801774181099</v>
      </c>
      <c r="AP1390" s="17"/>
      <c r="AQ1390" s="17">
        <v>1.35893859839598E-2</v>
      </c>
      <c r="AR1390" s="17">
        <v>2.8054816593482301E-2</v>
      </c>
      <c r="AS1390" s="17"/>
      <c r="AT1390" s="17">
        <v>0</v>
      </c>
      <c r="AU1390" s="17">
        <v>5.5000579790909797E-2</v>
      </c>
      <c r="AV1390" s="17">
        <v>2.9630810203436098E-2</v>
      </c>
      <c r="AW1390" s="17"/>
      <c r="AX1390" s="17">
        <v>6.1196945983776202E-2</v>
      </c>
      <c r="AY1390" s="17">
        <v>3.7199466171989798E-2</v>
      </c>
      <c r="AZ1390" s="17"/>
      <c r="BA1390" s="17">
        <v>0</v>
      </c>
      <c r="BB1390" s="17">
        <v>3.1386604651893003E-2</v>
      </c>
      <c r="BC1390" s="17">
        <v>2.95654609539973E-2</v>
      </c>
      <c r="BD1390" s="17">
        <v>0</v>
      </c>
      <c r="BE1390" s="17">
        <v>4.5755338522539803E-2</v>
      </c>
      <c r="BF1390" s="17"/>
      <c r="BG1390" s="17">
        <v>2.41802847798675E-2</v>
      </c>
      <c r="BH1390" s="17">
        <v>3.1870959541044998E-2</v>
      </c>
    </row>
    <row r="1391" spans="2:60" x14ac:dyDescent="0.35">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row>
    <row r="1392" spans="2:60" x14ac:dyDescent="0.35">
      <c r="B1392" s="6" t="s">
        <v>475</v>
      </c>
      <c r="C1392" s="17"/>
      <c r="D1392" s="17"/>
      <c r="E1392" s="17"/>
      <c r="F1392" s="17"/>
      <c r="G1392" s="17"/>
      <c r="H1392" s="17"/>
      <c r="I1392" s="17"/>
      <c r="J1392" s="17"/>
      <c r="K1392" s="17"/>
      <c r="L1392" s="17"/>
      <c r="M1392" s="17"/>
      <c r="N1392" s="17"/>
      <c r="O1392" s="17"/>
      <c r="P1392" s="17"/>
      <c r="Q1392" s="17"/>
      <c r="R1392" s="17"/>
      <c r="S1392" s="17"/>
      <c r="T1392" s="17"/>
      <c r="U1392" s="17"/>
      <c r="V1392" s="17"/>
      <c r="W1392" s="17"/>
      <c r="X1392" s="17"/>
      <c r="Y1392" s="17"/>
      <c r="Z1392" s="17"/>
      <c r="AA1392" s="17"/>
      <c r="AB1392" s="17"/>
      <c r="AC1392" s="17"/>
      <c r="AD1392" s="17"/>
      <c r="AE1392" s="17"/>
      <c r="AF1392" s="17"/>
      <c r="AG1392" s="17"/>
      <c r="AH1392" s="17"/>
      <c r="AI1392" s="17"/>
      <c r="AJ1392" s="17"/>
      <c r="AK1392" s="17"/>
      <c r="AL1392" s="17"/>
      <c r="AM1392" s="17"/>
      <c r="AN1392" s="17"/>
      <c r="AO1392" s="17"/>
      <c r="AP1392" s="17"/>
      <c r="AQ1392" s="17"/>
      <c r="AR1392" s="17"/>
      <c r="AS1392" s="17"/>
      <c r="AT1392" s="17"/>
      <c r="AU1392" s="17"/>
      <c r="AV1392" s="17"/>
      <c r="AW1392" s="17"/>
      <c r="AX1392" s="17"/>
      <c r="AY1392" s="17"/>
      <c r="AZ1392" s="17"/>
      <c r="BA1392" s="17"/>
      <c r="BB1392" s="17"/>
      <c r="BC1392" s="17"/>
      <c r="BD1392" s="17"/>
      <c r="BE1392" s="17"/>
      <c r="BF1392" s="17"/>
      <c r="BG1392" s="17"/>
      <c r="BH1392" s="17"/>
    </row>
    <row r="1393" spans="2:60" x14ac:dyDescent="0.35">
      <c r="B1393" s="24" t="s">
        <v>182</v>
      </c>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row>
    <row r="1394" spans="2:60" x14ac:dyDescent="0.35">
      <c r="B1394" t="s">
        <v>348</v>
      </c>
      <c r="C1394" s="17">
        <v>0.129878361064488</v>
      </c>
      <c r="D1394" s="17">
        <v>0.14867440405006399</v>
      </c>
      <c r="E1394" s="17">
        <v>0.110709537983714</v>
      </c>
      <c r="F1394" s="17"/>
      <c r="G1394" s="17">
        <v>0.13985185955996501</v>
      </c>
      <c r="H1394" s="17">
        <v>0.11193476931554899</v>
      </c>
      <c r="I1394" s="17">
        <v>0.11496510107816101</v>
      </c>
      <c r="J1394" s="17">
        <v>8.8364164801601294E-2</v>
      </c>
      <c r="K1394" s="17">
        <v>0.19493464278615499</v>
      </c>
      <c r="L1394" s="17">
        <v>0.133745914742671</v>
      </c>
      <c r="M1394" s="17"/>
      <c r="N1394" s="17">
        <v>0.15721585092806101</v>
      </c>
      <c r="O1394" s="17">
        <v>0.18734023396340499</v>
      </c>
      <c r="P1394" s="17">
        <v>0.10063182333654801</v>
      </c>
      <c r="Q1394" s="17">
        <v>1.7580644807953599E-2</v>
      </c>
      <c r="R1394" s="17">
        <v>0.14859645442897401</v>
      </c>
      <c r="S1394" s="17"/>
      <c r="T1394" s="17">
        <v>0.15563585475549199</v>
      </c>
      <c r="U1394" s="17">
        <v>0.141390838902726</v>
      </c>
      <c r="V1394" s="17">
        <v>0.16385713700849799</v>
      </c>
      <c r="W1394" s="17">
        <v>4.34065224405236E-2</v>
      </c>
      <c r="X1394" s="17"/>
      <c r="Y1394" s="17">
        <v>0.122299597892463</v>
      </c>
      <c r="Z1394" s="17">
        <v>0.118363540424203</v>
      </c>
      <c r="AA1394" s="17">
        <v>0.19217283488036099</v>
      </c>
      <c r="AB1394" s="17">
        <v>0.173719208540249</v>
      </c>
      <c r="AC1394" s="17">
        <v>0</v>
      </c>
      <c r="AD1394" s="17">
        <v>0.15741301211876699</v>
      </c>
      <c r="AE1394" s="17"/>
      <c r="AF1394" s="17">
        <v>0.115695473862236</v>
      </c>
      <c r="AG1394" s="17">
        <v>0.15169227067801</v>
      </c>
      <c r="AH1394" s="17"/>
      <c r="AI1394" s="17">
        <v>0.1351397060457</v>
      </c>
      <c r="AJ1394" s="17">
        <v>0.26552250070274602</v>
      </c>
      <c r="AK1394" s="17">
        <v>6.5780699930000699E-2</v>
      </c>
      <c r="AL1394" s="17">
        <v>0.13469100520404401</v>
      </c>
      <c r="AM1394" s="17">
        <v>9.1732673295284298E-2</v>
      </c>
      <c r="AN1394" s="17">
        <v>6.3511048749384305E-2</v>
      </c>
      <c r="AO1394" s="17">
        <v>0</v>
      </c>
      <c r="AP1394" s="17"/>
      <c r="AQ1394" s="17">
        <v>9.1244144130441004E-2</v>
      </c>
      <c r="AR1394" s="17">
        <v>0.138885400513834</v>
      </c>
      <c r="AS1394" s="17"/>
      <c r="AT1394" s="17">
        <v>6.3434786572845903E-2</v>
      </c>
      <c r="AU1394" s="17">
        <v>0.15271962899125299</v>
      </c>
      <c r="AV1394" s="17">
        <v>0.12599783761948999</v>
      </c>
      <c r="AW1394" s="17"/>
      <c r="AX1394" s="17">
        <v>9.0416080822633596E-2</v>
      </c>
      <c r="AY1394" s="17">
        <v>0.14332020488515701</v>
      </c>
      <c r="AZ1394" s="17"/>
      <c r="BA1394" s="17">
        <v>0.172148648716729</v>
      </c>
      <c r="BB1394" s="17">
        <v>0.13763060552951401</v>
      </c>
      <c r="BC1394" s="17">
        <v>7.3373135641942699E-2</v>
      </c>
      <c r="BD1394" s="17">
        <v>0.123416099712943</v>
      </c>
      <c r="BE1394" s="17">
        <v>0.26561367893075999</v>
      </c>
      <c r="BF1394" s="17"/>
      <c r="BG1394" s="17">
        <v>0.14591136130188201</v>
      </c>
      <c r="BH1394" s="17">
        <v>0.22414011168532899</v>
      </c>
    </row>
    <row r="1395" spans="2:60" x14ac:dyDescent="0.35">
      <c r="B1395" t="s">
        <v>349</v>
      </c>
      <c r="C1395" s="17">
        <v>0.17214639666113299</v>
      </c>
      <c r="D1395" s="17">
        <v>0.175675228939776</v>
      </c>
      <c r="E1395" s="17">
        <v>0.16854757739460299</v>
      </c>
      <c r="F1395" s="17"/>
      <c r="G1395" s="17">
        <v>0.19449698412713301</v>
      </c>
      <c r="H1395" s="17">
        <v>0.18217443737089201</v>
      </c>
      <c r="I1395" s="17">
        <v>0.13663423448342599</v>
      </c>
      <c r="J1395" s="17">
        <v>0.16658624942855699</v>
      </c>
      <c r="K1395" s="17">
        <v>0.15371114034068301</v>
      </c>
      <c r="L1395" s="17">
        <v>0.19387233128193401</v>
      </c>
      <c r="M1395" s="17"/>
      <c r="N1395" s="17">
        <v>0.17940052623337799</v>
      </c>
      <c r="O1395" s="17">
        <v>0.19981112679040899</v>
      </c>
      <c r="P1395" s="17">
        <v>0.18776144649344401</v>
      </c>
      <c r="Q1395" s="17">
        <v>0.19856989207411399</v>
      </c>
      <c r="R1395" s="17">
        <v>8.87784585800033E-2</v>
      </c>
      <c r="S1395" s="17"/>
      <c r="T1395" s="17">
        <v>0.130952868523774</v>
      </c>
      <c r="U1395" s="17">
        <v>0.22055659488808599</v>
      </c>
      <c r="V1395" s="17">
        <v>0.18305802187724499</v>
      </c>
      <c r="W1395" s="17">
        <v>0.13906512812843599</v>
      </c>
      <c r="X1395" s="17"/>
      <c r="Y1395" s="17">
        <v>0.196961882032332</v>
      </c>
      <c r="Z1395" s="17">
        <v>0.13107189291134999</v>
      </c>
      <c r="AA1395" s="17">
        <v>5.1935979190729502E-2</v>
      </c>
      <c r="AB1395" s="17">
        <v>0.20112791588312801</v>
      </c>
      <c r="AC1395" s="17">
        <v>0.21770077531873799</v>
      </c>
      <c r="AD1395" s="17">
        <v>0.25467941274522399</v>
      </c>
      <c r="AE1395" s="17"/>
      <c r="AF1395" s="17">
        <v>0.16027165967864801</v>
      </c>
      <c r="AG1395" s="17">
        <v>0.19122029169980301</v>
      </c>
      <c r="AH1395" s="17"/>
      <c r="AI1395" s="17">
        <v>0.23095875725113801</v>
      </c>
      <c r="AJ1395" s="17">
        <v>0.13359156909504499</v>
      </c>
      <c r="AK1395" s="17">
        <v>0.20713592053226201</v>
      </c>
      <c r="AL1395" s="17">
        <v>0.129271537613347</v>
      </c>
      <c r="AM1395" s="17">
        <v>0.192011948233688</v>
      </c>
      <c r="AN1395" s="17">
        <v>0.202325531532768</v>
      </c>
      <c r="AO1395" s="17">
        <v>0</v>
      </c>
      <c r="AP1395" s="17"/>
      <c r="AQ1395" s="17">
        <v>0.19240893229018799</v>
      </c>
      <c r="AR1395" s="17">
        <v>0.18235437120119899</v>
      </c>
      <c r="AS1395" s="17"/>
      <c r="AT1395" s="17">
        <v>0.12907068306255301</v>
      </c>
      <c r="AU1395" s="17">
        <v>0.18499669825447601</v>
      </c>
      <c r="AV1395" s="17">
        <v>0.20618364806457001</v>
      </c>
      <c r="AW1395" s="17"/>
      <c r="AX1395" s="17">
        <v>0.222749145698101</v>
      </c>
      <c r="AY1395" s="17">
        <v>0.15490982935476599</v>
      </c>
      <c r="AZ1395" s="17"/>
      <c r="BA1395" s="17">
        <v>0.14216325683696901</v>
      </c>
      <c r="BB1395" s="17">
        <v>0.18629579803649099</v>
      </c>
      <c r="BC1395" s="17">
        <v>0.17405385974975501</v>
      </c>
      <c r="BD1395" s="17">
        <v>0.21718107930039199</v>
      </c>
      <c r="BE1395" s="17">
        <v>0.18975217932331601</v>
      </c>
      <c r="BF1395" s="17"/>
      <c r="BG1395" s="17">
        <v>0.17570855839184699</v>
      </c>
      <c r="BH1395" s="17">
        <v>0.19775213497604099</v>
      </c>
    </row>
    <row r="1396" spans="2:60" x14ac:dyDescent="0.35">
      <c r="B1396" t="s">
        <v>350</v>
      </c>
      <c r="C1396" s="17">
        <v>0.456327333816473</v>
      </c>
      <c r="D1396" s="17">
        <v>0.42081492405431098</v>
      </c>
      <c r="E1396" s="17">
        <v>0.49254405775274102</v>
      </c>
      <c r="F1396" s="17"/>
      <c r="G1396" s="17">
        <v>0.36080246439799402</v>
      </c>
      <c r="H1396" s="17">
        <v>0.49775614322786199</v>
      </c>
      <c r="I1396" s="17">
        <v>0.418705124382595</v>
      </c>
      <c r="J1396" s="17">
        <v>0.47433751460034201</v>
      </c>
      <c r="K1396" s="17">
        <v>0.38137435455614999</v>
      </c>
      <c r="L1396" s="17">
        <v>0.52646706600342996</v>
      </c>
      <c r="M1396" s="17"/>
      <c r="N1396" s="17">
        <v>0.43590500383985997</v>
      </c>
      <c r="O1396" s="17">
        <v>0.52157241252967501</v>
      </c>
      <c r="P1396" s="17">
        <v>0.46250891133050298</v>
      </c>
      <c r="Q1396" s="17">
        <v>0.48134658379909501</v>
      </c>
      <c r="R1396" s="17">
        <v>0.35364529230999298</v>
      </c>
      <c r="S1396" s="17"/>
      <c r="T1396" s="17">
        <v>0.41894104387973302</v>
      </c>
      <c r="U1396" s="17">
        <v>0.43570735140002598</v>
      </c>
      <c r="V1396" s="17">
        <v>0.415395357664891</v>
      </c>
      <c r="W1396" s="17">
        <v>0.57097277855558504</v>
      </c>
      <c r="X1396" s="17"/>
      <c r="Y1396" s="17">
        <v>0.39401276951715403</v>
      </c>
      <c r="Z1396" s="17">
        <v>0.51007475201812802</v>
      </c>
      <c r="AA1396" s="17">
        <v>0.48340070674081898</v>
      </c>
      <c r="AB1396" s="17">
        <v>0.52103282565505804</v>
      </c>
      <c r="AC1396" s="17">
        <v>0.78229922468126201</v>
      </c>
      <c r="AD1396" s="17">
        <v>0.39878129032073301</v>
      </c>
      <c r="AE1396" s="17"/>
      <c r="AF1396" s="17">
        <v>0.44925538070800097</v>
      </c>
      <c r="AG1396" s="17">
        <v>0.47220674772643301</v>
      </c>
      <c r="AH1396" s="17"/>
      <c r="AI1396" s="17">
        <v>0.44401188943151898</v>
      </c>
      <c r="AJ1396" s="17">
        <v>0.45913182327672702</v>
      </c>
      <c r="AK1396" s="17">
        <v>0.49127118087620902</v>
      </c>
      <c r="AL1396" s="17">
        <v>0.56178814071648298</v>
      </c>
      <c r="AM1396" s="17">
        <v>0.38421137354152501</v>
      </c>
      <c r="AN1396" s="17">
        <v>0.447128338755031</v>
      </c>
      <c r="AO1396" s="17">
        <v>0.54297021327408901</v>
      </c>
      <c r="AP1396" s="17"/>
      <c r="AQ1396" s="17">
        <v>0.46220750887712703</v>
      </c>
      <c r="AR1396" s="17">
        <v>0.46010909438845399</v>
      </c>
      <c r="AS1396" s="17"/>
      <c r="AT1396" s="17">
        <v>0.50200955227792898</v>
      </c>
      <c r="AU1396" s="17">
        <v>0.428525887978982</v>
      </c>
      <c r="AV1396" s="17">
        <v>0.44511035954850903</v>
      </c>
      <c r="AW1396" s="17"/>
      <c r="AX1396" s="17">
        <v>0.47720878522356402</v>
      </c>
      <c r="AY1396" s="17">
        <v>0.44921458698981298</v>
      </c>
      <c r="AZ1396" s="17"/>
      <c r="BA1396" s="17">
        <v>0.416733600208545</v>
      </c>
      <c r="BB1396" s="17">
        <v>0.44697184621535502</v>
      </c>
      <c r="BC1396" s="17">
        <v>0.50577489541221099</v>
      </c>
      <c r="BD1396" s="17">
        <v>0.30477088950519099</v>
      </c>
      <c r="BE1396" s="17">
        <v>0.39707345711073999</v>
      </c>
      <c r="BF1396" s="17"/>
      <c r="BG1396" s="17">
        <v>0.43971779856239002</v>
      </c>
      <c r="BH1396" s="17">
        <v>0.37015234659977397</v>
      </c>
    </row>
    <row r="1397" spans="2:60" x14ac:dyDescent="0.35">
      <c r="B1397" t="s">
        <v>351</v>
      </c>
      <c r="C1397" s="17">
        <v>0.17800011112196701</v>
      </c>
      <c r="D1397" s="17">
        <v>0.20171313300030699</v>
      </c>
      <c r="E1397" s="17">
        <v>0.15381679118355099</v>
      </c>
      <c r="F1397" s="17"/>
      <c r="G1397" s="17">
        <v>0.16259662972803701</v>
      </c>
      <c r="H1397" s="17">
        <v>0.16212284677560099</v>
      </c>
      <c r="I1397" s="17">
        <v>0.28250795354547698</v>
      </c>
      <c r="J1397" s="17">
        <v>0.18051775772223499</v>
      </c>
      <c r="K1397" s="17">
        <v>0.22174896893059201</v>
      </c>
      <c r="L1397" s="17">
        <v>9.3294995704572795E-2</v>
      </c>
      <c r="M1397" s="17"/>
      <c r="N1397" s="17">
        <v>0.15787945300178599</v>
      </c>
      <c r="O1397" s="17">
        <v>7.4828944741076098E-2</v>
      </c>
      <c r="P1397" s="17">
        <v>0.177639807116273</v>
      </c>
      <c r="Q1397" s="17">
        <v>0.28053224788124198</v>
      </c>
      <c r="R1397" s="17">
        <v>0.32942262541491202</v>
      </c>
      <c r="S1397" s="17"/>
      <c r="T1397" s="17">
        <v>0.24007008945723399</v>
      </c>
      <c r="U1397" s="17">
        <v>0.12954800702944499</v>
      </c>
      <c r="V1397" s="17">
        <v>0.16945835209201601</v>
      </c>
      <c r="W1397" s="17">
        <v>0.19245243916662699</v>
      </c>
      <c r="X1397" s="17"/>
      <c r="Y1397" s="17">
        <v>0.19585224163635001</v>
      </c>
      <c r="Z1397" s="17">
        <v>0.19428001656305999</v>
      </c>
      <c r="AA1397" s="17">
        <v>0.15468028478978699</v>
      </c>
      <c r="AB1397" s="17">
        <v>0.104120049921564</v>
      </c>
      <c r="AC1397" s="17">
        <v>0</v>
      </c>
      <c r="AD1397" s="17">
        <v>0.135997742065501</v>
      </c>
      <c r="AE1397" s="17"/>
      <c r="AF1397" s="17">
        <v>0.20513878475653899</v>
      </c>
      <c r="AG1397" s="17">
        <v>0.14170860549945999</v>
      </c>
      <c r="AH1397" s="17"/>
      <c r="AI1397" s="17">
        <v>0.18988964727164301</v>
      </c>
      <c r="AJ1397" s="17">
        <v>9.3925989918659997E-2</v>
      </c>
      <c r="AK1397" s="17">
        <v>0.17348577136676399</v>
      </c>
      <c r="AL1397" s="17">
        <v>8.9707393185551307E-2</v>
      </c>
      <c r="AM1397" s="17">
        <v>0.255987266438581</v>
      </c>
      <c r="AN1397" s="17">
        <v>0.258763090700594</v>
      </c>
      <c r="AO1397" s="17">
        <v>0.16425611954864799</v>
      </c>
      <c r="AP1397" s="17"/>
      <c r="AQ1397" s="17">
        <v>0.21787914523615701</v>
      </c>
      <c r="AR1397" s="17">
        <v>0.13482882254728901</v>
      </c>
      <c r="AS1397" s="17"/>
      <c r="AT1397" s="17">
        <v>0.279513969201996</v>
      </c>
      <c r="AU1397" s="17">
        <v>0.16121753392129501</v>
      </c>
      <c r="AV1397" s="17">
        <v>0.14712090269363701</v>
      </c>
      <c r="AW1397" s="17"/>
      <c r="AX1397" s="17">
        <v>0.164250050994311</v>
      </c>
      <c r="AY1397" s="17">
        <v>0.18268372696038401</v>
      </c>
      <c r="AZ1397" s="17"/>
      <c r="BA1397" s="17">
        <v>0.22993706719997101</v>
      </c>
      <c r="BB1397" s="17">
        <v>0.18954967027995301</v>
      </c>
      <c r="BC1397" s="17">
        <v>0.20357988351543599</v>
      </c>
      <c r="BD1397" s="17">
        <v>0.27897874280913598</v>
      </c>
      <c r="BE1397" s="17">
        <v>3.6047542779365803E-2</v>
      </c>
      <c r="BF1397" s="17"/>
      <c r="BG1397" s="17">
        <v>0.19923846313424301</v>
      </c>
      <c r="BH1397" s="17">
        <v>0.10690123463451801</v>
      </c>
    </row>
    <row r="1398" spans="2:60" x14ac:dyDescent="0.35">
      <c r="B1398" t="s">
        <v>352</v>
      </c>
      <c r="C1398" s="17">
        <v>2.4808262903310702E-2</v>
      </c>
      <c r="D1398" s="17">
        <v>1.8129325174481899E-2</v>
      </c>
      <c r="E1398" s="17">
        <v>3.1619663355505402E-2</v>
      </c>
      <c r="F1398" s="17"/>
      <c r="G1398" s="17">
        <v>7.3947309737058306E-2</v>
      </c>
      <c r="H1398" s="17">
        <v>1.5772700297868199E-2</v>
      </c>
      <c r="I1398" s="17">
        <v>0</v>
      </c>
      <c r="J1398" s="17">
        <v>1.37839599135747E-2</v>
      </c>
      <c r="K1398" s="17">
        <v>2.5918972488966598E-2</v>
      </c>
      <c r="L1398" s="17">
        <v>3.5569359851778198E-2</v>
      </c>
      <c r="M1398" s="17"/>
      <c r="N1398" s="17">
        <v>2.5626618759500099E-2</v>
      </c>
      <c r="O1398" s="17">
        <v>8.5438416283464408E-3</v>
      </c>
      <c r="P1398" s="17">
        <v>2.3599099258218501E-2</v>
      </c>
      <c r="Q1398" s="17">
        <v>2.1970631437596502E-2</v>
      </c>
      <c r="R1398" s="17">
        <v>6.0168208797750401E-2</v>
      </c>
      <c r="S1398" s="17"/>
      <c r="T1398" s="17">
        <v>2.3015633195465901E-2</v>
      </c>
      <c r="U1398" s="17">
        <v>3.62430429035345E-2</v>
      </c>
      <c r="V1398" s="17">
        <v>1.9531603795672401E-2</v>
      </c>
      <c r="W1398" s="17">
        <v>2.48843046293496E-2</v>
      </c>
      <c r="X1398" s="17"/>
      <c r="Y1398" s="17">
        <v>3.0633716346116901E-2</v>
      </c>
      <c r="Z1398" s="17">
        <v>4.9225255984511303E-3</v>
      </c>
      <c r="AA1398" s="17">
        <v>0.11781019439830399</v>
      </c>
      <c r="AB1398" s="17">
        <v>0</v>
      </c>
      <c r="AC1398" s="17">
        <v>0</v>
      </c>
      <c r="AD1398" s="17">
        <v>5.3128542749775298E-2</v>
      </c>
      <c r="AE1398" s="17"/>
      <c r="AF1398" s="17">
        <v>3.2309114697298399E-2</v>
      </c>
      <c r="AG1398" s="17">
        <v>1.4466079868295701E-2</v>
      </c>
      <c r="AH1398" s="17"/>
      <c r="AI1398" s="17">
        <v>0</v>
      </c>
      <c r="AJ1398" s="17">
        <v>0</v>
      </c>
      <c r="AK1398" s="17">
        <v>1.9324324278120499E-2</v>
      </c>
      <c r="AL1398" s="17">
        <v>3.2135799312353101E-2</v>
      </c>
      <c r="AM1398" s="17">
        <v>5.1834307581317997E-2</v>
      </c>
      <c r="AN1398" s="17">
        <v>0</v>
      </c>
      <c r="AO1398" s="17">
        <v>0.158012291731989</v>
      </c>
      <c r="AP1398" s="17"/>
      <c r="AQ1398" s="17">
        <v>2.2757459037670801E-2</v>
      </c>
      <c r="AR1398" s="17">
        <v>2.7676206895099701E-2</v>
      </c>
      <c r="AS1398" s="17"/>
      <c r="AT1398" s="17">
        <v>2.59710088846766E-2</v>
      </c>
      <c r="AU1398" s="17">
        <v>1.93167144381786E-2</v>
      </c>
      <c r="AV1398" s="17">
        <v>3.6373757133683897E-2</v>
      </c>
      <c r="AW1398" s="17"/>
      <c r="AX1398" s="17">
        <v>1.6108462609455799E-2</v>
      </c>
      <c r="AY1398" s="17">
        <v>2.7771633395444102E-2</v>
      </c>
      <c r="AZ1398" s="17"/>
      <c r="BA1398" s="17">
        <v>1.8372668703030601E-2</v>
      </c>
      <c r="BB1398" s="17">
        <v>3.0356310934481601E-2</v>
      </c>
      <c r="BC1398" s="17">
        <v>0</v>
      </c>
      <c r="BD1398" s="17">
        <v>7.5653188672338806E-2</v>
      </c>
      <c r="BE1398" s="17">
        <v>6.6421132868009894E-2</v>
      </c>
      <c r="BF1398" s="17"/>
      <c r="BG1398" s="17">
        <v>2.7481477791598201E-2</v>
      </c>
      <c r="BH1398" s="17">
        <v>6.9113768631013303E-2</v>
      </c>
    </row>
    <row r="1399" spans="2:60" x14ac:dyDescent="0.35">
      <c r="B1399" t="s">
        <v>280</v>
      </c>
      <c r="C1399" s="17">
        <v>3.8839534432627797E-2</v>
      </c>
      <c r="D1399" s="17">
        <v>3.4992984781060797E-2</v>
      </c>
      <c r="E1399" s="17">
        <v>4.2762372329885397E-2</v>
      </c>
      <c r="F1399" s="17"/>
      <c r="G1399" s="17">
        <v>6.8304752449813697E-2</v>
      </c>
      <c r="H1399" s="17">
        <v>3.0239103012227899E-2</v>
      </c>
      <c r="I1399" s="17">
        <v>4.7187586510340399E-2</v>
      </c>
      <c r="J1399" s="17">
        <v>7.6410353533689995E-2</v>
      </c>
      <c r="K1399" s="17">
        <v>2.23119208974536E-2</v>
      </c>
      <c r="L1399" s="17">
        <v>1.70503324156141E-2</v>
      </c>
      <c r="M1399" s="17"/>
      <c r="N1399" s="17">
        <v>4.3972547237415699E-2</v>
      </c>
      <c r="O1399" s="17">
        <v>7.9034403470883696E-3</v>
      </c>
      <c r="P1399" s="17">
        <v>4.7858912465013698E-2</v>
      </c>
      <c r="Q1399" s="17">
        <v>0</v>
      </c>
      <c r="R1399" s="17">
        <v>1.9388960468367501E-2</v>
      </c>
      <c r="S1399" s="17"/>
      <c r="T1399" s="17">
        <v>3.13845101883014E-2</v>
      </c>
      <c r="U1399" s="17">
        <v>3.6554164876181697E-2</v>
      </c>
      <c r="V1399" s="17">
        <v>4.8699527561678398E-2</v>
      </c>
      <c r="W1399" s="17">
        <v>2.9218827079478399E-2</v>
      </c>
      <c r="X1399" s="17"/>
      <c r="Y1399" s="17">
        <v>6.0239792575583297E-2</v>
      </c>
      <c r="Z1399" s="17">
        <v>4.1287272484807798E-2</v>
      </c>
      <c r="AA1399" s="17">
        <v>0</v>
      </c>
      <c r="AB1399" s="17">
        <v>0</v>
      </c>
      <c r="AC1399" s="17">
        <v>0</v>
      </c>
      <c r="AD1399" s="17">
        <v>0</v>
      </c>
      <c r="AE1399" s="17"/>
      <c r="AF1399" s="17">
        <v>3.7329586297278498E-2</v>
      </c>
      <c r="AG1399" s="17">
        <v>2.8706004527998399E-2</v>
      </c>
      <c r="AH1399" s="17"/>
      <c r="AI1399" s="17">
        <v>0</v>
      </c>
      <c r="AJ1399" s="17">
        <v>4.7828117006823101E-2</v>
      </c>
      <c r="AK1399" s="17">
        <v>4.30021030166437E-2</v>
      </c>
      <c r="AL1399" s="17">
        <v>5.2406123968221599E-2</v>
      </c>
      <c r="AM1399" s="17">
        <v>2.4222430909603999E-2</v>
      </c>
      <c r="AN1399" s="17">
        <v>2.8271990262223101E-2</v>
      </c>
      <c r="AO1399" s="17">
        <v>0.134761375445274</v>
      </c>
      <c r="AP1399" s="17"/>
      <c r="AQ1399" s="17">
        <v>1.35028104284153E-2</v>
      </c>
      <c r="AR1399" s="17">
        <v>5.6146104454123998E-2</v>
      </c>
      <c r="AS1399" s="17"/>
      <c r="AT1399" s="17">
        <v>0</v>
      </c>
      <c r="AU1399" s="17">
        <v>5.3223536415815703E-2</v>
      </c>
      <c r="AV1399" s="17">
        <v>3.9213494940108902E-2</v>
      </c>
      <c r="AW1399" s="17"/>
      <c r="AX1399" s="17">
        <v>2.9267474651934602E-2</v>
      </c>
      <c r="AY1399" s="17">
        <v>4.2100018414436002E-2</v>
      </c>
      <c r="AZ1399" s="17"/>
      <c r="BA1399" s="17">
        <v>2.06447583347554E-2</v>
      </c>
      <c r="BB1399" s="17">
        <v>9.19576900420567E-3</v>
      </c>
      <c r="BC1399" s="17">
        <v>4.32182256806556E-2</v>
      </c>
      <c r="BD1399" s="17">
        <v>0</v>
      </c>
      <c r="BE1399" s="17">
        <v>4.5092008987808498E-2</v>
      </c>
      <c r="BF1399" s="17"/>
      <c r="BG1399" s="17">
        <v>1.19423408180403E-2</v>
      </c>
      <c r="BH1399" s="17">
        <v>3.1940403473323699E-2</v>
      </c>
    </row>
    <row r="1400" spans="2:60" x14ac:dyDescent="0.35">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c r="BH1400" s="17"/>
    </row>
    <row r="1401" spans="2:60" x14ac:dyDescent="0.35">
      <c r="B1401" s="6" t="s">
        <v>476</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row>
    <row r="1402" spans="2:60" x14ac:dyDescent="0.35">
      <c r="B1402" s="24" t="s">
        <v>182</v>
      </c>
      <c r="C1402" s="17"/>
      <c r="D1402" s="17"/>
      <c r="E1402" s="17"/>
      <c r="F1402" s="17"/>
      <c r="G1402" s="17"/>
      <c r="H1402" s="17"/>
      <c r="I1402" s="17"/>
      <c r="J1402" s="17"/>
      <c r="K1402" s="17"/>
      <c r="L1402" s="17"/>
      <c r="M1402" s="17"/>
      <c r="N1402" s="17"/>
      <c r="O1402" s="17"/>
      <c r="P1402" s="17"/>
      <c r="Q1402" s="17"/>
      <c r="R1402" s="17"/>
      <c r="S1402" s="17"/>
      <c r="T1402" s="17"/>
      <c r="U1402" s="17"/>
      <c r="V1402" s="17"/>
      <c r="W1402" s="17"/>
      <c r="X1402" s="17"/>
      <c r="Y1402" s="17"/>
      <c r="Z1402" s="17"/>
      <c r="AA1402" s="17"/>
      <c r="AB1402" s="17"/>
      <c r="AC1402" s="17"/>
      <c r="AD1402" s="17"/>
      <c r="AE1402" s="17"/>
      <c r="AF1402" s="17"/>
      <c r="AG1402" s="17"/>
      <c r="AH1402" s="17"/>
      <c r="AI1402" s="17"/>
      <c r="AJ1402" s="17"/>
      <c r="AK1402" s="17"/>
      <c r="AL1402" s="17"/>
      <c r="AM1402" s="17"/>
      <c r="AN1402" s="17"/>
      <c r="AO1402" s="17"/>
      <c r="AP1402" s="17"/>
      <c r="AQ1402" s="17"/>
      <c r="AR1402" s="17"/>
      <c r="AS1402" s="17"/>
      <c r="AT1402" s="17"/>
      <c r="AU1402" s="17"/>
      <c r="AV1402" s="17"/>
      <c r="AW1402" s="17"/>
      <c r="AX1402" s="17"/>
      <c r="AY1402" s="17"/>
      <c r="AZ1402" s="17"/>
      <c r="BA1402" s="17"/>
      <c r="BB1402" s="17"/>
      <c r="BC1402" s="17"/>
      <c r="BD1402" s="17"/>
      <c r="BE1402" s="17"/>
      <c r="BF1402" s="17"/>
      <c r="BG1402" s="17"/>
      <c r="BH1402" s="17"/>
    </row>
    <row r="1403" spans="2:60" x14ac:dyDescent="0.35">
      <c r="B1403" t="s">
        <v>348</v>
      </c>
      <c r="C1403" s="17">
        <v>0.16937525143465701</v>
      </c>
      <c r="D1403" s="17">
        <v>0.15636199133763301</v>
      </c>
      <c r="E1403" s="17">
        <v>0.18342160727016901</v>
      </c>
      <c r="F1403" s="17"/>
      <c r="G1403" s="17">
        <v>0.15540218057080099</v>
      </c>
      <c r="H1403" s="17">
        <v>0.156355962000085</v>
      </c>
      <c r="I1403" s="17">
        <v>0.119062375725231</v>
      </c>
      <c r="J1403" s="17">
        <v>0.10562994210066599</v>
      </c>
      <c r="K1403" s="17">
        <v>0.23617269494732401</v>
      </c>
      <c r="L1403" s="17">
        <v>0.239683807565125</v>
      </c>
      <c r="M1403" s="17"/>
      <c r="N1403" s="17">
        <v>0.19349999002957899</v>
      </c>
      <c r="O1403" s="17">
        <v>0.21675909083216699</v>
      </c>
      <c r="P1403" s="17">
        <v>0.152166349475676</v>
      </c>
      <c r="Q1403" s="17">
        <v>0.13969356899068899</v>
      </c>
      <c r="R1403" s="17">
        <v>0.109512456001811</v>
      </c>
      <c r="S1403" s="17"/>
      <c r="T1403" s="17">
        <v>0.23916925234362399</v>
      </c>
      <c r="U1403" s="17">
        <v>0.18197541118275601</v>
      </c>
      <c r="V1403" s="17">
        <v>0.178808274560154</v>
      </c>
      <c r="W1403" s="17">
        <v>8.8386425463069199E-2</v>
      </c>
      <c r="X1403" s="17"/>
      <c r="Y1403" s="17">
        <v>0.145181953219683</v>
      </c>
      <c r="Z1403" s="17">
        <v>0.16797664360665601</v>
      </c>
      <c r="AA1403" s="17">
        <v>5.5805149578063297E-2</v>
      </c>
      <c r="AB1403" s="17">
        <v>0.13194259157420801</v>
      </c>
      <c r="AC1403" s="17">
        <v>0.257253012183908</v>
      </c>
      <c r="AD1403" s="17">
        <v>0.26186409208877898</v>
      </c>
      <c r="AE1403" s="17"/>
      <c r="AF1403" s="17">
        <v>0.16639856293108199</v>
      </c>
      <c r="AG1403" s="17">
        <v>0.17521965429411801</v>
      </c>
      <c r="AH1403" s="17"/>
      <c r="AI1403" s="17">
        <v>0.17507502154440899</v>
      </c>
      <c r="AJ1403" s="17">
        <v>0.25432143983667799</v>
      </c>
      <c r="AK1403" s="17">
        <v>0.12674737310248199</v>
      </c>
      <c r="AL1403" s="17">
        <v>0.212626567222757</v>
      </c>
      <c r="AM1403" s="17">
        <v>0.13619319182182399</v>
      </c>
      <c r="AN1403" s="17">
        <v>0.13454163206101499</v>
      </c>
      <c r="AO1403" s="17">
        <v>0</v>
      </c>
      <c r="AP1403" s="17"/>
      <c r="AQ1403" s="17">
        <v>0.17148268266644101</v>
      </c>
      <c r="AR1403" s="17">
        <v>0.19332291835759299</v>
      </c>
      <c r="AS1403" s="17"/>
      <c r="AT1403" s="17">
        <v>0.138339711450293</v>
      </c>
      <c r="AU1403" s="17">
        <v>0.191361034881112</v>
      </c>
      <c r="AV1403" s="17">
        <v>0.14553364598103299</v>
      </c>
      <c r="AW1403" s="17"/>
      <c r="AX1403" s="17">
        <v>0.18869945401166399</v>
      </c>
      <c r="AY1403" s="17">
        <v>0.16231686558192199</v>
      </c>
      <c r="AZ1403" s="17"/>
      <c r="BA1403" s="17">
        <v>0.359103541798171</v>
      </c>
      <c r="BB1403" s="17">
        <v>0.17040085390027401</v>
      </c>
      <c r="BC1403" s="17">
        <v>0.12793886989821199</v>
      </c>
      <c r="BD1403" s="17">
        <v>9.7621366661569398E-2</v>
      </c>
      <c r="BE1403" s="17">
        <v>0.18061364873521901</v>
      </c>
      <c r="BF1403" s="17"/>
      <c r="BG1403" s="17">
        <v>0.20884457976438101</v>
      </c>
      <c r="BH1403" s="17">
        <v>0.15743882804404899</v>
      </c>
    </row>
    <row r="1404" spans="2:60" x14ac:dyDescent="0.35">
      <c r="B1404" t="s">
        <v>349</v>
      </c>
      <c r="C1404" s="17">
        <v>0.27196215609716101</v>
      </c>
      <c r="D1404" s="17">
        <v>0.26298395591893398</v>
      </c>
      <c r="E1404" s="17">
        <v>0.280065115608921</v>
      </c>
      <c r="F1404" s="17"/>
      <c r="G1404" s="17">
        <v>0.21813688789692301</v>
      </c>
      <c r="H1404" s="17">
        <v>0.207842839423207</v>
      </c>
      <c r="I1404" s="17">
        <v>0.21210906922008599</v>
      </c>
      <c r="J1404" s="17">
        <v>0.35419342220714201</v>
      </c>
      <c r="K1404" s="17">
        <v>0.22472842242317601</v>
      </c>
      <c r="L1404" s="17">
        <v>0.39654492613810999</v>
      </c>
      <c r="M1404" s="17"/>
      <c r="N1404" s="17">
        <v>0.223904351326673</v>
      </c>
      <c r="O1404" s="17">
        <v>0.29920846431609299</v>
      </c>
      <c r="P1404" s="17">
        <v>0.26795108713988602</v>
      </c>
      <c r="Q1404" s="17">
        <v>0.37035373225740698</v>
      </c>
      <c r="R1404" s="17">
        <v>0.20216796815044599</v>
      </c>
      <c r="S1404" s="17"/>
      <c r="T1404" s="17">
        <v>0.328855225881797</v>
      </c>
      <c r="U1404" s="17">
        <v>0.19067277830892601</v>
      </c>
      <c r="V1404" s="17">
        <v>0.28134216786357902</v>
      </c>
      <c r="W1404" s="17">
        <v>0.29472637856110701</v>
      </c>
      <c r="X1404" s="17"/>
      <c r="Y1404" s="17">
        <v>0.17269383801357999</v>
      </c>
      <c r="Z1404" s="17">
        <v>0.31244386267670898</v>
      </c>
      <c r="AA1404" s="17">
        <v>0.39398491192667601</v>
      </c>
      <c r="AB1404" s="17">
        <v>0.18886157143711901</v>
      </c>
      <c r="AC1404" s="17">
        <v>0.51389972300972098</v>
      </c>
      <c r="AD1404" s="17">
        <v>0.35885466412954198</v>
      </c>
      <c r="AE1404" s="17"/>
      <c r="AF1404" s="17">
        <v>0.27997413374823199</v>
      </c>
      <c r="AG1404" s="17">
        <v>0.26493468737070602</v>
      </c>
      <c r="AH1404" s="17"/>
      <c r="AI1404" s="17">
        <v>0.155787175789114</v>
      </c>
      <c r="AJ1404" s="17">
        <v>0.233741605469138</v>
      </c>
      <c r="AK1404" s="17">
        <v>0.38370444780641499</v>
      </c>
      <c r="AL1404" s="17">
        <v>0.31868353002435801</v>
      </c>
      <c r="AM1404" s="17">
        <v>0.27165072085610298</v>
      </c>
      <c r="AN1404" s="17">
        <v>0.14102830854238299</v>
      </c>
      <c r="AO1404" s="17">
        <v>0.35608041816502001</v>
      </c>
      <c r="AP1404" s="17"/>
      <c r="AQ1404" s="17">
        <v>0.259791493394324</v>
      </c>
      <c r="AR1404" s="17">
        <v>0.31500692410835701</v>
      </c>
      <c r="AS1404" s="17"/>
      <c r="AT1404" s="17">
        <v>0.29023550041447999</v>
      </c>
      <c r="AU1404" s="17">
        <v>0.29254352191525701</v>
      </c>
      <c r="AV1404" s="17">
        <v>0.26977470865563502</v>
      </c>
      <c r="AW1404" s="17"/>
      <c r="AX1404" s="17">
        <v>0.26460091621455301</v>
      </c>
      <c r="AY1404" s="17">
        <v>0.27465093309786398</v>
      </c>
      <c r="AZ1404" s="17"/>
      <c r="BA1404" s="17">
        <v>0.12895975611423299</v>
      </c>
      <c r="BB1404" s="17">
        <v>0.30574678152392298</v>
      </c>
      <c r="BC1404" s="17">
        <v>0.292052509257127</v>
      </c>
      <c r="BD1404" s="17">
        <v>0.42307586954418402</v>
      </c>
      <c r="BE1404" s="17">
        <v>0.27222775003972099</v>
      </c>
      <c r="BF1404" s="17"/>
      <c r="BG1404" s="17">
        <v>0.26973059109817599</v>
      </c>
      <c r="BH1404" s="17">
        <v>0.31435068043478698</v>
      </c>
    </row>
    <row r="1405" spans="2:60" x14ac:dyDescent="0.35">
      <c r="B1405" t="s">
        <v>350</v>
      </c>
      <c r="C1405" s="17">
        <v>0.36186162827941798</v>
      </c>
      <c r="D1405" s="17">
        <v>0.36937335097339802</v>
      </c>
      <c r="E1405" s="17">
        <v>0.35415395091319901</v>
      </c>
      <c r="F1405" s="17"/>
      <c r="G1405" s="17">
        <v>0.23648274664111299</v>
      </c>
      <c r="H1405" s="17">
        <v>0.36445151455464497</v>
      </c>
      <c r="I1405" s="17">
        <v>0.44444488376741798</v>
      </c>
      <c r="J1405" s="17">
        <v>0.39457856790610202</v>
      </c>
      <c r="K1405" s="17">
        <v>0.43761204727507602</v>
      </c>
      <c r="L1405" s="17">
        <v>0.266700551470475</v>
      </c>
      <c r="M1405" s="17"/>
      <c r="N1405" s="17">
        <v>0.33607079892375702</v>
      </c>
      <c r="O1405" s="17">
        <v>0.31997871072421302</v>
      </c>
      <c r="P1405" s="17">
        <v>0.38202351759032599</v>
      </c>
      <c r="Q1405" s="17">
        <v>0.356510348435922</v>
      </c>
      <c r="R1405" s="17">
        <v>0.41993597267416299</v>
      </c>
      <c r="S1405" s="17"/>
      <c r="T1405" s="17">
        <v>0.27480228071417501</v>
      </c>
      <c r="U1405" s="17">
        <v>0.39301301293355301</v>
      </c>
      <c r="V1405" s="17">
        <v>0.342755465872496</v>
      </c>
      <c r="W1405" s="17">
        <v>0.43000294499117803</v>
      </c>
      <c r="X1405" s="17"/>
      <c r="Y1405" s="17">
        <v>0.44820300058533202</v>
      </c>
      <c r="Z1405" s="17">
        <v>0.31233796025407901</v>
      </c>
      <c r="AA1405" s="17">
        <v>0.39140531377566001</v>
      </c>
      <c r="AB1405" s="17">
        <v>0.49748081923621301</v>
      </c>
      <c r="AC1405" s="17">
        <v>0.22884726480637099</v>
      </c>
      <c r="AD1405" s="17">
        <v>0.25482009343057399</v>
      </c>
      <c r="AE1405" s="17"/>
      <c r="AF1405" s="17">
        <v>0.37243906837108598</v>
      </c>
      <c r="AG1405" s="17">
        <v>0.35261761544845599</v>
      </c>
      <c r="AH1405" s="17"/>
      <c r="AI1405" s="17">
        <v>0.38961277694077501</v>
      </c>
      <c r="AJ1405" s="17">
        <v>0.248952151897565</v>
      </c>
      <c r="AK1405" s="17">
        <v>0.30924437721627801</v>
      </c>
      <c r="AL1405" s="17">
        <v>0.23630278147367101</v>
      </c>
      <c r="AM1405" s="17">
        <v>0.43433636888279697</v>
      </c>
      <c r="AN1405" s="17">
        <v>0.63818044626263704</v>
      </c>
      <c r="AO1405" s="17">
        <v>0.44559067289844101</v>
      </c>
      <c r="AP1405" s="17"/>
      <c r="AQ1405" s="17">
        <v>0.41279335950118101</v>
      </c>
      <c r="AR1405" s="17">
        <v>0.32635638334015399</v>
      </c>
      <c r="AS1405" s="17"/>
      <c r="AT1405" s="17">
        <v>0.42165078720557098</v>
      </c>
      <c r="AU1405" s="17">
        <v>0.34447136960721703</v>
      </c>
      <c r="AV1405" s="17">
        <v>0.37403249981140402</v>
      </c>
      <c r="AW1405" s="17"/>
      <c r="AX1405" s="17">
        <v>0.34259185231635803</v>
      </c>
      <c r="AY1405" s="17">
        <v>0.36890013418935202</v>
      </c>
      <c r="AZ1405" s="17"/>
      <c r="BA1405" s="17">
        <v>0.36851687524156301</v>
      </c>
      <c r="BB1405" s="17">
        <v>0.331832643635883</v>
      </c>
      <c r="BC1405" s="17">
        <v>0.42124758999409401</v>
      </c>
      <c r="BD1405" s="17">
        <v>0.22716374008576801</v>
      </c>
      <c r="BE1405" s="17">
        <v>0.39126075730836202</v>
      </c>
      <c r="BF1405" s="17"/>
      <c r="BG1405" s="17">
        <v>0.33930619135846402</v>
      </c>
      <c r="BH1405" s="17">
        <v>0.345438195799395</v>
      </c>
    </row>
    <row r="1406" spans="2:60" x14ac:dyDescent="0.35">
      <c r="B1406" t="s">
        <v>351</v>
      </c>
      <c r="C1406" s="17">
        <v>0.10888593591186201</v>
      </c>
      <c r="D1406" s="17">
        <v>0.13483721929779099</v>
      </c>
      <c r="E1406" s="17">
        <v>8.2659416764235605E-2</v>
      </c>
      <c r="F1406" s="17"/>
      <c r="G1406" s="17">
        <v>0.154829113058088</v>
      </c>
      <c r="H1406" s="17">
        <v>0.18551515178684699</v>
      </c>
      <c r="I1406" s="17">
        <v>7.7802367451209206E-2</v>
      </c>
      <c r="J1406" s="17">
        <v>0.10934031718654701</v>
      </c>
      <c r="K1406" s="17">
        <v>8.9767183568700906E-2</v>
      </c>
      <c r="L1406" s="17">
        <v>5.6413639567373802E-2</v>
      </c>
      <c r="M1406" s="17"/>
      <c r="N1406" s="17">
        <v>7.9039313010471707E-2</v>
      </c>
      <c r="O1406" s="17">
        <v>8.7013815701903599E-2</v>
      </c>
      <c r="P1406" s="17">
        <v>0.124791425831608</v>
      </c>
      <c r="Q1406" s="17">
        <v>0.109754451254696</v>
      </c>
      <c r="R1406" s="17">
        <v>0.19042822912541901</v>
      </c>
      <c r="S1406" s="17"/>
      <c r="T1406" s="17">
        <v>0.116611401281669</v>
      </c>
      <c r="U1406" s="17">
        <v>0.13459756391817701</v>
      </c>
      <c r="V1406" s="17">
        <v>8.2858949305207499E-2</v>
      </c>
      <c r="W1406" s="17">
        <v>0.12800742638136001</v>
      </c>
      <c r="X1406" s="17"/>
      <c r="Y1406" s="17">
        <v>9.5994707870689505E-2</v>
      </c>
      <c r="Z1406" s="17">
        <v>0.131165791595385</v>
      </c>
      <c r="AA1406" s="17">
        <v>0.158804624719601</v>
      </c>
      <c r="AB1406" s="17">
        <v>0.13917502153889599</v>
      </c>
      <c r="AC1406" s="17">
        <v>0</v>
      </c>
      <c r="AD1406" s="17">
        <v>5.7373662468853302E-2</v>
      </c>
      <c r="AE1406" s="17"/>
      <c r="AF1406" s="17">
        <v>0.11385071339512701</v>
      </c>
      <c r="AG1406" s="17">
        <v>0.10381808065461801</v>
      </c>
      <c r="AH1406" s="17"/>
      <c r="AI1406" s="17">
        <v>5.5120924344844599E-2</v>
      </c>
      <c r="AJ1406" s="17">
        <v>0.142954480752567</v>
      </c>
      <c r="AK1406" s="17">
        <v>8.9149043489365004E-2</v>
      </c>
      <c r="AL1406" s="17">
        <v>0.143878297288415</v>
      </c>
      <c r="AM1406" s="17">
        <v>0.100988423122647</v>
      </c>
      <c r="AN1406" s="17">
        <v>8.6249613133965106E-2</v>
      </c>
      <c r="AO1406" s="17">
        <v>9.7896985911152798E-2</v>
      </c>
      <c r="AP1406" s="17"/>
      <c r="AQ1406" s="17">
        <v>0.11132535468283</v>
      </c>
      <c r="AR1406" s="17">
        <v>0.10187065011839599</v>
      </c>
      <c r="AS1406" s="17"/>
      <c r="AT1406" s="17">
        <v>0.141599204666051</v>
      </c>
      <c r="AU1406" s="17">
        <v>8.8288919154993997E-2</v>
      </c>
      <c r="AV1406" s="17">
        <v>0.127447952194917</v>
      </c>
      <c r="AW1406" s="17"/>
      <c r="AX1406" s="17">
        <v>0.13455561430895799</v>
      </c>
      <c r="AY1406" s="17">
        <v>9.9509792491697696E-2</v>
      </c>
      <c r="AZ1406" s="17"/>
      <c r="BA1406" s="17">
        <v>0.117807906907794</v>
      </c>
      <c r="BB1406" s="17">
        <v>9.9422457909892195E-2</v>
      </c>
      <c r="BC1406" s="17">
        <v>0.116043451396607</v>
      </c>
      <c r="BD1406" s="17">
        <v>0.15837811767701401</v>
      </c>
      <c r="BE1406" s="17">
        <v>9.2850325271923606E-2</v>
      </c>
      <c r="BF1406" s="17"/>
      <c r="BG1406" s="17">
        <v>0.103168059888526</v>
      </c>
      <c r="BH1406" s="17">
        <v>0.11114835011631199</v>
      </c>
    </row>
    <row r="1407" spans="2:60" x14ac:dyDescent="0.35">
      <c r="B1407" t="s">
        <v>352</v>
      </c>
      <c r="C1407" s="17">
        <v>2.5369318255735698E-2</v>
      </c>
      <c r="D1407" s="17">
        <v>2.5928050748147798E-2</v>
      </c>
      <c r="E1407" s="17">
        <v>2.5083833674150902E-2</v>
      </c>
      <c r="F1407" s="17"/>
      <c r="G1407" s="17">
        <v>1.79755450230893E-2</v>
      </c>
      <c r="H1407" s="17">
        <v>4.1428853029066702E-2</v>
      </c>
      <c r="I1407" s="17">
        <v>4.1547486749095301E-2</v>
      </c>
      <c r="J1407" s="17">
        <v>3.6257750599542699E-2</v>
      </c>
      <c r="K1407" s="17">
        <v>0</v>
      </c>
      <c r="L1407" s="17">
        <v>1.21860151837354E-2</v>
      </c>
      <c r="M1407" s="17"/>
      <c r="N1407" s="17">
        <v>3.1858700098525101E-2</v>
      </c>
      <c r="O1407" s="17">
        <v>8.1211213999766007E-3</v>
      </c>
      <c r="P1407" s="17">
        <v>2.9246585997192601E-2</v>
      </c>
      <c r="Q1407" s="17">
        <v>2.3687899061285701E-2</v>
      </c>
      <c r="R1407" s="17">
        <v>4.9905048980244497E-2</v>
      </c>
      <c r="S1407" s="17"/>
      <c r="T1407" s="17">
        <v>2.68952876507597E-2</v>
      </c>
      <c r="U1407" s="17">
        <v>1.2177108969774199E-2</v>
      </c>
      <c r="V1407" s="17">
        <v>3.02207225377224E-2</v>
      </c>
      <c r="W1407" s="17">
        <v>2.8125491196101301E-2</v>
      </c>
      <c r="X1407" s="17"/>
      <c r="Y1407" s="17">
        <v>4.46580443527127E-2</v>
      </c>
      <c r="Z1407" s="17">
        <v>2.78084970333289E-2</v>
      </c>
      <c r="AA1407" s="17">
        <v>0</v>
      </c>
      <c r="AB1407" s="17">
        <v>0</v>
      </c>
      <c r="AC1407" s="17">
        <v>0</v>
      </c>
      <c r="AD1407" s="17">
        <v>0</v>
      </c>
      <c r="AE1407" s="17"/>
      <c r="AF1407" s="17">
        <v>2.8667229194714101E-2</v>
      </c>
      <c r="AG1407" s="17">
        <v>2.1441423908698201E-2</v>
      </c>
      <c r="AH1407" s="17"/>
      <c r="AI1407" s="17">
        <v>0</v>
      </c>
      <c r="AJ1407" s="17">
        <v>3.5771075615374702E-2</v>
      </c>
      <c r="AK1407" s="17">
        <v>0</v>
      </c>
      <c r="AL1407" s="17">
        <v>2.7787925730598802E-2</v>
      </c>
      <c r="AM1407" s="17">
        <v>4.0679283610384198E-2</v>
      </c>
      <c r="AN1407" s="17">
        <v>0</v>
      </c>
      <c r="AO1407" s="17">
        <v>0.10043192302538601</v>
      </c>
      <c r="AP1407" s="17"/>
      <c r="AQ1407" s="17">
        <v>1.3744006906786701E-2</v>
      </c>
      <c r="AR1407" s="17">
        <v>1.2971898154145799E-2</v>
      </c>
      <c r="AS1407" s="17"/>
      <c r="AT1407" s="17">
        <v>8.1747962636045599E-3</v>
      </c>
      <c r="AU1407" s="17">
        <v>5.83017803498491E-3</v>
      </c>
      <c r="AV1407" s="17">
        <v>5.9010194000384701E-2</v>
      </c>
      <c r="AW1407" s="17"/>
      <c r="AX1407" s="17">
        <v>1.8305536306680598E-2</v>
      </c>
      <c r="AY1407" s="17">
        <v>2.7949445346482599E-2</v>
      </c>
      <c r="AZ1407" s="17"/>
      <c r="BA1407" s="17">
        <v>0</v>
      </c>
      <c r="BB1407" s="17">
        <v>4.0077092982318499E-2</v>
      </c>
      <c r="BC1407" s="17">
        <v>1.02166039611482E-2</v>
      </c>
      <c r="BD1407" s="17">
        <v>9.3760906031464003E-2</v>
      </c>
      <c r="BE1407" s="17">
        <v>4.14355286074592E-2</v>
      </c>
      <c r="BF1407" s="17"/>
      <c r="BG1407" s="17">
        <v>3.1912329707318297E-2</v>
      </c>
      <c r="BH1407" s="17">
        <v>5.6046902208717102E-2</v>
      </c>
    </row>
    <row r="1408" spans="2:60" x14ac:dyDescent="0.35">
      <c r="B1408" t="s">
        <v>280</v>
      </c>
      <c r="C1408" s="17">
        <v>6.25457100211671E-2</v>
      </c>
      <c r="D1408" s="17">
        <v>5.0515431724095498E-2</v>
      </c>
      <c r="E1408" s="17">
        <v>7.46160757693239E-2</v>
      </c>
      <c r="F1408" s="17"/>
      <c r="G1408" s="17">
        <v>0.217173526809985</v>
      </c>
      <c r="H1408" s="17">
        <v>4.4405679206149497E-2</v>
      </c>
      <c r="I1408" s="17">
        <v>0.10503381708696</v>
      </c>
      <c r="J1408" s="17">
        <v>0</v>
      </c>
      <c r="K1408" s="17">
        <v>1.17196517857231E-2</v>
      </c>
      <c r="L1408" s="17">
        <v>2.8471060075180899E-2</v>
      </c>
      <c r="M1408" s="17"/>
      <c r="N1408" s="17">
        <v>0.135626846610994</v>
      </c>
      <c r="O1408" s="17">
        <v>6.89187970256466E-2</v>
      </c>
      <c r="P1408" s="17">
        <v>4.3821033965311298E-2</v>
      </c>
      <c r="Q1408" s="17">
        <v>0</v>
      </c>
      <c r="R1408" s="17">
        <v>2.8050325067916299E-2</v>
      </c>
      <c r="S1408" s="17"/>
      <c r="T1408" s="17">
        <v>1.36665521279747E-2</v>
      </c>
      <c r="U1408" s="17">
        <v>8.7564124686814598E-2</v>
      </c>
      <c r="V1408" s="17">
        <v>8.4014419860840697E-2</v>
      </c>
      <c r="W1408" s="17">
        <v>3.0751333407183602E-2</v>
      </c>
      <c r="X1408" s="17"/>
      <c r="Y1408" s="17">
        <v>9.3268455958002497E-2</v>
      </c>
      <c r="Z1408" s="17">
        <v>4.8267244833841302E-2</v>
      </c>
      <c r="AA1408" s="17">
        <v>0</v>
      </c>
      <c r="AB1408" s="17">
        <v>4.25399962135641E-2</v>
      </c>
      <c r="AC1408" s="17">
        <v>0</v>
      </c>
      <c r="AD1408" s="17">
        <v>6.7087487882252203E-2</v>
      </c>
      <c r="AE1408" s="17"/>
      <c r="AF1408" s="17">
        <v>3.8670292359758503E-2</v>
      </c>
      <c r="AG1408" s="17">
        <v>8.1968538323405005E-2</v>
      </c>
      <c r="AH1408" s="17"/>
      <c r="AI1408" s="17">
        <v>0.22440410138085801</v>
      </c>
      <c r="AJ1408" s="17">
        <v>8.42592464286777E-2</v>
      </c>
      <c r="AK1408" s="17">
        <v>9.1154758385460194E-2</v>
      </c>
      <c r="AL1408" s="17">
        <v>6.07208982601996E-2</v>
      </c>
      <c r="AM1408" s="17">
        <v>1.61520117062448E-2</v>
      </c>
      <c r="AN1408" s="17">
        <v>0</v>
      </c>
      <c r="AO1408" s="17">
        <v>0</v>
      </c>
      <c r="AP1408" s="17"/>
      <c r="AQ1408" s="17">
        <v>3.08631028484374E-2</v>
      </c>
      <c r="AR1408" s="17">
        <v>5.04712259213543E-2</v>
      </c>
      <c r="AS1408" s="17"/>
      <c r="AT1408" s="17">
        <v>0</v>
      </c>
      <c r="AU1408" s="17">
        <v>7.7504976406434695E-2</v>
      </c>
      <c r="AV1408" s="17">
        <v>2.42009993566276E-2</v>
      </c>
      <c r="AW1408" s="17"/>
      <c r="AX1408" s="17">
        <v>5.1246626841787199E-2</v>
      </c>
      <c r="AY1408" s="17">
        <v>6.6672829292681604E-2</v>
      </c>
      <c r="AZ1408" s="17"/>
      <c r="BA1408" s="17">
        <v>2.5611919938239299E-2</v>
      </c>
      <c r="BB1408" s="17">
        <v>5.2520170047708599E-2</v>
      </c>
      <c r="BC1408" s="17">
        <v>3.25009754928135E-2</v>
      </c>
      <c r="BD1408" s="17">
        <v>0</v>
      </c>
      <c r="BE1408" s="17">
        <v>2.1611990037314701E-2</v>
      </c>
      <c r="BF1408" s="17"/>
      <c r="BG1408" s="17">
        <v>4.7038248183135102E-2</v>
      </c>
      <c r="BH1408" s="17">
        <v>1.55770433967387E-2</v>
      </c>
    </row>
    <row r="1409" spans="2:60" x14ac:dyDescent="0.35">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row>
    <row r="1410" spans="2:60" x14ac:dyDescent="0.35">
      <c r="B1410" s="6" t="s">
        <v>477</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c r="AO1410" s="17"/>
      <c r="AP1410" s="17"/>
      <c r="AQ1410" s="17"/>
      <c r="AR1410" s="17"/>
      <c r="AS1410" s="17"/>
      <c r="AT1410" s="17"/>
      <c r="AU1410" s="17"/>
      <c r="AV1410" s="17"/>
      <c r="AW1410" s="17"/>
      <c r="AX1410" s="17"/>
      <c r="AY1410" s="17"/>
      <c r="AZ1410" s="17"/>
      <c r="BA1410" s="17"/>
      <c r="BB1410" s="17"/>
      <c r="BC1410" s="17"/>
      <c r="BD1410" s="17"/>
      <c r="BE1410" s="17"/>
      <c r="BF1410" s="17"/>
      <c r="BG1410" s="17"/>
      <c r="BH1410" s="17"/>
    </row>
    <row r="1411" spans="2:60" x14ac:dyDescent="0.35">
      <c r="B1411" s="24" t="s">
        <v>182</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row>
    <row r="1412" spans="2:60" x14ac:dyDescent="0.35">
      <c r="B1412" t="s">
        <v>348</v>
      </c>
      <c r="C1412" s="17">
        <v>0.23463009313196101</v>
      </c>
      <c r="D1412" s="17">
        <v>0.24130338839790699</v>
      </c>
      <c r="E1412" s="17">
        <v>0.227965839327787</v>
      </c>
      <c r="F1412" s="17"/>
      <c r="G1412" s="17">
        <v>0.21214848494271801</v>
      </c>
      <c r="H1412" s="17">
        <v>0.14822829553554301</v>
      </c>
      <c r="I1412" s="17">
        <v>0.13985948603655801</v>
      </c>
      <c r="J1412" s="17">
        <v>0.10873559702515601</v>
      </c>
      <c r="K1412" s="17">
        <v>0.33737461138009101</v>
      </c>
      <c r="L1412" s="17">
        <v>0.46072413688859298</v>
      </c>
      <c r="M1412" s="17"/>
      <c r="N1412" s="17">
        <v>0.39640746398742699</v>
      </c>
      <c r="O1412" s="17">
        <v>0.23001360352332501</v>
      </c>
      <c r="P1412" s="17">
        <v>0.19897276750971399</v>
      </c>
      <c r="Q1412" s="17">
        <v>0.112311941232422</v>
      </c>
      <c r="R1412" s="17">
        <v>0.24524576603360901</v>
      </c>
      <c r="S1412" s="17"/>
      <c r="T1412" s="17">
        <v>0.32061685371392501</v>
      </c>
      <c r="U1412" s="17">
        <v>0.25413620281730598</v>
      </c>
      <c r="V1412" s="17">
        <v>0.23501936499924</v>
      </c>
      <c r="W1412" s="17">
        <v>0.16299077427248301</v>
      </c>
      <c r="X1412" s="17"/>
      <c r="Y1412" s="17">
        <v>0.22965525522729699</v>
      </c>
      <c r="Z1412" s="17">
        <v>0.184508141033253</v>
      </c>
      <c r="AA1412" s="17">
        <v>0.56645038276002102</v>
      </c>
      <c r="AB1412" s="17">
        <v>0.277865737584923</v>
      </c>
      <c r="AC1412" s="17">
        <v>0</v>
      </c>
      <c r="AD1412" s="17">
        <v>0.27583875342786102</v>
      </c>
      <c r="AE1412" s="17"/>
      <c r="AF1412" s="17">
        <v>0.235842673821263</v>
      </c>
      <c r="AG1412" s="17">
        <v>0.22942132699901999</v>
      </c>
      <c r="AH1412" s="17"/>
      <c r="AI1412" s="17">
        <v>0.123655796419315</v>
      </c>
      <c r="AJ1412" s="17">
        <v>0.31960415588472102</v>
      </c>
      <c r="AK1412" s="17">
        <v>0.22645870547703301</v>
      </c>
      <c r="AL1412" s="17">
        <v>0.289551674847981</v>
      </c>
      <c r="AM1412" s="17">
        <v>0.20766248536251</v>
      </c>
      <c r="AN1412" s="17">
        <v>0.12987667341845599</v>
      </c>
      <c r="AO1412" s="17">
        <v>0.11919681339077499</v>
      </c>
      <c r="AP1412" s="17"/>
      <c r="AQ1412" s="17">
        <v>0.20851802429553901</v>
      </c>
      <c r="AR1412" s="17">
        <v>0.29237824120581002</v>
      </c>
      <c r="AS1412" s="17"/>
      <c r="AT1412" s="17">
        <v>0.15946421294499699</v>
      </c>
      <c r="AU1412" s="17">
        <v>0.28746134115990701</v>
      </c>
      <c r="AV1412" s="17">
        <v>0.226646613496612</v>
      </c>
      <c r="AW1412" s="17"/>
      <c r="AX1412" s="17">
        <v>0.264522404757218</v>
      </c>
      <c r="AY1412" s="17">
        <v>0.22213978367551801</v>
      </c>
      <c r="AZ1412" s="17"/>
      <c r="BA1412" s="17">
        <v>0.31078207797498703</v>
      </c>
      <c r="BB1412" s="17">
        <v>0.18629312547240801</v>
      </c>
      <c r="BC1412" s="17">
        <v>0.22496283597685901</v>
      </c>
      <c r="BD1412" s="17">
        <v>0.21707398201414499</v>
      </c>
      <c r="BE1412" s="17">
        <v>0.42025159951705299</v>
      </c>
      <c r="BF1412" s="17"/>
      <c r="BG1412" s="17">
        <v>0.21521871847631299</v>
      </c>
      <c r="BH1412" s="17">
        <v>0.37229593226839502</v>
      </c>
    </row>
    <row r="1413" spans="2:60" x14ac:dyDescent="0.35">
      <c r="B1413" t="s">
        <v>349</v>
      </c>
      <c r="C1413" s="17">
        <v>0.32493098067486897</v>
      </c>
      <c r="D1413" s="17">
        <v>0.33531466075226601</v>
      </c>
      <c r="E1413" s="17">
        <v>0.31327798398964701</v>
      </c>
      <c r="F1413" s="17"/>
      <c r="G1413" s="17">
        <v>0.30990723769100997</v>
      </c>
      <c r="H1413" s="17">
        <v>0.32719069427980302</v>
      </c>
      <c r="I1413" s="17">
        <v>0.35087754859138798</v>
      </c>
      <c r="J1413" s="17">
        <v>0.359913430271039</v>
      </c>
      <c r="K1413" s="17">
        <v>0.31497007858280501</v>
      </c>
      <c r="L1413" s="17">
        <v>0.28509227674371901</v>
      </c>
      <c r="M1413" s="17"/>
      <c r="N1413" s="17">
        <v>0.25931240291794699</v>
      </c>
      <c r="O1413" s="17">
        <v>0.36783091922475503</v>
      </c>
      <c r="P1413" s="17">
        <v>0.32801986432003</v>
      </c>
      <c r="Q1413" s="17">
        <v>0.248744789668117</v>
      </c>
      <c r="R1413" s="17">
        <v>0.382913020151462</v>
      </c>
      <c r="S1413" s="17"/>
      <c r="T1413" s="17">
        <v>0.19878923821490899</v>
      </c>
      <c r="U1413" s="17">
        <v>0.40517484700201301</v>
      </c>
      <c r="V1413" s="17">
        <v>0.330844908174936</v>
      </c>
      <c r="W1413" s="17">
        <v>0.32565621587466498</v>
      </c>
      <c r="X1413" s="17"/>
      <c r="Y1413" s="17">
        <v>0.28586485640049603</v>
      </c>
      <c r="Z1413" s="17">
        <v>0.348486488592403</v>
      </c>
      <c r="AA1413" s="17">
        <v>0.24481523728806001</v>
      </c>
      <c r="AB1413" s="17">
        <v>0.39131442338610101</v>
      </c>
      <c r="AC1413" s="17">
        <v>0.16311768859634601</v>
      </c>
      <c r="AD1413" s="17">
        <v>0.34965221734007101</v>
      </c>
      <c r="AE1413" s="17"/>
      <c r="AF1413" s="17">
        <v>0.33239870987114201</v>
      </c>
      <c r="AG1413" s="17">
        <v>0.32103255898364902</v>
      </c>
      <c r="AH1413" s="17"/>
      <c r="AI1413" s="17">
        <v>0.41537900403560801</v>
      </c>
      <c r="AJ1413" s="17">
        <v>0.32809767549603402</v>
      </c>
      <c r="AK1413" s="17">
        <v>0.29994777707769199</v>
      </c>
      <c r="AL1413" s="17">
        <v>0.26618479217796898</v>
      </c>
      <c r="AM1413" s="17">
        <v>0.30708808834982798</v>
      </c>
      <c r="AN1413" s="17">
        <v>0.43316495747240802</v>
      </c>
      <c r="AO1413" s="17">
        <v>0.39988266483067803</v>
      </c>
      <c r="AP1413" s="17"/>
      <c r="AQ1413" s="17">
        <v>0.32599892704168998</v>
      </c>
      <c r="AR1413" s="17">
        <v>0.32329722498185998</v>
      </c>
      <c r="AS1413" s="17"/>
      <c r="AT1413" s="17">
        <v>0.33328941871721401</v>
      </c>
      <c r="AU1413" s="17">
        <v>0.352449188086636</v>
      </c>
      <c r="AV1413" s="17">
        <v>0.29773190348289102</v>
      </c>
      <c r="AW1413" s="17"/>
      <c r="AX1413" s="17">
        <v>0.34192571345969802</v>
      </c>
      <c r="AY1413" s="17">
        <v>0.317829841282467</v>
      </c>
      <c r="AZ1413" s="17"/>
      <c r="BA1413" s="17">
        <v>0.38144164209085601</v>
      </c>
      <c r="BB1413" s="17">
        <v>0.34638986771991598</v>
      </c>
      <c r="BC1413" s="17">
        <v>0.30309596577689901</v>
      </c>
      <c r="BD1413" s="17">
        <v>0.31920869131711799</v>
      </c>
      <c r="BE1413" s="17">
        <v>0.29923439805271301</v>
      </c>
      <c r="BF1413" s="17"/>
      <c r="BG1413" s="17">
        <v>0.35453431217973702</v>
      </c>
      <c r="BH1413" s="17">
        <v>0.30394889649544299</v>
      </c>
    </row>
    <row r="1414" spans="2:60" x14ac:dyDescent="0.35">
      <c r="B1414" t="s">
        <v>350</v>
      </c>
      <c r="C1414" s="17">
        <v>0.29680180253935101</v>
      </c>
      <c r="D1414" s="17">
        <v>0.27678548157371602</v>
      </c>
      <c r="E1414" s="17">
        <v>0.32499990321980199</v>
      </c>
      <c r="F1414" s="17"/>
      <c r="G1414" s="17">
        <v>0.29864360245763999</v>
      </c>
      <c r="H1414" s="17">
        <v>0.31708303978172903</v>
      </c>
      <c r="I1414" s="17">
        <v>0.347856829055394</v>
      </c>
      <c r="J1414" s="17">
        <v>0.33286573966305599</v>
      </c>
      <c r="K1414" s="17">
        <v>0.26989146882137799</v>
      </c>
      <c r="L1414" s="17">
        <v>0.21258338377559499</v>
      </c>
      <c r="M1414" s="17"/>
      <c r="N1414" s="17">
        <v>0.20579792442575801</v>
      </c>
      <c r="O1414" s="17">
        <v>0.322016308136991</v>
      </c>
      <c r="P1414" s="17">
        <v>0.30574411519609401</v>
      </c>
      <c r="Q1414" s="17">
        <v>0.45883912136879801</v>
      </c>
      <c r="R1414" s="17">
        <v>0.20771430078240999</v>
      </c>
      <c r="S1414" s="17"/>
      <c r="T1414" s="17">
        <v>0.38313101985296699</v>
      </c>
      <c r="U1414" s="17">
        <v>0.24949741905092601</v>
      </c>
      <c r="V1414" s="17">
        <v>0.27087806984719298</v>
      </c>
      <c r="W1414" s="17">
        <v>0.31876776150450298</v>
      </c>
      <c r="X1414" s="17"/>
      <c r="Y1414" s="17">
        <v>0.27446073542465999</v>
      </c>
      <c r="Z1414" s="17">
        <v>0.33395441089438199</v>
      </c>
      <c r="AA1414" s="17">
        <v>0.12550079121750399</v>
      </c>
      <c r="AB1414" s="17">
        <v>0.26309950332083998</v>
      </c>
      <c r="AC1414" s="17">
        <v>0.83688231140365399</v>
      </c>
      <c r="AD1414" s="17">
        <v>0.26777489127151599</v>
      </c>
      <c r="AE1414" s="17"/>
      <c r="AF1414" s="17">
        <v>0.28345596733478601</v>
      </c>
      <c r="AG1414" s="17">
        <v>0.30654460338762801</v>
      </c>
      <c r="AH1414" s="17"/>
      <c r="AI1414" s="17">
        <v>0.262932665903433</v>
      </c>
      <c r="AJ1414" s="17">
        <v>0.18844114627674299</v>
      </c>
      <c r="AK1414" s="17">
        <v>0.340188161781453</v>
      </c>
      <c r="AL1414" s="17">
        <v>0.33774753757931802</v>
      </c>
      <c r="AM1414" s="17">
        <v>0.36684543000604602</v>
      </c>
      <c r="AN1414" s="17">
        <v>0.23562968130518</v>
      </c>
      <c r="AO1414" s="17">
        <v>0.31826540082802102</v>
      </c>
      <c r="AP1414" s="17"/>
      <c r="AQ1414" s="17">
        <v>0.33011424413469898</v>
      </c>
      <c r="AR1414" s="17">
        <v>0.23511150284955701</v>
      </c>
      <c r="AS1414" s="17"/>
      <c r="AT1414" s="17">
        <v>0.44880732153097502</v>
      </c>
      <c r="AU1414" s="17">
        <v>0.23862033495950499</v>
      </c>
      <c r="AV1414" s="17">
        <v>0.29071632612097098</v>
      </c>
      <c r="AW1414" s="17"/>
      <c r="AX1414" s="17">
        <v>0.31387291478483598</v>
      </c>
      <c r="AY1414" s="17">
        <v>0.28966874848234597</v>
      </c>
      <c r="AZ1414" s="17"/>
      <c r="BA1414" s="17">
        <v>0.17057000604704201</v>
      </c>
      <c r="BB1414" s="17">
        <v>0.32024170634003502</v>
      </c>
      <c r="BC1414" s="17">
        <v>0.35328166005119899</v>
      </c>
      <c r="BD1414" s="17">
        <v>0.345754677043565</v>
      </c>
      <c r="BE1414" s="17">
        <v>0.144627192599874</v>
      </c>
      <c r="BF1414" s="17"/>
      <c r="BG1414" s="17">
        <v>0.28546478357021798</v>
      </c>
      <c r="BH1414" s="17">
        <v>0.19209897043191401</v>
      </c>
    </row>
    <row r="1415" spans="2:60" x14ac:dyDescent="0.35">
      <c r="B1415" t="s">
        <v>351</v>
      </c>
      <c r="C1415" s="17">
        <v>8.0147220809080197E-2</v>
      </c>
      <c r="D1415" s="17">
        <v>8.9282714640056202E-2</v>
      </c>
      <c r="E1415" s="17">
        <v>6.2089490063573102E-2</v>
      </c>
      <c r="F1415" s="17"/>
      <c r="G1415" s="17">
        <v>8.9087765707452096E-2</v>
      </c>
      <c r="H1415" s="17">
        <v>0.119919517470609</v>
      </c>
      <c r="I1415" s="17">
        <v>9.8772460520220998E-2</v>
      </c>
      <c r="J1415" s="17">
        <v>0.12251526547755701</v>
      </c>
      <c r="K1415" s="17">
        <v>3.1414039739833297E-2</v>
      </c>
      <c r="L1415" s="17">
        <v>1.9995458556820798E-2</v>
      </c>
      <c r="M1415" s="17"/>
      <c r="N1415" s="17">
        <v>3.3571221362521997E-2</v>
      </c>
      <c r="O1415" s="17">
        <v>3.4372831026402699E-2</v>
      </c>
      <c r="P1415" s="17">
        <v>0.101604904823138</v>
      </c>
      <c r="Q1415" s="17">
        <v>0.13301334380435301</v>
      </c>
      <c r="R1415" s="17">
        <v>0.108223440165712</v>
      </c>
      <c r="S1415" s="17"/>
      <c r="T1415" s="17">
        <v>7.1619470384781794E-2</v>
      </c>
      <c r="U1415" s="17">
        <v>3.1683398986770903E-2</v>
      </c>
      <c r="V1415" s="17">
        <v>7.9716769256876999E-2</v>
      </c>
      <c r="W1415" s="17">
        <v>0.12869004188268199</v>
      </c>
      <c r="X1415" s="17"/>
      <c r="Y1415" s="17">
        <v>0.14455110069623101</v>
      </c>
      <c r="Z1415" s="17">
        <v>6.3224311735549196E-2</v>
      </c>
      <c r="AA1415" s="17">
        <v>0</v>
      </c>
      <c r="AB1415" s="17">
        <v>4.8441222236772399E-2</v>
      </c>
      <c r="AC1415" s="17">
        <v>0</v>
      </c>
      <c r="AD1415" s="17">
        <v>1.7084963377172399E-2</v>
      </c>
      <c r="AE1415" s="17"/>
      <c r="AF1415" s="17">
        <v>7.8193955321101294E-2</v>
      </c>
      <c r="AG1415" s="17">
        <v>8.5708546866212695E-2</v>
      </c>
      <c r="AH1415" s="17"/>
      <c r="AI1415" s="17">
        <v>8.8206321319656E-2</v>
      </c>
      <c r="AJ1415" s="17">
        <v>0.107037572513578</v>
      </c>
      <c r="AK1415" s="17">
        <v>3.7171909426389899E-2</v>
      </c>
      <c r="AL1415" s="17">
        <v>4.0334023724635501E-2</v>
      </c>
      <c r="AM1415" s="17">
        <v>7.9140352287643503E-2</v>
      </c>
      <c r="AN1415" s="17">
        <v>0.13630185465423</v>
      </c>
      <c r="AO1415" s="17">
        <v>0.16265512095052601</v>
      </c>
      <c r="AP1415" s="17"/>
      <c r="AQ1415" s="17">
        <v>9.6050214958736793E-2</v>
      </c>
      <c r="AR1415" s="17">
        <v>7.1665048989062299E-2</v>
      </c>
      <c r="AS1415" s="17"/>
      <c r="AT1415" s="17">
        <v>4.9895189856861102E-2</v>
      </c>
      <c r="AU1415" s="17">
        <v>6.2123470376315902E-2</v>
      </c>
      <c r="AV1415" s="17">
        <v>0.126815340227727</v>
      </c>
      <c r="AW1415" s="17"/>
      <c r="AX1415" s="17">
        <v>4.4749125790934E-2</v>
      </c>
      <c r="AY1415" s="17">
        <v>9.4938086316171594E-2</v>
      </c>
      <c r="AZ1415" s="17"/>
      <c r="BA1415" s="17">
        <v>0.13720627388711401</v>
      </c>
      <c r="BB1415" s="17">
        <v>6.7365726139213003E-2</v>
      </c>
      <c r="BC1415" s="17">
        <v>9.6757860277839905E-2</v>
      </c>
      <c r="BD1415" s="17">
        <v>0.117962649625171</v>
      </c>
      <c r="BE1415" s="17">
        <v>2.1477575684373799E-2</v>
      </c>
      <c r="BF1415" s="17"/>
      <c r="BG1415" s="17">
        <v>8.3593505542238697E-2</v>
      </c>
      <c r="BH1415" s="17">
        <v>4.4250783467956398E-2</v>
      </c>
    </row>
    <row r="1416" spans="2:60" x14ac:dyDescent="0.35">
      <c r="B1416" t="s">
        <v>352</v>
      </c>
      <c r="C1416" s="17">
        <v>3.66935521625842E-2</v>
      </c>
      <c r="D1416" s="17">
        <v>4.1895879612814303E-2</v>
      </c>
      <c r="E1416" s="17">
        <v>3.1487433895384498E-2</v>
      </c>
      <c r="F1416" s="17"/>
      <c r="G1416" s="17">
        <v>4.7281534280360402E-2</v>
      </c>
      <c r="H1416" s="17">
        <v>6.8835800708388906E-2</v>
      </c>
      <c r="I1416" s="17">
        <v>2.40248934304165E-2</v>
      </c>
      <c r="J1416" s="17">
        <v>6.0746859225467902E-2</v>
      </c>
      <c r="K1416" s="17">
        <v>0</v>
      </c>
      <c r="L1416" s="17">
        <v>2.16047440352733E-2</v>
      </c>
      <c r="M1416" s="17"/>
      <c r="N1416" s="17">
        <v>7.1817041895463299E-2</v>
      </c>
      <c r="O1416" s="17">
        <v>1.6675851538096E-2</v>
      </c>
      <c r="P1416" s="17">
        <v>3.91597243825373E-2</v>
      </c>
      <c r="Q1416" s="17">
        <v>2.3689540844236499E-2</v>
      </c>
      <c r="R1416" s="17">
        <v>3.32385173627293E-2</v>
      </c>
      <c r="S1416" s="17"/>
      <c r="T1416" s="17">
        <v>2.5843417833417402E-2</v>
      </c>
      <c r="U1416" s="17">
        <v>3.09961177108742E-2</v>
      </c>
      <c r="V1416" s="17">
        <v>4.1091772472905901E-2</v>
      </c>
      <c r="W1416" s="17">
        <v>4.2651488791394201E-2</v>
      </c>
      <c r="X1416" s="17"/>
      <c r="Y1416" s="17">
        <v>2.8464059127814901E-2</v>
      </c>
      <c r="Z1416" s="17">
        <v>4.9304781847445703E-2</v>
      </c>
      <c r="AA1416" s="17">
        <v>0</v>
      </c>
      <c r="AB1416" s="17">
        <v>0</v>
      </c>
      <c r="AC1416" s="17">
        <v>0</v>
      </c>
      <c r="AD1416" s="17">
        <v>7.34986942166546E-2</v>
      </c>
      <c r="AE1416" s="17"/>
      <c r="AF1416" s="17">
        <v>3.50077285432795E-2</v>
      </c>
      <c r="AG1416" s="17">
        <v>4.0267404228891801E-2</v>
      </c>
      <c r="AH1416" s="17"/>
      <c r="AI1416" s="17">
        <v>0</v>
      </c>
      <c r="AJ1416" s="17">
        <v>3.21687953732517E-2</v>
      </c>
      <c r="AK1416" s="17">
        <v>6.09541197157333E-2</v>
      </c>
      <c r="AL1416" s="17">
        <v>4.7856967778925202E-2</v>
      </c>
      <c r="AM1416" s="17">
        <v>3.92636439939721E-2</v>
      </c>
      <c r="AN1416" s="17">
        <v>0</v>
      </c>
      <c r="AO1416" s="17">
        <v>0</v>
      </c>
      <c r="AP1416" s="17"/>
      <c r="AQ1416" s="17">
        <v>2.0709721148190401E-2</v>
      </c>
      <c r="AR1416" s="17">
        <v>4.9414078392807703E-2</v>
      </c>
      <c r="AS1416" s="17"/>
      <c r="AT1416" s="17">
        <v>8.5438569499530301E-3</v>
      </c>
      <c r="AU1416" s="17">
        <v>2.1209217122230499E-2</v>
      </c>
      <c r="AV1416" s="17">
        <v>3.84777223325325E-2</v>
      </c>
      <c r="AW1416" s="17"/>
      <c r="AX1416" s="17">
        <v>1.9954477622744701E-2</v>
      </c>
      <c r="AY1416" s="17">
        <v>4.3687866407602798E-2</v>
      </c>
      <c r="AZ1416" s="17"/>
      <c r="BA1416" s="17">
        <v>0</v>
      </c>
      <c r="BB1416" s="17">
        <v>5.44893793114734E-2</v>
      </c>
      <c r="BC1416" s="17">
        <v>2.1901677917203401E-2</v>
      </c>
      <c r="BD1416" s="17">
        <v>0</v>
      </c>
      <c r="BE1416" s="17">
        <v>6.2187134663824598E-2</v>
      </c>
      <c r="BF1416" s="17"/>
      <c r="BG1416" s="17">
        <v>4.1828516019476202E-2</v>
      </c>
      <c r="BH1416" s="17">
        <v>4.7509211112313501E-2</v>
      </c>
    </row>
    <row r="1417" spans="2:60" x14ac:dyDescent="0.35">
      <c r="B1417" t="s">
        <v>280</v>
      </c>
      <c r="C1417" s="17">
        <v>2.67963506821545E-2</v>
      </c>
      <c r="D1417" s="17">
        <v>1.5417875023239901E-2</v>
      </c>
      <c r="E1417" s="17">
        <v>4.0179349503806201E-2</v>
      </c>
      <c r="F1417" s="17"/>
      <c r="G1417" s="17">
        <v>4.2931374920819797E-2</v>
      </c>
      <c r="H1417" s="17">
        <v>1.8742652223927299E-2</v>
      </c>
      <c r="I1417" s="17">
        <v>3.8608782366021901E-2</v>
      </c>
      <c r="J1417" s="17">
        <v>1.52231083377233E-2</v>
      </c>
      <c r="K1417" s="17">
        <v>4.6349801475892301E-2</v>
      </c>
      <c r="L1417" s="17">
        <v>0</v>
      </c>
      <c r="M1417" s="17"/>
      <c r="N1417" s="17">
        <v>3.3093945410881599E-2</v>
      </c>
      <c r="O1417" s="17">
        <v>2.9090486550431002E-2</v>
      </c>
      <c r="P1417" s="17">
        <v>2.6498623768486398E-2</v>
      </c>
      <c r="Q1417" s="17">
        <v>2.3401263082072601E-2</v>
      </c>
      <c r="R1417" s="17">
        <v>2.2664955504077499E-2</v>
      </c>
      <c r="S1417" s="17"/>
      <c r="T1417" s="17">
        <v>0</v>
      </c>
      <c r="U1417" s="17">
        <v>2.8512014432110398E-2</v>
      </c>
      <c r="V1417" s="17">
        <v>4.2449115248848097E-2</v>
      </c>
      <c r="W1417" s="17">
        <v>2.12437176742723E-2</v>
      </c>
      <c r="X1417" s="17"/>
      <c r="Y1417" s="17">
        <v>3.70039931234998E-2</v>
      </c>
      <c r="Z1417" s="17">
        <v>2.0521865896967601E-2</v>
      </c>
      <c r="AA1417" s="17">
        <v>6.32335887344153E-2</v>
      </c>
      <c r="AB1417" s="17">
        <v>1.92791134713639E-2</v>
      </c>
      <c r="AC1417" s="17">
        <v>0</v>
      </c>
      <c r="AD1417" s="17">
        <v>1.61504803667251E-2</v>
      </c>
      <c r="AE1417" s="17"/>
      <c r="AF1417" s="17">
        <v>3.5100965108428098E-2</v>
      </c>
      <c r="AG1417" s="17">
        <v>1.7025559534599201E-2</v>
      </c>
      <c r="AH1417" s="17"/>
      <c r="AI1417" s="17">
        <v>0.109826212321988</v>
      </c>
      <c r="AJ1417" s="17">
        <v>2.4650654455670901E-2</v>
      </c>
      <c r="AK1417" s="17">
        <v>3.5279326521700002E-2</v>
      </c>
      <c r="AL1417" s="17">
        <v>1.8325003891171698E-2</v>
      </c>
      <c r="AM1417" s="17">
        <v>0</v>
      </c>
      <c r="AN1417" s="17">
        <v>6.5026833149725904E-2</v>
      </c>
      <c r="AO1417" s="17">
        <v>0</v>
      </c>
      <c r="AP1417" s="17"/>
      <c r="AQ1417" s="17">
        <v>1.8608868421143999E-2</v>
      </c>
      <c r="AR1417" s="17">
        <v>2.8133903580903299E-2</v>
      </c>
      <c r="AS1417" s="17"/>
      <c r="AT1417" s="17">
        <v>0</v>
      </c>
      <c r="AU1417" s="17">
        <v>3.81364482954058E-2</v>
      </c>
      <c r="AV1417" s="17">
        <v>1.9612094339266101E-2</v>
      </c>
      <c r="AW1417" s="17"/>
      <c r="AX1417" s="17">
        <v>1.4975363584569801E-2</v>
      </c>
      <c r="AY1417" s="17">
        <v>3.1735673835894998E-2</v>
      </c>
      <c r="AZ1417" s="17"/>
      <c r="BA1417" s="17">
        <v>0</v>
      </c>
      <c r="BB1417" s="17">
        <v>2.5220195016954699E-2</v>
      </c>
      <c r="BC1417" s="17">
        <v>0</v>
      </c>
      <c r="BD1417" s="17">
        <v>0</v>
      </c>
      <c r="BE1417" s="17">
        <v>5.2222099482161402E-2</v>
      </c>
      <c r="BF1417" s="17"/>
      <c r="BG1417" s="17">
        <v>1.9360164212017E-2</v>
      </c>
      <c r="BH1417" s="17">
        <v>3.9896206223978103E-2</v>
      </c>
    </row>
    <row r="1418" spans="2:60" x14ac:dyDescent="0.35">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row>
    <row r="1419" spans="2:60" x14ac:dyDescent="0.35">
      <c r="B1419" s="6" t="s">
        <v>478</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c r="BA1419" s="17"/>
      <c r="BB1419" s="17"/>
      <c r="BC1419" s="17"/>
      <c r="BD1419" s="17"/>
      <c r="BE1419" s="17"/>
      <c r="BF1419" s="17"/>
      <c r="BG1419" s="17"/>
      <c r="BH1419" s="17"/>
    </row>
    <row r="1420" spans="2:60" x14ac:dyDescent="0.35">
      <c r="B1420" s="24" t="s">
        <v>182</v>
      </c>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c r="AG1420" s="17"/>
      <c r="AH1420" s="17"/>
      <c r="AI1420" s="17"/>
      <c r="AJ1420" s="17"/>
      <c r="AK1420" s="17"/>
      <c r="AL1420" s="17"/>
      <c r="AM1420" s="17"/>
      <c r="AN1420" s="17"/>
      <c r="AO1420" s="17"/>
      <c r="AP1420" s="17"/>
      <c r="AQ1420" s="17"/>
      <c r="AR1420" s="17"/>
      <c r="AS1420" s="17"/>
      <c r="AT1420" s="17"/>
      <c r="AU1420" s="17"/>
      <c r="AV1420" s="17"/>
      <c r="AW1420" s="17"/>
      <c r="AX1420" s="17"/>
      <c r="AY1420" s="17"/>
      <c r="AZ1420" s="17"/>
      <c r="BA1420" s="17"/>
      <c r="BB1420" s="17"/>
      <c r="BC1420" s="17"/>
      <c r="BD1420" s="17"/>
      <c r="BE1420" s="17"/>
      <c r="BF1420" s="17"/>
      <c r="BG1420" s="17"/>
      <c r="BH1420" s="17"/>
    </row>
    <row r="1421" spans="2:60" x14ac:dyDescent="0.35">
      <c r="B1421" t="s">
        <v>348</v>
      </c>
      <c r="C1421" s="17">
        <v>0.58707263996526904</v>
      </c>
      <c r="D1421" s="17">
        <v>0.58739042655163898</v>
      </c>
      <c r="E1421" s="17">
        <v>0.58672568519277402</v>
      </c>
      <c r="F1421" s="17"/>
      <c r="G1421" s="17">
        <v>0.26685068133360401</v>
      </c>
      <c r="H1421" s="17">
        <v>0.45006386892327099</v>
      </c>
      <c r="I1421" s="17">
        <v>0.55811929382221204</v>
      </c>
      <c r="J1421" s="17">
        <v>0.55535719082403801</v>
      </c>
      <c r="K1421" s="17">
        <v>0.73325634106732296</v>
      </c>
      <c r="L1421" s="17">
        <v>0.80555066071504799</v>
      </c>
      <c r="M1421" s="17"/>
      <c r="N1421" s="17">
        <v>0.56905213211511296</v>
      </c>
      <c r="O1421" s="17">
        <v>0.686062196092182</v>
      </c>
      <c r="P1421" s="17">
        <v>0.58205549553499103</v>
      </c>
      <c r="Q1421" s="17">
        <v>0.55231373375988202</v>
      </c>
      <c r="R1421" s="17">
        <v>0.52749254559240699</v>
      </c>
      <c r="S1421" s="17"/>
      <c r="T1421" s="17">
        <v>0.55235733163518597</v>
      </c>
      <c r="U1421" s="17">
        <v>0.72190201435429602</v>
      </c>
      <c r="V1421" s="17">
        <v>0.54428698718944002</v>
      </c>
      <c r="W1421" s="17">
        <v>0.59090388633651503</v>
      </c>
      <c r="X1421" s="17"/>
      <c r="Y1421" s="17">
        <v>0.49472152236294198</v>
      </c>
      <c r="Z1421" s="17">
        <v>0.59999994901687204</v>
      </c>
      <c r="AA1421" s="17">
        <v>0.70549930909990399</v>
      </c>
      <c r="AB1421" s="17">
        <v>0.65227264737175705</v>
      </c>
      <c r="AC1421" s="17">
        <v>0.55143351850705002</v>
      </c>
      <c r="AD1421" s="17">
        <v>0.734101551532232</v>
      </c>
      <c r="AE1421" s="17"/>
      <c r="AF1421" s="17">
        <v>0.60804503893560702</v>
      </c>
      <c r="AG1421" s="17">
        <v>0.55474549375812998</v>
      </c>
      <c r="AH1421" s="17"/>
      <c r="AI1421" s="17">
        <v>0.49905025137076198</v>
      </c>
      <c r="AJ1421" s="17">
        <v>0.55029438186313495</v>
      </c>
      <c r="AK1421" s="17">
        <v>0.59122881697099405</v>
      </c>
      <c r="AL1421" s="17">
        <v>0.65093807632503997</v>
      </c>
      <c r="AM1421" s="17">
        <v>0.61458348873846302</v>
      </c>
      <c r="AN1421" s="17">
        <v>0.57477922890341204</v>
      </c>
      <c r="AO1421" s="17">
        <v>0.55133199510684505</v>
      </c>
      <c r="AP1421" s="17"/>
      <c r="AQ1421" s="17">
        <v>0.60024422454467297</v>
      </c>
      <c r="AR1421" s="17">
        <v>0.64582103075891595</v>
      </c>
      <c r="AS1421" s="17"/>
      <c r="AT1421" s="17">
        <v>0.60154401119402101</v>
      </c>
      <c r="AU1421" s="17">
        <v>0.64027521455804604</v>
      </c>
      <c r="AV1421" s="17">
        <v>0.54638468730161605</v>
      </c>
      <c r="AW1421" s="17"/>
      <c r="AX1421" s="17">
        <v>0.67197609060627805</v>
      </c>
      <c r="AY1421" s="17">
        <v>0.56028633649824</v>
      </c>
      <c r="AZ1421" s="17"/>
      <c r="BA1421" s="17">
        <v>0.53775021896152597</v>
      </c>
      <c r="BB1421" s="17">
        <v>0.61563899346121698</v>
      </c>
      <c r="BC1421" s="17">
        <v>0.53219189126796695</v>
      </c>
      <c r="BD1421" s="17">
        <v>0.43731532107879501</v>
      </c>
      <c r="BE1421" s="17">
        <v>0.78428868662018603</v>
      </c>
      <c r="BF1421" s="17"/>
      <c r="BG1421" s="17">
        <v>0.596819258940958</v>
      </c>
      <c r="BH1421" s="17">
        <v>0.70540516438360901</v>
      </c>
    </row>
    <row r="1422" spans="2:60" x14ac:dyDescent="0.35">
      <c r="B1422" t="s">
        <v>349</v>
      </c>
      <c r="C1422" s="17">
        <v>0.238496865461645</v>
      </c>
      <c r="D1422" s="17">
        <v>0.235576550216577</v>
      </c>
      <c r="E1422" s="17">
        <v>0.241685223167484</v>
      </c>
      <c r="F1422" s="17"/>
      <c r="G1422" s="17">
        <v>0.320183652456211</v>
      </c>
      <c r="H1422" s="17">
        <v>0.239507053614744</v>
      </c>
      <c r="I1422" s="17">
        <v>0.24190041981310401</v>
      </c>
      <c r="J1422" s="17">
        <v>0.285507141989505</v>
      </c>
      <c r="K1422" s="17">
        <v>0.24052095847037899</v>
      </c>
      <c r="L1422" s="17">
        <v>0.154355770593714</v>
      </c>
      <c r="M1422" s="17"/>
      <c r="N1422" s="17">
        <v>0.21551469081847099</v>
      </c>
      <c r="O1422" s="17">
        <v>0.14494417873621901</v>
      </c>
      <c r="P1422" s="17">
        <v>0.25595816781097103</v>
      </c>
      <c r="Q1422" s="17">
        <v>0.27838991517640099</v>
      </c>
      <c r="R1422" s="17">
        <v>0.34430131781859102</v>
      </c>
      <c r="S1422" s="17"/>
      <c r="T1422" s="17">
        <v>0.25467915752098702</v>
      </c>
      <c r="U1422" s="17">
        <v>0.18840697607399701</v>
      </c>
      <c r="V1422" s="17">
        <v>0.238717251148786</v>
      </c>
      <c r="W1422" s="17">
        <v>0.262826304926155</v>
      </c>
      <c r="X1422" s="17"/>
      <c r="Y1422" s="17">
        <v>0.25191100110144599</v>
      </c>
      <c r="Z1422" s="17">
        <v>0.246220075398768</v>
      </c>
      <c r="AA1422" s="17">
        <v>8.3422989871038605E-2</v>
      </c>
      <c r="AB1422" s="17">
        <v>0.183022545128527</v>
      </c>
      <c r="AC1422" s="17">
        <v>0.44856648149294998</v>
      </c>
      <c r="AD1422" s="17">
        <v>0.22732000542731201</v>
      </c>
      <c r="AE1422" s="17"/>
      <c r="AF1422" s="17">
        <v>0.25932466386395803</v>
      </c>
      <c r="AG1422" s="17">
        <v>0.20639260857254499</v>
      </c>
      <c r="AH1422" s="17"/>
      <c r="AI1422" s="17">
        <v>0.100300363643544</v>
      </c>
      <c r="AJ1422" s="17">
        <v>0.19879064555654499</v>
      </c>
      <c r="AK1422" s="17">
        <v>0.26328850786195701</v>
      </c>
      <c r="AL1422" s="17">
        <v>0.30048945680714501</v>
      </c>
      <c r="AM1422" s="17">
        <v>0.228853091994662</v>
      </c>
      <c r="AN1422" s="17">
        <v>0.30652677956054297</v>
      </c>
      <c r="AO1422" s="17">
        <v>0.27303041212458901</v>
      </c>
      <c r="AP1422" s="17"/>
      <c r="AQ1422" s="17">
        <v>0.28116568822711802</v>
      </c>
      <c r="AR1422" s="17">
        <v>0.18278506564905</v>
      </c>
      <c r="AS1422" s="17"/>
      <c r="AT1422" s="17">
        <v>0.32634132406817301</v>
      </c>
      <c r="AU1422" s="17">
        <v>0.17874517151468899</v>
      </c>
      <c r="AV1422" s="17">
        <v>0.26361950450180399</v>
      </c>
      <c r="AW1422" s="17"/>
      <c r="AX1422" s="17">
        <v>0.208030878079388</v>
      </c>
      <c r="AY1422" s="17">
        <v>0.248108620664555</v>
      </c>
      <c r="AZ1422" s="17"/>
      <c r="BA1422" s="17">
        <v>0.24727239274346399</v>
      </c>
      <c r="BB1422" s="17">
        <v>0.24985069657324699</v>
      </c>
      <c r="BC1422" s="17">
        <v>0.28923010663759302</v>
      </c>
      <c r="BD1422" s="17">
        <v>0.30421463526128101</v>
      </c>
      <c r="BE1422" s="17">
        <v>0.187484940156567</v>
      </c>
      <c r="BF1422" s="17"/>
      <c r="BG1422" s="17">
        <v>0.24922771856517401</v>
      </c>
      <c r="BH1422" s="17">
        <v>0.214023142837035</v>
      </c>
    </row>
    <row r="1423" spans="2:60" x14ac:dyDescent="0.35">
      <c r="B1423" t="s">
        <v>350</v>
      </c>
      <c r="C1423" s="17">
        <v>8.2674214298396095E-2</v>
      </c>
      <c r="D1423" s="17">
        <v>8.5382403322186495E-2</v>
      </c>
      <c r="E1423" s="17">
        <v>7.9717452915371995E-2</v>
      </c>
      <c r="F1423" s="17"/>
      <c r="G1423" s="17">
        <v>0.220760659354554</v>
      </c>
      <c r="H1423" s="17">
        <v>0.10614678499390701</v>
      </c>
      <c r="I1423" s="17">
        <v>0.113657542972947</v>
      </c>
      <c r="J1423" s="17">
        <v>6.3843901060176206E-2</v>
      </c>
      <c r="K1423" s="17">
        <v>1.4391667886335099E-2</v>
      </c>
      <c r="L1423" s="17">
        <v>2.9473147966001301E-2</v>
      </c>
      <c r="M1423" s="17"/>
      <c r="N1423" s="17">
        <v>7.2285663940912598E-2</v>
      </c>
      <c r="O1423" s="17">
        <v>6.9891712419764898E-2</v>
      </c>
      <c r="P1423" s="17">
        <v>8.17157635152055E-2</v>
      </c>
      <c r="Q1423" s="17">
        <v>0.113330820025104</v>
      </c>
      <c r="R1423" s="17">
        <v>8.6571226924636799E-2</v>
      </c>
      <c r="S1423" s="17"/>
      <c r="T1423" s="17">
        <v>0.10233850398989799</v>
      </c>
      <c r="U1423" s="17">
        <v>6.3038025092917699E-2</v>
      </c>
      <c r="V1423" s="17">
        <v>7.5599685870342201E-2</v>
      </c>
      <c r="W1423" s="17">
        <v>9.4968579388136007E-2</v>
      </c>
      <c r="X1423" s="17"/>
      <c r="Y1423" s="17">
        <v>8.2088412044925105E-2</v>
      </c>
      <c r="Z1423" s="17">
        <v>9.7636948863119993E-2</v>
      </c>
      <c r="AA1423" s="17">
        <v>0.101449072420186</v>
      </c>
      <c r="AB1423" s="17">
        <v>0.14065629133048399</v>
      </c>
      <c r="AC1423" s="17">
        <v>0</v>
      </c>
      <c r="AD1423" s="17">
        <v>0</v>
      </c>
      <c r="AE1423" s="17"/>
      <c r="AF1423" s="17">
        <v>5.65418855373662E-2</v>
      </c>
      <c r="AG1423" s="17">
        <v>0.122954947741701</v>
      </c>
      <c r="AH1423" s="17"/>
      <c r="AI1423" s="17">
        <v>3.0702959345821599E-2</v>
      </c>
      <c r="AJ1423" s="17">
        <v>0.10440785996391</v>
      </c>
      <c r="AK1423" s="17">
        <v>6.1871009531178002E-2</v>
      </c>
      <c r="AL1423" s="17">
        <v>2.24871507312248E-2</v>
      </c>
      <c r="AM1423" s="17">
        <v>9.7189996892039193E-2</v>
      </c>
      <c r="AN1423" s="17">
        <v>0.118693991536045</v>
      </c>
      <c r="AO1423" s="17">
        <v>9.4860470708891198E-2</v>
      </c>
      <c r="AP1423" s="17"/>
      <c r="AQ1423" s="17">
        <v>6.7702220408495203E-2</v>
      </c>
      <c r="AR1423" s="17">
        <v>9.6341943165823202E-2</v>
      </c>
      <c r="AS1423" s="17"/>
      <c r="AT1423" s="17">
        <v>5.6502971595583602E-2</v>
      </c>
      <c r="AU1423" s="17">
        <v>8.5804266253193498E-2</v>
      </c>
      <c r="AV1423" s="17">
        <v>0.107775134478584</v>
      </c>
      <c r="AW1423" s="17"/>
      <c r="AX1423" s="17">
        <v>5.4881836639405997E-2</v>
      </c>
      <c r="AY1423" s="17">
        <v>9.1442468785386199E-2</v>
      </c>
      <c r="AZ1423" s="17"/>
      <c r="BA1423" s="17">
        <v>0.154559258433345</v>
      </c>
      <c r="BB1423" s="17">
        <v>7.0092597238437304E-2</v>
      </c>
      <c r="BC1423" s="17">
        <v>8.4883593961800605E-2</v>
      </c>
      <c r="BD1423" s="17">
        <v>0.118160501762618</v>
      </c>
      <c r="BE1423" s="17">
        <v>1.4569894262270899E-2</v>
      </c>
      <c r="BF1423" s="17"/>
      <c r="BG1423" s="17">
        <v>9.0501701755893699E-2</v>
      </c>
      <c r="BH1423" s="17">
        <v>3.8120958412407702E-2</v>
      </c>
    </row>
    <row r="1424" spans="2:60" x14ac:dyDescent="0.35">
      <c r="B1424" t="s">
        <v>351</v>
      </c>
      <c r="C1424" s="17">
        <v>3.7389174916229402E-2</v>
      </c>
      <c r="D1424" s="17">
        <v>4.8224042852060001E-2</v>
      </c>
      <c r="E1424" s="17">
        <v>2.55598237072092E-2</v>
      </c>
      <c r="F1424" s="17"/>
      <c r="G1424" s="17">
        <v>2.10207332305378E-2</v>
      </c>
      <c r="H1424" s="17">
        <v>0.14840954496037001</v>
      </c>
      <c r="I1424" s="17">
        <v>3.25607374168373E-2</v>
      </c>
      <c r="J1424" s="17">
        <v>2.3804461731845299E-2</v>
      </c>
      <c r="K1424" s="17">
        <v>0</v>
      </c>
      <c r="L1424" s="17">
        <v>0</v>
      </c>
      <c r="M1424" s="17"/>
      <c r="N1424" s="17">
        <v>4.9722363224197097E-2</v>
      </c>
      <c r="O1424" s="17">
        <v>2.2337693731879701E-2</v>
      </c>
      <c r="P1424" s="17">
        <v>4.4117053257219402E-2</v>
      </c>
      <c r="Q1424" s="17">
        <v>2.9250381060562099E-2</v>
      </c>
      <c r="R1424" s="17">
        <v>2.47825799443551E-2</v>
      </c>
      <c r="S1424" s="17"/>
      <c r="T1424" s="17">
        <v>3.1280125195818097E-2</v>
      </c>
      <c r="U1424" s="17">
        <v>1.6036506661118E-2</v>
      </c>
      <c r="V1424" s="17">
        <v>5.70394199160262E-2</v>
      </c>
      <c r="W1424" s="17">
        <v>2.2420033166514398E-2</v>
      </c>
      <c r="X1424" s="17"/>
      <c r="Y1424" s="17">
        <v>7.3643977705743796E-2</v>
      </c>
      <c r="Z1424" s="17">
        <v>1.8883194067614101E-2</v>
      </c>
      <c r="AA1424" s="17">
        <v>0</v>
      </c>
      <c r="AB1424" s="17">
        <v>2.4048516169231801E-2</v>
      </c>
      <c r="AC1424" s="17">
        <v>0</v>
      </c>
      <c r="AD1424" s="17">
        <v>1.8856916660783301E-2</v>
      </c>
      <c r="AE1424" s="17"/>
      <c r="AF1424" s="17">
        <v>2.2336857256567401E-2</v>
      </c>
      <c r="AG1424" s="17">
        <v>6.05910258074129E-2</v>
      </c>
      <c r="AH1424" s="17"/>
      <c r="AI1424" s="17">
        <v>3.7574481932527902E-2</v>
      </c>
      <c r="AJ1424" s="17">
        <v>8.8983175379247603E-2</v>
      </c>
      <c r="AK1424" s="17">
        <v>0</v>
      </c>
      <c r="AL1424" s="17">
        <v>2.60853161365911E-2</v>
      </c>
      <c r="AM1424" s="17">
        <v>4.15465381088422E-2</v>
      </c>
      <c r="AN1424" s="17">
        <v>0</v>
      </c>
      <c r="AO1424" s="17">
        <v>0</v>
      </c>
      <c r="AP1424" s="17"/>
      <c r="AQ1424" s="17">
        <v>2.0708781062453701E-2</v>
      </c>
      <c r="AR1424" s="17">
        <v>3.3654632921750097E-2</v>
      </c>
      <c r="AS1424" s="17"/>
      <c r="AT1424" s="17">
        <v>0</v>
      </c>
      <c r="AU1424" s="17">
        <v>4.3624880775789701E-2</v>
      </c>
      <c r="AV1424" s="17">
        <v>4.9110758016500597E-2</v>
      </c>
      <c r="AW1424" s="17"/>
      <c r="AX1424" s="17">
        <v>3.4584782333813999E-2</v>
      </c>
      <c r="AY1424" s="17">
        <v>3.8273936491714601E-2</v>
      </c>
      <c r="AZ1424" s="17"/>
      <c r="BA1424" s="17">
        <v>2.1120981347356099E-2</v>
      </c>
      <c r="BB1424" s="17">
        <v>4.4273498564939201E-2</v>
      </c>
      <c r="BC1424" s="17">
        <v>4.9025561260883803E-2</v>
      </c>
      <c r="BD1424" s="17">
        <v>0.102950983371452</v>
      </c>
      <c r="BE1424" s="17">
        <v>0</v>
      </c>
      <c r="BF1424" s="17"/>
      <c r="BG1424" s="17">
        <v>3.8679313391151902E-2</v>
      </c>
      <c r="BH1424" s="17">
        <v>2.3405647212683799E-2</v>
      </c>
    </row>
    <row r="1425" spans="2:60" x14ac:dyDescent="0.35">
      <c r="B1425" t="s">
        <v>352</v>
      </c>
      <c r="C1425" s="17">
        <v>1.59233313955413E-2</v>
      </c>
      <c r="D1425" s="17">
        <v>2.21442217904383E-2</v>
      </c>
      <c r="E1425" s="17">
        <v>9.1314537510799494E-3</v>
      </c>
      <c r="F1425" s="17"/>
      <c r="G1425" s="17">
        <v>1.33618630034773E-2</v>
      </c>
      <c r="H1425" s="17">
        <v>2.5893598555543199E-2</v>
      </c>
      <c r="I1425" s="17">
        <v>0</v>
      </c>
      <c r="J1425" s="17">
        <v>3.6045263133967498E-2</v>
      </c>
      <c r="K1425" s="17">
        <v>1.18310325759628E-2</v>
      </c>
      <c r="L1425" s="17">
        <v>1.06204207252366E-2</v>
      </c>
      <c r="M1425" s="17"/>
      <c r="N1425" s="17">
        <v>5.01977953509763E-2</v>
      </c>
      <c r="O1425" s="17">
        <v>8.5057681510383697E-3</v>
      </c>
      <c r="P1425" s="17">
        <v>0</v>
      </c>
      <c r="Q1425" s="17">
        <v>2.6715149978051699E-2</v>
      </c>
      <c r="R1425" s="17">
        <v>1.68523297200097E-2</v>
      </c>
      <c r="S1425" s="17"/>
      <c r="T1425" s="17">
        <v>1.2803855995906201E-2</v>
      </c>
      <c r="U1425" s="17">
        <v>1.06164778176716E-2</v>
      </c>
      <c r="V1425" s="17">
        <v>1.78290938299525E-2</v>
      </c>
      <c r="W1425" s="17">
        <v>1.8791701761347999E-2</v>
      </c>
      <c r="X1425" s="17"/>
      <c r="Y1425" s="17">
        <v>1.6152398275417701E-2</v>
      </c>
      <c r="Z1425" s="17">
        <v>1.7683098370487899E-2</v>
      </c>
      <c r="AA1425" s="17">
        <v>0.109628628608872</v>
      </c>
      <c r="AB1425" s="17">
        <v>0</v>
      </c>
      <c r="AC1425" s="17">
        <v>0</v>
      </c>
      <c r="AD1425" s="17">
        <v>0</v>
      </c>
      <c r="AE1425" s="17"/>
      <c r="AF1425" s="17">
        <v>2.0810004446491101E-2</v>
      </c>
      <c r="AG1425" s="17">
        <v>8.3909458821831793E-3</v>
      </c>
      <c r="AH1425" s="17"/>
      <c r="AI1425" s="17">
        <v>0</v>
      </c>
      <c r="AJ1425" s="17">
        <v>6.2778799847436296E-3</v>
      </c>
      <c r="AK1425" s="17">
        <v>6.16203454326558E-2</v>
      </c>
      <c r="AL1425" s="17">
        <v>0</v>
      </c>
      <c r="AM1425" s="17">
        <v>0</v>
      </c>
      <c r="AN1425" s="17">
        <v>0</v>
      </c>
      <c r="AO1425" s="17">
        <v>8.0777122059675299E-2</v>
      </c>
      <c r="AP1425" s="17"/>
      <c r="AQ1425" s="17">
        <v>1.76759550935193E-2</v>
      </c>
      <c r="AR1425" s="17">
        <v>5.3099070334901898E-3</v>
      </c>
      <c r="AS1425" s="17"/>
      <c r="AT1425" s="17">
        <v>1.5611693142223101E-2</v>
      </c>
      <c r="AU1425" s="17">
        <v>1.28015292790374E-2</v>
      </c>
      <c r="AV1425" s="17">
        <v>6.2800630455815002E-3</v>
      </c>
      <c r="AW1425" s="17"/>
      <c r="AX1425" s="17">
        <v>9.4522546881854498E-3</v>
      </c>
      <c r="AY1425" s="17">
        <v>1.7964900061278499E-2</v>
      </c>
      <c r="AZ1425" s="17"/>
      <c r="BA1425" s="17">
        <v>1.6244404243021902E-2</v>
      </c>
      <c r="BB1425" s="17">
        <v>9.77839997755507E-3</v>
      </c>
      <c r="BC1425" s="17">
        <v>9.9439899277627593E-3</v>
      </c>
      <c r="BD1425" s="17">
        <v>3.73585585258535E-2</v>
      </c>
      <c r="BE1425" s="17">
        <v>1.3656478960975899E-2</v>
      </c>
      <c r="BF1425" s="17"/>
      <c r="BG1425" s="17">
        <v>1.13407365846541E-2</v>
      </c>
      <c r="BH1425" s="17">
        <v>1.9045087154264201E-2</v>
      </c>
    </row>
    <row r="1426" spans="2:60" x14ac:dyDescent="0.35">
      <c r="B1426" t="s">
        <v>280</v>
      </c>
      <c r="C1426" s="17">
        <v>3.84437739629198E-2</v>
      </c>
      <c r="D1426" s="17">
        <v>2.12823552670992E-2</v>
      </c>
      <c r="E1426" s="17">
        <v>5.7180361266080802E-2</v>
      </c>
      <c r="F1426" s="17"/>
      <c r="G1426" s="17">
        <v>0.157822410621616</v>
      </c>
      <c r="H1426" s="17">
        <v>2.9979148952165101E-2</v>
      </c>
      <c r="I1426" s="17">
        <v>5.3762005974899198E-2</v>
      </c>
      <c r="J1426" s="17">
        <v>3.5442041260467502E-2</v>
      </c>
      <c r="K1426" s="17">
        <v>0</v>
      </c>
      <c r="L1426" s="17">
        <v>0</v>
      </c>
      <c r="M1426" s="17"/>
      <c r="N1426" s="17">
        <v>4.3227354550330201E-2</v>
      </c>
      <c r="O1426" s="17">
        <v>6.8258450868916506E-2</v>
      </c>
      <c r="P1426" s="17">
        <v>3.6153519881613097E-2</v>
      </c>
      <c r="Q1426" s="17">
        <v>0</v>
      </c>
      <c r="R1426" s="17">
        <v>0</v>
      </c>
      <c r="S1426" s="17"/>
      <c r="T1426" s="17">
        <v>4.65410256622052E-2</v>
      </c>
      <c r="U1426" s="17">
        <v>0</v>
      </c>
      <c r="V1426" s="17">
        <v>6.6527562045453195E-2</v>
      </c>
      <c r="W1426" s="17">
        <v>1.00894944213318E-2</v>
      </c>
      <c r="X1426" s="17"/>
      <c r="Y1426" s="17">
        <v>8.1482688509525503E-2</v>
      </c>
      <c r="Z1426" s="17">
        <v>1.95767342831378E-2</v>
      </c>
      <c r="AA1426" s="17">
        <v>0</v>
      </c>
      <c r="AB1426" s="17">
        <v>0</v>
      </c>
      <c r="AC1426" s="17">
        <v>0</v>
      </c>
      <c r="AD1426" s="17">
        <v>1.97215263796728E-2</v>
      </c>
      <c r="AE1426" s="17"/>
      <c r="AF1426" s="17">
        <v>3.2941549960009697E-2</v>
      </c>
      <c r="AG1426" s="17">
        <v>4.6924978238027798E-2</v>
      </c>
      <c r="AH1426" s="17"/>
      <c r="AI1426" s="17">
        <v>0.33237194370734502</v>
      </c>
      <c r="AJ1426" s="17">
        <v>5.1246057252419E-2</v>
      </c>
      <c r="AK1426" s="17">
        <v>2.1991320203215599E-2</v>
      </c>
      <c r="AL1426" s="17">
        <v>0</v>
      </c>
      <c r="AM1426" s="17">
        <v>1.78268842659936E-2</v>
      </c>
      <c r="AN1426" s="17">
        <v>0</v>
      </c>
      <c r="AO1426" s="17">
        <v>0</v>
      </c>
      <c r="AP1426" s="17"/>
      <c r="AQ1426" s="17">
        <v>1.2503130663740701E-2</v>
      </c>
      <c r="AR1426" s="17">
        <v>3.6087420470971097E-2</v>
      </c>
      <c r="AS1426" s="17"/>
      <c r="AT1426" s="17">
        <v>0</v>
      </c>
      <c r="AU1426" s="17">
        <v>3.8748937619244903E-2</v>
      </c>
      <c r="AV1426" s="17">
        <v>2.6829852655913901E-2</v>
      </c>
      <c r="AW1426" s="17"/>
      <c r="AX1426" s="17">
        <v>2.1074157652928201E-2</v>
      </c>
      <c r="AY1426" s="17">
        <v>4.3923737498825298E-2</v>
      </c>
      <c r="AZ1426" s="17"/>
      <c r="BA1426" s="17">
        <v>2.3052744271286799E-2</v>
      </c>
      <c r="BB1426" s="17">
        <v>1.0365814184603901E-2</v>
      </c>
      <c r="BC1426" s="17">
        <v>3.4724856943992299E-2</v>
      </c>
      <c r="BD1426" s="17">
        <v>0</v>
      </c>
      <c r="BE1426" s="17">
        <v>0</v>
      </c>
      <c r="BF1426" s="17"/>
      <c r="BG1426" s="17">
        <v>1.34312707621676E-2</v>
      </c>
      <c r="BH1426" s="17">
        <v>0</v>
      </c>
    </row>
    <row r="1427" spans="2:60" x14ac:dyDescent="0.35">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c r="BA1427" s="17"/>
      <c r="BB1427" s="17"/>
      <c r="BC1427" s="17"/>
      <c r="BD1427" s="17"/>
      <c r="BE1427" s="17"/>
      <c r="BF1427" s="17"/>
      <c r="BG1427" s="17"/>
      <c r="BH1427" s="17"/>
    </row>
    <row r="1428" spans="2:60" x14ac:dyDescent="0.35">
      <c r="B1428" s="6" t="s">
        <v>479</v>
      </c>
      <c r="C1428" s="17"/>
      <c r="D1428" s="17"/>
      <c r="E1428" s="17"/>
      <c r="F1428" s="17"/>
      <c r="G1428" s="17"/>
      <c r="H1428" s="17"/>
      <c r="I1428" s="17"/>
      <c r="J1428" s="17"/>
      <c r="K1428" s="17"/>
      <c r="L1428" s="17"/>
      <c r="M1428" s="17"/>
      <c r="N1428" s="17"/>
      <c r="O1428" s="17"/>
      <c r="P1428" s="17"/>
      <c r="Q1428" s="17"/>
      <c r="R1428" s="17"/>
      <c r="S1428" s="17"/>
      <c r="T1428" s="17"/>
      <c r="U1428" s="17"/>
      <c r="V1428" s="17"/>
      <c r="W1428" s="17"/>
      <c r="X1428" s="17"/>
      <c r="Y1428" s="17"/>
      <c r="Z1428" s="17"/>
      <c r="AA1428" s="17"/>
      <c r="AB1428" s="17"/>
      <c r="AC1428" s="17"/>
      <c r="AD1428" s="17"/>
      <c r="AE1428" s="17"/>
      <c r="AF1428" s="17"/>
      <c r="AG1428" s="17"/>
      <c r="AH1428" s="17"/>
      <c r="AI1428" s="17"/>
      <c r="AJ1428" s="17"/>
      <c r="AK1428" s="17"/>
      <c r="AL1428" s="17"/>
      <c r="AM1428" s="17"/>
      <c r="AN1428" s="17"/>
      <c r="AO1428" s="17"/>
      <c r="AP1428" s="17"/>
      <c r="AQ1428" s="17"/>
      <c r="AR1428" s="17"/>
      <c r="AS1428" s="17"/>
      <c r="AT1428" s="17"/>
      <c r="AU1428" s="17"/>
      <c r="AV1428" s="17"/>
      <c r="AW1428" s="17"/>
      <c r="AX1428" s="17"/>
      <c r="AY1428" s="17"/>
      <c r="AZ1428" s="17"/>
      <c r="BA1428" s="17"/>
      <c r="BB1428" s="17"/>
      <c r="BC1428" s="17"/>
      <c r="BD1428" s="17"/>
      <c r="BE1428" s="17"/>
      <c r="BF1428" s="17"/>
      <c r="BG1428" s="17"/>
      <c r="BH1428" s="17"/>
    </row>
    <row r="1429" spans="2:60" x14ac:dyDescent="0.35">
      <c r="B1429" s="24" t="s">
        <v>182</v>
      </c>
      <c r="C1429" s="17"/>
      <c r="D1429" s="17"/>
      <c r="E1429" s="17"/>
      <c r="F1429" s="17"/>
      <c r="G1429" s="17"/>
      <c r="H1429" s="17"/>
      <c r="I1429" s="17"/>
      <c r="J1429" s="17"/>
      <c r="K1429" s="17"/>
      <c r="L1429" s="17"/>
      <c r="M1429" s="17"/>
      <c r="N1429" s="17"/>
      <c r="O1429" s="17"/>
      <c r="P1429" s="17"/>
      <c r="Q1429" s="17"/>
      <c r="R1429" s="17"/>
      <c r="S1429" s="17"/>
      <c r="T1429" s="17"/>
      <c r="U1429" s="17"/>
      <c r="V1429" s="17"/>
      <c r="W1429" s="17"/>
      <c r="X1429" s="17"/>
      <c r="Y1429" s="17"/>
      <c r="Z1429" s="17"/>
      <c r="AA1429" s="17"/>
      <c r="AB1429" s="17"/>
      <c r="AC1429" s="17"/>
      <c r="AD1429" s="17"/>
      <c r="AE1429" s="17"/>
      <c r="AF1429" s="17"/>
      <c r="AG1429" s="17"/>
      <c r="AH1429" s="17"/>
      <c r="AI1429" s="17"/>
      <c r="AJ1429" s="17"/>
      <c r="AK1429" s="17"/>
      <c r="AL1429" s="17"/>
      <c r="AM1429" s="17"/>
      <c r="AN1429" s="17"/>
      <c r="AO1429" s="17"/>
      <c r="AP1429" s="17"/>
      <c r="AQ1429" s="17"/>
      <c r="AR1429" s="17"/>
      <c r="AS1429" s="17"/>
      <c r="AT1429" s="17"/>
      <c r="AU1429" s="17"/>
      <c r="AV1429" s="17"/>
      <c r="AW1429" s="17"/>
      <c r="AX1429" s="17"/>
      <c r="AY1429" s="17"/>
      <c r="AZ1429" s="17"/>
      <c r="BA1429" s="17"/>
      <c r="BB1429" s="17"/>
      <c r="BC1429" s="17"/>
      <c r="BD1429" s="17"/>
      <c r="BE1429" s="17"/>
      <c r="BF1429" s="17"/>
      <c r="BG1429" s="17"/>
      <c r="BH1429" s="17"/>
    </row>
    <row r="1430" spans="2:60" x14ac:dyDescent="0.35">
      <c r="B1430" t="s">
        <v>348</v>
      </c>
      <c r="C1430" s="17">
        <v>0.75407033124581402</v>
      </c>
      <c r="D1430" s="17">
        <v>0.75851092739862302</v>
      </c>
      <c r="E1430" s="17">
        <v>0.748015725366726</v>
      </c>
      <c r="F1430" s="17"/>
      <c r="G1430" s="17">
        <v>0.62350593022865397</v>
      </c>
      <c r="H1430" s="17">
        <v>0.67904089014389502</v>
      </c>
      <c r="I1430" s="17">
        <v>0.58794058382113001</v>
      </c>
      <c r="J1430" s="17">
        <v>0.76714178170217895</v>
      </c>
      <c r="K1430" s="17">
        <v>0.83628126361926003</v>
      </c>
      <c r="L1430" s="17">
        <v>0.89459020863143301</v>
      </c>
      <c r="M1430" s="17"/>
      <c r="N1430" s="17">
        <v>0.71397786858179801</v>
      </c>
      <c r="O1430" s="17">
        <v>0.78532599627002597</v>
      </c>
      <c r="P1430" s="17">
        <v>0.79529122928503804</v>
      </c>
      <c r="Q1430" s="17">
        <v>0.70940014324295197</v>
      </c>
      <c r="R1430" s="17">
        <v>0.67619811096914295</v>
      </c>
      <c r="S1430" s="17"/>
      <c r="T1430" s="17">
        <v>0.78892013241287096</v>
      </c>
      <c r="U1430" s="17">
        <v>0.85046108085078198</v>
      </c>
      <c r="V1430" s="17">
        <v>0.71375719930430903</v>
      </c>
      <c r="W1430" s="17">
        <v>0.70966095667359397</v>
      </c>
      <c r="X1430" s="17"/>
      <c r="Y1430" s="17">
        <v>0.724834883243902</v>
      </c>
      <c r="Z1430" s="17">
        <v>0.76471223984834702</v>
      </c>
      <c r="AA1430" s="17">
        <v>0.90992462299510202</v>
      </c>
      <c r="AB1430" s="17">
        <v>0.77233047180574799</v>
      </c>
      <c r="AC1430" s="17">
        <v>0.84753294270660795</v>
      </c>
      <c r="AD1430" s="17">
        <v>0.73290034771626</v>
      </c>
      <c r="AE1430" s="17"/>
      <c r="AF1430" s="17">
        <v>0.81502956626908096</v>
      </c>
      <c r="AG1430" s="17">
        <v>0.68032118485788495</v>
      </c>
      <c r="AH1430" s="17"/>
      <c r="AI1430" s="17">
        <v>0.69724883165386098</v>
      </c>
      <c r="AJ1430" s="17">
        <v>0.72956836385296098</v>
      </c>
      <c r="AK1430" s="17">
        <v>0.80287071821982603</v>
      </c>
      <c r="AL1430" s="17">
        <v>0.81309935320134796</v>
      </c>
      <c r="AM1430" s="17">
        <v>0.75042735161289598</v>
      </c>
      <c r="AN1430" s="17">
        <v>0.71005178277462</v>
      </c>
      <c r="AO1430" s="17">
        <v>0.72765119014707602</v>
      </c>
      <c r="AP1430" s="17"/>
      <c r="AQ1430" s="17">
        <v>0.76792675756261797</v>
      </c>
      <c r="AR1430" s="17">
        <v>0.77795648435369602</v>
      </c>
      <c r="AS1430" s="17"/>
      <c r="AT1430" s="17">
        <v>0.71321198469356695</v>
      </c>
      <c r="AU1430" s="17">
        <v>0.78558888332975496</v>
      </c>
      <c r="AV1430" s="17">
        <v>0.73006602696587897</v>
      </c>
      <c r="AW1430" s="17"/>
      <c r="AX1430" s="17">
        <v>0.85986483653441304</v>
      </c>
      <c r="AY1430" s="17">
        <v>0.717122398949117</v>
      </c>
      <c r="AZ1430" s="17"/>
      <c r="BA1430" s="17">
        <v>0.75846036558846097</v>
      </c>
      <c r="BB1430" s="17">
        <v>0.75154558740656496</v>
      </c>
      <c r="BC1430" s="17">
        <v>0.75285583823847702</v>
      </c>
      <c r="BD1430" s="17">
        <v>0.65253931038970103</v>
      </c>
      <c r="BE1430" s="17">
        <v>0.90553119303829899</v>
      </c>
      <c r="BF1430" s="17"/>
      <c r="BG1430" s="17">
        <v>0.75294683359811299</v>
      </c>
      <c r="BH1430" s="17">
        <v>0.83766044488109703</v>
      </c>
    </row>
    <row r="1431" spans="2:60" x14ac:dyDescent="0.35">
      <c r="B1431" t="s">
        <v>349</v>
      </c>
      <c r="C1431" s="17">
        <v>0.139973211942407</v>
      </c>
      <c r="D1431" s="17">
        <v>0.13147701039699</v>
      </c>
      <c r="E1431" s="17">
        <v>0.14959555089457499</v>
      </c>
      <c r="F1431" s="17"/>
      <c r="G1431" s="17">
        <v>0.21272204302307399</v>
      </c>
      <c r="H1431" s="17">
        <v>0.129003647057225</v>
      </c>
      <c r="I1431" s="17">
        <v>0.22039592607073599</v>
      </c>
      <c r="J1431" s="17">
        <v>0.13439688173383099</v>
      </c>
      <c r="K1431" s="17">
        <v>0.13703842634305299</v>
      </c>
      <c r="L1431" s="17">
        <v>7.4304901280622795E-2</v>
      </c>
      <c r="M1431" s="17"/>
      <c r="N1431" s="17">
        <v>0.12039241552468601</v>
      </c>
      <c r="O1431" s="17">
        <v>0.16038048705914501</v>
      </c>
      <c r="P1431" s="17">
        <v>0.12768463727049101</v>
      </c>
      <c r="Q1431" s="17">
        <v>0.14090506649336201</v>
      </c>
      <c r="R1431" s="17">
        <v>0.188019467823419</v>
      </c>
      <c r="S1431" s="17"/>
      <c r="T1431" s="17">
        <v>0.14419419151819801</v>
      </c>
      <c r="U1431" s="17">
        <v>8.0741603812125501E-2</v>
      </c>
      <c r="V1431" s="17">
        <v>0.170347269074168</v>
      </c>
      <c r="W1431" s="17">
        <v>0.135062354820012</v>
      </c>
      <c r="X1431" s="17"/>
      <c r="Y1431" s="17">
        <v>0.13312375708562901</v>
      </c>
      <c r="Z1431" s="17">
        <v>0.16054210413584299</v>
      </c>
      <c r="AA1431" s="17">
        <v>0</v>
      </c>
      <c r="AB1431" s="17">
        <v>0.113984306801312</v>
      </c>
      <c r="AC1431" s="17">
        <v>0.15246705729339199</v>
      </c>
      <c r="AD1431" s="17">
        <v>0.14531825235527099</v>
      </c>
      <c r="AE1431" s="17"/>
      <c r="AF1431" s="17">
        <v>9.9541244436913895E-2</v>
      </c>
      <c r="AG1431" s="17">
        <v>0.18464180191329899</v>
      </c>
      <c r="AH1431" s="17"/>
      <c r="AI1431" s="17">
        <v>6.7003612967901902E-2</v>
      </c>
      <c r="AJ1431" s="17">
        <v>0.17055453664678499</v>
      </c>
      <c r="AK1431" s="17">
        <v>0.103971166592415</v>
      </c>
      <c r="AL1431" s="17">
        <v>9.0144891897046095E-2</v>
      </c>
      <c r="AM1431" s="17">
        <v>0.177142509915892</v>
      </c>
      <c r="AN1431" s="17">
        <v>0.116416403868515</v>
      </c>
      <c r="AO1431" s="17">
        <v>0.17822386660099401</v>
      </c>
      <c r="AP1431" s="17"/>
      <c r="AQ1431" s="17">
        <v>0.141131699471159</v>
      </c>
      <c r="AR1431" s="17">
        <v>0.102723211666295</v>
      </c>
      <c r="AS1431" s="17"/>
      <c r="AT1431" s="17">
        <v>0.204504449974314</v>
      </c>
      <c r="AU1431" s="17">
        <v>0.121871363565657</v>
      </c>
      <c r="AV1431" s="17">
        <v>0.13742285945909799</v>
      </c>
      <c r="AW1431" s="17"/>
      <c r="AX1431" s="17">
        <v>8.3542038315195702E-2</v>
      </c>
      <c r="AY1431" s="17">
        <v>0.15968137331537799</v>
      </c>
      <c r="AZ1431" s="17"/>
      <c r="BA1431" s="17">
        <v>0.13358143439284301</v>
      </c>
      <c r="BB1431" s="17">
        <v>0.16214630277931899</v>
      </c>
      <c r="BC1431" s="17">
        <v>0.12540346399140501</v>
      </c>
      <c r="BD1431" s="17">
        <v>0.10631313003192901</v>
      </c>
      <c r="BE1431" s="17">
        <v>7.7321539908933395E-2</v>
      </c>
      <c r="BF1431" s="17"/>
      <c r="BG1431" s="17">
        <v>0.15635777103098</v>
      </c>
      <c r="BH1431" s="17">
        <v>8.5099184358687296E-2</v>
      </c>
    </row>
    <row r="1432" spans="2:60" x14ac:dyDescent="0.35">
      <c r="B1432" t="s">
        <v>350</v>
      </c>
      <c r="C1432" s="17">
        <v>5.6016821984687597E-2</v>
      </c>
      <c r="D1432" s="17">
        <v>6.4226290663950206E-2</v>
      </c>
      <c r="E1432" s="17">
        <v>4.7854414959854298E-2</v>
      </c>
      <c r="F1432" s="17"/>
      <c r="G1432" s="17">
        <v>7.2644727094395595E-2</v>
      </c>
      <c r="H1432" s="17">
        <v>0.130762936133584</v>
      </c>
      <c r="I1432" s="17">
        <v>9.4938614714833197E-2</v>
      </c>
      <c r="J1432" s="17">
        <v>5.3808837083571197E-2</v>
      </c>
      <c r="K1432" s="17">
        <v>1.23152855450722E-2</v>
      </c>
      <c r="L1432" s="17">
        <v>6.6798207222292603E-3</v>
      </c>
      <c r="M1432" s="17"/>
      <c r="N1432" s="17">
        <v>6.3350734485738205E-2</v>
      </c>
      <c r="O1432" s="17">
        <v>3.0458220731511099E-2</v>
      </c>
      <c r="P1432" s="17">
        <v>4.26149199554305E-2</v>
      </c>
      <c r="Q1432" s="17">
        <v>0.10228849072611</v>
      </c>
      <c r="R1432" s="17">
        <v>7.3756652834213607E-2</v>
      </c>
      <c r="S1432" s="17"/>
      <c r="T1432" s="17">
        <v>3.2059997929927503E-2</v>
      </c>
      <c r="U1432" s="17">
        <v>5.9136601253195399E-2</v>
      </c>
      <c r="V1432" s="17">
        <v>4.4999184508789002E-2</v>
      </c>
      <c r="W1432" s="17">
        <v>9.5371330886346001E-2</v>
      </c>
      <c r="X1432" s="17"/>
      <c r="Y1432" s="17">
        <v>8.5646881136375197E-2</v>
      </c>
      <c r="Z1432" s="17">
        <v>4.4989962497606499E-2</v>
      </c>
      <c r="AA1432" s="17">
        <v>0</v>
      </c>
      <c r="AB1432" s="17">
        <v>5.5996058653814601E-2</v>
      </c>
      <c r="AC1432" s="17">
        <v>0</v>
      </c>
      <c r="AD1432" s="17">
        <v>3.4144588430517701E-2</v>
      </c>
      <c r="AE1432" s="17"/>
      <c r="AF1432" s="17">
        <v>5.3434668265265203E-2</v>
      </c>
      <c r="AG1432" s="17">
        <v>6.0468847983525802E-2</v>
      </c>
      <c r="AH1432" s="17"/>
      <c r="AI1432" s="17">
        <v>7.2285807991150197E-2</v>
      </c>
      <c r="AJ1432" s="17">
        <v>5.9921174624046697E-2</v>
      </c>
      <c r="AK1432" s="17">
        <v>5.4901879300984703E-2</v>
      </c>
      <c r="AL1432" s="17">
        <v>5.96131794378503E-2</v>
      </c>
      <c r="AM1432" s="17">
        <v>4.4296642423587301E-2</v>
      </c>
      <c r="AN1432" s="17">
        <v>8.9567761989826897E-2</v>
      </c>
      <c r="AO1432" s="17">
        <v>0</v>
      </c>
      <c r="AP1432" s="17"/>
      <c r="AQ1432" s="17">
        <v>4.34871686467386E-2</v>
      </c>
      <c r="AR1432" s="17">
        <v>8.0038942259641394E-2</v>
      </c>
      <c r="AS1432" s="17"/>
      <c r="AT1432" s="17">
        <v>4.5513570068863703E-2</v>
      </c>
      <c r="AU1432" s="17">
        <v>4.0454128830523801E-2</v>
      </c>
      <c r="AV1432" s="17">
        <v>0.102293488835934</v>
      </c>
      <c r="AW1432" s="17"/>
      <c r="AX1432" s="17">
        <v>5.6593125150391402E-2</v>
      </c>
      <c r="AY1432" s="17">
        <v>5.5815552454755897E-2</v>
      </c>
      <c r="AZ1432" s="17"/>
      <c r="BA1432" s="17">
        <v>0</v>
      </c>
      <c r="BB1432" s="17">
        <v>6.3666397033584801E-2</v>
      </c>
      <c r="BC1432" s="17">
        <v>8.0188039038658995E-2</v>
      </c>
      <c r="BD1432" s="17">
        <v>0.13237814020630101</v>
      </c>
      <c r="BE1432" s="17">
        <v>1.7147267052767399E-2</v>
      </c>
      <c r="BF1432" s="17"/>
      <c r="BG1432" s="17">
        <v>5.0764711104384602E-2</v>
      </c>
      <c r="BH1432" s="17">
        <v>4.80605338732722E-2</v>
      </c>
    </row>
    <row r="1433" spans="2:60" x14ac:dyDescent="0.35">
      <c r="B1433" t="s">
        <v>351</v>
      </c>
      <c r="C1433" s="17">
        <v>2.1960632435114098E-2</v>
      </c>
      <c r="D1433" s="17">
        <v>2.4904801200103702E-2</v>
      </c>
      <c r="E1433" s="17">
        <v>1.9044447713463999E-2</v>
      </c>
      <c r="F1433" s="17"/>
      <c r="G1433" s="17">
        <v>4.8070107939926998E-2</v>
      </c>
      <c r="H1433" s="17">
        <v>4.3042089786467501E-2</v>
      </c>
      <c r="I1433" s="17">
        <v>5.0344752512461302E-2</v>
      </c>
      <c r="J1433" s="17">
        <v>1.3239875764807001E-2</v>
      </c>
      <c r="K1433" s="17">
        <v>0</v>
      </c>
      <c r="L1433" s="17">
        <v>0</v>
      </c>
      <c r="M1433" s="17"/>
      <c r="N1433" s="17">
        <v>5.11000748995157E-2</v>
      </c>
      <c r="O1433" s="17">
        <v>0</v>
      </c>
      <c r="P1433" s="17">
        <v>2.59853359365456E-2</v>
      </c>
      <c r="Q1433" s="17">
        <v>0</v>
      </c>
      <c r="R1433" s="17">
        <v>2.8932064375500499E-2</v>
      </c>
      <c r="S1433" s="17"/>
      <c r="T1433" s="17">
        <v>3.4825678139003398E-2</v>
      </c>
      <c r="U1433" s="17">
        <v>0</v>
      </c>
      <c r="V1433" s="17">
        <v>2.9109700215029399E-2</v>
      </c>
      <c r="W1433" s="17">
        <v>2.03867760311532E-2</v>
      </c>
      <c r="X1433" s="17"/>
      <c r="Y1433" s="17">
        <v>2.0094182026528601E-2</v>
      </c>
      <c r="Z1433" s="17">
        <v>1.4821351738880301E-2</v>
      </c>
      <c r="AA1433" s="17">
        <v>9.0075377004897997E-2</v>
      </c>
      <c r="AB1433" s="17">
        <v>3.4582502970597902E-2</v>
      </c>
      <c r="AC1433" s="17">
        <v>0</v>
      </c>
      <c r="AD1433" s="17">
        <v>2.59204483150609E-2</v>
      </c>
      <c r="AE1433" s="17"/>
      <c r="AF1433" s="17">
        <v>1.38810342027746E-2</v>
      </c>
      <c r="AG1433" s="17">
        <v>3.3039619877243201E-2</v>
      </c>
      <c r="AH1433" s="17"/>
      <c r="AI1433" s="17">
        <v>3.2326547694789098E-2</v>
      </c>
      <c r="AJ1433" s="17">
        <v>6.3995538390623097E-3</v>
      </c>
      <c r="AK1433" s="17">
        <v>1.84781866929868E-2</v>
      </c>
      <c r="AL1433" s="17">
        <v>3.7142575463756003E-2</v>
      </c>
      <c r="AM1433" s="17">
        <v>1.8811250546994999E-2</v>
      </c>
      <c r="AN1433" s="17">
        <v>6.01624414742798E-2</v>
      </c>
      <c r="AO1433" s="17">
        <v>0</v>
      </c>
      <c r="AP1433" s="17"/>
      <c r="AQ1433" s="17">
        <v>1.7152796330672002E-2</v>
      </c>
      <c r="AR1433" s="17">
        <v>3.1607891980644398E-2</v>
      </c>
      <c r="AS1433" s="17"/>
      <c r="AT1433" s="17">
        <v>2.5166675266356499E-2</v>
      </c>
      <c r="AU1433" s="17">
        <v>2.02858355242562E-2</v>
      </c>
      <c r="AV1433" s="17">
        <v>2.0516613010729101E-2</v>
      </c>
      <c r="AW1433" s="17"/>
      <c r="AX1433" s="17">
        <v>0</v>
      </c>
      <c r="AY1433" s="17">
        <v>2.9630217525491099E-2</v>
      </c>
      <c r="AZ1433" s="17"/>
      <c r="BA1433" s="17">
        <v>8.0940685985069205E-2</v>
      </c>
      <c r="BB1433" s="17">
        <v>5.6297628029068304E-3</v>
      </c>
      <c r="BC1433" s="17">
        <v>3.1793888719088101E-2</v>
      </c>
      <c r="BD1433" s="17">
        <v>6.0165842630315901E-2</v>
      </c>
      <c r="BE1433" s="17">
        <v>0</v>
      </c>
      <c r="BF1433" s="17"/>
      <c r="BG1433" s="17">
        <v>2.0891155361713602E-2</v>
      </c>
      <c r="BH1433" s="17">
        <v>1.6140837050095998E-2</v>
      </c>
    </row>
    <row r="1434" spans="2:60" x14ac:dyDescent="0.35">
      <c r="B1434" t="s">
        <v>352</v>
      </c>
      <c r="C1434" s="17">
        <v>9.2409929825363803E-3</v>
      </c>
      <c r="D1434" s="17">
        <v>7.1298803766600303E-3</v>
      </c>
      <c r="E1434" s="17">
        <v>1.1480346277684199E-2</v>
      </c>
      <c r="F1434" s="17"/>
      <c r="G1434" s="17">
        <v>0</v>
      </c>
      <c r="H1434" s="17">
        <v>1.8150436878829002E-2</v>
      </c>
      <c r="I1434" s="17">
        <v>1.65365210182149E-2</v>
      </c>
      <c r="J1434" s="17">
        <v>0</v>
      </c>
      <c r="K1434" s="17">
        <v>0</v>
      </c>
      <c r="L1434" s="17">
        <v>1.41942279278002E-2</v>
      </c>
      <c r="M1434" s="17"/>
      <c r="N1434" s="17">
        <v>0</v>
      </c>
      <c r="O1434" s="17">
        <v>1.32380266060034E-2</v>
      </c>
      <c r="P1434" s="17">
        <v>8.4238775524941804E-3</v>
      </c>
      <c r="Q1434" s="17">
        <v>0</v>
      </c>
      <c r="R1434" s="17">
        <v>3.3093703997723697E-2</v>
      </c>
      <c r="S1434" s="17"/>
      <c r="T1434" s="17">
        <v>0</v>
      </c>
      <c r="U1434" s="17">
        <v>0</v>
      </c>
      <c r="V1434" s="17">
        <v>2.1346531489517401E-2</v>
      </c>
      <c r="W1434" s="17">
        <v>0</v>
      </c>
      <c r="X1434" s="17"/>
      <c r="Y1434" s="17">
        <v>7.7568189972918597E-3</v>
      </c>
      <c r="Z1434" s="17">
        <v>9.0647497051205301E-3</v>
      </c>
      <c r="AA1434" s="17">
        <v>0</v>
      </c>
      <c r="AB1434" s="17">
        <v>0</v>
      </c>
      <c r="AC1434" s="17">
        <v>0</v>
      </c>
      <c r="AD1434" s="17">
        <v>2.4402931381295401E-2</v>
      </c>
      <c r="AE1434" s="17"/>
      <c r="AF1434" s="17">
        <v>1.09262099805347E-2</v>
      </c>
      <c r="AG1434" s="17">
        <v>7.1872320811550297E-3</v>
      </c>
      <c r="AH1434" s="17"/>
      <c r="AI1434" s="17">
        <v>0</v>
      </c>
      <c r="AJ1434" s="17">
        <v>1.30954213601665E-2</v>
      </c>
      <c r="AK1434" s="17">
        <v>0</v>
      </c>
      <c r="AL1434" s="17">
        <v>0</v>
      </c>
      <c r="AM1434" s="17">
        <v>9.3222455006292497E-3</v>
      </c>
      <c r="AN1434" s="17">
        <v>0</v>
      </c>
      <c r="AO1434" s="17">
        <v>9.4124943251929605E-2</v>
      </c>
      <c r="AP1434" s="17"/>
      <c r="AQ1434" s="17">
        <v>1.1348443993344301E-2</v>
      </c>
      <c r="AR1434" s="17">
        <v>0</v>
      </c>
      <c r="AS1434" s="17"/>
      <c r="AT1434" s="17">
        <v>0</v>
      </c>
      <c r="AU1434" s="17">
        <v>1.3553218484742601E-2</v>
      </c>
      <c r="AV1434" s="17">
        <v>9.70101172835975E-3</v>
      </c>
      <c r="AW1434" s="17"/>
      <c r="AX1434" s="17">
        <v>0</v>
      </c>
      <c r="AY1434" s="17">
        <v>1.24683400185814E-2</v>
      </c>
      <c r="AZ1434" s="17"/>
      <c r="BA1434" s="17">
        <v>0</v>
      </c>
      <c r="BB1434" s="17">
        <v>1.0776118070919801E-2</v>
      </c>
      <c r="BC1434" s="17">
        <v>9.7587700123706305E-3</v>
      </c>
      <c r="BD1434" s="17">
        <v>4.8603576741752801E-2</v>
      </c>
      <c r="BE1434" s="17">
        <v>0</v>
      </c>
      <c r="BF1434" s="17"/>
      <c r="BG1434" s="17">
        <v>8.5923901176378405E-3</v>
      </c>
      <c r="BH1434" s="17">
        <v>1.30389998368472E-2</v>
      </c>
    </row>
    <row r="1435" spans="2:60" x14ac:dyDescent="0.35">
      <c r="B1435" t="s">
        <v>280</v>
      </c>
      <c r="C1435" s="17">
        <v>1.8738009409440402E-2</v>
      </c>
      <c r="D1435" s="17">
        <v>1.3751089963672801E-2</v>
      </c>
      <c r="E1435" s="17">
        <v>2.40095147876969E-2</v>
      </c>
      <c r="F1435" s="17"/>
      <c r="G1435" s="17">
        <v>4.3057191713948999E-2</v>
      </c>
      <c r="H1435" s="17">
        <v>0</v>
      </c>
      <c r="I1435" s="17">
        <v>2.9843601862624101E-2</v>
      </c>
      <c r="J1435" s="17">
        <v>3.1412623715611598E-2</v>
      </c>
      <c r="K1435" s="17">
        <v>1.43650244926156E-2</v>
      </c>
      <c r="L1435" s="17">
        <v>1.02308414379143E-2</v>
      </c>
      <c r="M1435" s="17"/>
      <c r="N1435" s="17">
        <v>5.1178906508262602E-2</v>
      </c>
      <c r="O1435" s="17">
        <v>1.05972693333138E-2</v>
      </c>
      <c r="P1435" s="17">
        <v>0</v>
      </c>
      <c r="Q1435" s="17">
        <v>4.7406299537576801E-2</v>
      </c>
      <c r="R1435" s="17">
        <v>0</v>
      </c>
      <c r="S1435" s="17"/>
      <c r="T1435" s="17">
        <v>0</v>
      </c>
      <c r="U1435" s="17">
        <v>9.6607140838970394E-3</v>
      </c>
      <c r="V1435" s="17">
        <v>2.0440115408186601E-2</v>
      </c>
      <c r="W1435" s="17">
        <v>3.9518581588894201E-2</v>
      </c>
      <c r="X1435" s="17"/>
      <c r="Y1435" s="17">
        <v>2.8543477510273699E-2</v>
      </c>
      <c r="Z1435" s="17">
        <v>5.8695920742021799E-3</v>
      </c>
      <c r="AA1435" s="17">
        <v>0</v>
      </c>
      <c r="AB1435" s="17">
        <v>2.3106659768527899E-2</v>
      </c>
      <c r="AC1435" s="17">
        <v>0</v>
      </c>
      <c r="AD1435" s="17">
        <v>3.7313431801595499E-2</v>
      </c>
      <c r="AE1435" s="17"/>
      <c r="AF1435" s="17">
        <v>7.1872768454300396E-3</v>
      </c>
      <c r="AG1435" s="17">
        <v>3.4341313286892501E-2</v>
      </c>
      <c r="AH1435" s="17"/>
      <c r="AI1435" s="17">
        <v>0.131135199692298</v>
      </c>
      <c r="AJ1435" s="17">
        <v>2.0460949676977699E-2</v>
      </c>
      <c r="AK1435" s="17">
        <v>1.9778049193787901E-2</v>
      </c>
      <c r="AL1435" s="17">
        <v>0</v>
      </c>
      <c r="AM1435" s="17">
        <v>0</v>
      </c>
      <c r="AN1435" s="17">
        <v>2.38016098927579E-2</v>
      </c>
      <c r="AO1435" s="17">
        <v>0</v>
      </c>
      <c r="AP1435" s="17"/>
      <c r="AQ1435" s="17">
        <v>1.8953133995468201E-2</v>
      </c>
      <c r="AR1435" s="17">
        <v>7.6734697397237402E-3</v>
      </c>
      <c r="AS1435" s="17"/>
      <c r="AT1435" s="17">
        <v>1.1603319996898899E-2</v>
      </c>
      <c r="AU1435" s="17">
        <v>1.82465702650653E-2</v>
      </c>
      <c r="AV1435" s="17">
        <v>0</v>
      </c>
      <c r="AW1435" s="17"/>
      <c r="AX1435" s="17">
        <v>0</v>
      </c>
      <c r="AY1435" s="17">
        <v>2.5282117736676001E-2</v>
      </c>
      <c r="AZ1435" s="17"/>
      <c r="BA1435" s="17">
        <v>2.7017514033626702E-2</v>
      </c>
      <c r="BB1435" s="17">
        <v>6.2358319067039097E-3</v>
      </c>
      <c r="BC1435" s="17">
        <v>0</v>
      </c>
      <c r="BD1435" s="17">
        <v>0</v>
      </c>
      <c r="BE1435" s="17">
        <v>0</v>
      </c>
      <c r="BF1435" s="17"/>
      <c r="BG1435" s="17">
        <v>1.04471387871702E-2</v>
      </c>
      <c r="BH1435" s="17">
        <v>0</v>
      </c>
    </row>
    <row r="1436" spans="2:60" x14ac:dyDescent="0.35">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c r="BH1436" s="17"/>
    </row>
    <row r="1437" spans="2:60" x14ac:dyDescent="0.35">
      <c r="B1437" s="6" t="s">
        <v>480</v>
      </c>
      <c r="C1437" s="17"/>
      <c r="D1437" s="17"/>
      <c r="E1437" s="17"/>
      <c r="F1437" s="17"/>
      <c r="G1437" s="17"/>
      <c r="H1437" s="17"/>
      <c r="I1437" s="17"/>
      <c r="J1437" s="17"/>
      <c r="K1437" s="17"/>
      <c r="L1437" s="17"/>
      <c r="M1437" s="17"/>
      <c r="N1437" s="17"/>
      <c r="O1437" s="17"/>
      <c r="P1437" s="17"/>
      <c r="Q1437" s="17"/>
      <c r="R1437" s="17"/>
      <c r="S1437" s="17"/>
      <c r="T1437" s="17"/>
      <c r="U1437" s="17"/>
      <c r="V1437" s="17"/>
      <c r="W1437" s="17"/>
      <c r="X1437" s="17"/>
      <c r="Y1437" s="17"/>
      <c r="Z1437" s="17"/>
      <c r="AA1437" s="17"/>
      <c r="AB1437" s="17"/>
      <c r="AC1437" s="17"/>
      <c r="AD1437" s="17"/>
      <c r="AE1437" s="17"/>
      <c r="AF1437" s="17"/>
      <c r="AG1437" s="17"/>
      <c r="AH1437" s="17"/>
      <c r="AI1437" s="17"/>
      <c r="AJ1437" s="17"/>
      <c r="AK1437" s="17"/>
      <c r="AL1437" s="17"/>
      <c r="AM1437" s="17"/>
      <c r="AN1437" s="17"/>
      <c r="AO1437" s="17"/>
      <c r="AP1437" s="17"/>
      <c r="AQ1437" s="17"/>
      <c r="AR1437" s="17"/>
      <c r="AS1437" s="17"/>
      <c r="AT1437" s="17"/>
      <c r="AU1437" s="17"/>
      <c r="AV1437" s="17"/>
      <c r="AW1437" s="17"/>
      <c r="AX1437" s="17"/>
      <c r="AY1437" s="17"/>
      <c r="AZ1437" s="17"/>
      <c r="BA1437" s="17"/>
      <c r="BB1437" s="17"/>
      <c r="BC1437" s="17"/>
      <c r="BD1437" s="17"/>
      <c r="BE1437" s="17"/>
      <c r="BF1437" s="17"/>
      <c r="BG1437" s="17"/>
      <c r="BH1437" s="17"/>
    </row>
    <row r="1438" spans="2:60" x14ac:dyDescent="0.35">
      <c r="B1438" s="24" t="s">
        <v>182</v>
      </c>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row>
    <row r="1439" spans="2:60" x14ac:dyDescent="0.35">
      <c r="B1439" t="s">
        <v>348</v>
      </c>
      <c r="C1439" s="17">
        <v>0.78153896023743297</v>
      </c>
      <c r="D1439" s="17">
        <v>0.76755812772992105</v>
      </c>
      <c r="E1439" s="17">
        <v>0.80741957877440895</v>
      </c>
      <c r="F1439" s="17"/>
      <c r="G1439" s="17">
        <v>0.54270437806524796</v>
      </c>
      <c r="H1439" s="17">
        <v>0.65066260000234499</v>
      </c>
      <c r="I1439" s="17">
        <v>0.78444422722264495</v>
      </c>
      <c r="J1439" s="17">
        <v>0.79362799419373398</v>
      </c>
      <c r="K1439" s="17">
        <v>0.93608427388034499</v>
      </c>
      <c r="L1439" s="17">
        <v>0.89674224835872296</v>
      </c>
      <c r="M1439" s="17"/>
      <c r="N1439" s="17">
        <v>0.77930322239931604</v>
      </c>
      <c r="O1439" s="17">
        <v>0.86395233485938205</v>
      </c>
      <c r="P1439" s="17">
        <v>0.79731509865807104</v>
      </c>
      <c r="Q1439" s="17">
        <v>0.66885908137922401</v>
      </c>
      <c r="R1439" s="17">
        <v>0.73024900246317603</v>
      </c>
      <c r="S1439" s="17"/>
      <c r="T1439" s="17">
        <v>0.86898692867511496</v>
      </c>
      <c r="U1439" s="17">
        <v>0.82651418366182405</v>
      </c>
      <c r="V1439" s="17">
        <v>0.75532546369193398</v>
      </c>
      <c r="W1439" s="17">
        <v>0.72964274545708396</v>
      </c>
      <c r="X1439" s="17"/>
      <c r="Y1439" s="17">
        <v>0.66028858765284104</v>
      </c>
      <c r="Z1439" s="17">
        <v>0.83014128480525995</v>
      </c>
      <c r="AA1439" s="17">
        <v>0.86244684702562402</v>
      </c>
      <c r="AB1439" s="17">
        <v>0.79464900640101199</v>
      </c>
      <c r="AC1439" s="17">
        <v>1</v>
      </c>
      <c r="AD1439" s="17">
        <v>0.90058648547821996</v>
      </c>
      <c r="AE1439" s="17"/>
      <c r="AF1439" s="17">
        <v>0.81902512958957197</v>
      </c>
      <c r="AG1439" s="17">
        <v>0.73630771822529395</v>
      </c>
      <c r="AH1439" s="17"/>
      <c r="AI1439" s="17">
        <v>0.59483416398105904</v>
      </c>
      <c r="AJ1439" s="17">
        <v>0.71874448973591798</v>
      </c>
      <c r="AK1439" s="17">
        <v>0.830945280318102</v>
      </c>
      <c r="AL1439" s="17">
        <v>0.87818601768475302</v>
      </c>
      <c r="AM1439" s="17">
        <v>0.78901595846081596</v>
      </c>
      <c r="AN1439" s="17">
        <v>0.78930556760472903</v>
      </c>
      <c r="AO1439" s="17">
        <v>0.71605122647522601</v>
      </c>
      <c r="AP1439" s="17"/>
      <c r="AQ1439" s="17">
        <v>0.77583178037148903</v>
      </c>
      <c r="AR1439" s="17">
        <v>0.82019677022979098</v>
      </c>
      <c r="AS1439" s="17"/>
      <c r="AT1439" s="17">
        <v>0.81715363704420796</v>
      </c>
      <c r="AU1439" s="17">
        <v>0.81874506725329999</v>
      </c>
      <c r="AV1439" s="17">
        <v>0.73662702029997096</v>
      </c>
      <c r="AW1439" s="17"/>
      <c r="AX1439" s="17">
        <v>0.80882823379607804</v>
      </c>
      <c r="AY1439" s="17">
        <v>0.77178332890071799</v>
      </c>
      <c r="AZ1439" s="17"/>
      <c r="BA1439" s="17">
        <v>0.73529968667131596</v>
      </c>
      <c r="BB1439" s="17">
        <v>0.82949545449300299</v>
      </c>
      <c r="BC1439" s="17">
        <v>0.76897916240554298</v>
      </c>
      <c r="BD1439" s="17">
        <v>0.64459885947204998</v>
      </c>
      <c r="BE1439" s="17">
        <v>0.93549552675394299</v>
      </c>
      <c r="BF1439" s="17"/>
      <c r="BG1439" s="17">
        <v>0.81256426605353604</v>
      </c>
      <c r="BH1439" s="17">
        <v>0.84697353226418004</v>
      </c>
    </row>
    <row r="1440" spans="2:60" x14ac:dyDescent="0.35">
      <c r="B1440" t="s">
        <v>349</v>
      </c>
      <c r="C1440" s="17">
        <v>0.10916350249944699</v>
      </c>
      <c r="D1440" s="17">
        <v>0.131116149298493</v>
      </c>
      <c r="E1440" s="17">
        <v>7.5687045959820898E-2</v>
      </c>
      <c r="F1440" s="17"/>
      <c r="G1440" s="17">
        <v>0.14868487936489599</v>
      </c>
      <c r="H1440" s="17">
        <v>0.18209231057125899</v>
      </c>
      <c r="I1440" s="17">
        <v>0.12921251328219399</v>
      </c>
      <c r="J1440" s="17">
        <v>0.123503466350236</v>
      </c>
      <c r="K1440" s="17">
        <v>6.3915726119655E-2</v>
      </c>
      <c r="L1440" s="17">
        <v>3.0188396910664699E-2</v>
      </c>
      <c r="M1440" s="17"/>
      <c r="N1440" s="17">
        <v>0.10443479839977</v>
      </c>
      <c r="O1440" s="17">
        <v>3.6822532144792301E-2</v>
      </c>
      <c r="P1440" s="17">
        <v>8.7167816068009399E-2</v>
      </c>
      <c r="Q1440" s="17">
        <v>0.180702225403748</v>
      </c>
      <c r="R1440" s="17">
        <v>0.25724844039449002</v>
      </c>
      <c r="S1440" s="17"/>
      <c r="T1440" s="17">
        <v>0.117586314274092</v>
      </c>
      <c r="U1440" s="17">
        <v>7.45417077039571E-2</v>
      </c>
      <c r="V1440" s="17">
        <v>0.110156507707803</v>
      </c>
      <c r="W1440" s="17">
        <v>0.13086775142992399</v>
      </c>
      <c r="X1440" s="17"/>
      <c r="Y1440" s="17">
        <v>0.167401267083299</v>
      </c>
      <c r="Z1440" s="17">
        <v>7.5510239044188604E-2</v>
      </c>
      <c r="AA1440" s="17">
        <v>6.9622624265228694E-2</v>
      </c>
      <c r="AB1440" s="17">
        <v>0.170609212810345</v>
      </c>
      <c r="AC1440" s="17">
        <v>0</v>
      </c>
      <c r="AD1440" s="17">
        <v>3.3550814293468199E-2</v>
      </c>
      <c r="AE1440" s="17"/>
      <c r="AF1440" s="17">
        <v>8.5979646749818797E-2</v>
      </c>
      <c r="AG1440" s="17">
        <v>0.13413123981230199</v>
      </c>
      <c r="AH1440" s="17"/>
      <c r="AI1440" s="17">
        <v>7.9368715998613198E-2</v>
      </c>
      <c r="AJ1440" s="17">
        <v>0.120063883320673</v>
      </c>
      <c r="AK1440" s="17">
        <v>0.1042206844345</v>
      </c>
      <c r="AL1440" s="17">
        <v>6.9130895148494104E-2</v>
      </c>
      <c r="AM1440" s="17">
        <v>0.12893053166204399</v>
      </c>
      <c r="AN1440" s="17">
        <v>8.8981970329814294E-2</v>
      </c>
      <c r="AO1440" s="17">
        <v>0.195038177026989</v>
      </c>
      <c r="AP1440" s="17"/>
      <c r="AQ1440" s="17">
        <v>0.118175746578268</v>
      </c>
      <c r="AR1440" s="17">
        <v>9.4387685266025506E-2</v>
      </c>
      <c r="AS1440" s="17"/>
      <c r="AT1440" s="17">
        <v>0.103272221812549</v>
      </c>
      <c r="AU1440" s="17">
        <v>9.0201205034608503E-2</v>
      </c>
      <c r="AV1440" s="17">
        <v>0.15219156376380999</v>
      </c>
      <c r="AW1440" s="17"/>
      <c r="AX1440" s="17">
        <v>0.11229537675930699</v>
      </c>
      <c r="AY1440" s="17">
        <v>0.10804389004049</v>
      </c>
      <c r="AZ1440" s="17"/>
      <c r="BA1440" s="17">
        <v>0.144367179620525</v>
      </c>
      <c r="BB1440" s="17">
        <v>9.1242069320156105E-2</v>
      </c>
      <c r="BC1440" s="17">
        <v>0.120904630369597</v>
      </c>
      <c r="BD1440" s="17">
        <v>0.21420580805852901</v>
      </c>
      <c r="BE1440" s="17">
        <v>4.2351017811629602E-2</v>
      </c>
      <c r="BF1440" s="17"/>
      <c r="BG1440" s="17">
        <v>0.10079102543743899</v>
      </c>
      <c r="BH1440" s="17">
        <v>9.4647693938665997E-2</v>
      </c>
    </row>
    <row r="1441" spans="2:60" x14ac:dyDescent="0.35">
      <c r="B1441" t="s">
        <v>350</v>
      </c>
      <c r="C1441" s="17">
        <v>5.1667852620048103E-2</v>
      </c>
      <c r="D1441" s="17">
        <v>7.6369863369028998E-2</v>
      </c>
      <c r="E1441" s="17">
        <v>2.4557197938708801E-2</v>
      </c>
      <c r="F1441" s="17"/>
      <c r="G1441" s="17">
        <v>0.14127714685682499</v>
      </c>
      <c r="H1441" s="17">
        <v>9.4772187322245405E-2</v>
      </c>
      <c r="I1441" s="17">
        <v>4.7713211009341901E-2</v>
      </c>
      <c r="J1441" s="17">
        <v>2.21971299170616E-2</v>
      </c>
      <c r="K1441" s="17">
        <v>0</v>
      </c>
      <c r="L1441" s="17">
        <v>3.0931351201422898E-2</v>
      </c>
      <c r="M1441" s="17"/>
      <c r="N1441" s="17">
        <v>4.4480451345263697E-2</v>
      </c>
      <c r="O1441" s="17">
        <v>1.6337123640319001E-2</v>
      </c>
      <c r="P1441" s="17">
        <v>7.2643556520188002E-2</v>
      </c>
      <c r="Q1441" s="17">
        <v>9.1676239766761494E-2</v>
      </c>
      <c r="R1441" s="17">
        <v>0</v>
      </c>
      <c r="S1441" s="17"/>
      <c r="T1441" s="17">
        <v>1.34267570507928E-2</v>
      </c>
      <c r="U1441" s="17">
        <v>6.2626375872153306E-2</v>
      </c>
      <c r="V1441" s="17">
        <v>3.8473403501624502E-2</v>
      </c>
      <c r="W1441" s="17">
        <v>9.0895013320175105E-2</v>
      </c>
      <c r="X1441" s="17"/>
      <c r="Y1441" s="17">
        <v>7.7241677019869795E-2</v>
      </c>
      <c r="Z1441" s="17">
        <v>5.3690780017371403E-2</v>
      </c>
      <c r="AA1441" s="17">
        <v>0</v>
      </c>
      <c r="AB1441" s="17">
        <v>1.0829915216338699E-2</v>
      </c>
      <c r="AC1441" s="17">
        <v>0</v>
      </c>
      <c r="AD1441" s="17">
        <v>2.54957844279186E-2</v>
      </c>
      <c r="AE1441" s="17"/>
      <c r="AF1441" s="17">
        <v>5.1156346043706398E-2</v>
      </c>
      <c r="AG1441" s="17">
        <v>5.3686827512534098E-2</v>
      </c>
      <c r="AH1441" s="17"/>
      <c r="AI1441" s="17">
        <v>0</v>
      </c>
      <c r="AJ1441" s="17">
        <v>8.2254643680734998E-2</v>
      </c>
      <c r="AK1441" s="17">
        <v>3.0078080277006401E-2</v>
      </c>
      <c r="AL1441" s="17">
        <v>3.8615207410906197E-2</v>
      </c>
      <c r="AM1441" s="17">
        <v>5.2786402561370203E-2</v>
      </c>
      <c r="AN1441" s="17">
        <v>9.5600607281872294E-2</v>
      </c>
      <c r="AO1441" s="17">
        <v>0</v>
      </c>
      <c r="AP1441" s="17"/>
      <c r="AQ1441" s="17">
        <v>6.5946864063958499E-2</v>
      </c>
      <c r="AR1441" s="17">
        <v>4.8583725095225599E-2</v>
      </c>
      <c r="AS1441" s="17"/>
      <c r="AT1441" s="17">
        <v>6.0058095653749699E-2</v>
      </c>
      <c r="AU1441" s="17">
        <v>4.8915266502141397E-2</v>
      </c>
      <c r="AV1441" s="17">
        <v>5.1654696124943403E-2</v>
      </c>
      <c r="AW1441" s="17"/>
      <c r="AX1441" s="17">
        <v>5.1477931537587202E-2</v>
      </c>
      <c r="AY1441" s="17">
        <v>5.1735747430790402E-2</v>
      </c>
      <c r="AZ1441" s="17"/>
      <c r="BA1441" s="17">
        <v>0</v>
      </c>
      <c r="BB1441" s="17">
        <v>3.8313240391914E-2</v>
      </c>
      <c r="BC1441" s="17">
        <v>6.5243971324407998E-2</v>
      </c>
      <c r="BD1441" s="17">
        <v>0.10102751574048301</v>
      </c>
      <c r="BE1441" s="17">
        <v>2.2153455434427299E-2</v>
      </c>
      <c r="BF1441" s="17"/>
      <c r="BG1441" s="17">
        <v>3.1426639137916303E-2</v>
      </c>
      <c r="BH1441" s="17">
        <v>4.6155411857777801E-2</v>
      </c>
    </row>
    <row r="1442" spans="2:60" x14ac:dyDescent="0.35">
      <c r="B1442" t="s">
        <v>351</v>
      </c>
      <c r="C1442" s="17">
        <v>2.1234219722547999E-2</v>
      </c>
      <c r="D1442" s="17">
        <v>1.46580262115293E-2</v>
      </c>
      <c r="E1442" s="17">
        <v>2.61159871750575E-2</v>
      </c>
      <c r="F1442" s="17"/>
      <c r="G1442" s="17">
        <v>4.1524639769332503E-2</v>
      </c>
      <c r="H1442" s="17">
        <v>3.3729650938604701E-2</v>
      </c>
      <c r="I1442" s="17">
        <v>2.5264464530510899E-2</v>
      </c>
      <c r="J1442" s="17">
        <v>1.16055002036866E-2</v>
      </c>
      <c r="K1442" s="17">
        <v>0</v>
      </c>
      <c r="L1442" s="17">
        <v>1.8873687187783199E-2</v>
      </c>
      <c r="M1442" s="17"/>
      <c r="N1442" s="17">
        <v>1.18774847924293E-2</v>
      </c>
      <c r="O1442" s="17">
        <v>2.02161439116629E-2</v>
      </c>
      <c r="P1442" s="17">
        <v>1.42525605944703E-2</v>
      </c>
      <c r="Q1442" s="17">
        <v>5.8762453450266601E-2</v>
      </c>
      <c r="R1442" s="17">
        <v>1.25025571423349E-2</v>
      </c>
      <c r="S1442" s="17"/>
      <c r="T1442" s="17">
        <v>0</v>
      </c>
      <c r="U1442" s="17">
        <v>1.1664243166757E-2</v>
      </c>
      <c r="V1442" s="17">
        <v>3.2334078881097197E-2</v>
      </c>
      <c r="W1442" s="17">
        <v>2.4584291880039098E-2</v>
      </c>
      <c r="X1442" s="17"/>
      <c r="Y1442" s="17">
        <v>3.4895909006669897E-2</v>
      </c>
      <c r="Z1442" s="17">
        <v>1.72193872662154E-2</v>
      </c>
      <c r="AA1442" s="17">
        <v>0</v>
      </c>
      <c r="AB1442" s="17">
        <v>0</v>
      </c>
      <c r="AC1442" s="17">
        <v>0</v>
      </c>
      <c r="AD1442" s="17">
        <v>2.12112965992741E-2</v>
      </c>
      <c r="AE1442" s="17"/>
      <c r="AF1442" s="17">
        <v>2.2181454610645399E-2</v>
      </c>
      <c r="AG1442" s="17">
        <v>2.0663798095716699E-2</v>
      </c>
      <c r="AH1442" s="17"/>
      <c r="AI1442" s="17">
        <v>9.8672016931140805E-2</v>
      </c>
      <c r="AJ1442" s="17">
        <v>2.05391722863323E-2</v>
      </c>
      <c r="AK1442" s="17">
        <v>1.43542599482442E-2</v>
      </c>
      <c r="AL1442" s="17">
        <v>0</v>
      </c>
      <c r="AM1442" s="17">
        <v>2.0257545800446499E-2</v>
      </c>
      <c r="AN1442" s="17">
        <v>0</v>
      </c>
      <c r="AO1442" s="17">
        <v>8.8910596497784197E-2</v>
      </c>
      <c r="AP1442" s="17"/>
      <c r="AQ1442" s="17">
        <v>3.2984719566743703E-2</v>
      </c>
      <c r="AR1442" s="17">
        <v>1.41961520235228E-2</v>
      </c>
      <c r="AS1442" s="17"/>
      <c r="AT1442" s="17">
        <v>1.9516045489493299E-2</v>
      </c>
      <c r="AU1442" s="17">
        <v>6.2098289018222997E-3</v>
      </c>
      <c r="AV1442" s="17">
        <v>4.2539931036359203E-2</v>
      </c>
      <c r="AW1442" s="17"/>
      <c r="AX1442" s="17">
        <v>8.7996207669528807E-3</v>
      </c>
      <c r="AY1442" s="17">
        <v>2.5679459460058601E-2</v>
      </c>
      <c r="AZ1442" s="17"/>
      <c r="BA1442" s="17">
        <v>4.9100069704273101E-2</v>
      </c>
      <c r="BB1442" s="17">
        <v>2.1117209570303701E-2</v>
      </c>
      <c r="BC1442" s="17">
        <v>2.33088627037044E-2</v>
      </c>
      <c r="BD1442" s="17">
        <v>4.0167816728938398E-2</v>
      </c>
      <c r="BE1442" s="17">
        <v>0</v>
      </c>
      <c r="BF1442" s="17"/>
      <c r="BG1442" s="17">
        <v>2.6146979898206E-2</v>
      </c>
      <c r="BH1442" s="17">
        <v>1.2223361939376299E-2</v>
      </c>
    </row>
    <row r="1443" spans="2:60" x14ac:dyDescent="0.35">
      <c r="B1443" t="s">
        <v>352</v>
      </c>
      <c r="C1443" s="17">
        <v>5.7317349057545196E-3</v>
      </c>
      <c r="D1443" s="17">
        <v>5.9808485049437903E-3</v>
      </c>
      <c r="E1443" s="17">
        <v>5.5260462658128897E-3</v>
      </c>
      <c r="F1443" s="17"/>
      <c r="G1443" s="17">
        <v>0</v>
      </c>
      <c r="H1443" s="17">
        <v>1.7963352453035E-2</v>
      </c>
      <c r="I1443" s="17">
        <v>0</v>
      </c>
      <c r="J1443" s="17">
        <v>0</v>
      </c>
      <c r="K1443" s="17">
        <v>0</v>
      </c>
      <c r="L1443" s="17">
        <v>1.2278584222692899E-2</v>
      </c>
      <c r="M1443" s="17"/>
      <c r="N1443" s="17">
        <v>0</v>
      </c>
      <c r="O1443" s="17">
        <v>0</v>
      </c>
      <c r="P1443" s="17">
        <v>1.7491832067920501E-2</v>
      </c>
      <c r="Q1443" s="17">
        <v>0</v>
      </c>
      <c r="R1443" s="17">
        <v>0</v>
      </c>
      <c r="S1443" s="17"/>
      <c r="T1443" s="17">
        <v>0</v>
      </c>
      <c r="U1443" s="17">
        <v>1.30117706420847E-2</v>
      </c>
      <c r="V1443" s="17">
        <v>0</v>
      </c>
      <c r="W1443" s="17">
        <v>1.33093139926184E-2</v>
      </c>
      <c r="X1443" s="17"/>
      <c r="Y1443" s="17">
        <v>0</v>
      </c>
      <c r="Z1443" s="17">
        <v>1.4334741204480099E-2</v>
      </c>
      <c r="AA1443" s="17">
        <v>0</v>
      </c>
      <c r="AB1443" s="17">
        <v>0</v>
      </c>
      <c r="AC1443" s="17">
        <v>0</v>
      </c>
      <c r="AD1443" s="17">
        <v>0</v>
      </c>
      <c r="AE1443" s="17"/>
      <c r="AF1443" s="17">
        <v>0</v>
      </c>
      <c r="AG1443" s="17">
        <v>1.28207534172304E-2</v>
      </c>
      <c r="AH1443" s="17"/>
      <c r="AI1443" s="17">
        <v>0</v>
      </c>
      <c r="AJ1443" s="17">
        <v>1.5326361503607401E-2</v>
      </c>
      <c r="AK1443" s="17">
        <v>0</v>
      </c>
      <c r="AL1443" s="17">
        <v>0</v>
      </c>
      <c r="AM1443" s="17">
        <v>9.0095615153229797E-3</v>
      </c>
      <c r="AN1443" s="17">
        <v>0</v>
      </c>
      <c r="AO1443" s="17">
        <v>0</v>
      </c>
      <c r="AP1443" s="17"/>
      <c r="AQ1443" s="17">
        <v>7.0608894195413399E-3</v>
      </c>
      <c r="AR1443" s="17">
        <v>7.0177335578717097E-3</v>
      </c>
      <c r="AS1443" s="17"/>
      <c r="AT1443" s="17">
        <v>0</v>
      </c>
      <c r="AU1443" s="17">
        <v>7.6297277859901803E-3</v>
      </c>
      <c r="AV1443" s="17">
        <v>8.3620342560354905E-3</v>
      </c>
      <c r="AW1443" s="17"/>
      <c r="AX1443" s="17">
        <v>9.8162088632750902E-3</v>
      </c>
      <c r="AY1443" s="17">
        <v>4.2715779672287298E-3</v>
      </c>
      <c r="AZ1443" s="17"/>
      <c r="BA1443" s="17">
        <v>3.7917851417081101E-2</v>
      </c>
      <c r="BB1443" s="17">
        <v>0</v>
      </c>
      <c r="BC1443" s="17">
        <v>9.9879511942500398E-3</v>
      </c>
      <c r="BD1443" s="17">
        <v>0</v>
      </c>
      <c r="BE1443" s="17">
        <v>0</v>
      </c>
      <c r="BF1443" s="17"/>
      <c r="BG1443" s="17">
        <v>6.8155321880025597E-3</v>
      </c>
      <c r="BH1443" s="17">
        <v>0</v>
      </c>
    </row>
    <row r="1444" spans="2:60" x14ac:dyDescent="0.35">
      <c r="B1444" t="s">
        <v>280</v>
      </c>
      <c r="C1444" s="17">
        <v>3.0663730014768999E-2</v>
      </c>
      <c r="D1444" s="17">
        <v>4.3169848860841699E-3</v>
      </c>
      <c r="E1444" s="17">
        <v>6.0694143886191397E-2</v>
      </c>
      <c r="F1444" s="17"/>
      <c r="G1444" s="17">
        <v>0.12580895594369801</v>
      </c>
      <c r="H1444" s="17">
        <v>2.0779898712511201E-2</v>
      </c>
      <c r="I1444" s="17">
        <v>1.33655839553077E-2</v>
      </c>
      <c r="J1444" s="17">
        <v>4.9065909335282001E-2</v>
      </c>
      <c r="K1444" s="17">
        <v>0</v>
      </c>
      <c r="L1444" s="17">
        <v>1.0985732118713299E-2</v>
      </c>
      <c r="M1444" s="17"/>
      <c r="N1444" s="17">
        <v>5.9904043063220502E-2</v>
      </c>
      <c r="O1444" s="17">
        <v>6.2671865443844205E-2</v>
      </c>
      <c r="P1444" s="17">
        <v>1.1129136091340801E-2</v>
      </c>
      <c r="Q1444" s="17">
        <v>0</v>
      </c>
      <c r="R1444" s="17">
        <v>0</v>
      </c>
      <c r="S1444" s="17"/>
      <c r="T1444" s="17">
        <v>0</v>
      </c>
      <c r="U1444" s="17">
        <v>1.16417189532239E-2</v>
      </c>
      <c r="V1444" s="17">
        <v>6.3710546217540895E-2</v>
      </c>
      <c r="W1444" s="17">
        <v>1.07008839201586E-2</v>
      </c>
      <c r="X1444" s="17"/>
      <c r="Y1444" s="17">
        <v>6.01725592373204E-2</v>
      </c>
      <c r="Z1444" s="17">
        <v>9.1035676624850407E-3</v>
      </c>
      <c r="AA1444" s="17">
        <v>6.7930528709146995E-2</v>
      </c>
      <c r="AB1444" s="17">
        <v>2.3911865572304999E-2</v>
      </c>
      <c r="AC1444" s="17">
        <v>0</v>
      </c>
      <c r="AD1444" s="17">
        <v>1.9155619201119401E-2</v>
      </c>
      <c r="AE1444" s="17"/>
      <c r="AF1444" s="17">
        <v>2.1657423006257E-2</v>
      </c>
      <c r="AG1444" s="17">
        <v>4.2389662936922701E-2</v>
      </c>
      <c r="AH1444" s="17"/>
      <c r="AI1444" s="17">
        <v>0.22712510308918599</v>
      </c>
      <c r="AJ1444" s="17">
        <v>4.3071449472735099E-2</v>
      </c>
      <c r="AK1444" s="17">
        <v>2.0401695022146601E-2</v>
      </c>
      <c r="AL1444" s="17">
        <v>1.4067879755846601E-2</v>
      </c>
      <c r="AM1444" s="17">
        <v>0</v>
      </c>
      <c r="AN1444" s="17">
        <v>2.61118547835845E-2</v>
      </c>
      <c r="AO1444" s="17">
        <v>0</v>
      </c>
      <c r="AP1444" s="17"/>
      <c r="AQ1444" s="17">
        <v>0</v>
      </c>
      <c r="AR1444" s="17">
        <v>1.56179338275634E-2</v>
      </c>
      <c r="AS1444" s="17"/>
      <c r="AT1444" s="17">
        <v>0</v>
      </c>
      <c r="AU1444" s="17">
        <v>2.82989045221375E-2</v>
      </c>
      <c r="AV1444" s="17">
        <v>8.6247545188812298E-3</v>
      </c>
      <c r="AW1444" s="17"/>
      <c r="AX1444" s="17">
        <v>8.78262827679889E-3</v>
      </c>
      <c r="AY1444" s="17">
        <v>3.8485996200713898E-2</v>
      </c>
      <c r="AZ1444" s="17"/>
      <c r="BA1444" s="17">
        <v>3.3315212586803998E-2</v>
      </c>
      <c r="BB1444" s="17">
        <v>1.9832026224622899E-2</v>
      </c>
      <c r="BC1444" s="17">
        <v>1.15754220024983E-2</v>
      </c>
      <c r="BD1444" s="17">
        <v>0</v>
      </c>
      <c r="BE1444" s="17">
        <v>0</v>
      </c>
      <c r="BF1444" s="17"/>
      <c r="BG1444" s="17">
        <v>2.2255557284900401E-2</v>
      </c>
      <c r="BH1444" s="17">
        <v>0</v>
      </c>
    </row>
    <row r="1445" spans="2:60" x14ac:dyDescent="0.35">
      <c r="C1445" s="17"/>
      <c r="D1445" s="17"/>
      <c r="E1445" s="17"/>
      <c r="F1445" s="17"/>
      <c r="G1445" s="17"/>
      <c r="H1445" s="17"/>
      <c r="I1445" s="17"/>
      <c r="J1445" s="17"/>
      <c r="K1445" s="17"/>
      <c r="L1445" s="17"/>
      <c r="M1445" s="17"/>
      <c r="N1445" s="17"/>
      <c r="O1445" s="17"/>
      <c r="P1445" s="17"/>
      <c r="Q1445" s="17"/>
      <c r="R1445" s="17"/>
      <c r="S1445" s="17"/>
      <c r="T1445" s="17"/>
      <c r="U1445" s="17"/>
      <c r="V1445" s="17"/>
      <c r="W1445" s="17"/>
      <c r="X1445" s="17"/>
      <c r="Y1445" s="17"/>
      <c r="Z1445" s="17"/>
      <c r="AA1445" s="17"/>
      <c r="AB1445" s="17"/>
      <c r="AC1445" s="17"/>
      <c r="AD1445" s="17"/>
      <c r="AE1445" s="17"/>
      <c r="AF1445" s="17"/>
      <c r="AG1445" s="17"/>
      <c r="AH1445" s="17"/>
      <c r="AI1445" s="17"/>
      <c r="AJ1445" s="17"/>
      <c r="AK1445" s="17"/>
      <c r="AL1445" s="17"/>
      <c r="AM1445" s="17"/>
      <c r="AN1445" s="17"/>
      <c r="AO1445" s="17"/>
      <c r="AP1445" s="17"/>
      <c r="AQ1445" s="17"/>
      <c r="AR1445" s="17"/>
      <c r="AS1445" s="17"/>
      <c r="AT1445" s="17"/>
      <c r="AU1445" s="17"/>
      <c r="AV1445" s="17"/>
      <c r="AW1445" s="17"/>
      <c r="AX1445" s="17"/>
      <c r="AY1445" s="17"/>
      <c r="AZ1445" s="17"/>
      <c r="BA1445" s="17"/>
      <c r="BB1445" s="17"/>
      <c r="BC1445" s="17"/>
      <c r="BD1445" s="17"/>
      <c r="BE1445" s="17"/>
      <c r="BF1445" s="17"/>
      <c r="BG1445" s="17"/>
      <c r="BH1445" s="17"/>
    </row>
    <row r="1446" spans="2:60" x14ac:dyDescent="0.35">
      <c r="B1446" s="6" t="s">
        <v>481</v>
      </c>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row>
    <row r="1447" spans="2:60" x14ac:dyDescent="0.35">
      <c r="B1447" s="24" t="s">
        <v>182</v>
      </c>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c r="AX1447" s="17"/>
      <c r="AY1447" s="17"/>
      <c r="AZ1447" s="17"/>
      <c r="BA1447" s="17"/>
      <c r="BB1447" s="17"/>
      <c r="BC1447" s="17"/>
      <c r="BD1447" s="17"/>
      <c r="BE1447" s="17"/>
      <c r="BF1447" s="17"/>
      <c r="BG1447" s="17"/>
      <c r="BH1447" s="17"/>
    </row>
    <row r="1448" spans="2:60" x14ac:dyDescent="0.35">
      <c r="B1448" t="s">
        <v>348</v>
      </c>
      <c r="C1448" s="17">
        <v>2.3821090745740001E-2</v>
      </c>
      <c r="D1448" s="17">
        <v>2.6345252541677501E-2</v>
      </c>
      <c r="E1448" s="17">
        <v>2.1451167563283701E-2</v>
      </c>
      <c r="F1448" s="17"/>
      <c r="G1448" s="17">
        <v>2.14615012235141E-2</v>
      </c>
      <c r="H1448" s="17">
        <v>3.3490074384575998E-2</v>
      </c>
      <c r="I1448" s="17">
        <v>5.5489247095028602E-2</v>
      </c>
      <c r="J1448" s="17">
        <v>2.04134121403775E-2</v>
      </c>
      <c r="K1448" s="17">
        <v>0</v>
      </c>
      <c r="L1448" s="17">
        <v>1.3873539816585199E-2</v>
      </c>
      <c r="M1448" s="17"/>
      <c r="N1448" s="17">
        <v>1.00076040826702E-2</v>
      </c>
      <c r="O1448" s="17">
        <v>0</v>
      </c>
      <c r="P1448" s="17">
        <v>2.5948274251615999E-2</v>
      </c>
      <c r="Q1448" s="17">
        <v>4.4539019302756701E-2</v>
      </c>
      <c r="R1448" s="17">
        <v>7.2363016808920599E-2</v>
      </c>
      <c r="S1448" s="17"/>
      <c r="T1448" s="17">
        <v>2.25591182701015E-2</v>
      </c>
      <c r="U1448" s="17">
        <v>0</v>
      </c>
      <c r="V1448" s="17">
        <v>3.2689037246626799E-2</v>
      </c>
      <c r="W1448" s="17">
        <v>2.9821721850973499E-2</v>
      </c>
      <c r="X1448" s="17"/>
      <c r="Y1448" s="17">
        <v>2.6894523767740399E-2</v>
      </c>
      <c r="Z1448" s="17">
        <v>2.2972884299686702E-2</v>
      </c>
      <c r="AA1448" s="17">
        <v>0.13986953318270101</v>
      </c>
      <c r="AB1448" s="17">
        <v>0</v>
      </c>
      <c r="AC1448" s="17">
        <v>0</v>
      </c>
      <c r="AD1448" s="17">
        <v>0</v>
      </c>
      <c r="AE1448" s="17"/>
      <c r="AF1448" s="17">
        <v>2.0171551756625401E-2</v>
      </c>
      <c r="AG1448" s="17">
        <v>2.9002471078818301E-2</v>
      </c>
      <c r="AH1448" s="17"/>
      <c r="AI1448" s="17">
        <v>0</v>
      </c>
      <c r="AJ1448" s="17">
        <v>2.4030704893088398E-2</v>
      </c>
      <c r="AK1448" s="17">
        <v>3.9322807975700903E-2</v>
      </c>
      <c r="AL1448" s="17">
        <v>0</v>
      </c>
      <c r="AM1448" s="17">
        <v>1.8205161147600402E-2</v>
      </c>
      <c r="AN1448" s="17">
        <v>7.0070070647374499E-2</v>
      </c>
      <c r="AO1448" s="17">
        <v>0</v>
      </c>
      <c r="AP1448" s="17"/>
      <c r="AQ1448" s="17">
        <v>2.2468330904440802E-2</v>
      </c>
      <c r="AR1448" s="17">
        <v>3.34170189734391E-2</v>
      </c>
      <c r="AS1448" s="17"/>
      <c r="AT1448" s="17">
        <v>2.3831973778751198E-2</v>
      </c>
      <c r="AU1448" s="17">
        <v>2.0282850534633301E-2</v>
      </c>
      <c r="AV1448" s="17">
        <v>3.3293465475415E-2</v>
      </c>
      <c r="AW1448" s="17"/>
      <c r="AX1448" s="17">
        <v>8.1215276250828101E-3</v>
      </c>
      <c r="AY1448" s="17">
        <v>2.97015974785791E-2</v>
      </c>
      <c r="AZ1448" s="17"/>
      <c r="BA1448" s="17">
        <v>0.10330860437379499</v>
      </c>
      <c r="BB1448" s="17">
        <v>3.8585089142370499E-3</v>
      </c>
      <c r="BC1448" s="17">
        <v>2.0779286288184401E-2</v>
      </c>
      <c r="BD1448" s="17">
        <v>0</v>
      </c>
      <c r="BE1448" s="17">
        <v>4.83369043659998E-2</v>
      </c>
      <c r="BF1448" s="17"/>
      <c r="BG1448" s="17">
        <v>2.6805416973149698E-2</v>
      </c>
      <c r="BH1448" s="17">
        <v>3.9306147457477E-2</v>
      </c>
    </row>
    <row r="1449" spans="2:60" x14ac:dyDescent="0.35">
      <c r="B1449" t="s">
        <v>349</v>
      </c>
      <c r="C1449" s="17">
        <v>4.5290699620870699E-2</v>
      </c>
      <c r="D1449" s="17">
        <v>6.9415492825532901E-2</v>
      </c>
      <c r="E1449" s="17">
        <v>2.0666240132952301E-2</v>
      </c>
      <c r="F1449" s="17"/>
      <c r="G1449" s="17">
        <v>3.3547924632014003E-2</v>
      </c>
      <c r="H1449" s="17">
        <v>7.2840972704638393E-2</v>
      </c>
      <c r="I1449" s="17">
        <v>6.2561976264197697E-2</v>
      </c>
      <c r="J1449" s="17">
        <v>4.78703491501992E-2</v>
      </c>
      <c r="K1449" s="17">
        <v>3.9364701773009297E-2</v>
      </c>
      <c r="L1449" s="17">
        <v>1.6837565219612698E-2</v>
      </c>
      <c r="M1449" s="17"/>
      <c r="N1449" s="17">
        <v>5.9941613631320501E-2</v>
      </c>
      <c r="O1449" s="17">
        <v>3.2512293907652201E-2</v>
      </c>
      <c r="P1449" s="17">
        <v>4.4448783834894E-2</v>
      </c>
      <c r="Q1449" s="17">
        <v>3.9377382278331499E-2</v>
      </c>
      <c r="R1449" s="17">
        <v>6.0607789933975302E-2</v>
      </c>
      <c r="S1449" s="17"/>
      <c r="T1449" s="17">
        <v>2.7059237587291701E-2</v>
      </c>
      <c r="U1449" s="17">
        <v>3.00855964824388E-2</v>
      </c>
      <c r="V1449" s="17">
        <v>8.1519370815182499E-2</v>
      </c>
      <c r="W1449" s="17">
        <v>2.17783363236672E-2</v>
      </c>
      <c r="X1449" s="17"/>
      <c r="Y1449" s="17">
        <v>8.9654648997786801E-2</v>
      </c>
      <c r="Z1449" s="17">
        <v>2.7129911834986701E-2</v>
      </c>
      <c r="AA1449" s="17">
        <v>0</v>
      </c>
      <c r="AB1449" s="17">
        <v>1.95952670391965E-2</v>
      </c>
      <c r="AC1449" s="17">
        <v>0</v>
      </c>
      <c r="AD1449" s="17">
        <v>0</v>
      </c>
      <c r="AE1449" s="17"/>
      <c r="AF1449" s="17">
        <v>6.0258057455263497E-2</v>
      </c>
      <c r="AG1449" s="17">
        <v>2.7156277488839E-2</v>
      </c>
      <c r="AH1449" s="17"/>
      <c r="AI1449" s="17">
        <v>2.84178264625253E-2</v>
      </c>
      <c r="AJ1449" s="17">
        <v>6.4210156259235707E-2</v>
      </c>
      <c r="AK1449" s="17">
        <v>1.54606481467908E-2</v>
      </c>
      <c r="AL1449" s="17">
        <v>1.7512005826224301E-2</v>
      </c>
      <c r="AM1449" s="17">
        <v>3.1234994905025799E-2</v>
      </c>
      <c r="AN1449" s="17">
        <v>0.13814045129418101</v>
      </c>
      <c r="AO1449" s="17">
        <v>0</v>
      </c>
      <c r="AP1449" s="17"/>
      <c r="AQ1449" s="17">
        <v>4.1843317416844397E-2</v>
      </c>
      <c r="AR1449" s="17">
        <v>4.83042980100305E-2</v>
      </c>
      <c r="AS1449" s="17"/>
      <c r="AT1449" s="17">
        <v>1.32790060680185E-2</v>
      </c>
      <c r="AU1449" s="17">
        <v>4.1031181318113299E-2</v>
      </c>
      <c r="AV1449" s="17">
        <v>7.7981090444228393E-2</v>
      </c>
      <c r="AW1449" s="17"/>
      <c r="AX1449" s="17">
        <v>9.7211250736926602E-3</v>
      </c>
      <c r="AY1449" s="17">
        <v>5.8613817022378702E-2</v>
      </c>
      <c r="AZ1449" s="17"/>
      <c r="BA1449" s="17">
        <v>0.12546353458178</v>
      </c>
      <c r="BB1449" s="17">
        <v>2.8769717612592501E-2</v>
      </c>
      <c r="BC1449" s="17">
        <v>5.95974556908071E-2</v>
      </c>
      <c r="BD1449" s="17">
        <v>0</v>
      </c>
      <c r="BE1449" s="17">
        <v>0</v>
      </c>
      <c r="BF1449" s="17"/>
      <c r="BG1449" s="17">
        <v>5.1080647708779098E-2</v>
      </c>
      <c r="BH1449" s="17">
        <v>0</v>
      </c>
    </row>
    <row r="1450" spans="2:60" x14ac:dyDescent="0.35">
      <c r="B1450" t="s">
        <v>350</v>
      </c>
      <c r="C1450" s="17">
        <v>0.19377939065743</v>
      </c>
      <c r="D1450" s="17">
        <v>0.16539641757894</v>
      </c>
      <c r="E1450" s="17">
        <v>0.22542407139559101</v>
      </c>
      <c r="F1450" s="17"/>
      <c r="G1450" s="17">
        <v>0.30334279278723297</v>
      </c>
      <c r="H1450" s="17">
        <v>0.146669159354543</v>
      </c>
      <c r="I1450" s="17">
        <v>0.18757214664636301</v>
      </c>
      <c r="J1450" s="17">
        <v>0.20138194140325799</v>
      </c>
      <c r="K1450" s="17">
        <v>0.232407331877139</v>
      </c>
      <c r="L1450" s="17">
        <v>0.11478262249629199</v>
      </c>
      <c r="M1450" s="17"/>
      <c r="N1450" s="17">
        <v>0.273587087454574</v>
      </c>
      <c r="O1450" s="17">
        <v>0.168249695813905</v>
      </c>
      <c r="P1450" s="17">
        <v>0.15342691309070799</v>
      </c>
      <c r="Q1450" s="17">
        <v>0.23206475757883399</v>
      </c>
      <c r="R1450" s="17">
        <v>0.15634503321276</v>
      </c>
      <c r="S1450" s="17"/>
      <c r="T1450" s="17">
        <v>0.198943528369741</v>
      </c>
      <c r="U1450" s="17">
        <v>0.127700242632063</v>
      </c>
      <c r="V1450" s="17">
        <v>0.21964404529347201</v>
      </c>
      <c r="W1450" s="17">
        <v>0.20244620383237399</v>
      </c>
      <c r="X1450" s="17"/>
      <c r="Y1450" s="17">
        <v>0.17418337169180401</v>
      </c>
      <c r="Z1450" s="17">
        <v>0.19258466810571401</v>
      </c>
      <c r="AA1450" s="17">
        <v>0.28924825232381601</v>
      </c>
      <c r="AB1450" s="17">
        <v>0.251901887370724</v>
      </c>
      <c r="AC1450" s="17">
        <v>0</v>
      </c>
      <c r="AD1450" s="17">
        <v>0.20259556162449799</v>
      </c>
      <c r="AE1450" s="17"/>
      <c r="AF1450" s="17">
        <v>0.23977023901071901</v>
      </c>
      <c r="AG1450" s="17">
        <v>0.139246835055018</v>
      </c>
      <c r="AH1450" s="17"/>
      <c r="AI1450" s="17">
        <v>0.29733030526701798</v>
      </c>
      <c r="AJ1450" s="17">
        <v>0.19708660660379199</v>
      </c>
      <c r="AK1450" s="17">
        <v>0.15433388368617501</v>
      </c>
      <c r="AL1450" s="17">
        <v>0.222378581415897</v>
      </c>
      <c r="AM1450" s="17">
        <v>0.18100832367140299</v>
      </c>
      <c r="AN1450" s="17">
        <v>0.176327872735598</v>
      </c>
      <c r="AO1450" s="17">
        <v>0.12493944788373</v>
      </c>
      <c r="AP1450" s="17"/>
      <c r="AQ1450" s="17">
        <v>0.21555616079072501</v>
      </c>
      <c r="AR1450" s="17">
        <v>0.19667352997603599</v>
      </c>
      <c r="AS1450" s="17"/>
      <c r="AT1450" s="17">
        <v>0.172692624983423</v>
      </c>
      <c r="AU1450" s="17">
        <v>0.18242307902521801</v>
      </c>
      <c r="AV1450" s="17">
        <v>0.20735605684691299</v>
      </c>
      <c r="AW1450" s="17"/>
      <c r="AX1450" s="17">
        <v>0.171958803010171</v>
      </c>
      <c r="AY1450" s="17">
        <v>0.201952618892385</v>
      </c>
      <c r="AZ1450" s="17"/>
      <c r="BA1450" s="17">
        <v>0.13497335589509199</v>
      </c>
      <c r="BB1450" s="17">
        <v>0.240110674654021</v>
      </c>
      <c r="BC1450" s="17">
        <v>0.17554406022706201</v>
      </c>
      <c r="BD1450" s="17">
        <v>9.5963115108215202E-2</v>
      </c>
      <c r="BE1450" s="17">
        <v>0.239806467934852</v>
      </c>
      <c r="BF1450" s="17"/>
      <c r="BG1450" s="17">
        <v>0.21585150852679599</v>
      </c>
      <c r="BH1450" s="17">
        <v>0.212932294478309</v>
      </c>
    </row>
    <row r="1451" spans="2:60" x14ac:dyDescent="0.35">
      <c r="B1451" t="s">
        <v>351</v>
      </c>
      <c r="C1451" s="17">
        <v>0.481413095692522</v>
      </c>
      <c r="D1451" s="17">
        <v>0.48542932039148301</v>
      </c>
      <c r="E1451" s="17">
        <v>0.47891107138269201</v>
      </c>
      <c r="F1451" s="17"/>
      <c r="G1451" s="17">
        <v>0.27015424850153003</v>
      </c>
      <c r="H1451" s="17">
        <v>0.50408211550168802</v>
      </c>
      <c r="I1451" s="17">
        <v>0.53665712662790999</v>
      </c>
      <c r="J1451" s="17">
        <v>0.46157959988215902</v>
      </c>
      <c r="K1451" s="17">
        <v>0.51354970365976005</v>
      </c>
      <c r="L1451" s="17">
        <v>0.57693759089421004</v>
      </c>
      <c r="M1451" s="17"/>
      <c r="N1451" s="17">
        <v>0.40602322227291698</v>
      </c>
      <c r="O1451" s="17">
        <v>0.549396524413028</v>
      </c>
      <c r="P1451" s="17">
        <v>0.53887401995038897</v>
      </c>
      <c r="Q1451" s="17">
        <v>0.40775921806493198</v>
      </c>
      <c r="R1451" s="17">
        <v>0.47955473946343502</v>
      </c>
      <c r="S1451" s="17"/>
      <c r="T1451" s="17">
        <v>0.51692291802733503</v>
      </c>
      <c r="U1451" s="17">
        <v>0.57212358523651796</v>
      </c>
      <c r="V1451" s="17">
        <v>0.48223924750300001</v>
      </c>
      <c r="W1451" s="17">
        <v>0.39083249092953098</v>
      </c>
      <c r="X1451" s="17"/>
      <c r="Y1451" s="17">
        <v>0.46342046901266398</v>
      </c>
      <c r="Z1451" s="17">
        <v>0.492551488759084</v>
      </c>
      <c r="AA1451" s="17">
        <v>0.36822265564925699</v>
      </c>
      <c r="AB1451" s="17">
        <v>0.46370083085708402</v>
      </c>
      <c r="AC1451" s="17">
        <v>0.50968428310015101</v>
      </c>
      <c r="AD1451" s="17">
        <v>0.56486282053499204</v>
      </c>
      <c r="AE1451" s="17"/>
      <c r="AF1451" s="17">
        <v>0.47957876795349702</v>
      </c>
      <c r="AG1451" s="17">
        <v>0.48954965301344</v>
      </c>
      <c r="AH1451" s="17"/>
      <c r="AI1451" s="17">
        <v>0.36865426163456</v>
      </c>
      <c r="AJ1451" s="17">
        <v>0.46603340566025903</v>
      </c>
      <c r="AK1451" s="17">
        <v>0.545885442080289</v>
      </c>
      <c r="AL1451" s="17">
        <v>0.50485521034373304</v>
      </c>
      <c r="AM1451" s="17">
        <v>0.54251371324837505</v>
      </c>
      <c r="AN1451" s="17">
        <v>0.36424163052325798</v>
      </c>
      <c r="AO1451" s="17">
        <v>0.43174349742075302</v>
      </c>
      <c r="AP1451" s="17"/>
      <c r="AQ1451" s="17">
        <v>0.47955427237857901</v>
      </c>
      <c r="AR1451" s="17">
        <v>0.50211186048559597</v>
      </c>
      <c r="AS1451" s="17"/>
      <c r="AT1451" s="17">
        <v>0.49095221794637101</v>
      </c>
      <c r="AU1451" s="17">
        <v>0.47721816555193602</v>
      </c>
      <c r="AV1451" s="17">
        <v>0.515709005562909</v>
      </c>
      <c r="AW1451" s="17"/>
      <c r="AX1451" s="17">
        <v>0.56046878964798197</v>
      </c>
      <c r="AY1451" s="17">
        <v>0.45180160032787298</v>
      </c>
      <c r="AZ1451" s="17"/>
      <c r="BA1451" s="17">
        <v>0.50317168801829404</v>
      </c>
      <c r="BB1451" s="17">
        <v>0.44520912017080799</v>
      </c>
      <c r="BC1451" s="17">
        <v>0.50263063075758796</v>
      </c>
      <c r="BD1451" s="17">
        <v>0.90403688489178502</v>
      </c>
      <c r="BE1451" s="17">
        <v>0.53479498319073004</v>
      </c>
      <c r="BF1451" s="17"/>
      <c r="BG1451" s="17">
        <v>0.45858328244897001</v>
      </c>
      <c r="BH1451" s="17">
        <v>0.60378024193742696</v>
      </c>
    </row>
    <row r="1452" spans="2:60" x14ac:dyDescent="0.35">
      <c r="B1452" t="s">
        <v>352</v>
      </c>
      <c r="C1452" s="17">
        <v>0.22085518754455599</v>
      </c>
      <c r="D1452" s="17">
        <v>0.21536017781522199</v>
      </c>
      <c r="E1452" s="17">
        <v>0.221674475051818</v>
      </c>
      <c r="F1452" s="17"/>
      <c r="G1452" s="17">
        <v>0.31940618804187498</v>
      </c>
      <c r="H1452" s="17">
        <v>0.199456176192638</v>
      </c>
      <c r="I1452" s="17">
        <v>0.128969609963312</v>
      </c>
      <c r="J1452" s="17">
        <v>0.22165493164476599</v>
      </c>
      <c r="K1452" s="17">
        <v>0.20107622192607799</v>
      </c>
      <c r="L1452" s="17">
        <v>0.25122643646812798</v>
      </c>
      <c r="M1452" s="17"/>
      <c r="N1452" s="17">
        <v>0.173911043266464</v>
      </c>
      <c r="O1452" s="17">
        <v>0.231279874307281</v>
      </c>
      <c r="P1452" s="17">
        <v>0.237302008872393</v>
      </c>
      <c r="Q1452" s="17">
        <v>0.25592190853740898</v>
      </c>
      <c r="R1452" s="17">
        <v>0.20812309702732401</v>
      </c>
      <c r="S1452" s="17"/>
      <c r="T1452" s="17">
        <v>0.178821667751215</v>
      </c>
      <c r="U1452" s="17">
        <v>0.22039954431769601</v>
      </c>
      <c r="V1452" s="17">
        <v>0.159685319294529</v>
      </c>
      <c r="W1452" s="17">
        <v>0.33199145394395002</v>
      </c>
      <c r="X1452" s="17"/>
      <c r="Y1452" s="17">
        <v>0.22313705860894401</v>
      </c>
      <c r="Z1452" s="17">
        <v>0.21371236019259399</v>
      </c>
      <c r="AA1452" s="17">
        <v>0.20265955884422601</v>
      </c>
      <c r="AB1452" s="17">
        <v>0.26480201473299603</v>
      </c>
      <c r="AC1452" s="17">
        <v>0.49031571689984899</v>
      </c>
      <c r="AD1452" s="17">
        <v>0.16091327405891101</v>
      </c>
      <c r="AE1452" s="17"/>
      <c r="AF1452" s="17">
        <v>0.175118061233695</v>
      </c>
      <c r="AG1452" s="17">
        <v>0.27711538376308698</v>
      </c>
      <c r="AH1452" s="17"/>
      <c r="AI1452" s="17">
        <v>0.1794338952425</v>
      </c>
      <c r="AJ1452" s="17">
        <v>0.216447077943417</v>
      </c>
      <c r="AK1452" s="17">
        <v>0.219910292623406</v>
      </c>
      <c r="AL1452" s="17">
        <v>0.234096593009991</v>
      </c>
      <c r="AM1452" s="17">
        <v>0.19930097841904801</v>
      </c>
      <c r="AN1452" s="17">
        <v>0.22848612762395801</v>
      </c>
      <c r="AO1452" s="17">
        <v>0.44331705469551702</v>
      </c>
      <c r="AP1452" s="17"/>
      <c r="AQ1452" s="17">
        <v>0.21343023860368401</v>
      </c>
      <c r="AR1452" s="17">
        <v>0.19872212321112001</v>
      </c>
      <c r="AS1452" s="17"/>
      <c r="AT1452" s="17">
        <v>0.28746909984841801</v>
      </c>
      <c r="AU1452" s="17">
        <v>0.23024127219044799</v>
      </c>
      <c r="AV1452" s="17">
        <v>0.15833174713742601</v>
      </c>
      <c r="AW1452" s="17"/>
      <c r="AX1452" s="17">
        <v>0.18350596375405501</v>
      </c>
      <c r="AY1452" s="17">
        <v>0.234844899250441</v>
      </c>
      <c r="AZ1452" s="17"/>
      <c r="BA1452" s="17">
        <v>0.13308281713103901</v>
      </c>
      <c r="BB1452" s="17">
        <v>0.28205197864834097</v>
      </c>
      <c r="BC1452" s="17">
        <v>0.20814888908930801</v>
      </c>
      <c r="BD1452" s="17">
        <v>0</v>
      </c>
      <c r="BE1452" s="17">
        <v>0.17706164450841799</v>
      </c>
      <c r="BF1452" s="17"/>
      <c r="BG1452" s="17">
        <v>0.24767914434230501</v>
      </c>
      <c r="BH1452" s="17">
        <v>0.143981316126787</v>
      </c>
    </row>
    <row r="1453" spans="2:60" x14ac:dyDescent="0.35">
      <c r="B1453" t="s">
        <v>280</v>
      </c>
      <c r="C1453" s="17">
        <v>3.4840535738881802E-2</v>
      </c>
      <c r="D1453" s="17">
        <v>3.8053338847145401E-2</v>
      </c>
      <c r="E1453" s="17">
        <v>3.1872974473662101E-2</v>
      </c>
      <c r="F1453" s="17"/>
      <c r="G1453" s="17">
        <v>5.2087344813834001E-2</v>
      </c>
      <c r="H1453" s="17">
        <v>4.34615018619171E-2</v>
      </c>
      <c r="I1453" s="17">
        <v>2.8749893403189002E-2</v>
      </c>
      <c r="J1453" s="17">
        <v>4.7099765779239702E-2</v>
      </c>
      <c r="K1453" s="17">
        <v>1.36020407640134E-2</v>
      </c>
      <c r="L1453" s="17">
        <v>2.6342245105172801E-2</v>
      </c>
      <c r="M1453" s="17"/>
      <c r="N1453" s="17">
        <v>7.6529429292054002E-2</v>
      </c>
      <c r="O1453" s="17">
        <v>1.8561611558133399E-2</v>
      </c>
      <c r="P1453" s="17">
        <v>0</v>
      </c>
      <c r="Q1453" s="17">
        <v>2.0337714237737399E-2</v>
      </c>
      <c r="R1453" s="17">
        <v>2.3006323553585301E-2</v>
      </c>
      <c r="S1453" s="17"/>
      <c r="T1453" s="17">
        <v>5.5693529994316801E-2</v>
      </c>
      <c r="U1453" s="17">
        <v>4.9691031331284399E-2</v>
      </c>
      <c r="V1453" s="17">
        <v>2.4222979847190101E-2</v>
      </c>
      <c r="W1453" s="17">
        <v>2.3129793119503701E-2</v>
      </c>
      <c r="X1453" s="17"/>
      <c r="Y1453" s="17">
        <v>2.2709927921061301E-2</v>
      </c>
      <c r="Z1453" s="17">
        <v>5.1048686807935097E-2</v>
      </c>
      <c r="AA1453" s="17">
        <v>0</v>
      </c>
      <c r="AB1453" s="17">
        <v>0</v>
      </c>
      <c r="AC1453" s="17">
        <v>0</v>
      </c>
      <c r="AD1453" s="17">
        <v>7.1628343781599602E-2</v>
      </c>
      <c r="AE1453" s="17"/>
      <c r="AF1453" s="17">
        <v>2.5103322590200702E-2</v>
      </c>
      <c r="AG1453" s="17">
        <v>3.7929379600797702E-2</v>
      </c>
      <c r="AH1453" s="17"/>
      <c r="AI1453" s="17">
        <v>0.12616371139339599</v>
      </c>
      <c r="AJ1453" s="17">
        <v>3.2192048640207402E-2</v>
      </c>
      <c r="AK1453" s="17">
        <v>2.5086925487637999E-2</v>
      </c>
      <c r="AL1453" s="17">
        <v>2.11576094041547E-2</v>
      </c>
      <c r="AM1453" s="17">
        <v>2.7736828608548699E-2</v>
      </c>
      <c r="AN1453" s="17">
        <v>2.2733847175630598E-2</v>
      </c>
      <c r="AO1453" s="17">
        <v>0</v>
      </c>
      <c r="AP1453" s="17"/>
      <c r="AQ1453" s="17">
        <v>2.7147679905726699E-2</v>
      </c>
      <c r="AR1453" s="17">
        <v>2.0771169343778199E-2</v>
      </c>
      <c r="AS1453" s="17"/>
      <c r="AT1453" s="17">
        <v>1.1775077375018801E-2</v>
      </c>
      <c r="AU1453" s="17">
        <v>4.8803451379651197E-2</v>
      </c>
      <c r="AV1453" s="17">
        <v>7.3286345331082803E-3</v>
      </c>
      <c r="AW1453" s="17"/>
      <c r="AX1453" s="17">
        <v>6.6223790889016698E-2</v>
      </c>
      <c r="AY1453" s="17">
        <v>2.30854670283425E-2</v>
      </c>
      <c r="AZ1453" s="17"/>
      <c r="BA1453" s="17">
        <v>0</v>
      </c>
      <c r="BB1453" s="17">
        <v>0</v>
      </c>
      <c r="BC1453" s="17">
        <v>3.3299677947049501E-2</v>
      </c>
      <c r="BD1453" s="17">
        <v>0</v>
      </c>
      <c r="BE1453" s="17">
        <v>0</v>
      </c>
      <c r="BF1453" s="17"/>
      <c r="BG1453" s="17">
        <v>0</v>
      </c>
      <c r="BH1453" s="17">
        <v>0</v>
      </c>
    </row>
    <row r="1454" spans="2:60" x14ac:dyDescent="0.35">
      <c r="C1454" s="17"/>
      <c r="D1454" s="17"/>
      <c r="E1454" s="17"/>
      <c r="F1454" s="17"/>
      <c r="G1454" s="17"/>
      <c r="H1454" s="17"/>
      <c r="I1454" s="17"/>
      <c r="J1454" s="17"/>
      <c r="K1454" s="17"/>
      <c r="L1454" s="17"/>
      <c r="M1454" s="17"/>
      <c r="N1454" s="17"/>
      <c r="O1454" s="17"/>
      <c r="P1454" s="17"/>
      <c r="Q1454" s="17"/>
      <c r="R1454" s="17"/>
      <c r="S1454" s="17"/>
      <c r="T1454" s="17"/>
      <c r="U1454" s="17"/>
      <c r="V1454" s="17"/>
      <c r="W1454" s="17"/>
      <c r="X1454" s="17"/>
      <c r="Y1454" s="17"/>
      <c r="Z1454" s="17"/>
      <c r="AA1454" s="17"/>
      <c r="AB1454" s="17"/>
      <c r="AC1454" s="17"/>
      <c r="AD1454" s="17"/>
      <c r="AE1454" s="17"/>
      <c r="AF1454" s="17"/>
      <c r="AG1454" s="17"/>
      <c r="AH1454" s="17"/>
      <c r="AI1454" s="17"/>
      <c r="AJ1454" s="17"/>
      <c r="AK1454" s="17"/>
      <c r="AL1454" s="17"/>
      <c r="AM1454" s="17"/>
      <c r="AN1454" s="17"/>
      <c r="AO1454" s="17"/>
      <c r="AP1454" s="17"/>
      <c r="AQ1454" s="17"/>
      <c r="AR1454" s="17"/>
      <c r="AS1454" s="17"/>
      <c r="AT1454" s="17"/>
      <c r="AU1454" s="17"/>
      <c r="AV1454" s="17"/>
      <c r="AW1454" s="17"/>
      <c r="AX1454" s="17"/>
      <c r="AY1454" s="17"/>
      <c r="AZ1454" s="17"/>
      <c r="BA1454" s="17"/>
      <c r="BB1454" s="17"/>
      <c r="BC1454" s="17"/>
      <c r="BD1454" s="17"/>
      <c r="BE1454" s="17"/>
      <c r="BF1454" s="17"/>
      <c r="BG1454" s="17"/>
      <c r="BH1454" s="17"/>
    </row>
    <row r="1455" spans="2:60" x14ac:dyDescent="0.35">
      <c r="B1455" s="6" t="s">
        <v>482</v>
      </c>
      <c r="C1455" s="17"/>
      <c r="D1455" s="17"/>
      <c r="E1455" s="17"/>
      <c r="F1455" s="17"/>
      <c r="G1455" s="17"/>
      <c r="H1455" s="17"/>
      <c r="I1455" s="17"/>
      <c r="J1455" s="17"/>
      <c r="K1455" s="17"/>
      <c r="L1455" s="17"/>
      <c r="M1455" s="17"/>
      <c r="N1455" s="17"/>
      <c r="O1455" s="17"/>
      <c r="P1455" s="17"/>
      <c r="Q1455" s="17"/>
      <c r="R1455" s="17"/>
      <c r="S1455" s="17"/>
      <c r="T1455" s="17"/>
      <c r="U1455" s="17"/>
      <c r="V1455" s="17"/>
      <c r="W1455" s="17"/>
      <c r="X1455" s="17"/>
      <c r="Y1455" s="17"/>
      <c r="Z1455" s="17"/>
      <c r="AA1455" s="17"/>
      <c r="AB1455" s="17"/>
      <c r="AC1455" s="17"/>
      <c r="AD1455" s="17"/>
      <c r="AE1455" s="17"/>
      <c r="AF1455" s="17"/>
      <c r="AG1455" s="17"/>
      <c r="AH1455" s="17"/>
      <c r="AI1455" s="17"/>
      <c r="AJ1455" s="17"/>
      <c r="AK1455" s="17"/>
      <c r="AL1455" s="17"/>
      <c r="AM1455" s="17"/>
      <c r="AN1455" s="17"/>
      <c r="AO1455" s="17"/>
      <c r="AP1455" s="17"/>
      <c r="AQ1455" s="17"/>
      <c r="AR1455" s="17"/>
      <c r="AS1455" s="17"/>
      <c r="AT1455" s="17"/>
      <c r="AU1455" s="17"/>
      <c r="AV1455" s="17"/>
      <c r="AW1455" s="17"/>
      <c r="AX1455" s="17"/>
      <c r="AY1455" s="17"/>
      <c r="AZ1455" s="17"/>
      <c r="BA1455" s="17"/>
      <c r="BB1455" s="17"/>
      <c r="BC1455" s="17"/>
      <c r="BD1455" s="17"/>
      <c r="BE1455" s="17"/>
      <c r="BF1455" s="17"/>
      <c r="BG1455" s="17"/>
      <c r="BH1455" s="17"/>
    </row>
    <row r="1456" spans="2:60" x14ac:dyDescent="0.35">
      <c r="B1456" s="24" t="s">
        <v>182</v>
      </c>
      <c r="C1456" s="17"/>
      <c r="D1456" s="17"/>
      <c r="E1456" s="17"/>
      <c r="F1456" s="17"/>
      <c r="G1456" s="17"/>
      <c r="H1456" s="17"/>
      <c r="I1456" s="17"/>
      <c r="J1456" s="17"/>
      <c r="K1456" s="17"/>
      <c r="L1456" s="17"/>
      <c r="M1456" s="17"/>
      <c r="N1456" s="17"/>
      <c r="O1456" s="17"/>
      <c r="P1456" s="17"/>
      <c r="Q1456" s="17"/>
      <c r="R1456" s="17"/>
      <c r="S1456" s="17"/>
      <c r="T1456" s="17"/>
      <c r="U1456" s="17"/>
      <c r="V1456" s="17"/>
      <c r="W1456" s="17"/>
      <c r="X1456" s="17"/>
      <c r="Y1456" s="17"/>
      <c r="Z1456" s="17"/>
      <c r="AA1456" s="17"/>
      <c r="AB1456" s="17"/>
      <c r="AC1456" s="17"/>
      <c r="AD1456" s="17"/>
      <c r="AE1456" s="17"/>
      <c r="AF1456" s="17"/>
      <c r="AG1456" s="17"/>
      <c r="AH1456" s="17"/>
      <c r="AI1456" s="17"/>
      <c r="AJ1456" s="17"/>
      <c r="AK1456" s="17"/>
      <c r="AL1456" s="17"/>
      <c r="AM1456" s="17"/>
      <c r="AN1456" s="17"/>
      <c r="AO1456" s="17"/>
      <c r="AP1456" s="17"/>
      <c r="AQ1456" s="17"/>
      <c r="AR1456" s="17"/>
      <c r="AS1456" s="17"/>
      <c r="AT1456" s="17"/>
      <c r="AU1456" s="17"/>
      <c r="AV1456" s="17"/>
      <c r="AW1456" s="17"/>
      <c r="AX1456" s="17"/>
      <c r="AY1456" s="17"/>
      <c r="AZ1456" s="17"/>
      <c r="BA1456" s="17"/>
      <c r="BB1456" s="17"/>
      <c r="BC1456" s="17"/>
      <c r="BD1456" s="17"/>
      <c r="BE1456" s="17"/>
      <c r="BF1456" s="17"/>
      <c r="BG1456" s="17"/>
      <c r="BH1456" s="17"/>
    </row>
    <row r="1457" spans="2:60" x14ac:dyDescent="0.35">
      <c r="B1457" t="s">
        <v>348</v>
      </c>
      <c r="C1457" s="17">
        <v>3.1546864797117997E-2</v>
      </c>
      <c r="D1457" s="17">
        <v>2.6791567832100901E-2</v>
      </c>
      <c r="E1457" s="17">
        <v>3.6304941715926402E-2</v>
      </c>
      <c r="F1457" s="17"/>
      <c r="G1457" s="17">
        <v>0</v>
      </c>
      <c r="H1457" s="17">
        <v>2.0419984857890001E-2</v>
      </c>
      <c r="I1457" s="17">
        <v>7.2156927210373298E-2</v>
      </c>
      <c r="J1457" s="17">
        <v>1.35826692922344E-2</v>
      </c>
      <c r="K1457" s="17">
        <v>3.1627677099029E-2</v>
      </c>
      <c r="L1457" s="17">
        <v>3.4829563800588402E-2</v>
      </c>
      <c r="M1457" s="17"/>
      <c r="N1457" s="17">
        <v>2.2396643618231901E-2</v>
      </c>
      <c r="O1457" s="17">
        <v>8.7098076720972303E-3</v>
      </c>
      <c r="P1457" s="17">
        <v>6.1553680198851497E-2</v>
      </c>
      <c r="Q1457" s="17">
        <v>2.46878683576532E-2</v>
      </c>
      <c r="R1457" s="17">
        <v>4.2689111300077798E-2</v>
      </c>
      <c r="S1457" s="17"/>
      <c r="T1457" s="17">
        <v>2.40527975234043E-2</v>
      </c>
      <c r="U1457" s="17">
        <v>0</v>
      </c>
      <c r="V1457" s="17">
        <v>3.0977375798735999E-2</v>
      </c>
      <c r="W1457" s="17">
        <v>6.9180643883904006E-2</v>
      </c>
      <c r="X1457" s="17"/>
      <c r="Y1457" s="17">
        <v>2.14381154326049E-2</v>
      </c>
      <c r="Z1457" s="17">
        <v>3.1539969418544901E-2</v>
      </c>
      <c r="AA1457" s="17">
        <v>0</v>
      </c>
      <c r="AB1457" s="17">
        <v>2.3985508531234899E-2</v>
      </c>
      <c r="AC1457" s="17">
        <v>0</v>
      </c>
      <c r="AD1457" s="17">
        <v>7.14759868982731E-2</v>
      </c>
      <c r="AE1457" s="17"/>
      <c r="AF1457" s="17">
        <v>3.2982533622292101E-2</v>
      </c>
      <c r="AG1457" s="17">
        <v>3.0026170744468301E-2</v>
      </c>
      <c r="AH1457" s="17"/>
      <c r="AI1457" s="17">
        <v>3.3889849970103497E-2</v>
      </c>
      <c r="AJ1457" s="17">
        <v>5.1174356496772301E-2</v>
      </c>
      <c r="AK1457" s="17">
        <v>2.5025687960750199E-2</v>
      </c>
      <c r="AL1457" s="17">
        <v>1.6571079293231102E-2</v>
      </c>
      <c r="AM1457" s="17">
        <v>1.5593991497738701E-2</v>
      </c>
      <c r="AN1457" s="17">
        <v>4.0951427878864299E-2</v>
      </c>
      <c r="AO1457" s="17">
        <v>9.7778658806603996E-2</v>
      </c>
      <c r="AP1457" s="17"/>
      <c r="AQ1457" s="17">
        <v>1.9540213600526601E-2</v>
      </c>
      <c r="AR1457" s="17">
        <v>5.3334093425609401E-2</v>
      </c>
      <c r="AS1457" s="17"/>
      <c r="AT1457" s="17">
        <v>1.1890007365057499E-2</v>
      </c>
      <c r="AU1457" s="17">
        <v>2.1902470743644799E-2</v>
      </c>
      <c r="AV1457" s="17">
        <v>6.34312269033179E-2</v>
      </c>
      <c r="AW1457" s="17"/>
      <c r="AX1457" s="17">
        <v>8.53183476561333E-3</v>
      </c>
      <c r="AY1457" s="17">
        <v>4.1286266271906701E-2</v>
      </c>
      <c r="AZ1457" s="17"/>
      <c r="BA1457" s="17">
        <v>5.9114792812290699E-2</v>
      </c>
      <c r="BB1457" s="17">
        <v>2.1640225040275698E-2</v>
      </c>
      <c r="BC1457" s="17">
        <v>1.5205867490868601E-2</v>
      </c>
      <c r="BD1457" s="17">
        <v>0</v>
      </c>
      <c r="BE1457" s="17">
        <v>0.120977818948242</v>
      </c>
      <c r="BF1457" s="17"/>
      <c r="BG1457" s="17">
        <v>2.8940462823647001E-2</v>
      </c>
      <c r="BH1457" s="17">
        <v>8.4845327356133496E-2</v>
      </c>
    </row>
    <row r="1458" spans="2:60" x14ac:dyDescent="0.35">
      <c r="B1458" t="s">
        <v>349</v>
      </c>
      <c r="C1458" s="17">
        <v>7.8013620979679094E-2</v>
      </c>
      <c r="D1458" s="17">
        <v>7.1884797962103605E-2</v>
      </c>
      <c r="E1458" s="17">
        <v>7.7552591974446805E-2</v>
      </c>
      <c r="F1458" s="17"/>
      <c r="G1458" s="17">
        <v>2.6426613073650899E-2</v>
      </c>
      <c r="H1458" s="17">
        <v>0.16660244657769599</v>
      </c>
      <c r="I1458" s="17">
        <v>9.6575472310664601E-2</v>
      </c>
      <c r="J1458" s="17">
        <v>3.2391176968266301E-2</v>
      </c>
      <c r="K1458" s="17">
        <v>1.82852300029697E-2</v>
      </c>
      <c r="L1458" s="17">
        <v>9.93479492312353E-2</v>
      </c>
      <c r="M1458" s="17"/>
      <c r="N1458" s="17">
        <v>0.13425246493940499</v>
      </c>
      <c r="O1458" s="17">
        <v>0.10313668589807901</v>
      </c>
      <c r="P1458" s="17">
        <v>6.8953743621200797E-2</v>
      </c>
      <c r="Q1458" s="17">
        <v>3.06505944449777E-2</v>
      </c>
      <c r="R1458" s="17">
        <v>1.99028894619908E-2</v>
      </c>
      <c r="S1458" s="17"/>
      <c r="T1458" s="17">
        <v>3.5293699381891599E-2</v>
      </c>
      <c r="U1458" s="17">
        <v>9.74864592146822E-2</v>
      </c>
      <c r="V1458" s="17">
        <v>8.9896437579300395E-2</v>
      </c>
      <c r="W1458" s="17">
        <v>7.7328325204457898E-2</v>
      </c>
      <c r="X1458" s="17"/>
      <c r="Y1458" s="17">
        <v>7.8646613497455303E-2</v>
      </c>
      <c r="Z1458" s="17">
        <v>4.86380680767413E-2</v>
      </c>
      <c r="AA1458" s="17">
        <v>0.45120598233679499</v>
      </c>
      <c r="AB1458" s="17">
        <v>0.104963065268957</v>
      </c>
      <c r="AC1458" s="17">
        <v>0</v>
      </c>
      <c r="AD1458" s="17">
        <v>0.10116646675068799</v>
      </c>
      <c r="AE1458" s="17"/>
      <c r="AF1458" s="17">
        <v>9.1121108558810698E-2</v>
      </c>
      <c r="AG1458" s="17">
        <v>6.1097733574314E-2</v>
      </c>
      <c r="AH1458" s="17"/>
      <c r="AI1458" s="17">
        <v>0.138103517908332</v>
      </c>
      <c r="AJ1458" s="17">
        <v>7.9313841575794394E-2</v>
      </c>
      <c r="AK1458" s="17">
        <v>5.8637784335882598E-2</v>
      </c>
      <c r="AL1458" s="17">
        <v>0.147221640751208</v>
      </c>
      <c r="AM1458" s="17">
        <v>5.6360336723867102E-2</v>
      </c>
      <c r="AN1458" s="17">
        <v>5.8044171677080501E-2</v>
      </c>
      <c r="AO1458" s="17">
        <v>0</v>
      </c>
      <c r="AP1458" s="17"/>
      <c r="AQ1458" s="17">
        <v>7.7016568479168296E-2</v>
      </c>
      <c r="AR1458" s="17">
        <v>8.9406922825211496E-2</v>
      </c>
      <c r="AS1458" s="17"/>
      <c r="AT1458" s="17">
        <v>8.9670909724148998E-2</v>
      </c>
      <c r="AU1458" s="17">
        <v>6.1571939419226597E-2</v>
      </c>
      <c r="AV1458" s="17">
        <v>9.7807569084885498E-2</v>
      </c>
      <c r="AW1458" s="17"/>
      <c r="AX1458" s="17">
        <v>7.3874309853852099E-2</v>
      </c>
      <c r="AY1458" s="17">
        <v>7.9765276868387594E-2</v>
      </c>
      <c r="AZ1458" s="17"/>
      <c r="BA1458" s="17">
        <v>0.25770633611057903</v>
      </c>
      <c r="BB1458" s="17">
        <v>6.8134120649583296E-2</v>
      </c>
      <c r="BC1458" s="17">
        <v>8.1839174672281106E-2</v>
      </c>
      <c r="BD1458" s="17">
        <v>0</v>
      </c>
      <c r="BE1458" s="17">
        <v>5.4395240061052702E-2</v>
      </c>
      <c r="BF1458" s="17"/>
      <c r="BG1458" s="17">
        <v>0.105063759395657</v>
      </c>
      <c r="BH1458" s="17">
        <v>3.8148992846118203E-2</v>
      </c>
    </row>
    <row r="1459" spans="2:60" x14ac:dyDescent="0.35">
      <c r="B1459" t="s">
        <v>350</v>
      </c>
      <c r="C1459" s="17">
        <v>0.39630983602784398</v>
      </c>
      <c r="D1459" s="17">
        <v>0.317838619337942</v>
      </c>
      <c r="E1459" s="17">
        <v>0.45974111889867902</v>
      </c>
      <c r="F1459" s="17"/>
      <c r="G1459" s="17">
        <v>0.44069850969516799</v>
      </c>
      <c r="H1459" s="17">
        <v>0.32865334428868798</v>
      </c>
      <c r="I1459" s="17">
        <v>0.37915120207208097</v>
      </c>
      <c r="J1459" s="17">
        <v>0.444888663861982</v>
      </c>
      <c r="K1459" s="17">
        <v>0.400827131866902</v>
      </c>
      <c r="L1459" s="17">
        <v>0.39669599460997101</v>
      </c>
      <c r="M1459" s="17"/>
      <c r="N1459" s="17">
        <v>0.30976001103673501</v>
      </c>
      <c r="O1459" s="17">
        <v>0.53271743718207898</v>
      </c>
      <c r="P1459" s="17">
        <v>0.39659963953715199</v>
      </c>
      <c r="Q1459" s="17">
        <v>0.36731669292151498</v>
      </c>
      <c r="R1459" s="17">
        <v>0.29484641577027398</v>
      </c>
      <c r="S1459" s="17"/>
      <c r="T1459" s="17">
        <v>0.402573943385932</v>
      </c>
      <c r="U1459" s="17">
        <v>0.36499748403195198</v>
      </c>
      <c r="V1459" s="17">
        <v>0.441209907052586</v>
      </c>
      <c r="W1459" s="17">
        <v>0.33820584889704602</v>
      </c>
      <c r="X1459" s="17"/>
      <c r="Y1459" s="17">
        <v>0.45076064319868497</v>
      </c>
      <c r="Z1459" s="17">
        <v>0.37562281262262998</v>
      </c>
      <c r="AA1459" s="17">
        <v>0.44344505345567098</v>
      </c>
      <c r="AB1459" s="17">
        <v>0.40808001519703502</v>
      </c>
      <c r="AC1459" s="17">
        <v>0.37642066912051902</v>
      </c>
      <c r="AD1459" s="17">
        <v>0.31165868403187502</v>
      </c>
      <c r="AE1459" s="17"/>
      <c r="AF1459" s="17">
        <v>0.45746759811670301</v>
      </c>
      <c r="AG1459" s="17">
        <v>0.31784908184807797</v>
      </c>
      <c r="AH1459" s="17"/>
      <c r="AI1459" s="17">
        <v>0.47889548841993501</v>
      </c>
      <c r="AJ1459" s="17">
        <v>0.37991736413712401</v>
      </c>
      <c r="AK1459" s="17">
        <v>0.39043513235844701</v>
      </c>
      <c r="AL1459" s="17">
        <v>0.421148447999321</v>
      </c>
      <c r="AM1459" s="17">
        <v>0.41582254344283298</v>
      </c>
      <c r="AN1459" s="17">
        <v>0.31463575605392602</v>
      </c>
      <c r="AO1459" s="17">
        <v>0.42097790050233902</v>
      </c>
      <c r="AP1459" s="17"/>
      <c r="AQ1459" s="17">
        <v>0.41111653690454403</v>
      </c>
      <c r="AR1459" s="17">
        <v>0.34843557800292901</v>
      </c>
      <c r="AS1459" s="17"/>
      <c r="AT1459" s="17">
        <v>0.33116654297855203</v>
      </c>
      <c r="AU1459" s="17">
        <v>0.48969301035118001</v>
      </c>
      <c r="AV1459" s="17">
        <v>0.29524034701875701</v>
      </c>
      <c r="AW1459" s="17"/>
      <c r="AX1459" s="17">
        <v>0.42855987773531001</v>
      </c>
      <c r="AY1459" s="17">
        <v>0.38266240201026003</v>
      </c>
      <c r="AZ1459" s="17"/>
      <c r="BA1459" s="17">
        <v>0.351434715621813</v>
      </c>
      <c r="BB1459" s="17">
        <v>0.39612665061326402</v>
      </c>
      <c r="BC1459" s="17">
        <v>0.432427749909712</v>
      </c>
      <c r="BD1459" s="17">
        <v>0.48766497452822499</v>
      </c>
      <c r="BE1459" s="17">
        <v>0.18909764417693301</v>
      </c>
      <c r="BF1459" s="17"/>
      <c r="BG1459" s="17">
        <v>0.38742043272113402</v>
      </c>
      <c r="BH1459" s="17">
        <v>0.27827086326275402</v>
      </c>
    </row>
    <row r="1460" spans="2:60" x14ac:dyDescent="0.35">
      <c r="B1460" t="s">
        <v>351</v>
      </c>
      <c r="C1460" s="17">
        <v>0.36937897131501402</v>
      </c>
      <c r="D1460" s="17">
        <v>0.43175270625485002</v>
      </c>
      <c r="E1460" s="17">
        <v>0.32258957343219402</v>
      </c>
      <c r="F1460" s="17"/>
      <c r="G1460" s="17">
        <v>0.31965768749653201</v>
      </c>
      <c r="H1460" s="17">
        <v>0.27839989034866303</v>
      </c>
      <c r="I1460" s="17">
        <v>0.34356504535823301</v>
      </c>
      <c r="J1460" s="17">
        <v>0.402554300631568</v>
      </c>
      <c r="K1460" s="17">
        <v>0.45481214203818199</v>
      </c>
      <c r="L1460" s="17">
        <v>0.39048503613206997</v>
      </c>
      <c r="M1460" s="17"/>
      <c r="N1460" s="17">
        <v>0.35628171311362999</v>
      </c>
      <c r="O1460" s="17">
        <v>0.30780383422825502</v>
      </c>
      <c r="P1460" s="17">
        <v>0.343618017242871</v>
      </c>
      <c r="Q1460" s="17">
        <v>0.41624036111722501</v>
      </c>
      <c r="R1460" s="17">
        <v>0.51029096759176995</v>
      </c>
      <c r="S1460" s="17"/>
      <c r="T1460" s="17">
        <v>0.367136495885103</v>
      </c>
      <c r="U1460" s="17">
        <v>0.42480467819653001</v>
      </c>
      <c r="V1460" s="17">
        <v>0.322443341060622</v>
      </c>
      <c r="W1460" s="17">
        <v>0.40478968783374802</v>
      </c>
      <c r="X1460" s="17"/>
      <c r="Y1460" s="17">
        <v>0.322041976275592</v>
      </c>
      <c r="Z1460" s="17">
        <v>0.40679114292031099</v>
      </c>
      <c r="AA1460" s="17">
        <v>0.10534896420753399</v>
      </c>
      <c r="AB1460" s="17">
        <v>0.35407612782639297</v>
      </c>
      <c r="AC1460" s="17">
        <v>0.62357933087948103</v>
      </c>
      <c r="AD1460" s="17">
        <v>0.39867496335226199</v>
      </c>
      <c r="AE1460" s="17"/>
      <c r="AF1460" s="17">
        <v>0.31888638205868203</v>
      </c>
      <c r="AG1460" s="17">
        <v>0.43657499623143198</v>
      </c>
      <c r="AH1460" s="17"/>
      <c r="AI1460" s="17">
        <v>0.26343726124663702</v>
      </c>
      <c r="AJ1460" s="17">
        <v>0.354729017438633</v>
      </c>
      <c r="AK1460" s="17">
        <v>0.39922860638963698</v>
      </c>
      <c r="AL1460" s="17">
        <v>0.258526034161699</v>
      </c>
      <c r="AM1460" s="17">
        <v>0.38923763308696602</v>
      </c>
      <c r="AN1460" s="17">
        <v>0.48340069888362502</v>
      </c>
      <c r="AO1460" s="17">
        <v>0.39652717425758199</v>
      </c>
      <c r="AP1460" s="17"/>
      <c r="AQ1460" s="17">
        <v>0.38283526405214702</v>
      </c>
      <c r="AR1460" s="17">
        <v>0.39714332606151898</v>
      </c>
      <c r="AS1460" s="17"/>
      <c r="AT1460" s="17">
        <v>0.45127792218824903</v>
      </c>
      <c r="AU1460" s="17">
        <v>0.30987111150195401</v>
      </c>
      <c r="AV1460" s="17">
        <v>0.40288919738781498</v>
      </c>
      <c r="AW1460" s="17"/>
      <c r="AX1460" s="17">
        <v>0.36237589147266902</v>
      </c>
      <c r="AY1460" s="17">
        <v>0.37234250453879097</v>
      </c>
      <c r="AZ1460" s="17"/>
      <c r="BA1460" s="17">
        <v>0.20884197266454901</v>
      </c>
      <c r="BB1460" s="17">
        <v>0.36679520726076797</v>
      </c>
      <c r="BC1460" s="17">
        <v>0.35910703651017301</v>
      </c>
      <c r="BD1460" s="17">
        <v>0.46619084928013599</v>
      </c>
      <c r="BE1460" s="17">
        <v>0.53358581553825002</v>
      </c>
      <c r="BF1460" s="17"/>
      <c r="BG1460" s="17">
        <v>0.33602510797049301</v>
      </c>
      <c r="BH1460" s="17">
        <v>0.51345693511337198</v>
      </c>
    </row>
    <row r="1461" spans="2:60" x14ac:dyDescent="0.35">
      <c r="B1461" t="s">
        <v>352</v>
      </c>
      <c r="C1461" s="17">
        <v>8.7633479665156097E-2</v>
      </c>
      <c r="D1461" s="17">
        <v>0.109975017982756</v>
      </c>
      <c r="E1461" s="17">
        <v>6.9983022253446298E-2</v>
      </c>
      <c r="F1461" s="17"/>
      <c r="G1461" s="17">
        <v>0.117962969520344</v>
      </c>
      <c r="H1461" s="17">
        <v>0.14860442806476401</v>
      </c>
      <c r="I1461" s="17">
        <v>4.7237692134890201E-2</v>
      </c>
      <c r="J1461" s="17">
        <v>8.9663519896798494E-2</v>
      </c>
      <c r="K1461" s="17">
        <v>7.9768001191048807E-2</v>
      </c>
      <c r="L1461" s="17">
        <v>6.9443830128810599E-2</v>
      </c>
      <c r="M1461" s="17"/>
      <c r="N1461" s="17">
        <v>5.9841495887553303E-2</v>
      </c>
      <c r="O1461" s="17">
        <v>3.8282056248910901E-2</v>
      </c>
      <c r="P1461" s="17">
        <v>0.116483895855337</v>
      </c>
      <c r="Q1461" s="17">
        <v>0.13028091396904401</v>
      </c>
      <c r="R1461" s="17">
        <v>0.13227061587588701</v>
      </c>
      <c r="S1461" s="17"/>
      <c r="T1461" s="17">
        <v>9.9558285848243194E-2</v>
      </c>
      <c r="U1461" s="17">
        <v>0.101171306188876</v>
      </c>
      <c r="V1461" s="17">
        <v>8.80894106060814E-2</v>
      </c>
      <c r="W1461" s="17">
        <v>6.3085874634685096E-2</v>
      </c>
      <c r="X1461" s="17"/>
      <c r="Y1461" s="17">
        <v>9.6232579658894493E-2</v>
      </c>
      <c r="Z1461" s="17">
        <v>8.4946564892761395E-2</v>
      </c>
      <c r="AA1461" s="17">
        <v>0</v>
      </c>
      <c r="AB1461" s="17">
        <v>8.5069296042330406E-2</v>
      </c>
      <c r="AC1461" s="17">
        <v>0</v>
      </c>
      <c r="AD1461" s="17">
        <v>9.8148859181980103E-2</v>
      </c>
      <c r="AE1461" s="17"/>
      <c r="AF1461" s="17">
        <v>7.24711842547551E-2</v>
      </c>
      <c r="AG1461" s="17">
        <v>0.102970654127923</v>
      </c>
      <c r="AH1461" s="17"/>
      <c r="AI1461" s="17">
        <v>0</v>
      </c>
      <c r="AJ1461" s="17">
        <v>7.3695835200505405E-2</v>
      </c>
      <c r="AK1461" s="17">
        <v>9.25988653562929E-2</v>
      </c>
      <c r="AL1461" s="17">
        <v>0.13651199454843699</v>
      </c>
      <c r="AM1461" s="17">
        <v>8.6813897794018394E-2</v>
      </c>
      <c r="AN1461" s="17">
        <v>0.102967945506505</v>
      </c>
      <c r="AO1461" s="17">
        <v>8.4716266433475504E-2</v>
      </c>
      <c r="AP1461" s="17"/>
      <c r="AQ1461" s="17">
        <v>8.5968954639813494E-2</v>
      </c>
      <c r="AR1461" s="17">
        <v>9.6177430752514295E-2</v>
      </c>
      <c r="AS1461" s="17"/>
      <c r="AT1461" s="17">
        <v>0.10531931884829999</v>
      </c>
      <c r="AU1461" s="17">
        <v>5.6568936823377297E-2</v>
      </c>
      <c r="AV1461" s="17">
        <v>0.123329966856455</v>
      </c>
      <c r="AW1461" s="17"/>
      <c r="AX1461" s="17">
        <v>8.7163525915926202E-2</v>
      </c>
      <c r="AY1461" s="17">
        <v>8.7832352672580702E-2</v>
      </c>
      <c r="AZ1461" s="17"/>
      <c r="BA1461" s="17">
        <v>8.8091781956429194E-2</v>
      </c>
      <c r="BB1461" s="17">
        <v>0.14010413222995199</v>
      </c>
      <c r="BC1461" s="17">
        <v>7.2152233790533093E-2</v>
      </c>
      <c r="BD1461" s="17">
        <v>0</v>
      </c>
      <c r="BE1461" s="17">
        <v>8.2679768552151298E-2</v>
      </c>
      <c r="BF1461" s="17"/>
      <c r="BG1461" s="17">
        <v>0.12997185993854901</v>
      </c>
      <c r="BH1461" s="17">
        <v>5.7985770362894699E-2</v>
      </c>
    </row>
    <row r="1462" spans="2:60" x14ac:dyDescent="0.35">
      <c r="B1462" t="s">
        <v>280</v>
      </c>
      <c r="C1462" s="17">
        <v>3.7117227215188502E-2</v>
      </c>
      <c r="D1462" s="17">
        <v>4.17572906302476E-2</v>
      </c>
      <c r="E1462" s="17">
        <v>3.3828751725307103E-2</v>
      </c>
      <c r="F1462" s="17"/>
      <c r="G1462" s="17">
        <v>9.5254220214305005E-2</v>
      </c>
      <c r="H1462" s="17">
        <v>5.7319905862298098E-2</v>
      </c>
      <c r="I1462" s="17">
        <v>6.1313660913757798E-2</v>
      </c>
      <c r="J1462" s="17">
        <v>1.6919669349151501E-2</v>
      </c>
      <c r="K1462" s="17">
        <v>1.4679817801869E-2</v>
      </c>
      <c r="L1462" s="17">
        <v>9.19762609732451E-3</v>
      </c>
      <c r="M1462" s="17"/>
      <c r="N1462" s="17">
        <v>0.117467671404444</v>
      </c>
      <c r="O1462" s="17">
        <v>9.3501787705787404E-3</v>
      </c>
      <c r="P1462" s="17">
        <v>1.27910235445875E-2</v>
      </c>
      <c r="Q1462" s="17">
        <v>3.0823569189585499E-2</v>
      </c>
      <c r="R1462" s="17">
        <v>0</v>
      </c>
      <c r="S1462" s="17"/>
      <c r="T1462" s="17">
        <v>7.1384777975425695E-2</v>
      </c>
      <c r="U1462" s="17">
        <v>1.15400723679595E-2</v>
      </c>
      <c r="V1462" s="17">
        <v>2.73835279026736E-2</v>
      </c>
      <c r="W1462" s="17">
        <v>4.7409619546159097E-2</v>
      </c>
      <c r="X1462" s="17"/>
      <c r="Y1462" s="17">
        <v>3.0880071936768699E-2</v>
      </c>
      <c r="Z1462" s="17">
        <v>5.2461442069011197E-2</v>
      </c>
      <c r="AA1462" s="17">
        <v>0</v>
      </c>
      <c r="AB1462" s="17">
        <v>2.38259871340488E-2</v>
      </c>
      <c r="AC1462" s="17">
        <v>0</v>
      </c>
      <c r="AD1462" s="17">
        <v>1.8875039784921901E-2</v>
      </c>
      <c r="AE1462" s="17"/>
      <c r="AF1462" s="17">
        <v>2.7071193388757499E-2</v>
      </c>
      <c r="AG1462" s="17">
        <v>5.1481363473785E-2</v>
      </c>
      <c r="AH1462" s="17"/>
      <c r="AI1462" s="17">
        <v>8.5673882454992106E-2</v>
      </c>
      <c r="AJ1462" s="17">
        <v>6.11695851511714E-2</v>
      </c>
      <c r="AK1462" s="17">
        <v>3.4073923598989503E-2</v>
      </c>
      <c r="AL1462" s="17">
        <v>2.0020803246103801E-2</v>
      </c>
      <c r="AM1462" s="17">
        <v>3.6171597454575898E-2</v>
      </c>
      <c r="AN1462" s="17">
        <v>0</v>
      </c>
      <c r="AO1462" s="17">
        <v>0</v>
      </c>
      <c r="AP1462" s="17"/>
      <c r="AQ1462" s="17">
        <v>2.3522462323801299E-2</v>
      </c>
      <c r="AR1462" s="17">
        <v>1.5502648932217001E-2</v>
      </c>
      <c r="AS1462" s="17"/>
      <c r="AT1462" s="17">
        <v>1.06752988956923E-2</v>
      </c>
      <c r="AU1462" s="17">
        <v>6.0392531160617803E-2</v>
      </c>
      <c r="AV1462" s="17">
        <v>1.7301692748769599E-2</v>
      </c>
      <c r="AW1462" s="17"/>
      <c r="AX1462" s="17">
        <v>3.9494560256629001E-2</v>
      </c>
      <c r="AY1462" s="17">
        <v>3.6111197638074202E-2</v>
      </c>
      <c r="AZ1462" s="17"/>
      <c r="BA1462" s="17">
        <v>3.4810400834338E-2</v>
      </c>
      <c r="BB1462" s="17">
        <v>7.1996642061571397E-3</v>
      </c>
      <c r="BC1462" s="17">
        <v>3.9267937626432499E-2</v>
      </c>
      <c r="BD1462" s="17">
        <v>4.6144176191639401E-2</v>
      </c>
      <c r="BE1462" s="17">
        <v>1.9263712723370699E-2</v>
      </c>
      <c r="BF1462" s="17"/>
      <c r="BG1462" s="17">
        <v>1.2578377150520599E-2</v>
      </c>
      <c r="BH1462" s="17">
        <v>2.7292111058727898E-2</v>
      </c>
    </row>
    <row r="1463" spans="2:60" x14ac:dyDescent="0.35">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row>
    <row r="1464" spans="2:60" x14ac:dyDescent="0.35">
      <c r="B1464" s="6" t="s">
        <v>483</v>
      </c>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row>
    <row r="1465" spans="2:60" x14ac:dyDescent="0.35">
      <c r="B1465" s="24" t="s">
        <v>182</v>
      </c>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7"/>
      <c r="AS1465" s="17"/>
      <c r="AT1465" s="17"/>
      <c r="AU1465" s="17"/>
      <c r="AV1465" s="17"/>
      <c r="AW1465" s="17"/>
      <c r="AX1465" s="17"/>
      <c r="AY1465" s="17"/>
      <c r="AZ1465" s="17"/>
      <c r="BA1465" s="17"/>
      <c r="BB1465" s="17"/>
      <c r="BC1465" s="17"/>
      <c r="BD1465" s="17"/>
      <c r="BE1465" s="17"/>
      <c r="BF1465" s="17"/>
      <c r="BG1465" s="17"/>
      <c r="BH1465" s="17"/>
    </row>
    <row r="1466" spans="2:60" x14ac:dyDescent="0.35">
      <c r="B1466" t="s">
        <v>348</v>
      </c>
      <c r="C1466" s="17">
        <v>8.2946767987600395E-2</v>
      </c>
      <c r="D1466" s="17">
        <v>0.102799182399589</v>
      </c>
      <c r="E1466" s="17">
        <v>6.3494123537126496E-2</v>
      </c>
      <c r="F1466" s="17"/>
      <c r="G1466" s="17">
        <v>8.0081763688821403E-2</v>
      </c>
      <c r="H1466" s="17">
        <v>9.0935033787962499E-2</v>
      </c>
      <c r="I1466" s="17">
        <v>5.6192912579854898E-2</v>
      </c>
      <c r="J1466" s="17">
        <v>5.0164352508513997E-2</v>
      </c>
      <c r="K1466" s="17">
        <v>0.141111570673492</v>
      </c>
      <c r="L1466" s="17">
        <v>7.4454174586824406E-2</v>
      </c>
      <c r="M1466" s="17"/>
      <c r="N1466" s="17">
        <v>0.152420093484778</v>
      </c>
      <c r="O1466" s="17">
        <v>7.4629899531910598E-2</v>
      </c>
      <c r="P1466" s="17">
        <v>7.9733702534490206E-2</v>
      </c>
      <c r="Q1466" s="17">
        <v>3.88229649805273E-2</v>
      </c>
      <c r="R1466" s="17">
        <v>6.7905066676782297E-2</v>
      </c>
      <c r="S1466" s="17"/>
      <c r="T1466" s="17">
        <v>6.9772083248075198E-2</v>
      </c>
      <c r="U1466" s="17">
        <v>3.8950923289263799E-2</v>
      </c>
      <c r="V1466" s="17">
        <v>0.104583122465964</v>
      </c>
      <c r="W1466" s="17">
        <v>9.1940805389430599E-2</v>
      </c>
      <c r="X1466" s="17"/>
      <c r="Y1466" s="17">
        <v>0.1075322935167</v>
      </c>
      <c r="Z1466" s="17">
        <v>5.9217318602553401E-2</v>
      </c>
      <c r="AA1466" s="17">
        <v>7.6742965779147396E-2</v>
      </c>
      <c r="AB1466" s="17">
        <v>6.0332998291501502E-2</v>
      </c>
      <c r="AC1466" s="17">
        <v>0</v>
      </c>
      <c r="AD1466" s="17">
        <v>0.115405890889302</v>
      </c>
      <c r="AE1466" s="17"/>
      <c r="AF1466" s="17">
        <v>8.5858699998364998E-2</v>
      </c>
      <c r="AG1466" s="17">
        <v>7.9912473919538707E-2</v>
      </c>
      <c r="AH1466" s="17"/>
      <c r="AI1466" s="17">
        <v>0.124395194759244</v>
      </c>
      <c r="AJ1466" s="17">
        <v>0.149899347476045</v>
      </c>
      <c r="AK1466" s="17">
        <v>4.8964611964732403E-2</v>
      </c>
      <c r="AL1466" s="17">
        <v>3.4398181799235601E-2</v>
      </c>
      <c r="AM1466" s="17">
        <v>7.7119763713471595E-2</v>
      </c>
      <c r="AN1466" s="17">
        <v>7.8338147051046594E-2</v>
      </c>
      <c r="AO1466" s="17">
        <v>0</v>
      </c>
      <c r="AP1466" s="17"/>
      <c r="AQ1466" s="17">
        <v>7.7996856460544994E-2</v>
      </c>
      <c r="AR1466" s="17">
        <v>0.11091346333997899</v>
      </c>
      <c r="AS1466" s="17"/>
      <c r="AT1466" s="17">
        <v>4.9328329132782303E-2</v>
      </c>
      <c r="AU1466" s="17">
        <v>8.7629675903375198E-2</v>
      </c>
      <c r="AV1466" s="17">
        <v>9.6598141869768006E-2</v>
      </c>
      <c r="AW1466" s="17"/>
      <c r="AX1466" s="17">
        <v>3.9292138908733003E-2</v>
      </c>
      <c r="AY1466" s="17">
        <v>9.79977140493907E-2</v>
      </c>
      <c r="AZ1466" s="17"/>
      <c r="BA1466" s="17">
        <v>0.14647516167859001</v>
      </c>
      <c r="BB1466" s="17">
        <v>8.5916561225877305E-2</v>
      </c>
      <c r="BC1466" s="17">
        <v>6.4710223102575001E-2</v>
      </c>
      <c r="BD1466" s="17">
        <v>6.44230728544503E-2</v>
      </c>
      <c r="BE1466" s="17">
        <v>0.12003711871395099</v>
      </c>
      <c r="BF1466" s="17"/>
      <c r="BG1466" s="17">
        <v>0.10376595923637399</v>
      </c>
      <c r="BH1466" s="17">
        <v>0.10895887476383399</v>
      </c>
    </row>
    <row r="1467" spans="2:60" x14ac:dyDescent="0.35">
      <c r="B1467" t="s">
        <v>349</v>
      </c>
      <c r="C1467" s="17">
        <v>0.17438010483654301</v>
      </c>
      <c r="D1467" s="17">
        <v>0.13799814703074301</v>
      </c>
      <c r="E1467" s="17">
        <v>0.213418404385913</v>
      </c>
      <c r="F1467" s="17"/>
      <c r="G1467" s="17">
        <v>0.15149294456937601</v>
      </c>
      <c r="H1467" s="17">
        <v>0.184225642272282</v>
      </c>
      <c r="I1467" s="17">
        <v>0.22196956634663201</v>
      </c>
      <c r="J1467" s="17">
        <v>0.14224571415085299</v>
      </c>
      <c r="K1467" s="17">
        <v>0.15051954914861801</v>
      </c>
      <c r="L1467" s="17">
        <v>0.18078594524639499</v>
      </c>
      <c r="M1467" s="17"/>
      <c r="N1467" s="17">
        <v>0.165665735341161</v>
      </c>
      <c r="O1467" s="17">
        <v>0.201958447502046</v>
      </c>
      <c r="P1467" s="17">
        <v>0.19505708941350799</v>
      </c>
      <c r="Q1467" s="17">
        <v>9.1808979960295495E-2</v>
      </c>
      <c r="R1467" s="17">
        <v>0.15948312529966699</v>
      </c>
      <c r="S1467" s="17"/>
      <c r="T1467" s="17">
        <v>0.214687576223274</v>
      </c>
      <c r="U1467" s="17">
        <v>0.19554498137919599</v>
      </c>
      <c r="V1467" s="17">
        <v>0.18732925630937</v>
      </c>
      <c r="W1467" s="17">
        <v>0.109757878742396</v>
      </c>
      <c r="X1467" s="17"/>
      <c r="Y1467" s="17">
        <v>0.164727801359901</v>
      </c>
      <c r="Z1467" s="17">
        <v>0.17624908443086401</v>
      </c>
      <c r="AA1467" s="17">
        <v>0</v>
      </c>
      <c r="AB1467" s="17">
        <v>0.20320240292666999</v>
      </c>
      <c r="AC1467" s="17">
        <v>1</v>
      </c>
      <c r="AD1467" s="17">
        <v>0.20734466759516401</v>
      </c>
      <c r="AE1467" s="17"/>
      <c r="AF1467" s="17">
        <v>0.165194322182971</v>
      </c>
      <c r="AG1467" s="17">
        <v>0.183565272240724</v>
      </c>
      <c r="AH1467" s="17"/>
      <c r="AI1467" s="17">
        <v>0.26962125781721102</v>
      </c>
      <c r="AJ1467" s="17">
        <v>0.14516744824695199</v>
      </c>
      <c r="AK1467" s="17">
        <v>0.18072427604012301</v>
      </c>
      <c r="AL1467" s="17">
        <v>0.20671700895768599</v>
      </c>
      <c r="AM1467" s="17">
        <v>0.139221646708622</v>
      </c>
      <c r="AN1467" s="17">
        <v>0.248940176332381</v>
      </c>
      <c r="AO1467" s="17">
        <v>0.163188707346624</v>
      </c>
      <c r="AP1467" s="17"/>
      <c r="AQ1467" s="17">
        <v>0.19283034854941</v>
      </c>
      <c r="AR1467" s="17">
        <v>0.15018024140773101</v>
      </c>
      <c r="AS1467" s="17"/>
      <c r="AT1467" s="17">
        <v>0.17113857466709601</v>
      </c>
      <c r="AU1467" s="17">
        <v>0.21151967381037001</v>
      </c>
      <c r="AV1467" s="17">
        <v>0.13218054307834501</v>
      </c>
      <c r="AW1467" s="17"/>
      <c r="AX1467" s="17">
        <v>0.179935605962424</v>
      </c>
      <c r="AY1467" s="17">
        <v>0.17246471694856499</v>
      </c>
      <c r="AZ1467" s="17"/>
      <c r="BA1467" s="17">
        <v>0.26338639879451498</v>
      </c>
      <c r="BB1467" s="17">
        <v>0.17443651548531899</v>
      </c>
      <c r="BC1467" s="17">
        <v>0.17284912498890101</v>
      </c>
      <c r="BD1467" s="17">
        <v>0</v>
      </c>
      <c r="BE1467" s="17">
        <v>0.11127627411682101</v>
      </c>
      <c r="BF1467" s="17"/>
      <c r="BG1467" s="17">
        <v>0.20065412715903799</v>
      </c>
      <c r="BH1467" s="17">
        <v>8.9110188347040598E-2</v>
      </c>
    </row>
    <row r="1468" spans="2:60" x14ac:dyDescent="0.35">
      <c r="B1468" t="s">
        <v>350</v>
      </c>
      <c r="C1468" s="17">
        <v>0.43881805137243302</v>
      </c>
      <c r="D1468" s="17">
        <v>0.44506841565375399</v>
      </c>
      <c r="E1468" s="17">
        <v>0.43111956832926701</v>
      </c>
      <c r="F1468" s="17"/>
      <c r="G1468" s="17">
        <v>0.52331707650539405</v>
      </c>
      <c r="H1468" s="17">
        <v>0.295053817094863</v>
      </c>
      <c r="I1468" s="17">
        <v>0.42428211111111702</v>
      </c>
      <c r="J1468" s="17">
        <v>0.41501529859678998</v>
      </c>
      <c r="K1468" s="17">
        <v>0.44746028349662698</v>
      </c>
      <c r="L1468" s="17">
        <v>0.51664510507630002</v>
      </c>
      <c r="M1468" s="17"/>
      <c r="N1468" s="17">
        <v>0.373755574412862</v>
      </c>
      <c r="O1468" s="17">
        <v>0.49245608449309403</v>
      </c>
      <c r="P1468" s="17">
        <v>0.41439559551785199</v>
      </c>
      <c r="Q1468" s="17">
        <v>0.52629890098612098</v>
      </c>
      <c r="R1468" s="17">
        <v>0.45444113345804499</v>
      </c>
      <c r="S1468" s="17"/>
      <c r="T1468" s="17">
        <v>0.41095370282272697</v>
      </c>
      <c r="U1468" s="17">
        <v>0.46425395686570298</v>
      </c>
      <c r="V1468" s="17">
        <v>0.44016217665719998</v>
      </c>
      <c r="W1468" s="17">
        <v>0.43729179949368802</v>
      </c>
      <c r="X1468" s="17"/>
      <c r="Y1468" s="17">
        <v>0.44648435658645402</v>
      </c>
      <c r="Z1468" s="17">
        <v>0.41094857418235903</v>
      </c>
      <c r="AA1468" s="17">
        <v>0.74328825833885104</v>
      </c>
      <c r="AB1468" s="17">
        <v>0.442184843866121</v>
      </c>
      <c r="AC1468" s="17">
        <v>0</v>
      </c>
      <c r="AD1468" s="17">
        <v>0.41871058453933402</v>
      </c>
      <c r="AE1468" s="17"/>
      <c r="AF1468" s="17">
        <v>0.43588320502884897</v>
      </c>
      <c r="AG1468" s="17">
        <v>0.447251934411596</v>
      </c>
      <c r="AH1468" s="17"/>
      <c r="AI1468" s="17">
        <v>0.46161547970990302</v>
      </c>
      <c r="AJ1468" s="17">
        <v>0.42148329428128001</v>
      </c>
      <c r="AK1468" s="17">
        <v>0.42457519107487801</v>
      </c>
      <c r="AL1468" s="17">
        <v>0.53072607986572995</v>
      </c>
      <c r="AM1468" s="17">
        <v>0.43618797196064701</v>
      </c>
      <c r="AN1468" s="17">
        <v>0.366801145616448</v>
      </c>
      <c r="AO1468" s="17">
        <v>0.42648648489973801</v>
      </c>
      <c r="AP1468" s="17"/>
      <c r="AQ1468" s="17">
        <v>0.46781602111993398</v>
      </c>
      <c r="AR1468" s="17">
        <v>0.43216442163736701</v>
      </c>
      <c r="AS1468" s="17"/>
      <c r="AT1468" s="17">
        <v>0.46133070545961402</v>
      </c>
      <c r="AU1468" s="17">
        <v>0.44180384581487803</v>
      </c>
      <c r="AV1468" s="17">
        <v>0.43242786322497601</v>
      </c>
      <c r="AW1468" s="17"/>
      <c r="AX1468" s="17">
        <v>0.43094356865637301</v>
      </c>
      <c r="AY1468" s="17">
        <v>0.44153296195865799</v>
      </c>
      <c r="AZ1468" s="17"/>
      <c r="BA1468" s="17">
        <v>0.46645588308536901</v>
      </c>
      <c r="BB1468" s="17">
        <v>0.39275415828259902</v>
      </c>
      <c r="BC1468" s="17">
        <v>0.48708725314273998</v>
      </c>
      <c r="BD1468" s="17">
        <v>0.601927186115635</v>
      </c>
      <c r="BE1468" s="17">
        <v>0.33533433355499098</v>
      </c>
      <c r="BF1468" s="17"/>
      <c r="BG1468" s="17">
        <v>0.41447743805178699</v>
      </c>
      <c r="BH1468" s="17">
        <v>0.38843927512830401</v>
      </c>
    </row>
    <row r="1469" spans="2:60" x14ac:dyDescent="0.35">
      <c r="B1469" t="s">
        <v>351</v>
      </c>
      <c r="C1469" s="17">
        <v>0.23269841402581201</v>
      </c>
      <c r="D1469" s="17">
        <v>0.24811748600251801</v>
      </c>
      <c r="E1469" s="17">
        <v>0.21933706669281</v>
      </c>
      <c r="F1469" s="17"/>
      <c r="G1469" s="17">
        <v>0.12039747415602101</v>
      </c>
      <c r="H1469" s="17">
        <v>0.32605428319167601</v>
      </c>
      <c r="I1469" s="17">
        <v>0.24418298282824299</v>
      </c>
      <c r="J1469" s="17">
        <v>0.31772856262982302</v>
      </c>
      <c r="K1469" s="17">
        <v>0.210972414863526</v>
      </c>
      <c r="L1469" s="17">
        <v>0.18573241250785799</v>
      </c>
      <c r="M1469" s="17"/>
      <c r="N1469" s="17">
        <v>0.19140417141282801</v>
      </c>
      <c r="O1469" s="17">
        <v>0.17244317438147599</v>
      </c>
      <c r="P1469" s="17">
        <v>0.27086471503959297</v>
      </c>
      <c r="Q1469" s="17">
        <v>0.27967452264542197</v>
      </c>
      <c r="R1469" s="17">
        <v>0.238603272024417</v>
      </c>
      <c r="S1469" s="17"/>
      <c r="T1469" s="17">
        <v>0.248424226349752</v>
      </c>
      <c r="U1469" s="17">
        <v>0.19810872634426899</v>
      </c>
      <c r="V1469" s="17">
        <v>0.19968479712607901</v>
      </c>
      <c r="W1469" s="17">
        <v>0.29883937385301901</v>
      </c>
      <c r="X1469" s="17"/>
      <c r="Y1469" s="17">
        <v>0.209912009865386</v>
      </c>
      <c r="Z1469" s="17">
        <v>0.25790582425617598</v>
      </c>
      <c r="AA1469" s="17">
        <v>0.121429830672801</v>
      </c>
      <c r="AB1469" s="17">
        <v>0.29427975491570701</v>
      </c>
      <c r="AC1469" s="17">
        <v>0</v>
      </c>
      <c r="AD1469" s="17">
        <v>0.20025053312169</v>
      </c>
      <c r="AE1469" s="17"/>
      <c r="AF1469" s="17">
        <v>0.258004665648704</v>
      </c>
      <c r="AG1469" s="17">
        <v>0.20130563790457101</v>
      </c>
      <c r="AH1469" s="17"/>
      <c r="AI1469" s="17">
        <v>0.10669727076383299</v>
      </c>
      <c r="AJ1469" s="17">
        <v>0.17539027696416201</v>
      </c>
      <c r="AK1469" s="17">
        <v>0.29347435982880998</v>
      </c>
      <c r="AL1469" s="17">
        <v>0.16655854126397501</v>
      </c>
      <c r="AM1469" s="17">
        <v>0.28026469761255901</v>
      </c>
      <c r="AN1469" s="17">
        <v>0.26596213601884799</v>
      </c>
      <c r="AO1469" s="17">
        <v>0.29927242860874098</v>
      </c>
      <c r="AP1469" s="17"/>
      <c r="AQ1469" s="17">
        <v>0.207309877201311</v>
      </c>
      <c r="AR1469" s="17">
        <v>0.26408408548914097</v>
      </c>
      <c r="AS1469" s="17"/>
      <c r="AT1469" s="17">
        <v>0.229502561378469</v>
      </c>
      <c r="AU1469" s="17">
        <v>0.19461953092192899</v>
      </c>
      <c r="AV1469" s="17">
        <v>0.28139537631476003</v>
      </c>
      <c r="AW1469" s="17"/>
      <c r="AX1469" s="17">
        <v>0.26486535586444598</v>
      </c>
      <c r="AY1469" s="17">
        <v>0.221608114627978</v>
      </c>
      <c r="AZ1469" s="17"/>
      <c r="BA1469" s="17">
        <v>0.12368255644152699</v>
      </c>
      <c r="BB1469" s="17">
        <v>0.28926364233037599</v>
      </c>
      <c r="BC1469" s="17">
        <v>0.21477135872126699</v>
      </c>
      <c r="BD1469" s="17">
        <v>0.26038940143359701</v>
      </c>
      <c r="BE1469" s="17">
        <v>0.352629257922905</v>
      </c>
      <c r="BF1469" s="17"/>
      <c r="BG1469" s="17">
        <v>0.24045929938080399</v>
      </c>
      <c r="BH1469" s="17">
        <v>0.33425520121978602</v>
      </c>
    </row>
    <row r="1470" spans="2:60" x14ac:dyDescent="0.35">
      <c r="B1470" t="s">
        <v>352</v>
      </c>
      <c r="C1470" s="17">
        <v>3.53430966340521E-2</v>
      </c>
      <c r="D1470" s="17">
        <v>2.7823923659916799E-2</v>
      </c>
      <c r="E1470" s="17">
        <v>3.8880001013281297E-2</v>
      </c>
      <c r="F1470" s="17"/>
      <c r="G1470" s="17">
        <v>7.7965697475492701E-2</v>
      </c>
      <c r="H1470" s="17">
        <v>7.8065075661953004E-2</v>
      </c>
      <c r="I1470" s="17">
        <v>1.4443923428633199E-2</v>
      </c>
      <c r="J1470" s="17">
        <v>7.6965335901613002E-3</v>
      </c>
      <c r="K1470" s="17">
        <v>3.6273908095706402E-2</v>
      </c>
      <c r="L1470" s="17">
        <v>9.3546331326708997E-3</v>
      </c>
      <c r="M1470" s="17"/>
      <c r="N1470" s="17">
        <v>4.7273212474125401E-2</v>
      </c>
      <c r="O1470" s="17">
        <v>4.3808901963424199E-2</v>
      </c>
      <c r="P1470" s="17">
        <v>2.4060615171667198E-2</v>
      </c>
      <c r="Q1470" s="17">
        <v>4.4207218027381499E-2</v>
      </c>
      <c r="R1470" s="17">
        <v>2.98572233951786E-2</v>
      </c>
      <c r="S1470" s="17"/>
      <c r="T1470" s="17">
        <v>2.8614320921411501E-2</v>
      </c>
      <c r="U1470" s="17">
        <v>4.7900001563405702E-2</v>
      </c>
      <c r="V1470" s="17">
        <v>3.1793766918546802E-2</v>
      </c>
      <c r="W1470" s="17">
        <v>3.6140197583382397E-2</v>
      </c>
      <c r="X1470" s="17"/>
      <c r="Y1470" s="17">
        <v>4.4202233416190603E-2</v>
      </c>
      <c r="Z1470" s="17">
        <v>4.56973687450924E-2</v>
      </c>
      <c r="AA1470" s="17">
        <v>5.8538945209201401E-2</v>
      </c>
      <c r="AB1470" s="17">
        <v>0</v>
      </c>
      <c r="AC1470" s="17">
        <v>0</v>
      </c>
      <c r="AD1470" s="17">
        <v>0</v>
      </c>
      <c r="AE1470" s="17"/>
      <c r="AF1470" s="17">
        <v>2.3753081078202998E-2</v>
      </c>
      <c r="AG1470" s="17">
        <v>5.1181013194836103E-2</v>
      </c>
      <c r="AH1470" s="17"/>
      <c r="AI1470" s="17">
        <v>0</v>
      </c>
      <c r="AJ1470" s="17">
        <v>4.3736387173836398E-2</v>
      </c>
      <c r="AK1470" s="17">
        <v>5.2261561091457E-2</v>
      </c>
      <c r="AL1470" s="17">
        <v>0</v>
      </c>
      <c r="AM1470" s="17">
        <v>3.6701301409037199E-2</v>
      </c>
      <c r="AN1470" s="17">
        <v>3.9958394981276797E-2</v>
      </c>
      <c r="AO1470" s="17">
        <v>5.1602587244713803E-2</v>
      </c>
      <c r="AP1470" s="17"/>
      <c r="AQ1470" s="17">
        <v>2.6976559220112099E-2</v>
      </c>
      <c r="AR1470" s="17">
        <v>2.83515717525663E-2</v>
      </c>
      <c r="AS1470" s="17"/>
      <c r="AT1470" s="17">
        <v>6.3786266521231996E-2</v>
      </c>
      <c r="AU1470" s="17">
        <v>1.6531185871710902E-2</v>
      </c>
      <c r="AV1470" s="17">
        <v>3.25799570398752E-2</v>
      </c>
      <c r="AW1470" s="17"/>
      <c r="AX1470" s="17">
        <v>3.4227848212823701E-2</v>
      </c>
      <c r="AY1470" s="17">
        <v>3.5727604398465299E-2</v>
      </c>
      <c r="AZ1470" s="17"/>
      <c r="BA1470" s="17">
        <v>0</v>
      </c>
      <c r="BB1470" s="17">
        <v>5.0739023606137801E-2</v>
      </c>
      <c r="BC1470" s="17">
        <v>2.5792487410010601E-2</v>
      </c>
      <c r="BD1470" s="17">
        <v>0</v>
      </c>
      <c r="BE1470" s="17">
        <v>1.9735108537731701E-2</v>
      </c>
      <c r="BF1470" s="17"/>
      <c r="BG1470" s="17">
        <v>3.5783905419132497E-2</v>
      </c>
      <c r="BH1470" s="17">
        <v>1.58039011712445E-2</v>
      </c>
    </row>
    <row r="1471" spans="2:60" x14ac:dyDescent="0.35">
      <c r="B1471" t="s">
        <v>280</v>
      </c>
      <c r="C1471" s="17">
        <v>3.5813565143558698E-2</v>
      </c>
      <c r="D1471" s="17">
        <v>3.8192845253478498E-2</v>
      </c>
      <c r="E1471" s="17">
        <v>3.3750836041602103E-2</v>
      </c>
      <c r="F1471" s="17"/>
      <c r="G1471" s="17">
        <v>4.6745043604895203E-2</v>
      </c>
      <c r="H1471" s="17">
        <v>2.5666147991263301E-2</v>
      </c>
      <c r="I1471" s="17">
        <v>3.8928503705519403E-2</v>
      </c>
      <c r="J1471" s="17">
        <v>6.7149538523858202E-2</v>
      </c>
      <c r="K1471" s="17">
        <v>1.36622737220307E-2</v>
      </c>
      <c r="L1471" s="17">
        <v>3.3027729449951103E-2</v>
      </c>
      <c r="M1471" s="17"/>
      <c r="N1471" s="17">
        <v>6.9481212874245801E-2</v>
      </c>
      <c r="O1471" s="17">
        <v>1.47034921280495E-2</v>
      </c>
      <c r="P1471" s="17">
        <v>1.5888282322889701E-2</v>
      </c>
      <c r="Q1471" s="17">
        <v>1.91874134002523E-2</v>
      </c>
      <c r="R1471" s="17">
        <v>4.9710179145911103E-2</v>
      </c>
      <c r="S1471" s="17"/>
      <c r="T1471" s="17">
        <v>2.7548090434759601E-2</v>
      </c>
      <c r="U1471" s="17">
        <v>5.5241410558162098E-2</v>
      </c>
      <c r="V1471" s="17">
        <v>3.6446880522840397E-2</v>
      </c>
      <c r="W1471" s="17">
        <v>2.6029944938084099E-2</v>
      </c>
      <c r="X1471" s="17"/>
      <c r="Y1471" s="17">
        <v>2.71413052553694E-2</v>
      </c>
      <c r="Z1471" s="17">
        <v>4.99818297829554E-2</v>
      </c>
      <c r="AA1471" s="17">
        <v>0</v>
      </c>
      <c r="AB1471" s="17">
        <v>0</v>
      </c>
      <c r="AC1471" s="17">
        <v>0</v>
      </c>
      <c r="AD1471" s="17">
        <v>5.828832385451E-2</v>
      </c>
      <c r="AE1471" s="17"/>
      <c r="AF1471" s="17">
        <v>3.1306026062908603E-2</v>
      </c>
      <c r="AG1471" s="17">
        <v>3.6783668328733699E-2</v>
      </c>
      <c r="AH1471" s="17"/>
      <c r="AI1471" s="17">
        <v>3.7670796949808703E-2</v>
      </c>
      <c r="AJ1471" s="17">
        <v>6.4323245857725003E-2</v>
      </c>
      <c r="AK1471" s="17">
        <v>0</v>
      </c>
      <c r="AL1471" s="17">
        <v>6.1600188113374199E-2</v>
      </c>
      <c r="AM1471" s="17">
        <v>3.0504618595663099E-2</v>
      </c>
      <c r="AN1471" s="17">
        <v>0</v>
      </c>
      <c r="AO1471" s="17">
        <v>5.9449791900182999E-2</v>
      </c>
      <c r="AP1471" s="17"/>
      <c r="AQ1471" s="17">
        <v>2.7070337448688999E-2</v>
      </c>
      <c r="AR1471" s="17">
        <v>1.43062163732154E-2</v>
      </c>
      <c r="AS1471" s="17"/>
      <c r="AT1471" s="17">
        <v>2.4913562840806199E-2</v>
      </c>
      <c r="AU1471" s="17">
        <v>4.7896087677737301E-2</v>
      </c>
      <c r="AV1471" s="17">
        <v>2.4818118472275601E-2</v>
      </c>
      <c r="AW1471" s="17"/>
      <c r="AX1471" s="17">
        <v>5.0735482395200801E-2</v>
      </c>
      <c r="AY1471" s="17">
        <v>3.0668888016942501E-2</v>
      </c>
      <c r="AZ1471" s="17"/>
      <c r="BA1471" s="17">
        <v>0</v>
      </c>
      <c r="BB1471" s="17">
        <v>6.89009906969003E-3</v>
      </c>
      <c r="BC1471" s="17">
        <v>3.4789552634507302E-2</v>
      </c>
      <c r="BD1471" s="17">
        <v>7.32603395963176E-2</v>
      </c>
      <c r="BE1471" s="17">
        <v>6.0987907153600397E-2</v>
      </c>
      <c r="BF1471" s="17"/>
      <c r="BG1471" s="17">
        <v>4.8592707528651701E-3</v>
      </c>
      <c r="BH1471" s="17">
        <v>6.3432559369790906E-2</v>
      </c>
    </row>
    <row r="1472" spans="2:60" x14ac:dyDescent="0.35">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c r="AY1472" s="17"/>
      <c r="AZ1472" s="17"/>
      <c r="BA1472" s="17"/>
      <c r="BB1472" s="17"/>
      <c r="BC1472" s="17"/>
      <c r="BD1472" s="17"/>
      <c r="BE1472" s="17"/>
      <c r="BF1472" s="17"/>
      <c r="BG1472" s="17"/>
      <c r="BH1472" s="17"/>
    </row>
    <row r="1473" spans="2:60" x14ac:dyDescent="0.35">
      <c r="B1473" s="6" t="s">
        <v>484</v>
      </c>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row>
    <row r="1474" spans="2:60" x14ac:dyDescent="0.35">
      <c r="B1474" s="24" t="s">
        <v>182</v>
      </c>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row>
    <row r="1475" spans="2:60" x14ac:dyDescent="0.35">
      <c r="B1475" t="s">
        <v>348</v>
      </c>
      <c r="C1475" s="17">
        <v>0.19184939132780701</v>
      </c>
      <c r="D1475" s="17">
        <v>0.21275097419192601</v>
      </c>
      <c r="E1475" s="17">
        <v>0.17626055779198599</v>
      </c>
      <c r="F1475" s="17"/>
      <c r="G1475" s="17">
        <v>0.187590011227702</v>
      </c>
      <c r="H1475" s="17">
        <v>0.14221579025058501</v>
      </c>
      <c r="I1475" s="17">
        <v>0.14779094694294601</v>
      </c>
      <c r="J1475" s="17">
        <v>0.12756693465379701</v>
      </c>
      <c r="K1475" s="17">
        <v>0.264604066760807</v>
      </c>
      <c r="L1475" s="17">
        <v>0.25028185678617898</v>
      </c>
      <c r="M1475" s="17"/>
      <c r="N1475" s="17">
        <v>0.27718272101469199</v>
      </c>
      <c r="O1475" s="17">
        <v>0.204204009379581</v>
      </c>
      <c r="P1475" s="17">
        <v>0.172739971909529</v>
      </c>
      <c r="Q1475" s="17">
        <v>0.117555359480495</v>
      </c>
      <c r="R1475" s="17">
        <v>0.162045455329446</v>
      </c>
      <c r="S1475" s="17"/>
      <c r="T1475" s="17">
        <v>0.302418347173183</v>
      </c>
      <c r="U1475" s="17">
        <v>0.18434958810032601</v>
      </c>
      <c r="V1475" s="17">
        <v>0.17051913085138501</v>
      </c>
      <c r="W1475" s="17">
        <v>0.16760117377716099</v>
      </c>
      <c r="X1475" s="17"/>
      <c r="Y1475" s="17">
        <v>0.21059547538026299</v>
      </c>
      <c r="Z1475" s="17">
        <v>0.18450261288223499</v>
      </c>
      <c r="AA1475" s="17">
        <v>0.205244650856162</v>
      </c>
      <c r="AB1475" s="17">
        <v>0.15504923605336601</v>
      </c>
      <c r="AC1475" s="17">
        <v>0.16538544238196201</v>
      </c>
      <c r="AD1475" s="17">
        <v>0.19709412693692399</v>
      </c>
      <c r="AE1475" s="17"/>
      <c r="AF1475" s="17">
        <v>0.19776697378525401</v>
      </c>
      <c r="AG1475" s="17">
        <v>0.18206427823183999</v>
      </c>
      <c r="AH1475" s="17"/>
      <c r="AI1475" s="17">
        <v>0.164986742919494</v>
      </c>
      <c r="AJ1475" s="17">
        <v>0.19313977051830999</v>
      </c>
      <c r="AK1475" s="17">
        <v>0.21688030701948199</v>
      </c>
      <c r="AL1475" s="17">
        <v>0.26474162529952</v>
      </c>
      <c r="AM1475" s="17">
        <v>0.17673661023935</v>
      </c>
      <c r="AN1475" s="17">
        <v>0.1100493123097</v>
      </c>
      <c r="AO1475" s="17">
        <v>0.237733956846676</v>
      </c>
      <c r="AP1475" s="17"/>
      <c r="AQ1475" s="17">
        <v>0.16896664017344001</v>
      </c>
      <c r="AR1475" s="17">
        <v>0.19250817640075699</v>
      </c>
      <c r="AS1475" s="17"/>
      <c r="AT1475" s="17">
        <v>0.13992564906593599</v>
      </c>
      <c r="AU1475" s="17">
        <v>0.20853744062031601</v>
      </c>
      <c r="AV1475" s="17">
        <v>0.189977715402247</v>
      </c>
      <c r="AW1475" s="17"/>
      <c r="AX1475" s="17">
        <v>0.20781152080273099</v>
      </c>
      <c r="AY1475" s="17">
        <v>0.186216625614852</v>
      </c>
      <c r="AZ1475" s="17"/>
      <c r="BA1475" s="17">
        <v>0.34906810481377498</v>
      </c>
      <c r="BB1475" s="17">
        <v>0.176941587245526</v>
      </c>
      <c r="BC1475" s="17">
        <v>0.17190230399881501</v>
      </c>
      <c r="BD1475" s="17">
        <v>0.119836133397485</v>
      </c>
      <c r="BE1475" s="17">
        <v>0.19822002806582101</v>
      </c>
      <c r="BF1475" s="17"/>
      <c r="BG1475" s="17">
        <v>0.227026495764173</v>
      </c>
      <c r="BH1475" s="17">
        <v>0.180337833279654</v>
      </c>
    </row>
    <row r="1476" spans="2:60" x14ac:dyDescent="0.35">
      <c r="B1476" t="s">
        <v>349</v>
      </c>
      <c r="C1476" s="17">
        <v>0.237602210768741</v>
      </c>
      <c r="D1476" s="17">
        <v>0.18653119264079299</v>
      </c>
      <c r="E1476" s="17">
        <v>0.277428235534802</v>
      </c>
      <c r="F1476" s="17"/>
      <c r="G1476" s="17">
        <v>0.285549998092826</v>
      </c>
      <c r="H1476" s="17">
        <v>0.24832084258024301</v>
      </c>
      <c r="I1476" s="17">
        <v>0.15722452394533901</v>
      </c>
      <c r="J1476" s="17">
        <v>0.30779654669502199</v>
      </c>
      <c r="K1476" s="17">
        <v>0.19392658312068001</v>
      </c>
      <c r="L1476" s="17">
        <v>0.26085989721039698</v>
      </c>
      <c r="M1476" s="17"/>
      <c r="N1476" s="17">
        <v>0.194747604558836</v>
      </c>
      <c r="O1476" s="17">
        <v>0.274572080694925</v>
      </c>
      <c r="P1476" s="17">
        <v>0.270542133222132</v>
      </c>
      <c r="Q1476" s="17">
        <v>0.21429593022879101</v>
      </c>
      <c r="R1476" s="17">
        <v>0.151840830031997</v>
      </c>
      <c r="S1476" s="17"/>
      <c r="T1476" s="17">
        <v>0.10703915391513</v>
      </c>
      <c r="U1476" s="17">
        <v>0.29530863423992898</v>
      </c>
      <c r="V1476" s="17">
        <v>0.28018977692290098</v>
      </c>
      <c r="W1476" s="17">
        <v>0.19704520571102199</v>
      </c>
      <c r="X1476" s="17"/>
      <c r="Y1476" s="17">
        <v>0.22251271918298299</v>
      </c>
      <c r="Z1476" s="17">
        <v>0.20720295396524399</v>
      </c>
      <c r="AA1476" s="17">
        <v>0.16650686875637299</v>
      </c>
      <c r="AB1476" s="17">
        <v>0.33145516388628798</v>
      </c>
      <c r="AC1476" s="17">
        <v>0</v>
      </c>
      <c r="AD1476" s="17">
        <v>0.34365710475146199</v>
      </c>
      <c r="AE1476" s="17"/>
      <c r="AF1476" s="17">
        <v>0.26201131476359002</v>
      </c>
      <c r="AG1476" s="17">
        <v>0.20786281205370999</v>
      </c>
      <c r="AH1476" s="17"/>
      <c r="AI1476" s="17">
        <v>0.35964068785893699</v>
      </c>
      <c r="AJ1476" s="17">
        <v>0.24540063110643201</v>
      </c>
      <c r="AK1476" s="17">
        <v>0.243406234636557</v>
      </c>
      <c r="AL1476" s="17">
        <v>0.105351820281984</v>
      </c>
      <c r="AM1476" s="17">
        <v>0.276240277553434</v>
      </c>
      <c r="AN1476" s="17">
        <v>0.154445869524411</v>
      </c>
      <c r="AO1476" s="17">
        <v>0.20749482004310399</v>
      </c>
      <c r="AP1476" s="17"/>
      <c r="AQ1476" s="17">
        <v>0.27539882417652001</v>
      </c>
      <c r="AR1476" s="17">
        <v>0.207860718318153</v>
      </c>
      <c r="AS1476" s="17"/>
      <c r="AT1476" s="17">
        <v>0.27497539080989802</v>
      </c>
      <c r="AU1476" s="17">
        <v>0.21522370037650199</v>
      </c>
      <c r="AV1476" s="17">
        <v>0.26347650240804599</v>
      </c>
      <c r="AW1476" s="17"/>
      <c r="AX1476" s="17">
        <v>0.26073926642544698</v>
      </c>
      <c r="AY1476" s="17">
        <v>0.229437534870919</v>
      </c>
      <c r="AZ1476" s="17"/>
      <c r="BA1476" s="17">
        <v>0.17488388737513899</v>
      </c>
      <c r="BB1476" s="17">
        <v>0.19905264969839401</v>
      </c>
      <c r="BC1476" s="17">
        <v>0.33458007775074999</v>
      </c>
      <c r="BD1476" s="17">
        <v>0.34107154137652901</v>
      </c>
      <c r="BE1476" s="17">
        <v>0.168725722836086</v>
      </c>
      <c r="BF1476" s="17"/>
      <c r="BG1476" s="17">
        <v>0.19202008860861799</v>
      </c>
      <c r="BH1476" s="17">
        <v>0.20804402298896699</v>
      </c>
    </row>
    <row r="1477" spans="2:60" x14ac:dyDescent="0.35">
      <c r="B1477" t="s">
        <v>350</v>
      </c>
      <c r="C1477" s="17">
        <v>0.42133189693291001</v>
      </c>
      <c r="D1477" s="17">
        <v>0.43921715327161698</v>
      </c>
      <c r="E1477" s="17">
        <v>0.41311464953566301</v>
      </c>
      <c r="F1477" s="17"/>
      <c r="G1477" s="17">
        <v>0.42374019633950899</v>
      </c>
      <c r="H1477" s="17">
        <v>0.42412236467117898</v>
      </c>
      <c r="I1477" s="17">
        <v>0.44318517277372399</v>
      </c>
      <c r="J1477" s="17">
        <v>0.386884191820834</v>
      </c>
      <c r="K1477" s="17">
        <v>0.45739332431331797</v>
      </c>
      <c r="L1477" s="17">
        <v>0.38273360715060001</v>
      </c>
      <c r="M1477" s="17"/>
      <c r="N1477" s="17">
        <v>0.39041361571090899</v>
      </c>
      <c r="O1477" s="17">
        <v>0.39321630631981302</v>
      </c>
      <c r="P1477" s="17">
        <v>0.40511892659945897</v>
      </c>
      <c r="Q1477" s="17">
        <v>0.47115823943597901</v>
      </c>
      <c r="R1477" s="17">
        <v>0.57840884227633305</v>
      </c>
      <c r="S1477" s="17"/>
      <c r="T1477" s="17">
        <v>0.47709990185079398</v>
      </c>
      <c r="U1477" s="17">
        <v>0.404652336653746</v>
      </c>
      <c r="V1477" s="17">
        <v>0.37731786611673901</v>
      </c>
      <c r="W1477" s="17">
        <v>0.47153270802897401</v>
      </c>
      <c r="X1477" s="17"/>
      <c r="Y1477" s="17">
        <v>0.34323183879805602</v>
      </c>
      <c r="Z1477" s="17">
        <v>0.51434822471810704</v>
      </c>
      <c r="AA1477" s="17">
        <v>0.62824848038746495</v>
      </c>
      <c r="AB1477" s="17">
        <v>0.36605053920504299</v>
      </c>
      <c r="AC1477" s="17">
        <v>0.72033999495395196</v>
      </c>
      <c r="AD1477" s="17">
        <v>0.31402945771160501</v>
      </c>
      <c r="AE1477" s="17"/>
      <c r="AF1477" s="17">
        <v>0.43317622014061502</v>
      </c>
      <c r="AG1477" s="17">
        <v>0.41260892620080197</v>
      </c>
      <c r="AH1477" s="17"/>
      <c r="AI1477" s="17">
        <v>0.34978045606380098</v>
      </c>
      <c r="AJ1477" s="17">
        <v>0.38978147100862298</v>
      </c>
      <c r="AK1477" s="17">
        <v>0.39806218742214799</v>
      </c>
      <c r="AL1477" s="17">
        <v>0.52905694230453104</v>
      </c>
      <c r="AM1477" s="17">
        <v>0.40181797631384802</v>
      </c>
      <c r="AN1477" s="17">
        <v>0.54500429031766695</v>
      </c>
      <c r="AO1477" s="17">
        <v>0.44701819939396398</v>
      </c>
      <c r="AP1477" s="17"/>
      <c r="AQ1477" s="17">
        <v>0.41605717578793699</v>
      </c>
      <c r="AR1477" s="17">
        <v>0.45039383482654799</v>
      </c>
      <c r="AS1477" s="17"/>
      <c r="AT1477" s="17">
        <v>0.49698944425414598</v>
      </c>
      <c r="AU1477" s="17">
        <v>0.427341946974718</v>
      </c>
      <c r="AV1477" s="17">
        <v>0.38852899033226801</v>
      </c>
      <c r="AW1477" s="17"/>
      <c r="AX1477" s="17">
        <v>0.43174538647878702</v>
      </c>
      <c r="AY1477" s="17">
        <v>0.41765715247238</v>
      </c>
      <c r="AZ1477" s="17"/>
      <c r="BA1477" s="17">
        <v>0.36152678366893598</v>
      </c>
      <c r="BB1477" s="17">
        <v>0.42109454268246799</v>
      </c>
      <c r="BC1477" s="17">
        <v>0.39456668910034598</v>
      </c>
      <c r="BD1477" s="17">
        <v>0.41062159854591401</v>
      </c>
      <c r="BE1477" s="17">
        <v>0.53105301442590602</v>
      </c>
      <c r="BF1477" s="17"/>
      <c r="BG1477" s="17">
        <v>0.40376167728204698</v>
      </c>
      <c r="BH1477" s="17">
        <v>0.503578262804387</v>
      </c>
    </row>
    <row r="1478" spans="2:60" x14ac:dyDescent="0.35">
      <c r="B1478" t="s">
        <v>351</v>
      </c>
      <c r="C1478" s="17">
        <v>0.11995103050655501</v>
      </c>
      <c r="D1478" s="17">
        <v>0.149389172605604</v>
      </c>
      <c r="E1478" s="17">
        <v>9.5002912418271607E-2</v>
      </c>
      <c r="F1478" s="17"/>
      <c r="G1478" s="17">
        <v>7.2565782386594002E-2</v>
      </c>
      <c r="H1478" s="17">
        <v>0.13687292902187201</v>
      </c>
      <c r="I1478" s="17">
        <v>0.212062613816901</v>
      </c>
      <c r="J1478" s="17">
        <v>0.1539250986696</v>
      </c>
      <c r="K1478" s="17">
        <v>7.0107573162064798E-2</v>
      </c>
      <c r="L1478" s="17">
        <v>8.6149291375715295E-2</v>
      </c>
      <c r="M1478" s="17"/>
      <c r="N1478" s="17">
        <v>9.89006006217618E-2</v>
      </c>
      <c r="O1478" s="17">
        <v>0.11856557538668699</v>
      </c>
      <c r="P1478" s="17">
        <v>0.13421776426794399</v>
      </c>
      <c r="Q1478" s="17">
        <v>0.13920774783147399</v>
      </c>
      <c r="R1478" s="17">
        <v>9.6680867355383199E-2</v>
      </c>
      <c r="S1478" s="17"/>
      <c r="T1478" s="17">
        <v>0.11344259706089301</v>
      </c>
      <c r="U1478" s="17">
        <v>0.10490409572819299</v>
      </c>
      <c r="V1478" s="17">
        <v>0.13488453960265701</v>
      </c>
      <c r="W1478" s="17">
        <v>0.1137388003679</v>
      </c>
      <c r="X1478" s="17"/>
      <c r="Y1478" s="17">
        <v>0.179547999876427</v>
      </c>
      <c r="Z1478" s="17">
        <v>7.7628076681658498E-2</v>
      </c>
      <c r="AA1478" s="17">
        <v>0</v>
      </c>
      <c r="AB1478" s="17">
        <v>0.124697316083089</v>
      </c>
      <c r="AC1478" s="17">
        <v>0.11427456266408501</v>
      </c>
      <c r="AD1478" s="17">
        <v>9.9458142372851305E-2</v>
      </c>
      <c r="AE1478" s="17"/>
      <c r="AF1478" s="17">
        <v>8.2515173902219602E-2</v>
      </c>
      <c r="AG1478" s="17">
        <v>0.16787437627504201</v>
      </c>
      <c r="AH1478" s="17"/>
      <c r="AI1478" s="17">
        <v>6.0964695740290599E-2</v>
      </c>
      <c r="AJ1478" s="17">
        <v>0.15404534096696901</v>
      </c>
      <c r="AK1478" s="17">
        <v>0.101262363696711</v>
      </c>
      <c r="AL1478" s="17">
        <v>0.100849612113965</v>
      </c>
      <c r="AM1478" s="17">
        <v>0.110755320845956</v>
      </c>
      <c r="AN1478" s="17">
        <v>0.16652373354969899</v>
      </c>
      <c r="AO1478" s="17">
        <v>6.79923358348027E-2</v>
      </c>
      <c r="AP1478" s="17"/>
      <c r="AQ1478" s="17">
        <v>0.10837511342193699</v>
      </c>
      <c r="AR1478" s="17">
        <v>0.11906870156001199</v>
      </c>
      <c r="AS1478" s="17"/>
      <c r="AT1478" s="17">
        <v>8.8109515870019806E-2</v>
      </c>
      <c r="AU1478" s="17">
        <v>0.124963120467913</v>
      </c>
      <c r="AV1478" s="17">
        <v>0.137146280964697</v>
      </c>
      <c r="AW1478" s="17"/>
      <c r="AX1478" s="17">
        <v>9.0699644553076206E-2</v>
      </c>
      <c r="AY1478" s="17">
        <v>0.130273350226741</v>
      </c>
      <c r="AZ1478" s="17"/>
      <c r="BA1478" s="17">
        <v>8.7284736309293204E-2</v>
      </c>
      <c r="BB1478" s="17">
        <v>0.19847449953653701</v>
      </c>
      <c r="BC1478" s="17">
        <v>7.6983031981936997E-2</v>
      </c>
      <c r="BD1478" s="17">
        <v>6.64379183514439E-2</v>
      </c>
      <c r="BE1478" s="17">
        <v>0.102001234672188</v>
      </c>
      <c r="BF1478" s="17"/>
      <c r="BG1478" s="17">
        <v>0.166120802975875</v>
      </c>
      <c r="BH1478" s="17">
        <v>9.3887958949152098E-2</v>
      </c>
    </row>
    <row r="1479" spans="2:60" x14ac:dyDescent="0.35">
      <c r="B1479" t="s">
        <v>352</v>
      </c>
      <c r="C1479" s="17">
        <v>1.1958240864849101E-2</v>
      </c>
      <c r="D1479" s="17">
        <v>9.2804241480846997E-3</v>
      </c>
      <c r="E1479" s="17">
        <v>1.46831109534367E-2</v>
      </c>
      <c r="F1479" s="17"/>
      <c r="G1479" s="17">
        <v>3.0554011953368598E-2</v>
      </c>
      <c r="H1479" s="17">
        <v>3.6437053781951098E-2</v>
      </c>
      <c r="I1479" s="17">
        <v>0</v>
      </c>
      <c r="J1479" s="17">
        <v>7.8117634335082998E-3</v>
      </c>
      <c r="K1479" s="17">
        <v>0</v>
      </c>
      <c r="L1479" s="17">
        <v>0</v>
      </c>
      <c r="M1479" s="17"/>
      <c r="N1479" s="17">
        <v>0</v>
      </c>
      <c r="O1479" s="17">
        <v>0</v>
      </c>
      <c r="P1479" s="17">
        <v>1.2939669937220699E-2</v>
      </c>
      <c r="Q1479" s="17">
        <v>5.7782723023260603E-2</v>
      </c>
      <c r="R1479" s="17">
        <v>1.1024005006841101E-2</v>
      </c>
      <c r="S1479" s="17"/>
      <c r="T1479" s="17">
        <v>0</v>
      </c>
      <c r="U1479" s="17">
        <v>0</v>
      </c>
      <c r="V1479" s="17">
        <v>1.19661345114427E-2</v>
      </c>
      <c r="W1479" s="17">
        <v>2.9200846260072501E-2</v>
      </c>
      <c r="X1479" s="17"/>
      <c r="Y1479" s="17">
        <v>2.3480124882044099E-2</v>
      </c>
      <c r="Z1479" s="17">
        <v>9.9406933170257099E-3</v>
      </c>
      <c r="AA1479" s="17">
        <v>0</v>
      </c>
      <c r="AB1479" s="17">
        <v>0</v>
      </c>
      <c r="AC1479" s="17">
        <v>0</v>
      </c>
      <c r="AD1479" s="17">
        <v>0</v>
      </c>
      <c r="AE1479" s="17"/>
      <c r="AF1479" s="17">
        <v>1.38686867559821E-2</v>
      </c>
      <c r="AG1479" s="17">
        <v>9.5067942869647704E-3</v>
      </c>
      <c r="AH1479" s="17"/>
      <c r="AI1479" s="17">
        <v>0</v>
      </c>
      <c r="AJ1479" s="17">
        <v>0</v>
      </c>
      <c r="AK1479" s="17">
        <v>2.0293618456261799E-2</v>
      </c>
      <c r="AL1479" s="17">
        <v>0</v>
      </c>
      <c r="AM1479" s="17">
        <v>3.44498150474115E-2</v>
      </c>
      <c r="AN1479" s="17">
        <v>0</v>
      </c>
      <c r="AO1479" s="17">
        <v>0</v>
      </c>
      <c r="AP1479" s="17"/>
      <c r="AQ1479" s="17">
        <v>9.4550953388944994E-3</v>
      </c>
      <c r="AR1479" s="17">
        <v>2.27134145925721E-2</v>
      </c>
      <c r="AS1479" s="17"/>
      <c r="AT1479" s="17">
        <v>0</v>
      </c>
      <c r="AU1479" s="17">
        <v>9.9593176474969194E-3</v>
      </c>
      <c r="AV1479" s="17">
        <v>1.20804483040241E-2</v>
      </c>
      <c r="AW1479" s="17"/>
      <c r="AX1479" s="17">
        <v>0</v>
      </c>
      <c r="AY1479" s="17">
        <v>1.6178101957731499E-2</v>
      </c>
      <c r="AZ1479" s="17"/>
      <c r="BA1479" s="17">
        <v>2.72364878328567E-2</v>
      </c>
      <c r="BB1479" s="17">
        <v>0</v>
      </c>
      <c r="BC1479" s="17">
        <v>1.36278523159201E-2</v>
      </c>
      <c r="BD1479" s="17">
        <v>0</v>
      </c>
      <c r="BE1479" s="17">
        <v>0</v>
      </c>
      <c r="BF1479" s="17"/>
      <c r="BG1479" s="17">
        <v>7.9251995610554096E-3</v>
      </c>
      <c r="BH1479" s="17">
        <v>0</v>
      </c>
    </row>
    <row r="1480" spans="2:60" x14ac:dyDescent="0.35">
      <c r="B1480" t="s">
        <v>280</v>
      </c>
      <c r="C1480" s="17">
        <v>1.7307229599138201E-2</v>
      </c>
      <c r="D1480" s="17">
        <v>2.8310831419758099E-3</v>
      </c>
      <c r="E1480" s="17">
        <v>2.3510533765840901E-2</v>
      </c>
      <c r="F1480" s="17"/>
      <c r="G1480" s="17">
        <v>0</v>
      </c>
      <c r="H1480" s="17">
        <v>1.20310196941703E-2</v>
      </c>
      <c r="I1480" s="17">
        <v>3.9736742521090399E-2</v>
      </c>
      <c r="J1480" s="17">
        <v>1.60154647272387E-2</v>
      </c>
      <c r="K1480" s="17">
        <v>1.39684526431311E-2</v>
      </c>
      <c r="L1480" s="17">
        <v>1.9975347477108399E-2</v>
      </c>
      <c r="M1480" s="17"/>
      <c r="N1480" s="17">
        <v>3.8755458093802202E-2</v>
      </c>
      <c r="O1480" s="17">
        <v>9.44202821899379E-3</v>
      </c>
      <c r="P1480" s="17">
        <v>4.4415340637150901E-3</v>
      </c>
      <c r="Q1480" s="17">
        <v>0</v>
      </c>
      <c r="R1480" s="17">
        <v>0</v>
      </c>
      <c r="S1480" s="17"/>
      <c r="T1480" s="17">
        <v>0</v>
      </c>
      <c r="U1480" s="17">
        <v>1.07853452778059E-2</v>
      </c>
      <c r="V1480" s="17">
        <v>2.5122551994876299E-2</v>
      </c>
      <c r="W1480" s="17">
        <v>2.0881265854871101E-2</v>
      </c>
      <c r="X1480" s="17"/>
      <c r="Y1480" s="17">
        <v>2.0631841880226501E-2</v>
      </c>
      <c r="Z1480" s="17">
        <v>6.3774384357292001E-3</v>
      </c>
      <c r="AA1480" s="17">
        <v>0</v>
      </c>
      <c r="AB1480" s="17">
        <v>2.2747744772214501E-2</v>
      </c>
      <c r="AC1480" s="17">
        <v>0</v>
      </c>
      <c r="AD1480" s="17">
        <v>4.5761168227157797E-2</v>
      </c>
      <c r="AE1480" s="17"/>
      <c r="AF1480" s="17">
        <v>1.06616306523389E-2</v>
      </c>
      <c r="AG1480" s="17">
        <v>2.0082812951640199E-2</v>
      </c>
      <c r="AH1480" s="17"/>
      <c r="AI1480" s="17">
        <v>6.4627417417477601E-2</v>
      </c>
      <c r="AJ1480" s="17">
        <v>1.7632786399665E-2</v>
      </c>
      <c r="AK1480" s="17">
        <v>2.00952887688397E-2</v>
      </c>
      <c r="AL1480" s="17">
        <v>0</v>
      </c>
      <c r="AM1480" s="17">
        <v>0</v>
      </c>
      <c r="AN1480" s="17">
        <v>2.39767942985234E-2</v>
      </c>
      <c r="AO1480" s="17">
        <v>3.9760687881453198E-2</v>
      </c>
      <c r="AP1480" s="17"/>
      <c r="AQ1480" s="17">
        <v>2.1747151101270599E-2</v>
      </c>
      <c r="AR1480" s="17">
        <v>7.4551543019577898E-3</v>
      </c>
      <c r="AS1480" s="17"/>
      <c r="AT1480" s="17">
        <v>0</v>
      </c>
      <c r="AU1480" s="17">
        <v>1.3974473913054E-2</v>
      </c>
      <c r="AV1480" s="17">
        <v>8.7900625887186393E-3</v>
      </c>
      <c r="AW1480" s="17"/>
      <c r="AX1480" s="17">
        <v>9.0041817399584799E-3</v>
      </c>
      <c r="AY1480" s="17">
        <v>2.0237234857376898E-2</v>
      </c>
      <c r="AZ1480" s="17"/>
      <c r="BA1480" s="17">
        <v>0</v>
      </c>
      <c r="BB1480" s="17">
        <v>4.4367208370750203E-3</v>
      </c>
      <c r="BC1480" s="17">
        <v>8.3400448522311793E-3</v>
      </c>
      <c r="BD1480" s="17">
        <v>6.2032808328628501E-2</v>
      </c>
      <c r="BE1480" s="17">
        <v>0</v>
      </c>
      <c r="BF1480" s="17"/>
      <c r="BG1480" s="17">
        <v>3.1457358082309199E-3</v>
      </c>
      <c r="BH1480" s="17">
        <v>1.4151921977839099E-2</v>
      </c>
    </row>
    <row r="1481" spans="2:60" x14ac:dyDescent="0.35">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c r="BH1481" s="17"/>
    </row>
    <row r="1482" spans="2:60" x14ac:dyDescent="0.35">
      <c r="B1482" s="6" t="s">
        <v>485</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row>
    <row r="1483" spans="2:60" x14ac:dyDescent="0.35">
      <c r="B1483" s="24" t="s">
        <v>182</v>
      </c>
      <c r="C1483" s="17"/>
      <c r="D1483" s="17"/>
      <c r="E1483" s="17"/>
      <c r="F1483" s="17"/>
      <c r="G1483" s="17"/>
      <c r="H1483" s="17"/>
      <c r="I1483" s="17"/>
      <c r="J1483" s="17"/>
      <c r="K1483" s="17"/>
      <c r="L1483" s="17"/>
      <c r="M1483" s="17"/>
      <c r="N1483" s="17"/>
      <c r="O1483" s="17"/>
      <c r="P1483" s="17"/>
      <c r="Q1483" s="17"/>
      <c r="R1483" s="17"/>
      <c r="S1483" s="17"/>
      <c r="T1483" s="17"/>
      <c r="U1483" s="17"/>
      <c r="V1483" s="17"/>
      <c r="W1483" s="17"/>
      <c r="X1483" s="17"/>
      <c r="Y1483" s="17"/>
      <c r="Z1483" s="17"/>
      <c r="AA1483" s="17"/>
      <c r="AB1483" s="17"/>
      <c r="AC1483" s="17"/>
      <c r="AD1483" s="17"/>
      <c r="AE1483" s="17"/>
      <c r="AF1483" s="17"/>
      <c r="AG1483" s="17"/>
      <c r="AH1483" s="17"/>
      <c r="AI1483" s="17"/>
      <c r="AJ1483" s="17"/>
      <c r="AK1483" s="17"/>
      <c r="AL1483" s="17"/>
      <c r="AM1483" s="17"/>
      <c r="AN1483" s="17"/>
      <c r="AO1483" s="17"/>
      <c r="AP1483" s="17"/>
      <c r="AQ1483" s="17"/>
      <c r="AR1483" s="17"/>
      <c r="AS1483" s="17"/>
      <c r="AT1483" s="17"/>
      <c r="AU1483" s="17"/>
      <c r="AV1483" s="17"/>
      <c r="AW1483" s="17"/>
      <c r="AX1483" s="17"/>
      <c r="AY1483" s="17"/>
      <c r="AZ1483" s="17"/>
      <c r="BA1483" s="17"/>
      <c r="BB1483" s="17"/>
      <c r="BC1483" s="17"/>
      <c r="BD1483" s="17"/>
      <c r="BE1483" s="17"/>
      <c r="BF1483" s="17"/>
      <c r="BG1483" s="17"/>
      <c r="BH1483" s="17"/>
    </row>
    <row r="1484" spans="2:60" x14ac:dyDescent="0.35">
      <c r="B1484" t="s">
        <v>348</v>
      </c>
      <c r="C1484" s="17">
        <v>0.219802468240445</v>
      </c>
      <c r="D1484" s="17">
        <v>0.23494244689614399</v>
      </c>
      <c r="E1484" s="17">
        <v>0.20907191367831801</v>
      </c>
      <c r="F1484" s="17"/>
      <c r="G1484" s="17">
        <v>0.119918664927994</v>
      </c>
      <c r="H1484" s="17">
        <v>0.15476297007567399</v>
      </c>
      <c r="I1484" s="17">
        <v>0.17733593510000301</v>
      </c>
      <c r="J1484" s="17">
        <v>0.170801042007385</v>
      </c>
      <c r="K1484" s="17">
        <v>0.28086450099836502</v>
      </c>
      <c r="L1484" s="17">
        <v>0.379320459830708</v>
      </c>
      <c r="M1484" s="17"/>
      <c r="N1484" s="17">
        <v>0.22204629457585501</v>
      </c>
      <c r="O1484" s="17">
        <v>0.28745139102971501</v>
      </c>
      <c r="P1484" s="17">
        <v>0.218530078573518</v>
      </c>
      <c r="Q1484" s="17">
        <v>0.19038066658659</v>
      </c>
      <c r="R1484" s="17">
        <v>0.10239809659125899</v>
      </c>
      <c r="S1484" s="17"/>
      <c r="T1484" s="17">
        <v>0.206523351177547</v>
      </c>
      <c r="U1484" s="17">
        <v>0.21092689358705399</v>
      </c>
      <c r="V1484" s="17">
        <v>0.294549771036619</v>
      </c>
      <c r="W1484" s="17">
        <v>0.128924263055297</v>
      </c>
      <c r="X1484" s="17"/>
      <c r="Y1484" s="17">
        <v>0.156247955303561</v>
      </c>
      <c r="Z1484" s="17">
        <v>0.23252807372404299</v>
      </c>
      <c r="AA1484" s="17">
        <v>8.5291043022476795E-2</v>
      </c>
      <c r="AB1484" s="17">
        <v>0.26606828948577999</v>
      </c>
      <c r="AC1484" s="17">
        <v>0</v>
      </c>
      <c r="AD1484" s="17">
        <v>0.34059765700820999</v>
      </c>
      <c r="AE1484" s="17"/>
      <c r="AF1484" s="17">
        <v>0.20758414942828901</v>
      </c>
      <c r="AG1484" s="17">
        <v>0.23556165538767701</v>
      </c>
      <c r="AH1484" s="17"/>
      <c r="AI1484" s="17">
        <v>0.232080559566852</v>
      </c>
      <c r="AJ1484" s="17">
        <v>0.23262193333758999</v>
      </c>
      <c r="AK1484" s="17">
        <v>0.21085924421852101</v>
      </c>
      <c r="AL1484" s="17">
        <v>0.210162668129351</v>
      </c>
      <c r="AM1484" s="17">
        <v>0.24865236831958601</v>
      </c>
      <c r="AN1484" s="17">
        <v>0.16729790867420599</v>
      </c>
      <c r="AO1484" s="17">
        <v>8.6681069087208795E-2</v>
      </c>
      <c r="AP1484" s="17"/>
      <c r="AQ1484" s="17">
        <v>0.192355852045376</v>
      </c>
      <c r="AR1484" s="17">
        <v>0.233503066162424</v>
      </c>
      <c r="AS1484" s="17"/>
      <c r="AT1484" s="17">
        <v>0.19781011866765899</v>
      </c>
      <c r="AU1484" s="17">
        <v>0.25231029680518702</v>
      </c>
      <c r="AV1484" s="17">
        <v>0.214825544931187</v>
      </c>
      <c r="AW1484" s="17"/>
      <c r="AX1484" s="17">
        <v>0.210979425118937</v>
      </c>
      <c r="AY1484" s="17">
        <v>0.22252263627287699</v>
      </c>
      <c r="AZ1484" s="17"/>
      <c r="BA1484" s="17">
        <v>0.31218655551347602</v>
      </c>
      <c r="BB1484" s="17">
        <v>0.19401274129210799</v>
      </c>
      <c r="BC1484" s="17">
        <v>0.22468402203544599</v>
      </c>
      <c r="BD1484" s="17">
        <v>0.117274874406021</v>
      </c>
      <c r="BE1484" s="17">
        <v>0.265308378984005</v>
      </c>
      <c r="BF1484" s="17"/>
      <c r="BG1484" s="17">
        <v>0.22042841398131499</v>
      </c>
      <c r="BH1484" s="17">
        <v>0.22485083497703101</v>
      </c>
    </row>
    <row r="1485" spans="2:60" x14ac:dyDescent="0.35">
      <c r="B1485" t="s">
        <v>349</v>
      </c>
      <c r="C1485" s="17">
        <v>0.338528608135237</v>
      </c>
      <c r="D1485" s="17">
        <v>0.30045327880475198</v>
      </c>
      <c r="E1485" s="17">
        <v>0.38198030200104499</v>
      </c>
      <c r="F1485" s="17"/>
      <c r="G1485" s="17">
        <v>0.34321652927475799</v>
      </c>
      <c r="H1485" s="17">
        <v>0.30469316812273201</v>
      </c>
      <c r="I1485" s="17">
        <v>0.34867830850803699</v>
      </c>
      <c r="J1485" s="17">
        <v>0.30879739876266599</v>
      </c>
      <c r="K1485" s="17">
        <v>0.35256535828573698</v>
      </c>
      <c r="L1485" s="17">
        <v>0.37124115503730198</v>
      </c>
      <c r="M1485" s="17"/>
      <c r="N1485" s="17">
        <v>0.33938221686626702</v>
      </c>
      <c r="O1485" s="17">
        <v>0.33627606766270401</v>
      </c>
      <c r="P1485" s="17">
        <v>0.32877277547633099</v>
      </c>
      <c r="Q1485" s="17">
        <v>0.37086701430382901</v>
      </c>
      <c r="R1485" s="17">
        <v>0.31032570587410901</v>
      </c>
      <c r="S1485" s="17"/>
      <c r="T1485" s="17">
        <v>0.35143507197040702</v>
      </c>
      <c r="U1485" s="17">
        <v>0.42679932190477599</v>
      </c>
      <c r="V1485" s="17">
        <v>0.292058946642693</v>
      </c>
      <c r="W1485" s="17">
        <v>0.32879638006900502</v>
      </c>
      <c r="X1485" s="17"/>
      <c r="Y1485" s="17">
        <v>0.35812545860087702</v>
      </c>
      <c r="Z1485" s="17">
        <v>0.31977138895899898</v>
      </c>
      <c r="AA1485" s="17">
        <v>0.33962601024981998</v>
      </c>
      <c r="AB1485" s="17">
        <v>0.39199051491105302</v>
      </c>
      <c r="AC1485" s="17">
        <v>1</v>
      </c>
      <c r="AD1485" s="17">
        <v>0.29360078969196501</v>
      </c>
      <c r="AE1485" s="17"/>
      <c r="AF1485" s="17">
        <v>0.352913226157065</v>
      </c>
      <c r="AG1485" s="17">
        <v>0.32627442298866399</v>
      </c>
      <c r="AH1485" s="17"/>
      <c r="AI1485" s="17">
        <v>0.296978242590893</v>
      </c>
      <c r="AJ1485" s="17">
        <v>0.28615798765769501</v>
      </c>
      <c r="AK1485" s="17">
        <v>0.33352356385957399</v>
      </c>
      <c r="AL1485" s="17">
        <v>0.44246200672910502</v>
      </c>
      <c r="AM1485" s="17">
        <v>0.339567967588842</v>
      </c>
      <c r="AN1485" s="17">
        <v>0.43124166312023599</v>
      </c>
      <c r="AO1485" s="17">
        <v>0.29330068983970098</v>
      </c>
      <c r="AP1485" s="17"/>
      <c r="AQ1485" s="17">
        <v>0.39693921788363201</v>
      </c>
      <c r="AR1485" s="17">
        <v>0.300123800193551</v>
      </c>
      <c r="AS1485" s="17"/>
      <c r="AT1485" s="17">
        <v>0.30743674543775801</v>
      </c>
      <c r="AU1485" s="17">
        <v>0.367681269162899</v>
      </c>
      <c r="AV1485" s="17">
        <v>0.316833518072211</v>
      </c>
      <c r="AW1485" s="17"/>
      <c r="AX1485" s="17">
        <v>0.35103133854362401</v>
      </c>
      <c r="AY1485" s="17">
        <v>0.33467398257049202</v>
      </c>
      <c r="AZ1485" s="17"/>
      <c r="BA1485" s="17">
        <v>0.38013778019086197</v>
      </c>
      <c r="BB1485" s="17">
        <v>0.32271894375766003</v>
      </c>
      <c r="BC1485" s="17">
        <v>0.38352796352400398</v>
      </c>
      <c r="BD1485" s="17">
        <v>0.29554390381276502</v>
      </c>
      <c r="BE1485" s="17">
        <v>0.32022027902469402</v>
      </c>
      <c r="BF1485" s="17"/>
      <c r="BG1485" s="17">
        <v>0.33555391231146597</v>
      </c>
      <c r="BH1485" s="17">
        <v>0.31347622781199502</v>
      </c>
    </row>
    <row r="1486" spans="2:60" x14ac:dyDescent="0.35">
      <c r="B1486" t="s">
        <v>350</v>
      </c>
      <c r="C1486" s="17">
        <v>0.32385709632592502</v>
      </c>
      <c r="D1486" s="17">
        <v>0.35950361332041803</v>
      </c>
      <c r="E1486" s="17">
        <v>0.29016137967413402</v>
      </c>
      <c r="F1486" s="17"/>
      <c r="G1486" s="17">
        <v>0.38303253994562497</v>
      </c>
      <c r="H1486" s="17">
        <v>0.446187238967786</v>
      </c>
      <c r="I1486" s="17">
        <v>0.29607263678378798</v>
      </c>
      <c r="J1486" s="17">
        <v>0.35531340529591798</v>
      </c>
      <c r="K1486" s="17">
        <v>0.30775941401927698</v>
      </c>
      <c r="L1486" s="17">
        <v>0.181185892600393</v>
      </c>
      <c r="M1486" s="17"/>
      <c r="N1486" s="17">
        <v>0.29211612782767998</v>
      </c>
      <c r="O1486" s="17">
        <v>0.27437716465283002</v>
      </c>
      <c r="P1486" s="17">
        <v>0.37989188669201202</v>
      </c>
      <c r="Q1486" s="17">
        <v>0.285335949373553</v>
      </c>
      <c r="R1486" s="17">
        <v>0.46913823033994501</v>
      </c>
      <c r="S1486" s="17"/>
      <c r="T1486" s="17">
        <v>0.320830141246495</v>
      </c>
      <c r="U1486" s="17">
        <v>0.29542553249917097</v>
      </c>
      <c r="V1486" s="17">
        <v>0.27341528283003502</v>
      </c>
      <c r="W1486" s="17">
        <v>0.418513102260754</v>
      </c>
      <c r="X1486" s="17"/>
      <c r="Y1486" s="17">
        <v>0.35064328558070901</v>
      </c>
      <c r="Z1486" s="17">
        <v>0.34638514332915399</v>
      </c>
      <c r="AA1486" s="17">
        <v>0.44427283990267602</v>
      </c>
      <c r="AB1486" s="17">
        <v>0.21782446453708401</v>
      </c>
      <c r="AC1486" s="17">
        <v>0</v>
      </c>
      <c r="AD1486" s="17">
        <v>0.240138921793664</v>
      </c>
      <c r="AE1486" s="17"/>
      <c r="AF1486" s="17">
        <v>0.30309383060841699</v>
      </c>
      <c r="AG1486" s="17">
        <v>0.35011378852366898</v>
      </c>
      <c r="AH1486" s="17"/>
      <c r="AI1486" s="17">
        <v>0.22600053783092899</v>
      </c>
      <c r="AJ1486" s="17">
        <v>0.39843087758456702</v>
      </c>
      <c r="AK1486" s="17">
        <v>0.33299503734128699</v>
      </c>
      <c r="AL1486" s="17">
        <v>0.193862205954004</v>
      </c>
      <c r="AM1486" s="17">
        <v>0.32901562285298902</v>
      </c>
      <c r="AN1486" s="17">
        <v>0.29999442022483902</v>
      </c>
      <c r="AO1486" s="17">
        <v>0.41155528571473299</v>
      </c>
      <c r="AP1486" s="17"/>
      <c r="AQ1486" s="17">
        <v>0.29701008245246202</v>
      </c>
      <c r="AR1486" s="17">
        <v>0.35907627616662202</v>
      </c>
      <c r="AS1486" s="17"/>
      <c r="AT1486" s="17">
        <v>0.37913182749006102</v>
      </c>
      <c r="AU1486" s="17">
        <v>0.29280063168075599</v>
      </c>
      <c r="AV1486" s="17">
        <v>0.33368885665495102</v>
      </c>
      <c r="AW1486" s="17"/>
      <c r="AX1486" s="17">
        <v>0.33058104063687699</v>
      </c>
      <c r="AY1486" s="17">
        <v>0.32178408612812598</v>
      </c>
      <c r="AZ1486" s="17"/>
      <c r="BA1486" s="17">
        <v>0.25486608613428802</v>
      </c>
      <c r="BB1486" s="17">
        <v>0.38920447432726801</v>
      </c>
      <c r="BC1486" s="17">
        <v>0.26001115900835098</v>
      </c>
      <c r="BD1486" s="17">
        <v>0.44608389699616902</v>
      </c>
      <c r="BE1486" s="17">
        <v>0.30294304657536802</v>
      </c>
      <c r="BF1486" s="17"/>
      <c r="BG1486" s="17">
        <v>0.35917549611849198</v>
      </c>
      <c r="BH1486" s="17">
        <v>0.34206342862404499</v>
      </c>
    </row>
    <row r="1487" spans="2:60" x14ac:dyDescent="0.35">
      <c r="B1487" t="s">
        <v>351</v>
      </c>
      <c r="C1487" s="17">
        <v>7.6297019809192596E-2</v>
      </c>
      <c r="D1487" s="17">
        <v>7.6969123206419507E-2</v>
      </c>
      <c r="E1487" s="17">
        <v>6.9782521290070898E-2</v>
      </c>
      <c r="F1487" s="17"/>
      <c r="G1487" s="17">
        <v>7.95180432754415E-2</v>
      </c>
      <c r="H1487" s="17">
        <v>9.4356622833808496E-2</v>
      </c>
      <c r="I1487" s="17">
        <v>0.121545876190177</v>
      </c>
      <c r="J1487" s="17">
        <v>6.7729986748260404E-2</v>
      </c>
      <c r="K1487" s="17">
        <v>2.20175503429124E-2</v>
      </c>
      <c r="L1487" s="17">
        <v>5.6595243098848003E-2</v>
      </c>
      <c r="M1487" s="17"/>
      <c r="N1487" s="17">
        <v>5.7203496598341501E-2</v>
      </c>
      <c r="O1487" s="17">
        <v>6.5793382475936302E-2</v>
      </c>
      <c r="P1487" s="17">
        <v>5.22901683472837E-2</v>
      </c>
      <c r="Q1487" s="17">
        <v>0.15341636973602699</v>
      </c>
      <c r="R1487" s="17">
        <v>8.2495813443500404E-2</v>
      </c>
      <c r="S1487" s="17"/>
      <c r="T1487" s="17">
        <v>9.0045567435906304E-2</v>
      </c>
      <c r="U1487" s="17">
        <v>4.1177501622138797E-2</v>
      </c>
      <c r="V1487" s="17">
        <v>7.6287305818395101E-2</v>
      </c>
      <c r="W1487" s="17">
        <v>9.5379031859317398E-2</v>
      </c>
      <c r="X1487" s="17"/>
      <c r="Y1487" s="17">
        <v>6.9678921475751596E-2</v>
      </c>
      <c r="Z1487" s="17">
        <v>8.3318179215391405E-2</v>
      </c>
      <c r="AA1487" s="17">
        <v>0.130810106825027</v>
      </c>
      <c r="AB1487" s="17">
        <v>7.5754237764350807E-2</v>
      </c>
      <c r="AC1487" s="17">
        <v>0</v>
      </c>
      <c r="AD1487" s="17">
        <v>5.7964337892324497E-2</v>
      </c>
      <c r="AE1487" s="17"/>
      <c r="AF1487" s="17">
        <v>9.3009754205850295E-2</v>
      </c>
      <c r="AG1487" s="17">
        <v>5.87162407245529E-2</v>
      </c>
      <c r="AH1487" s="17"/>
      <c r="AI1487" s="17">
        <v>0.12062849150575899</v>
      </c>
      <c r="AJ1487" s="17">
        <v>4.5150848238638297E-2</v>
      </c>
      <c r="AK1487" s="17">
        <v>7.2507529362596204E-2</v>
      </c>
      <c r="AL1487" s="17">
        <v>0.110398214737447</v>
      </c>
      <c r="AM1487" s="17">
        <v>6.6866971230318401E-2</v>
      </c>
      <c r="AN1487" s="17">
        <v>0.101466007980719</v>
      </c>
      <c r="AO1487" s="17">
        <v>0.12788144148035699</v>
      </c>
      <c r="AP1487" s="17"/>
      <c r="AQ1487" s="17">
        <v>6.01654853642455E-2</v>
      </c>
      <c r="AR1487" s="17">
        <v>8.1799625853537006E-2</v>
      </c>
      <c r="AS1487" s="17"/>
      <c r="AT1487" s="17">
        <v>8.0873670154309005E-2</v>
      </c>
      <c r="AU1487" s="17">
        <v>5.21849246153087E-2</v>
      </c>
      <c r="AV1487" s="17">
        <v>0.10979312483043301</v>
      </c>
      <c r="AW1487" s="17"/>
      <c r="AX1487" s="17">
        <v>6.4844810276561499E-2</v>
      </c>
      <c r="AY1487" s="17">
        <v>7.9827766949647896E-2</v>
      </c>
      <c r="AZ1487" s="17"/>
      <c r="BA1487" s="17">
        <v>0</v>
      </c>
      <c r="BB1487" s="17">
        <v>8.7695372371324201E-2</v>
      </c>
      <c r="BC1487" s="17">
        <v>9.05539769840457E-2</v>
      </c>
      <c r="BD1487" s="17">
        <v>9.9883415437646103E-2</v>
      </c>
      <c r="BE1487" s="17">
        <v>9.45451194730937E-2</v>
      </c>
      <c r="BF1487" s="17"/>
      <c r="BG1487" s="17">
        <v>6.8092618003257499E-2</v>
      </c>
      <c r="BH1487" s="17">
        <v>9.60040752988294E-2</v>
      </c>
    </row>
    <row r="1488" spans="2:60" x14ac:dyDescent="0.35">
      <c r="B1488" t="s">
        <v>352</v>
      </c>
      <c r="C1488" s="17">
        <v>4.2654911533180299E-3</v>
      </c>
      <c r="D1488" s="17">
        <v>8.3448385880716298E-3</v>
      </c>
      <c r="E1488" s="17">
        <v>0</v>
      </c>
      <c r="F1488" s="17"/>
      <c r="G1488" s="17">
        <v>2.6051683725522599E-2</v>
      </c>
      <c r="H1488" s="17">
        <v>0</v>
      </c>
      <c r="I1488" s="17">
        <v>0</v>
      </c>
      <c r="J1488" s="17">
        <v>6.8393328597259198E-3</v>
      </c>
      <c r="K1488" s="17">
        <v>0</v>
      </c>
      <c r="L1488" s="17">
        <v>0</v>
      </c>
      <c r="M1488" s="17"/>
      <c r="N1488" s="17">
        <v>1.56136763258891E-2</v>
      </c>
      <c r="O1488" s="17">
        <v>0</v>
      </c>
      <c r="P1488" s="17">
        <v>0</v>
      </c>
      <c r="Q1488" s="17">
        <v>0</v>
      </c>
      <c r="R1488" s="17">
        <v>1.04965483804814E-2</v>
      </c>
      <c r="S1488" s="17"/>
      <c r="T1488" s="17">
        <v>0</v>
      </c>
      <c r="U1488" s="17">
        <v>0</v>
      </c>
      <c r="V1488" s="17">
        <v>1.13576473429997E-2</v>
      </c>
      <c r="W1488" s="17">
        <v>0</v>
      </c>
      <c r="X1488" s="17"/>
      <c r="Y1488" s="17">
        <v>1.3400591359030101E-2</v>
      </c>
      <c r="Z1488" s="17">
        <v>0</v>
      </c>
      <c r="AA1488" s="17">
        <v>0</v>
      </c>
      <c r="AB1488" s="17">
        <v>0</v>
      </c>
      <c r="AC1488" s="17">
        <v>0</v>
      </c>
      <c r="AD1488" s="17">
        <v>0</v>
      </c>
      <c r="AE1488" s="17"/>
      <c r="AF1488" s="17">
        <v>8.1838075605235195E-3</v>
      </c>
      <c r="AG1488" s="17">
        <v>0</v>
      </c>
      <c r="AH1488" s="17"/>
      <c r="AI1488" s="17">
        <v>0</v>
      </c>
      <c r="AJ1488" s="17">
        <v>1.19965025250098E-2</v>
      </c>
      <c r="AK1488" s="17">
        <v>0</v>
      </c>
      <c r="AL1488" s="17">
        <v>0</v>
      </c>
      <c r="AM1488" s="17">
        <v>4.4860370622346298E-3</v>
      </c>
      <c r="AN1488" s="17">
        <v>0</v>
      </c>
      <c r="AO1488" s="17">
        <v>0</v>
      </c>
      <c r="AP1488" s="17"/>
      <c r="AQ1488" s="17">
        <v>2.2025080565340298E-3</v>
      </c>
      <c r="AR1488" s="17">
        <v>8.8200789565594101E-3</v>
      </c>
      <c r="AS1488" s="17"/>
      <c r="AT1488" s="17">
        <v>0</v>
      </c>
      <c r="AU1488" s="17">
        <v>2.4965084945617398E-3</v>
      </c>
      <c r="AV1488" s="17">
        <v>1.0128746250411999E-2</v>
      </c>
      <c r="AW1488" s="17"/>
      <c r="AX1488" s="17">
        <v>0</v>
      </c>
      <c r="AY1488" s="17">
        <v>5.5805536003771103E-3</v>
      </c>
      <c r="AZ1488" s="17"/>
      <c r="BA1488" s="17">
        <v>0</v>
      </c>
      <c r="BB1488" s="17">
        <v>0</v>
      </c>
      <c r="BC1488" s="17">
        <v>1.29571774557833E-2</v>
      </c>
      <c r="BD1488" s="17">
        <v>0</v>
      </c>
      <c r="BE1488" s="17">
        <v>0</v>
      </c>
      <c r="BF1488" s="17"/>
      <c r="BG1488" s="17">
        <v>0</v>
      </c>
      <c r="BH1488" s="17">
        <v>0</v>
      </c>
    </row>
    <row r="1489" spans="2:60" x14ac:dyDescent="0.35">
      <c r="B1489" t="s">
        <v>280</v>
      </c>
      <c r="C1489" s="17">
        <v>3.7249316335882403E-2</v>
      </c>
      <c r="D1489" s="17">
        <v>1.97866991841949E-2</v>
      </c>
      <c r="E1489" s="17">
        <v>4.9003883356432298E-2</v>
      </c>
      <c r="F1489" s="17"/>
      <c r="G1489" s="17">
        <v>4.8262538850659002E-2</v>
      </c>
      <c r="H1489" s="17">
        <v>0</v>
      </c>
      <c r="I1489" s="17">
        <v>5.6367243417994303E-2</v>
      </c>
      <c r="J1489" s="17">
        <v>9.0518834326044004E-2</v>
      </c>
      <c r="K1489" s="17">
        <v>3.6793176353708601E-2</v>
      </c>
      <c r="L1489" s="17">
        <v>1.16572494327477E-2</v>
      </c>
      <c r="M1489" s="17"/>
      <c r="N1489" s="17">
        <v>7.3638187805967398E-2</v>
      </c>
      <c r="O1489" s="17">
        <v>3.6101994178814302E-2</v>
      </c>
      <c r="P1489" s="17">
        <v>2.0515090910854801E-2</v>
      </c>
      <c r="Q1489" s="17">
        <v>0</v>
      </c>
      <c r="R1489" s="17">
        <v>2.5145605370705801E-2</v>
      </c>
      <c r="S1489" s="17"/>
      <c r="T1489" s="17">
        <v>3.1165868169644801E-2</v>
      </c>
      <c r="U1489" s="17">
        <v>2.5670750386860099E-2</v>
      </c>
      <c r="V1489" s="17">
        <v>5.2331046329257697E-2</v>
      </c>
      <c r="W1489" s="17">
        <v>2.8387222755626801E-2</v>
      </c>
      <c r="X1489" s="17"/>
      <c r="Y1489" s="17">
        <v>5.1903787680070798E-2</v>
      </c>
      <c r="Z1489" s="17">
        <v>1.79972147724131E-2</v>
      </c>
      <c r="AA1489" s="17">
        <v>0</v>
      </c>
      <c r="AB1489" s="17">
        <v>4.8362493301732298E-2</v>
      </c>
      <c r="AC1489" s="17">
        <v>0</v>
      </c>
      <c r="AD1489" s="17">
        <v>6.7698293613836294E-2</v>
      </c>
      <c r="AE1489" s="17"/>
      <c r="AF1489" s="17">
        <v>3.5215232039854598E-2</v>
      </c>
      <c r="AG1489" s="17">
        <v>2.9333892375437501E-2</v>
      </c>
      <c r="AH1489" s="17"/>
      <c r="AI1489" s="17">
        <v>0.12431216850556601</v>
      </c>
      <c r="AJ1489" s="17">
        <v>2.5641850656500799E-2</v>
      </c>
      <c r="AK1489" s="17">
        <v>5.01146252180222E-2</v>
      </c>
      <c r="AL1489" s="17">
        <v>4.3114904450093798E-2</v>
      </c>
      <c r="AM1489" s="17">
        <v>1.14110329460305E-2</v>
      </c>
      <c r="AN1489" s="17">
        <v>0</v>
      </c>
      <c r="AO1489" s="17">
        <v>8.0581513878000902E-2</v>
      </c>
      <c r="AP1489" s="17"/>
      <c r="AQ1489" s="17">
        <v>5.13268541977503E-2</v>
      </c>
      <c r="AR1489" s="17">
        <v>1.66771526673067E-2</v>
      </c>
      <c r="AS1489" s="17"/>
      <c r="AT1489" s="17">
        <v>3.4747638250213299E-2</v>
      </c>
      <c r="AU1489" s="17">
        <v>3.2526369241287399E-2</v>
      </c>
      <c r="AV1489" s="17">
        <v>1.4730209260806801E-2</v>
      </c>
      <c r="AW1489" s="17"/>
      <c r="AX1489" s="17">
        <v>4.2563385423999699E-2</v>
      </c>
      <c r="AY1489" s="17">
        <v>3.5610974478480099E-2</v>
      </c>
      <c r="AZ1489" s="17"/>
      <c r="BA1489" s="17">
        <v>5.2809578161373799E-2</v>
      </c>
      <c r="BB1489" s="17">
        <v>6.3684682516392003E-3</v>
      </c>
      <c r="BC1489" s="17">
        <v>2.8265700992369601E-2</v>
      </c>
      <c r="BD1489" s="17">
        <v>4.12139093473982E-2</v>
      </c>
      <c r="BE1489" s="17">
        <v>1.69831759428394E-2</v>
      </c>
      <c r="BF1489" s="17"/>
      <c r="BG1489" s="17">
        <v>1.6749559585468799E-2</v>
      </c>
      <c r="BH1489" s="17">
        <v>2.36054332880998E-2</v>
      </c>
    </row>
    <row r="1490" spans="2:60" x14ac:dyDescent="0.35">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c r="BE1490" s="17"/>
      <c r="BF1490" s="17"/>
      <c r="BG1490" s="17"/>
      <c r="BH1490" s="17"/>
    </row>
    <row r="1491" spans="2:60" x14ac:dyDescent="0.35">
      <c r="B1491" s="6" t="s">
        <v>486</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row>
    <row r="1492" spans="2:60" x14ac:dyDescent="0.35">
      <c r="B1492" s="24" t="s">
        <v>182</v>
      </c>
      <c r="C1492" s="17"/>
      <c r="D1492" s="17"/>
      <c r="E1492" s="17"/>
      <c r="F1492" s="17"/>
      <c r="G1492" s="17"/>
      <c r="H1492" s="17"/>
      <c r="I1492" s="17"/>
      <c r="J1492" s="17"/>
      <c r="K1492" s="17"/>
      <c r="L1492" s="17"/>
      <c r="M1492" s="17"/>
      <c r="N1492" s="17"/>
      <c r="O1492" s="17"/>
      <c r="P1492" s="17"/>
      <c r="Q1492" s="17"/>
      <c r="R1492" s="17"/>
      <c r="S1492" s="17"/>
      <c r="T1492" s="17"/>
      <c r="U1492" s="17"/>
      <c r="V1492" s="17"/>
      <c r="W1492" s="17"/>
      <c r="X1492" s="17"/>
      <c r="Y1492" s="17"/>
      <c r="Z1492" s="17"/>
      <c r="AA1492" s="17"/>
      <c r="AB1492" s="17"/>
      <c r="AC1492" s="17"/>
      <c r="AD1492" s="17"/>
      <c r="AE1492" s="17"/>
      <c r="AF1492" s="17"/>
      <c r="AG1492" s="17"/>
      <c r="AH1492" s="17"/>
      <c r="AI1492" s="17"/>
      <c r="AJ1492" s="17"/>
      <c r="AK1492" s="17"/>
      <c r="AL1492" s="17"/>
      <c r="AM1492" s="17"/>
      <c r="AN1492" s="17"/>
      <c r="AO1492" s="17"/>
      <c r="AP1492" s="17"/>
      <c r="AQ1492" s="17"/>
      <c r="AR1492" s="17"/>
      <c r="AS1492" s="17"/>
      <c r="AT1492" s="17"/>
      <c r="AU1492" s="17"/>
      <c r="AV1492" s="17"/>
      <c r="AW1492" s="17"/>
      <c r="AX1492" s="17"/>
      <c r="AY1492" s="17"/>
      <c r="AZ1492" s="17"/>
      <c r="BA1492" s="17"/>
      <c r="BB1492" s="17"/>
      <c r="BC1492" s="17"/>
      <c r="BD1492" s="17"/>
      <c r="BE1492" s="17"/>
      <c r="BF1492" s="17"/>
      <c r="BG1492" s="17"/>
      <c r="BH1492" s="17"/>
    </row>
    <row r="1493" spans="2:60" x14ac:dyDescent="0.35">
      <c r="B1493" t="s">
        <v>348</v>
      </c>
      <c r="C1493" s="17">
        <v>0.55876357406912003</v>
      </c>
      <c r="D1493" s="17">
        <v>0.55051984808816301</v>
      </c>
      <c r="E1493" s="17">
        <v>0.578558235438975</v>
      </c>
      <c r="F1493" s="17"/>
      <c r="G1493" s="17">
        <v>0.320996538064234</v>
      </c>
      <c r="H1493" s="17">
        <v>0.48483740027354399</v>
      </c>
      <c r="I1493" s="17">
        <v>0.53728679894320397</v>
      </c>
      <c r="J1493" s="17">
        <v>0.51113006274164496</v>
      </c>
      <c r="K1493" s="17">
        <v>0.59208449943908703</v>
      </c>
      <c r="L1493" s="17">
        <v>0.75654543489292303</v>
      </c>
      <c r="M1493" s="17"/>
      <c r="N1493" s="17">
        <v>0.68590980944794999</v>
      </c>
      <c r="O1493" s="17">
        <v>0.61112152083627402</v>
      </c>
      <c r="P1493" s="17">
        <v>0.50172087639808005</v>
      </c>
      <c r="Q1493" s="17">
        <v>0.50886876997638797</v>
      </c>
      <c r="R1493" s="17">
        <v>0.44899985034248602</v>
      </c>
      <c r="S1493" s="17"/>
      <c r="T1493" s="17">
        <v>0.52529385869675604</v>
      </c>
      <c r="U1493" s="17">
        <v>0.59310694401861597</v>
      </c>
      <c r="V1493" s="17">
        <v>0.56690586703689405</v>
      </c>
      <c r="W1493" s="17">
        <v>0.53396855942099697</v>
      </c>
      <c r="X1493" s="17"/>
      <c r="Y1493" s="17">
        <v>0.493680976435454</v>
      </c>
      <c r="Z1493" s="17">
        <v>0.57216343462602703</v>
      </c>
      <c r="AA1493" s="17">
        <v>0.51640463121983204</v>
      </c>
      <c r="AB1493" s="17">
        <v>0.59684921141737601</v>
      </c>
      <c r="AC1493" s="17">
        <v>0.83767171472910196</v>
      </c>
      <c r="AD1493" s="17">
        <v>0.64120106177899805</v>
      </c>
      <c r="AE1493" s="17"/>
      <c r="AF1493" s="17">
        <v>0.58095842557840405</v>
      </c>
      <c r="AG1493" s="17">
        <v>0.537259131819803</v>
      </c>
      <c r="AH1493" s="17"/>
      <c r="AI1493" s="17">
        <v>0.48835934753503801</v>
      </c>
      <c r="AJ1493" s="17">
        <v>0.56943015768356497</v>
      </c>
      <c r="AK1493" s="17">
        <v>0.60958620859021395</v>
      </c>
      <c r="AL1493" s="17">
        <v>0.61392259392229898</v>
      </c>
      <c r="AM1493" s="17">
        <v>0.53402986787070095</v>
      </c>
      <c r="AN1493" s="17">
        <v>0.467287646775982</v>
      </c>
      <c r="AO1493" s="17">
        <v>0.57780527968877904</v>
      </c>
      <c r="AP1493" s="17"/>
      <c r="AQ1493" s="17">
        <v>0.61991715931879099</v>
      </c>
      <c r="AR1493" s="17">
        <v>0.562390513143875</v>
      </c>
      <c r="AS1493" s="17"/>
      <c r="AT1493" s="17">
        <v>0.56967191285055596</v>
      </c>
      <c r="AU1493" s="17">
        <v>0.61742946613439698</v>
      </c>
      <c r="AV1493" s="17">
        <v>0.46394418172735002</v>
      </c>
      <c r="AW1493" s="17"/>
      <c r="AX1493" s="17">
        <v>0.58001746395414899</v>
      </c>
      <c r="AY1493" s="17">
        <v>0.54988695262526799</v>
      </c>
      <c r="AZ1493" s="17"/>
      <c r="BA1493" s="17">
        <v>0.62167456840889102</v>
      </c>
      <c r="BB1493" s="17">
        <v>0.55664840412598304</v>
      </c>
      <c r="BC1493" s="17">
        <v>0.57032165955854297</v>
      </c>
      <c r="BD1493" s="17">
        <v>0.55055448386578498</v>
      </c>
      <c r="BE1493" s="17">
        <v>0.60277542451077304</v>
      </c>
      <c r="BF1493" s="17"/>
      <c r="BG1493" s="17">
        <v>0.57339299139501898</v>
      </c>
      <c r="BH1493" s="17">
        <v>0.59175047187882801</v>
      </c>
    </row>
    <row r="1494" spans="2:60" x14ac:dyDescent="0.35">
      <c r="B1494" t="s">
        <v>349</v>
      </c>
      <c r="C1494" s="17">
        <v>0.25176110583537797</v>
      </c>
      <c r="D1494" s="17">
        <v>0.26534468361392999</v>
      </c>
      <c r="E1494" s="17">
        <v>0.230482312714749</v>
      </c>
      <c r="F1494" s="17"/>
      <c r="G1494" s="17">
        <v>0.32872218932346497</v>
      </c>
      <c r="H1494" s="17">
        <v>0.25708487908135602</v>
      </c>
      <c r="I1494" s="17">
        <v>0.24612666292407401</v>
      </c>
      <c r="J1494" s="17">
        <v>0.29051287628099498</v>
      </c>
      <c r="K1494" s="17">
        <v>0.23922073483746401</v>
      </c>
      <c r="L1494" s="17">
        <v>0.19794132969959999</v>
      </c>
      <c r="M1494" s="17"/>
      <c r="N1494" s="17">
        <v>0.13150308566111901</v>
      </c>
      <c r="O1494" s="17">
        <v>0.20596218159732499</v>
      </c>
      <c r="P1494" s="17">
        <v>0.307906838834477</v>
      </c>
      <c r="Q1494" s="17">
        <v>0.29560087373694499</v>
      </c>
      <c r="R1494" s="17">
        <v>0.42440176078821101</v>
      </c>
      <c r="S1494" s="17"/>
      <c r="T1494" s="17">
        <v>0.237930108265406</v>
      </c>
      <c r="U1494" s="17">
        <v>0.29751765332978097</v>
      </c>
      <c r="V1494" s="17">
        <v>0.20974934703661799</v>
      </c>
      <c r="W1494" s="17">
        <v>0.27961842348106902</v>
      </c>
      <c r="X1494" s="17"/>
      <c r="Y1494" s="17">
        <v>0.23772804801546199</v>
      </c>
      <c r="Z1494" s="17">
        <v>0.28858793126703403</v>
      </c>
      <c r="AA1494" s="17">
        <v>0.409946221948851</v>
      </c>
      <c r="AB1494" s="17">
        <v>0.18580729715562599</v>
      </c>
      <c r="AC1494" s="17">
        <v>0</v>
      </c>
      <c r="AD1494" s="17">
        <v>0.19652451546914701</v>
      </c>
      <c r="AE1494" s="17"/>
      <c r="AF1494" s="17">
        <v>0.260403894277286</v>
      </c>
      <c r="AG1494" s="17">
        <v>0.244061756768164</v>
      </c>
      <c r="AH1494" s="17"/>
      <c r="AI1494" s="17">
        <v>0.117817864666429</v>
      </c>
      <c r="AJ1494" s="17">
        <v>0.23741038359762601</v>
      </c>
      <c r="AK1494" s="17">
        <v>0.26317976341532701</v>
      </c>
      <c r="AL1494" s="17">
        <v>0.33681731824129602</v>
      </c>
      <c r="AM1494" s="17">
        <v>0.27572973242683801</v>
      </c>
      <c r="AN1494" s="17">
        <v>0.19330291716429501</v>
      </c>
      <c r="AO1494" s="17">
        <v>0.29609804535817402</v>
      </c>
      <c r="AP1494" s="17"/>
      <c r="AQ1494" s="17">
        <v>0.22719405569383</v>
      </c>
      <c r="AR1494" s="17">
        <v>0.27677226997346499</v>
      </c>
      <c r="AS1494" s="17"/>
      <c r="AT1494" s="17">
        <v>0.301648650591539</v>
      </c>
      <c r="AU1494" s="17">
        <v>0.21704103959360199</v>
      </c>
      <c r="AV1494" s="17">
        <v>0.30363922839449498</v>
      </c>
      <c r="AW1494" s="17"/>
      <c r="AX1494" s="17">
        <v>0.28071196268738402</v>
      </c>
      <c r="AY1494" s="17">
        <v>0.239669869918539</v>
      </c>
      <c r="AZ1494" s="17"/>
      <c r="BA1494" s="17">
        <v>0.225406086213497</v>
      </c>
      <c r="BB1494" s="17">
        <v>0.247929996680264</v>
      </c>
      <c r="BC1494" s="17">
        <v>0.26989027208255401</v>
      </c>
      <c r="BD1494" s="17">
        <v>0.25522766808456698</v>
      </c>
      <c r="BE1494" s="17">
        <v>0.25958330452676398</v>
      </c>
      <c r="BF1494" s="17"/>
      <c r="BG1494" s="17">
        <v>0.24212996851298901</v>
      </c>
      <c r="BH1494" s="17">
        <v>0.25866373691913203</v>
      </c>
    </row>
    <row r="1495" spans="2:60" x14ac:dyDescent="0.35">
      <c r="B1495" t="s">
        <v>350</v>
      </c>
      <c r="C1495" s="17">
        <v>0.10361916935679701</v>
      </c>
      <c r="D1495" s="17">
        <v>0.10509064053</v>
      </c>
      <c r="E1495" s="17">
        <v>0.104034516588043</v>
      </c>
      <c r="F1495" s="17"/>
      <c r="G1495" s="17">
        <v>0.18817471465217001</v>
      </c>
      <c r="H1495" s="17">
        <v>0.14249761808907699</v>
      </c>
      <c r="I1495" s="17">
        <v>0.12233081654220999</v>
      </c>
      <c r="J1495" s="17">
        <v>9.8451050403406404E-2</v>
      </c>
      <c r="K1495" s="17">
        <v>0.12232048751998301</v>
      </c>
      <c r="L1495" s="17">
        <v>1.5085497427553799E-2</v>
      </c>
      <c r="M1495" s="17"/>
      <c r="N1495" s="17">
        <v>5.7303615401398798E-2</v>
      </c>
      <c r="O1495" s="17">
        <v>0.10110249237720401</v>
      </c>
      <c r="P1495" s="17">
        <v>0.10761787026348001</v>
      </c>
      <c r="Q1495" s="17">
        <v>0.16149375992173001</v>
      </c>
      <c r="R1495" s="17">
        <v>8.3911512839802402E-2</v>
      </c>
      <c r="S1495" s="17"/>
      <c r="T1495" s="17">
        <v>0.167665106886385</v>
      </c>
      <c r="U1495" s="17">
        <v>6.4244345688893395E-2</v>
      </c>
      <c r="V1495" s="17">
        <v>0.105385548019438</v>
      </c>
      <c r="W1495" s="17">
        <v>9.7353998536930095E-2</v>
      </c>
      <c r="X1495" s="17"/>
      <c r="Y1495" s="17">
        <v>0.16324219480719701</v>
      </c>
      <c r="Z1495" s="17">
        <v>8.5350793913932105E-2</v>
      </c>
      <c r="AA1495" s="17">
        <v>0</v>
      </c>
      <c r="AB1495" s="17">
        <v>3.7230775537565999E-2</v>
      </c>
      <c r="AC1495" s="17">
        <v>0.16232828527089899</v>
      </c>
      <c r="AD1495" s="17">
        <v>7.8078107443978306E-2</v>
      </c>
      <c r="AE1495" s="17"/>
      <c r="AF1495" s="17">
        <v>9.0413357316544596E-2</v>
      </c>
      <c r="AG1495" s="17">
        <v>0.117452122457034</v>
      </c>
      <c r="AH1495" s="17"/>
      <c r="AI1495" s="17">
        <v>6.7080293382443298E-2</v>
      </c>
      <c r="AJ1495" s="17">
        <v>0.119618055275477</v>
      </c>
      <c r="AK1495" s="17">
        <v>5.6091921272117901E-2</v>
      </c>
      <c r="AL1495" s="17">
        <v>1.2003306859679701E-2</v>
      </c>
      <c r="AM1495" s="17">
        <v>0.144146555158148</v>
      </c>
      <c r="AN1495" s="17">
        <v>0.25610600161176</v>
      </c>
      <c r="AO1495" s="17">
        <v>0</v>
      </c>
      <c r="AP1495" s="17"/>
      <c r="AQ1495" s="17">
        <v>0.11450180496057399</v>
      </c>
      <c r="AR1495" s="17">
        <v>8.7225582187418493E-2</v>
      </c>
      <c r="AS1495" s="17"/>
      <c r="AT1495" s="17">
        <v>8.9705078078147593E-2</v>
      </c>
      <c r="AU1495" s="17">
        <v>8.8562331221904905E-2</v>
      </c>
      <c r="AV1495" s="17">
        <v>0.16098779417051401</v>
      </c>
      <c r="AW1495" s="17"/>
      <c r="AX1495" s="17">
        <v>7.2141424060476106E-2</v>
      </c>
      <c r="AY1495" s="17">
        <v>0.116765752425257</v>
      </c>
      <c r="AZ1495" s="17"/>
      <c r="BA1495" s="17">
        <v>9.8039546377905601E-2</v>
      </c>
      <c r="BB1495" s="17">
        <v>0.14648027666765301</v>
      </c>
      <c r="BC1495" s="17">
        <v>0.108687397738224</v>
      </c>
      <c r="BD1495" s="17">
        <v>0.13968272284364699</v>
      </c>
      <c r="BE1495" s="17">
        <v>4.1483414027628597E-2</v>
      </c>
      <c r="BF1495" s="17"/>
      <c r="BG1495" s="17">
        <v>0.134006527913481</v>
      </c>
      <c r="BH1495" s="17">
        <v>6.2215379304670103E-2</v>
      </c>
    </row>
    <row r="1496" spans="2:60" x14ac:dyDescent="0.35">
      <c r="B1496" t="s">
        <v>351</v>
      </c>
      <c r="C1496" s="17">
        <v>3.8952166476323498E-2</v>
      </c>
      <c r="D1496" s="17">
        <v>5.6572605466510502E-2</v>
      </c>
      <c r="E1496" s="17">
        <v>2.0589094316387901E-2</v>
      </c>
      <c r="F1496" s="17"/>
      <c r="G1496" s="17">
        <v>6.1440862477664199E-2</v>
      </c>
      <c r="H1496" s="17">
        <v>7.1214574160095301E-2</v>
      </c>
      <c r="I1496" s="17">
        <v>3.61868606847736E-2</v>
      </c>
      <c r="J1496" s="17">
        <v>5.26896642350419E-2</v>
      </c>
      <c r="K1496" s="17">
        <v>2.16072020997615E-2</v>
      </c>
      <c r="L1496" s="17">
        <v>8.6970236014085305E-3</v>
      </c>
      <c r="M1496" s="17"/>
      <c r="N1496" s="17">
        <v>7.5300631089278994E-2</v>
      </c>
      <c r="O1496" s="17">
        <v>0</v>
      </c>
      <c r="P1496" s="17">
        <v>4.40371025726497E-2</v>
      </c>
      <c r="Q1496" s="17">
        <v>3.4036596364938297E-2</v>
      </c>
      <c r="R1496" s="17">
        <v>4.2686876029500699E-2</v>
      </c>
      <c r="S1496" s="17"/>
      <c r="T1496" s="17">
        <v>5.58116674286874E-2</v>
      </c>
      <c r="U1496" s="17">
        <v>0</v>
      </c>
      <c r="V1496" s="17">
        <v>5.5199474147322097E-2</v>
      </c>
      <c r="W1496" s="17">
        <v>4.1995910548843399E-2</v>
      </c>
      <c r="X1496" s="17"/>
      <c r="Y1496" s="17">
        <v>4.55356697380866E-2</v>
      </c>
      <c r="Z1496" s="17">
        <v>1.6097746138885101E-2</v>
      </c>
      <c r="AA1496" s="17">
        <v>7.3649146831317597E-2</v>
      </c>
      <c r="AB1496" s="17">
        <v>0.116022533927476</v>
      </c>
      <c r="AC1496" s="17">
        <v>0</v>
      </c>
      <c r="AD1496" s="17">
        <v>3.7693448519066697E-2</v>
      </c>
      <c r="AE1496" s="17"/>
      <c r="AF1496" s="17">
        <v>4.0193668094412702E-2</v>
      </c>
      <c r="AG1496" s="17">
        <v>3.79012122210328E-2</v>
      </c>
      <c r="AH1496" s="17"/>
      <c r="AI1496" s="17">
        <v>5.1892633163438499E-2</v>
      </c>
      <c r="AJ1496" s="17">
        <v>4.928487926406E-2</v>
      </c>
      <c r="AK1496" s="17">
        <v>3.3323838522615001E-2</v>
      </c>
      <c r="AL1496" s="17">
        <v>1.8936734353952201E-2</v>
      </c>
      <c r="AM1496" s="17">
        <v>2.0794975615808099E-2</v>
      </c>
      <c r="AN1496" s="17">
        <v>5.7450778122711502E-2</v>
      </c>
      <c r="AO1496" s="17">
        <v>0.12609667495304699</v>
      </c>
      <c r="AP1496" s="17"/>
      <c r="AQ1496" s="17">
        <v>1.3303240762176601E-2</v>
      </c>
      <c r="AR1496" s="17">
        <v>5.47825162097565E-2</v>
      </c>
      <c r="AS1496" s="17"/>
      <c r="AT1496" s="17">
        <v>3.8974358479757602E-2</v>
      </c>
      <c r="AU1496" s="17">
        <v>3.2623398439350901E-2</v>
      </c>
      <c r="AV1496" s="17">
        <v>5.9967240147795503E-2</v>
      </c>
      <c r="AW1496" s="17"/>
      <c r="AX1496" s="17">
        <v>3.0389521600638299E-2</v>
      </c>
      <c r="AY1496" s="17">
        <v>4.2528328653259298E-2</v>
      </c>
      <c r="AZ1496" s="17"/>
      <c r="BA1496" s="17">
        <v>5.4879798999705701E-2</v>
      </c>
      <c r="BB1496" s="17">
        <v>2.6048015644131998E-2</v>
      </c>
      <c r="BC1496" s="17">
        <v>3.17149379442088E-2</v>
      </c>
      <c r="BD1496" s="17">
        <v>5.4535125206000699E-2</v>
      </c>
      <c r="BE1496" s="17">
        <v>5.1801823608914097E-2</v>
      </c>
      <c r="BF1496" s="17"/>
      <c r="BG1496" s="17">
        <v>3.3472355028797703E-2</v>
      </c>
      <c r="BH1496" s="17">
        <v>5.2378881782598898E-2</v>
      </c>
    </row>
    <row r="1497" spans="2:60" x14ac:dyDescent="0.35">
      <c r="B1497" t="s">
        <v>352</v>
      </c>
      <c r="C1497" s="17">
        <v>1.0812949662627899E-2</v>
      </c>
      <c r="D1497" s="17">
        <v>1.2567241905712101E-2</v>
      </c>
      <c r="E1497" s="17">
        <v>9.1193767293937401E-3</v>
      </c>
      <c r="F1497" s="17"/>
      <c r="G1497" s="17">
        <v>0</v>
      </c>
      <c r="H1497" s="17">
        <v>4.43655283959275E-2</v>
      </c>
      <c r="I1497" s="17">
        <v>0</v>
      </c>
      <c r="J1497" s="17">
        <v>0</v>
      </c>
      <c r="K1497" s="17">
        <v>0</v>
      </c>
      <c r="L1497" s="17">
        <v>1.28776247622235E-2</v>
      </c>
      <c r="M1497" s="17"/>
      <c r="N1497" s="17">
        <v>3.3157333375581299E-2</v>
      </c>
      <c r="O1497" s="17">
        <v>0</v>
      </c>
      <c r="P1497" s="17">
        <v>1.1188442390673301E-2</v>
      </c>
      <c r="Q1497" s="17">
        <v>0</v>
      </c>
      <c r="R1497" s="17">
        <v>0</v>
      </c>
      <c r="S1497" s="17"/>
      <c r="T1497" s="17">
        <v>0</v>
      </c>
      <c r="U1497" s="17">
        <v>2.7017866641520099E-2</v>
      </c>
      <c r="V1497" s="17">
        <v>0</v>
      </c>
      <c r="W1497" s="17">
        <v>1.84141902182955E-2</v>
      </c>
      <c r="X1497" s="17"/>
      <c r="Y1497" s="17">
        <v>0</v>
      </c>
      <c r="Z1497" s="17">
        <v>1.81416326474933E-2</v>
      </c>
      <c r="AA1497" s="17">
        <v>0</v>
      </c>
      <c r="AB1497" s="17">
        <v>3.4133618502012401E-2</v>
      </c>
      <c r="AC1497" s="17">
        <v>0</v>
      </c>
      <c r="AD1497" s="17">
        <v>0</v>
      </c>
      <c r="AE1497" s="17"/>
      <c r="AF1497" s="17">
        <v>1.2997739917700001E-2</v>
      </c>
      <c r="AG1497" s="17">
        <v>7.8238608507065002E-3</v>
      </c>
      <c r="AH1497" s="17"/>
      <c r="AI1497" s="17">
        <v>0</v>
      </c>
      <c r="AJ1497" s="17">
        <v>1.4381373194960001E-2</v>
      </c>
      <c r="AK1497" s="17">
        <v>2.01584093158899E-2</v>
      </c>
      <c r="AL1497" s="17">
        <v>0</v>
      </c>
      <c r="AM1497" s="17">
        <v>1.3427965864430701E-2</v>
      </c>
      <c r="AN1497" s="17">
        <v>0</v>
      </c>
      <c r="AO1497" s="17">
        <v>0</v>
      </c>
      <c r="AP1497" s="17"/>
      <c r="AQ1497" s="17">
        <v>0</v>
      </c>
      <c r="AR1497" s="17">
        <v>1.8829118485485699E-2</v>
      </c>
      <c r="AS1497" s="17"/>
      <c r="AT1497" s="17">
        <v>0</v>
      </c>
      <c r="AU1497" s="17">
        <v>7.4509690879170001E-3</v>
      </c>
      <c r="AV1497" s="17">
        <v>1.14615555598458E-2</v>
      </c>
      <c r="AW1497" s="17"/>
      <c r="AX1497" s="17">
        <v>2.1994307875535201E-2</v>
      </c>
      <c r="AY1497" s="17">
        <v>6.14308995125336E-3</v>
      </c>
      <c r="AZ1497" s="17"/>
      <c r="BA1497" s="17">
        <v>0</v>
      </c>
      <c r="BB1497" s="17">
        <v>9.7875799150883708E-3</v>
      </c>
      <c r="BC1497" s="17">
        <v>0</v>
      </c>
      <c r="BD1497" s="17">
        <v>0</v>
      </c>
      <c r="BE1497" s="17">
        <v>2.35430011936591E-2</v>
      </c>
      <c r="BF1497" s="17"/>
      <c r="BG1497" s="17">
        <v>7.2672254108948203E-3</v>
      </c>
      <c r="BH1497" s="17">
        <v>1.8572572285867599E-2</v>
      </c>
    </row>
    <row r="1498" spans="2:60" x14ac:dyDescent="0.35">
      <c r="B1498" t="s">
        <v>280</v>
      </c>
      <c r="C1498" s="17">
        <v>3.6091034599753699E-2</v>
      </c>
      <c r="D1498" s="17">
        <v>9.9049803956835492E-3</v>
      </c>
      <c r="E1498" s="17">
        <v>5.72164642124511E-2</v>
      </c>
      <c r="F1498" s="17"/>
      <c r="G1498" s="17">
        <v>0.100665695482467</v>
      </c>
      <c r="H1498" s="17">
        <v>0</v>
      </c>
      <c r="I1498" s="17">
        <v>5.80688609057382E-2</v>
      </c>
      <c r="J1498" s="17">
        <v>4.7216346338911502E-2</v>
      </c>
      <c r="K1498" s="17">
        <v>2.47670761037052E-2</v>
      </c>
      <c r="L1498" s="17">
        <v>8.8530896162916095E-3</v>
      </c>
      <c r="M1498" s="17"/>
      <c r="N1498" s="17">
        <v>1.6825525024671599E-2</v>
      </c>
      <c r="O1498" s="17">
        <v>8.1813805189196703E-2</v>
      </c>
      <c r="P1498" s="17">
        <v>2.7528869540639499E-2</v>
      </c>
      <c r="Q1498" s="17">
        <v>0</v>
      </c>
      <c r="R1498" s="17">
        <v>0</v>
      </c>
      <c r="S1498" s="17"/>
      <c r="T1498" s="17">
        <v>1.3299258722765101E-2</v>
      </c>
      <c r="U1498" s="17">
        <v>1.8113190321189399E-2</v>
      </c>
      <c r="V1498" s="17">
        <v>6.2759763759727194E-2</v>
      </c>
      <c r="W1498" s="17">
        <v>2.86489177938654E-2</v>
      </c>
      <c r="X1498" s="17"/>
      <c r="Y1498" s="17">
        <v>5.9813111003799803E-2</v>
      </c>
      <c r="Z1498" s="17">
        <v>1.9658461406629101E-2</v>
      </c>
      <c r="AA1498" s="17">
        <v>0</v>
      </c>
      <c r="AB1498" s="17">
        <v>2.9956563459942801E-2</v>
      </c>
      <c r="AC1498" s="17">
        <v>0</v>
      </c>
      <c r="AD1498" s="17">
        <v>4.6502866788809501E-2</v>
      </c>
      <c r="AE1498" s="17"/>
      <c r="AF1498" s="17">
        <v>1.5032914815652301E-2</v>
      </c>
      <c r="AG1498" s="17">
        <v>5.5501915883259798E-2</v>
      </c>
      <c r="AH1498" s="17"/>
      <c r="AI1498" s="17">
        <v>0.27484986125265198</v>
      </c>
      <c r="AJ1498" s="17">
        <v>9.8751509843121605E-3</v>
      </c>
      <c r="AK1498" s="17">
        <v>1.7659858883835498E-2</v>
      </c>
      <c r="AL1498" s="17">
        <v>1.8320046622772999E-2</v>
      </c>
      <c r="AM1498" s="17">
        <v>1.1870903064074101E-2</v>
      </c>
      <c r="AN1498" s="17">
        <v>2.5852656325252299E-2</v>
      </c>
      <c r="AO1498" s="17">
        <v>0</v>
      </c>
      <c r="AP1498" s="17"/>
      <c r="AQ1498" s="17">
        <v>2.5083739264629101E-2</v>
      </c>
      <c r="AR1498" s="17">
        <v>0</v>
      </c>
      <c r="AS1498" s="17"/>
      <c r="AT1498" s="17">
        <v>0</v>
      </c>
      <c r="AU1498" s="17">
        <v>3.6892795522828203E-2</v>
      </c>
      <c r="AV1498" s="17">
        <v>0</v>
      </c>
      <c r="AW1498" s="17"/>
      <c r="AX1498" s="17">
        <v>1.4745319821816601E-2</v>
      </c>
      <c r="AY1498" s="17">
        <v>4.5006006426424099E-2</v>
      </c>
      <c r="AZ1498" s="17"/>
      <c r="BA1498" s="17">
        <v>0</v>
      </c>
      <c r="BB1498" s="17">
        <v>1.31057269668795E-2</v>
      </c>
      <c r="BC1498" s="17">
        <v>1.9385732676470601E-2</v>
      </c>
      <c r="BD1498" s="17">
        <v>0</v>
      </c>
      <c r="BE1498" s="17">
        <v>2.08130321322617E-2</v>
      </c>
      <c r="BF1498" s="17"/>
      <c r="BG1498" s="17">
        <v>9.7309317388185202E-3</v>
      </c>
      <c r="BH1498" s="17">
        <v>1.6418957828903499E-2</v>
      </c>
    </row>
    <row r="1499" spans="2:60" x14ac:dyDescent="0.35">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c r="BE1499" s="17"/>
      <c r="BF1499" s="17"/>
      <c r="BG1499" s="17"/>
      <c r="BH1499" s="17"/>
    </row>
    <row r="1500" spans="2:60" x14ac:dyDescent="0.35">
      <c r="B1500" s="6" t="s">
        <v>487</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c r="BH1500" s="17"/>
    </row>
    <row r="1501" spans="2:60" x14ac:dyDescent="0.35">
      <c r="B1501" s="24" t="s">
        <v>182</v>
      </c>
      <c r="C1501" s="17"/>
      <c r="D1501" s="17"/>
      <c r="E1501" s="17"/>
      <c r="F1501" s="17"/>
      <c r="G1501" s="17"/>
      <c r="H1501" s="17"/>
      <c r="I1501" s="17"/>
      <c r="J1501" s="17"/>
      <c r="K1501" s="17"/>
      <c r="L1501" s="17"/>
      <c r="M1501" s="17"/>
      <c r="N1501" s="17"/>
      <c r="O1501" s="17"/>
      <c r="P1501" s="17"/>
      <c r="Q1501" s="17"/>
      <c r="R1501" s="17"/>
      <c r="S1501" s="17"/>
      <c r="T1501" s="17"/>
      <c r="U1501" s="17"/>
      <c r="V1501" s="17"/>
      <c r="W1501" s="17"/>
      <c r="X1501" s="17"/>
      <c r="Y1501" s="17"/>
      <c r="Z1501" s="17"/>
      <c r="AA1501" s="17"/>
      <c r="AB1501" s="17"/>
      <c r="AC1501" s="17"/>
      <c r="AD1501" s="17"/>
      <c r="AE1501" s="17"/>
      <c r="AF1501" s="17"/>
      <c r="AG1501" s="17"/>
      <c r="AH1501" s="17"/>
      <c r="AI1501" s="17"/>
      <c r="AJ1501" s="17"/>
      <c r="AK1501" s="17"/>
      <c r="AL1501" s="17"/>
      <c r="AM1501" s="17"/>
      <c r="AN1501" s="17"/>
      <c r="AO1501" s="17"/>
      <c r="AP1501" s="17"/>
      <c r="AQ1501" s="17"/>
      <c r="AR1501" s="17"/>
      <c r="AS1501" s="17"/>
      <c r="AT1501" s="17"/>
      <c r="AU1501" s="17"/>
      <c r="AV1501" s="17"/>
      <c r="AW1501" s="17"/>
      <c r="AX1501" s="17"/>
      <c r="AY1501" s="17"/>
      <c r="AZ1501" s="17"/>
      <c r="BA1501" s="17"/>
      <c r="BB1501" s="17"/>
      <c r="BC1501" s="17"/>
      <c r="BD1501" s="17"/>
      <c r="BE1501" s="17"/>
      <c r="BF1501" s="17"/>
      <c r="BG1501" s="17"/>
      <c r="BH1501" s="17"/>
    </row>
    <row r="1502" spans="2:60" x14ac:dyDescent="0.35">
      <c r="B1502" t="s">
        <v>348</v>
      </c>
      <c r="C1502" s="17">
        <v>0.68813648303747499</v>
      </c>
      <c r="D1502" s="17">
        <v>0.65557060407579004</v>
      </c>
      <c r="E1502" s="17">
        <v>0.72009160946985495</v>
      </c>
      <c r="F1502" s="17"/>
      <c r="G1502" s="17">
        <v>0.55154387672677396</v>
      </c>
      <c r="H1502" s="17">
        <v>0.58425932261578395</v>
      </c>
      <c r="I1502" s="17">
        <v>0.595401322579313</v>
      </c>
      <c r="J1502" s="17">
        <v>0.75167221526161099</v>
      </c>
      <c r="K1502" s="17">
        <v>0.82703412984227098</v>
      </c>
      <c r="L1502" s="17">
        <v>0.81429369810566199</v>
      </c>
      <c r="M1502" s="17"/>
      <c r="N1502" s="17">
        <v>0.73375325281252701</v>
      </c>
      <c r="O1502" s="17">
        <v>0.66279044616516003</v>
      </c>
      <c r="P1502" s="17">
        <v>0.686049317544285</v>
      </c>
      <c r="Q1502" s="17">
        <v>0.75147828290943297</v>
      </c>
      <c r="R1502" s="17">
        <v>0.60179586631910198</v>
      </c>
      <c r="S1502" s="17"/>
      <c r="T1502" s="17">
        <v>0.74628609982652405</v>
      </c>
      <c r="U1502" s="17">
        <v>0.77777893028491396</v>
      </c>
      <c r="V1502" s="17">
        <v>0.66550510527976503</v>
      </c>
      <c r="W1502" s="17">
        <v>0.61491525338359898</v>
      </c>
      <c r="X1502" s="17"/>
      <c r="Y1502" s="17">
        <v>0.57442547636603902</v>
      </c>
      <c r="Z1502" s="17">
        <v>0.74668873341724296</v>
      </c>
      <c r="AA1502" s="17">
        <v>0.66908218455574298</v>
      </c>
      <c r="AB1502" s="17">
        <v>0.76537016590629503</v>
      </c>
      <c r="AC1502" s="17">
        <v>0.73372503216490903</v>
      </c>
      <c r="AD1502" s="17">
        <v>0.79437667942122903</v>
      </c>
      <c r="AE1502" s="17"/>
      <c r="AF1502" s="17">
        <v>0.71859674338845703</v>
      </c>
      <c r="AG1502" s="17">
        <v>0.64659026993040902</v>
      </c>
      <c r="AH1502" s="17"/>
      <c r="AI1502" s="17">
        <v>0.61125514842012096</v>
      </c>
      <c r="AJ1502" s="17">
        <v>0.67763942204865302</v>
      </c>
      <c r="AK1502" s="17">
        <v>0.79950993469087706</v>
      </c>
      <c r="AL1502" s="17">
        <v>0.83521934184689295</v>
      </c>
      <c r="AM1502" s="17">
        <v>0.62057998283928895</v>
      </c>
      <c r="AN1502" s="17">
        <v>0.53961352376859995</v>
      </c>
      <c r="AO1502" s="17">
        <v>0.77132178448876598</v>
      </c>
      <c r="AP1502" s="17"/>
      <c r="AQ1502" s="17">
        <v>0.71299363506612101</v>
      </c>
      <c r="AR1502" s="17">
        <v>0.72255439341979699</v>
      </c>
      <c r="AS1502" s="17"/>
      <c r="AT1502" s="17">
        <v>0.734856214021403</v>
      </c>
      <c r="AU1502" s="17">
        <v>0.74093026882753998</v>
      </c>
      <c r="AV1502" s="17">
        <v>0.58671121212187005</v>
      </c>
      <c r="AW1502" s="17"/>
      <c r="AX1502" s="17">
        <v>0.79705525660921595</v>
      </c>
      <c r="AY1502" s="17">
        <v>0.651687076731991</v>
      </c>
      <c r="AZ1502" s="17"/>
      <c r="BA1502" s="17">
        <v>0.532553629142961</v>
      </c>
      <c r="BB1502" s="17">
        <v>0.73858561318404703</v>
      </c>
      <c r="BC1502" s="17">
        <v>0.69397552345137503</v>
      </c>
      <c r="BD1502" s="17">
        <v>0.74366418825849401</v>
      </c>
      <c r="BE1502" s="17">
        <v>0.832370477988435</v>
      </c>
      <c r="BF1502" s="17"/>
      <c r="BG1502" s="17">
        <v>0.68255067853812901</v>
      </c>
      <c r="BH1502" s="17">
        <v>0.80880626090470098</v>
      </c>
    </row>
    <row r="1503" spans="2:60" x14ac:dyDescent="0.35">
      <c r="B1503" t="s">
        <v>349</v>
      </c>
      <c r="C1503" s="17">
        <v>0.203508184131063</v>
      </c>
      <c r="D1503" s="17">
        <v>0.236060602782139</v>
      </c>
      <c r="E1503" s="17">
        <v>0.173510460203153</v>
      </c>
      <c r="F1503" s="17"/>
      <c r="G1503" s="17">
        <v>0.182476097411048</v>
      </c>
      <c r="H1503" s="17">
        <v>0.26381562395701402</v>
      </c>
      <c r="I1503" s="17">
        <v>0.30727213611776899</v>
      </c>
      <c r="J1503" s="17">
        <v>0.172647775068237</v>
      </c>
      <c r="K1503" s="17">
        <v>0.12957148394385301</v>
      </c>
      <c r="L1503" s="17">
        <v>0.156744621226167</v>
      </c>
      <c r="M1503" s="17"/>
      <c r="N1503" s="17">
        <v>0.15832594394191801</v>
      </c>
      <c r="O1503" s="17">
        <v>0.193117453959431</v>
      </c>
      <c r="P1503" s="17">
        <v>0.21500898959731901</v>
      </c>
      <c r="Q1503" s="17">
        <v>0.13032334220984601</v>
      </c>
      <c r="R1503" s="17">
        <v>0.35949951097820498</v>
      </c>
      <c r="S1503" s="17"/>
      <c r="T1503" s="17">
        <v>0.17130893987670601</v>
      </c>
      <c r="U1503" s="17">
        <v>0.153003780278435</v>
      </c>
      <c r="V1503" s="17">
        <v>0.211792752730941</v>
      </c>
      <c r="W1503" s="17">
        <v>0.25059085640839002</v>
      </c>
      <c r="X1503" s="17"/>
      <c r="Y1503" s="17">
        <v>0.26626992503807401</v>
      </c>
      <c r="Z1503" s="17">
        <v>0.19711250846290701</v>
      </c>
      <c r="AA1503" s="17">
        <v>0.13990436902525999</v>
      </c>
      <c r="AB1503" s="17">
        <v>8.2709368347071294E-2</v>
      </c>
      <c r="AC1503" s="17">
        <v>0.26627496783509103</v>
      </c>
      <c r="AD1503" s="17">
        <v>0.123669963854112</v>
      </c>
      <c r="AE1503" s="17"/>
      <c r="AF1503" s="17">
        <v>0.19676244556678801</v>
      </c>
      <c r="AG1503" s="17">
        <v>0.212709021179945</v>
      </c>
      <c r="AH1503" s="17"/>
      <c r="AI1503" s="17">
        <v>0.14568443487214899</v>
      </c>
      <c r="AJ1503" s="17">
        <v>0.17319527308431301</v>
      </c>
      <c r="AK1503" s="17">
        <v>0.13760017004506001</v>
      </c>
      <c r="AL1503" s="17">
        <v>0.13949679844985899</v>
      </c>
      <c r="AM1503" s="17">
        <v>0.30899136431589003</v>
      </c>
      <c r="AN1503" s="17">
        <v>0.283088967301726</v>
      </c>
      <c r="AO1503" s="17">
        <v>0.22867821551123399</v>
      </c>
      <c r="AP1503" s="17"/>
      <c r="AQ1503" s="17">
        <v>0.23147833897421</v>
      </c>
      <c r="AR1503" s="17">
        <v>0.18852458588089699</v>
      </c>
      <c r="AS1503" s="17"/>
      <c r="AT1503" s="17">
        <v>0.21007342755848499</v>
      </c>
      <c r="AU1503" s="17">
        <v>0.185010828284734</v>
      </c>
      <c r="AV1503" s="17">
        <v>0.26758663470396099</v>
      </c>
      <c r="AW1503" s="17"/>
      <c r="AX1503" s="17">
        <v>0.14086186835422099</v>
      </c>
      <c r="AY1503" s="17">
        <v>0.22447262343213301</v>
      </c>
      <c r="AZ1503" s="17"/>
      <c r="BA1503" s="17">
        <v>0.30002252137843799</v>
      </c>
      <c r="BB1503" s="17">
        <v>0.20843284588278099</v>
      </c>
      <c r="BC1503" s="17">
        <v>0.24923629408727299</v>
      </c>
      <c r="BD1503" s="17">
        <v>4.8977415161377297E-2</v>
      </c>
      <c r="BE1503" s="17">
        <v>7.3453237300868501E-2</v>
      </c>
      <c r="BF1503" s="17"/>
      <c r="BG1503" s="17">
        <v>0.23334267483252499</v>
      </c>
      <c r="BH1503" s="17">
        <v>6.6951403124805894E-2</v>
      </c>
    </row>
    <row r="1504" spans="2:60" x14ac:dyDescent="0.35">
      <c r="B1504" t="s">
        <v>350</v>
      </c>
      <c r="C1504" s="17">
        <v>2.5839413544121601E-2</v>
      </c>
      <c r="D1504" s="17">
        <v>2.9496212807952199E-2</v>
      </c>
      <c r="E1504" s="17">
        <v>2.2546905542524E-2</v>
      </c>
      <c r="F1504" s="17"/>
      <c r="G1504" s="17">
        <v>7.3001599192443006E-2</v>
      </c>
      <c r="H1504" s="17">
        <v>1.03467315278151E-2</v>
      </c>
      <c r="I1504" s="17">
        <v>3.7380478927369398E-2</v>
      </c>
      <c r="J1504" s="17">
        <v>0</v>
      </c>
      <c r="K1504" s="17">
        <v>4.3394386213876097E-2</v>
      </c>
      <c r="L1504" s="17">
        <v>0</v>
      </c>
      <c r="M1504" s="17"/>
      <c r="N1504" s="17">
        <v>1.16393625780304E-2</v>
      </c>
      <c r="O1504" s="17">
        <v>2.7063620491456501E-2</v>
      </c>
      <c r="P1504" s="17">
        <v>3.2367311077105498E-2</v>
      </c>
      <c r="Q1504" s="17">
        <v>3.8930026742308298E-2</v>
      </c>
      <c r="R1504" s="17">
        <v>1.9012886059919999E-2</v>
      </c>
      <c r="S1504" s="17"/>
      <c r="T1504" s="17">
        <v>3.6567400894584601E-2</v>
      </c>
      <c r="U1504" s="17">
        <v>2.0100801680896702E-2</v>
      </c>
      <c r="V1504" s="17">
        <v>2.3073387548531499E-2</v>
      </c>
      <c r="W1504" s="17">
        <v>2.8325987350714801E-2</v>
      </c>
      <c r="X1504" s="17"/>
      <c r="Y1504" s="17">
        <v>4.3832000342962397E-2</v>
      </c>
      <c r="Z1504" s="17">
        <v>1.22193571569927E-2</v>
      </c>
      <c r="AA1504" s="17">
        <v>6.5329452303633503E-2</v>
      </c>
      <c r="AB1504" s="17">
        <v>3.0582641633018E-2</v>
      </c>
      <c r="AC1504" s="17">
        <v>0</v>
      </c>
      <c r="AD1504" s="17">
        <v>0</v>
      </c>
      <c r="AE1504" s="17"/>
      <c r="AF1504" s="17">
        <v>3.2340325511891803E-2</v>
      </c>
      <c r="AG1504" s="17">
        <v>1.6972507257335699E-2</v>
      </c>
      <c r="AH1504" s="17"/>
      <c r="AI1504" s="17">
        <v>0</v>
      </c>
      <c r="AJ1504" s="17">
        <v>2.9197047227524298E-2</v>
      </c>
      <c r="AK1504" s="17">
        <v>8.8964392526440401E-3</v>
      </c>
      <c r="AL1504" s="17">
        <v>2.5283859703247501E-2</v>
      </c>
      <c r="AM1504" s="17">
        <v>1.83041432315563E-2</v>
      </c>
      <c r="AN1504" s="17">
        <v>9.7823645626620603E-2</v>
      </c>
      <c r="AO1504" s="17">
        <v>0</v>
      </c>
      <c r="AP1504" s="17"/>
      <c r="AQ1504" s="17">
        <v>2.70212778912929E-2</v>
      </c>
      <c r="AR1504" s="17">
        <v>6.7596539129847798E-3</v>
      </c>
      <c r="AS1504" s="17"/>
      <c r="AT1504" s="17">
        <v>3.2084462425665997E-2</v>
      </c>
      <c r="AU1504" s="17">
        <v>1.3199442650912101E-2</v>
      </c>
      <c r="AV1504" s="17">
        <v>4.5386432748609901E-2</v>
      </c>
      <c r="AW1504" s="17"/>
      <c r="AX1504" s="17">
        <v>2.5569708052709299E-2</v>
      </c>
      <c r="AY1504" s="17">
        <v>2.5929669839863199E-2</v>
      </c>
      <c r="AZ1504" s="17"/>
      <c r="BA1504" s="17">
        <v>1.96432809768693E-2</v>
      </c>
      <c r="BB1504" s="17">
        <v>2.0793398381997501E-2</v>
      </c>
      <c r="BC1504" s="17">
        <v>1.1979837570522799E-2</v>
      </c>
      <c r="BD1504" s="17">
        <v>0.207358396580129</v>
      </c>
      <c r="BE1504" s="17">
        <v>2.6399825052598198E-2</v>
      </c>
      <c r="BF1504" s="17"/>
      <c r="BG1504" s="17">
        <v>2.04805986294181E-2</v>
      </c>
      <c r="BH1504" s="17">
        <v>7.4470227677024201E-2</v>
      </c>
    </row>
    <row r="1505" spans="2:60" x14ac:dyDescent="0.35">
      <c r="B1505" t="s">
        <v>351</v>
      </c>
      <c r="C1505" s="17">
        <v>3.8883620957798598E-2</v>
      </c>
      <c r="D1505" s="17">
        <v>4.8833711266227403E-2</v>
      </c>
      <c r="E1505" s="17">
        <v>2.9109027832254199E-2</v>
      </c>
      <c r="F1505" s="17"/>
      <c r="G1505" s="17">
        <v>5.8869191919951297E-2</v>
      </c>
      <c r="H1505" s="17">
        <v>5.3637737079008797E-2</v>
      </c>
      <c r="I1505" s="17">
        <v>5.9946062375548198E-2</v>
      </c>
      <c r="J1505" s="17">
        <v>4.8244765646815298E-2</v>
      </c>
      <c r="K1505" s="17">
        <v>0</v>
      </c>
      <c r="L1505" s="17">
        <v>1.7946322615554199E-2</v>
      </c>
      <c r="M1505" s="17"/>
      <c r="N1505" s="17">
        <v>1.0736686083105801E-2</v>
      </c>
      <c r="O1505" s="17">
        <v>4.6681774023548499E-2</v>
      </c>
      <c r="P1505" s="17">
        <v>4.2125039221491703E-2</v>
      </c>
      <c r="Q1505" s="17">
        <v>7.9268348138413006E-2</v>
      </c>
      <c r="R1505" s="17">
        <v>1.96917366427725E-2</v>
      </c>
      <c r="S1505" s="17"/>
      <c r="T1505" s="17">
        <v>3.0632236724355898E-2</v>
      </c>
      <c r="U1505" s="17">
        <v>2.7819681813295701E-2</v>
      </c>
      <c r="V1505" s="17">
        <v>3.1970464475591903E-2</v>
      </c>
      <c r="W1505" s="17">
        <v>6.1862510467729101E-2</v>
      </c>
      <c r="X1505" s="17"/>
      <c r="Y1505" s="17">
        <v>6.54525093172212E-2</v>
      </c>
      <c r="Z1505" s="17">
        <v>3.06331974002922E-2</v>
      </c>
      <c r="AA1505" s="17">
        <v>6.8894312312592104E-2</v>
      </c>
      <c r="AB1505" s="17">
        <v>0</v>
      </c>
      <c r="AC1505" s="17">
        <v>0</v>
      </c>
      <c r="AD1505" s="17">
        <v>0</v>
      </c>
      <c r="AE1505" s="17"/>
      <c r="AF1505" s="17">
        <v>3.8441392529245798E-2</v>
      </c>
      <c r="AG1505" s="17">
        <v>3.9486797566368401E-2</v>
      </c>
      <c r="AH1505" s="17"/>
      <c r="AI1505" s="17">
        <v>2.9252847638390599E-2</v>
      </c>
      <c r="AJ1505" s="17">
        <v>5.4688086463180401E-2</v>
      </c>
      <c r="AK1505" s="17">
        <v>2.2347215780364499E-2</v>
      </c>
      <c r="AL1505" s="17">
        <v>0</v>
      </c>
      <c r="AM1505" s="17">
        <v>4.2198034088779202E-2</v>
      </c>
      <c r="AN1505" s="17">
        <v>7.9473863303053199E-2</v>
      </c>
      <c r="AO1505" s="17">
        <v>0</v>
      </c>
      <c r="AP1505" s="17"/>
      <c r="AQ1505" s="17">
        <v>2.16755108633544E-2</v>
      </c>
      <c r="AR1505" s="17">
        <v>6.5165376518939902E-2</v>
      </c>
      <c r="AS1505" s="17"/>
      <c r="AT1505" s="17">
        <v>1.07592542220589E-2</v>
      </c>
      <c r="AU1505" s="17">
        <v>2.3698612514314599E-2</v>
      </c>
      <c r="AV1505" s="17">
        <v>8.5112503293748698E-2</v>
      </c>
      <c r="AW1505" s="17"/>
      <c r="AX1505" s="17">
        <v>2.7263440393304202E-2</v>
      </c>
      <c r="AY1505" s="17">
        <v>4.2772286509650197E-2</v>
      </c>
      <c r="AZ1505" s="17"/>
      <c r="BA1505" s="17">
        <v>0.14778056850173199</v>
      </c>
      <c r="BB1505" s="17">
        <v>1.55032463641243E-2</v>
      </c>
      <c r="BC1505" s="17">
        <v>1.3902762339951901E-2</v>
      </c>
      <c r="BD1505" s="17">
        <v>0</v>
      </c>
      <c r="BE1505" s="17">
        <v>5.0757424529744501E-2</v>
      </c>
      <c r="BF1505" s="17"/>
      <c r="BG1505" s="17">
        <v>5.14789767130579E-2</v>
      </c>
      <c r="BH1505" s="17">
        <v>3.7274063046906301E-2</v>
      </c>
    </row>
    <row r="1506" spans="2:60" x14ac:dyDescent="0.35">
      <c r="B1506" t="s">
        <v>352</v>
      </c>
      <c r="C1506" s="17">
        <v>1.7022220576949201E-2</v>
      </c>
      <c r="D1506" s="17">
        <v>2.5464819335364101E-2</v>
      </c>
      <c r="E1506" s="17">
        <v>8.3139708808420993E-3</v>
      </c>
      <c r="F1506" s="17"/>
      <c r="G1506" s="17">
        <v>2.61176981958181E-2</v>
      </c>
      <c r="H1506" s="17">
        <v>6.5160399140348504E-2</v>
      </c>
      <c r="I1506" s="17">
        <v>0</v>
      </c>
      <c r="J1506" s="17">
        <v>0</v>
      </c>
      <c r="K1506" s="17">
        <v>0</v>
      </c>
      <c r="L1506" s="17">
        <v>0</v>
      </c>
      <c r="M1506" s="17"/>
      <c r="N1506" s="17">
        <v>4.4346574560018802E-2</v>
      </c>
      <c r="O1506" s="17">
        <v>0</v>
      </c>
      <c r="P1506" s="17">
        <v>2.4449342559798699E-2</v>
      </c>
      <c r="Q1506" s="17">
        <v>0</v>
      </c>
      <c r="R1506" s="17">
        <v>0</v>
      </c>
      <c r="S1506" s="17"/>
      <c r="T1506" s="17">
        <v>0</v>
      </c>
      <c r="U1506" s="17">
        <v>0</v>
      </c>
      <c r="V1506" s="17">
        <v>1.39966183483756E-2</v>
      </c>
      <c r="W1506" s="17">
        <v>4.4305392389567003E-2</v>
      </c>
      <c r="X1506" s="17"/>
      <c r="Y1506" s="17">
        <v>1.10210016168575E-2</v>
      </c>
      <c r="Z1506" s="17">
        <v>7.6989766355467096E-3</v>
      </c>
      <c r="AA1506" s="17">
        <v>0</v>
      </c>
      <c r="AB1506" s="17">
        <v>0.121337824113616</v>
      </c>
      <c r="AC1506" s="17">
        <v>0</v>
      </c>
      <c r="AD1506" s="17">
        <v>0</v>
      </c>
      <c r="AE1506" s="17"/>
      <c r="AF1506" s="17">
        <v>0</v>
      </c>
      <c r="AG1506" s="17">
        <v>4.0239645362440901E-2</v>
      </c>
      <c r="AH1506" s="17"/>
      <c r="AI1506" s="17">
        <v>0</v>
      </c>
      <c r="AJ1506" s="17">
        <v>4.8287510148156902E-2</v>
      </c>
      <c r="AK1506" s="17">
        <v>2.0131316452628001E-2</v>
      </c>
      <c r="AL1506" s="17">
        <v>0</v>
      </c>
      <c r="AM1506" s="17">
        <v>0</v>
      </c>
      <c r="AN1506" s="17">
        <v>0</v>
      </c>
      <c r="AO1506" s="17">
        <v>0</v>
      </c>
      <c r="AP1506" s="17"/>
      <c r="AQ1506" s="17">
        <v>6.8312372050218896E-3</v>
      </c>
      <c r="AR1506" s="17">
        <v>1.06991372791871E-2</v>
      </c>
      <c r="AS1506" s="17"/>
      <c r="AT1506" s="17">
        <v>0</v>
      </c>
      <c r="AU1506" s="17">
        <v>1.8937637978930399E-2</v>
      </c>
      <c r="AV1506" s="17">
        <v>1.52032171318105E-2</v>
      </c>
      <c r="AW1506" s="17"/>
      <c r="AX1506" s="17">
        <v>0</v>
      </c>
      <c r="AY1506" s="17">
        <v>2.2718665860756399E-2</v>
      </c>
      <c r="AZ1506" s="17"/>
      <c r="BA1506" s="17">
        <v>0</v>
      </c>
      <c r="BB1506" s="17">
        <v>1.6684896187051001E-2</v>
      </c>
      <c r="BC1506" s="17">
        <v>8.8545399726273101E-3</v>
      </c>
      <c r="BD1506" s="17">
        <v>0</v>
      </c>
      <c r="BE1506" s="17">
        <v>0</v>
      </c>
      <c r="BF1506" s="17"/>
      <c r="BG1506" s="17">
        <v>1.2147071286870001E-2</v>
      </c>
      <c r="BH1506" s="17">
        <v>0</v>
      </c>
    </row>
    <row r="1507" spans="2:60" x14ac:dyDescent="0.35">
      <c r="B1507" t="s">
        <v>280</v>
      </c>
      <c r="C1507" s="17">
        <v>2.6610077752592401E-2</v>
      </c>
      <c r="D1507" s="17">
        <v>4.5740497325269898E-3</v>
      </c>
      <c r="E1507" s="17">
        <v>4.6428026071372301E-2</v>
      </c>
      <c r="F1507" s="17"/>
      <c r="G1507" s="17">
        <v>0.107991536553965</v>
      </c>
      <c r="H1507" s="17">
        <v>2.2780185680029399E-2</v>
      </c>
      <c r="I1507" s="17">
        <v>0</v>
      </c>
      <c r="J1507" s="17">
        <v>2.7435244023337701E-2</v>
      </c>
      <c r="K1507" s="17">
        <v>0</v>
      </c>
      <c r="L1507" s="17">
        <v>1.10153580526166E-2</v>
      </c>
      <c r="M1507" s="17"/>
      <c r="N1507" s="17">
        <v>4.1198180024399303E-2</v>
      </c>
      <c r="O1507" s="17">
        <v>7.0346705360404604E-2</v>
      </c>
      <c r="P1507" s="17">
        <v>0</v>
      </c>
      <c r="Q1507" s="17">
        <v>0</v>
      </c>
      <c r="R1507" s="17">
        <v>0</v>
      </c>
      <c r="S1507" s="17"/>
      <c r="T1507" s="17">
        <v>1.5205322677829499E-2</v>
      </c>
      <c r="U1507" s="17">
        <v>2.1296805942457898E-2</v>
      </c>
      <c r="V1507" s="17">
        <v>5.3661671616795498E-2</v>
      </c>
      <c r="W1507" s="17">
        <v>0</v>
      </c>
      <c r="X1507" s="17"/>
      <c r="Y1507" s="17">
        <v>3.8999087318846402E-2</v>
      </c>
      <c r="Z1507" s="17">
        <v>5.6472269270181801E-3</v>
      </c>
      <c r="AA1507" s="17">
        <v>5.6789681802771101E-2</v>
      </c>
      <c r="AB1507" s="17">
        <v>0</v>
      </c>
      <c r="AC1507" s="17">
        <v>0</v>
      </c>
      <c r="AD1507" s="17">
        <v>8.1953356724659407E-2</v>
      </c>
      <c r="AE1507" s="17"/>
      <c r="AF1507" s="17">
        <v>1.38590930036172E-2</v>
      </c>
      <c r="AG1507" s="17">
        <v>4.4001758703500399E-2</v>
      </c>
      <c r="AH1507" s="17"/>
      <c r="AI1507" s="17">
        <v>0.21380756906934001</v>
      </c>
      <c r="AJ1507" s="17">
        <v>1.69926610281716E-2</v>
      </c>
      <c r="AK1507" s="17">
        <v>1.1514923778427E-2</v>
      </c>
      <c r="AL1507" s="17">
        <v>0</v>
      </c>
      <c r="AM1507" s="17">
        <v>9.9264755244858893E-3</v>
      </c>
      <c r="AN1507" s="17">
        <v>0</v>
      </c>
      <c r="AO1507" s="17">
        <v>0</v>
      </c>
      <c r="AP1507" s="17"/>
      <c r="AQ1507" s="17">
        <v>0</v>
      </c>
      <c r="AR1507" s="17">
        <v>6.2968529881949897E-3</v>
      </c>
      <c r="AS1507" s="17"/>
      <c r="AT1507" s="17">
        <v>1.22266417723867E-2</v>
      </c>
      <c r="AU1507" s="17">
        <v>1.8223209743568902E-2</v>
      </c>
      <c r="AV1507" s="17">
        <v>0</v>
      </c>
      <c r="AW1507" s="17"/>
      <c r="AX1507" s="17">
        <v>9.2497265905496298E-3</v>
      </c>
      <c r="AY1507" s="17">
        <v>3.2419677625605998E-2</v>
      </c>
      <c r="AZ1507" s="17"/>
      <c r="BA1507" s="17">
        <v>0</v>
      </c>
      <c r="BB1507" s="17">
        <v>0</v>
      </c>
      <c r="BC1507" s="17">
        <v>2.2051042578249899E-2</v>
      </c>
      <c r="BD1507" s="17">
        <v>0</v>
      </c>
      <c r="BE1507" s="17">
        <v>1.7019035128353299E-2</v>
      </c>
      <c r="BF1507" s="17"/>
      <c r="BG1507" s="17">
        <v>0</v>
      </c>
      <c r="BH1507" s="17">
        <v>1.2498045246563E-2</v>
      </c>
    </row>
    <row r="1508" spans="2:60" x14ac:dyDescent="0.35">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c r="AY1508" s="17"/>
      <c r="AZ1508" s="17"/>
      <c r="BA1508" s="17"/>
      <c r="BB1508" s="17"/>
      <c r="BC1508" s="17"/>
      <c r="BD1508" s="17"/>
      <c r="BE1508" s="17"/>
      <c r="BF1508" s="17"/>
      <c r="BG1508" s="17"/>
      <c r="BH1508" s="17"/>
    </row>
    <row r="1509" spans="2:60" x14ac:dyDescent="0.35">
      <c r="B1509" s="6" t="s">
        <v>488</v>
      </c>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c r="BE1509" s="17"/>
      <c r="BF1509" s="17"/>
      <c r="BG1509" s="17"/>
      <c r="BH1509" s="17"/>
    </row>
    <row r="1510" spans="2:60" x14ac:dyDescent="0.35">
      <c r="B1510" s="24" t="s">
        <v>182</v>
      </c>
      <c r="C1510" s="17"/>
      <c r="D1510" s="17"/>
      <c r="E1510" s="17"/>
      <c r="F1510" s="17"/>
      <c r="G1510" s="17"/>
      <c r="H1510" s="17"/>
      <c r="I1510" s="17"/>
      <c r="J1510" s="17"/>
      <c r="K1510" s="17"/>
      <c r="L1510" s="17"/>
      <c r="M1510" s="17"/>
      <c r="N1510" s="17"/>
      <c r="O1510" s="17"/>
      <c r="P1510" s="17"/>
      <c r="Q1510" s="17"/>
      <c r="R1510" s="17"/>
      <c r="S1510" s="17"/>
      <c r="T1510" s="17"/>
      <c r="U1510" s="17"/>
      <c r="V1510" s="17"/>
      <c r="W1510" s="17"/>
      <c r="X1510" s="17"/>
      <c r="Y1510" s="17"/>
      <c r="Z1510" s="17"/>
      <c r="AA1510" s="17"/>
      <c r="AB1510" s="17"/>
      <c r="AC1510" s="17"/>
      <c r="AD1510" s="17"/>
      <c r="AE1510" s="17"/>
      <c r="AF1510" s="17"/>
      <c r="AG1510" s="17"/>
      <c r="AH1510" s="17"/>
      <c r="AI1510" s="17"/>
      <c r="AJ1510" s="17"/>
      <c r="AK1510" s="17"/>
      <c r="AL1510" s="17"/>
      <c r="AM1510" s="17"/>
      <c r="AN1510" s="17"/>
      <c r="AO1510" s="17"/>
      <c r="AP1510" s="17"/>
      <c r="AQ1510" s="17"/>
      <c r="AR1510" s="17"/>
      <c r="AS1510" s="17"/>
      <c r="AT1510" s="17"/>
      <c r="AU1510" s="17"/>
      <c r="AV1510" s="17"/>
      <c r="AW1510" s="17"/>
      <c r="AX1510" s="17"/>
      <c r="AY1510" s="17"/>
      <c r="AZ1510" s="17"/>
      <c r="BA1510" s="17"/>
      <c r="BB1510" s="17"/>
      <c r="BC1510" s="17"/>
      <c r="BD1510" s="17"/>
      <c r="BE1510" s="17"/>
      <c r="BF1510" s="17"/>
      <c r="BG1510" s="17"/>
      <c r="BH1510" s="17"/>
    </row>
    <row r="1511" spans="2:60" x14ac:dyDescent="0.35">
      <c r="B1511" t="s">
        <v>348</v>
      </c>
      <c r="C1511" s="17">
        <v>0.78881432837543297</v>
      </c>
      <c r="D1511" s="17">
        <v>0.77514232221083701</v>
      </c>
      <c r="E1511" s="17">
        <v>0.80234086034560903</v>
      </c>
      <c r="F1511" s="17"/>
      <c r="G1511" s="17">
        <v>0.77116940737160999</v>
      </c>
      <c r="H1511" s="17">
        <v>0.61174074571450199</v>
      </c>
      <c r="I1511" s="17">
        <v>0.68309048092709501</v>
      </c>
      <c r="J1511" s="17">
        <v>0.73172776437202203</v>
      </c>
      <c r="K1511" s="17">
        <v>0.95224692462925298</v>
      </c>
      <c r="L1511" s="17">
        <v>0.93119910160058506</v>
      </c>
      <c r="M1511" s="17"/>
      <c r="N1511" s="17">
        <v>0.84276670485481697</v>
      </c>
      <c r="O1511" s="17">
        <v>0.778233131567028</v>
      </c>
      <c r="P1511" s="17">
        <v>0.76488091839495398</v>
      </c>
      <c r="Q1511" s="17">
        <v>0.75199683798547301</v>
      </c>
      <c r="R1511" s="17">
        <v>0.83233989334927505</v>
      </c>
      <c r="S1511" s="17"/>
      <c r="T1511" s="17">
        <v>0.78101591888086697</v>
      </c>
      <c r="U1511" s="17">
        <v>0.81362478245445902</v>
      </c>
      <c r="V1511" s="17">
        <v>0.81512394838623803</v>
      </c>
      <c r="W1511" s="17">
        <v>0.72348149879025603</v>
      </c>
      <c r="X1511" s="17"/>
      <c r="Y1511" s="17">
        <v>0.72106621909734703</v>
      </c>
      <c r="Z1511" s="17">
        <v>0.800284741735519</v>
      </c>
      <c r="AA1511" s="17">
        <v>0.94704515884194496</v>
      </c>
      <c r="AB1511" s="17">
        <v>0.90980533761720195</v>
      </c>
      <c r="AC1511" s="17">
        <v>0.69994019806829599</v>
      </c>
      <c r="AD1511" s="17">
        <v>0.78521184474180605</v>
      </c>
      <c r="AE1511" s="17"/>
      <c r="AF1511" s="17">
        <v>0.76372436260925702</v>
      </c>
      <c r="AG1511" s="17">
        <v>0.82248542790726098</v>
      </c>
      <c r="AH1511" s="17"/>
      <c r="AI1511" s="17">
        <v>0.76155626305516899</v>
      </c>
      <c r="AJ1511" s="17">
        <v>0.78936716070340396</v>
      </c>
      <c r="AK1511" s="17">
        <v>0.769775390208571</v>
      </c>
      <c r="AL1511" s="17">
        <v>0.84474847515842699</v>
      </c>
      <c r="AM1511" s="17">
        <v>0.81460562058146802</v>
      </c>
      <c r="AN1511" s="17">
        <v>0.66976112955075595</v>
      </c>
      <c r="AO1511" s="17">
        <v>0.87521340664584302</v>
      </c>
      <c r="AP1511" s="17"/>
      <c r="AQ1511" s="17">
        <v>0.809929104168295</v>
      </c>
      <c r="AR1511" s="17">
        <v>0.77598709322700099</v>
      </c>
      <c r="AS1511" s="17"/>
      <c r="AT1511" s="17">
        <v>0.77627600896909599</v>
      </c>
      <c r="AU1511" s="17">
        <v>0.78390211036479895</v>
      </c>
      <c r="AV1511" s="17">
        <v>0.78688214817376301</v>
      </c>
      <c r="AW1511" s="17"/>
      <c r="AX1511" s="17">
        <v>0.78122141957894198</v>
      </c>
      <c r="AY1511" s="17">
        <v>0.79132494100026396</v>
      </c>
      <c r="AZ1511" s="17"/>
      <c r="BA1511" s="17">
        <v>0.68191768720950297</v>
      </c>
      <c r="BB1511" s="17">
        <v>0.84352704789464605</v>
      </c>
      <c r="BC1511" s="17">
        <v>0.79449958406899102</v>
      </c>
      <c r="BD1511" s="17">
        <v>0.76228342527180804</v>
      </c>
      <c r="BE1511" s="17">
        <v>0.80798129850636802</v>
      </c>
      <c r="BF1511" s="17"/>
      <c r="BG1511" s="17">
        <v>0.80206440887554498</v>
      </c>
      <c r="BH1511" s="17">
        <v>0.79830578246294503</v>
      </c>
    </row>
    <row r="1512" spans="2:60" x14ac:dyDescent="0.35">
      <c r="B1512" t="s">
        <v>349</v>
      </c>
      <c r="C1512" s="17">
        <v>0.101146294059199</v>
      </c>
      <c r="D1512" s="17">
        <v>9.6993699665055402E-2</v>
      </c>
      <c r="E1512" s="17">
        <v>0.10673802357307099</v>
      </c>
      <c r="F1512" s="17"/>
      <c r="G1512" s="17">
        <v>9.1745660563326004E-2</v>
      </c>
      <c r="H1512" s="17">
        <v>0.16304514862974101</v>
      </c>
      <c r="I1512" s="17">
        <v>0.15901869417258899</v>
      </c>
      <c r="J1512" s="17">
        <v>0.132041021035576</v>
      </c>
      <c r="K1512" s="17">
        <v>3.2691967599239702E-2</v>
      </c>
      <c r="L1512" s="17">
        <v>4.4887687139730098E-2</v>
      </c>
      <c r="M1512" s="17"/>
      <c r="N1512" s="17">
        <v>6.2850965465301695E-2</v>
      </c>
      <c r="O1512" s="17">
        <v>0.109908697840414</v>
      </c>
      <c r="P1512" s="17">
        <v>0.121962618284967</v>
      </c>
      <c r="Q1512" s="17">
        <v>9.5629148118538301E-2</v>
      </c>
      <c r="R1512" s="17">
        <v>9.5130128130673605E-2</v>
      </c>
      <c r="S1512" s="17"/>
      <c r="T1512" s="17">
        <v>0.11360260131818201</v>
      </c>
      <c r="U1512" s="17">
        <v>8.7273854995322198E-2</v>
      </c>
      <c r="V1512" s="17">
        <v>8.5367037726036404E-2</v>
      </c>
      <c r="W1512" s="17">
        <v>0.132688035529997</v>
      </c>
      <c r="X1512" s="17"/>
      <c r="Y1512" s="17">
        <v>0.14072561857914301</v>
      </c>
      <c r="Z1512" s="17">
        <v>8.0963556869089806E-2</v>
      </c>
      <c r="AA1512" s="17">
        <v>5.2954841158055398E-2</v>
      </c>
      <c r="AB1512" s="17">
        <v>2.7451542446202098E-2</v>
      </c>
      <c r="AC1512" s="17">
        <v>0.30005980193170501</v>
      </c>
      <c r="AD1512" s="17">
        <v>0.135950159618591</v>
      </c>
      <c r="AE1512" s="17"/>
      <c r="AF1512" s="17">
        <v>0.104023564962194</v>
      </c>
      <c r="AG1512" s="17">
        <v>9.8749106413977994E-2</v>
      </c>
      <c r="AH1512" s="17"/>
      <c r="AI1512" s="17">
        <v>0</v>
      </c>
      <c r="AJ1512" s="17">
        <v>0.110207251375603</v>
      </c>
      <c r="AK1512" s="17">
        <v>0.129535616317563</v>
      </c>
      <c r="AL1512" s="17">
        <v>7.9963388382682896E-2</v>
      </c>
      <c r="AM1512" s="17">
        <v>9.8274002770197502E-2</v>
      </c>
      <c r="AN1512" s="17">
        <v>0.14107238209424799</v>
      </c>
      <c r="AO1512" s="17">
        <v>0</v>
      </c>
      <c r="AP1512" s="17"/>
      <c r="AQ1512" s="17">
        <v>9.0445617400279399E-2</v>
      </c>
      <c r="AR1512" s="17">
        <v>0.120307525124537</v>
      </c>
      <c r="AS1512" s="17"/>
      <c r="AT1512" s="17">
        <v>0.15434734638755801</v>
      </c>
      <c r="AU1512" s="17">
        <v>9.8517789959329305E-2</v>
      </c>
      <c r="AV1512" s="17">
        <v>8.6355049798592001E-2</v>
      </c>
      <c r="AW1512" s="17"/>
      <c r="AX1512" s="17">
        <v>9.8260655254756593E-2</v>
      </c>
      <c r="AY1512" s="17">
        <v>0.10210043711653299</v>
      </c>
      <c r="AZ1512" s="17"/>
      <c r="BA1512" s="17">
        <v>0.18068593997559601</v>
      </c>
      <c r="BB1512" s="17">
        <v>8.5868564590957194E-2</v>
      </c>
      <c r="BC1512" s="17">
        <v>0.11730740581217999</v>
      </c>
      <c r="BD1512" s="17">
        <v>6.2860876486148506E-2</v>
      </c>
      <c r="BE1512" s="17">
        <v>7.2215136543077305E-2</v>
      </c>
      <c r="BF1512" s="17"/>
      <c r="BG1512" s="17">
        <v>0.110194993404516</v>
      </c>
      <c r="BH1512" s="17">
        <v>7.02345784372196E-2</v>
      </c>
    </row>
    <row r="1513" spans="2:60" x14ac:dyDescent="0.35">
      <c r="B1513" t="s">
        <v>350</v>
      </c>
      <c r="C1513" s="17">
        <v>5.4048569298102797E-2</v>
      </c>
      <c r="D1513" s="17">
        <v>7.3734831011621205E-2</v>
      </c>
      <c r="E1513" s="17">
        <v>3.6736754765734E-2</v>
      </c>
      <c r="F1513" s="17"/>
      <c r="G1513" s="17">
        <v>4.6987059065758299E-2</v>
      </c>
      <c r="H1513" s="17">
        <v>7.0407826325180098E-2</v>
      </c>
      <c r="I1513" s="17">
        <v>0.114592793684236</v>
      </c>
      <c r="J1513" s="17">
        <v>9.2698749952568604E-2</v>
      </c>
      <c r="K1513" s="17">
        <v>1.50611077715073E-2</v>
      </c>
      <c r="L1513" s="17">
        <v>0</v>
      </c>
      <c r="M1513" s="17"/>
      <c r="N1513" s="17">
        <v>1.0792726190679501E-2</v>
      </c>
      <c r="O1513" s="17">
        <v>2.3626634324321799E-2</v>
      </c>
      <c r="P1513" s="17">
        <v>7.0336313214601903E-2</v>
      </c>
      <c r="Q1513" s="17">
        <v>0.109111644233971</v>
      </c>
      <c r="R1513" s="17">
        <v>7.2529978520050997E-2</v>
      </c>
      <c r="S1513" s="17"/>
      <c r="T1513" s="17">
        <v>8.2984690910191505E-2</v>
      </c>
      <c r="U1513" s="17">
        <v>2.0737875075285499E-2</v>
      </c>
      <c r="V1513" s="17">
        <v>3.5676061524695803E-2</v>
      </c>
      <c r="W1513" s="17">
        <v>9.2544828357785797E-2</v>
      </c>
      <c r="X1513" s="17"/>
      <c r="Y1513" s="17">
        <v>8.8152528128375401E-2</v>
      </c>
      <c r="Z1513" s="17">
        <v>4.67980631856795E-2</v>
      </c>
      <c r="AA1513" s="17">
        <v>0</v>
      </c>
      <c r="AB1513" s="17">
        <v>2.6943662132448299E-2</v>
      </c>
      <c r="AC1513" s="17">
        <v>0</v>
      </c>
      <c r="AD1513" s="17">
        <v>2.6920303122529E-2</v>
      </c>
      <c r="AE1513" s="17"/>
      <c r="AF1513" s="17">
        <v>8.6105222609328097E-2</v>
      </c>
      <c r="AG1513" s="17">
        <v>1.5014393852797099E-2</v>
      </c>
      <c r="AH1513" s="17"/>
      <c r="AI1513" s="17">
        <v>2.9864485919082501E-2</v>
      </c>
      <c r="AJ1513" s="17">
        <v>5.1885448189764698E-2</v>
      </c>
      <c r="AK1513" s="17">
        <v>3.2684647910057103E-2</v>
      </c>
      <c r="AL1513" s="17">
        <v>4.4327883682093602E-2</v>
      </c>
      <c r="AM1513" s="17">
        <v>4.17146930406938E-2</v>
      </c>
      <c r="AN1513" s="17">
        <v>0.155100803297678</v>
      </c>
      <c r="AO1513" s="17">
        <v>0.124786593354157</v>
      </c>
      <c r="AP1513" s="17"/>
      <c r="AQ1513" s="17">
        <v>5.8450530531007502E-2</v>
      </c>
      <c r="AR1513" s="17">
        <v>5.8727286522714799E-2</v>
      </c>
      <c r="AS1513" s="17"/>
      <c r="AT1513" s="17">
        <v>4.4871231780974401E-2</v>
      </c>
      <c r="AU1513" s="17">
        <v>4.5346699869941103E-2</v>
      </c>
      <c r="AV1513" s="17">
        <v>8.0655300962185705E-2</v>
      </c>
      <c r="AW1513" s="17"/>
      <c r="AX1513" s="17">
        <v>6.3841792252442298E-2</v>
      </c>
      <c r="AY1513" s="17">
        <v>5.0810417774628802E-2</v>
      </c>
      <c r="AZ1513" s="17"/>
      <c r="BA1513" s="17">
        <v>0.101388783096465</v>
      </c>
      <c r="BB1513" s="17">
        <v>2.4484757170522502E-2</v>
      </c>
      <c r="BC1513" s="17">
        <v>5.6275590739102599E-2</v>
      </c>
      <c r="BD1513" s="17">
        <v>0.174855698242043</v>
      </c>
      <c r="BE1513" s="17">
        <v>6.1941031481913301E-2</v>
      </c>
      <c r="BF1513" s="17"/>
      <c r="BG1513" s="17">
        <v>4.4215321369060499E-2</v>
      </c>
      <c r="BH1513" s="17">
        <v>8.5848219988646002E-2</v>
      </c>
    </row>
    <row r="1514" spans="2:60" x14ac:dyDescent="0.35">
      <c r="B1514" t="s">
        <v>351</v>
      </c>
      <c r="C1514" s="17">
        <v>9.0491532261880309E-3</v>
      </c>
      <c r="D1514" s="17">
        <v>5.4597497410166698E-3</v>
      </c>
      <c r="E1514" s="17">
        <v>1.25314720963699E-2</v>
      </c>
      <c r="F1514" s="17"/>
      <c r="G1514" s="17">
        <v>0</v>
      </c>
      <c r="H1514" s="17">
        <v>3.9764724295681002E-2</v>
      </c>
      <c r="I1514" s="17">
        <v>0</v>
      </c>
      <c r="J1514" s="17">
        <v>0</v>
      </c>
      <c r="K1514" s="17">
        <v>0</v>
      </c>
      <c r="L1514" s="17">
        <v>1.2142524083889101E-2</v>
      </c>
      <c r="M1514" s="17"/>
      <c r="N1514" s="17">
        <v>0</v>
      </c>
      <c r="O1514" s="17">
        <v>1.3914505352804901E-2</v>
      </c>
      <c r="P1514" s="17">
        <v>1.7074985059624501E-2</v>
      </c>
      <c r="Q1514" s="17">
        <v>0</v>
      </c>
      <c r="R1514" s="17">
        <v>0</v>
      </c>
      <c r="S1514" s="17"/>
      <c r="T1514" s="17">
        <v>0</v>
      </c>
      <c r="U1514" s="17">
        <v>1.4482341411638301E-2</v>
      </c>
      <c r="V1514" s="17">
        <v>1.5403265288075001E-2</v>
      </c>
      <c r="W1514" s="17">
        <v>0</v>
      </c>
      <c r="X1514" s="17"/>
      <c r="Y1514" s="17">
        <v>1.9977966782923701E-2</v>
      </c>
      <c r="Z1514" s="17">
        <v>5.9236213287886504E-3</v>
      </c>
      <c r="AA1514" s="17">
        <v>0</v>
      </c>
      <c r="AB1514" s="17">
        <v>0</v>
      </c>
      <c r="AC1514" s="17">
        <v>0</v>
      </c>
      <c r="AD1514" s="17">
        <v>0</v>
      </c>
      <c r="AE1514" s="17"/>
      <c r="AF1514" s="17">
        <v>9.8702845879808793E-3</v>
      </c>
      <c r="AG1514" s="17">
        <v>8.1373540514863996E-3</v>
      </c>
      <c r="AH1514" s="17"/>
      <c r="AI1514" s="17">
        <v>0</v>
      </c>
      <c r="AJ1514" s="17">
        <v>1.02872018418706E-2</v>
      </c>
      <c r="AK1514" s="17">
        <v>1.6572649802309301E-2</v>
      </c>
      <c r="AL1514" s="17">
        <v>0</v>
      </c>
      <c r="AM1514" s="17">
        <v>0</v>
      </c>
      <c r="AN1514" s="17">
        <v>3.4065685057317899E-2</v>
      </c>
      <c r="AO1514" s="17">
        <v>0</v>
      </c>
      <c r="AP1514" s="17"/>
      <c r="AQ1514" s="17">
        <v>5.5696335168985501E-3</v>
      </c>
      <c r="AR1514" s="17">
        <v>1.8286502778711401E-2</v>
      </c>
      <c r="AS1514" s="17"/>
      <c r="AT1514" s="17">
        <v>0</v>
      </c>
      <c r="AU1514" s="17">
        <v>6.5074107976990803E-3</v>
      </c>
      <c r="AV1514" s="17">
        <v>1.99367252720597E-2</v>
      </c>
      <c r="AW1514" s="17"/>
      <c r="AX1514" s="17">
        <v>1.0474305485861E-2</v>
      </c>
      <c r="AY1514" s="17">
        <v>8.5779233785312197E-3</v>
      </c>
      <c r="AZ1514" s="17"/>
      <c r="BA1514" s="17">
        <v>3.6007589718435998E-2</v>
      </c>
      <c r="BB1514" s="17">
        <v>8.9368671023768009E-3</v>
      </c>
      <c r="BC1514" s="17">
        <v>0</v>
      </c>
      <c r="BD1514" s="17">
        <v>0</v>
      </c>
      <c r="BE1514" s="17">
        <v>1.93433905141304E-2</v>
      </c>
      <c r="BF1514" s="17"/>
      <c r="BG1514" s="17">
        <v>1.5882155389251699E-2</v>
      </c>
      <c r="BH1514" s="17">
        <v>1.52478545076074E-2</v>
      </c>
    </row>
    <row r="1515" spans="2:60" x14ac:dyDescent="0.35">
      <c r="B1515" t="s">
        <v>352</v>
      </c>
      <c r="C1515" s="17">
        <v>1.9184786188418498E-2</v>
      </c>
      <c r="D1515" s="17">
        <v>1.7932924205692299E-2</v>
      </c>
      <c r="E1515" s="17">
        <v>2.06755912800239E-2</v>
      </c>
      <c r="F1515" s="17"/>
      <c r="G1515" s="17">
        <v>2.5416353451739801E-2</v>
      </c>
      <c r="H1515" s="17">
        <v>8.60904102901517E-2</v>
      </c>
      <c r="I1515" s="17">
        <v>1.1083475358155299E-2</v>
      </c>
      <c r="J1515" s="17">
        <v>0</v>
      </c>
      <c r="K1515" s="17">
        <v>0</v>
      </c>
      <c r="L1515" s="17">
        <v>0</v>
      </c>
      <c r="M1515" s="17"/>
      <c r="N1515" s="17">
        <v>4.2917182069166102E-2</v>
      </c>
      <c r="O1515" s="17">
        <v>1.25951595947089E-2</v>
      </c>
      <c r="P1515" s="17">
        <v>8.5756488506660202E-3</v>
      </c>
      <c r="Q1515" s="17">
        <v>4.3262369662017602E-2</v>
      </c>
      <c r="R1515" s="17">
        <v>0</v>
      </c>
      <c r="S1515" s="17"/>
      <c r="T1515" s="17">
        <v>1.0384578134005E-2</v>
      </c>
      <c r="U1515" s="17">
        <v>3.1585531004981203E-2</v>
      </c>
      <c r="V1515" s="17">
        <v>1.6705661011160101E-2</v>
      </c>
      <c r="W1515" s="17">
        <v>2.13190481161083E-2</v>
      </c>
      <c r="X1515" s="17"/>
      <c r="Y1515" s="17">
        <v>7.3013268070310404E-3</v>
      </c>
      <c r="Z1515" s="17">
        <v>3.0743617614860299E-2</v>
      </c>
      <c r="AA1515" s="17">
        <v>0</v>
      </c>
      <c r="AB1515" s="17">
        <v>3.57994578041472E-2</v>
      </c>
      <c r="AC1515" s="17">
        <v>0</v>
      </c>
      <c r="AD1515" s="17">
        <v>0</v>
      </c>
      <c r="AE1515" s="17"/>
      <c r="AF1515" s="17">
        <v>1.9332555180858701E-2</v>
      </c>
      <c r="AG1515" s="17">
        <v>1.9222409350907101E-2</v>
      </c>
      <c r="AH1515" s="17"/>
      <c r="AI1515" s="17">
        <v>0</v>
      </c>
      <c r="AJ1515" s="17">
        <v>1.8230957388140501E-2</v>
      </c>
      <c r="AK1515" s="17">
        <v>4.0838566979490301E-2</v>
      </c>
      <c r="AL1515" s="17">
        <v>0</v>
      </c>
      <c r="AM1515" s="17">
        <v>2.2750949451668102E-2</v>
      </c>
      <c r="AN1515" s="17">
        <v>0</v>
      </c>
      <c r="AO1515" s="17">
        <v>0</v>
      </c>
      <c r="AP1515" s="17"/>
      <c r="AQ1515" s="17">
        <v>1.62297134191608E-2</v>
      </c>
      <c r="AR1515" s="17">
        <v>1.9939828820681502E-2</v>
      </c>
      <c r="AS1515" s="17"/>
      <c r="AT1515" s="17">
        <v>8.8791557444455205E-3</v>
      </c>
      <c r="AU1515" s="17">
        <v>1.7480123406078001E-2</v>
      </c>
      <c r="AV1515" s="17">
        <v>1.7555686784026098E-2</v>
      </c>
      <c r="AW1515" s="17"/>
      <c r="AX1515" s="17">
        <v>2.2844130743488799E-2</v>
      </c>
      <c r="AY1515" s="17">
        <v>1.797481555861E-2</v>
      </c>
      <c r="AZ1515" s="17"/>
      <c r="BA1515" s="17">
        <v>0</v>
      </c>
      <c r="BB1515" s="17">
        <v>2.93537557553737E-2</v>
      </c>
      <c r="BC1515" s="17">
        <v>1.64014856212404E-2</v>
      </c>
      <c r="BD1515" s="17">
        <v>0</v>
      </c>
      <c r="BE1515" s="17">
        <v>0</v>
      </c>
      <c r="BF1515" s="17"/>
      <c r="BG1515" s="17">
        <v>2.18227304881486E-2</v>
      </c>
      <c r="BH1515" s="17">
        <v>0</v>
      </c>
    </row>
    <row r="1516" spans="2:60" x14ac:dyDescent="0.35">
      <c r="B1516" t="s">
        <v>280</v>
      </c>
      <c r="C1516" s="17">
        <v>2.7756868852658899E-2</v>
      </c>
      <c r="D1516" s="17">
        <v>3.0736473165777298E-2</v>
      </c>
      <c r="E1516" s="17">
        <v>2.09772979391925E-2</v>
      </c>
      <c r="F1516" s="17"/>
      <c r="G1516" s="17">
        <v>6.4681519547565902E-2</v>
      </c>
      <c r="H1516" s="17">
        <v>2.8951144744744899E-2</v>
      </c>
      <c r="I1516" s="17">
        <v>3.2214555857925299E-2</v>
      </c>
      <c r="J1516" s="17">
        <v>4.3532464639833297E-2</v>
      </c>
      <c r="K1516" s="17">
        <v>0</v>
      </c>
      <c r="L1516" s="17">
        <v>1.1770687175795399E-2</v>
      </c>
      <c r="M1516" s="17"/>
      <c r="N1516" s="17">
        <v>4.0672421420036103E-2</v>
      </c>
      <c r="O1516" s="17">
        <v>6.1721871320722002E-2</v>
      </c>
      <c r="P1516" s="17">
        <v>1.7169516195187001E-2</v>
      </c>
      <c r="Q1516" s="17">
        <v>0</v>
      </c>
      <c r="R1516" s="17">
        <v>0</v>
      </c>
      <c r="S1516" s="17"/>
      <c r="T1516" s="17">
        <v>1.2012210756754901E-2</v>
      </c>
      <c r="U1516" s="17">
        <v>3.2295615058313597E-2</v>
      </c>
      <c r="V1516" s="17">
        <v>3.1724026063795201E-2</v>
      </c>
      <c r="W1516" s="17">
        <v>2.9966589205853201E-2</v>
      </c>
      <c r="X1516" s="17"/>
      <c r="Y1516" s="17">
        <v>2.27763406051801E-2</v>
      </c>
      <c r="Z1516" s="17">
        <v>3.5286399266062897E-2</v>
      </c>
      <c r="AA1516" s="17">
        <v>0</v>
      </c>
      <c r="AB1516" s="17">
        <v>0</v>
      </c>
      <c r="AC1516" s="17">
        <v>0</v>
      </c>
      <c r="AD1516" s="17">
        <v>5.1917692517073503E-2</v>
      </c>
      <c r="AE1516" s="17"/>
      <c r="AF1516" s="17">
        <v>1.6944010050381399E-2</v>
      </c>
      <c r="AG1516" s="17">
        <v>3.6391308423570003E-2</v>
      </c>
      <c r="AH1516" s="17"/>
      <c r="AI1516" s="17">
        <v>0.20857925102574901</v>
      </c>
      <c r="AJ1516" s="17">
        <v>2.0021980501216501E-2</v>
      </c>
      <c r="AK1516" s="17">
        <v>1.0593128782008999E-2</v>
      </c>
      <c r="AL1516" s="17">
        <v>3.0960252776796902E-2</v>
      </c>
      <c r="AM1516" s="17">
        <v>2.2654734155972599E-2</v>
      </c>
      <c r="AN1516" s="17">
        <v>0</v>
      </c>
      <c r="AO1516" s="17">
        <v>0</v>
      </c>
      <c r="AP1516" s="17"/>
      <c r="AQ1516" s="17">
        <v>1.9375400964358799E-2</v>
      </c>
      <c r="AR1516" s="17">
        <v>6.7517635263543898E-3</v>
      </c>
      <c r="AS1516" s="17"/>
      <c r="AT1516" s="17">
        <v>1.5626257117925299E-2</v>
      </c>
      <c r="AU1516" s="17">
        <v>4.8245865602153201E-2</v>
      </c>
      <c r="AV1516" s="17">
        <v>8.6150890093734892E-3</v>
      </c>
      <c r="AW1516" s="17"/>
      <c r="AX1516" s="17">
        <v>2.3357696684508902E-2</v>
      </c>
      <c r="AY1516" s="17">
        <v>2.9211465171433301E-2</v>
      </c>
      <c r="AZ1516" s="17"/>
      <c r="BA1516" s="17">
        <v>0</v>
      </c>
      <c r="BB1516" s="17">
        <v>7.8290074861239005E-3</v>
      </c>
      <c r="BC1516" s="17">
        <v>1.5515933758486001E-2</v>
      </c>
      <c r="BD1516" s="17">
        <v>0</v>
      </c>
      <c r="BE1516" s="17">
        <v>3.8519142954510498E-2</v>
      </c>
      <c r="BF1516" s="17"/>
      <c r="BG1516" s="17">
        <v>5.82039047347809E-3</v>
      </c>
      <c r="BH1516" s="17">
        <v>3.0363564603581601E-2</v>
      </c>
    </row>
    <row r="1517" spans="2:60" x14ac:dyDescent="0.35">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c r="AY1517" s="17"/>
      <c r="AZ1517" s="17"/>
      <c r="BA1517" s="17"/>
      <c r="BB1517" s="17"/>
      <c r="BC1517" s="17"/>
      <c r="BD1517" s="17"/>
      <c r="BE1517" s="17"/>
      <c r="BF1517" s="17"/>
      <c r="BG1517" s="17"/>
      <c r="BH1517" s="17"/>
    </row>
    <row r="1518" spans="2:60" x14ac:dyDescent="0.35">
      <c r="B1518" s="6" t="s">
        <v>489</v>
      </c>
      <c r="C1518" s="17"/>
      <c r="D1518" s="17"/>
      <c r="E1518" s="17"/>
      <c r="F1518" s="17"/>
      <c r="G1518" s="17"/>
      <c r="H1518" s="17"/>
      <c r="I1518" s="17"/>
      <c r="J1518" s="17"/>
      <c r="K1518" s="17"/>
      <c r="L1518" s="17"/>
      <c r="M1518" s="17"/>
      <c r="N1518" s="17"/>
      <c r="O1518" s="17"/>
      <c r="P1518" s="17"/>
      <c r="Q1518" s="17"/>
      <c r="R1518" s="17"/>
      <c r="S1518" s="17"/>
      <c r="T1518" s="17"/>
      <c r="U1518" s="17"/>
      <c r="V1518" s="17"/>
      <c r="W1518" s="17"/>
      <c r="X1518" s="17"/>
      <c r="Y1518" s="17"/>
      <c r="Z1518" s="17"/>
      <c r="AA1518" s="17"/>
      <c r="AB1518" s="17"/>
      <c r="AC1518" s="17"/>
      <c r="AD1518" s="17"/>
      <c r="AE1518" s="17"/>
      <c r="AF1518" s="17"/>
      <c r="AG1518" s="17"/>
      <c r="AH1518" s="17"/>
      <c r="AI1518" s="17"/>
      <c r="AJ1518" s="17"/>
      <c r="AK1518" s="17"/>
      <c r="AL1518" s="17"/>
      <c r="AM1518" s="17"/>
      <c r="AN1518" s="17"/>
      <c r="AO1518" s="17"/>
      <c r="AP1518" s="17"/>
      <c r="AQ1518" s="17"/>
      <c r="AR1518" s="17"/>
      <c r="AS1518" s="17"/>
      <c r="AT1518" s="17"/>
      <c r="AU1518" s="17"/>
      <c r="AV1518" s="17"/>
      <c r="AW1518" s="17"/>
      <c r="AX1518" s="17"/>
      <c r="AY1518" s="17"/>
      <c r="AZ1518" s="17"/>
      <c r="BA1518" s="17"/>
      <c r="BB1518" s="17"/>
      <c r="BC1518" s="17"/>
      <c r="BD1518" s="17"/>
      <c r="BE1518" s="17"/>
      <c r="BF1518" s="17"/>
      <c r="BG1518" s="17"/>
      <c r="BH1518" s="17"/>
    </row>
    <row r="1519" spans="2:60" x14ac:dyDescent="0.35">
      <c r="B1519" s="24" t="s">
        <v>182</v>
      </c>
      <c r="C1519" s="17"/>
      <c r="D1519" s="17"/>
      <c r="E1519" s="17"/>
      <c r="F1519" s="17"/>
      <c r="G1519" s="17"/>
      <c r="H1519" s="17"/>
      <c r="I1519" s="17"/>
      <c r="J1519" s="17"/>
      <c r="K1519" s="17"/>
      <c r="L1519" s="17"/>
      <c r="M1519" s="17"/>
      <c r="N1519" s="17"/>
      <c r="O1519" s="17"/>
      <c r="P1519" s="17"/>
      <c r="Q1519" s="17"/>
      <c r="R1519" s="17"/>
      <c r="S1519" s="17"/>
      <c r="T1519" s="17"/>
      <c r="U1519" s="17"/>
      <c r="V1519" s="17"/>
      <c r="W1519" s="17"/>
      <c r="X1519" s="17"/>
      <c r="Y1519" s="17"/>
      <c r="Z1519" s="17"/>
      <c r="AA1519" s="17"/>
      <c r="AB1519" s="17"/>
      <c r="AC1519" s="17"/>
      <c r="AD1519" s="17"/>
      <c r="AE1519" s="17"/>
      <c r="AF1519" s="17"/>
      <c r="AG1519" s="17"/>
      <c r="AH1519" s="17"/>
      <c r="AI1519" s="17"/>
      <c r="AJ1519" s="17"/>
      <c r="AK1519" s="17"/>
      <c r="AL1519" s="17"/>
      <c r="AM1519" s="17"/>
      <c r="AN1519" s="17"/>
      <c r="AO1519" s="17"/>
      <c r="AP1519" s="17"/>
      <c r="AQ1519" s="17"/>
      <c r="AR1519" s="17"/>
      <c r="AS1519" s="17"/>
      <c r="AT1519" s="17"/>
      <c r="AU1519" s="17"/>
      <c r="AV1519" s="17"/>
      <c r="AW1519" s="17"/>
      <c r="AX1519" s="17"/>
      <c r="AY1519" s="17"/>
      <c r="AZ1519" s="17"/>
      <c r="BA1519" s="17"/>
      <c r="BB1519" s="17"/>
      <c r="BC1519" s="17"/>
      <c r="BD1519" s="17"/>
      <c r="BE1519" s="17"/>
      <c r="BF1519" s="17"/>
      <c r="BG1519" s="17"/>
      <c r="BH1519" s="17"/>
    </row>
    <row r="1520" spans="2:60" x14ac:dyDescent="0.35">
      <c r="B1520" t="s">
        <v>348</v>
      </c>
      <c r="C1520" s="17">
        <v>2.3585464816944401E-2</v>
      </c>
      <c r="D1520" s="17">
        <v>2.62217370050199E-2</v>
      </c>
      <c r="E1520" s="17">
        <v>2.11809268871311E-2</v>
      </c>
      <c r="F1520" s="17"/>
      <c r="G1520" s="17">
        <v>3.7866574001963901E-2</v>
      </c>
      <c r="H1520" s="17">
        <v>2.5382905721069701E-2</v>
      </c>
      <c r="I1520" s="17">
        <v>4.5928090333023398E-2</v>
      </c>
      <c r="J1520" s="17">
        <v>0</v>
      </c>
      <c r="K1520" s="17">
        <v>1.03260840842906E-2</v>
      </c>
      <c r="L1520" s="17">
        <v>2.3243431719470999E-2</v>
      </c>
      <c r="M1520" s="17"/>
      <c r="N1520" s="17">
        <v>2.63384667471247E-2</v>
      </c>
      <c r="O1520" s="17">
        <v>4.08319818676465E-2</v>
      </c>
      <c r="P1520" s="17">
        <v>6.0185398853380596E-3</v>
      </c>
      <c r="Q1520" s="17">
        <v>0</v>
      </c>
      <c r="R1520" s="17">
        <v>5.2921809460020799E-2</v>
      </c>
      <c r="S1520" s="17"/>
      <c r="T1520" s="17">
        <v>5.8411302770785802E-2</v>
      </c>
      <c r="U1520" s="17">
        <v>2.2632768483917001E-2</v>
      </c>
      <c r="V1520" s="17">
        <v>9.5277295195325996E-3</v>
      </c>
      <c r="W1520" s="17">
        <v>2.4313867847012099E-2</v>
      </c>
      <c r="X1520" s="17"/>
      <c r="Y1520" s="17">
        <v>3.8440841334639E-2</v>
      </c>
      <c r="Z1520" s="17">
        <v>2.1829811162395699E-2</v>
      </c>
      <c r="AA1520" s="17">
        <v>0</v>
      </c>
      <c r="AB1520" s="17">
        <v>1.8745182995956101E-2</v>
      </c>
      <c r="AC1520" s="17">
        <v>0</v>
      </c>
      <c r="AD1520" s="17">
        <v>0</v>
      </c>
      <c r="AE1520" s="17"/>
      <c r="AF1520" s="17">
        <v>2.04527228464947E-2</v>
      </c>
      <c r="AG1520" s="17">
        <v>2.8523854028397098E-2</v>
      </c>
      <c r="AH1520" s="17"/>
      <c r="AI1520" s="17">
        <v>0.100673574666927</v>
      </c>
      <c r="AJ1520" s="17">
        <v>2.9329200624875498E-2</v>
      </c>
      <c r="AK1520" s="17">
        <v>2.1356400007101799E-2</v>
      </c>
      <c r="AL1520" s="17">
        <v>0</v>
      </c>
      <c r="AM1520" s="17">
        <v>2.03388996640784E-2</v>
      </c>
      <c r="AN1520" s="17">
        <v>0</v>
      </c>
      <c r="AO1520" s="17">
        <v>0</v>
      </c>
      <c r="AP1520" s="17"/>
      <c r="AQ1520" s="17">
        <v>3.4021220932204901E-2</v>
      </c>
      <c r="AR1520" s="17">
        <v>1.2146410325309699E-2</v>
      </c>
      <c r="AS1520" s="17"/>
      <c r="AT1520" s="17">
        <v>1.0618902838925399E-2</v>
      </c>
      <c r="AU1520" s="17">
        <v>1.6861418865906901E-2</v>
      </c>
      <c r="AV1520" s="17">
        <v>2.90059894783792E-2</v>
      </c>
      <c r="AW1520" s="17"/>
      <c r="AX1520" s="17">
        <v>4.9457211830992998E-2</v>
      </c>
      <c r="AY1520" s="17">
        <v>1.28422011373284E-2</v>
      </c>
      <c r="AZ1520" s="17"/>
      <c r="BA1520" s="17">
        <v>7.7969105178500697E-2</v>
      </c>
      <c r="BB1520" s="17">
        <v>3.2895527419543297E-2</v>
      </c>
      <c r="BC1520" s="17">
        <v>1.36223290070489E-2</v>
      </c>
      <c r="BD1520" s="17">
        <v>0</v>
      </c>
      <c r="BE1520" s="17">
        <v>1.3047567539880201E-2</v>
      </c>
      <c r="BF1520" s="17"/>
      <c r="BG1520" s="17">
        <v>4.2675688922270603E-2</v>
      </c>
      <c r="BH1520" s="17">
        <v>1.06926337199414E-2</v>
      </c>
    </row>
    <row r="1521" spans="2:60" x14ac:dyDescent="0.35">
      <c r="B1521" t="s">
        <v>349</v>
      </c>
      <c r="C1521" s="17">
        <v>3.9848260596143797E-2</v>
      </c>
      <c r="D1521" s="17">
        <v>4.1736448677347E-2</v>
      </c>
      <c r="E1521" s="17">
        <v>3.8126048496645498E-2</v>
      </c>
      <c r="F1521" s="17"/>
      <c r="G1521" s="17">
        <v>2.7077678100541201E-2</v>
      </c>
      <c r="H1521" s="17">
        <v>8.44992727773341E-2</v>
      </c>
      <c r="I1521" s="17">
        <v>1.2769927281186399E-2</v>
      </c>
      <c r="J1521" s="17">
        <v>8.8697441390342704E-2</v>
      </c>
      <c r="K1521" s="17">
        <v>2.51484108079758E-2</v>
      </c>
      <c r="L1521" s="17">
        <v>1.11509896782055E-2</v>
      </c>
      <c r="M1521" s="17"/>
      <c r="N1521" s="17">
        <v>2.8021686896955798E-2</v>
      </c>
      <c r="O1521" s="17">
        <v>3.6942577084154403E-2</v>
      </c>
      <c r="P1521" s="17">
        <v>2.3549834507326301E-2</v>
      </c>
      <c r="Q1521" s="17">
        <v>4.72217899506766E-2</v>
      </c>
      <c r="R1521" s="17">
        <v>0.107311411231161</v>
      </c>
      <c r="S1521" s="17"/>
      <c r="T1521" s="17">
        <v>5.91444524653012E-2</v>
      </c>
      <c r="U1521" s="17">
        <v>3.03061979130873E-2</v>
      </c>
      <c r="V1521" s="17">
        <v>3.4233132428220597E-2</v>
      </c>
      <c r="W1521" s="17">
        <v>4.57762874983507E-2</v>
      </c>
      <c r="X1521" s="17"/>
      <c r="Y1521" s="17">
        <v>4.5816259342266498E-2</v>
      </c>
      <c r="Z1521" s="17">
        <v>5.3093572060448901E-2</v>
      </c>
      <c r="AA1521" s="17">
        <v>0</v>
      </c>
      <c r="AB1521" s="17">
        <v>2.31973916330885E-2</v>
      </c>
      <c r="AC1521" s="17">
        <v>0</v>
      </c>
      <c r="AD1521" s="17">
        <v>0</v>
      </c>
      <c r="AE1521" s="17"/>
      <c r="AF1521" s="17">
        <v>5.4043804246188598E-2</v>
      </c>
      <c r="AG1521" s="17">
        <v>1.9037753028698302E-2</v>
      </c>
      <c r="AH1521" s="17"/>
      <c r="AI1521" s="17">
        <v>3.86105027646617E-2</v>
      </c>
      <c r="AJ1521" s="17">
        <v>3.9136679403015198E-2</v>
      </c>
      <c r="AK1521" s="17">
        <v>2.17591525535362E-2</v>
      </c>
      <c r="AL1521" s="17">
        <v>3.1146765454708802E-2</v>
      </c>
      <c r="AM1521" s="17">
        <v>3.05884371171849E-2</v>
      </c>
      <c r="AN1521" s="17">
        <v>0.138787910001447</v>
      </c>
      <c r="AO1521" s="17">
        <v>0</v>
      </c>
      <c r="AP1521" s="17"/>
      <c r="AQ1521" s="17">
        <v>5.4466870583916402E-2</v>
      </c>
      <c r="AR1521" s="17">
        <v>1.9800030660857199E-2</v>
      </c>
      <c r="AS1521" s="17"/>
      <c r="AT1521" s="17">
        <v>3.2301656563580403E-2</v>
      </c>
      <c r="AU1521" s="17">
        <v>2.6557547664735798E-2</v>
      </c>
      <c r="AV1521" s="17">
        <v>6.7676492222821599E-2</v>
      </c>
      <c r="AW1521" s="17"/>
      <c r="AX1521" s="17">
        <v>4.0810027321951103E-2</v>
      </c>
      <c r="AY1521" s="17">
        <v>3.9448886192551401E-2</v>
      </c>
      <c r="AZ1521" s="17"/>
      <c r="BA1521" s="17">
        <v>5.9360989460595398E-2</v>
      </c>
      <c r="BB1521" s="17">
        <v>6.4823890615897606E-2</v>
      </c>
      <c r="BC1521" s="17">
        <v>3.5227977936662297E-2</v>
      </c>
      <c r="BD1521" s="17">
        <v>7.3313677895438495E-2</v>
      </c>
      <c r="BE1521" s="17">
        <v>0</v>
      </c>
      <c r="BF1521" s="17"/>
      <c r="BG1521" s="17">
        <v>6.3638538615264098E-2</v>
      </c>
      <c r="BH1521" s="17">
        <v>1.32322640992173E-2</v>
      </c>
    </row>
    <row r="1522" spans="2:60" x14ac:dyDescent="0.35">
      <c r="B1522" t="s">
        <v>350</v>
      </c>
      <c r="C1522" s="17">
        <v>0.18972012016425799</v>
      </c>
      <c r="D1522" s="17">
        <v>0.17775952767420899</v>
      </c>
      <c r="E1522" s="17">
        <v>0.20062934965712001</v>
      </c>
      <c r="F1522" s="17"/>
      <c r="G1522" s="17">
        <v>0.24367109252900501</v>
      </c>
      <c r="H1522" s="17">
        <v>0.26755192036039499</v>
      </c>
      <c r="I1522" s="17">
        <v>0.22116595997813099</v>
      </c>
      <c r="J1522" s="17">
        <v>0.19114008734521901</v>
      </c>
      <c r="K1522" s="17">
        <v>0.124549641872388</v>
      </c>
      <c r="L1522" s="17">
        <v>0.123582797211095</v>
      </c>
      <c r="M1522" s="17"/>
      <c r="N1522" s="17">
        <v>0.296190108281494</v>
      </c>
      <c r="O1522" s="17">
        <v>0.163075170508758</v>
      </c>
      <c r="P1522" s="17">
        <v>0.218982567486081</v>
      </c>
      <c r="Q1522" s="17">
        <v>0.16451739354081901</v>
      </c>
      <c r="R1522" s="17">
        <v>0</v>
      </c>
      <c r="S1522" s="17"/>
      <c r="T1522" s="17">
        <v>0.14929635986967299</v>
      </c>
      <c r="U1522" s="17">
        <v>0.14404488330457799</v>
      </c>
      <c r="V1522" s="17">
        <v>0.22564339309217399</v>
      </c>
      <c r="W1522" s="17">
        <v>0.20272582952130799</v>
      </c>
      <c r="X1522" s="17"/>
      <c r="Y1522" s="17">
        <v>0.20615360550867501</v>
      </c>
      <c r="Z1522" s="17">
        <v>0.147852461721828</v>
      </c>
      <c r="AA1522" s="17">
        <v>0.36283301134652202</v>
      </c>
      <c r="AB1522" s="17">
        <v>0.25660758582052701</v>
      </c>
      <c r="AC1522" s="17">
        <v>0</v>
      </c>
      <c r="AD1522" s="17">
        <v>0.20239654764336501</v>
      </c>
      <c r="AE1522" s="17"/>
      <c r="AF1522" s="17">
        <v>0.16611900258401099</v>
      </c>
      <c r="AG1522" s="17">
        <v>0.22705296332546401</v>
      </c>
      <c r="AH1522" s="17"/>
      <c r="AI1522" s="17">
        <v>0.30867379485979601</v>
      </c>
      <c r="AJ1522" s="17">
        <v>0.23920652648228499</v>
      </c>
      <c r="AK1522" s="17">
        <v>0.17865310487873901</v>
      </c>
      <c r="AL1522" s="17">
        <v>0.12849640748070101</v>
      </c>
      <c r="AM1522" s="17">
        <v>0.18064694310146101</v>
      </c>
      <c r="AN1522" s="17">
        <v>0.168077980384613</v>
      </c>
      <c r="AO1522" s="17">
        <v>0</v>
      </c>
      <c r="AP1522" s="17"/>
      <c r="AQ1522" s="17">
        <v>0.197462888315832</v>
      </c>
      <c r="AR1522" s="17">
        <v>0.18645907935624301</v>
      </c>
      <c r="AS1522" s="17"/>
      <c r="AT1522" s="17">
        <v>0.117870595006169</v>
      </c>
      <c r="AU1522" s="17">
        <v>0.24949028460660699</v>
      </c>
      <c r="AV1522" s="17">
        <v>0.15124781186942901</v>
      </c>
      <c r="AW1522" s="17"/>
      <c r="AX1522" s="17">
        <v>0.146839929774085</v>
      </c>
      <c r="AY1522" s="17">
        <v>0.20752615358533399</v>
      </c>
      <c r="AZ1522" s="17"/>
      <c r="BA1522" s="17">
        <v>0.27740604913109601</v>
      </c>
      <c r="BB1522" s="17">
        <v>0.19754030121666499</v>
      </c>
      <c r="BC1522" s="17">
        <v>0.23220404389863999</v>
      </c>
      <c r="BD1522" s="17">
        <v>6.9958912632887393E-2</v>
      </c>
      <c r="BE1522" s="17">
        <v>9.0398429068866706E-2</v>
      </c>
      <c r="BF1522" s="17"/>
      <c r="BG1522" s="17">
        <v>0.214869742365454</v>
      </c>
      <c r="BH1522" s="17">
        <v>8.6709334655585293E-2</v>
      </c>
    </row>
    <row r="1523" spans="2:60" x14ac:dyDescent="0.35">
      <c r="B1523" t="s">
        <v>351</v>
      </c>
      <c r="C1523" s="17">
        <v>0.473299578620623</v>
      </c>
      <c r="D1523" s="17">
        <v>0.47995096355928601</v>
      </c>
      <c r="E1523" s="17">
        <v>0.46723286538700998</v>
      </c>
      <c r="F1523" s="17"/>
      <c r="G1523" s="17">
        <v>0.48171022799025698</v>
      </c>
      <c r="H1523" s="17">
        <v>0.35367484432334501</v>
      </c>
      <c r="I1523" s="17">
        <v>0.40480689035689399</v>
      </c>
      <c r="J1523" s="17">
        <v>0.42121801112623602</v>
      </c>
      <c r="K1523" s="17">
        <v>0.528358272497226</v>
      </c>
      <c r="L1523" s="17">
        <v>0.611938958254302</v>
      </c>
      <c r="M1523" s="17"/>
      <c r="N1523" s="17">
        <v>0.42264190158696002</v>
      </c>
      <c r="O1523" s="17">
        <v>0.48292807369464702</v>
      </c>
      <c r="P1523" s="17">
        <v>0.455757569397998</v>
      </c>
      <c r="Q1523" s="17">
        <v>0.57422791801829198</v>
      </c>
      <c r="R1523" s="17">
        <v>0.56579481471928394</v>
      </c>
      <c r="S1523" s="17"/>
      <c r="T1523" s="17">
        <v>0.478260825887174</v>
      </c>
      <c r="U1523" s="17">
        <v>0.60187266260528804</v>
      </c>
      <c r="V1523" s="17">
        <v>0.384246026458332</v>
      </c>
      <c r="W1523" s="17">
        <v>0.49423964553094002</v>
      </c>
      <c r="X1523" s="17"/>
      <c r="Y1523" s="17">
        <v>0.41165289439083902</v>
      </c>
      <c r="Z1523" s="17">
        <v>0.46531493218283199</v>
      </c>
      <c r="AA1523" s="17">
        <v>0.34232362263160698</v>
      </c>
      <c r="AB1523" s="17">
        <v>0.53996855167260804</v>
      </c>
      <c r="AC1523" s="17">
        <v>1</v>
      </c>
      <c r="AD1523" s="17">
        <v>0.61773438247213996</v>
      </c>
      <c r="AE1523" s="17"/>
      <c r="AF1523" s="17">
        <v>0.49672746057431499</v>
      </c>
      <c r="AG1523" s="17">
        <v>0.438322163014913</v>
      </c>
      <c r="AH1523" s="17"/>
      <c r="AI1523" s="17">
        <v>0.34265355984462698</v>
      </c>
      <c r="AJ1523" s="17">
        <v>0.42508905389660601</v>
      </c>
      <c r="AK1523" s="17">
        <v>0.50315751791398899</v>
      </c>
      <c r="AL1523" s="17">
        <v>0.491465231832238</v>
      </c>
      <c r="AM1523" s="17">
        <v>0.45210689472858001</v>
      </c>
      <c r="AN1523" s="17">
        <v>0.49988419598501599</v>
      </c>
      <c r="AO1523" s="17">
        <v>0.86886789041998802</v>
      </c>
      <c r="AP1523" s="17"/>
      <c r="AQ1523" s="17">
        <v>0.44617010502173399</v>
      </c>
      <c r="AR1523" s="17">
        <v>0.522848869536789</v>
      </c>
      <c r="AS1523" s="17"/>
      <c r="AT1523" s="17">
        <v>0.60514796599848597</v>
      </c>
      <c r="AU1523" s="17">
        <v>0.40342581494088697</v>
      </c>
      <c r="AV1523" s="17">
        <v>0.51027556275756103</v>
      </c>
      <c r="AW1523" s="17"/>
      <c r="AX1523" s="17">
        <v>0.53558175420602705</v>
      </c>
      <c r="AY1523" s="17">
        <v>0.44743685529966598</v>
      </c>
      <c r="AZ1523" s="17"/>
      <c r="BA1523" s="17">
        <v>0.45655179079046898</v>
      </c>
      <c r="BB1523" s="17">
        <v>0.42393749959028398</v>
      </c>
      <c r="BC1523" s="17">
        <v>0.49950789807164597</v>
      </c>
      <c r="BD1523" s="17">
        <v>0.52477874527983104</v>
      </c>
      <c r="BE1523" s="17">
        <v>0.60110907126706603</v>
      </c>
      <c r="BF1523" s="17"/>
      <c r="BG1523" s="17">
        <v>0.43101421839305099</v>
      </c>
      <c r="BH1523" s="17">
        <v>0.58733233735824597</v>
      </c>
    </row>
    <row r="1524" spans="2:60" x14ac:dyDescent="0.35">
      <c r="B1524" t="s">
        <v>352</v>
      </c>
      <c r="C1524" s="17">
        <v>0.23663560223695601</v>
      </c>
      <c r="D1524" s="17">
        <v>0.221311558467193</v>
      </c>
      <c r="E1524" s="17">
        <v>0.25061262807259799</v>
      </c>
      <c r="F1524" s="17"/>
      <c r="G1524" s="17">
        <v>0.15435919161016001</v>
      </c>
      <c r="H1524" s="17">
        <v>0.26004814081938299</v>
      </c>
      <c r="I1524" s="17">
        <v>0.26166002836482799</v>
      </c>
      <c r="J1524" s="17">
        <v>0.25982470144429098</v>
      </c>
      <c r="K1524" s="17">
        <v>0.26296317605300601</v>
      </c>
      <c r="L1524" s="17">
        <v>0.20335942973147</v>
      </c>
      <c r="M1524" s="17"/>
      <c r="N1524" s="17">
        <v>0.18843491432506099</v>
      </c>
      <c r="O1524" s="17">
        <v>0.234555628952167</v>
      </c>
      <c r="P1524" s="17">
        <v>0.26764214697270799</v>
      </c>
      <c r="Q1524" s="17">
        <v>0.21403289849021201</v>
      </c>
      <c r="R1524" s="17">
        <v>0.23512623062842999</v>
      </c>
      <c r="S1524" s="17"/>
      <c r="T1524" s="17">
        <v>0.221833515928894</v>
      </c>
      <c r="U1524" s="17">
        <v>0.19002931110604801</v>
      </c>
      <c r="V1524" s="17">
        <v>0.27203081079492603</v>
      </c>
      <c r="W1524" s="17">
        <v>0.23294436960238901</v>
      </c>
      <c r="X1524" s="17"/>
      <c r="Y1524" s="17">
        <v>0.26464552053898999</v>
      </c>
      <c r="Z1524" s="17">
        <v>0.26434712868400201</v>
      </c>
      <c r="AA1524" s="17">
        <v>0.294843366021872</v>
      </c>
      <c r="AB1524" s="17">
        <v>0.16148128787782101</v>
      </c>
      <c r="AC1524" s="17">
        <v>0</v>
      </c>
      <c r="AD1524" s="17">
        <v>0.123178345237707</v>
      </c>
      <c r="AE1524" s="17"/>
      <c r="AF1524" s="17">
        <v>0.23273087671758699</v>
      </c>
      <c r="AG1524" s="17">
        <v>0.245004316130848</v>
      </c>
      <c r="AH1524" s="17"/>
      <c r="AI1524" s="17">
        <v>6.8284187088985496E-2</v>
      </c>
      <c r="AJ1524" s="17">
        <v>0.241679130476399</v>
      </c>
      <c r="AK1524" s="17">
        <v>0.24201041607916801</v>
      </c>
      <c r="AL1524" s="17">
        <v>0.28609622717408001</v>
      </c>
      <c r="AM1524" s="17">
        <v>0.31631882538869599</v>
      </c>
      <c r="AN1524" s="17">
        <v>0.15513523111504801</v>
      </c>
      <c r="AO1524" s="17">
        <v>3.56070782388236E-2</v>
      </c>
      <c r="AP1524" s="17"/>
      <c r="AQ1524" s="17">
        <v>0.22737737848599801</v>
      </c>
      <c r="AR1524" s="17">
        <v>0.23851477789007999</v>
      </c>
      <c r="AS1524" s="17"/>
      <c r="AT1524" s="17">
        <v>0.188622623407386</v>
      </c>
      <c r="AU1524" s="17">
        <v>0.263430409651423</v>
      </c>
      <c r="AV1524" s="17">
        <v>0.220719862834343</v>
      </c>
      <c r="AW1524" s="17"/>
      <c r="AX1524" s="17">
        <v>0.21956734780571399</v>
      </c>
      <c r="AY1524" s="17">
        <v>0.24372320856698301</v>
      </c>
      <c r="AZ1524" s="17"/>
      <c r="BA1524" s="17">
        <v>0.128712065439339</v>
      </c>
      <c r="BB1524" s="17">
        <v>0.247469849556123</v>
      </c>
      <c r="BC1524" s="17">
        <v>0.20789538630072599</v>
      </c>
      <c r="BD1524" s="17">
        <v>0.33194866419184299</v>
      </c>
      <c r="BE1524" s="17">
        <v>0.25307341463331401</v>
      </c>
      <c r="BF1524" s="17"/>
      <c r="BG1524" s="17">
        <v>0.22170153103968601</v>
      </c>
      <c r="BH1524" s="17">
        <v>0.26730947757560197</v>
      </c>
    </row>
    <row r="1525" spans="2:60" x14ac:dyDescent="0.35">
      <c r="B1525" t="s">
        <v>280</v>
      </c>
      <c r="C1525" s="17">
        <v>3.69109735650743E-2</v>
      </c>
      <c r="D1525" s="17">
        <v>5.3019764616944798E-2</v>
      </c>
      <c r="E1525" s="17">
        <v>2.2218181499496101E-2</v>
      </c>
      <c r="F1525" s="17"/>
      <c r="G1525" s="17">
        <v>5.5315235768073102E-2</v>
      </c>
      <c r="H1525" s="17">
        <v>8.8429159984736092E-3</v>
      </c>
      <c r="I1525" s="17">
        <v>5.3669103685936997E-2</v>
      </c>
      <c r="J1525" s="17">
        <v>3.9119758693910801E-2</v>
      </c>
      <c r="K1525" s="17">
        <v>4.8654414685113501E-2</v>
      </c>
      <c r="L1525" s="17">
        <v>2.67243934054564E-2</v>
      </c>
      <c r="M1525" s="17"/>
      <c r="N1525" s="17">
        <v>3.8372922162404802E-2</v>
      </c>
      <c r="O1525" s="17">
        <v>4.16665678926273E-2</v>
      </c>
      <c r="P1525" s="17">
        <v>2.8049341750548799E-2</v>
      </c>
      <c r="Q1525" s="17">
        <v>0</v>
      </c>
      <c r="R1525" s="17">
        <v>3.8845733961104099E-2</v>
      </c>
      <c r="S1525" s="17"/>
      <c r="T1525" s="17">
        <v>3.3053543078172799E-2</v>
      </c>
      <c r="U1525" s="17">
        <v>1.11141765870816E-2</v>
      </c>
      <c r="V1525" s="17">
        <v>7.4318907706814499E-2</v>
      </c>
      <c r="W1525" s="17">
        <v>0</v>
      </c>
      <c r="X1525" s="17"/>
      <c r="Y1525" s="17">
        <v>3.3290878884590598E-2</v>
      </c>
      <c r="Z1525" s="17">
        <v>4.7562094188492998E-2</v>
      </c>
      <c r="AA1525" s="17">
        <v>0</v>
      </c>
      <c r="AB1525" s="17">
        <v>0</v>
      </c>
      <c r="AC1525" s="17">
        <v>0</v>
      </c>
      <c r="AD1525" s="17">
        <v>5.6690724646787198E-2</v>
      </c>
      <c r="AE1525" s="17"/>
      <c r="AF1525" s="17">
        <v>2.99261330314032E-2</v>
      </c>
      <c r="AG1525" s="17">
        <v>4.2058950471680498E-2</v>
      </c>
      <c r="AH1525" s="17"/>
      <c r="AI1525" s="17">
        <v>0.14110438077500301</v>
      </c>
      <c r="AJ1525" s="17">
        <v>2.5559409116818699E-2</v>
      </c>
      <c r="AK1525" s="17">
        <v>3.3063408567466299E-2</v>
      </c>
      <c r="AL1525" s="17">
        <v>6.2795368058272294E-2</v>
      </c>
      <c r="AM1525" s="17">
        <v>0</v>
      </c>
      <c r="AN1525" s="17">
        <v>3.8114682513875002E-2</v>
      </c>
      <c r="AO1525" s="17">
        <v>9.5525031341187894E-2</v>
      </c>
      <c r="AP1525" s="17"/>
      <c r="AQ1525" s="17">
        <v>4.0501536660315203E-2</v>
      </c>
      <c r="AR1525" s="17">
        <v>2.0230832230720301E-2</v>
      </c>
      <c r="AS1525" s="17"/>
      <c r="AT1525" s="17">
        <v>4.5438256185453003E-2</v>
      </c>
      <c r="AU1525" s="17">
        <v>4.02345242704404E-2</v>
      </c>
      <c r="AV1525" s="17">
        <v>2.1074280837466101E-2</v>
      </c>
      <c r="AW1525" s="17"/>
      <c r="AX1525" s="17">
        <v>7.7437290612301403E-3</v>
      </c>
      <c r="AY1525" s="17">
        <v>4.9022695218137603E-2</v>
      </c>
      <c r="AZ1525" s="17"/>
      <c r="BA1525" s="17">
        <v>0</v>
      </c>
      <c r="BB1525" s="17">
        <v>3.3332931601488203E-2</v>
      </c>
      <c r="BC1525" s="17">
        <v>1.15423647852761E-2</v>
      </c>
      <c r="BD1525" s="17">
        <v>0</v>
      </c>
      <c r="BE1525" s="17">
        <v>4.2371517490872798E-2</v>
      </c>
      <c r="BF1525" s="17"/>
      <c r="BG1525" s="17">
        <v>2.6100280664274101E-2</v>
      </c>
      <c r="BH1525" s="17">
        <v>3.4723952591407897E-2</v>
      </c>
    </row>
    <row r="1526" spans="2:60" x14ac:dyDescent="0.35">
      <c r="C1526" s="17"/>
      <c r="D1526" s="17"/>
      <c r="E1526" s="17"/>
      <c r="F1526" s="17"/>
      <c r="G1526" s="17"/>
      <c r="H1526" s="17"/>
      <c r="I1526" s="17"/>
      <c r="J1526" s="17"/>
      <c r="K1526" s="17"/>
      <c r="L1526" s="17"/>
      <c r="M1526" s="17"/>
      <c r="N1526" s="17"/>
      <c r="O1526" s="17"/>
      <c r="P1526" s="17"/>
      <c r="Q1526" s="17"/>
      <c r="R1526" s="17"/>
      <c r="S1526" s="17"/>
      <c r="T1526" s="17"/>
      <c r="U1526" s="17"/>
      <c r="V1526" s="17"/>
      <c r="W1526" s="17"/>
      <c r="X1526" s="17"/>
      <c r="Y1526" s="17"/>
      <c r="Z1526" s="17"/>
      <c r="AA1526" s="17"/>
      <c r="AB1526" s="17"/>
      <c r="AC1526" s="17"/>
      <c r="AD1526" s="17"/>
      <c r="AE1526" s="17"/>
      <c r="AF1526" s="17"/>
      <c r="AG1526" s="17"/>
      <c r="AH1526" s="17"/>
      <c r="AI1526" s="17"/>
      <c r="AJ1526" s="17"/>
      <c r="AK1526" s="17"/>
      <c r="AL1526" s="17"/>
      <c r="AM1526" s="17"/>
      <c r="AN1526" s="17"/>
      <c r="AO1526" s="17"/>
      <c r="AP1526" s="17"/>
      <c r="AQ1526" s="17"/>
      <c r="AR1526" s="17"/>
      <c r="AS1526" s="17"/>
      <c r="AT1526" s="17"/>
      <c r="AU1526" s="17"/>
      <c r="AV1526" s="17"/>
      <c r="AW1526" s="17"/>
      <c r="AX1526" s="17"/>
      <c r="AY1526" s="17"/>
      <c r="AZ1526" s="17"/>
      <c r="BA1526" s="17"/>
      <c r="BB1526" s="17"/>
      <c r="BC1526" s="17"/>
      <c r="BD1526" s="17"/>
      <c r="BE1526" s="17"/>
      <c r="BF1526" s="17"/>
      <c r="BG1526" s="17"/>
      <c r="BH1526" s="17"/>
    </row>
    <row r="1527" spans="2:60" x14ac:dyDescent="0.35">
      <c r="B1527" s="6" t="s">
        <v>490</v>
      </c>
      <c r="C1527" s="17"/>
      <c r="D1527" s="17"/>
      <c r="E1527" s="17"/>
      <c r="F1527" s="17"/>
      <c r="G1527" s="17"/>
      <c r="H1527" s="17"/>
      <c r="I1527" s="17"/>
      <c r="J1527" s="17"/>
      <c r="K1527" s="17"/>
      <c r="L1527" s="17"/>
      <c r="M1527" s="17"/>
      <c r="N1527" s="17"/>
      <c r="O1527" s="17"/>
      <c r="P1527" s="17"/>
      <c r="Q1527" s="17"/>
      <c r="R1527" s="17"/>
      <c r="S1527" s="17"/>
      <c r="T1527" s="17"/>
      <c r="U1527" s="17"/>
      <c r="V1527" s="17"/>
      <c r="W1527" s="17"/>
      <c r="X1527" s="17"/>
      <c r="Y1527" s="17"/>
      <c r="Z1527" s="17"/>
      <c r="AA1527" s="17"/>
      <c r="AB1527" s="17"/>
      <c r="AC1527" s="17"/>
      <c r="AD1527" s="17"/>
      <c r="AE1527" s="17"/>
      <c r="AF1527" s="17"/>
      <c r="AG1527" s="17"/>
      <c r="AH1527" s="17"/>
      <c r="AI1527" s="17"/>
      <c r="AJ1527" s="17"/>
      <c r="AK1527" s="17"/>
      <c r="AL1527" s="17"/>
      <c r="AM1527" s="17"/>
      <c r="AN1527" s="17"/>
      <c r="AO1527" s="17"/>
      <c r="AP1527" s="17"/>
      <c r="AQ1527" s="17"/>
      <c r="AR1527" s="17"/>
      <c r="AS1527" s="17"/>
      <c r="AT1527" s="17"/>
      <c r="AU1527" s="17"/>
      <c r="AV1527" s="17"/>
      <c r="AW1527" s="17"/>
      <c r="AX1527" s="17"/>
      <c r="AY1527" s="17"/>
      <c r="AZ1527" s="17"/>
      <c r="BA1527" s="17"/>
      <c r="BB1527" s="17"/>
      <c r="BC1527" s="17"/>
      <c r="BD1527" s="17"/>
      <c r="BE1527" s="17"/>
      <c r="BF1527" s="17"/>
      <c r="BG1527" s="17"/>
      <c r="BH1527" s="17"/>
    </row>
    <row r="1528" spans="2:60" x14ac:dyDescent="0.35">
      <c r="B1528" s="24" t="s">
        <v>182</v>
      </c>
      <c r="C1528" s="17"/>
      <c r="D1528" s="17"/>
      <c r="E1528" s="17"/>
      <c r="F1528" s="17"/>
      <c r="G1528" s="17"/>
      <c r="H1528" s="17"/>
      <c r="I1528" s="17"/>
      <c r="J1528" s="17"/>
      <c r="K1528" s="17"/>
      <c r="L1528" s="17"/>
      <c r="M1528" s="17"/>
      <c r="N1528" s="17"/>
      <c r="O1528" s="17"/>
      <c r="P1528" s="17"/>
      <c r="Q1528" s="17"/>
      <c r="R1528" s="17"/>
      <c r="S1528" s="17"/>
      <c r="T1528" s="17"/>
      <c r="U1528" s="17"/>
      <c r="V1528" s="17"/>
      <c r="W1528" s="17"/>
      <c r="X1528" s="17"/>
      <c r="Y1528" s="17"/>
      <c r="Z1528" s="17"/>
      <c r="AA1528" s="17"/>
      <c r="AB1528" s="17"/>
      <c r="AC1528" s="17"/>
      <c r="AD1528" s="17"/>
      <c r="AE1528" s="17"/>
      <c r="AF1528" s="17"/>
      <c r="AG1528" s="17"/>
      <c r="AH1528" s="17"/>
      <c r="AI1528" s="17"/>
      <c r="AJ1528" s="17"/>
      <c r="AK1528" s="17"/>
      <c r="AL1528" s="17"/>
      <c r="AM1528" s="17"/>
      <c r="AN1528" s="17"/>
      <c r="AO1528" s="17"/>
      <c r="AP1528" s="17"/>
      <c r="AQ1528" s="17"/>
      <c r="AR1528" s="17"/>
      <c r="AS1528" s="17"/>
      <c r="AT1528" s="17"/>
      <c r="AU1528" s="17"/>
      <c r="AV1528" s="17"/>
      <c r="AW1528" s="17"/>
      <c r="AX1528" s="17"/>
      <c r="AY1528" s="17"/>
      <c r="AZ1528" s="17"/>
      <c r="BA1528" s="17"/>
      <c r="BB1528" s="17"/>
      <c r="BC1528" s="17"/>
      <c r="BD1528" s="17"/>
      <c r="BE1528" s="17"/>
      <c r="BF1528" s="17"/>
      <c r="BG1528" s="17"/>
      <c r="BH1528" s="17"/>
    </row>
    <row r="1529" spans="2:60" x14ac:dyDescent="0.35">
      <c r="B1529" t="s">
        <v>348</v>
      </c>
      <c r="C1529" s="17">
        <v>5.6254838582085298E-2</v>
      </c>
      <c r="D1529" s="17">
        <v>7.4954540151378299E-2</v>
      </c>
      <c r="E1529" s="17">
        <v>3.8761846183661103E-2</v>
      </c>
      <c r="F1529" s="17"/>
      <c r="G1529" s="17">
        <v>0</v>
      </c>
      <c r="H1529" s="17">
        <v>3.4901713922493298E-2</v>
      </c>
      <c r="I1529" s="17">
        <v>4.0672952780911799E-2</v>
      </c>
      <c r="J1529" s="17">
        <v>8.6341678307741795E-2</v>
      </c>
      <c r="K1529" s="17">
        <v>8.0653984288090105E-2</v>
      </c>
      <c r="L1529" s="17">
        <v>6.9120479811849003E-2</v>
      </c>
      <c r="M1529" s="17"/>
      <c r="N1529" s="17">
        <v>3.9353915451806998E-2</v>
      </c>
      <c r="O1529" s="17">
        <v>6.7331780941010805E-2</v>
      </c>
      <c r="P1529" s="17">
        <v>3.4912643672654099E-2</v>
      </c>
      <c r="Q1529" s="17">
        <v>0.143420882456156</v>
      </c>
      <c r="R1529" s="17">
        <v>6.10047609557638E-2</v>
      </c>
      <c r="S1529" s="17"/>
      <c r="T1529" s="17">
        <v>7.7789302731453097E-2</v>
      </c>
      <c r="U1529" s="17">
        <v>1.2763589700491001E-2</v>
      </c>
      <c r="V1529" s="17">
        <v>6.9555140128954598E-2</v>
      </c>
      <c r="W1529" s="17">
        <v>6.0187495228786303E-2</v>
      </c>
      <c r="X1529" s="17"/>
      <c r="Y1529" s="17">
        <v>8.1360705369521502E-2</v>
      </c>
      <c r="Z1529" s="17">
        <v>5.2098468180600099E-2</v>
      </c>
      <c r="AA1529" s="17">
        <v>0</v>
      </c>
      <c r="AB1529" s="17">
        <v>7.1974653939339606E-2</v>
      </c>
      <c r="AC1529" s="17">
        <v>0</v>
      </c>
      <c r="AD1529" s="17">
        <v>2.2158783121144901E-2</v>
      </c>
      <c r="AE1529" s="17"/>
      <c r="AF1529" s="17">
        <v>6.0178088643672502E-2</v>
      </c>
      <c r="AG1529" s="17">
        <v>5.1462162689919599E-2</v>
      </c>
      <c r="AH1529" s="17"/>
      <c r="AI1529" s="17">
        <v>6.5732378027144198E-2</v>
      </c>
      <c r="AJ1529" s="17">
        <v>9.9453959171850195E-2</v>
      </c>
      <c r="AK1529" s="17">
        <v>3.1368344870746002E-2</v>
      </c>
      <c r="AL1529" s="17">
        <v>5.1098330949315603E-2</v>
      </c>
      <c r="AM1529" s="17">
        <v>5.6006646167304802E-2</v>
      </c>
      <c r="AN1529" s="17">
        <v>1.9721369269404401E-2</v>
      </c>
      <c r="AO1529" s="17">
        <v>0</v>
      </c>
      <c r="AP1529" s="17"/>
      <c r="AQ1529" s="17">
        <v>5.2078679876640201E-2</v>
      </c>
      <c r="AR1529" s="17">
        <v>6.9622113142309705E-2</v>
      </c>
      <c r="AS1529" s="17"/>
      <c r="AT1529" s="17">
        <v>2.3406101914214699E-2</v>
      </c>
      <c r="AU1529" s="17">
        <v>4.9162663848402198E-2</v>
      </c>
      <c r="AV1529" s="17">
        <v>7.8477390013570597E-2</v>
      </c>
      <c r="AW1529" s="17"/>
      <c r="AX1529" s="17">
        <v>3.5830857108484597E-2</v>
      </c>
      <c r="AY1529" s="17">
        <v>6.3204047152617904E-2</v>
      </c>
      <c r="AZ1529" s="17"/>
      <c r="BA1529" s="17">
        <v>0.20220063319882001</v>
      </c>
      <c r="BB1529" s="17">
        <v>6.4280577332104599E-2</v>
      </c>
      <c r="BC1529" s="17">
        <v>2.7071613555764699E-2</v>
      </c>
      <c r="BD1529" s="17">
        <v>0</v>
      </c>
      <c r="BE1529" s="17">
        <v>8.0461933574807007E-2</v>
      </c>
      <c r="BF1529" s="17"/>
      <c r="BG1529" s="17">
        <v>9.2082885627000594E-2</v>
      </c>
      <c r="BH1529" s="17">
        <v>6.3952939559686603E-2</v>
      </c>
    </row>
    <row r="1530" spans="2:60" x14ac:dyDescent="0.35">
      <c r="B1530" t="s">
        <v>349</v>
      </c>
      <c r="C1530" s="17">
        <v>6.3180753076890098E-2</v>
      </c>
      <c r="D1530" s="17">
        <v>4.8291182251644402E-2</v>
      </c>
      <c r="E1530" s="17">
        <v>7.9430961831976801E-2</v>
      </c>
      <c r="F1530" s="17"/>
      <c r="G1530" s="17">
        <v>3.9875966195468099E-2</v>
      </c>
      <c r="H1530" s="17">
        <v>7.9843806470891898E-2</v>
      </c>
      <c r="I1530" s="17">
        <v>3.5122062564304703E-2</v>
      </c>
      <c r="J1530" s="17">
        <v>7.3060066344186797E-2</v>
      </c>
      <c r="K1530" s="17">
        <v>0.105169658164787</v>
      </c>
      <c r="L1530" s="17">
        <v>4.3078719866847803E-2</v>
      </c>
      <c r="M1530" s="17"/>
      <c r="N1530" s="17">
        <v>0.14327688588939699</v>
      </c>
      <c r="O1530" s="17">
        <v>6.2787795603125598E-2</v>
      </c>
      <c r="P1530" s="17">
        <v>4.6670097577528102E-2</v>
      </c>
      <c r="Q1530" s="17">
        <v>2.0688974232641599E-2</v>
      </c>
      <c r="R1530" s="17">
        <v>0</v>
      </c>
      <c r="S1530" s="17"/>
      <c r="T1530" s="17">
        <v>0.107258067521479</v>
      </c>
      <c r="U1530" s="17">
        <v>6.3872044170984896E-2</v>
      </c>
      <c r="V1530" s="17">
        <v>5.9881264204285703E-2</v>
      </c>
      <c r="W1530" s="17">
        <v>4.3098791209934699E-2</v>
      </c>
      <c r="X1530" s="17"/>
      <c r="Y1530" s="17">
        <v>0.10021562562921001</v>
      </c>
      <c r="Z1530" s="17">
        <v>4.1982199019872303E-2</v>
      </c>
      <c r="AA1530" s="17">
        <v>0</v>
      </c>
      <c r="AB1530" s="17">
        <v>9.4216412352796999E-2</v>
      </c>
      <c r="AC1530" s="17">
        <v>0</v>
      </c>
      <c r="AD1530" s="17">
        <v>6.1866262083023302E-2</v>
      </c>
      <c r="AE1530" s="17"/>
      <c r="AF1530" s="17">
        <v>6.9911760748970098E-2</v>
      </c>
      <c r="AG1530" s="17">
        <v>5.0119542421818902E-2</v>
      </c>
      <c r="AH1530" s="17"/>
      <c r="AI1530" s="17">
        <v>0.145396847442473</v>
      </c>
      <c r="AJ1530" s="17">
        <v>5.3873178856587503E-2</v>
      </c>
      <c r="AK1530" s="17">
        <v>4.5003688575141199E-2</v>
      </c>
      <c r="AL1530" s="17">
        <v>0.118441393083708</v>
      </c>
      <c r="AM1530" s="17">
        <v>4.2008312106916398E-2</v>
      </c>
      <c r="AN1530" s="17">
        <v>5.4363206346487503E-2</v>
      </c>
      <c r="AO1530" s="17">
        <v>0</v>
      </c>
      <c r="AP1530" s="17"/>
      <c r="AQ1530" s="17">
        <v>5.0371719182945703E-2</v>
      </c>
      <c r="AR1530" s="17">
        <v>7.5089577153977599E-2</v>
      </c>
      <c r="AS1530" s="17"/>
      <c r="AT1530" s="17">
        <v>2.2978076284172901E-2</v>
      </c>
      <c r="AU1530" s="17">
        <v>5.7432766565936398E-2</v>
      </c>
      <c r="AV1530" s="17">
        <v>8.2769704450054202E-2</v>
      </c>
      <c r="AW1530" s="17"/>
      <c r="AX1530" s="17">
        <v>9.5129860553080703E-2</v>
      </c>
      <c r="AY1530" s="17">
        <v>5.2310149233981702E-2</v>
      </c>
      <c r="AZ1530" s="17"/>
      <c r="BA1530" s="17">
        <v>4.9168519745696498E-2</v>
      </c>
      <c r="BB1530" s="17">
        <v>5.3453955205501301E-2</v>
      </c>
      <c r="BC1530" s="17">
        <v>9.1759587474938703E-2</v>
      </c>
      <c r="BD1530" s="17">
        <v>0</v>
      </c>
      <c r="BE1530" s="17">
        <v>3.9945814318620702E-2</v>
      </c>
      <c r="BF1530" s="17"/>
      <c r="BG1530" s="17">
        <v>5.2590085211520803E-2</v>
      </c>
      <c r="BH1530" s="17">
        <v>3.17498242371482E-2</v>
      </c>
    </row>
    <row r="1531" spans="2:60" x14ac:dyDescent="0.35">
      <c r="B1531" t="s">
        <v>350</v>
      </c>
      <c r="C1531" s="17">
        <v>0.28536206371721001</v>
      </c>
      <c r="D1531" s="17">
        <v>0.25157430085979299</v>
      </c>
      <c r="E1531" s="17">
        <v>0.32261226948402999</v>
      </c>
      <c r="F1531" s="17"/>
      <c r="G1531" s="17">
        <v>0.16975845362522701</v>
      </c>
      <c r="H1531" s="17">
        <v>0.28218512112063898</v>
      </c>
      <c r="I1531" s="17">
        <v>0.27356129210105801</v>
      </c>
      <c r="J1531" s="17">
        <v>0.286830341623527</v>
      </c>
      <c r="K1531" s="17">
        <v>0.28127746952361399</v>
      </c>
      <c r="L1531" s="17">
        <v>0.35394123191377203</v>
      </c>
      <c r="M1531" s="17"/>
      <c r="N1531" s="17">
        <v>0.194298440578444</v>
      </c>
      <c r="O1531" s="17">
        <v>0.290787062219174</v>
      </c>
      <c r="P1531" s="17">
        <v>0.356663481973785</v>
      </c>
      <c r="Q1531" s="17">
        <v>0.227573222405314</v>
      </c>
      <c r="R1531" s="17">
        <v>0.197318605091371</v>
      </c>
      <c r="S1531" s="17"/>
      <c r="T1531" s="17">
        <v>0.242318735390916</v>
      </c>
      <c r="U1531" s="17">
        <v>0.272165904411661</v>
      </c>
      <c r="V1531" s="17">
        <v>0.39406697337707802</v>
      </c>
      <c r="W1531" s="17">
        <v>0.151054967778991</v>
      </c>
      <c r="X1531" s="17"/>
      <c r="Y1531" s="17">
        <v>0.24836726814226301</v>
      </c>
      <c r="Z1531" s="17">
        <v>0.28574754425951798</v>
      </c>
      <c r="AA1531" s="17">
        <v>0.32455234699006502</v>
      </c>
      <c r="AB1531" s="17">
        <v>0.16602910093889101</v>
      </c>
      <c r="AC1531" s="17">
        <v>0.63571136175184195</v>
      </c>
      <c r="AD1531" s="17">
        <v>0.44244402041146103</v>
      </c>
      <c r="AE1531" s="17"/>
      <c r="AF1531" s="17">
        <v>0.31494668078192101</v>
      </c>
      <c r="AG1531" s="17">
        <v>0.24857109578270301</v>
      </c>
      <c r="AH1531" s="17"/>
      <c r="AI1531" s="17">
        <v>0.36514085331228102</v>
      </c>
      <c r="AJ1531" s="17">
        <v>0.23670621143052301</v>
      </c>
      <c r="AK1531" s="17">
        <v>0.31821914885756802</v>
      </c>
      <c r="AL1531" s="17">
        <v>0.342798496749466</v>
      </c>
      <c r="AM1531" s="17">
        <v>0.29666301633452702</v>
      </c>
      <c r="AN1531" s="17">
        <v>0.21457519312859599</v>
      </c>
      <c r="AO1531" s="17">
        <v>0.115659418600305</v>
      </c>
      <c r="AP1531" s="17"/>
      <c r="AQ1531" s="17">
        <v>0.270078998283526</v>
      </c>
      <c r="AR1531" s="17">
        <v>0.28449024876905499</v>
      </c>
      <c r="AS1531" s="17"/>
      <c r="AT1531" s="17">
        <v>0.193937932488432</v>
      </c>
      <c r="AU1531" s="17">
        <v>0.352460106301825</v>
      </c>
      <c r="AV1531" s="17">
        <v>0.253262344577598</v>
      </c>
      <c r="AW1531" s="17"/>
      <c r="AX1531" s="17">
        <v>0.263373040852941</v>
      </c>
      <c r="AY1531" s="17">
        <v>0.29284377370326298</v>
      </c>
      <c r="AZ1531" s="17"/>
      <c r="BA1531" s="17">
        <v>0.40823480644323701</v>
      </c>
      <c r="BB1531" s="17">
        <v>0.28268328793703001</v>
      </c>
      <c r="BC1531" s="17">
        <v>0.29216417260042699</v>
      </c>
      <c r="BD1531" s="17">
        <v>0.33555984704837999</v>
      </c>
      <c r="BE1531" s="17">
        <v>0.21903320974429399</v>
      </c>
      <c r="BF1531" s="17"/>
      <c r="BG1531" s="17">
        <v>0.30799231208486799</v>
      </c>
      <c r="BH1531" s="17">
        <v>0.24294187651858601</v>
      </c>
    </row>
    <row r="1532" spans="2:60" x14ac:dyDescent="0.35">
      <c r="B1532" t="s">
        <v>351</v>
      </c>
      <c r="C1532" s="17">
        <v>0.439746521790499</v>
      </c>
      <c r="D1532" s="17">
        <v>0.450360748228324</v>
      </c>
      <c r="E1532" s="17">
        <v>0.42762700206028598</v>
      </c>
      <c r="F1532" s="17"/>
      <c r="G1532" s="17">
        <v>0.59110878214710505</v>
      </c>
      <c r="H1532" s="17">
        <v>0.45960241427578802</v>
      </c>
      <c r="I1532" s="17">
        <v>0.425561966517715</v>
      </c>
      <c r="J1532" s="17">
        <v>0.36456511850538997</v>
      </c>
      <c r="K1532" s="17">
        <v>0.43582741686403398</v>
      </c>
      <c r="L1532" s="17">
        <v>0.42427575466030998</v>
      </c>
      <c r="M1532" s="17"/>
      <c r="N1532" s="17">
        <v>0.42823878291853901</v>
      </c>
      <c r="O1532" s="17">
        <v>0.42871347973284002</v>
      </c>
      <c r="P1532" s="17">
        <v>0.43868604191454202</v>
      </c>
      <c r="Q1532" s="17">
        <v>0.44523806086989098</v>
      </c>
      <c r="R1532" s="17">
        <v>0.57066861599961405</v>
      </c>
      <c r="S1532" s="17"/>
      <c r="T1532" s="17">
        <v>0.39852740113650398</v>
      </c>
      <c r="U1532" s="17">
        <v>0.50298850746198998</v>
      </c>
      <c r="V1532" s="17">
        <v>0.370130348434631</v>
      </c>
      <c r="W1532" s="17">
        <v>0.51796482242390895</v>
      </c>
      <c r="X1532" s="17"/>
      <c r="Y1532" s="17">
        <v>0.37697877439969701</v>
      </c>
      <c r="Z1532" s="17">
        <v>0.47354663618145099</v>
      </c>
      <c r="AA1532" s="17">
        <v>0.59271494137210701</v>
      </c>
      <c r="AB1532" s="17">
        <v>0.504871136421149</v>
      </c>
      <c r="AC1532" s="17">
        <v>0.36428863824815799</v>
      </c>
      <c r="AD1532" s="17">
        <v>0.34554271661118302</v>
      </c>
      <c r="AE1532" s="17"/>
      <c r="AF1532" s="17">
        <v>0.38923834963188902</v>
      </c>
      <c r="AG1532" s="17">
        <v>0.506898013334383</v>
      </c>
      <c r="AH1532" s="17"/>
      <c r="AI1532" s="17">
        <v>0.27234359859165802</v>
      </c>
      <c r="AJ1532" s="17">
        <v>0.49679171371663799</v>
      </c>
      <c r="AK1532" s="17">
        <v>0.39750269201484401</v>
      </c>
      <c r="AL1532" s="17">
        <v>0.39289294164230898</v>
      </c>
      <c r="AM1532" s="17">
        <v>0.42289589812595002</v>
      </c>
      <c r="AN1532" s="17">
        <v>0.59329489364190402</v>
      </c>
      <c r="AO1532" s="17">
        <v>0.54229658954301696</v>
      </c>
      <c r="AP1532" s="17"/>
      <c r="AQ1532" s="17">
        <v>0.450988495143683</v>
      </c>
      <c r="AR1532" s="17">
        <v>0.43666606164256799</v>
      </c>
      <c r="AS1532" s="17"/>
      <c r="AT1532" s="17">
        <v>0.62880016820632201</v>
      </c>
      <c r="AU1532" s="17">
        <v>0.37123675289230001</v>
      </c>
      <c r="AV1532" s="17">
        <v>0.45413879060221402</v>
      </c>
      <c r="AW1532" s="17"/>
      <c r="AX1532" s="17">
        <v>0.49116902098390502</v>
      </c>
      <c r="AY1532" s="17">
        <v>0.422250145162126</v>
      </c>
      <c r="AZ1532" s="17"/>
      <c r="BA1532" s="17">
        <v>0.20383178995620799</v>
      </c>
      <c r="BB1532" s="17">
        <v>0.47989515756780998</v>
      </c>
      <c r="BC1532" s="17">
        <v>0.46719899520275698</v>
      </c>
      <c r="BD1532" s="17">
        <v>0.31974997283651502</v>
      </c>
      <c r="BE1532" s="17">
        <v>0.49658549186685302</v>
      </c>
      <c r="BF1532" s="17"/>
      <c r="BG1532" s="17">
        <v>0.42424553643742002</v>
      </c>
      <c r="BH1532" s="17">
        <v>0.46030278779016898</v>
      </c>
    </row>
    <row r="1533" spans="2:60" x14ac:dyDescent="0.35">
      <c r="B1533" t="s">
        <v>352</v>
      </c>
      <c r="C1533" s="17">
        <v>0.12202638897568201</v>
      </c>
      <c r="D1533" s="17">
        <v>0.14285760247030199</v>
      </c>
      <c r="E1533" s="17">
        <v>0.10381568268466999</v>
      </c>
      <c r="F1533" s="17"/>
      <c r="G1533" s="17">
        <v>0.11821012704028699</v>
      </c>
      <c r="H1533" s="17">
        <v>0.12695114415131101</v>
      </c>
      <c r="I1533" s="17">
        <v>0.19055509238874599</v>
      </c>
      <c r="J1533" s="17">
        <v>0.128837445175806</v>
      </c>
      <c r="K1533" s="17">
        <v>8.2379157732154998E-2</v>
      </c>
      <c r="L1533" s="17">
        <v>9.3162285934632896E-2</v>
      </c>
      <c r="M1533" s="17"/>
      <c r="N1533" s="17">
        <v>0.12391668908869299</v>
      </c>
      <c r="O1533" s="17">
        <v>0.10850935375118401</v>
      </c>
      <c r="P1533" s="17">
        <v>0.112654409668654</v>
      </c>
      <c r="Q1533" s="17">
        <v>0.163078860035998</v>
      </c>
      <c r="R1533" s="17">
        <v>0.12235596529546</v>
      </c>
      <c r="S1533" s="17"/>
      <c r="T1533" s="17">
        <v>0.102147691079058</v>
      </c>
      <c r="U1533" s="17">
        <v>0.13918979467914999</v>
      </c>
      <c r="V1533" s="17">
        <v>7.0174953442580595E-2</v>
      </c>
      <c r="W1533" s="17">
        <v>0.19950816519478201</v>
      </c>
      <c r="X1533" s="17"/>
      <c r="Y1533" s="17">
        <v>0.17882936210039299</v>
      </c>
      <c r="Z1533" s="17">
        <v>9.8004690694865795E-2</v>
      </c>
      <c r="AA1533" s="17">
        <v>8.2732711637827805E-2</v>
      </c>
      <c r="AB1533" s="17">
        <v>9.4580466407320304E-2</v>
      </c>
      <c r="AC1533" s="17">
        <v>0</v>
      </c>
      <c r="AD1533" s="17">
        <v>0.127988217773188</v>
      </c>
      <c r="AE1533" s="17"/>
      <c r="AF1533" s="17">
        <v>0.13848777325881101</v>
      </c>
      <c r="AG1533" s="17">
        <v>0.10138316940223099</v>
      </c>
      <c r="AH1533" s="17"/>
      <c r="AI1533" s="17">
        <v>7.7846167910676597E-2</v>
      </c>
      <c r="AJ1533" s="17">
        <v>7.9123391662159204E-2</v>
      </c>
      <c r="AK1533" s="17">
        <v>0.15906180914833001</v>
      </c>
      <c r="AL1533" s="17">
        <v>9.4768837575201201E-2</v>
      </c>
      <c r="AM1533" s="17">
        <v>0.15989535748661901</v>
      </c>
      <c r="AN1533" s="17">
        <v>0.118045337613607</v>
      </c>
      <c r="AO1533" s="17">
        <v>0.16564989361486801</v>
      </c>
      <c r="AP1533" s="17"/>
      <c r="AQ1533" s="17">
        <v>0.14006848155694501</v>
      </c>
      <c r="AR1533" s="17">
        <v>0.121535880173678</v>
      </c>
      <c r="AS1533" s="17"/>
      <c r="AT1533" s="17">
        <v>0.120113503521525</v>
      </c>
      <c r="AU1533" s="17">
        <v>0.13354063420995599</v>
      </c>
      <c r="AV1533" s="17">
        <v>0.115645138484783</v>
      </c>
      <c r="AW1533" s="17"/>
      <c r="AX1533" s="17">
        <v>8.9923223331813698E-2</v>
      </c>
      <c r="AY1533" s="17">
        <v>0.13294941072450001</v>
      </c>
      <c r="AZ1533" s="17"/>
      <c r="BA1533" s="17">
        <v>0.136564250656039</v>
      </c>
      <c r="BB1533" s="17">
        <v>8.67775504959237E-2</v>
      </c>
      <c r="BC1533" s="17">
        <v>0.11023065077168499</v>
      </c>
      <c r="BD1533" s="17">
        <v>0.29300750631115202</v>
      </c>
      <c r="BE1533" s="17">
        <v>0.14905248231045401</v>
      </c>
      <c r="BF1533" s="17"/>
      <c r="BG1533" s="17">
        <v>9.6813691926831702E-2</v>
      </c>
      <c r="BH1533" s="17">
        <v>0.17858884222733901</v>
      </c>
    </row>
    <row r="1534" spans="2:60" x14ac:dyDescent="0.35">
      <c r="B1534" t="s">
        <v>280</v>
      </c>
      <c r="C1534" s="17">
        <v>3.3429433857633799E-2</v>
      </c>
      <c r="D1534" s="17">
        <v>3.1961626038558302E-2</v>
      </c>
      <c r="E1534" s="17">
        <v>2.7752237755375699E-2</v>
      </c>
      <c r="F1534" s="17"/>
      <c r="G1534" s="17">
        <v>8.10466709919129E-2</v>
      </c>
      <c r="H1534" s="17">
        <v>1.65158000588774E-2</v>
      </c>
      <c r="I1534" s="17">
        <v>3.4526633647263903E-2</v>
      </c>
      <c r="J1534" s="17">
        <v>6.0365350043348399E-2</v>
      </c>
      <c r="K1534" s="17">
        <v>1.4692313427319499E-2</v>
      </c>
      <c r="L1534" s="17">
        <v>1.6421527812589098E-2</v>
      </c>
      <c r="M1534" s="17"/>
      <c r="N1534" s="17">
        <v>7.0915286073119893E-2</v>
      </c>
      <c r="O1534" s="17">
        <v>4.1870527752666101E-2</v>
      </c>
      <c r="P1534" s="17">
        <v>1.0413325192836999E-2</v>
      </c>
      <c r="Q1534" s="17">
        <v>0</v>
      </c>
      <c r="R1534" s="17">
        <v>4.8652052657791899E-2</v>
      </c>
      <c r="S1534" s="17"/>
      <c r="T1534" s="17">
        <v>7.1958802140589806E-2</v>
      </c>
      <c r="U1534" s="17">
        <v>9.0201595757234097E-3</v>
      </c>
      <c r="V1534" s="17">
        <v>3.6191320412470501E-2</v>
      </c>
      <c r="W1534" s="17">
        <v>2.8185758163597401E-2</v>
      </c>
      <c r="X1534" s="17"/>
      <c r="Y1534" s="17">
        <v>1.4248264358915901E-2</v>
      </c>
      <c r="Z1534" s="17">
        <v>4.8620461663692403E-2</v>
      </c>
      <c r="AA1534" s="17">
        <v>0</v>
      </c>
      <c r="AB1534" s="17">
        <v>6.8328229940503193E-2</v>
      </c>
      <c r="AC1534" s="17">
        <v>0</v>
      </c>
      <c r="AD1534" s="17">
        <v>0</v>
      </c>
      <c r="AE1534" s="17"/>
      <c r="AF1534" s="17">
        <v>2.7237346934736902E-2</v>
      </c>
      <c r="AG1534" s="17">
        <v>4.15660163689444E-2</v>
      </c>
      <c r="AH1534" s="17"/>
      <c r="AI1534" s="17">
        <v>7.3540154715767206E-2</v>
      </c>
      <c r="AJ1534" s="17">
        <v>3.4051545162242403E-2</v>
      </c>
      <c r="AK1534" s="17">
        <v>4.8844316533370798E-2</v>
      </c>
      <c r="AL1534" s="17">
        <v>0</v>
      </c>
      <c r="AM1534" s="17">
        <v>2.2530769778683499E-2</v>
      </c>
      <c r="AN1534" s="17">
        <v>0</v>
      </c>
      <c r="AO1534" s="17">
        <v>0.17639409824181099</v>
      </c>
      <c r="AP1534" s="17"/>
      <c r="AQ1534" s="17">
        <v>3.6413625956259299E-2</v>
      </c>
      <c r="AR1534" s="17">
        <v>1.2596119118411801E-2</v>
      </c>
      <c r="AS1534" s="17"/>
      <c r="AT1534" s="17">
        <v>1.07642175853321E-2</v>
      </c>
      <c r="AU1534" s="17">
        <v>3.6167076181580902E-2</v>
      </c>
      <c r="AV1534" s="17">
        <v>1.5706631871780102E-2</v>
      </c>
      <c r="AW1534" s="17"/>
      <c r="AX1534" s="17">
        <v>2.4573997169774899E-2</v>
      </c>
      <c r="AY1534" s="17">
        <v>3.6442474023510397E-2</v>
      </c>
      <c r="AZ1534" s="17"/>
      <c r="BA1534" s="17">
        <v>0</v>
      </c>
      <c r="BB1534" s="17">
        <v>3.2909471461630202E-2</v>
      </c>
      <c r="BC1534" s="17">
        <v>1.15749803944273E-2</v>
      </c>
      <c r="BD1534" s="17">
        <v>5.1682673803953298E-2</v>
      </c>
      <c r="BE1534" s="17">
        <v>1.4921068184972E-2</v>
      </c>
      <c r="BF1534" s="17"/>
      <c r="BG1534" s="17">
        <v>2.6275488712358901E-2</v>
      </c>
      <c r="BH1534" s="17">
        <v>2.2463729667071899E-2</v>
      </c>
    </row>
    <row r="1535" spans="2:60" x14ac:dyDescent="0.35">
      <c r="C1535" s="17"/>
      <c r="D1535" s="17"/>
      <c r="E1535" s="17"/>
      <c r="F1535" s="17"/>
      <c r="G1535" s="17"/>
      <c r="H1535" s="17"/>
      <c r="I1535" s="17"/>
      <c r="J1535" s="17"/>
      <c r="K1535" s="17"/>
      <c r="L1535" s="17"/>
      <c r="M1535" s="17"/>
      <c r="N1535" s="17"/>
      <c r="O1535" s="17"/>
      <c r="P1535" s="17"/>
      <c r="Q1535" s="17"/>
      <c r="R1535" s="17"/>
      <c r="S1535" s="17"/>
      <c r="T1535" s="17"/>
      <c r="U1535" s="17"/>
      <c r="V1535" s="17"/>
      <c r="W1535" s="17"/>
      <c r="X1535" s="17"/>
      <c r="Y1535" s="17"/>
      <c r="Z1535" s="17"/>
      <c r="AA1535" s="17"/>
      <c r="AB1535" s="17"/>
      <c r="AC1535" s="17"/>
      <c r="AD1535" s="17"/>
      <c r="AE1535" s="17"/>
      <c r="AF1535" s="17"/>
      <c r="AG1535" s="17"/>
      <c r="AH1535" s="17"/>
      <c r="AI1535" s="17"/>
      <c r="AJ1535" s="17"/>
      <c r="AK1535" s="17"/>
      <c r="AL1535" s="17"/>
      <c r="AM1535" s="17"/>
      <c r="AN1535" s="17"/>
      <c r="AO1535" s="17"/>
      <c r="AP1535" s="17"/>
      <c r="AQ1535" s="17"/>
      <c r="AR1535" s="17"/>
      <c r="AS1535" s="17"/>
      <c r="AT1535" s="17"/>
      <c r="AU1535" s="17"/>
      <c r="AV1535" s="17"/>
      <c r="AW1535" s="17"/>
      <c r="AX1535" s="17"/>
      <c r="AY1535" s="17"/>
      <c r="AZ1535" s="17"/>
      <c r="BA1535" s="17"/>
      <c r="BB1535" s="17"/>
      <c r="BC1535" s="17"/>
      <c r="BD1535" s="17"/>
      <c r="BE1535" s="17"/>
      <c r="BF1535" s="17"/>
      <c r="BG1535" s="17"/>
      <c r="BH1535" s="17"/>
    </row>
    <row r="1536" spans="2:60" x14ac:dyDescent="0.35">
      <c r="B1536" s="6" t="s">
        <v>491</v>
      </c>
      <c r="C1536" s="17"/>
      <c r="D1536" s="17"/>
      <c r="E1536" s="17"/>
      <c r="F1536" s="17"/>
      <c r="G1536" s="17"/>
      <c r="H1536" s="17"/>
      <c r="I1536" s="17"/>
      <c r="J1536" s="17"/>
      <c r="K1536" s="17"/>
      <c r="L1536" s="17"/>
      <c r="M1536" s="17"/>
      <c r="N1536" s="17"/>
      <c r="O1536" s="17"/>
      <c r="P1536" s="17"/>
      <c r="Q1536" s="17"/>
      <c r="R1536" s="17"/>
      <c r="S1536" s="17"/>
      <c r="T1536" s="17"/>
      <c r="U1536" s="17"/>
      <c r="V1536" s="17"/>
      <c r="W1536" s="17"/>
      <c r="X1536" s="17"/>
      <c r="Y1536" s="17"/>
      <c r="Z1536" s="17"/>
      <c r="AA1536" s="17"/>
      <c r="AB1536" s="17"/>
      <c r="AC1536" s="17"/>
      <c r="AD1536" s="17"/>
      <c r="AE1536" s="17"/>
      <c r="AF1536" s="17"/>
      <c r="AG1536" s="17"/>
      <c r="AH1536" s="17"/>
      <c r="AI1536" s="17"/>
      <c r="AJ1536" s="17"/>
      <c r="AK1536" s="17"/>
      <c r="AL1536" s="17"/>
      <c r="AM1536" s="17"/>
      <c r="AN1536" s="17"/>
      <c r="AO1536" s="17"/>
      <c r="AP1536" s="17"/>
      <c r="AQ1536" s="17"/>
      <c r="AR1536" s="17"/>
      <c r="AS1536" s="17"/>
      <c r="AT1536" s="17"/>
      <c r="AU1536" s="17"/>
      <c r="AV1536" s="17"/>
      <c r="AW1536" s="17"/>
      <c r="AX1536" s="17"/>
      <c r="AY1536" s="17"/>
      <c r="AZ1536" s="17"/>
      <c r="BA1536" s="17"/>
      <c r="BB1536" s="17"/>
      <c r="BC1536" s="17"/>
      <c r="BD1536" s="17"/>
      <c r="BE1536" s="17"/>
      <c r="BF1536" s="17"/>
      <c r="BG1536" s="17"/>
      <c r="BH1536" s="17"/>
    </row>
    <row r="1537" spans="2:60" x14ac:dyDescent="0.35">
      <c r="B1537" s="24" t="s">
        <v>182</v>
      </c>
      <c r="C1537" s="17"/>
      <c r="D1537" s="17"/>
      <c r="E1537" s="17"/>
      <c r="F1537" s="17"/>
      <c r="G1537" s="17"/>
      <c r="H1537" s="17"/>
      <c r="I1537" s="17"/>
      <c r="J1537" s="17"/>
      <c r="K1537" s="17"/>
      <c r="L1537" s="17"/>
      <c r="M1537" s="17"/>
      <c r="N1537" s="17"/>
      <c r="O1537" s="17"/>
      <c r="P1537" s="17"/>
      <c r="Q1537" s="17"/>
      <c r="R1537" s="17"/>
      <c r="S1537" s="17"/>
      <c r="T1537" s="17"/>
      <c r="U1537" s="17"/>
      <c r="V1537" s="17"/>
      <c r="W1537" s="17"/>
      <c r="X1537" s="17"/>
      <c r="Y1537" s="17"/>
      <c r="Z1537" s="17"/>
      <c r="AA1537" s="17"/>
      <c r="AB1537" s="17"/>
      <c r="AC1537" s="17"/>
      <c r="AD1537" s="17"/>
      <c r="AE1537" s="17"/>
      <c r="AF1537" s="17"/>
      <c r="AG1537" s="17"/>
      <c r="AH1537" s="17"/>
      <c r="AI1537" s="17"/>
      <c r="AJ1537" s="17"/>
      <c r="AK1537" s="17"/>
      <c r="AL1537" s="17"/>
      <c r="AM1537" s="17"/>
      <c r="AN1537" s="17"/>
      <c r="AO1537" s="17"/>
      <c r="AP1537" s="17"/>
      <c r="AQ1537" s="17"/>
      <c r="AR1537" s="17"/>
      <c r="AS1537" s="17"/>
      <c r="AT1537" s="17"/>
      <c r="AU1537" s="17"/>
      <c r="AV1537" s="17"/>
      <c r="AW1537" s="17"/>
      <c r="AX1537" s="17"/>
      <c r="AY1537" s="17"/>
      <c r="AZ1537" s="17"/>
      <c r="BA1537" s="17"/>
      <c r="BB1537" s="17"/>
      <c r="BC1537" s="17"/>
      <c r="BD1537" s="17"/>
      <c r="BE1537" s="17"/>
      <c r="BF1537" s="17"/>
      <c r="BG1537" s="17"/>
      <c r="BH1537" s="17"/>
    </row>
    <row r="1538" spans="2:60" x14ac:dyDescent="0.35">
      <c r="B1538" t="s">
        <v>348</v>
      </c>
      <c r="C1538" s="17">
        <v>5.3205585465955801E-2</v>
      </c>
      <c r="D1538" s="17">
        <v>5.96820376735741E-2</v>
      </c>
      <c r="E1538" s="17">
        <v>4.8545602409855601E-2</v>
      </c>
      <c r="F1538" s="17"/>
      <c r="G1538" s="17">
        <v>2.7017734779612598E-2</v>
      </c>
      <c r="H1538" s="17">
        <v>4.6532980216434601E-2</v>
      </c>
      <c r="I1538" s="17">
        <v>4.5358489969929902E-2</v>
      </c>
      <c r="J1538" s="17">
        <v>4.3528885049273602E-2</v>
      </c>
      <c r="K1538" s="17">
        <v>9.4450821189119002E-2</v>
      </c>
      <c r="L1538" s="17">
        <v>5.9573400870997398E-2</v>
      </c>
      <c r="M1538" s="17"/>
      <c r="N1538" s="17">
        <v>5.7965691027554701E-2</v>
      </c>
      <c r="O1538" s="17">
        <v>4.29305815548231E-2</v>
      </c>
      <c r="P1538" s="17">
        <v>4.34706617333524E-2</v>
      </c>
      <c r="Q1538" s="17">
        <v>3.9458259071679297E-2</v>
      </c>
      <c r="R1538" s="17">
        <v>7.8586183591689507E-2</v>
      </c>
      <c r="S1538" s="17"/>
      <c r="T1538" s="17">
        <v>4.1230670199175298E-2</v>
      </c>
      <c r="U1538" s="17">
        <v>4.6866413089349003E-2</v>
      </c>
      <c r="V1538" s="17">
        <v>5.2171201451791903E-2</v>
      </c>
      <c r="W1538" s="17">
        <v>6.9857783324389605E-2</v>
      </c>
      <c r="X1538" s="17"/>
      <c r="Y1538" s="17">
        <v>3.83560040703173E-2</v>
      </c>
      <c r="Z1538" s="17">
        <v>5.2965800111854901E-2</v>
      </c>
      <c r="AA1538" s="17">
        <v>5.1588548887272601E-2</v>
      </c>
      <c r="AB1538" s="17">
        <v>0.10090308961656699</v>
      </c>
      <c r="AC1538" s="17">
        <v>0</v>
      </c>
      <c r="AD1538" s="17">
        <v>4.8168926096149298E-2</v>
      </c>
      <c r="AE1538" s="17"/>
      <c r="AF1538" s="17">
        <v>6.5793985147806294E-2</v>
      </c>
      <c r="AG1538" s="17">
        <v>3.4551429413099098E-2</v>
      </c>
      <c r="AH1538" s="17"/>
      <c r="AI1538" s="17">
        <v>0.111715212270648</v>
      </c>
      <c r="AJ1538" s="17">
        <v>4.3893689483322999E-2</v>
      </c>
      <c r="AK1538" s="17">
        <v>2.6749387426254701E-2</v>
      </c>
      <c r="AL1538" s="17">
        <v>5.8697154221293603E-2</v>
      </c>
      <c r="AM1538" s="17">
        <v>5.9810639422706598E-2</v>
      </c>
      <c r="AN1538" s="17">
        <v>9.17659239374298E-2</v>
      </c>
      <c r="AO1538" s="17">
        <v>0</v>
      </c>
      <c r="AP1538" s="17"/>
      <c r="AQ1538" s="17">
        <v>6.1003015741303401E-2</v>
      </c>
      <c r="AR1538" s="17">
        <v>3.96834525077591E-2</v>
      </c>
      <c r="AS1538" s="17"/>
      <c r="AT1538" s="17">
        <v>5.3107677479178397E-2</v>
      </c>
      <c r="AU1538" s="17">
        <v>4.1270992703704698E-2</v>
      </c>
      <c r="AV1538" s="17">
        <v>3.7620538476692E-2</v>
      </c>
      <c r="AW1538" s="17"/>
      <c r="AX1538" s="17">
        <v>3.5614781953605699E-2</v>
      </c>
      <c r="AY1538" s="17">
        <v>6.0614862358954399E-2</v>
      </c>
      <c r="AZ1538" s="17"/>
      <c r="BA1538" s="17">
        <v>0.16949056339371699</v>
      </c>
      <c r="BB1538" s="17">
        <v>5.4157820410220499E-2</v>
      </c>
      <c r="BC1538" s="17">
        <v>4.1442919841584602E-2</v>
      </c>
      <c r="BD1538" s="17">
        <v>5.6954906648684099E-2</v>
      </c>
      <c r="BE1538" s="17">
        <v>2.08443197184069E-2</v>
      </c>
      <c r="BF1538" s="17"/>
      <c r="BG1538" s="17">
        <v>7.6141659878502202E-2</v>
      </c>
      <c r="BH1538" s="17">
        <v>2.9556515324292602E-2</v>
      </c>
    </row>
    <row r="1539" spans="2:60" x14ac:dyDescent="0.35">
      <c r="B1539" t="s">
        <v>349</v>
      </c>
      <c r="C1539" s="17">
        <v>0.139145864777283</v>
      </c>
      <c r="D1539" s="17">
        <v>0.11698545554300099</v>
      </c>
      <c r="E1539" s="17">
        <v>0.15193578165056801</v>
      </c>
      <c r="F1539" s="17"/>
      <c r="G1539" s="17">
        <v>0.18026476724396101</v>
      </c>
      <c r="H1539" s="17">
        <v>0.140094433517189</v>
      </c>
      <c r="I1539" s="17">
        <v>0.13908301072106199</v>
      </c>
      <c r="J1539" s="17">
        <v>0.108731895753686</v>
      </c>
      <c r="K1539" s="17">
        <v>0.156224430028819</v>
      </c>
      <c r="L1539" s="17">
        <v>0.129302116944704</v>
      </c>
      <c r="M1539" s="17"/>
      <c r="N1539" s="17">
        <v>0.12358932680679</v>
      </c>
      <c r="O1539" s="17">
        <v>0.13730258633749001</v>
      </c>
      <c r="P1539" s="17">
        <v>0.17636374420189399</v>
      </c>
      <c r="Q1539" s="17">
        <v>6.4107190634983699E-2</v>
      </c>
      <c r="R1539" s="17">
        <v>0.14971006153567501</v>
      </c>
      <c r="S1539" s="17"/>
      <c r="T1539" s="17">
        <v>0.16737938421499299</v>
      </c>
      <c r="U1539" s="17">
        <v>0.15714562594188</v>
      </c>
      <c r="V1539" s="17">
        <v>0.12651436942272201</v>
      </c>
      <c r="W1539" s="17">
        <v>0.120886836394817</v>
      </c>
      <c r="X1539" s="17"/>
      <c r="Y1539" s="17">
        <v>0.120961058741564</v>
      </c>
      <c r="Z1539" s="17">
        <v>0.14966658274355399</v>
      </c>
      <c r="AA1539" s="17">
        <v>0</v>
      </c>
      <c r="AB1539" s="17">
        <v>0.18354438388407099</v>
      </c>
      <c r="AC1539" s="17">
        <v>0</v>
      </c>
      <c r="AD1539" s="17">
        <v>0.15210824148108501</v>
      </c>
      <c r="AE1539" s="17"/>
      <c r="AF1539" s="17">
        <v>0.148265087853129</v>
      </c>
      <c r="AG1539" s="17">
        <v>0.12772265679827099</v>
      </c>
      <c r="AH1539" s="17"/>
      <c r="AI1539" s="17">
        <v>0.13973063114599199</v>
      </c>
      <c r="AJ1539" s="17">
        <v>0.123158233678482</v>
      </c>
      <c r="AK1539" s="17">
        <v>0.17223600719704699</v>
      </c>
      <c r="AL1539" s="17">
        <v>0.16721096585484399</v>
      </c>
      <c r="AM1539" s="17">
        <v>0.15626339049132701</v>
      </c>
      <c r="AN1539" s="17">
        <v>8.7195182062037996E-2</v>
      </c>
      <c r="AO1539" s="17">
        <v>0</v>
      </c>
      <c r="AP1539" s="17"/>
      <c r="AQ1539" s="17">
        <v>0.124521929637237</v>
      </c>
      <c r="AR1539" s="17">
        <v>0.167608717380581</v>
      </c>
      <c r="AS1539" s="17"/>
      <c r="AT1539" s="17">
        <v>9.8389508549471094E-2</v>
      </c>
      <c r="AU1539" s="17">
        <v>0.14603788102962301</v>
      </c>
      <c r="AV1539" s="17">
        <v>0.160520417426391</v>
      </c>
      <c r="AW1539" s="17"/>
      <c r="AX1539" s="17">
        <v>0.13619208762203899</v>
      </c>
      <c r="AY1539" s="17">
        <v>0.140390000828717</v>
      </c>
      <c r="AZ1539" s="17"/>
      <c r="BA1539" s="17">
        <v>0.163773059907621</v>
      </c>
      <c r="BB1539" s="17">
        <v>0.17452841202000299</v>
      </c>
      <c r="BC1539" s="17">
        <v>0.15038524479429699</v>
      </c>
      <c r="BD1539" s="17">
        <v>0</v>
      </c>
      <c r="BE1539" s="17">
        <v>8.5441792003366906E-2</v>
      </c>
      <c r="BF1539" s="17"/>
      <c r="BG1539" s="17">
        <v>0.172478309610687</v>
      </c>
      <c r="BH1539" s="17">
        <v>6.4827737563099702E-2</v>
      </c>
    </row>
    <row r="1540" spans="2:60" x14ac:dyDescent="0.35">
      <c r="B1540" t="s">
        <v>350</v>
      </c>
      <c r="C1540" s="17">
        <v>0.395482989577496</v>
      </c>
      <c r="D1540" s="17">
        <v>0.40076929021784102</v>
      </c>
      <c r="E1540" s="17">
        <v>0.39545877659297402</v>
      </c>
      <c r="F1540" s="17"/>
      <c r="G1540" s="17">
        <v>0.39845753714064602</v>
      </c>
      <c r="H1540" s="17">
        <v>0.393855879168448</v>
      </c>
      <c r="I1540" s="17">
        <v>0.38860567419256697</v>
      </c>
      <c r="J1540" s="17">
        <v>0.36149975989510202</v>
      </c>
      <c r="K1540" s="17">
        <v>0.50015685334530302</v>
      </c>
      <c r="L1540" s="17">
        <v>0.36098241955872601</v>
      </c>
      <c r="M1540" s="17"/>
      <c r="N1540" s="17">
        <v>0.45882727460154699</v>
      </c>
      <c r="O1540" s="17">
        <v>0.38386035993427098</v>
      </c>
      <c r="P1540" s="17">
        <v>0.42779151961707601</v>
      </c>
      <c r="Q1540" s="17">
        <v>0.39068209130292503</v>
      </c>
      <c r="R1540" s="17">
        <v>0.237513675937714</v>
      </c>
      <c r="S1540" s="17"/>
      <c r="T1540" s="17">
        <v>0.37870502268397099</v>
      </c>
      <c r="U1540" s="17">
        <v>0.38970182019599903</v>
      </c>
      <c r="V1540" s="17">
        <v>0.40294387192142</v>
      </c>
      <c r="W1540" s="17">
        <v>0.40164710412523902</v>
      </c>
      <c r="X1540" s="17"/>
      <c r="Y1540" s="17">
        <v>0.412256865575993</v>
      </c>
      <c r="Z1540" s="17">
        <v>0.35918728949163498</v>
      </c>
      <c r="AA1540" s="17">
        <v>0.48771163731968598</v>
      </c>
      <c r="AB1540" s="17">
        <v>0.38665179833054603</v>
      </c>
      <c r="AC1540" s="17">
        <v>0.81047976238326003</v>
      </c>
      <c r="AD1540" s="17">
        <v>0.43143500198723</v>
      </c>
      <c r="AE1540" s="17"/>
      <c r="AF1540" s="17">
        <v>0.41677879736006701</v>
      </c>
      <c r="AG1540" s="17">
        <v>0.35664964413488298</v>
      </c>
      <c r="AH1540" s="17"/>
      <c r="AI1540" s="17">
        <v>0.33775623014939399</v>
      </c>
      <c r="AJ1540" s="17">
        <v>0.388524198453088</v>
      </c>
      <c r="AK1540" s="17">
        <v>0.43742597004781503</v>
      </c>
      <c r="AL1540" s="17">
        <v>0.426501916039079</v>
      </c>
      <c r="AM1540" s="17">
        <v>0.371033702473473</v>
      </c>
      <c r="AN1540" s="17">
        <v>0.32880565865469302</v>
      </c>
      <c r="AO1540" s="17">
        <v>0.54968889192311099</v>
      </c>
      <c r="AP1540" s="17"/>
      <c r="AQ1540" s="17">
        <v>0.411643058030015</v>
      </c>
      <c r="AR1540" s="17">
        <v>0.41708868070660599</v>
      </c>
      <c r="AS1540" s="17"/>
      <c r="AT1540" s="17">
        <v>0.386061037412743</v>
      </c>
      <c r="AU1540" s="17">
        <v>0.44072049225249799</v>
      </c>
      <c r="AV1540" s="17">
        <v>0.390087400130052</v>
      </c>
      <c r="AW1540" s="17"/>
      <c r="AX1540" s="17">
        <v>0.40198316123976202</v>
      </c>
      <c r="AY1540" s="17">
        <v>0.39274510602010498</v>
      </c>
      <c r="AZ1540" s="17"/>
      <c r="BA1540" s="17">
        <v>0.33443418434504601</v>
      </c>
      <c r="BB1540" s="17">
        <v>0.37017891416490001</v>
      </c>
      <c r="BC1540" s="17">
        <v>0.421213176184358</v>
      </c>
      <c r="BD1540" s="17">
        <v>0.37012004627857298</v>
      </c>
      <c r="BE1540" s="17">
        <v>0.49549453427662798</v>
      </c>
      <c r="BF1540" s="17"/>
      <c r="BG1540" s="17">
        <v>0.36336552898156799</v>
      </c>
      <c r="BH1540" s="17">
        <v>0.46524614574902501</v>
      </c>
    </row>
    <row r="1541" spans="2:60" x14ac:dyDescent="0.35">
      <c r="B1541" t="s">
        <v>351</v>
      </c>
      <c r="C1541" s="17">
        <v>0.331220254080481</v>
      </c>
      <c r="D1541" s="17">
        <v>0.344637040739256</v>
      </c>
      <c r="E1541" s="17">
        <v>0.31980694571514101</v>
      </c>
      <c r="F1541" s="17"/>
      <c r="G1541" s="17">
        <v>0.285086018830217</v>
      </c>
      <c r="H1541" s="17">
        <v>0.30123335611521102</v>
      </c>
      <c r="I1541" s="17">
        <v>0.36741521383603098</v>
      </c>
      <c r="J1541" s="17">
        <v>0.31605822080767698</v>
      </c>
      <c r="K1541" s="17">
        <v>0.23352798539170799</v>
      </c>
      <c r="L1541" s="17">
        <v>0.42878759382226</v>
      </c>
      <c r="M1541" s="17"/>
      <c r="N1541" s="17">
        <v>0.246619747991699</v>
      </c>
      <c r="O1541" s="17">
        <v>0.39148357108854398</v>
      </c>
      <c r="P1541" s="17">
        <v>0.27209666697932799</v>
      </c>
      <c r="Q1541" s="17">
        <v>0.39072507264331902</v>
      </c>
      <c r="R1541" s="17">
        <v>0.475646023162479</v>
      </c>
      <c r="S1541" s="17"/>
      <c r="T1541" s="17">
        <v>0.33014941586285701</v>
      </c>
      <c r="U1541" s="17">
        <v>0.36756336322722699</v>
      </c>
      <c r="V1541" s="17">
        <v>0.33780058327110601</v>
      </c>
      <c r="W1541" s="17">
        <v>0.28636673083970499</v>
      </c>
      <c r="X1541" s="17"/>
      <c r="Y1541" s="17">
        <v>0.28070481383427898</v>
      </c>
      <c r="Z1541" s="17">
        <v>0.38619009889711298</v>
      </c>
      <c r="AA1541" s="17">
        <v>0.39385873342280597</v>
      </c>
      <c r="AB1541" s="17">
        <v>0.31033665162309199</v>
      </c>
      <c r="AC1541" s="17">
        <v>0.18952023761674</v>
      </c>
      <c r="AD1541" s="17">
        <v>0.28567108388738</v>
      </c>
      <c r="AE1541" s="17"/>
      <c r="AF1541" s="17">
        <v>0.31093033400766901</v>
      </c>
      <c r="AG1541" s="17">
        <v>0.36995008843877297</v>
      </c>
      <c r="AH1541" s="17"/>
      <c r="AI1541" s="17">
        <v>0.267783169025477</v>
      </c>
      <c r="AJ1541" s="17">
        <v>0.37974715296404199</v>
      </c>
      <c r="AK1541" s="17">
        <v>0.25977395842669498</v>
      </c>
      <c r="AL1541" s="17">
        <v>0.28968148382931502</v>
      </c>
      <c r="AM1541" s="17">
        <v>0.31669342648093901</v>
      </c>
      <c r="AN1541" s="17">
        <v>0.43883381704062302</v>
      </c>
      <c r="AO1541" s="17">
        <v>0.45031110807688901</v>
      </c>
      <c r="AP1541" s="17"/>
      <c r="AQ1541" s="17">
        <v>0.348219086880522</v>
      </c>
      <c r="AR1541" s="17">
        <v>0.29279504962712499</v>
      </c>
      <c r="AS1541" s="17"/>
      <c r="AT1541" s="17">
        <v>0.39254115024647002</v>
      </c>
      <c r="AU1541" s="17">
        <v>0.310731755986347</v>
      </c>
      <c r="AV1541" s="17">
        <v>0.34146792571066698</v>
      </c>
      <c r="AW1541" s="17"/>
      <c r="AX1541" s="17">
        <v>0.35912805044674301</v>
      </c>
      <c r="AY1541" s="17">
        <v>0.31946544193640303</v>
      </c>
      <c r="AZ1541" s="17"/>
      <c r="BA1541" s="17">
        <v>0.30883892819438702</v>
      </c>
      <c r="BB1541" s="17">
        <v>0.328447539427345</v>
      </c>
      <c r="BC1541" s="17">
        <v>0.32164404963208598</v>
      </c>
      <c r="BD1541" s="17">
        <v>0.51254261419806602</v>
      </c>
      <c r="BE1541" s="17">
        <v>0.35366147045854501</v>
      </c>
      <c r="BF1541" s="17"/>
      <c r="BG1541" s="17">
        <v>0.32470989692973301</v>
      </c>
      <c r="BH1541" s="17">
        <v>0.39199381894731899</v>
      </c>
    </row>
    <row r="1542" spans="2:60" x14ac:dyDescent="0.35">
      <c r="B1542" t="s">
        <v>352</v>
      </c>
      <c r="C1542" s="17">
        <v>5.6247523767958302E-2</v>
      </c>
      <c r="D1542" s="17">
        <v>5.7528183171634197E-2</v>
      </c>
      <c r="E1542" s="17">
        <v>5.5816944703473502E-2</v>
      </c>
      <c r="F1542" s="17"/>
      <c r="G1542" s="17">
        <v>9.0068938103606402E-2</v>
      </c>
      <c r="H1542" s="17">
        <v>9.4328092005928899E-2</v>
      </c>
      <c r="I1542" s="17">
        <v>1.5343759937196401E-2</v>
      </c>
      <c r="J1542" s="17">
        <v>0.11857036791685301</v>
      </c>
      <c r="K1542" s="17">
        <v>1.5639910045051799E-2</v>
      </c>
      <c r="L1542" s="17">
        <v>1.116435223832E-2</v>
      </c>
      <c r="M1542" s="17"/>
      <c r="N1542" s="17">
        <v>2.71927409717014E-2</v>
      </c>
      <c r="O1542" s="17">
        <v>2.7317719203619899E-2</v>
      </c>
      <c r="P1542" s="17">
        <v>8.0277407468349493E-2</v>
      </c>
      <c r="Q1542" s="17">
        <v>0.115027386347093</v>
      </c>
      <c r="R1542" s="17">
        <v>5.8544055772442899E-2</v>
      </c>
      <c r="S1542" s="17"/>
      <c r="T1542" s="17">
        <v>6.7400324678192097E-2</v>
      </c>
      <c r="U1542" s="17">
        <v>2.8739585450907001E-2</v>
      </c>
      <c r="V1542" s="17">
        <v>5.14301815596407E-2</v>
      </c>
      <c r="W1542" s="17">
        <v>8.2276250368903694E-2</v>
      </c>
      <c r="X1542" s="17"/>
      <c r="Y1542" s="17">
        <v>0.12658091865777299</v>
      </c>
      <c r="Z1542" s="17">
        <v>2.3703603332766901E-2</v>
      </c>
      <c r="AA1542" s="17">
        <v>0</v>
      </c>
      <c r="AB1542" s="17">
        <v>0</v>
      </c>
      <c r="AC1542" s="17">
        <v>0</v>
      </c>
      <c r="AD1542" s="17">
        <v>6.4424262923069506E-2</v>
      </c>
      <c r="AE1542" s="17"/>
      <c r="AF1542" s="17">
        <v>3.6457393540757797E-2</v>
      </c>
      <c r="AG1542" s="17">
        <v>8.1326549237881102E-2</v>
      </c>
      <c r="AH1542" s="17"/>
      <c r="AI1542" s="17">
        <v>0</v>
      </c>
      <c r="AJ1542" s="17">
        <v>4.5955711753948303E-2</v>
      </c>
      <c r="AK1542" s="17">
        <v>7.2248130332307897E-2</v>
      </c>
      <c r="AL1542" s="17">
        <v>3.8790589150117599E-2</v>
      </c>
      <c r="AM1542" s="17">
        <v>8.5040892063077897E-2</v>
      </c>
      <c r="AN1542" s="17">
        <v>5.3399418305216197E-2</v>
      </c>
      <c r="AO1542" s="17">
        <v>0</v>
      </c>
      <c r="AP1542" s="17"/>
      <c r="AQ1542" s="17">
        <v>3.9707860056702203E-2</v>
      </c>
      <c r="AR1542" s="17">
        <v>7.07757337677552E-2</v>
      </c>
      <c r="AS1542" s="17"/>
      <c r="AT1542" s="17">
        <v>6.0851881466690697E-2</v>
      </c>
      <c r="AU1542" s="17">
        <v>4.5412364244787097E-2</v>
      </c>
      <c r="AV1542" s="17">
        <v>7.0303718256198494E-2</v>
      </c>
      <c r="AW1542" s="17"/>
      <c r="AX1542" s="17">
        <v>5.0695287310954698E-2</v>
      </c>
      <c r="AY1542" s="17">
        <v>5.8586135375805502E-2</v>
      </c>
      <c r="AZ1542" s="17"/>
      <c r="BA1542" s="17">
        <v>2.34632641592291E-2</v>
      </c>
      <c r="BB1542" s="17">
        <v>7.2687313977531295E-2</v>
      </c>
      <c r="BC1542" s="17">
        <v>5.8886178086545199E-2</v>
      </c>
      <c r="BD1542" s="17">
        <v>6.0382432874677497E-2</v>
      </c>
      <c r="BE1542" s="17">
        <v>4.4557883543053303E-2</v>
      </c>
      <c r="BF1542" s="17"/>
      <c r="BG1542" s="17">
        <v>6.3304604599509304E-2</v>
      </c>
      <c r="BH1542" s="17">
        <v>4.8375782416264501E-2</v>
      </c>
    </row>
    <row r="1543" spans="2:60" x14ac:dyDescent="0.35">
      <c r="B1543" t="s">
        <v>280</v>
      </c>
      <c r="C1543" s="17">
        <v>2.46977823308272E-2</v>
      </c>
      <c r="D1543" s="17">
        <v>2.0397992654694101E-2</v>
      </c>
      <c r="E1543" s="17">
        <v>2.8435948927987401E-2</v>
      </c>
      <c r="F1543" s="17"/>
      <c r="G1543" s="17">
        <v>1.9105003901957001E-2</v>
      </c>
      <c r="H1543" s="17">
        <v>2.3955258976787699E-2</v>
      </c>
      <c r="I1543" s="17">
        <v>4.4193851343214102E-2</v>
      </c>
      <c r="J1543" s="17">
        <v>5.1610870577408499E-2</v>
      </c>
      <c r="K1543" s="17">
        <v>0</v>
      </c>
      <c r="L1543" s="17">
        <v>1.01901165649929E-2</v>
      </c>
      <c r="M1543" s="17"/>
      <c r="N1543" s="17">
        <v>8.5805218600708597E-2</v>
      </c>
      <c r="O1543" s="17">
        <v>1.7105181881252901E-2</v>
      </c>
      <c r="P1543" s="17">
        <v>0</v>
      </c>
      <c r="Q1543" s="17">
        <v>0</v>
      </c>
      <c r="R1543" s="17">
        <v>0</v>
      </c>
      <c r="S1543" s="17"/>
      <c r="T1543" s="17">
        <v>1.5135182360812001E-2</v>
      </c>
      <c r="U1543" s="17">
        <v>9.9831920946379105E-3</v>
      </c>
      <c r="V1543" s="17">
        <v>2.9139792373319401E-2</v>
      </c>
      <c r="W1543" s="17">
        <v>3.8965294946945297E-2</v>
      </c>
      <c r="X1543" s="17"/>
      <c r="Y1543" s="17">
        <v>2.1140339120073799E-2</v>
      </c>
      <c r="Z1543" s="17">
        <v>2.82866254230754E-2</v>
      </c>
      <c r="AA1543" s="17">
        <v>6.6841080370235506E-2</v>
      </c>
      <c r="AB1543" s="17">
        <v>1.8564076545725099E-2</v>
      </c>
      <c r="AC1543" s="17">
        <v>0</v>
      </c>
      <c r="AD1543" s="17">
        <v>1.8192483625086402E-2</v>
      </c>
      <c r="AE1543" s="17"/>
      <c r="AF1543" s="17">
        <v>2.1774402090571399E-2</v>
      </c>
      <c r="AG1543" s="17">
        <v>2.9799631977092601E-2</v>
      </c>
      <c r="AH1543" s="17"/>
      <c r="AI1543" s="17">
        <v>0.14301475740848901</v>
      </c>
      <c r="AJ1543" s="17">
        <v>1.8721013667116801E-2</v>
      </c>
      <c r="AK1543" s="17">
        <v>3.1566546569880602E-2</v>
      </c>
      <c r="AL1543" s="17">
        <v>1.9117890905350501E-2</v>
      </c>
      <c r="AM1543" s="17">
        <v>1.11579490684758E-2</v>
      </c>
      <c r="AN1543" s="17">
        <v>0</v>
      </c>
      <c r="AO1543" s="17">
        <v>0</v>
      </c>
      <c r="AP1543" s="17"/>
      <c r="AQ1543" s="17">
        <v>1.4905049654219901E-2</v>
      </c>
      <c r="AR1543" s="17">
        <v>1.2048366010173801E-2</v>
      </c>
      <c r="AS1543" s="17"/>
      <c r="AT1543" s="17">
        <v>9.0487448454465401E-3</v>
      </c>
      <c r="AU1543" s="17">
        <v>1.5826513783040001E-2</v>
      </c>
      <c r="AV1543" s="17">
        <v>0</v>
      </c>
      <c r="AW1543" s="17"/>
      <c r="AX1543" s="17">
        <v>1.6386631426896399E-2</v>
      </c>
      <c r="AY1543" s="17">
        <v>2.81984534800152E-2</v>
      </c>
      <c r="AZ1543" s="17"/>
      <c r="BA1543" s="17">
        <v>0</v>
      </c>
      <c r="BB1543" s="17">
        <v>0</v>
      </c>
      <c r="BC1543" s="17">
        <v>6.4284314611297499E-3</v>
      </c>
      <c r="BD1543" s="17">
        <v>0</v>
      </c>
      <c r="BE1543" s="17">
        <v>0</v>
      </c>
      <c r="BF1543" s="17"/>
      <c r="BG1543" s="17">
        <v>0</v>
      </c>
      <c r="BH1543" s="17">
        <v>0</v>
      </c>
    </row>
    <row r="1544" spans="2:60" x14ac:dyDescent="0.35">
      <c r="C1544" s="17"/>
      <c r="D1544" s="17"/>
      <c r="E1544" s="17"/>
      <c r="F1544" s="17"/>
      <c r="G1544" s="17"/>
      <c r="H1544" s="17"/>
      <c r="I1544" s="17"/>
      <c r="J1544" s="17"/>
      <c r="K1544" s="17"/>
      <c r="L1544" s="17"/>
      <c r="M1544" s="17"/>
      <c r="N1544" s="17"/>
      <c r="O1544" s="17"/>
      <c r="P1544" s="17"/>
      <c r="Q1544" s="17"/>
      <c r="R1544" s="17"/>
      <c r="S1544" s="17"/>
      <c r="T1544" s="17"/>
      <c r="U1544" s="17"/>
      <c r="V1544" s="17"/>
      <c r="W1544" s="17"/>
      <c r="X1544" s="17"/>
      <c r="Y1544" s="17"/>
      <c r="Z1544" s="17"/>
      <c r="AA1544" s="17"/>
      <c r="AB1544" s="17"/>
      <c r="AC1544" s="17"/>
      <c r="AD1544" s="17"/>
      <c r="AE1544" s="17"/>
      <c r="AF1544" s="17"/>
      <c r="AG1544" s="17"/>
      <c r="AH1544" s="17"/>
      <c r="AI1544" s="17"/>
      <c r="AJ1544" s="17"/>
      <c r="AK1544" s="17"/>
      <c r="AL1544" s="17"/>
      <c r="AM1544" s="17"/>
      <c r="AN1544" s="17"/>
      <c r="AO1544" s="17"/>
      <c r="AP1544" s="17"/>
      <c r="AQ1544" s="17"/>
      <c r="AR1544" s="17"/>
      <c r="AS1544" s="17"/>
      <c r="AT1544" s="17"/>
      <c r="AU1544" s="17"/>
      <c r="AV1544" s="17"/>
      <c r="AW1544" s="17"/>
      <c r="AX1544" s="17"/>
      <c r="AY1544" s="17"/>
      <c r="AZ1544" s="17"/>
      <c r="BA1544" s="17"/>
      <c r="BB1544" s="17"/>
      <c r="BC1544" s="17"/>
      <c r="BD1544" s="17"/>
      <c r="BE1544" s="17"/>
      <c r="BF1544" s="17"/>
      <c r="BG1544" s="17"/>
      <c r="BH1544" s="17"/>
    </row>
    <row r="1545" spans="2:60" x14ac:dyDescent="0.35">
      <c r="B1545" s="6" t="s">
        <v>492</v>
      </c>
      <c r="C1545" s="17"/>
      <c r="D1545" s="17"/>
      <c r="E1545" s="17"/>
      <c r="F1545" s="17"/>
      <c r="G1545" s="17"/>
      <c r="H1545" s="17"/>
      <c r="I1545" s="17"/>
      <c r="J1545" s="17"/>
      <c r="K1545" s="17"/>
      <c r="L1545" s="17"/>
      <c r="M1545" s="17"/>
      <c r="N1545" s="17"/>
      <c r="O1545" s="17"/>
      <c r="P1545" s="17"/>
      <c r="Q1545" s="17"/>
      <c r="R1545" s="17"/>
      <c r="S1545" s="17"/>
      <c r="T1545" s="17"/>
      <c r="U1545" s="17"/>
      <c r="V1545" s="17"/>
      <c r="W1545" s="17"/>
      <c r="X1545" s="17"/>
      <c r="Y1545" s="17"/>
      <c r="Z1545" s="17"/>
      <c r="AA1545" s="17"/>
      <c r="AB1545" s="17"/>
      <c r="AC1545" s="17"/>
      <c r="AD1545" s="17"/>
      <c r="AE1545" s="17"/>
      <c r="AF1545" s="17"/>
      <c r="AG1545" s="17"/>
      <c r="AH1545" s="17"/>
      <c r="AI1545" s="17"/>
      <c r="AJ1545" s="17"/>
      <c r="AK1545" s="17"/>
      <c r="AL1545" s="17"/>
      <c r="AM1545" s="17"/>
      <c r="AN1545" s="17"/>
      <c r="AO1545" s="17"/>
      <c r="AP1545" s="17"/>
      <c r="AQ1545" s="17"/>
      <c r="AR1545" s="17"/>
      <c r="AS1545" s="17"/>
      <c r="AT1545" s="17"/>
      <c r="AU1545" s="17"/>
      <c r="AV1545" s="17"/>
      <c r="AW1545" s="17"/>
      <c r="AX1545" s="17"/>
      <c r="AY1545" s="17"/>
      <c r="AZ1545" s="17"/>
      <c r="BA1545" s="17"/>
      <c r="BB1545" s="17"/>
      <c r="BC1545" s="17"/>
      <c r="BD1545" s="17"/>
      <c r="BE1545" s="17"/>
      <c r="BF1545" s="17"/>
      <c r="BG1545" s="17"/>
      <c r="BH1545" s="17"/>
    </row>
    <row r="1546" spans="2:60" x14ac:dyDescent="0.35">
      <c r="B1546" s="24" t="s">
        <v>182</v>
      </c>
      <c r="C1546" s="17"/>
      <c r="D1546" s="17"/>
      <c r="E1546" s="17"/>
      <c r="F1546" s="17"/>
      <c r="G1546" s="17"/>
      <c r="H1546" s="17"/>
      <c r="I1546" s="17"/>
      <c r="J1546" s="17"/>
      <c r="K1546" s="17"/>
      <c r="L1546" s="17"/>
      <c r="M1546" s="17"/>
      <c r="N1546" s="17"/>
      <c r="O1546" s="17"/>
      <c r="P1546" s="17"/>
      <c r="Q1546" s="17"/>
      <c r="R1546" s="17"/>
      <c r="S1546" s="17"/>
      <c r="T1546" s="17"/>
      <c r="U1546" s="17"/>
      <c r="V1546" s="17"/>
      <c r="W1546" s="17"/>
      <c r="X1546" s="17"/>
      <c r="Y1546" s="17"/>
      <c r="Z1546" s="17"/>
      <c r="AA1546" s="17"/>
      <c r="AB1546" s="17"/>
      <c r="AC1546" s="17"/>
      <c r="AD1546" s="17"/>
      <c r="AE1546" s="17"/>
      <c r="AF1546" s="17"/>
      <c r="AG1546" s="17"/>
      <c r="AH1546" s="17"/>
      <c r="AI1546" s="17"/>
      <c r="AJ1546" s="17"/>
      <c r="AK1546" s="17"/>
      <c r="AL1546" s="17"/>
      <c r="AM1546" s="17"/>
      <c r="AN1546" s="17"/>
      <c r="AO1546" s="17"/>
      <c r="AP1546" s="17"/>
      <c r="AQ1546" s="17"/>
      <c r="AR1546" s="17"/>
      <c r="AS1546" s="17"/>
      <c r="AT1546" s="17"/>
      <c r="AU1546" s="17"/>
      <c r="AV1546" s="17"/>
      <c r="AW1546" s="17"/>
      <c r="AX1546" s="17"/>
      <c r="AY1546" s="17"/>
      <c r="AZ1546" s="17"/>
      <c r="BA1546" s="17"/>
      <c r="BB1546" s="17"/>
      <c r="BC1546" s="17"/>
      <c r="BD1546" s="17"/>
      <c r="BE1546" s="17"/>
      <c r="BF1546" s="17"/>
      <c r="BG1546" s="17"/>
      <c r="BH1546" s="17"/>
    </row>
    <row r="1547" spans="2:60" x14ac:dyDescent="0.35">
      <c r="B1547" t="s">
        <v>348</v>
      </c>
      <c r="C1547" s="17">
        <v>0.13274669567597699</v>
      </c>
      <c r="D1547" s="17">
        <v>0.15906837826207601</v>
      </c>
      <c r="E1547" s="17">
        <v>0.114044194785512</v>
      </c>
      <c r="F1547" s="17"/>
      <c r="G1547" s="17">
        <v>0.13969860929885</v>
      </c>
      <c r="H1547" s="17">
        <v>8.3937653052140501E-2</v>
      </c>
      <c r="I1547" s="17">
        <v>0.10397120229353</v>
      </c>
      <c r="J1547" s="17">
        <v>0.12750581165414099</v>
      </c>
      <c r="K1547" s="17">
        <v>0.23250540165201</v>
      </c>
      <c r="L1547" s="17">
        <v>0.113958319707971</v>
      </c>
      <c r="M1547" s="17"/>
      <c r="N1547" s="17">
        <v>0.13097362795616799</v>
      </c>
      <c r="O1547" s="17">
        <v>0.14216074401655099</v>
      </c>
      <c r="P1547" s="17">
        <v>0.13694363537120399</v>
      </c>
      <c r="Q1547" s="17">
        <v>0.11543313185937901</v>
      </c>
      <c r="R1547" s="17">
        <v>0.103027934970681</v>
      </c>
      <c r="S1547" s="17"/>
      <c r="T1547" s="17">
        <v>0.135325683843564</v>
      </c>
      <c r="U1547" s="17">
        <v>0.145166778319678</v>
      </c>
      <c r="V1547" s="17">
        <v>0.16795249012382199</v>
      </c>
      <c r="W1547" s="17">
        <v>6.8628745820582496E-2</v>
      </c>
      <c r="X1547" s="17"/>
      <c r="Y1547" s="17">
        <v>0.12966838244554199</v>
      </c>
      <c r="Z1547" s="17">
        <v>0.10609916054865701</v>
      </c>
      <c r="AA1547" s="17">
        <v>7.3391683509335795E-2</v>
      </c>
      <c r="AB1547" s="17">
        <v>0.18532630801298799</v>
      </c>
      <c r="AC1547" s="17">
        <v>0</v>
      </c>
      <c r="AD1547" s="17">
        <v>0.18460428470040999</v>
      </c>
      <c r="AE1547" s="17"/>
      <c r="AF1547" s="17">
        <v>0.15444159537413399</v>
      </c>
      <c r="AG1547" s="17">
        <v>9.8728227117298603E-2</v>
      </c>
      <c r="AH1547" s="17"/>
      <c r="AI1547" s="17">
        <v>0.23217645683947699</v>
      </c>
      <c r="AJ1547" s="17">
        <v>0.16289369461327399</v>
      </c>
      <c r="AK1547" s="17">
        <v>0.14418617442859499</v>
      </c>
      <c r="AL1547" s="17">
        <v>7.3710671036699094E-2</v>
      </c>
      <c r="AM1547" s="17">
        <v>0.13178738616268801</v>
      </c>
      <c r="AN1547" s="17">
        <v>8.3017637923854401E-2</v>
      </c>
      <c r="AO1547" s="17">
        <v>0</v>
      </c>
      <c r="AP1547" s="17"/>
      <c r="AQ1547" s="17">
        <v>0.119056551137958</v>
      </c>
      <c r="AR1547" s="17">
        <v>0.11840310140634699</v>
      </c>
      <c r="AS1547" s="17"/>
      <c r="AT1547" s="17">
        <v>9.69309950853771E-2</v>
      </c>
      <c r="AU1547" s="17">
        <v>0.14728607432477001</v>
      </c>
      <c r="AV1547" s="17">
        <v>0.111950732143003</v>
      </c>
      <c r="AW1547" s="17"/>
      <c r="AX1547" s="17">
        <v>0.17418041016484101</v>
      </c>
      <c r="AY1547" s="17">
        <v>0.118095887744675</v>
      </c>
      <c r="AZ1547" s="17"/>
      <c r="BA1547" s="17">
        <v>0.26003234109466999</v>
      </c>
      <c r="BB1547" s="17">
        <v>8.8564062145306793E-2</v>
      </c>
      <c r="BC1547" s="17">
        <v>0.15130242200542801</v>
      </c>
      <c r="BD1547" s="17">
        <v>0.149142608968864</v>
      </c>
      <c r="BE1547" s="17">
        <v>0.10929859507689001</v>
      </c>
      <c r="BF1547" s="17"/>
      <c r="BG1547" s="17">
        <v>0.13111475582048601</v>
      </c>
      <c r="BH1547" s="17">
        <v>0.12161151986206201</v>
      </c>
    </row>
    <row r="1548" spans="2:60" x14ac:dyDescent="0.35">
      <c r="B1548" t="s">
        <v>349</v>
      </c>
      <c r="C1548" s="17">
        <v>0.22847253870602799</v>
      </c>
      <c r="D1548" s="17">
        <v>0.23179927633101</v>
      </c>
      <c r="E1548" s="17">
        <v>0.22750708892976901</v>
      </c>
      <c r="F1548" s="17"/>
      <c r="G1548" s="17">
        <v>0.18160285411527699</v>
      </c>
      <c r="H1548" s="17">
        <v>0.17533381353621499</v>
      </c>
      <c r="I1548" s="17">
        <v>0.24951058024918399</v>
      </c>
      <c r="J1548" s="17">
        <v>0.242065173352179</v>
      </c>
      <c r="K1548" s="17">
        <v>0.186815540205233</v>
      </c>
      <c r="L1548" s="17">
        <v>0.30513800375635203</v>
      </c>
      <c r="M1548" s="17"/>
      <c r="N1548" s="17">
        <v>0.301848381414907</v>
      </c>
      <c r="O1548" s="17">
        <v>0.25254806133605401</v>
      </c>
      <c r="P1548" s="17">
        <v>0.21416463376320299</v>
      </c>
      <c r="Q1548" s="17">
        <v>0.18495442608684701</v>
      </c>
      <c r="R1548" s="17">
        <v>0.13519916896369299</v>
      </c>
      <c r="S1548" s="17"/>
      <c r="T1548" s="17">
        <v>0.17609096852586401</v>
      </c>
      <c r="U1548" s="17">
        <v>0.26842724154404202</v>
      </c>
      <c r="V1548" s="17">
        <v>0.23440617559846499</v>
      </c>
      <c r="W1548" s="17">
        <v>0.220076027598721</v>
      </c>
      <c r="X1548" s="17"/>
      <c r="Y1548" s="17">
        <v>0.19942825301175399</v>
      </c>
      <c r="Z1548" s="17">
        <v>0.26209305206378902</v>
      </c>
      <c r="AA1548" s="17">
        <v>8.3128296874426605E-2</v>
      </c>
      <c r="AB1548" s="17">
        <v>0.25599049316799599</v>
      </c>
      <c r="AC1548" s="17">
        <v>0</v>
      </c>
      <c r="AD1548" s="17">
        <v>0.22077766086702999</v>
      </c>
      <c r="AE1548" s="17"/>
      <c r="AF1548" s="17">
        <v>0.20589869257339599</v>
      </c>
      <c r="AG1548" s="17">
        <v>0.26572171546932999</v>
      </c>
      <c r="AH1548" s="17"/>
      <c r="AI1548" s="17">
        <v>0.282654674091597</v>
      </c>
      <c r="AJ1548" s="17">
        <v>0.25355730549561101</v>
      </c>
      <c r="AK1548" s="17">
        <v>0.18215716069371399</v>
      </c>
      <c r="AL1548" s="17">
        <v>0.215972637447926</v>
      </c>
      <c r="AM1548" s="17">
        <v>0.25248448829525899</v>
      </c>
      <c r="AN1548" s="17">
        <v>0.15401208691438101</v>
      </c>
      <c r="AO1548" s="17">
        <v>0.37106485218264701</v>
      </c>
      <c r="AP1548" s="17"/>
      <c r="AQ1548" s="17">
        <v>0.20442977778927901</v>
      </c>
      <c r="AR1548" s="17">
        <v>0.241608048499765</v>
      </c>
      <c r="AS1548" s="17"/>
      <c r="AT1548" s="17">
        <v>0.21235037127937401</v>
      </c>
      <c r="AU1548" s="17">
        <v>0.21642270273707401</v>
      </c>
      <c r="AV1548" s="17">
        <v>0.28618240048800198</v>
      </c>
      <c r="AW1548" s="17"/>
      <c r="AX1548" s="17">
        <v>0.198902538759065</v>
      </c>
      <c r="AY1548" s="17">
        <v>0.23892838113039</v>
      </c>
      <c r="AZ1548" s="17"/>
      <c r="BA1548" s="17">
        <v>0.27866060285524802</v>
      </c>
      <c r="BB1548" s="17">
        <v>0.226787744249377</v>
      </c>
      <c r="BC1548" s="17">
        <v>0.24231106796971999</v>
      </c>
      <c r="BD1548" s="17">
        <v>9.7774727540347106E-2</v>
      </c>
      <c r="BE1548" s="17">
        <v>0.238713911134142</v>
      </c>
      <c r="BF1548" s="17"/>
      <c r="BG1548" s="17">
        <v>0.239660248307379</v>
      </c>
      <c r="BH1548" s="17">
        <v>0.19515972576569701</v>
      </c>
    </row>
    <row r="1549" spans="2:60" x14ac:dyDescent="0.35">
      <c r="B1549" t="s">
        <v>350</v>
      </c>
      <c r="C1549" s="17">
        <v>0.40899731394751598</v>
      </c>
      <c r="D1549" s="17">
        <v>0.40073707029482503</v>
      </c>
      <c r="E1549" s="17">
        <v>0.41784324698778902</v>
      </c>
      <c r="F1549" s="17"/>
      <c r="G1549" s="17">
        <v>0.35214846255354498</v>
      </c>
      <c r="H1549" s="17">
        <v>0.51519790764154305</v>
      </c>
      <c r="I1549" s="17">
        <v>0.36753676738337998</v>
      </c>
      <c r="J1549" s="17">
        <v>0.37104778903258001</v>
      </c>
      <c r="K1549" s="17">
        <v>0.40156186441908798</v>
      </c>
      <c r="L1549" s="17">
        <v>0.42235421540338502</v>
      </c>
      <c r="M1549" s="17"/>
      <c r="N1549" s="17">
        <v>0.33410348521778199</v>
      </c>
      <c r="O1549" s="17">
        <v>0.38525448458265299</v>
      </c>
      <c r="P1549" s="17">
        <v>0.42863042704632398</v>
      </c>
      <c r="Q1549" s="17">
        <v>0.46671209272749098</v>
      </c>
      <c r="R1549" s="17">
        <v>0.56083280483857101</v>
      </c>
      <c r="S1549" s="17"/>
      <c r="T1549" s="17">
        <v>0.45878846284410002</v>
      </c>
      <c r="U1549" s="17">
        <v>0.38715039804011497</v>
      </c>
      <c r="V1549" s="17">
        <v>0.380110333231721</v>
      </c>
      <c r="W1549" s="17">
        <v>0.438105633439556</v>
      </c>
      <c r="X1549" s="17"/>
      <c r="Y1549" s="17">
        <v>0.38067007530974101</v>
      </c>
      <c r="Z1549" s="17">
        <v>0.41937843719252899</v>
      </c>
      <c r="AA1549" s="17">
        <v>0.48465963408361401</v>
      </c>
      <c r="AB1549" s="17">
        <v>0.37119741271088502</v>
      </c>
      <c r="AC1549" s="17">
        <v>1</v>
      </c>
      <c r="AD1549" s="17">
        <v>0.43828814380479098</v>
      </c>
      <c r="AE1549" s="17"/>
      <c r="AF1549" s="17">
        <v>0.42073631208819201</v>
      </c>
      <c r="AG1549" s="17">
        <v>0.39229387341105798</v>
      </c>
      <c r="AH1549" s="17"/>
      <c r="AI1549" s="17">
        <v>0.27274714227390201</v>
      </c>
      <c r="AJ1549" s="17">
        <v>0.37733821350338098</v>
      </c>
      <c r="AK1549" s="17">
        <v>0.38284727689936798</v>
      </c>
      <c r="AL1549" s="17">
        <v>0.463987527250526</v>
      </c>
      <c r="AM1549" s="17">
        <v>0.44976640313138</v>
      </c>
      <c r="AN1549" s="17">
        <v>0.50835632709004597</v>
      </c>
      <c r="AO1549" s="17">
        <v>0.32472954789547998</v>
      </c>
      <c r="AP1549" s="17"/>
      <c r="AQ1549" s="17">
        <v>0.41595144316256399</v>
      </c>
      <c r="AR1549" s="17">
        <v>0.434410288752268</v>
      </c>
      <c r="AS1549" s="17"/>
      <c r="AT1549" s="17">
        <v>0.433061442412217</v>
      </c>
      <c r="AU1549" s="17">
        <v>0.40415938240399901</v>
      </c>
      <c r="AV1549" s="17">
        <v>0.415301472323715</v>
      </c>
      <c r="AW1549" s="17"/>
      <c r="AX1549" s="17">
        <v>0.41893443476435099</v>
      </c>
      <c r="AY1549" s="17">
        <v>0.40548358484372699</v>
      </c>
      <c r="AZ1549" s="17"/>
      <c r="BA1549" s="17">
        <v>0.24144919338156901</v>
      </c>
      <c r="BB1549" s="17">
        <v>0.39801791760740701</v>
      </c>
      <c r="BC1549" s="17">
        <v>0.39084590143622699</v>
      </c>
      <c r="BD1549" s="17">
        <v>0.51715208059647799</v>
      </c>
      <c r="BE1549" s="17">
        <v>0.63122904928964396</v>
      </c>
      <c r="BF1549" s="17"/>
      <c r="BG1549" s="17">
        <v>0.35916462144984401</v>
      </c>
      <c r="BH1549" s="17">
        <v>0.59597604644089497</v>
      </c>
    </row>
    <row r="1550" spans="2:60" x14ac:dyDescent="0.35">
      <c r="B1550" t="s">
        <v>351</v>
      </c>
      <c r="C1550" s="17">
        <v>0.162084871564629</v>
      </c>
      <c r="D1550" s="17">
        <v>0.148926007932458</v>
      </c>
      <c r="E1550" s="17">
        <v>0.17294369453939901</v>
      </c>
      <c r="F1550" s="17"/>
      <c r="G1550" s="17">
        <v>0.23441921501324101</v>
      </c>
      <c r="H1550" s="17">
        <v>0.18877261286292199</v>
      </c>
      <c r="I1550" s="17">
        <v>0.191707777541828</v>
      </c>
      <c r="J1550" s="17">
        <v>0.14636555601374501</v>
      </c>
      <c r="K1550" s="17">
        <v>0.13350253113058499</v>
      </c>
      <c r="L1550" s="17">
        <v>0.11141980772768501</v>
      </c>
      <c r="M1550" s="17"/>
      <c r="N1550" s="17">
        <v>0.14313330119686901</v>
      </c>
      <c r="O1550" s="17">
        <v>0.163617629103774</v>
      </c>
      <c r="P1550" s="17">
        <v>0.19405816237217399</v>
      </c>
      <c r="Q1550" s="17">
        <v>9.8853250573573095E-2</v>
      </c>
      <c r="R1550" s="17">
        <v>0.200940091227054</v>
      </c>
      <c r="S1550" s="17"/>
      <c r="T1550" s="17">
        <v>0.164253554260824</v>
      </c>
      <c r="U1550" s="17">
        <v>0.12819669861281899</v>
      </c>
      <c r="V1550" s="17">
        <v>0.16658926497781501</v>
      </c>
      <c r="W1550" s="17">
        <v>0.18204715634024399</v>
      </c>
      <c r="X1550" s="17"/>
      <c r="Y1550" s="17">
        <v>0.183088919287446</v>
      </c>
      <c r="Z1550" s="17">
        <v>0.147828465332317</v>
      </c>
      <c r="AA1550" s="17">
        <v>0.29898379787033003</v>
      </c>
      <c r="AB1550" s="17">
        <v>0.15305017756911499</v>
      </c>
      <c r="AC1550" s="17">
        <v>0</v>
      </c>
      <c r="AD1550" s="17">
        <v>0.13685132328317801</v>
      </c>
      <c r="AE1550" s="17"/>
      <c r="AF1550" s="17">
        <v>0.155987406522206</v>
      </c>
      <c r="AG1550" s="17">
        <v>0.17265351553146299</v>
      </c>
      <c r="AH1550" s="17"/>
      <c r="AI1550" s="17">
        <v>0.15683846484706701</v>
      </c>
      <c r="AJ1550" s="17">
        <v>0.16734370583820099</v>
      </c>
      <c r="AK1550" s="17">
        <v>0.19045756061427399</v>
      </c>
      <c r="AL1550" s="17">
        <v>0.12668917641225499</v>
      </c>
      <c r="AM1550" s="17">
        <v>0.13503908357861699</v>
      </c>
      <c r="AN1550" s="17">
        <v>0.18573031716494501</v>
      </c>
      <c r="AO1550" s="17">
        <v>0.19136506725291799</v>
      </c>
      <c r="AP1550" s="17"/>
      <c r="AQ1550" s="17">
        <v>0.18270882594115301</v>
      </c>
      <c r="AR1550" s="17">
        <v>0.14845192741795399</v>
      </c>
      <c r="AS1550" s="17"/>
      <c r="AT1550" s="17">
        <v>0.19549148798942101</v>
      </c>
      <c r="AU1550" s="17">
        <v>0.17934219049445599</v>
      </c>
      <c r="AV1550" s="17">
        <v>0.110081526195643</v>
      </c>
      <c r="AW1550" s="17"/>
      <c r="AX1550" s="17">
        <v>0.14268407880099501</v>
      </c>
      <c r="AY1550" s="17">
        <v>0.16894492000588901</v>
      </c>
      <c r="AZ1550" s="17"/>
      <c r="BA1550" s="17">
        <v>0.18421118071280601</v>
      </c>
      <c r="BB1550" s="17">
        <v>0.203167819205198</v>
      </c>
      <c r="BC1550" s="17">
        <v>0.154151842949209</v>
      </c>
      <c r="BD1550" s="17">
        <v>0.23593058289431099</v>
      </c>
      <c r="BE1550" s="17">
        <v>2.0758444499323601E-2</v>
      </c>
      <c r="BF1550" s="17"/>
      <c r="BG1550" s="17">
        <v>0.19846363646922399</v>
      </c>
      <c r="BH1550" s="17">
        <v>8.7252707931345805E-2</v>
      </c>
    </row>
    <row r="1551" spans="2:60" x14ac:dyDescent="0.35">
      <c r="B1551" t="s">
        <v>352</v>
      </c>
      <c r="C1551" s="17">
        <v>3.5653407731220797E-2</v>
      </c>
      <c r="D1551" s="17">
        <v>3.0012739821495601E-2</v>
      </c>
      <c r="E1551" s="17">
        <v>4.0084711485067197E-2</v>
      </c>
      <c r="F1551" s="17"/>
      <c r="G1551" s="17">
        <v>6.1650828965157597E-2</v>
      </c>
      <c r="H1551" s="17">
        <v>3.6758012907179401E-2</v>
      </c>
      <c r="I1551" s="17">
        <v>3.6892950834670299E-2</v>
      </c>
      <c r="J1551" s="17">
        <v>8.3776206465368694E-2</v>
      </c>
      <c r="K1551" s="17">
        <v>1.4265970031613E-2</v>
      </c>
      <c r="L1551" s="17">
        <v>0</v>
      </c>
      <c r="M1551" s="17"/>
      <c r="N1551" s="17">
        <v>3.8721727552222203E-2</v>
      </c>
      <c r="O1551" s="17">
        <v>2.9138405294607001E-2</v>
      </c>
      <c r="P1551" s="17">
        <v>1.93809967907006E-2</v>
      </c>
      <c r="Q1551" s="17">
        <v>9.9364227051949E-2</v>
      </c>
      <c r="R1551" s="17">
        <v>0</v>
      </c>
      <c r="S1551" s="17"/>
      <c r="T1551" s="17">
        <v>5.5378943869887197E-2</v>
      </c>
      <c r="U1551" s="17">
        <v>4.3207308281240198E-2</v>
      </c>
      <c r="V1551" s="17">
        <v>1.1726879909884899E-2</v>
      </c>
      <c r="W1551" s="17">
        <v>5.2288217423543101E-2</v>
      </c>
      <c r="X1551" s="17"/>
      <c r="Y1551" s="17">
        <v>5.6193917225589703E-2</v>
      </c>
      <c r="Z1551" s="17">
        <v>2.7862743572310101E-2</v>
      </c>
      <c r="AA1551" s="17">
        <v>5.9836587662293099E-2</v>
      </c>
      <c r="AB1551" s="17">
        <v>1.9809568842113899E-2</v>
      </c>
      <c r="AC1551" s="17">
        <v>0</v>
      </c>
      <c r="AD1551" s="17">
        <v>1.9478587344590102E-2</v>
      </c>
      <c r="AE1551" s="17"/>
      <c r="AF1551" s="17">
        <v>3.31715032188373E-2</v>
      </c>
      <c r="AG1551" s="17">
        <v>3.9802035496729199E-2</v>
      </c>
      <c r="AH1551" s="17"/>
      <c r="AI1551" s="17">
        <v>2.3769751850509901E-2</v>
      </c>
      <c r="AJ1551" s="17">
        <v>0</v>
      </c>
      <c r="AK1551" s="17">
        <v>4.1091154148464502E-2</v>
      </c>
      <c r="AL1551" s="17">
        <v>8.4460632661199006E-2</v>
      </c>
      <c r="AM1551" s="17">
        <v>3.09226388320556E-2</v>
      </c>
      <c r="AN1551" s="17">
        <v>6.8883630906773394E-2</v>
      </c>
      <c r="AO1551" s="17">
        <v>0</v>
      </c>
      <c r="AP1551" s="17"/>
      <c r="AQ1551" s="17">
        <v>4.3417593572104902E-2</v>
      </c>
      <c r="AR1551" s="17">
        <v>3.0077673367118599E-2</v>
      </c>
      <c r="AS1551" s="17"/>
      <c r="AT1551" s="17">
        <v>5.2287425146307201E-2</v>
      </c>
      <c r="AU1551" s="17">
        <v>2.4865746769362099E-2</v>
      </c>
      <c r="AV1551" s="17">
        <v>4.8683040835027502E-2</v>
      </c>
      <c r="AW1551" s="17"/>
      <c r="AX1551" s="17">
        <v>4.6383150426616698E-2</v>
      </c>
      <c r="AY1551" s="17">
        <v>3.1859410467838002E-2</v>
      </c>
      <c r="AZ1551" s="17"/>
      <c r="BA1551" s="17">
        <v>1.76110435558712E-2</v>
      </c>
      <c r="BB1551" s="17">
        <v>6.92278565144787E-2</v>
      </c>
      <c r="BC1551" s="17">
        <v>3.2922579598445703E-2</v>
      </c>
      <c r="BD1551" s="17">
        <v>0</v>
      </c>
      <c r="BE1551" s="17">
        <v>0</v>
      </c>
      <c r="BF1551" s="17"/>
      <c r="BG1551" s="17">
        <v>5.64188914385573E-2</v>
      </c>
      <c r="BH1551" s="17">
        <v>0</v>
      </c>
    </row>
    <row r="1552" spans="2:60" x14ac:dyDescent="0.35">
      <c r="B1552" t="s">
        <v>280</v>
      </c>
      <c r="C1552" s="17">
        <v>3.2045172374629803E-2</v>
      </c>
      <c r="D1552" s="17">
        <v>2.9456527358136E-2</v>
      </c>
      <c r="E1552" s="17">
        <v>2.75770632724631E-2</v>
      </c>
      <c r="F1552" s="17"/>
      <c r="G1552" s="17">
        <v>3.0480030053928801E-2</v>
      </c>
      <c r="H1552" s="17">
        <v>0</v>
      </c>
      <c r="I1552" s="17">
        <v>5.0380721697407503E-2</v>
      </c>
      <c r="J1552" s="17">
        <v>2.9239463481985899E-2</v>
      </c>
      <c r="K1552" s="17">
        <v>3.1348692561470402E-2</v>
      </c>
      <c r="L1552" s="17">
        <v>4.7129653404606897E-2</v>
      </c>
      <c r="M1552" s="17"/>
      <c r="N1552" s="17">
        <v>5.1219476662051698E-2</v>
      </c>
      <c r="O1552" s="17">
        <v>2.72806756663596E-2</v>
      </c>
      <c r="P1552" s="17">
        <v>6.8221446563942701E-3</v>
      </c>
      <c r="Q1552" s="17">
        <v>3.4682871700760801E-2</v>
      </c>
      <c r="R1552" s="17">
        <v>0</v>
      </c>
      <c r="S1552" s="17"/>
      <c r="T1552" s="17">
        <v>1.01623866557613E-2</v>
      </c>
      <c r="U1552" s="17">
        <v>2.78515752021068E-2</v>
      </c>
      <c r="V1552" s="17">
        <v>3.9214856158292101E-2</v>
      </c>
      <c r="W1552" s="17">
        <v>3.8854219377353602E-2</v>
      </c>
      <c r="X1552" s="17"/>
      <c r="Y1552" s="17">
        <v>5.0950452719927902E-2</v>
      </c>
      <c r="Z1552" s="17">
        <v>3.6738141290397798E-2</v>
      </c>
      <c r="AA1552" s="17">
        <v>0</v>
      </c>
      <c r="AB1552" s="17">
        <v>1.46260396969023E-2</v>
      </c>
      <c r="AC1552" s="17">
        <v>0</v>
      </c>
      <c r="AD1552" s="17">
        <v>0</v>
      </c>
      <c r="AE1552" s="17"/>
      <c r="AF1552" s="17">
        <v>2.97644902232348E-2</v>
      </c>
      <c r="AG1552" s="17">
        <v>3.08006329741204E-2</v>
      </c>
      <c r="AH1552" s="17"/>
      <c r="AI1552" s="17">
        <v>3.1813510097446901E-2</v>
      </c>
      <c r="AJ1552" s="17">
        <v>3.8867080549533299E-2</v>
      </c>
      <c r="AK1552" s="17">
        <v>5.9260673215585702E-2</v>
      </c>
      <c r="AL1552" s="17">
        <v>3.5179355191394902E-2</v>
      </c>
      <c r="AM1552" s="17">
        <v>0</v>
      </c>
      <c r="AN1552" s="17">
        <v>0</v>
      </c>
      <c r="AO1552" s="17">
        <v>0.112840532668955</v>
      </c>
      <c r="AP1552" s="17"/>
      <c r="AQ1552" s="17">
        <v>3.4435808396940999E-2</v>
      </c>
      <c r="AR1552" s="17">
        <v>2.7048960556546799E-2</v>
      </c>
      <c r="AS1552" s="17"/>
      <c r="AT1552" s="17">
        <v>9.8782780873043E-3</v>
      </c>
      <c r="AU1552" s="17">
        <v>2.79239032703394E-2</v>
      </c>
      <c r="AV1552" s="17">
        <v>2.7800828014610101E-2</v>
      </c>
      <c r="AW1552" s="17"/>
      <c r="AX1552" s="17">
        <v>1.8915387084131499E-2</v>
      </c>
      <c r="AY1552" s="17">
        <v>3.6687815807480199E-2</v>
      </c>
      <c r="AZ1552" s="17"/>
      <c r="BA1552" s="17">
        <v>1.8035638399836199E-2</v>
      </c>
      <c r="BB1552" s="17">
        <v>1.4234600278232401E-2</v>
      </c>
      <c r="BC1552" s="17">
        <v>2.84661860409695E-2</v>
      </c>
      <c r="BD1552" s="17">
        <v>0</v>
      </c>
      <c r="BE1552" s="17">
        <v>0</v>
      </c>
      <c r="BF1552" s="17"/>
      <c r="BG1552" s="17">
        <v>1.51778465145104E-2</v>
      </c>
      <c r="BH1552" s="17">
        <v>0</v>
      </c>
    </row>
    <row r="1553" spans="2:60" x14ac:dyDescent="0.35">
      <c r="C1553" s="17"/>
      <c r="D1553" s="17"/>
      <c r="E1553" s="17"/>
      <c r="F1553" s="17"/>
      <c r="G1553" s="17"/>
      <c r="H1553" s="17"/>
      <c r="I1553" s="17"/>
      <c r="J1553" s="17"/>
      <c r="K1553" s="17"/>
      <c r="L1553" s="17"/>
      <c r="M1553" s="17"/>
      <c r="N1553" s="17"/>
      <c r="O1553" s="17"/>
      <c r="P1553" s="17"/>
      <c r="Q1553" s="17"/>
      <c r="R1553" s="17"/>
      <c r="S1553" s="17"/>
      <c r="T1553" s="17"/>
      <c r="U1553" s="17"/>
      <c r="V1553" s="17"/>
      <c r="W1553" s="17"/>
      <c r="X1553" s="17"/>
      <c r="Y1553" s="17"/>
      <c r="Z1553" s="17"/>
      <c r="AA1553" s="17"/>
      <c r="AB1553" s="17"/>
      <c r="AC1553" s="17"/>
      <c r="AD1553" s="17"/>
      <c r="AE1553" s="17"/>
      <c r="AF1553" s="17"/>
      <c r="AG1553" s="17"/>
      <c r="AH1553" s="17"/>
      <c r="AI1553" s="17"/>
      <c r="AJ1553" s="17"/>
      <c r="AK1553" s="17"/>
      <c r="AL1553" s="17"/>
      <c r="AM1553" s="17"/>
      <c r="AN1553" s="17"/>
      <c r="AO1553" s="17"/>
      <c r="AP1553" s="17"/>
      <c r="AQ1553" s="17"/>
      <c r="AR1553" s="17"/>
      <c r="AS1553" s="17"/>
      <c r="AT1553" s="17"/>
      <c r="AU1553" s="17"/>
      <c r="AV1553" s="17"/>
      <c r="AW1553" s="17"/>
      <c r="AX1553" s="17"/>
      <c r="AY1553" s="17"/>
      <c r="AZ1553" s="17"/>
      <c r="BA1553" s="17"/>
      <c r="BB1553" s="17"/>
      <c r="BC1553" s="17"/>
      <c r="BD1553" s="17"/>
      <c r="BE1553" s="17"/>
      <c r="BF1553" s="17"/>
      <c r="BG1553" s="17"/>
      <c r="BH1553" s="17"/>
    </row>
    <row r="1554" spans="2:60" x14ac:dyDescent="0.35">
      <c r="B1554" s="6" t="s">
        <v>493</v>
      </c>
      <c r="C1554" s="17"/>
      <c r="D1554" s="17"/>
      <c r="E1554" s="17"/>
      <c r="F1554" s="17"/>
      <c r="G1554" s="17"/>
      <c r="H1554" s="17"/>
      <c r="I1554" s="17"/>
      <c r="J1554" s="17"/>
      <c r="K1554" s="17"/>
      <c r="L1554" s="17"/>
      <c r="M1554" s="17"/>
      <c r="N1554" s="17"/>
      <c r="O1554" s="17"/>
      <c r="P1554" s="17"/>
      <c r="Q1554" s="17"/>
      <c r="R1554" s="17"/>
      <c r="S1554" s="17"/>
      <c r="T1554" s="17"/>
      <c r="U1554" s="17"/>
      <c r="V1554" s="17"/>
      <c r="W1554" s="17"/>
      <c r="X1554" s="17"/>
      <c r="Y1554" s="17"/>
      <c r="Z1554" s="17"/>
      <c r="AA1554" s="17"/>
      <c r="AB1554" s="17"/>
      <c r="AC1554" s="17"/>
      <c r="AD1554" s="17"/>
      <c r="AE1554" s="17"/>
      <c r="AF1554" s="17"/>
      <c r="AG1554" s="17"/>
      <c r="AH1554" s="17"/>
      <c r="AI1554" s="17"/>
      <c r="AJ1554" s="17"/>
      <c r="AK1554" s="17"/>
      <c r="AL1554" s="17"/>
      <c r="AM1554" s="17"/>
      <c r="AN1554" s="17"/>
      <c r="AO1554" s="17"/>
      <c r="AP1554" s="17"/>
      <c r="AQ1554" s="17"/>
      <c r="AR1554" s="17"/>
      <c r="AS1554" s="17"/>
      <c r="AT1554" s="17"/>
      <c r="AU1554" s="17"/>
      <c r="AV1554" s="17"/>
      <c r="AW1554" s="17"/>
      <c r="AX1554" s="17"/>
      <c r="AY1554" s="17"/>
      <c r="AZ1554" s="17"/>
      <c r="BA1554" s="17"/>
      <c r="BB1554" s="17"/>
      <c r="BC1554" s="17"/>
      <c r="BD1554" s="17"/>
      <c r="BE1554" s="17"/>
      <c r="BF1554" s="17"/>
      <c r="BG1554" s="17"/>
      <c r="BH1554" s="17"/>
    </row>
    <row r="1555" spans="2:60" x14ac:dyDescent="0.35">
      <c r="B1555" s="24" t="s">
        <v>182</v>
      </c>
      <c r="C1555" s="17"/>
      <c r="D1555" s="17"/>
      <c r="E1555" s="17"/>
      <c r="F1555" s="17"/>
      <c r="G1555" s="17"/>
      <c r="H1555" s="17"/>
      <c r="I1555" s="17"/>
      <c r="J1555" s="17"/>
      <c r="K1555" s="17"/>
      <c r="L1555" s="17"/>
      <c r="M1555" s="17"/>
      <c r="N1555" s="17"/>
      <c r="O1555" s="17"/>
      <c r="P1555" s="17"/>
      <c r="Q1555" s="17"/>
      <c r="R1555" s="17"/>
      <c r="S1555" s="17"/>
      <c r="T1555" s="17"/>
      <c r="U1555" s="17"/>
      <c r="V1555" s="17"/>
      <c r="W1555" s="17"/>
      <c r="X1555" s="17"/>
      <c r="Y1555" s="17"/>
      <c r="Z1555" s="17"/>
      <c r="AA1555" s="17"/>
      <c r="AB1555" s="17"/>
      <c r="AC1555" s="17"/>
      <c r="AD1555" s="17"/>
      <c r="AE1555" s="17"/>
      <c r="AF1555" s="17"/>
      <c r="AG1555" s="17"/>
      <c r="AH1555" s="17"/>
      <c r="AI1555" s="17"/>
      <c r="AJ1555" s="17"/>
      <c r="AK1555" s="17"/>
      <c r="AL1555" s="17"/>
      <c r="AM1555" s="17"/>
      <c r="AN1555" s="17"/>
      <c r="AO1555" s="17"/>
      <c r="AP1555" s="17"/>
      <c r="AQ1555" s="17"/>
      <c r="AR1555" s="17"/>
      <c r="AS1555" s="17"/>
      <c r="AT1555" s="17"/>
      <c r="AU1555" s="17"/>
      <c r="AV1555" s="17"/>
      <c r="AW1555" s="17"/>
      <c r="AX1555" s="17"/>
      <c r="AY1555" s="17"/>
      <c r="AZ1555" s="17"/>
      <c r="BA1555" s="17"/>
      <c r="BB1555" s="17"/>
      <c r="BC1555" s="17"/>
      <c r="BD1555" s="17"/>
      <c r="BE1555" s="17"/>
      <c r="BF1555" s="17"/>
      <c r="BG1555" s="17"/>
      <c r="BH1555" s="17"/>
    </row>
    <row r="1556" spans="2:60" x14ac:dyDescent="0.35">
      <c r="B1556" t="s">
        <v>348</v>
      </c>
      <c r="C1556" s="17">
        <v>0.20197023860854799</v>
      </c>
      <c r="D1556" s="17">
        <v>0.19472925808101099</v>
      </c>
      <c r="E1556" s="17">
        <v>0.21170844127497901</v>
      </c>
      <c r="F1556" s="17"/>
      <c r="G1556" s="17">
        <v>0.15845667137493399</v>
      </c>
      <c r="H1556" s="17">
        <v>0.13039612141041801</v>
      </c>
      <c r="I1556" s="17">
        <v>0.109802520740908</v>
      </c>
      <c r="J1556" s="17">
        <v>0.269557268232758</v>
      </c>
      <c r="K1556" s="17">
        <v>0.30497980241466999</v>
      </c>
      <c r="L1556" s="17">
        <v>0.22003184690629299</v>
      </c>
      <c r="M1556" s="17"/>
      <c r="N1556" s="17">
        <v>0.27691194665024699</v>
      </c>
      <c r="O1556" s="17">
        <v>0.201367910303549</v>
      </c>
      <c r="P1556" s="17">
        <v>0.206007139673063</v>
      </c>
      <c r="Q1556" s="17">
        <v>0.15981324383731799</v>
      </c>
      <c r="R1556" s="17">
        <v>0.11892508848828599</v>
      </c>
      <c r="S1556" s="17"/>
      <c r="T1556" s="17">
        <v>0.136092698171659</v>
      </c>
      <c r="U1556" s="17">
        <v>0.269625320906907</v>
      </c>
      <c r="V1556" s="17">
        <v>0.21354239456517399</v>
      </c>
      <c r="W1556" s="17">
        <v>0.15311302568007201</v>
      </c>
      <c r="X1556" s="17"/>
      <c r="Y1556" s="17">
        <v>0.182828578446978</v>
      </c>
      <c r="Z1556" s="17">
        <v>0.21234285634081401</v>
      </c>
      <c r="AA1556" s="17">
        <v>0.26431435187601099</v>
      </c>
      <c r="AB1556" s="17">
        <v>0.18630281353338901</v>
      </c>
      <c r="AC1556" s="17">
        <v>0</v>
      </c>
      <c r="AD1556" s="17">
        <v>0.22217799118018</v>
      </c>
      <c r="AE1556" s="17"/>
      <c r="AF1556" s="17">
        <v>0.223724673329629</v>
      </c>
      <c r="AG1556" s="17">
        <v>0.179036000129985</v>
      </c>
      <c r="AH1556" s="17"/>
      <c r="AI1556" s="17">
        <v>0.43430385296930601</v>
      </c>
      <c r="AJ1556" s="17">
        <v>0.215354352376317</v>
      </c>
      <c r="AK1556" s="17">
        <v>0.15304316844766899</v>
      </c>
      <c r="AL1556" s="17">
        <v>0.25596050323906699</v>
      </c>
      <c r="AM1556" s="17">
        <v>0.20121268781330301</v>
      </c>
      <c r="AN1556" s="17">
        <v>0.11187161179272601</v>
      </c>
      <c r="AO1556" s="17">
        <v>0</v>
      </c>
      <c r="AP1556" s="17"/>
      <c r="AQ1556" s="17">
        <v>0.18266270354144901</v>
      </c>
      <c r="AR1556" s="17">
        <v>0.231852736086477</v>
      </c>
      <c r="AS1556" s="17"/>
      <c r="AT1556" s="17">
        <v>0.134174544238154</v>
      </c>
      <c r="AU1556" s="17">
        <v>0.21464913304493799</v>
      </c>
      <c r="AV1556" s="17">
        <v>0.22942263656912801</v>
      </c>
      <c r="AW1556" s="17"/>
      <c r="AX1556" s="17">
        <v>0.22578933879979901</v>
      </c>
      <c r="AY1556" s="17">
        <v>0.19132523411873201</v>
      </c>
      <c r="AZ1556" s="17"/>
      <c r="BA1556" s="17">
        <v>0.31905296055479698</v>
      </c>
      <c r="BB1556" s="17">
        <v>0.148465892729712</v>
      </c>
      <c r="BC1556" s="17">
        <v>0.18605734562877399</v>
      </c>
      <c r="BD1556" s="17">
        <v>0.117671075954075</v>
      </c>
      <c r="BE1556" s="17">
        <v>0.32880909862230001</v>
      </c>
      <c r="BF1556" s="17"/>
      <c r="BG1556" s="17">
        <v>0.19192595650965699</v>
      </c>
      <c r="BH1556" s="17">
        <v>0.27868274989347902</v>
      </c>
    </row>
    <row r="1557" spans="2:60" x14ac:dyDescent="0.35">
      <c r="B1557" t="s">
        <v>349</v>
      </c>
      <c r="C1557" s="17">
        <v>0.26988888902823999</v>
      </c>
      <c r="D1557" s="17">
        <v>0.25051377865621799</v>
      </c>
      <c r="E1557" s="17">
        <v>0.28449718838274501</v>
      </c>
      <c r="F1557" s="17"/>
      <c r="G1557" s="17">
        <v>0.25095141893477102</v>
      </c>
      <c r="H1557" s="17">
        <v>0.26258692855259103</v>
      </c>
      <c r="I1557" s="17">
        <v>0.221354338871114</v>
      </c>
      <c r="J1557" s="17">
        <v>0.25749710418844701</v>
      </c>
      <c r="K1557" s="17">
        <v>0.237435937073461</v>
      </c>
      <c r="L1557" s="17">
        <v>0.35701464588166498</v>
      </c>
      <c r="M1557" s="17"/>
      <c r="N1557" s="17">
        <v>0.20847511698818599</v>
      </c>
      <c r="O1557" s="17">
        <v>0.30370776647759901</v>
      </c>
      <c r="P1557" s="17">
        <v>0.26990747220251399</v>
      </c>
      <c r="Q1557" s="17">
        <v>0.34277438869900301</v>
      </c>
      <c r="R1557" s="17">
        <v>0.26814121643135802</v>
      </c>
      <c r="S1557" s="17"/>
      <c r="T1557" s="17">
        <v>0.218336532429208</v>
      </c>
      <c r="U1557" s="17">
        <v>0.245403246217135</v>
      </c>
      <c r="V1557" s="17">
        <v>0.270392330231355</v>
      </c>
      <c r="W1557" s="17">
        <v>0.32875390193985798</v>
      </c>
      <c r="X1557" s="17"/>
      <c r="Y1557" s="17">
        <v>0.26575824511732699</v>
      </c>
      <c r="Z1557" s="17">
        <v>0.25929525396837799</v>
      </c>
      <c r="AA1557" s="17">
        <v>0.15554579486949299</v>
      </c>
      <c r="AB1557" s="17">
        <v>0.28681019588809298</v>
      </c>
      <c r="AC1557" s="17">
        <v>0.39653037574026201</v>
      </c>
      <c r="AD1557" s="17">
        <v>0.35478640764818797</v>
      </c>
      <c r="AE1557" s="17"/>
      <c r="AF1557" s="17">
        <v>0.31638703447530597</v>
      </c>
      <c r="AG1557" s="17">
        <v>0.21611656809582799</v>
      </c>
      <c r="AH1557" s="17"/>
      <c r="AI1557" s="17">
        <v>0.16973221322512</v>
      </c>
      <c r="AJ1557" s="17">
        <v>0.26195412224790598</v>
      </c>
      <c r="AK1557" s="17">
        <v>0.29629819345923702</v>
      </c>
      <c r="AL1557" s="17">
        <v>0.31407697301476301</v>
      </c>
      <c r="AM1557" s="17">
        <v>0.24885146718499099</v>
      </c>
      <c r="AN1557" s="17">
        <v>0.25656198152146498</v>
      </c>
      <c r="AO1557" s="17">
        <v>0.44825392126911801</v>
      </c>
      <c r="AP1557" s="17"/>
      <c r="AQ1557" s="17">
        <v>0.30548692730684301</v>
      </c>
      <c r="AR1557" s="17">
        <v>0.25292341691121201</v>
      </c>
      <c r="AS1557" s="17"/>
      <c r="AT1557" s="17">
        <v>0.29289363376861599</v>
      </c>
      <c r="AU1557" s="17">
        <v>0.28130964302404499</v>
      </c>
      <c r="AV1557" s="17">
        <v>0.25538740540030602</v>
      </c>
      <c r="AW1557" s="17"/>
      <c r="AX1557" s="17">
        <v>0.26950893139085003</v>
      </c>
      <c r="AY1557" s="17">
        <v>0.27005869606223698</v>
      </c>
      <c r="AZ1557" s="17"/>
      <c r="BA1557" s="17">
        <v>0.139208935437488</v>
      </c>
      <c r="BB1557" s="17">
        <v>0.35836235345313999</v>
      </c>
      <c r="BC1557" s="17">
        <v>0.294659185078607</v>
      </c>
      <c r="BD1557" s="17">
        <v>0.30890334436141098</v>
      </c>
      <c r="BE1557" s="17">
        <v>0.15877683907645199</v>
      </c>
      <c r="BF1557" s="17"/>
      <c r="BG1557" s="17">
        <v>0.302529155509206</v>
      </c>
      <c r="BH1557" s="17">
        <v>0.194418423014073</v>
      </c>
    </row>
    <row r="1558" spans="2:60" x14ac:dyDescent="0.35">
      <c r="B1558" t="s">
        <v>350</v>
      </c>
      <c r="C1558" s="17">
        <v>0.38054347145066603</v>
      </c>
      <c r="D1558" s="17">
        <v>0.38690072551506999</v>
      </c>
      <c r="E1558" s="17">
        <v>0.37095373971373702</v>
      </c>
      <c r="F1558" s="17"/>
      <c r="G1558" s="17">
        <v>0.394889026254095</v>
      </c>
      <c r="H1558" s="17">
        <v>0.40827309425268998</v>
      </c>
      <c r="I1558" s="17">
        <v>0.466359303319758</v>
      </c>
      <c r="J1558" s="17">
        <v>0.32430651090618101</v>
      </c>
      <c r="K1558" s="17">
        <v>0.35697370145452401</v>
      </c>
      <c r="L1558" s="17">
        <v>0.350116910507209</v>
      </c>
      <c r="M1558" s="17"/>
      <c r="N1558" s="17">
        <v>0.33680791580969999</v>
      </c>
      <c r="O1558" s="17">
        <v>0.38673135270560099</v>
      </c>
      <c r="P1558" s="17">
        <v>0.42475469385514097</v>
      </c>
      <c r="Q1558" s="17">
        <v>0.33576230273144397</v>
      </c>
      <c r="R1558" s="17">
        <v>0.36356207764085902</v>
      </c>
      <c r="S1558" s="17"/>
      <c r="T1558" s="17">
        <v>0.40244061307149198</v>
      </c>
      <c r="U1558" s="17">
        <v>0.390669638237507</v>
      </c>
      <c r="V1558" s="17">
        <v>0.394473329650043</v>
      </c>
      <c r="W1558" s="17">
        <v>0.33424622029802598</v>
      </c>
      <c r="X1558" s="17"/>
      <c r="Y1558" s="17">
        <v>0.38883223576499198</v>
      </c>
      <c r="Z1558" s="17">
        <v>0.35043951571215698</v>
      </c>
      <c r="AA1558" s="17">
        <v>0.46057736946567401</v>
      </c>
      <c r="AB1558" s="17">
        <v>0.42413793127269001</v>
      </c>
      <c r="AC1558" s="17">
        <v>0.60346962425973805</v>
      </c>
      <c r="AD1558" s="17">
        <v>0.387277296686797</v>
      </c>
      <c r="AE1558" s="17"/>
      <c r="AF1558" s="17">
        <v>0.32906065796294298</v>
      </c>
      <c r="AG1558" s="17">
        <v>0.44258994132650398</v>
      </c>
      <c r="AH1558" s="17"/>
      <c r="AI1558" s="17">
        <v>0.237987029347974</v>
      </c>
      <c r="AJ1558" s="17">
        <v>0.38887223089252698</v>
      </c>
      <c r="AK1558" s="17">
        <v>0.38309965230079102</v>
      </c>
      <c r="AL1558" s="17">
        <v>0.305674576374591</v>
      </c>
      <c r="AM1558" s="17">
        <v>0.407807490783404</v>
      </c>
      <c r="AN1558" s="17">
        <v>0.45990290849868198</v>
      </c>
      <c r="AO1558" s="17">
        <v>0.42846586209592402</v>
      </c>
      <c r="AP1558" s="17"/>
      <c r="AQ1558" s="17">
        <v>0.36990482029845201</v>
      </c>
      <c r="AR1558" s="17">
        <v>0.39137710626376998</v>
      </c>
      <c r="AS1558" s="17"/>
      <c r="AT1558" s="17">
        <v>0.45757420061637599</v>
      </c>
      <c r="AU1558" s="17">
        <v>0.35256646196680202</v>
      </c>
      <c r="AV1558" s="17">
        <v>0.37082170881424897</v>
      </c>
      <c r="AW1558" s="17"/>
      <c r="AX1558" s="17">
        <v>0.34427409983700502</v>
      </c>
      <c r="AY1558" s="17">
        <v>0.39675263219016599</v>
      </c>
      <c r="AZ1558" s="17"/>
      <c r="BA1558" s="17">
        <v>0.49480833377119399</v>
      </c>
      <c r="BB1558" s="17">
        <v>0.32919505849489999</v>
      </c>
      <c r="BC1558" s="17">
        <v>0.39508343944387397</v>
      </c>
      <c r="BD1558" s="17">
        <v>0.339029907953323</v>
      </c>
      <c r="BE1558" s="17">
        <v>0.40138468882529399</v>
      </c>
      <c r="BF1558" s="17"/>
      <c r="BG1558" s="17">
        <v>0.371387960911708</v>
      </c>
      <c r="BH1558" s="17">
        <v>0.38658101939902001</v>
      </c>
    </row>
    <row r="1559" spans="2:60" x14ac:dyDescent="0.35">
      <c r="B1559" t="s">
        <v>351</v>
      </c>
      <c r="C1559" s="17">
        <v>9.8403489889091894E-2</v>
      </c>
      <c r="D1559" s="17">
        <v>0.116118870644698</v>
      </c>
      <c r="E1559" s="17">
        <v>8.4962059110713598E-2</v>
      </c>
      <c r="F1559" s="17"/>
      <c r="G1559" s="17">
        <v>0.10779024743561499</v>
      </c>
      <c r="H1559" s="17">
        <v>0.14255311387802799</v>
      </c>
      <c r="I1559" s="17">
        <v>0.20248383706822001</v>
      </c>
      <c r="J1559" s="17">
        <v>7.0131470053081194E-2</v>
      </c>
      <c r="K1559" s="17">
        <v>4.3849978460774798E-2</v>
      </c>
      <c r="L1559" s="17">
        <v>4.5020646567102703E-2</v>
      </c>
      <c r="M1559" s="17"/>
      <c r="N1559" s="17">
        <v>0.100674551584121</v>
      </c>
      <c r="O1559" s="17">
        <v>6.4369535299220196E-2</v>
      </c>
      <c r="P1559" s="17">
        <v>8.3379268685467703E-2</v>
      </c>
      <c r="Q1559" s="17">
        <v>0.120259514334215</v>
      </c>
      <c r="R1559" s="17">
        <v>0.16893517132025501</v>
      </c>
      <c r="S1559" s="17"/>
      <c r="T1559" s="17">
        <v>0.16386703976035599</v>
      </c>
      <c r="U1559" s="17">
        <v>6.4723593390484793E-2</v>
      </c>
      <c r="V1559" s="17">
        <v>6.3883786649376398E-2</v>
      </c>
      <c r="W1559" s="17">
        <v>0.145680753732574</v>
      </c>
      <c r="X1559" s="17"/>
      <c r="Y1559" s="17">
        <v>0.14873903639910399</v>
      </c>
      <c r="Z1559" s="17">
        <v>0.103501764950471</v>
      </c>
      <c r="AA1559" s="17">
        <v>6.67546211409977E-2</v>
      </c>
      <c r="AB1559" s="17">
        <v>3.1637460230863203E-2</v>
      </c>
      <c r="AC1559" s="17">
        <v>0</v>
      </c>
      <c r="AD1559" s="17">
        <v>0</v>
      </c>
      <c r="AE1559" s="17"/>
      <c r="AF1559" s="17">
        <v>8.7353290494319294E-2</v>
      </c>
      <c r="AG1559" s="17">
        <v>0.11595650480557899</v>
      </c>
      <c r="AH1559" s="17"/>
      <c r="AI1559" s="17">
        <v>0</v>
      </c>
      <c r="AJ1559" s="17">
        <v>8.8509093347726206E-2</v>
      </c>
      <c r="AK1559" s="17">
        <v>0.10201062549668399</v>
      </c>
      <c r="AL1559" s="17">
        <v>0.124287947371579</v>
      </c>
      <c r="AM1559" s="17">
        <v>0.122383479571057</v>
      </c>
      <c r="AN1559" s="17">
        <v>0.121731019826214</v>
      </c>
      <c r="AO1559" s="17">
        <v>0</v>
      </c>
      <c r="AP1559" s="17"/>
      <c r="AQ1559" s="17">
        <v>0.102857112514638</v>
      </c>
      <c r="AR1559" s="17">
        <v>9.43613237890394E-2</v>
      </c>
      <c r="AS1559" s="17"/>
      <c r="AT1559" s="17">
        <v>0.115357621376854</v>
      </c>
      <c r="AU1559" s="17">
        <v>9.3228699506149801E-2</v>
      </c>
      <c r="AV1559" s="17">
        <v>0.10697856844091901</v>
      </c>
      <c r="AW1559" s="17"/>
      <c r="AX1559" s="17">
        <v>0.123249332130273</v>
      </c>
      <c r="AY1559" s="17">
        <v>8.7299623660434394E-2</v>
      </c>
      <c r="AZ1559" s="17"/>
      <c r="BA1559" s="17">
        <v>4.6929770236521402E-2</v>
      </c>
      <c r="BB1559" s="17">
        <v>0.11009808126150999</v>
      </c>
      <c r="BC1559" s="17">
        <v>0.11644140494067599</v>
      </c>
      <c r="BD1559" s="17">
        <v>0.18489497807826899</v>
      </c>
      <c r="BE1559" s="17">
        <v>5.3571536234858899E-2</v>
      </c>
      <c r="BF1559" s="17"/>
      <c r="BG1559" s="17">
        <v>9.4004840073776394E-2</v>
      </c>
      <c r="BH1559" s="17">
        <v>8.4749078578597106E-2</v>
      </c>
    </row>
    <row r="1560" spans="2:60" x14ac:dyDescent="0.35">
      <c r="B1560" t="s">
        <v>352</v>
      </c>
      <c r="C1560" s="17">
        <v>1.5395143178361499E-2</v>
      </c>
      <c r="D1560" s="17">
        <v>9.6185506383663199E-3</v>
      </c>
      <c r="E1560" s="17">
        <v>2.0610173767592801E-2</v>
      </c>
      <c r="F1560" s="17"/>
      <c r="G1560" s="17">
        <v>2.8419059035450101E-2</v>
      </c>
      <c r="H1560" s="17">
        <v>3.3708198280992398E-2</v>
      </c>
      <c r="I1560" s="17">
        <v>0</v>
      </c>
      <c r="J1560" s="17">
        <v>2.0995423802123599E-2</v>
      </c>
      <c r="K1560" s="17">
        <v>1.2925653270536699E-2</v>
      </c>
      <c r="L1560" s="17">
        <v>0</v>
      </c>
      <c r="M1560" s="17"/>
      <c r="N1560" s="17">
        <v>2.4374771401290601E-2</v>
      </c>
      <c r="O1560" s="17">
        <v>9.0190439428255494E-3</v>
      </c>
      <c r="P1560" s="17">
        <v>0</v>
      </c>
      <c r="Q1560" s="17">
        <v>4.1390550398019803E-2</v>
      </c>
      <c r="R1560" s="17">
        <v>3.0064787924468199E-2</v>
      </c>
      <c r="S1560" s="17"/>
      <c r="T1560" s="17">
        <v>2.9151177604493698E-2</v>
      </c>
      <c r="U1560" s="17">
        <v>1.22921082842351E-2</v>
      </c>
      <c r="V1560" s="17">
        <v>9.7801458918253207E-3</v>
      </c>
      <c r="W1560" s="17">
        <v>1.85143297977498E-2</v>
      </c>
      <c r="X1560" s="17"/>
      <c r="Y1560" s="17">
        <v>0</v>
      </c>
      <c r="Z1560" s="17">
        <v>2.2736283743821101E-2</v>
      </c>
      <c r="AA1560" s="17">
        <v>0</v>
      </c>
      <c r="AB1560" s="17">
        <v>2.18471963394582E-2</v>
      </c>
      <c r="AC1560" s="17">
        <v>0</v>
      </c>
      <c r="AD1560" s="17">
        <v>3.57583044848351E-2</v>
      </c>
      <c r="AE1560" s="17"/>
      <c r="AF1560" s="17">
        <v>1.1660962991008E-2</v>
      </c>
      <c r="AG1560" s="17">
        <v>2.0802287113015499E-2</v>
      </c>
      <c r="AH1560" s="17"/>
      <c r="AI1560" s="17">
        <v>2.9563856622799201E-2</v>
      </c>
      <c r="AJ1560" s="17">
        <v>0</v>
      </c>
      <c r="AK1560" s="17">
        <v>3.6253805244940498E-2</v>
      </c>
      <c r="AL1560" s="17">
        <v>0</v>
      </c>
      <c r="AM1560" s="17">
        <v>9.0616331083834597E-3</v>
      </c>
      <c r="AN1560" s="17">
        <v>2.9985987106168299E-2</v>
      </c>
      <c r="AO1560" s="17">
        <v>0</v>
      </c>
      <c r="AP1560" s="17"/>
      <c r="AQ1560" s="17">
        <v>1.03848263038545E-2</v>
      </c>
      <c r="AR1560" s="17">
        <v>1.6234738631854002E-2</v>
      </c>
      <c r="AS1560" s="17"/>
      <c r="AT1560" s="17">
        <v>0</v>
      </c>
      <c r="AU1560" s="17">
        <v>1.1377187992485299E-2</v>
      </c>
      <c r="AV1560" s="17">
        <v>2.0533988570997402E-2</v>
      </c>
      <c r="AW1560" s="17"/>
      <c r="AX1560" s="17">
        <v>7.1671739462548104E-3</v>
      </c>
      <c r="AY1560" s="17">
        <v>1.9072308508478301E-2</v>
      </c>
      <c r="AZ1560" s="17"/>
      <c r="BA1560" s="17">
        <v>0</v>
      </c>
      <c r="BB1560" s="17">
        <v>1.77661750260419E-2</v>
      </c>
      <c r="BC1560" s="17">
        <v>0</v>
      </c>
      <c r="BD1560" s="17">
        <v>0</v>
      </c>
      <c r="BE1560" s="17">
        <v>2.4650379188240999E-2</v>
      </c>
      <c r="BF1560" s="17"/>
      <c r="BG1560" s="17">
        <v>1.3239928637018099E-2</v>
      </c>
      <c r="BH1560" s="17">
        <v>1.8798124403090099E-2</v>
      </c>
    </row>
    <row r="1561" spans="2:60" x14ac:dyDescent="0.35">
      <c r="B1561" t="s">
        <v>280</v>
      </c>
      <c r="C1561" s="17">
        <v>3.3798767845092101E-2</v>
      </c>
      <c r="D1561" s="17">
        <v>4.2118816464636798E-2</v>
      </c>
      <c r="E1561" s="17">
        <v>2.72683977502323E-2</v>
      </c>
      <c r="F1561" s="17"/>
      <c r="G1561" s="17">
        <v>5.9493576965134798E-2</v>
      </c>
      <c r="H1561" s="17">
        <v>2.2482543625279901E-2</v>
      </c>
      <c r="I1561" s="17">
        <v>0</v>
      </c>
      <c r="J1561" s="17">
        <v>5.7512222817410197E-2</v>
      </c>
      <c r="K1561" s="17">
        <v>4.3834927326033099E-2</v>
      </c>
      <c r="L1561" s="17">
        <v>2.7815950137730801E-2</v>
      </c>
      <c r="M1561" s="17"/>
      <c r="N1561" s="17">
        <v>5.2755697566454603E-2</v>
      </c>
      <c r="O1561" s="17">
        <v>3.4804391271205201E-2</v>
      </c>
      <c r="P1561" s="17">
        <v>1.5951425583813999E-2</v>
      </c>
      <c r="Q1561" s="17">
        <v>0</v>
      </c>
      <c r="R1561" s="17">
        <v>5.0371658194772802E-2</v>
      </c>
      <c r="S1561" s="17"/>
      <c r="T1561" s="17">
        <v>5.0111938962791001E-2</v>
      </c>
      <c r="U1561" s="17">
        <v>1.7286092963731702E-2</v>
      </c>
      <c r="V1561" s="17">
        <v>4.7928013012226003E-2</v>
      </c>
      <c r="W1561" s="17">
        <v>1.96917685517209E-2</v>
      </c>
      <c r="X1561" s="17"/>
      <c r="Y1561" s="17">
        <v>1.3841904271599001E-2</v>
      </c>
      <c r="Z1561" s="17">
        <v>5.1684325284358297E-2</v>
      </c>
      <c r="AA1561" s="17">
        <v>5.2807862647823903E-2</v>
      </c>
      <c r="AB1561" s="17">
        <v>4.9264402735506002E-2</v>
      </c>
      <c r="AC1561" s="17">
        <v>0</v>
      </c>
      <c r="AD1561" s="17">
        <v>0</v>
      </c>
      <c r="AE1561" s="17"/>
      <c r="AF1561" s="17">
        <v>3.1813380746794503E-2</v>
      </c>
      <c r="AG1561" s="17">
        <v>2.54986985290892E-2</v>
      </c>
      <c r="AH1561" s="17"/>
      <c r="AI1561" s="17">
        <v>0.12841304783480101</v>
      </c>
      <c r="AJ1561" s="17">
        <v>4.5310201135523698E-2</v>
      </c>
      <c r="AK1561" s="17">
        <v>2.9294555050679499E-2</v>
      </c>
      <c r="AL1561" s="17">
        <v>0</v>
      </c>
      <c r="AM1561" s="17">
        <v>1.0683241538862199E-2</v>
      </c>
      <c r="AN1561" s="17">
        <v>1.9946491254744899E-2</v>
      </c>
      <c r="AO1561" s="17">
        <v>0.123280216634957</v>
      </c>
      <c r="AP1561" s="17"/>
      <c r="AQ1561" s="17">
        <v>2.8703610034763499E-2</v>
      </c>
      <c r="AR1561" s="17">
        <v>1.3250678317647599E-2</v>
      </c>
      <c r="AS1561" s="17"/>
      <c r="AT1561" s="17">
        <v>0</v>
      </c>
      <c r="AU1561" s="17">
        <v>4.6868874465579399E-2</v>
      </c>
      <c r="AV1561" s="17">
        <v>1.6855692204400301E-2</v>
      </c>
      <c r="AW1561" s="17"/>
      <c r="AX1561" s="17">
        <v>3.00111238958185E-2</v>
      </c>
      <c r="AY1561" s="17">
        <v>3.5491505459951798E-2</v>
      </c>
      <c r="AZ1561" s="17"/>
      <c r="BA1561" s="17">
        <v>0</v>
      </c>
      <c r="BB1561" s="17">
        <v>3.6112439034696402E-2</v>
      </c>
      <c r="BC1561" s="17">
        <v>7.7586249080692504E-3</v>
      </c>
      <c r="BD1561" s="17">
        <v>4.9500693652922097E-2</v>
      </c>
      <c r="BE1561" s="17">
        <v>3.2807458052853802E-2</v>
      </c>
      <c r="BF1561" s="17"/>
      <c r="BG1561" s="17">
        <v>2.6912158358633899E-2</v>
      </c>
      <c r="BH1561" s="17">
        <v>3.6770604711739797E-2</v>
      </c>
    </row>
    <row r="1562" spans="2:60" x14ac:dyDescent="0.35">
      <c r="C1562" s="17"/>
      <c r="D1562" s="17"/>
      <c r="E1562" s="17"/>
      <c r="F1562" s="17"/>
      <c r="G1562" s="17"/>
      <c r="H1562" s="17"/>
      <c r="I1562" s="17"/>
      <c r="J1562" s="17"/>
      <c r="K1562" s="17"/>
      <c r="L1562" s="17"/>
      <c r="M1562" s="17"/>
      <c r="N1562" s="17"/>
      <c r="O1562" s="17"/>
      <c r="P1562" s="17"/>
      <c r="Q1562" s="17"/>
      <c r="R1562" s="17"/>
      <c r="S1562" s="17"/>
      <c r="T1562" s="17"/>
      <c r="U1562" s="17"/>
      <c r="V1562" s="17"/>
      <c r="W1562" s="17"/>
      <c r="X1562" s="17"/>
      <c r="Y1562" s="17"/>
      <c r="Z1562" s="17"/>
      <c r="AA1562" s="17"/>
      <c r="AB1562" s="17"/>
      <c r="AC1562" s="17"/>
      <c r="AD1562" s="17"/>
      <c r="AE1562" s="17"/>
      <c r="AF1562" s="17"/>
      <c r="AG1562" s="17"/>
      <c r="AH1562" s="17"/>
      <c r="AI1562" s="17"/>
      <c r="AJ1562" s="17"/>
      <c r="AK1562" s="17"/>
      <c r="AL1562" s="17"/>
      <c r="AM1562" s="17"/>
      <c r="AN1562" s="17"/>
      <c r="AO1562" s="17"/>
      <c r="AP1562" s="17"/>
      <c r="AQ1562" s="17"/>
      <c r="AR1562" s="17"/>
      <c r="AS1562" s="17"/>
      <c r="AT1562" s="17"/>
      <c r="AU1562" s="17"/>
      <c r="AV1562" s="17"/>
      <c r="AW1562" s="17"/>
      <c r="AX1562" s="17"/>
      <c r="AY1562" s="17"/>
      <c r="AZ1562" s="17"/>
      <c r="BA1562" s="17"/>
      <c r="BB1562" s="17"/>
      <c r="BC1562" s="17"/>
      <c r="BD1562" s="17"/>
      <c r="BE1562" s="17"/>
      <c r="BF1562" s="17"/>
      <c r="BG1562" s="17"/>
      <c r="BH1562" s="17"/>
    </row>
    <row r="1563" spans="2:60" x14ac:dyDescent="0.35">
      <c r="B1563" s="6" t="s">
        <v>494</v>
      </c>
      <c r="C1563" s="17"/>
      <c r="D1563" s="17"/>
      <c r="E1563" s="17"/>
      <c r="F1563" s="17"/>
      <c r="G1563" s="17"/>
      <c r="H1563" s="17"/>
      <c r="I1563" s="17"/>
      <c r="J1563" s="17"/>
      <c r="K1563" s="17"/>
      <c r="L1563" s="17"/>
      <c r="M1563" s="17"/>
      <c r="N1563" s="17"/>
      <c r="O1563" s="17"/>
      <c r="P1563" s="17"/>
      <c r="Q1563" s="17"/>
      <c r="R1563" s="17"/>
      <c r="S1563" s="17"/>
      <c r="T1563" s="17"/>
      <c r="U1563" s="17"/>
      <c r="V1563" s="17"/>
      <c r="W1563" s="17"/>
      <c r="X1563" s="17"/>
      <c r="Y1563" s="17"/>
      <c r="Z1563" s="17"/>
      <c r="AA1563" s="17"/>
      <c r="AB1563" s="17"/>
      <c r="AC1563" s="17"/>
      <c r="AD1563" s="17"/>
      <c r="AE1563" s="17"/>
      <c r="AF1563" s="17"/>
      <c r="AG1563" s="17"/>
      <c r="AH1563" s="17"/>
      <c r="AI1563" s="17"/>
      <c r="AJ1563" s="17"/>
      <c r="AK1563" s="17"/>
      <c r="AL1563" s="17"/>
      <c r="AM1563" s="17"/>
      <c r="AN1563" s="17"/>
      <c r="AO1563" s="17"/>
      <c r="AP1563" s="17"/>
      <c r="AQ1563" s="17"/>
      <c r="AR1563" s="17"/>
      <c r="AS1563" s="17"/>
      <c r="AT1563" s="17"/>
      <c r="AU1563" s="17"/>
      <c r="AV1563" s="17"/>
      <c r="AW1563" s="17"/>
      <c r="AX1563" s="17"/>
      <c r="AY1563" s="17"/>
      <c r="AZ1563" s="17"/>
      <c r="BA1563" s="17"/>
      <c r="BB1563" s="17"/>
      <c r="BC1563" s="17"/>
      <c r="BD1563" s="17"/>
      <c r="BE1563" s="17"/>
      <c r="BF1563" s="17"/>
      <c r="BG1563" s="17"/>
      <c r="BH1563" s="17"/>
    </row>
    <row r="1564" spans="2:60" x14ac:dyDescent="0.35">
      <c r="B1564" s="24" t="s">
        <v>182</v>
      </c>
      <c r="C1564" s="17"/>
      <c r="D1564" s="17"/>
      <c r="E1564" s="17"/>
      <c r="F1564" s="17"/>
      <c r="G1564" s="17"/>
      <c r="H1564" s="17"/>
      <c r="I1564" s="17"/>
      <c r="J1564" s="17"/>
      <c r="K1564" s="17"/>
      <c r="L1564" s="17"/>
      <c r="M1564" s="17"/>
      <c r="N1564" s="17"/>
      <c r="O1564" s="17"/>
      <c r="P1564" s="17"/>
      <c r="Q1564" s="17"/>
      <c r="R1564" s="17"/>
      <c r="S1564" s="17"/>
      <c r="T1564" s="17"/>
      <c r="U1564" s="17"/>
      <c r="V1564" s="17"/>
      <c r="W1564" s="17"/>
      <c r="X1564" s="17"/>
      <c r="Y1564" s="17"/>
      <c r="Z1564" s="17"/>
      <c r="AA1564" s="17"/>
      <c r="AB1564" s="17"/>
      <c r="AC1564" s="17"/>
      <c r="AD1564" s="17"/>
      <c r="AE1564" s="17"/>
      <c r="AF1564" s="17"/>
      <c r="AG1564" s="17"/>
      <c r="AH1564" s="17"/>
      <c r="AI1564" s="17"/>
      <c r="AJ1564" s="17"/>
      <c r="AK1564" s="17"/>
      <c r="AL1564" s="17"/>
      <c r="AM1564" s="17"/>
      <c r="AN1564" s="17"/>
      <c r="AO1564" s="17"/>
      <c r="AP1564" s="17"/>
      <c r="AQ1564" s="17"/>
      <c r="AR1564" s="17"/>
      <c r="AS1564" s="17"/>
      <c r="AT1564" s="17"/>
      <c r="AU1564" s="17"/>
      <c r="AV1564" s="17"/>
      <c r="AW1564" s="17"/>
      <c r="AX1564" s="17"/>
      <c r="AY1564" s="17"/>
      <c r="AZ1564" s="17"/>
      <c r="BA1564" s="17"/>
      <c r="BB1564" s="17"/>
      <c r="BC1564" s="17"/>
      <c r="BD1564" s="17"/>
      <c r="BE1564" s="17"/>
      <c r="BF1564" s="17"/>
      <c r="BG1564" s="17"/>
      <c r="BH1564" s="17"/>
    </row>
    <row r="1565" spans="2:60" x14ac:dyDescent="0.35">
      <c r="B1565" t="s">
        <v>348</v>
      </c>
      <c r="C1565" s="17">
        <v>0.49399863213137901</v>
      </c>
      <c r="D1565" s="17">
        <v>0.48078310624048898</v>
      </c>
      <c r="E1565" s="17">
        <v>0.51392431459652399</v>
      </c>
      <c r="F1565" s="17"/>
      <c r="G1565" s="17">
        <v>0.196590608541756</v>
      </c>
      <c r="H1565" s="17">
        <v>0.44605278456205999</v>
      </c>
      <c r="I1565" s="17">
        <v>0.38868855478722802</v>
      </c>
      <c r="J1565" s="17">
        <v>0.42640212550739498</v>
      </c>
      <c r="K1565" s="17">
        <v>0.61509278680331902</v>
      </c>
      <c r="L1565" s="17">
        <v>0.75060823522957898</v>
      </c>
      <c r="M1565" s="17"/>
      <c r="N1565" s="17">
        <v>0.500846914783313</v>
      </c>
      <c r="O1565" s="17">
        <v>0.544819444948756</v>
      </c>
      <c r="P1565" s="17">
        <v>0.496159360432534</v>
      </c>
      <c r="Q1565" s="17">
        <v>0.49787887045169699</v>
      </c>
      <c r="R1565" s="17">
        <v>0.38712730966317399</v>
      </c>
      <c r="S1565" s="17"/>
      <c r="T1565" s="17">
        <v>0.60607599242651899</v>
      </c>
      <c r="U1565" s="17">
        <v>0.59445624391756502</v>
      </c>
      <c r="V1565" s="17">
        <v>0.43103600828871702</v>
      </c>
      <c r="W1565" s="17">
        <v>0.41910620248549302</v>
      </c>
      <c r="X1565" s="17"/>
      <c r="Y1565" s="17">
        <v>0.42227414566383498</v>
      </c>
      <c r="Z1565" s="17">
        <v>0.51249227973262201</v>
      </c>
      <c r="AA1565" s="17">
        <v>0.36047534945972598</v>
      </c>
      <c r="AB1565" s="17">
        <v>0.61650984722870295</v>
      </c>
      <c r="AC1565" s="17">
        <v>0.349461149032748</v>
      </c>
      <c r="AD1565" s="17">
        <v>0.57190268520070897</v>
      </c>
      <c r="AE1565" s="17"/>
      <c r="AF1565" s="17">
        <v>0.568388003451334</v>
      </c>
      <c r="AG1565" s="17">
        <v>0.38318519853336303</v>
      </c>
      <c r="AH1565" s="17"/>
      <c r="AI1565" s="17">
        <v>0.59101652885690803</v>
      </c>
      <c r="AJ1565" s="17">
        <v>0.51512526243533296</v>
      </c>
      <c r="AK1565" s="17">
        <v>0.37691249571722202</v>
      </c>
      <c r="AL1565" s="17">
        <v>0.56167584541540105</v>
      </c>
      <c r="AM1565" s="17">
        <v>0.48618665706453501</v>
      </c>
      <c r="AN1565" s="17">
        <v>0.51953010578751702</v>
      </c>
      <c r="AO1565" s="17">
        <v>0.60892458663732996</v>
      </c>
      <c r="AP1565" s="17"/>
      <c r="AQ1565" s="17">
        <v>0.41531892511935398</v>
      </c>
      <c r="AR1565" s="17">
        <v>0.59336218337121704</v>
      </c>
      <c r="AS1565" s="17"/>
      <c r="AT1565" s="17">
        <v>0.37778770227325598</v>
      </c>
      <c r="AU1565" s="17">
        <v>0.53536014393750897</v>
      </c>
      <c r="AV1565" s="17">
        <v>0.51825154555688802</v>
      </c>
      <c r="AW1565" s="17"/>
      <c r="AX1565" s="17">
        <v>0.62099804301530204</v>
      </c>
      <c r="AY1565" s="17">
        <v>0.44477530160110701</v>
      </c>
      <c r="AZ1565" s="17"/>
      <c r="BA1565" s="17">
        <v>0.57875645127372</v>
      </c>
      <c r="BB1565" s="17">
        <v>0.41628121840585502</v>
      </c>
      <c r="BC1565" s="17">
        <v>0.47073280150368602</v>
      </c>
      <c r="BD1565" s="17">
        <v>0.38841640740559602</v>
      </c>
      <c r="BE1565" s="17">
        <v>0.66074552593377001</v>
      </c>
      <c r="BF1565" s="17"/>
      <c r="BG1565" s="17">
        <v>0.46509983390391801</v>
      </c>
      <c r="BH1565" s="17">
        <v>0.59006784429902004</v>
      </c>
    </row>
    <row r="1566" spans="2:60" x14ac:dyDescent="0.35">
      <c r="B1566" t="s">
        <v>349</v>
      </c>
      <c r="C1566" s="17">
        <v>0.292451879239083</v>
      </c>
      <c r="D1566" s="17">
        <v>0.30811261971202297</v>
      </c>
      <c r="E1566" s="17">
        <v>0.27709282414737302</v>
      </c>
      <c r="F1566" s="17"/>
      <c r="G1566" s="17">
        <v>0.44576584310082801</v>
      </c>
      <c r="H1566" s="17">
        <v>0.30671547347455502</v>
      </c>
      <c r="I1566" s="17">
        <v>0.31192828090464397</v>
      </c>
      <c r="J1566" s="17">
        <v>0.32772634441169102</v>
      </c>
      <c r="K1566" s="17">
        <v>0.26457227151616802</v>
      </c>
      <c r="L1566" s="17">
        <v>0.165030015588499</v>
      </c>
      <c r="M1566" s="17"/>
      <c r="N1566" s="17">
        <v>0.26968025214578301</v>
      </c>
      <c r="O1566" s="17">
        <v>0.28612694291242202</v>
      </c>
      <c r="P1566" s="17">
        <v>0.309863158175751</v>
      </c>
      <c r="Q1566" s="17">
        <v>0.22286195785667501</v>
      </c>
      <c r="R1566" s="17">
        <v>0.36792813419891202</v>
      </c>
      <c r="S1566" s="17"/>
      <c r="T1566" s="17">
        <v>0.26228947058249602</v>
      </c>
      <c r="U1566" s="17">
        <v>0.26169625867845098</v>
      </c>
      <c r="V1566" s="17">
        <v>0.34958300813848697</v>
      </c>
      <c r="W1566" s="17">
        <v>0.244778478147544</v>
      </c>
      <c r="X1566" s="17"/>
      <c r="Y1566" s="17">
        <v>0.28720438151172201</v>
      </c>
      <c r="Z1566" s="17">
        <v>0.28931479988058501</v>
      </c>
      <c r="AA1566" s="17">
        <v>0.49748887309807999</v>
      </c>
      <c r="AB1566" s="17">
        <v>0.215631725817447</v>
      </c>
      <c r="AC1566" s="17">
        <v>0.65053885096725195</v>
      </c>
      <c r="AD1566" s="17">
        <v>0.29577995507895399</v>
      </c>
      <c r="AE1566" s="17"/>
      <c r="AF1566" s="17">
        <v>0.24808428196910501</v>
      </c>
      <c r="AG1566" s="17">
        <v>0.37018230702755001</v>
      </c>
      <c r="AH1566" s="17"/>
      <c r="AI1566" s="17">
        <v>0.26033016615496901</v>
      </c>
      <c r="AJ1566" s="17">
        <v>0.30350341077045201</v>
      </c>
      <c r="AK1566" s="17">
        <v>0.33425418712597399</v>
      </c>
      <c r="AL1566" s="17">
        <v>0.252237903463923</v>
      </c>
      <c r="AM1566" s="17">
        <v>0.33400583546625701</v>
      </c>
      <c r="AN1566" s="17">
        <v>0.197999587274276</v>
      </c>
      <c r="AO1566" s="17">
        <v>0.24949885385120299</v>
      </c>
      <c r="AP1566" s="17"/>
      <c r="AQ1566" s="17">
        <v>0.33137901928715302</v>
      </c>
      <c r="AR1566" s="17">
        <v>0.24423101391650801</v>
      </c>
      <c r="AS1566" s="17"/>
      <c r="AT1566" s="17">
        <v>0.39312051292080702</v>
      </c>
      <c r="AU1566" s="17">
        <v>0.24284816685831401</v>
      </c>
      <c r="AV1566" s="17">
        <v>0.28928201447358698</v>
      </c>
      <c r="AW1566" s="17"/>
      <c r="AX1566" s="17">
        <v>0.26681113359176301</v>
      </c>
      <c r="AY1566" s="17">
        <v>0.30238990091380002</v>
      </c>
      <c r="AZ1566" s="17"/>
      <c r="BA1566" s="17">
        <v>0.29124124914105698</v>
      </c>
      <c r="BB1566" s="17">
        <v>0.30635160374245801</v>
      </c>
      <c r="BC1566" s="17">
        <v>0.332965549720452</v>
      </c>
      <c r="BD1566" s="17">
        <v>0.28661243012822302</v>
      </c>
      <c r="BE1566" s="17">
        <v>0.21516238272677801</v>
      </c>
      <c r="BF1566" s="17"/>
      <c r="BG1566" s="17">
        <v>0.30181142504380598</v>
      </c>
      <c r="BH1566" s="17">
        <v>0.23370584120936599</v>
      </c>
    </row>
    <row r="1567" spans="2:60" x14ac:dyDescent="0.35">
      <c r="B1567" t="s">
        <v>350</v>
      </c>
      <c r="C1567" s="17">
        <v>0.112384085728952</v>
      </c>
      <c r="D1567" s="17">
        <v>9.7405252136198703E-2</v>
      </c>
      <c r="E1567" s="17">
        <v>0.128396335076149</v>
      </c>
      <c r="F1567" s="17"/>
      <c r="G1567" s="17">
        <v>0.176994189254081</v>
      </c>
      <c r="H1567" s="17">
        <v>0.14216171036324099</v>
      </c>
      <c r="I1567" s="17">
        <v>0.152813526433557</v>
      </c>
      <c r="J1567" s="17">
        <v>0.114226788782786</v>
      </c>
      <c r="K1567" s="17">
        <v>7.6001716225765903E-2</v>
      </c>
      <c r="L1567" s="17">
        <v>5.0230954159892101E-2</v>
      </c>
      <c r="M1567" s="17"/>
      <c r="N1567" s="17">
        <v>9.9549294045376602E-2</v>
      </c>
      <c r="O1567" s="17">
        <v>7.4701908504324899E-2</v>
      </c>
      <c r="P1567" s="17">
        <v>0.13514179387703601</v>
      </c>
      <c r="Q1567" s="17">
        <v>0.153977123347698</v>
      </c>
      <c r="R1567" s="17">
        <v>0.112828557471364</v>
      </c>
      <c r="S1567" s="17"/>
      <c r="T1567" s="17">
        <v>6.0322974743526998E-2</v>
      </c>
      <c r="U1567" s="17">
        <v>4.2283180087244701E-2</v>
      </c>
      <c r="V1567" s="17">
        <v>0.13379574287106499</v>
      </c>
      <c r="W1567" s="17">
        <v>0.18363580331521601</v>
      </c>
      <c r="X1567" s="17"/>
      <c r="Y1567" s="17">
        <v>0.15729518708194801</v>
      </c>
      <c r="Z1567" s="17">
        <v>0.106928997510401</v>
      </c>
      <c r="AA1567" s="17">
        <v>7.1536802778344205E-2</v>
      </c>
      <c r="AB1567" s="17">
        <v>5.4046348253213597E-2</v>
      </c>
      <c r="AC1567" s="17">
        <v>0</v>
      </c>
      <c r="AD1567" s="17">
        <v>7.5536572296368606E-2</v>
      </c>
      <c r="AE1567" s="17"/>
      <c r="AF1567" s="17">
        <v>9.1097591326584307E-2</v>
      </c>
      <c r="AG1567" s="17">
        <v>0.14141089442174401</v>
      </c>
      <c r="AH1567" s="17"/>
      <c r="AI1567" s="17">
        <v>8.6449503041054698E-2</v>
      </c>
      <c r="AJ1567" s="17">
        <v>4.9113415313843702E-2</v>
      </c>
      <c r="AK1567" s="17">
        <v>0.19469040101494101</v>
      </c>
      <c r="AL1567" s="17">
        <v>4.7450160489543397E-2</v>
      </c>
      <c r="AM1567" s="17">
        <v>0.12848694433389099</v>
      </c>
      <c r="AN1567" s="17">
        <v>0.133901709081297</v>
      </c>
      <c r="AO1567" s="17">
        <v>0.141576559511468</v>
      </c>
      <c r="AP1567" s="17"/>
      <c r="AQ1567" s="17">
        <v>0.13403131056089701</v>
      </c>
      <c r="AR1567" s="17">
        <v>6.72089020171589E-2</v>
      </c>
      <c r="AS1567" s="17"/>
      <c r="AT1567" s="17">
        <v>0.195116314445169</v>
      </c>
      <c r="AU1567" s="17">
        <v>8.8135323304358804E-2</v>
      </c>
      <c r="AV1567" s="17">
        <v>8.8943490039055204E-2</v>
      </c>
      <c r="AW1567" s="17"/>
      <c r="AX1567" s="17">
        <v>3.6823438242371699E-2</v>
      </c>
      <c r="AY1567" s="17">
        <v>0.14167041627510499</v>
      </c>
      <c r="AZ1567" s="17"/>
      <c r="BA1567" s="17">
        <v>6.6066902613746606E-2</v>
      </c>
      <c r="BB1567" s="17">
        <v>0.192429822893325</v>
      </c>
      <c r="BC1567" s="17">
        <v>7.2405412451045606E-2</v>
      </c>
      <c r="BD1567" s="17">
        <v>0.18392115938825601</v>
      </c>
      <c r="BE1567" s="17">
        <v>8.8998272111270996E-2</v>
      </c>
      <c r="BF1567" s="17"/>
      <c r="BG1567" s="17">
        <v>0.15446180334071999</v>
      </c>
      <c r="BH1567" s="17">
        <v>0.113633645820381</v>
      </c>
    </row>
    <row r="1568" spans="2:60" x14ac:dyDescent="0.35">
      <c r="B1568" t="s">
        <v>351</v>
      </c>
      <c r="C1568" s="17">
        <v>4.6576960659037402E-2</v>
      </c>
      <c r="D1568" s="17">
        <v>4.1666937752979201E-2</v>
      </c>
      <c r="E1568" s="17">
        <v>4.1921581018126597E-2</v>
      </c>
      <c r="F1568" s="17"/>
      <c r="G1568" s="17">
        <v>5.1211351873527301E-2</v>
      </c>
      <c r="H1568" s="17">
        <v>2.31168530430679E-2</v>
      </c>
      <c r="I1568" s="17">
        <v>9.4165474607968105E-2</v>
      </c>
      <c r="J1568" s="17">
        <v>7.9618531943939405E-2</v>
      </c>
      <c r="K1568" s="17">
        <v>1.26016841074462E-2</v>
      </c>
      <c r="L1568" s="17">
        <v>2.1780550726490499E-2</v>
      </c>
      <c r="M1568" s="17"/>
      <c r="N1568" s="17">
        <v>8.0874089678875799E-2</v>
      </c>
      <c r="O1568" s="17">
        <v>5.32517592433134E-2</v>
      </c>
      <c r="P1568" s="17">
        <v>1.6533504887821002E-2</v>
      </c>
      <c r="Q1568" s="17">
        <v>7.4671115916014497E-2</v>
      </c>
      <c r="R1568" s="17">
        <v>4.5708343097401197E-2</v>
      </c>
      <c r="S1568" s="17"/>
      <c r="T1568" s="17">
        <v>4.4269699919408101E-2</v>
      </c>
      <c r="U1568" s="17">
        <v>4.7843137698444602E-2</v>
      </c>
      <c r="V1568" s="17">
        <v>3.1896528800901797E-2</v>
      </c>
      <c r="W1568" s="17">
        <v>7.3300456614981302E-2</v>
      </c>
      <c r="X1568" s="17"/>
      <c r="Y1568" s="17">
        <v>7.7788594812236697E-2</v>
      </c>
      <c r="Z1568" s="17">
        <v>3.0816499173225199E-2</v>
      </c>
      <c r="AA1568" s="17">
        <v>0</v>
      </c>
      <c r="AB1568" s="17">
        <v>5.74508510288122E-2</v>
      </c>
      <c r="AC1568" s="17">
        <v>0</v>
      </c>
      <c r="AD1568" s="17">
        <v>2.3071807291392001E-2</v>
      </c>
      <c r="AE1568" s="17"/>
      <c r="AF1568" s="17">
        <v>4.1313009195584803E-2</v>
      </c>
      <c r="AG1568" s="17">
        <v>5.6202883654116E-2</v>
      </c>
      <c r="AH1568" s="17"/>
      <c r="AI1568" s="17">
        <v>1.9829677086210799E-2</v>
      </c>
      <c r="AJ1568" s="17">
        <v>8.7681327569594597E-2</v>
      </c>
      <c r="AK1568" s="17">
        <v>3.04556024368196E-2</v>
      </c>
      <c r="AL1568" s="17">
        <v>4.5257966701942702E-2</v>
      </c>
      <c r="AM1568" s="17">
        <v>2.6308573780951701E-2</v>
      </c>
      <c r="AN1568" s="17">
        <v>6.4718591227174396E-2</v>
      </c>
      <c r="AO1568" s="17">
        <v>0</v>
      </c>
      <c r="AP1568" s="17"/>
      <c r="AQ1568" s="17">
        <v>6.5640074294101597E-2</v>
      </c>
      <c r="AR1568" s="17">
        <v>3.2126793929937503E-2</v>
      </c>
      <c r="AS1568" s="17"/>
      <c r="AT1568" s="17">
        <v>1.64561419079579E-2</v>
      </c>
      <c r="AU1568" s="17">
        <v>5.8901565207404798E-2</v>
      </c>
      <c r="AV1568" s="17">
        <v>5.10735418318932E-2</v>
      </c>
      <c r="AW1568" s="17"/>
      <c r="AX1568" s="17">
        <v>3.7739117111780698E-2</v>
      </c>
      <c r="AY1568" s="17">
        <v>5.0002394612420599E-2</v>
      </c>
      <c r="AZ1568" s="17"/>
      <c r="BA1568" s="17">
        <v>2.6338700403990601E-2</v>
      </c>
      <c r="BB1568" s="17">
        <v>3.7802929413085301E-2</v>
      </c>
      <c r="BC1568" s="17">
        <v>5.3561989536223403E-2</v>
      </c>
      <c r="BD1568" s="17">
        <v>9.5718164633593894E-2</v>
      </c>
      <c r="BE1568" s="17">
        <v>0</v>
      </c>
      <c r="BF1568" s="17"/>
      <c r="BG1568" s="17">
        <v>3.4358294941123101E-2</v>
      </c>
      <c r="BH1568" s="17">
        <v>2.4841772349569202E-2</v>
      </c>
    </row>
    <row r="1569" spans="2:60" x14ac:dyDescent="0.35">
      <c r="B1569" t="s">
        <v>352</v>
      </c>
      <c r="C1569" s="17">
        <v>2.6118737852218899E-2</v>
      </c>
      <c r="D1569" s="17">
        <v>4.2129530747351998E-2</v>
      </c>
      <c r="E1569" s="17">
        <v>1.11509859672738E-2</v>
      </c>
      <c r="F1569" s="17"/>
      <c r="G1569" s="17">
        <v>4.1903084864889903E-2</v>
      </c>
      <c r="H1569" s="17">
        <v>6.3615596000403396E-2</v>
      </c>
      <c r="I1569" s="17">
        <v>5.24041632666035E-2</v>
      </c>
      <c r="J1569" s="17">
        <v>1.81478645720623E-2</v>
      </c>
      <c r="K1569" s="17">
        <v>0</v>
      </c>
      <c r="L1569" s="17">
        <v>0</v>
      </c>
      <c r="M1569" s="17"/>
      <c r="N1569" s="17">
        <v>3.4011905923461198E-2</v>
      </c>
      <c r="O1569" s="17">
        <v>0</v>
      </c>
      <c r="P1569" s="17">
        <v>2.0432662676801001E-2</v>
      </c>
      <c r="Q1569" s="17">
        <v>5.0610932427915603E-2</v>
      </c>
      <c r="R1569" s="17">
        <v>6.08441559011361E-2</v>
      </c>
      <c r="S1569" s="17"/>
      <c r="T1569" s="17">
        <v>2.7041862328049799E-2</v>
      </c>
      <c r="U1569" s="17">
        <v>2.6690145919038202E-2</v>
      </c>
      <c r="V1569" s="17">
        <v>8.3288795722629705E-3</v>
      </c>
      <c r="W1569" s="17">
        <v>5.6437075990423101E-2</v>
      </c>
      <c r="X1569" s="17"/>
      <c r="Y1569" s="17">
        <v>4.2345333312756903E-2</v>
      </c>
      <c r="Z1569" s="17">
        <v>2.4620750250032301E-2</v>
      </c>
      <c r="AA1569" s="17">
        <v>0</v>
      </c>
      <c r="AB1569" s="17">
        <v>2.5232105251479901E-2</v>
      </c>
      <c r="AC1569" s="17">
        <v>0</v>
      </c>
      <c r="AD1569" s="17">
        <v>0</v>
      </c>
      <c r="AE1569" s="17"/>
      <c r="AF1569" s="17">
        <v>2.7597661755770098E-2</v>
      </c>
      <c r="AG1569" s="17">
        <v>2.4746519131921201E-2</v>
      </c>
      <c r="AH1569" s="17"/>
      <c r="AI1569" s="17">
        <v>0</v>
      </c>
      <c r="AJ1569" s="17">
        <v>0</v>
      </c>
      <c r="AK1569" s="17">
        <v>2.76030538350081E-2</v>
      </c>
      <c r="AL1569" s="17">
        <v>4.6687107815026802E-2</v>
      </c>
      <c r="AM1569" s="17">
        <v>2.5011989354365199E-2</v>
      </c>
      <c r="AN1569" s="17">
        <v>6.4670990575438694E-2</v>
      </c>
      <c r="AO1569" s="17">
        <v>0</v>
      </c>
      <c r="AP1569" s="17"/>
      <c r="AQ1569" s="17">
        <v>3.4187462984817701E-2</v>
      </c>
      <c r="AR1569" s="17">
        <v>2.62974526731732E-2</v>
      </c>
      <c r="AS1569" s="17"/>
      <c r="AT1569" s="17">
        <v>0</v>
      </c>
      <c r="AU1569" s="17">
        <v>3.2015728468662803E-2</v>
      </c>
      <c r="AV1569" s="17">
        <v>3.7457380124693601E-2</v>
      </c>
      <c r="AW1569" s="17"/>
      <c r="AX1569" s="17">
        <v>1.7141201057837199E-2</v>
      </c>
      <c r="AY1569" s="17">
        <v>2.9598315103025401E-2</v>
      </c>
      <c r="AZ1569" s="17"/>
      <c r="BA1569" s="17">
        <v>0</v>
      </c>
      <c r="BB1569" s="17">
        <v>3.9539248474230598E-2</v>
      </c>
      <c r="BC1569" s="17">
        <v>4.3342887116001101E-2</v>
      </c>
      <c r="BD1569" s="17">
        <v>0</v>
      </c>
      <c r="BE1569" s="17">
        <v>0</v>
      </c>
      <c r="BF1569" s="17"/>
      <c r="BG1569" s="17">
        <v>2.7658967804526001E-2</v>
      </c>
      <c r="BH1569" s="17">
        <v>0</v>
      </c>
    </row>
    <row r="1570" spans="2:60" x14ac:dyDescent="0.35">
      <c r="B1570" t="s">
        <v>280</v>
      </c>
      <c r="C1570" s="17">
        <v>2.84697043893299E-2</v>
      </c>
      <c r="D1570" s="17">
        <v>2.9902553410958099E-2</v>
      </c>
      <c r="E1570" s="17">
        <v>2.7513959194552899E-2</v>
      </c>
      <c r="F1570" s="17"/>
      <c r="G1570" s="17">
        <v>8.7534922364918499E-2</v>
      </c>
      <c r="H1570" s="17">
        <v>1.8337582556673299E-2</v>
      </c>
      <c r="I1570" s="17">
        <v>0</v>
      </c>
      <c r="J1570" s="17">
        <v>3.3878344782126903E-2</v>
      </c>
      <c r="K1570" s="17">
        <v>3.1731541347300503E-2</v>
      </c>
      <c r="L1570" s="17">
        <v>1.23502442955399E-2</v>
      </c>
      <c r="M1570" s="17"/>
      <c r="N1570" s="17">
        <v>1.50375434231902E-2</v>
      </c>
      <c r="O1570" s="17">
        <v>4.1099944391183002E-2</v>
      </c>
      <c r="P1570" s="17">
        <v>2.1869519950057498E-2</v>
      </c>
      <c r="Q1570" s="17">
        <v>0</v>
      </c>
      <c r="R1570" s="17">
        <v>2.5563499668013301E-2</v>
      </c>
      <c r="S1570" s="17"/>
      <c r="T1570" s="17">
        <v>0</v>
      </c>
      <c r="U1570" s="17">
        <v>2.7031033699256898E-2</v>
      </c>
      <c r="V1570" s="17">
        <v>4.5359832328566697E-2</v>
      </c>
      <c r="W1570" s="17">
        <v>2.2741983446343601E-2</v>
      </c>
      <c r="X1570" s="17"/>
      <c r="Y1570" s="17">
        <v>1.3092357617501001E-2</v>
      </c>
      <c r="Z1570" s="17">
        <v>3.5826673453134103E-2</v>
      </c>
      <c r="AA1570" s="17">
        <v>7.0498974663850203E-2</v>
      </c>
      <c r="AB1570" s="17">
        <v>3.1129122420344602E-2</v>
      </c>
      <c r="AC1570" s="17">
        <v>0</v>
      </c>
      <c r="AD1570" s="17">
        <v>3.3708980132576699E-2</v>
      </c>
      <c r="AE1570" s="17"/>
      <c r="AF1570" s="17">
        <v>2.3519452301622602E-2</v>
      </c>
      <c r="AG1570" s="17">
        <v>2.4272197231305501E-2</v>
      </c>
      <c r="AH1570" s="17"/>
      <c r="AI1570" s="17">
        <v>4.2374124860858002E-2</v>
      </c>
      <c r="AJ1570" s="17">
        <v>4.4576583910776298E-2</v>
      </c>
      <c r="AK1570" s="17">
        <v>3.60842598700356E-2</v>
      </c>
      <c r="AL1570" s="17">
        <v>4.6691016114162799E-2</v>
      </c>
      <c r="AM1570" s="17">
        <v>0</v>
      </c>
      <c r="AN1570" s="17">
        <v>1.91790160542974E-2</v>
      </c>
      <c r="AO1570" s="17">
        <v>0</v>
      </c>
      <c r="AP1570" s="17"/>
      <c r="AQ1570" s="17">
        <v>1.9443207753676001E-2</v>
      </c>
      <c r="AR1570" s="17">
        <v>3.6773654092005399E-2</v>
      </c>
      <c r="AS1570" s="17"/>
      <c r="AT1570" s="17">
        <v>1.7519328452810099E-2</v>
      </c>
      <c r="AU1570" s="17">
        <v>4.2739072223751402E-2</v>
      </c>
      <c r="AV1570" s="17">
        <v>1.4992027973883E-2</v>
      </c>
      <c r="AW1570" s="17"/>
      <c r="AX1570" s="17">
        <v>2.0487066980945198E-2</v>
      </c>
      <c r="AY1570" s="17">
        <v>3.1563671494542402E-2</v>
      </c>
      <c r="AZ1570" s="17"/>
      <c r="BA1570" s="17">
        <v>3.7596696567485897E-2</v>
      </c>
      <c r="BB1570" s="17">
        <v>7.5951770710463804E-3</v>
      </c>
      <c r="BC1570" s="17">
        <v>2.6991359672591801E-2</v>
      </c>
      <c r="BD1570" s="17">
        <v>4.53318384443313E-2</v>
      </c>
      <c r="BE1570" s="17">
        <v>3.5093819228180702E-2</v>
      </c>
      <c r="BF1570" s="17"/>
      <c r="BG1570" s="17">
        <v>1.66096749659068E-2</v>
      </c>
      <c r="BH1570" s="17">
        <v>3.7750896321663403E-2</v>
      </c>
    </row>
    <row r="1571" spans="2:60" x14ac:dyDescent="0.35">
      <c r="C1571" s="17"/>
      <c r="D1571" s="17"/>
      <c r="E1571" s="17"/>
      <c r="F1571" s="17"/>
      <c r="G1571" s="17"/>
      <c r="H1571" s="17"/>
      <c r="I1571" s="17"/>
      <c r="J1571" s="17"/>
      <c r="K1571" s="17"/>
      <c r="L1571" s="17"/>
      <c r="M1571" s="17"/>
      <c r="N1571" s="17"/>
      <c r="O1571" s="17"/>
      <c r="P1571" s="17"/>
      <c r="Q1571" s="17"/>
      <c r="R1571" s="17"/>
      <c r="S1571" s="17"/>
      <c r="T1571" s="17"/>
      <c r="U1571" s="17"/>
      <c r="V1571" s="17"/>
      <c r="W1571" s="17"/>
      <c r="X1571" s="17"/>
      <c r="Y1571" s="17"/>
      <c r="Z1571" s="17"/>
      <c r="AA1571" s="17"/>
      <c r="AB1571" s="17"/>
      <c r="AC1571" s="17"/>
      <c r="AD1571" s="17"/>
      <c r="AE1571" s="17"/>
      <c r="AF1571" s="17"/>
      <c r="AG1571" s="17"/>
      <c r="AH1571" s="17"/>
      <c r="AI1571" s="17"/>
      <c r="AJ1571" s="17"/>
      <c r="AK1571" s="17"/>
      <c r="AL1571" s="17"/>
      <c r="AM1571" s="17"/>
      <c r="AN1571" s="17"/>
      <c r="AO1571" s="17"/>
      <c r="AP1571" s="17"/>
      <c r="AQ1571" s="17"/>
      <c r="AR1571" s="17"/>
      <c r="AS1571" s="17"/>
      <c r="AT1571" s="17"/>
      <c r="AU1571" s="17"/>
      <c r="AV1571" s="17"/>
      <c r="AW1571" s="17"/>
      <c r="AX1571" s="17"/>
      <c r="AY1571" s="17"/>
      <c r="AZ1571" s="17"/>
      <c r="BA1571" s="17"/>
      <c r="BB1571" s="17"/>
      <c r="BC1571" s="17"/>
      <c r="BD1571" s="17"/>
      <c r="BE1571" s="17"/>
      <c r="BF1571" s="17"/>
      <c r="BG1571" s="17"/>
      <c r="BH1571" s="17"/>
    </row>
    <row r="1572" spans="2:60" x14ac:dyDescent="0.35">
      <c r="B1572" s="6" t="s">
        <v>495</v>
      </c>
      <c r="C1572" s="17"/>
      <c r="D1572" s="17"/>
      <c r="E1572" s="17"/>
      <c r="F1572" s="17"/>
      <c r="G1572" s="17"/>
      <c r="H1572" s="17"/>
      <c r="I1572" s="17"/>
      <c r="J1572" s="17"/>
      <c r="K1572" s="17"/>
      <c r="L1572" s="17"/>
      <c r="M1572" s="17"/>
      <c r="N1572" s="17"/>
      <c r="O1572" s="17"/>
      <c r="P1572" s="17"/>
      <c r="Q1572" s="17"/>
      <c r="R1572" s="17"/>
      <c r="S1572" s="17"/>
      <c r="T1572" s="17"/>
      <c r="U1572" s="17"/>
      <c r="V1572" s="17"/>
      <c r="W1572" s="17"/>
      <c r="X1572" s="17"/>
      <c r="Y1572" s="17"/>
      <c r="Z1572" s="17"/>
      <c r="AA1572" s="17"/>
      <c r="AB1572" s="17"/>
      <c r="AC1572" s="17"/>
      <c r="AD1572" s="17"/>
      <c r="AE1572" s="17"/>
      <c r="AF1572" s="17"/>
      <c r="AG1572" s="17"/>
      <c r="AH1572" s="17"/>
      <c r="AI1572" s="17"/>
      <c r="AJ1572" s="17"/>
      <c r="AK1572" s="17"/>
      <c r="AL1572" s="17"/>
      <c r="AM1572" s="17"/>
      <c r="AN1572" s="17"/>
      <c r="AO1572" s="17"/>
      <c r="AP1572" s="17"/>
      <c r="AQ1572" s="17"/>
      <c r="AR1572" s="17"/>
      <c r="AS1572" s="17"/>
      <c r="AT1572" s="17"/>
      <c r="AU1572" s="17"/>
      <c r="AV1572" s="17"/>
      <c r="AW1572" s="17"/>
      <c r="AX1572" s="17"/>
      <c r="AY1572" s="17"/>
      <c r="AZ1572" s="17"/>
      <c r="BA1572" s="17"/>
      <c r="BB1572" s="17"/>
      <c r="BC1572" s="17"/>
      <c r="BD1572" s="17"/>
      <c r="BE1572" s="17"/>
      <c r="BF1572" s="17"/>
      <c r="BG1572" s="17"/>
      <c r="BH1572" s="17"/>
    </row>
    <row r="1573" spans="2:60" x14ac:dyDescent="0.35">
      <c r="B1573" s="24" t="s">
        <v>182</v>
      </c>
      <c r="C1573" s="17"/>
      <c r="D1573" s="17"/>
      <c r="E1573" s="17"/>
      <c r="F1573" s="17"/>
      <c r="G1573" s="17"/>
      <c r="H1573" s="17"/>
      <c r="I1573" s="17"/>
      <c r="J1573" s="17"/>
      <c r="K1573" s="17"/>
      <c r="L1573" s="17"/>
      <c r="M1573" s="17"/>
      <c r="N1573" s="17"/>
      <c r="O1573" s="17"/>
      <c r="P1573" s="17"/>
      <c r="Q1573" s="17"/>
      <c r="R1573" s="17"/>
      <c r="S1573" s="17"/>
      <c r="T1573" s="17"/>
      <c r="U1573" s="17"/>
      <c r="V1573" s="17"/>
      <c r="W1573" s="17"/>
      <c r="X1573" s="17"/>
      <c r="Y1573" s="17"/>
      <c r="Z1573" s="17"/>
      <c r="AA1573" s="17"/>
      <c r="AB1573" s="17"/>
      <c r="AC1573" s="17"/>
      <c r="AD1573" s="17"/>
      <c r="AE1573" s="17"/>
      <c r="AF1573" s="17"/>
      <c r="AG1573" s="17"/>
      <c r="AH1573" s="17"/>
      <c r="AI1573" s="17"/>
      <c r="AJ1573" s="17"/>
      <c r="AK1573" s="17"/>
      <c r="AL1573" s="17"/>
      <c r="AM1573" s="17"/>
      <c r="AN1573" s="17"/>
      <c r="AO1573" s="17"/>
      <c r="AP1573" s="17"/>
      <c r="AQ1573" s="17"/>
      <c r="AR1573" s="17"/>
      <c r="AS1573" s="17"/>
      <c r="AT1573" s="17"/>
      <c r="AU1573" s="17"/>
      <c r="AV1573" s="17"/>
      <c r="AW1573" s="17"/>
      <c r="AX1573" s="17"/>
      <c r="AY1573" s="17"/>
      <c r="AZ1573" s="17"/>
      <c r="BA1573" s="17"/>
      <c r="BB1573" s="17"/>
      <c r="BC1573" s="17"/>
      <c r="BD1573" s="17"/>
      <c r="BE1573" s="17"/>
      <c r="BF1573" s="17"/>
      <c r="BG1573" s="17"/>
      <c r="BH1573" s="17"/>
    </row>
    <row r="1574" spans="2:60" x14ac:dyDescent="0.35">
      <c r="B1574" t="s">
        <v>348</v>
      </c>
      <c r="C1574" s="17">
        <v>0.67271838518977201</v>
      </c>
      <c r="D1574" s="17">
        <v>0.63621896657239296</v>
      </c>
      <c r="E1574" s="17">
        <v>0.70956291424430196</v>
      </c>
      <c r="F1574" s="17"/>
      <c r="G1574" s="17">
        <v>0.55108774759361601</v>
      </c>
      <c r="H1574" s="17">
        <v>0.57150111985818297</v>
      </c>
      <c r="I1574" s="17">
        <v>0.63510858981510698</v>
      </c>
      <c r="J1574" s="17">
        <v>0.643741121384654</v>
      </c>
      <c r="K1574" s="17">
        <v>0.72738411813700099</v>
      </c>
      <c r="L1574" s="17">
        <v>0.84168235646676703</v>
      </c>
      <c r="M1574" s="17"/>
      <c r="N1574" s="17">
        <v>0.68549543454136996</v>
      </c>
      <c r="O1574" s="17">
        <v>0.72734778703844505</v>
      </c>
      <c r="P1574" s="17">
        <v>0.67240056012904004</v>
      </c>
      <c r="Q1574" s="17">
        <v>0.56058690290125701</v>
      </c>
      <c r="R1574" s="17">
        <v>0.65700769288614402</v>
      </c>
      <c r="S1574" s="17"/>
      <c r="T1574" s="17">
        <v>0.64492360980450503</v>
      </c>
      <c r="U1574" s="17">
        <v>0.66853756798129005</v>
      </c>
      <c r="V1574" s="17">
        <v>0.69406065756051005</v>
      </c>
      <c r="W1574" s="17">
        <v>0.667442368372688</v>
      </c>
      <c r="X1574" s="17"/>
      <c r="Y1574" s="17">
        <v>0.58462056797241801</v>
      </c>
      <c r="Z1574" s="17">
        <v>0.70113558976950396</v>
      </c>
      <c r="AA1574" s="17">
        <v>0.63133375241787504</v>
      </c>
      <c r="AB1574" s="17">
        <v>0.753364450685862</v>
      </c>
      <c r="AC1574" s="17">
        <v>1</v>
      </c>
      <c r="AD1574" s="17">
        <v>0.75716160731900695</v>
      </c>
      <c r="AE1574" s="17"/>
      <c r="AF1574" s="17">
        <v>0.69504964306418204</v>
      </c>
      <c r="AG1574" s="17">
        <v>0.64958183848069995</v>
      </c>
      <c r="AH1574" s="17"/>
      <c r="AI1574" s="17">
        <v>0.66221594928261895</v>
      </c>
      <c r="AJ1574" s="17">
        <v>0.73270422951376202</v>
      </c>
      <c r="AK1574" s="17">
        <v>0.62439782277704303</v>
      </c>
      <c r="AL1574" s="17">
        <v>0.75667979465110602</v>
      </c>
      <c r="AM1574" s="17">
        <v>0.62658623894916898</v>
      </c>
      <c r="AN1574" s="17">
        <v>0.62513402000145202</v>
      </c>
      <c r="AO1574" s="17">
        <v>0.69775485199274301</v>
      </c>
      <c r="AP1574" s="17"/>
      <c r="AQ1574" s="17">
        <v>0.633738723122106</v>
      </c>
      <c r="AR1574" s="17">
        <v>0.72894782114996604</v>
      </c>
      <c r="AS1574" s="17"/>
      <c r="AT1574" s="17">
        <v>0.66063107158835799</v>
      </c>
      <c r="AU1574" s="17">
        <v>0.69494214706416801</v>
      </c>
      <c r="AV1574" s="17">
        <v>0.64981557371649401</v>
      </c>
      <c r="AW1574" s="17"/>
      <c r="AX1574" s="17">
        <v>0.68514210914961204</v>
      </c>
      <c r="AY1574" s="17">
        <v>0.66801989226880998</v>
      </c>
      <c r="AZ1574" s="17"/>
      <c r="BA1574" s="17">
        <v>0.648801644844472</v>
      </c>
      <c r="BB1574" s="17">
        <v>0.66825361519233395</v>
      </c>
      <c r="BC1574" s="17">
        <v>0.648677145607095</v>
      </c>
      <c r="BD1574" s="17">
        <v>0.54143119477857804</v>
      </c>
      <c r="BE1574" s="17">
        <v>0.85840999935094298</v>
      </c>
      <c r="BF1574" s="17"/>
      <c r="BG1574" s="17">
        <v>0.66361681470213796</v>
      </c>
      <c r="BH1574" s="17">
        <v>0.77053647986016505</v>
      </c>
    </row>
    <row r="1575" spans="2:60" x14ac:dyDescent="0.35">
      <c r="B1575" t="s">
        <v>349</v>
      </c>
      <c r="C1575" s="17">
        <v>0.192869284806966</v>
      </c>
      <c r="D1575" s="17">
        <v>0.211053649653586</v>
      </c>
      <c r="E1575" s="17">
        <v>0.180079647627025</v>
      </c>
      <c r="F1575" s="17"/>
      <c r="G1575" s="17">
        <v>0.276337947532454</v>
      </c>
      <c r="H1575" s="17">
        <v>0.27397026143540198</v>
      </c>
      <c r="I1575" s="17">
        <v>0.13467347362978599</v>
      </c>
      <c r="J1575" s="17">
        <v>0.170731814054803</v>
      </c>
      <c r="K1575" s="17">
        <v>0.18583744114445899</v>
      </c>
      <c r="L1575" s="17">
        <v>0.15164116630965599</v>
      </c>
      <c r="M1575" s="17"/>
      <c r="N1575" s="17">
        <v>0.19329758454585899</v>
      </c>
      <c r="O1575" s="17">
        <v>0.18749617396392201</v>
      </c>
      <c r="P1575" s="17">
        <v>0.181154829170045</v>
      </c>
      <c r="Q1575" s="17">
        <v>0.23915320213111499</v>
      </c>
      <c r="R1575" s="17">
        <v>0.21356765796791699</v>
      </c>
      <c r="S1575" s="17"/>
      <c r="T1575" s="17">
        <v>0.12744500451613799</v>
      </c>
      <c r="U1575" s="17">
        <v>0.20267529449684499</v>
      </c>
      <c r="V1575" s="17">
        <v>0.210922351480858</v>
      </c>
      <c r="W1575" s="17">
        <v>0.20354461594780501</v>
      </c>
      <c r="X1575" s="17"/>
      <c r="Y1575" s="17">
        <v>0.18867769108527899</v>
      </c>
      <c r="Z1575" s="17">
        <v>0.20238702222532301</v>
      </c>
      <c r="AA1575" s="17">
        <v>0.282716979056089</v>
      </c>
      <c r="AB1575" s="17">
        <v>0.16346108678224</v>
      </c>
      <c r="AC1575" s="17">
        <v>0</v>
      </c>
      <c r="AD1575" s="17">
        <v>0.18201704532149501</v>
      </c>
      <c r="AE1575" s="17"/>
      <c r="AF1575" s="17">
        <v>0.172638790906781</v>
      </c>
      <c r="AG1575" s="17">
        <v>0.219626582590948</v>
      </c>
      <c r="AH1575" s="17"/>
      <c r="AI1575" s="17">
        <v>0.25670730699903099</v>
      </c>
      <c r="AJ1575" s="17">
        <v>0.14903055788755501</v>
      </c>
      <c r="AK1575" s="17">
        <v>0.17929620869867899</v>
      </c>
      <c r="AL1575" s="17">
        <v>0.16734910598590899</v>
      </c>
      <c r="AM1575" s="17">
        <v>0.27180634930173497</v>
      </c>
      <c r="AN1575" s="17">
        <v>0.14289339796755199</v>
      </c>
      <c r="AO1575" s="17">
        <v>0.22691838670383899</v>
      </c>
      <c r="AP1575" s="17"/>
      <c r="AQ1575" s="17">
        <v>0.224339398350418</v>
      </c>
      <c r="AR1575" s="17">
        <v>0.164703675159869</v>
      </c>
      <c r="AS1575" s="17"/>
      <c r="AT1575" s="17">
        <v>0.22288981210891301</v>
      </c>
      <c r="AU1575" s="17">
        <v>0.16986053316618299</v>
      </c>
      <c r="AV1575" s="17">
        <v>0.202551799562422</v>
      </c>
      <c r="AW1575" s="17"/>
      <c r="AX1575" s="17">
        <v>0.12118400775945599</v>
      </c>
      <c r="AY1575" s="17">
        <v>0.21997973637798601</v>
      </c>
      <c r="AZ1575" s="17"/>
      <c r="BA1575" s="17">
        <v>0.243023571745938</v>
      </c>
      <c r="BB1575" s="17">
        <v>0.21736579795629099</v>
      </c>
      <c r="BC1575" s="17">
        <v>0.21294385329705701</v>
      </c>
      <c r="BD1575" s="17">
        <v>0.16074345023664099</v>
      </c>
      <c r="BE1575" s="17">
        <v>8.8798839840289606E-2</v>
      </c>
      <c r="BF1575" s="17"/>
      <c r="BG1575" s="17">
        <v>0.22348188676156999</v>
      </c>
      <c r="BH1575" s="17">
        <v>0.108743473464766</v>
      </c>
    </row>
    <row r="1576" spans="2:60" x14ac:dyDescent="0.35">
      <c r="B1576" t="s">
        <v>350</v>
      </c>
      <c r="C1576" s="17">
        <v>7.7799252168618493E-2</v>
      </c>
      <c r="D1576" s="17">
        <v>8.3467998118673406E-2</v>
      </c>
      <c r="E1576" s="17">
        <v>7.4197916485041093E-2</v>
      </c>
      <c r="F1576" s="17"/>
      <c r="G1576" s="17">
        <v>0.109405827717308</v>
      </c>
      <c r="H1576" s="17">
        <v>5.7306473052530497E-2</v>
      </c>
      <c r="I1576" s="17">
        <v>0.11762114430576601</v>
      </c>
      <c r="J1576" s="17">
        <v>0.12875460523655499</v>
      </c>
      <c r="K1576" s="17">
        <v>7.3957864093028902E-2</v>
      </c>
      <c r="L1576" s="17">
        <v>0</v>
      </c>
      <c r="M1576" s="17"/>
      <c r="N1576" s="17">
        <v>5.7007432502573299E-2</v>
      </c>
      <c r="O1576" s="17">
        <v>4.6447104049669001E-2</v>
      </c>
      <c r="P1576" s="17">
        <v>9.9530503271283793E-2</v>
      </c>
      <c r="Q1576" s="17">
        <v>0.13926332070247699</v>
      </c>
      <c r="R1576" s="17">
        <v>5.6629902946967597E-2</v>
      </c>
      <c r="S1576" s="17"/>
      <c r="T1576" s="17">
        <v>0.15797608609494401</v>
      </c>
      <c r="U1576" s="17">
        <v>9.6585611799703805E-2</v>
      </c>
      <c r="V1576" s="17">
        <v>3.4060876655420701E-2</v>
      </c>
      <c r="W1576" s="17">
        <v>6.5819168124092095E-2</v>
      </c>
      <c r="X1576" s="17"/>
      <c r="Y1576" s="17">
        <v>0.116663415415456</v>
      </c>
      <c r="Z1576" s="17">
        <v>6.88843155535626E-2</v>
      </c>
      <c r="AA1576" s="17">
        <v>8.5949268526035696E-2</v>
      </c>
      <c r="AB1576" s="17">
        <v>5.7970911301063001E-2</v>
      </c>
      <c r="AC1576" s="17">
        <v>0</v>
      </c>
      <c r="AD1576" s="17">
        <v>1.8711020644141801E-2</v>
      </c>
      <c r="AE1576" s="17"/>
      <c r="AF1576" s="17">
        <v>6.6489305950518204E-2</v>
      </c>
      <c r="AG1576" s="17">
        <v>9.5584835284034705E-2</v>
      </c>
      <c r="AH1576" s="17"/>
      <c r="AI1576" s="17">
        <v>2.4403837067332498E-2</v>
      </c>
      <c r="AJ1576" s="17">
        <v>4.8222505795189198E-2</v>
      </c>
      <c r="AK1576" s="17">
        <v>0.15460789133383801</v>
      </c>
      <c r="AL1576" s="17">
        <v>3.2434088494561301E-2</v>
      </c>
      <c r="AM1576" s="17">
        <v>4.23072521891815E-2</v>
      </c>
      <c r="AN1576" s="17">
        <v>0.160019130646047</v>
      </c>
      <c r="AO1576" s="17">
        <v>7.5326761303417894E-2</v>
      </c>
      <c r="AP1576" s="17"/>
      <c r="AQ1576" s="17">
        <v>8.4097542479523904E-2</v>
      </c>
      <c r="AR1576" s="17">
        <v>6.05261606028051E-2</v>
      </c>
      <c r="AS1576" s="17"/>
      <c r="AT1576" s="17">
        <v>4.77779478230222E-2</v>
      </c>
      <c r="AU1576" s="17">
        <v>9.0928674115262897E-2</v>
      </c>
      <c r="AV1576" s="17">
        <v>9.6358782935603501E-2</v>
      </c>
      <c r="AW1576" s="17"/>
      <c r="AX1576" s="17">
        <v>0.118678033412036</v>
      </c>
      <c r="AY1576" s="17">
        <v>6.2339421854403797E-2</v>
      </c>
      <c r="AZ1576" s="17"/>
      <c r="BA1576" s="17">
        <v>3.3975440376601398E-2</v>
      </c>
      <c r="BB1576" s="17">
        <v>7.22647540485368E-2</v>
      </c>
      <c r="BC1576" s="17">
        <v>8.5982572056867004E-2</v>
      </c>
      <c r="BD1576" s="17">
        <v>0.15681505660207101</v>
      </c>
      <c r="BE1576" s="17">
        <v>5.27911608087673E-2</v>
      </c>
      <c r="BF1576" s="17"/>
      <c r="BG1576" s="17">
        <v>6.3137662796168198E-2</v>
      </c>
      <c r="BH1576" s="17">
        <v>8.1628880248183794E-2</v>
      </c>
    </row>
    <row r="1577" spans="2:60" x14ac:dyDescent="0.35">
      <c r="B1577" t="s">
        <v>351</v>
      </c>
      <c r="C1577" s="17">
        <v>2.3506696338182899E-2</v>
      </c>
      <c r="D1577" s="17">
        <v>2.9535018314026999E-2</v>
      </c>
      <c r="E1577" s="17">
        <v>1.8384545201860999E-2</v>
      </c>
      <c r="F1577" s="17"/>
      <c r="G1577" s="17">
        <v>2.2513349890255101E-2</v>
      </c>
      <c r="H1577" s="17">
        <v>3.4885313147812499E-2</v>
      </c>
      <c r="I1577" s="17">
        <v>9.0002574914646596E-2</v>
      </c>
      <c r="J1577" s="17">
        <v>0</v>
      </c>
      <c r="K1577" s="17">
        <v>0</v>
      </c>
      <c r="L1577" s="17">
        <v>0</v>
      </c>
      <c r="M1577" s="17"/>
      <c r="N1577" s="17">
        <v>1.30472037518436E-2</v>
      </c>
      <c r="O1577" s="17">
        <v>1.9490009986866199E-2</v>
      </c>
      <c r="P1577" s="17">
        <v>2.9854201048859299E-2</v>
      </c>
      <c r="Q1577" s="17">
        <v>1.6645264428144499E-2</v>
      </c>
      <c r="R1577" s="17">
        <v>5.5677144535457197E-2</v>
      </c>
      <c r="S1577" s="17"/>
      <c r="T1577" s="17">
        <v>4.0126653215453098E-2</v>
      </c>
      <c r="U1577" s="17">
        <v>0</v>
      </c>
      <c r="V1577" s="17">
        <v>3.5596065507779003E-2</v>
      </c>
      <c r="W1577" s="17">
        <v>1.7694886984464499E-2</v>
      </c>
      <c r="X1577" s="17"/>
      <c r="Y1577" s="17">
        <v>4.5776733214372901E-2</v>
      </c>
      <c r="Z1577" s="17">
        <v>5.4467323959213904E-3</v>
      </c>
      <c r="AA1577" s="17">
        <v>0</v>
      </c>
      <c r="AB1577" s="17">
        <v>0</v>
      </c>
      <c r="AC1577" s="17">
        <v>0</v>
      </c>
      <c r="AD1577" s="17">
        <v>4.2110326715356097E-2</v>
      </c>
      <c r="AE1577" s="17"/>
      <c r="AF1577" s="17">
        <v>3.5625726599438003E-2</v>
      </c>
      <c r="AG1577" s="17">
        <v>7.2989859756958696E-3</v>
      </c>
      <c r="AH1577" s="17"/>
      <c r="AI1577" s="17">
        <v>0</v>
      </c>
      <c r="AJ1577" s="17">
        <v>3.2355233539151103E-2</v>
      </c>
      <c r="AK1577" s="17">
        <v>0</v>
      </c>
      <c r="AL1577" s="17">
        <v>1.8063774268987001E-2</v>
      </c>
      <c r="AM1577" s="17">
        <v>2.9711585168965101E-2</v>
      </c>
      <c r="AN1577" s="17">
        <v>5.04540273411586E-2</v>
      </c>
      <c r="AO1577" s="17">
        <v>0</v>
      </c>
      <c r="AP1577" s="17"/>
      <c r="AQ1577" s="17">
        <v>2.2435112530577801E-2</v>
      </c>
      <c r="AR1577" s="17">
        <v>3.00207033267435E-2</v>
      </c>
      <c r="AS1577" s="17"/>
      <c r="AT1577" s="17">
        <v>1.5900306095845598E-2</v>
      </c>
      <c r="AU1577" s="17">
        <v>2.55703187500303E-2</v>
      </c>
      <c r="AV1577" s="17">
        <v>3.0988193738718601E-2</v>
      </c>
      <c r="AW1577" s="17"/>
      <c r="AX1577" s="17">
        <v>2.4857648472438799E-2</v>
      </c>
      <c r="AY1577" s="17">
        <v>2.29957835828867E-2</v>
      </c>
      <c r="AZ1577" s="17"/>
      <c r="BA1577" s="17">
        <v>2.3498142977491001E-2</v>
      </c>
      <c r="BB1577" s="17">
        <v>1.29932076541086E-2</v>
      </c>
      <c r="BC1577" s="17">
        <v>3.7090817663785899E-2</v>
      </c>
      <c r="BD1577" s="17">
        <v>9.5879471272390701E-2</v>
      </c>
      <c r="BE1577" s="17">
        <v>0</v>
      </c>
      <c r="BF1577" s="17"/>
      <c r="BG1577" s="17">
        <v>1.5497287620603701E-2</v>
      </c>
      <c r="BH1577" s="17">
        <v>2.6579905236838799E-2</v>
      </c>
    </row>
    <row r="1578" spans="2:60" x14ac:dyDescent="0.35">
      <c r="B1578" t="s">
        <v>352</v>
      </c>
      <c r="C1578" s="17">
        <v>1.5970250772972001E-2</v>
      </c>
      <c r="D1578" s="17">
        <v>1.9688510192491598E-2</v>
      </c>
      <c r="E1578" s="17">
        <v>1.0336344232581E-2</v>
      </c>
      <c r="F1578" s="17"/>
      <c r="G1578" s="17">
        <v>0</v>
      </c>
      <c r="H1578" s="17">
        <v>5.30693576243364E-2</v>
      </c>
      <c r="I1578" s="17">
        <v>0</v>
      </c>
      <c r="J1578" s="17">
        <v>2.7908497359523901E-2</v>
      </c>
      <c r="K1578" s="17">
        <v>0</v>
      </c>
      <c r="L1578" s="17">
        <v>6.6764772235773104E-3</v>
      </c>
      <c r="M1578" s="17"/>
      <c r="N1578" s="17">
        <v>2.9633143760348001E-2</v>
      </c>
      <c r="O1578" s="17">
        <v>0</v>
      </c>
      <c r="P1578" s="17">
        <v>1.0493125286512301E-2</v>
      </c>
      <c r="Q1578" s="17">
        <v>4.43513098370069E-2</v>
      </c>
      <c r="R1578" s="17">
        <v>1.7117601663514E-2</v>
      </c>
      <c r="S1578" s="17"/>
      <c r="T1578" s="17">
        <v>1.62575220090212E-2</v>
      </c>
      <c r="U1578" s="17">
        <v>8.14937863307965E-3</v>
      </c>
      <c r="V1578" s="17">
        <v>1.39367563747737E-2</v>
      </c>
      <c r="W1578" s="17">
        <v>2.4665970265717801E-2</v>
      </c>
      <c r="X1578" s="17"/>
      <c r="Y1578" s="17">
        <v>4.1306578377564601E-2</v>
      </c>
      <c r="Z1578" s="17">
        <v>0</v>
      </c>
      <c r="AA1578" s="17">
        <v>0</v>
      </c>
      <c r="AB1578" s="17">
        <v>2.52035512308353E-2</v>
      </c>
      <c r="AC1578" s="17">
        <v>0</v>
      </c>
      <c r="AD1578" s="17">
        <v>0</v>
      </c>
      <c r="AE1578" s="17"/>
      <c r="AF1578" s="17">
        <v>2.46026106532065E-2</v>
      </c>
      <c r="AG1578" s="17">
        <v>4.4049032498468298E-3</v>
      </c>
      <c r="AH1578" s="17"/>
      <c r="AI1578" s="17">
        <v>2.0526978239089801E-2</v>
      </c>
      <c r="AJ1578" s="17">
        <v>2.10386221364691E-2</v>
      </c>
      <c r="AK1578" s="17">
        <v>0</v>
      </c>
      <c r="AL1578" s="17">
        <v>0</v>
      </c>
      <c r="AM1578" s="17">
        <v>2.9588574390948599E-2</v>
      </c>
      <c r="AN1578" s="17">
        <v>2.1499424043790301E-2</v>
      </c>
      <c r="AO1578" s="17">
        <v>0</v>
      </c>
      <c r="AP1578" s="17"/>
      <c r="AQ1578" s="17">
        <v>1.49376152292829E-2</v>
      </c>
      <c r="AR1578" s="17">
        <v>1.5801639760615799E-2</v>
      </c>
      <c r="AS1578" s="17"/>
      <c r="AT1578" s="17">
        <v>3.5873280782329403E-2</v>
      </c>
      <c r="AU1578" s="17">
        <v>0</v>
      </c>
      <c r="AV1578" s="17">
        <v>2.0285650046761399E-2</v>
      </c>
      <c r="AW1578" s="17"/>
      <c r="AX1578" s="17">
        <v>2.2305521875696899E-2</v>
      </c>
      <c r="AY1578" s="17">
        <v>1.35743325664221E-2</v>
      </c>
      <c r="AZ1578" s="17"/>
      <c r="BA1578" s="17">
        <v>3.1910347260623501E-2</v>
      </c>
      <c r="BB1578" s="17">
        <v>2.9122625148729701E-2</v>
      </c>
      <c r="BC1578" s="17">
        <v>5.53734764457581E-3</v>
      </c>
      <c r="BD1578" s="17">
        <v>0</v>
      </c>
      <c r="BE1578" s="17">
        <v>0</v>
      </c>
      <c r="BF1578" s="17"/>
      <c r="BG1578" s="17">
        <v>2.9787139386814598E-2</v>
      </c>
      <c r="BH1578" s="17">
        <v>0</v>
      </c>
    </row>
    <row r="1579" spans="2:60" x14ac:dyDescent="0.35">
      <c r="B1579" t="s">
        <v>280</v>
      </c>
      <c r="C1579" s="17">
        <v>1.7136130723488401E-2</v>
      </c>
      <c r="D1579" s="17">
        <v>2.00358571488293E-2</v>
      </c>
      <c r="E1579" s="17">
        <v>7.4386322091898596E-3</v>
      </c>
      <c r="F1579" s="17"/>
      <c r="G1579" s="17">
        <v>4.0655127266365998E-2</v>
      </c>
      <c r="H1579" s="17">
        <v>9.2674748817350196E-3</v>
      </c>
      <c r="I1579" s="17">
        <v>2.2594217334694199E-2</v>
      </c>
      <c r="J1579" s="17">
        <v>2.8863961964464099E-2</v>
      </c>
      <c r="K1579" s="17">
        <v>1.28205766255111E-2</v>
      </c>
      <c r="L1579" s="17">
        <v>0</v>
      </c>
      <c r="M1579" s="17"/>
      <c r="N1579" s="17">
        <v>2.1519200898006002E-2</v>
      </c>
      <c r="O1579" s="17">
        <v>1.9218924961097401E-2</v>
      </c>
      <c r="P1579" s="17">
        <v>6.5667810942591298E-3</v>
      </c>
      <c r="Q1579" s="17">
        <v>0</v>
      </c>
      <c r="R1579" s="17">
        <v>0</v>
      </c>
      <c r="S1579" s="17"/>
      <c r="T1579" s="17">
        <v>1.3271124359937599E-2</v>
      </c>
      <c r="U1579" s="17">
        <v>2.4052147089081401E-2</v>
      </c>
      <c r="V1579" s="17">
        <v>1.14232924206586E-2</v>
      </c>
      <c r="W1579" s="17">
        <v>2.08329903052328E-2</v>
      </c>
      <c r="X1579" s="17"/>
      <c r="Y1579" s="17">
        <v>2.2955013934909899E-2</v>
      </c>
      <c r="Z1579" s="17">
        <v>2.2146340055688999E-2</v>
      </c>
      <c r="AA1579" s="17">
        <v>0</v>
      </c>
      <c r="AB1579" s="17">
        <v>0</v>
      </c>
      <c r="AC1579" s="17">
        <v>0</v>
      </c>
      <c r="AD1579" s="17">
        <v>0</v>
      </c>
      <c r="AE1579" s="17"/>
      <c r="AF1579" s="17">
        <v>5.5939228258736701E-3</v>
      </c>
      <c r="AG1579" s="17">
        <v>2.3502854418775001E-2</v>
      </c>
      <c r="AH1579" s="17"/>
      <c r="AI1579" s="17">
        <v>3.6145928411928097E-2</v>
      </c>
      <c r="AJ1579" s="17">
        <v>1.6648851127873801E-2</v>
      </c>
      <c r="AK1579" s="17">
        <v>4.1698077190439699E-2</v>
      </c>
      <c r="AL1579" s="17">
        <v>2.54732365994359E-2</v>
      </c>
      <c r="AM1579" s="17">
        <v>0</v>
      </c>
      <c r="AN1579" s="17">
        <v>0</v>
      </c>
      <c r="AO1579" s="17">
        <v>0</v>
      </c>
      <c r="AP1579" s="17"/>
      <c r="AQ1579" s="17">
        <v>2.04516082880912E-2</v>
      </c>
      <c r="AR1579" s="17">
        <v>0</v>
      </c>
      <c r="AS1579" s="17"/>
      <c r="AT1579" s="17">
        <v>1.6927581601531402E-2</v>
      </c>
      <c r="AU1579" s="17">
        <v>1.8698326904356102E-2</v>
      </c>
      <c r="AV1579" s="17">
        <v>0</v>
      </c>
      <c r="AW1579" s="17"/>
      <c r="AX1579" s="17">
        <v>2.7832679330760599E-2</v>
      </c>
      <c r="AY1579" s="17">
        <v>1.30908333494918E-2</v>
      </c>
      <c r="AZ1579" s="17"/>
      <c r="BA1579" s="17">
        <v>1.8790852794873102E-2</v>
      </c>
      <c r="BB1579" s="17">
        <v>0</v>
      </c>
      <c r="BC1579" s="17">
        <v>9.7682637306193507E-3</v>
      </c>
      <c r="BD1579" s="17">
        <v>4.5130827110319002E-2</v>
      </c>
      <c r="BE1579" s="17">
        <v>0</v>
      </c>
      <c r="BF1579" s="17"/>
      <c r="BG1579" s="17">
        <v>4.4792087327054798E-3</v>
      </c>
      <c r="BH1579" s="17">
        <v>1.25112611900465E-2</v>
      </c>
    </row>
    <row r="1580" spans="2:60" x14ac:dyDescent="0.35">
      <c r="C1580" s="17"/>
      <c r="D1580" s="17"/>
      <c r="E1580" s="17"/>
      <c r="F1580" s="17"/>
      <c r="G1580" s="17"/>
      <c r="H1580" s="17"/>
      <c r="I1580" s="17"/>
      <c r="J1580" s="17"/>
      <c r="K1580" s="17"/>
      <c r="L1580" s="17"/>
      <c r="M1580" s="17"/>
      <c r="N1580" s="17"/>
      <c r="O1580" s="17"/>
      <c r="P1580" s="17"/>
      <c r="Q1580" s="17"/>
      <c r="R1580" s="17"/>
      <c r="S1580" s="17"/>
      <c r="T1580" s="17"/>
      <c r="U1580" s="17"/>
      <c r="V1580" s="17"/>
      <c r="W1580" s="17"/>
      <c r="X1580" s="17"/>
      <c r="Y1580" s="17"/>
      <c r="Z1580" s="17"/>
      <c r="AA1580" s="17"/>
      <c r="AB1580" s="17"/>
      <c r="AC1580" s="17"/>
      <c r="AD1580" s="17"/>
      <c r="AE1580" s="17"/>
      <c r="AF1580" s="17"/>
      <c r="AG1580" s="17"/>
      <c r="AH1580" s="17"/>
      <c r="AI1580" s="17"/>
      <c r="AJ1580" s="17"/>
      <c r="AK1580" s="17"/>
      <c r="AL1580" s="17"/>
      <c r="AM1580" s="17"/>
      <c r="AN1580" s="17"/>
      <c r="AO1580" s="17"/>
      <c r="AP1580" s="17"/>
      <c r="AQ1580" s="17"/>
      <c r="AR1580" s="17"/>
      <c r="AS1580" s="17"/>
      <c r="AT1580" s="17"/>
      <c r="AU1580" s="17"/>
      <c r="AV1580" s="17"/>
      <c r="AW1580" s="17"/>
      <c r="AX1580" s="17"/>
      <c r="AY1580" s="17"/>
      <c r="AZ1580" s="17"/>
      <c r="BA1580" s="17"/>
      <c r="BB1580" s="17"/>
      <c r="BC1580" s="17"/>
      <c r="BD1580" s="17"/>
      <c r="BE1580" s="17"/>
      <c r="BF1580" s="17"/>
      <c r="BG1580" s="17"/>
      <c r="BH1580" s="17"/>
    </row>
    <row r="1581" spans="2:60" x14ac:dyDescent="0.35">
      <c r="B1581" s="6" t="s">
        <v>496</v>
      </c>
      <c r="C1581" s="17"/>
      <c r="D1581" s="17"/>
      <c r="E1581" s="17"/>
      <c r="F1581" s="17"/>
      <c r="G1581" s="17"/>
      <c r="H1581" s="17"/>
      <c r="I1581" s="17"/>
      <c r="J1581" s="17"/>
      <c r="K1581" s="17"/>
      <c r="L1581" s="17"/>
      <c r="M1581" s="17"/>
      <c r="N1581" s="17"/>
      <c r="O1581" s="17"/>
      <c r="P1581" s="17"/>
      <c r="Q1581" s="17"/>
      <c r="R1581" s="17"/>
      <c r="S1581" s="17"/>
      <c r="T1581" s="17"/>
      <c r="U1581" s="17"/>
      <c r="V1581" s="17"/>
      <c r="W1581" s="17"/>
      <c r="X1581" s="17"/>
      <c r="Y1581" s="17"/>
      <c r="Z1581" s="17"/>
      <c r="AA1581" s="17"/>
      <c r="AB1581" s="17"/>
      <c r="AC1581" s="17"/>
      <c r="AD1581" s="17"/>
      <c r="AE1581" s="17"/>
      <c r="AF1581" s="17"/>
      <c r="AG1581" s="17"/>
      <c r="AH1581" s="17"/>
      <c r="AI1581" s="17"/>
      <c r="AJ1581" s="17"/>
      <c r="AK1581" s="17"/>
      <c r="AL1581" s="17"/>
      <c r="AM1581" s="17"/>
      <c r="AN1581" s="17"/>
      <c r="AO1581" s="17"/>
      <c r="AP1581" s="17"/>
      <c r="AQ1581" s="17"/>
      <c r="AR1581" s="17"/>
      <c r="AS1581" s="17"/>
      <c r="AT1581" s="17"/>
      <c r="AU1581" s="17"/>
      <c r="AV1581" s="17"/>
      <c r="AW1581" s="17"/>
      <c r="AX1581" s="17"/>
      <c r="AY1581" s="17"/>
      <c r="AZ1581" s="17"/>
      <c r="BA1581" s="17"/>
      <c r="BB1581" s="17"/>
      <c r="BC1581" s="17"/>
      <c r="BD1581" s="17"/>
      <c r="BE1581" s="17"/>
      <c r="BF1581" s="17"/>
      <c r="BG1581" s="17"/>
      <c r="BH1581" s="17"/>
    </row>
    <row r="1582" spans="2:60" x14ac:dyDescent="0.35">
      <c r="B1582" s="24" t="s">
        <v>182</v>
      </c>
      <c r="C1582" s="17"/>
      <c r="D1582" s="17"/>
      <c r="E1582" s="17"/>
      <c r="F1582" s="17"/>
      <c r="G1582" s="17"/>
      <c r="H1582" s="17"/>
      <c r="I1582" s="17"/>
      <c r="J1582" s="17"/>
      <c r="K1582" s="17"/>
      <c r="L1582" s="17"/>
      <c r="M1582" s="17"/>
      <c r="N1582" s="17"/>
      <c r="O1582" s="17"/>
      <c r="P1582" s="17"/>
      <c r="Q1582" s="17"/>
      <c r="R1582" s="17"/>
      <c r="S1582" s="17"/>
      <c r="T1582" s="17"/>
      <c r="U1582" s="17"/>
      <c r="V1582" s="17"/>
      <c r="W1582" s="17"/>
      <c r="X1582" s="17"/>
      <c r="Y1582" s="17"/>
      <c r="Z1582" s="17"/>
      <c r="AA1582" s="17"/>
      <c r="AB1582" s="17"/>
      <c r="AC1582" s="17"/>
      <c r="AD1582" s="17"/>
      <c r="AE1582" s="17"/>
      <c r="AF1582" s="17"/>
      <c r="AG1582" s="17"/>
      <c r="AH1582" s="17"/>
      <c r="AI1582" s="17"/>
      <c r="AJ1582" s="17"/>
      <c r="AK1582" s="17"/>
      <c r="AL1582" s="17"/>
      <c r="AM1582" s="17"/>
      <c r="AN1582" s="17"/>
      <c r="AO1582" s="17"/>
      <c r="AP1582" s="17"/>
      <c r="AQ1582" s="17"/>
      <c r="AR1582" s="17"/>
      <c r="AS1582" s="17"/>
      <c r="AT1582" s="17"/>
      <c r="AU1582" s="17"/>
      <c r="AV1582" s="17"/>
      <c r="AW1582" s="17"/>
      <c r="AX1582" s="17"/>
      <c r="AY1582" s="17"/>
      <c r="AZ1582" s="17"/>
      <c r="BA1582" s="17"/>
      <c r="BB1582" s="17"/>
      <c r="BC1582" s="17"/>
      <c r="BD1582" s="17"/>
      <c r="BE1582" s="17"/>
      <c r="BF1582" s="17"/>
      <c r="BG1582" s="17"/>
      <c r="BH1582" s="17"/>
    </row>
    <row r="1583" spans="2:60" x14ac:dyDescent="0.35">
      <c r="B1583" t="s">
        <v>348</v>
      </c>
      <c r="C1583" s="17">
        <v>0.71129429749197803</v>
      </c>
      <c r="D1583" s="17">
        <v>0.71737205474006605</v>
      </c>
      <c r="E1583" s="17">
        <v>0.70876165485281195</v>
      </c>
      <c r="F1583" s="17"/>
      <c r="G1583" s="17">
        <v>0.43365558848581798</v>
      </c>
      <c r="H1583" s="17">
        <v>0.57858203201519698</v>
      </c>
      <c r="I1583" s="17">
        <v>0.57838265944004996</v>
      </c>
      <c r="J1583" s="17">
        <v>0.74719125106166295</v>
      </c>
      <c r="K1583" s="17">
        <v>0.88869309488469295</v>
      </c>
      <c r="L1583" s="17">
        <v>0.92516252438678603</v>
      </c>
      <c r="M1583" s="17"/>
      <c r="N1583" s="17">
        <v>0.66622170362090005</v>
      </c>
      <c r="O1583" s="17">
        <v>0.71451067732487406</v>
      </c>
      <c r="P1583" s="17">
        <v>0.72311777177403502</v>
      </c>
      <c r="Q1583" s="17">
        <v>0.78806589899661394</v>
      </c>
      <c r="R1583" s="17">
        <v>0.76277321133465603</v>
      </c>
      <c r="S1583" s="17"/>
      <c r="T1583" s="17">
        <v>0.65536793375267299</v>
      </c>
      <c r="U1583" s="17">
        <v>0.76648425192203895</v>
      </c>
      <c r="V1583" s="17">
        <v>0.69265696250505804</v>
      </c>
      <c r="W1583" s="17">
        <v>0.72149618755829203</v>
      </c>
      <c r="X1583" s="17"/>
      <c r="Y1583" s="17">
        <v>0.68663419373905699</v>
      </c>
      <c r="Z1583" s="17">
        <v>0.74171637030538495</v>
      </c>
      <c r="AA1583" s="17">
        <v>0.76820372301447204</v>
      </c>
      <c r="AB1583" s="17">
        <v>0.65901948725023696</v>
      </c>
      <c r="AC1583" s="17">
        <v>1</v>
      </c>
      <c r="AD1583" s="17">
        <v>0.679187033777503</v>
      </c>
      <c r="AE1583" s="17"/>
      <c r="AF1583" s="17">
        <v>0.73276690143532996</v>
      </c>
      <c r="AG1583" s="17">
        <v>0.68404028957813401</v>
      </c>
      <c r="AH1583" s="17"/>
      <c r="AI1583" s="17">
        <v>0.66660981417682197</v>
      </c>
      <c r="AJ1583" s="17">
        <v>0.69142278962166104</v>
      </c>
      <c r="AK1583" s="17">
        <v>0.63992521243859102</v>
      </c>
      <c r="AL1583" s="17">
        <v>0.79828011936990095</v>
      </c>
      <c r="AM1583" s="17">
        <v>0.72113020395973904</v>
      </c>
      <c r="AN1583" s="17">
        <v>0.76292355278837198</v>
      </c>
      <c r="AO1583" s="17">
        <v>0.868798278371958</v>
      </c>
      <c r="AP1583" s="17"/>
      <c r="AQ1583" s="17">
        <v>0.70863284085982803</v>
      </c>
      <c r="AR1583" s="17">
        <v>0.740115521691319</v>
      </c>
      <c r="AS1583" s="17"/>
      <c r="AT1583" s="17">
        <v>0.71192207482942405</v>
      </c>
      <c r="AU1583" s="17">
        <v>0.71112244175278805</v>
      </c>
      <c r="AV1583" s="17">
        <v>0.73013289354944999</v>
      </c>
      <c r="AW1583" s="17"/>
      <c r="AX1583" s="17">
        <v>0.74321235046880096</v>
      </c>
      <c r="AY1583" s="17">
        <v>0.69620577500588998</v>
      </c>
      <c r="AZ1583" s="17"/>
      <c r="BA1583" s="17">
        <v>0.55008765581779495</v>
      </c>
      <c r="BB1583" s="17">
        <v>0.71289086462352302</v>
      </c>
      <c r="BC1583" s="17">
        <v>0.72358519855841796</v>
      </c>
      <c r="BD1583" s="17">
        <v>0.65909602633175102</v>
      </c>
      <c r="BE1583" s="17">
        <v>0.83810430727571805</v>
      </c>
      <c r="BF1583" s="17"/>
      <c r="BG1583" s="17">
        <v>0.68665339742140497</v>
      </c>
      <c r="BH1583" s="17">
        <v>0.79076455230064902</v>
      </c>
    </row>
    <row r="1584" spans="2:60" x14ac:dyDescent="0.35">
      <c r="B1584" t="s">
        <v>349</v>
      </c>
      <c r="C1584" s="17">
        <v>0.16904347170681699</v>
      </c>
      <c r="D1584" s="17">
        <v>0.16021209922596499</v>
      </c>
      <c r="E1584" s="17">
        <v>0.17225284094893001</v>
      </c>
      <c r="F1584" s="17"/>
      <c r="G1584" s="17">
        <v>0.31462261625006199</v>
      </c>
      <c r="H1584" s="17">
        <v>0.18493863891158399</v>
      </c>
      <c r="I1584" s="17">
        <v>0.30574236725209097</v>
      </c>
      <c r="J1584" s="17">
        <v>0.11457816079842199</v>
      </c>
      <c r="K1584" s="17">
        <v>6.8253901167970005E-2</v>
      </c>
      <c r="L1584" s="17">
        <v>7.4837475613214202E-2</v>
      </c>
      <c r="M1584" s="17"/>
      <c r="N1584" s="17">
        <v>0.19496545194569401</v>
      </c>
      <c r="O1584" s="17">
        <v>0.16323053048296701</v>
      </c>
      <c r="P1584" s="17">
        <v>0.17789680546040301</v>
      </c>
      <c r="Q1584" s="17">
        <v>9.8937496593662494E-2</v>
      </c>
      <c r="R1584" s="17">
        <v>0.16889001427343101</v>
      </c>
      <c r="S1584" s="17"/>
      <c r="T1584" s="17">
        <v>0.18846627540847899</v>
      </c>
      <c r="U1584" s="17">
        <v>0.158619722373947</v>
      </c>
      <c r="V1584" s="17">
        <v>0.16816711530387299</v>
      </c>
      <c r="W1584" s="17">
        <v>0.167688460227014</v>
      </c>
      <c r="X1584" s="17"/>
      <c r="Y1584" s="17">
        <v>0.208635657415248</v>
      </c>
      <c r="Z1584" s="17">
        <v>0.152692314547412</v>
      </c>
      <c r="AA1584" s="17">
        <v>0.138532162626717</v>
      </c>
      <c r="AB1584" s="17">
        <v>0.10713107704036599</v>
      </c>
      <c r="AC1584" s="17">
        <v>0</v>
      </c>
      <c r="AD1584" s="17">
        <v>0.18869543307149</v>
      </c>
      <c r="AE1584" s="17"/>
      <c r="AF1584" s="17">
        <v>0.15666076629537601</v>
      </c>
      <c r="AG1584" s="17">
        <v>0.18849327394503801</v>
      </c>
      <c r="AH1584" s="17"/>
      <c r="AI1584" s="17">
        <v>0.115404293678652</v>
      </c>
      <c r="AJ1584" s="17">
        <v>0.17922534717122199</v>
      </c>
      <c r="AK1584" s="17">
        <v>0.25196858591871502</v>
      </c>
      <c r="AL1584" s="17">
        <v>7.2081017596880306E-2</v>
      </c>
      <c r="AM1584" s="17">
        <v>0.18022636067693901</v>
      </c>
      <c r="AN1584" s="17">
        <v>0.13629946744455801</v>
      </c>
      <c r="AO1584" s="17">
        <v>6.4747751868280995E-2</v>
      </c>
      <c r="AP1584" s="17"/>
      <c r="AQ1584" s="17">
        <v>0.181898111250131</v>
      </c>
      <c r="AR1584" s="17">
        <v>0.14264647835939301</v>
      </c>
      <c r="AS1584" s="17"/>
      <c r="AT1584" s="17">
        <v>0.16218556703603801</v>
      </c>
      <c r="AU1584" s="17">
        <v>0.165537667890263</v>
      </c>
      <c r="AV1584" s="17">
        <v>0.177207274116184</v>
      </c>
      <c r="AW1584" s="17"/>
      <c r="AX1584" s="17">
        <v>0.17389541054296201</v>
      </c>
      <c r="AY1584" s="17">
        <v>0.16674982966406901</v>
      </c>
      <c r="AZ1584" s="17"/>
      <c r="BA1584" s="17">
        <v>0.32655187840740402</v>
      </c>
      <c r="BB1584" s="17">
        <v>0.20883018202130599</v>
      </c>
      <c r="BC1584" s="17">
        <v>0.14603256010181101</v>
      </c>
      <c r="BD1584" s="17">
        <v>0.1739383572812</v>
      </c>
      <c r="BE1584" s="17">
        <v>8.9917951506579899E-2</v>
      </c>
      <c r="BF1584" s="17"/>
      <c r="BG1584" s="17">
        <v>0.227802284417603</v>
      </c>
      <c r="BH1584" s="17">
        <v>0.112137624257481</v>
      </c>
    </row>
    <row r="1585" spans="2:60" x14ac:dyDescent="0.35">
      <c r="B1585" t="s">
        <v>350</v>
      </c>
      <c r="C1585" s="17">
        <v>5.7418546210670003E-2</v>
      </c>
      <c r="D1585" s="17">
        <v>5.8083203130409003E-2</v>
      </c>
      <c r="E1585" s="17">
        <v>5.7628978060706999E-2</v>
      </c>
      <c r="F1585" s="17"/>
      <c r="G1585" s="17">
        <v>0.13399749641073999</v>
      </c>
      <c r="H1585" s="17">
        <v>0.14828153171797101</v>
      </c>
      <c r="I1585" s="17">
        <v>6.16168738491236E-2</v>
      </c>
      <c r="J1585" s="17">
        <v>4.07140087992467E-2</v>
      </c>
      <c r="K1585" s="17">
        <v>0</v>
      </c>
      <c r="L1585" s="17">
        <v>0</v>
      </c>
      <c r="M1585" s="17"/>
      <c r="N1585" s="17">
        <v>5.5442577129344903E-2</v>
      </c>
      <c r="O1585" s="17">
        <v>6.79330376853131E-2</v>
      </c>
      <c r="P1585" s="17">
        <v>3.94769734050847E-2</v>
      </c>
      <c r="Q1585" s="17">
        <v>9.2973666440105102E-2</v>
      </c>
      <c r="R1585" s="17">
        <v>6.8336774391912394E-2</v>
      </c>
      <c r="S1585" s="17"/>
      <c r="T1585" s="17">
        <v>5.2344249517417799E-2</v>
      </c>
      <c r="U1585" s="17">
        <v>5.3521602243563199E-2</v>
      </c>
      <c r="V1585" s="17">
        <v>5.5947339351740698E-2</v>
      </c>
      <c r="W1585" s="17">
        <v>6.9484115722659306E-2</v>
      </c>
      <c r="X1585" s="17"/>
      <c r="Y1585" s="17">
        <v>7.88888539854041E-2</v>
      </c>
      <c r="Z1585" s="17">
        <v>3.2966714487071599E-2</v>
      </c>
      <c r="AA1585" s="17">
        <v>9.3264114358811295E-2</v>
      </c>
      <c r="AB1585" s="17">
        <v>4.8984345702881897E-2</v>
      </c>
      <c r="AC1585" s="17">
        <v>0</v>
      </c>
      <c r="AD1585" s="17">
        <v>9.0715754296619003E-2</v>
      </c>
      <c r="AE1585" s="17"/>
      <c r="AF1585" s="17">
        <v>5.19624727933811E-2</v>
      </c>
      <c r="AG1585" s="17">
        <v>6.5791313988159295E-2</v>
      </c>
      <c r="AH1585" s="17"/>
      <c r="AI1585" s="17">
        <v>1.87093337775498E-2</v>
      </c>
      <c r="AJ1585" s="17">
        <v>7.5277022601586002E-2</v>
      </c>
      <c r="AK1585" s="17">
        <v>4.9623108879105197E-2</v>
      </c>
      <c r="AL1585" s="17">
        <v>4.9189030087966497E-2</v>
      </c>
      <c r="AM1585" s="17">
        <v>5.4151302882424798E-2</v>
      </c>
      <c r="AN1585" s="17">
        <v>7.5207028289488206E-2</v>
      </c>
      <c r="AO1585" s="17">
        <v>6.6453969759761103E-2</v>
      </c>
      <c r="AP1585" s="17"/>
      <c r="AQ1585" s="17">
        <v>6.7444952400438199E-2</v>
      </c>
      <c r="AR1585" s="17">
        <v>4.2780823450641402E-2</v>
      </c>
      <c r="AS1585" s="17"/>
      <c r="AT1585" s="17">
        <v>7.1813150364072598E-2</v>
      </c>
      <c r="AU1585" s="17">
        <v>6.6715396037217198E-2</v>
      </c>
      <c r="AV1585" s="17">
        <v>3.8384349779465803E-2</v>
      </c>
      <c r="AW1585" s="17"/>
      <c r="AX1585" s="17">
        <v>5.6935601916862998E-2</v>
      </c>
      <c r="AY1585" s="17">
        <v>5.7646846973311398E-2</v>
      </c>
      <c r="AZ1585" s="17"/>
      <c r="BA1585" s="17">
        <v>3.5615234543116402E-2</v>
      </c>
      <c r="BB1585" s="17">
        <v>4.8946167680635901E-2</v>
      </c>
      <c r="BC1585" s="17">
        <v>6.7213052973145296E-2</v>
      </c>
      <c r="BD1585" s="17">
        <v>8.2617180494558295E-2</v>
      </c>
      <c r="BE1585" s="17">
        <v>2.6686366175103102E-2</v>
      </c>
      <c r="BF1585" s="17"/>
      <c r="BG1585" s="17">
        <v>4.6797746138240601E-2</v>
      </c>
      <c r="BH1585" s="17">
        <v>4.1477587181621103E-2</v>
      </c>
    </row>
    <row r="1586" spans="2:60" x14ac:dyDescent="0.35">
      <c r="B1586" t="s">
        <v>351</v>
      </c>
      <c r="C1586" s="17">
        <v>2.6169136531842101E-2</v>
      </c>
      <c r="D1586" s="17">
        <v>2.7004804911806402E-2</v>
      </c>
      <c r="E1586" s="17">
        <v>2.5830861263933198E-2</v>
      </c>
      <c r="F1586" s="17"/>
      <c r="G1586" s="17">
        <v>4.3641503440071602E-2</v>
      </c>
      <c r="H1586" s="17">
        <v>6.1422904175997502E-2</v>
      </c>
      <c r="I1586" s="17">
        <v>3.0165296197467599E-2</v>
      </c>
      <c r="J1586" s="17">
        <v>3.2181147760915303E-2</v>
      </c>
      <c r="K1586" s="17">
        <v>0</v>
      </c>
      <c r="L1586" s="17">
        <v>0</v>
      </c>
      <c r="M1586" s="17"/>
      <c r="N1586" s="17">
        <v>9.1380373504634307E-3</v>
      </c>
      <c r="O1586" s="17">
        <v>1.93389754681704E-2</v>
      </c>
      <c r="P1586" s="17">
        <v>4.6316475140611699E-2</v>
      </c>
      <c r="Q1586" s="17">
        <v>2.0022937969619001E-2</v>
      </c>
      <c r="R1586" s="17">
        <v>0</v>
      </c>
      <c r="S1586" s="17"/>
      <c r="T1586" s="17">
        <v>7.7547840000660506E-2</v>
      </c>
      <c r="U1586" s="17">
        <v>0</v>
      </c>
      <c r="V1586" s="17">
        <v>2.3930645562030398E-2</v>
      </c>
      <c r="W1586" s="17">
        <v>2.0617067557075399E-2</v>
      </c>
      <c r="X1586" s="17"/>
      <c r="Y1586" s="17">
        <v>1.2520425901120799E-2</v>
      </c>
      <c r="Z1586" s="17">
        <v>2.36056109386731E-2</v>
      </c>
      <c r="AA1586" s="17">
        <v>0</v>
      </c>
      <c r="AB1586" s="17">
        <v>0.119080980393467</v>
      </c>
      <c r="AC1586" s="17">
        <v>0</v>
      </c>
      <c r="AD1586" s="17">
        <v>0</v>
      </c>
      <c r="AE1586" s="17"/>
      <c r="AF1586" s="17">
        <v>2.3848541114299598E-2</v>
      </c>
      <c r="AG1586" s="17">
        <v>2.9750466917349502E-2</v>
      </c>
      <c r="AH1586" s="17"/>
      <c r="AI1586" s="17">
        <v>7.4701162012156999E-2</v>
      </c>
      <c r="AJ1586" s="17">
        <v>1.1397674025755001E-2</v>
      </c>
      <c r="AK1586" s="17">
        <v>1.0937583975511299E-2</v>
      </c>
      <c r="AL1586" s="17">
        <v>2.9091421495095401E-2</v>
      </c>
      <c r="AM1586" s="17">
        <v>3.6629813508980702E-2</v>
      </c>
      <c r="AN1586" s="17">
        <v>2.5569951477581801E-2</v>
      </c>
      <c r="AO1586" s="17">
        <v>0</v>
      </c>
      <c r="AP1586" s="17"/>
      <c r="AQ1586" s="17">
        <v>6.8153419833484096E-3</v>
      </c>
      <c r="AR1586" s="17">
        <v>4.1812157514184899E-2</v>
      </c>
      <c r="AS1586" s="17"/>
      <c r="AT1586" s="17">
        <v>1.6341117052502699E-2</v>
      </c>
      <c r="AU1586" s="17">
        <v>2.2703502361352101E-2</v>
      </c>
      <c r="AV1586" s="17">
        <v>4.1060940302380299E-2</v>
      </c>
      <c r="AW1586" s="17"/>
      <c r="AX1586" s="17">
        <v>1.13219505858605E-2</v>
      </c>
      <c r="AY1586" s="17">
        <v>3.3187800833319098E-2</v>
      </c>
      <c r="AZ1586" s="17"/>
      <c r="BA1586" s="17">
        <v>8.7745231231684401E-2</v>
      </c>
      <c r="BB1586" s="17">
        <v>2.3527292724310499E-2</v>
      </c>
      <c r="BC1586" s="17">
        <v>1.6502850658404799E-2</v>
      </c>
      <c r="BD1586" s="17">
        <v>4.5811684002215497E-2</v>
      </c>
      <c r="BE1586" s="17">
        <v>2.96491911842835E-2</v>
      </c>
      <c r="BF1586" s="17"/>
      <c r="BG1586" s="17">
        <v>3.3876695956192998E-2</v>
      </c>
      <c r="BH1586" s="17">
        <v>3.3923454060573101E-2</v>
      </c>
    </row>
    <row r="1587" spans="2:60" x14ac:dyDescent="0.35">
      <c r="B1587" t="s">
        <v>352</v>
      </c>
      <c r="C1587" s="17">
        <v>6.4198077513434497E-3</v>
      </c>
      <c r="D1587" s="17">
        <v>1.00295951202221E-2</v>
      </c>
      <c r="E1587" s="17">
        <v>3.5619519465704898E-3</v>
      </c>
      <c r="F1587" s="17"/>
      <c r="G1587" s="17">
        <v>2.0031708205215999E-2</v>
      </c>
      <c r="H1587" s="17">
        <v>0</v>
      </c>
      <c r="I1587" s="17">
        <v>0</v>
      </c>
      <c r="J1587" s="17">
        <v>0</v>
      </c>
      <c r="K1587" s="17">
        <v>2.6274726609669102E-2</v>
      </c>
      <c r="L1587" s="17">
        <v>0</v>
      </c>
      <c r="M1587" s="17"/>
      <c r="N1587" s="17">
        <v>9.7409349418824294E-3</v>
      </c>
      <c r="O1587" s="17">
        <v>0</v>
      </c>
      <c r="P1587" s="17">
        <v>1.3191974219864899E-2</v>
      </c>
      <c r="Q1587" s="17">
        <v>0</v>
      </c>
      <c r="R1587" s="17">
        <v>0</v>
      </c>
      <c r="S1587" s="17"/>
      <c r="T1587" s="17">
        <v>0</v>
      </c>
      <c r="U1587" s="17">
        <v>0</v>
      </c>
      <c r="V1587" s="17">
        <v>1.7391834597495201E-2</v>
      </c>
      <c r="W1587" s="17">
        <v>0</v>
      </c>
      <c r="X1587" s="17"/>
      <c r="Y1587" s="17">
        <v>0</v>
      </c>
      <c r="Z1587" s="17">
        <v>5.0667700691762298E-3</v>
      </c>
      <c r="AA1587" s="17">
        <v>0</v>
      </c>
      <c r="AB1587" s="17">
        <v>2.2969774953341099E-2</v>
      </c>
      <c r="AC1587" s="17">
        <v>0</v>
      </c>
      <c r="AD1587" s="17">
        <v>2.0800818391814701E-2</v>
      </c>
      <c r="AE1587" s="17"/>
      <c r="AF1587" s="17">
        <v>1.10158248136251E-2</v>
      </c>
      <c r="AG1587" s="17">
        <v>0</v>
      </c>
      <c r="AH1587" s="17"/>
      <c r="AI1587" s="17">
        <v>0</v>
      </c>
      <c r="AJ1587" s="17">
        <v>1.7401812733642701E-2</v>
      </c>
      <c r="AK1587" s="17">
        <v>0</v>
      </c>
      <c r="AL1587" s="17">
        <v>0</v>
      </c>
      <c r="AM1587" s="17">
        <v>7.8623189719165699E-3</v>
      </c>
      <c r="AN1587" s="17">
        <v>0</v>
      </c>
      <c r="AO1587" s="17">
        <v>0</v>
      </c>
      <c r="AP1587" s="17"/>
      <c r="AQ1587" s="17">
        <v>8.7765168538757096E-3</v>
      </c>
      <c r="AR1587" s="17">
        <v>6.3366202579670898E-3</v>
      </c>
      <c r="AS1587" s="17"/>
      <c r="AT1587" s="17">
        <v>1.14567013414774E-2</v>
      </c>
      <c r="AU1587" s="17">
        <v>4.6873216337116304E-3</v>
      </c>
      <c r="AV1587" s="17">
        <v>6.6947925363743102E-3</v>
      </c>
      <c r="AW1587" s="17"/>
      <c r="AX1587" s="17">
        <v>0</v>
      </c>
      <c r="AY1587" s="17">
        <v>9.4546236181774594E-3</v>
      </c>
      <c r="AZ1587" s="17"/>
      <c r="BA1587" s="17">
        <v>0</v>
      </c>
      <c r="BB1587" s="17">
        <v>0</v>
      </c>
      <c r="BC1587" s="17">
        <v>7.3746276451768199E-3</v>
      </c>
      <c r="BD1587" s="17">
        <v>3.8536751890274598E-2</v>
      </c>
      <c r="BE1587" s="17">
        <v>1.56421838583156E-2</v>
      </c>
      <c r="BF1587" s="17"/>
      <c r="BG1587" s="17">
        <v>0</v>
      </c>
      <c r="BH1587" s="17">
        <v>2.1696782199675201E-2</v>
      </c>
    </row>
    <row r="1588" spans="2:60" x14ac:dyDescent="0.35">
      <c r="B1588" t="s">
        <v>280</v>
      </c>
      <c r="C1588" s="17">
        <v>2.9654740307349499E-2</v>
      </c>
      <c r="D1588" s="17">
        <v>2.7298242871531798E-2</v>
      </c>
      <c r="E1588" s="17">
        <v>3.19637129270475E-2</v>
      </c>
      <c r="F1588" s="17"/>
      <c r="G1588" s="17">
        <v>5.4051087208092402E-2</v>
      </c>
      <c r="H1588" s="17">
        <v>2.6774893179250699E-2</v>
      </c>
      <c r="I1588" s="17">
        <v>2.4092803261267899E-2</v>
      </c>
      <c r="J1588" s="17">
        <v>6.5335431579753703E-2</v>
      </c>
      <c r="K1588" s="17">
        <v>1.6778277337667898E-2</v>
      </c>
      <c r="L1588" s="17">
        <v>0</v>
      </c>
      <c r="M1588" s="17"/>
      <c r="N1588" s="17">
        <v>6.4491295011714606E-2</v>
      </c>
      <c r="O1588" s="17">
        <v>3.49867790386761E-2</v>
      </c>
      <c r="P1588" s="17">
        <v>0</v>
      </c>
      <c r="Q1588" s="17">
        <v>0</v>
      </c>
      <c r="R1588" s="17">
        <v>0</v>
      </c>
      <c r="S1588" s="17"/>
      <c r="T1588" s="17">
        <v>2.6273701320770001E-2</v>
      </c>
      <c r="U1588" s="17">
        <v>2.13744234604504E-2</v>
      </c>
      <c r="V1588" s="17">
        <v>4.1906102679802597E-2</v>
      </c>
      <c r="W1588" s="17">
        <v>2.071416893496E-2</v>
      </c>
      <c r="X1588" s="17"/>
      <c r="Y1588" s="17">
        <v>1.3320868959169299E-2</v>
      </c>
      <c r="Z1588" s="17">
        <v>4.3952219652282298E-2</v>
      </c>
      <c r="AA1588" s="17">
        <v>0</v>
      </c>
      <c r="AB1588" s="17">
        <v>4.2814334659706799E-2</v>
      </c>
      <c r="AC1588" s="17">
        <v>0</v>
      </c>
      <c r="AD1588" s="17">
        <v>2.06009604625726E-2</v>
      </c>
      <c r="AE1588" s="17"/>
      <c r="AF1588" s="17">
        <v>2.37454935479883E-2</v>
      </c>
      <c r="AG1588" s="17">
        <v>3.1924655571319203E-2</v>
      </c>
      <c r="AH1588" s="17"/>
      <c r="AI1588" s="17">
        <v>0.12457539635482</v>
      </c>
      <c r="AJ1588" s="17">
        <v>2.52753538461329E-2</v>
      </c>
      <c r="AK1588" s="17">
        <v>4.7545508788077798E-2</v>
      </c>
      <c r="AL1588" s="17">
        <v>5.1358411450156898E-2</v>
      </c>
      <c r="AM1588" s="17">
        <v>0</v>
      </c>
      <c r="AN1588" s="17">
        <v>0</v>
      </c>
      <c r="AO1588" s="17">
        <v>0</v>
      </c>
      <c r="AP1588" s="17"/>
      <c r="AQ1588" s="17">
        <v>2.64322366523786E-2</v>
      </c>
      <c r="AR1588" s="17">
        <v>2.63083987264945E-2</v>
      </c>
      <c r="AS1588" s="17"/>
      <c r="AT1588" s="17">
        <v>2.6281389376484401E-2</v>
      </c>
      <c r="AU1588" s="17">
        <v>2.92336703246679E-2</v>
      </c>
      <c r="AV1588" s="17">
        <v>6.5197497161450704E-3</v>
      </c>
      <c r="AW1588" s="17"/>
      <c r="AX1588" s="17">
        <v>1.46346864855138E-2</v>
      </c>
      <c r="AY1588" s="17">
        <v>3.6755123905233597E-2</v>
      </c>
      <c r="AZ1588" s="17"/>
      <c r="BA1588" s="17">
        <v>0</v>
      </c>
      <c r="BB1588" s="17">
        <v>5.8054929502245004E-3</v>
      </c>
      <c r="BC1588" s="17">
        <v>3.9291710063043397E-2</v>
      </c>
      <c r="BD1588" s="17">
        <v>0</v>
      </c>
      <c r="BE1588" s="17">
        <v>0</v>
      </c>
      <c r="BF1588" s="17"/>
      <c r="BG1588" s="17">
        <v>4.86987606655849E-3</v>
      </c>
      <c r="BH1588" s="17">
        <v>0</v>
      </c>
    </row>
    <row r="1589" spans="2:60" x14ac:dyDescent="0.35">
      <c r="C1589" s="17"/>
      <c r="D1589" s="17"/>
      <c r="E1589" s="17"/>
      <c r="F1589" s="17"/>
      <c r="G1589" s="17"/>
      <c r="H1589" s="17"/>
      <c r="I1589" s="17"/>
      <c r="J1589" s="17"/>
      <c r="K1589" s="17"/>
      <c r="L1589" s="17"/>
      <c r="M1589" s="17"/>
      <c r="N1589" s="17"/>
      <c r="O1589" s="17"/>
      <c r="P1589" s="17"/>
      <c r="Q1589" s="17"/>
      <c r="R1589" s="17"/>
      <c r="S1589" s="17"/>
      <c r="T1589" s="17"/>
      <c r="U1589" s="17"/>
      <c r="V1589" s="17"/>
      <c r="W1589" s="17"/>
      <c r="X1589" s="17"/>
      <c r="Y1589" s="17"/>
      <c r="Z1589" s="17"/>
      <c r="AA1589" s="17"/>
      <c r="AB1589" s="17"/>
      <c r="AC1589" s="17"/>
      <c r="AD1589" s="17"/>
      <c r="AE1589" s="17"/>
      <c r="AF1589" s="17"/>
      <c r="AG1589" s="17"/>
      <c r="AH1589" s="17"/>
      <c r="AI1589" s="17"/>
      <c r="AJ1589" s="17"/>
      <c r="AK1589" s="17"/>
      <c r="AL1589" s="17"/>
      <c r="AM1589" s="17"/>
      <c r="AN1589" s="17"/>
      <c r="AO1589" s="17"/>
      <c r="AP1589" s="17"/>
      <c r="AQ1589" s="17"/>
      <c r="AR1589" s="17"/>
      <c r="AS1589" s="17"/>
      <c r="AT1589" s="17"/>
      <c r="AU1589" s="17"/>
      <c r="AV1589" s="17"/>
      <c r="AW1589" s="17"/>
      <c r="AX1589" s="17"/>
      <c r="AY1589" s="17"/>
      <c r="AZ1589" s="17"/>
      <c r="BA1589" s="17"/>
      <c r="BB1589" s="17"/>
      <c r="BC1589" s="17"/>
      <c r="BD1589" s="17"/>
      <c r="BE1589" s="17"/>
      <c r="BF1589" s="17"/>
      <c r="BG1589" s="17"/>
      <c r="BH1589" s="17"/>
    </row>
    <row r="1590" spans="2:60" x14ac:dyDescent="0.35">
      <c r="B1590" s="6" t="s">
        <v>497</v>
      </c>
      <c r="C1590" s="17"/>
      <c r="D1590" s="17"/>
      <c r="E1590" s="17"/>
      <c r="F1590" s="17"/>
      <c r="G1590" s="17"/>
      <c r="H1590" s="17"/>
      <c r="I1590" s="17"/>
      <c r="J1590" s="17"/>
      <c r="K1590" s="17"/>
      <c r="L1590" s="17"/>
      <c r="M1590" s="17"/>
      <c r="N1590" s="17"/>
      <c r="O1590" s="17"/>
      <c r="P1590" s="17"/>
      <c r="Q1590" s="17"/>
      <c r="R1590" s="17"/>
      <c r="S1590" s="17"/>
      <c r="T1590" s="17"/>
      <c r="U1590" s="17"/>
      <c r="V1590" s="17"/>
      <c r="W1590" s="17"/>
      <c r="X1590" s="17"/>
      <c r="Y1590" s="17"/>
      <c r="Z1590" s="17"/>
      <c r="AA1590" s="17"/>
      <c r="AB1590" s="17"/>
      <c r="AC1590" s="17"/>
      <c r="AD1590" s="17"/>
      <c r="AE1590" s="17"/>
      <c r="AF1590" s="17"/>
      <c r="AG1590" s="17"/>
      <c r="AH1590" s="17"/>
      <c r="AI1590" s="17"/>
      <c r="AJ1590" s="17"/>
      <c r="AK1590" s="17"/>
      <c r="AL1590" s="17"/>
      <c r="AM1590" s="17"/>
      <c r="AN1590" s="17"/>
      <c r="AO1590" s="17"/>
      <c r="AP1590" s="17"/>
      <c r="AQ1590" s="17"/>
      <c r="AR1590" s="17"/>
      <c r="AS1590" s="17"/>
      <c r="AT1590" s="17"/>
      <c r="AU1590" s="17"/>
      <c r="AV1590" s="17"/>
      <c r="AW1590" s="17"/>
      <c r="AX1590" s="17"/>
      <c r="AY1590" s="17"/>
      <c r="AZ1590" s="17"/>
      <c r="BA1590" s="17"/>
      <c r="BB1590" s="17"/>
      <c r="BC1590" s="17"/>
      <c r="BD1590" s="17"/>
      <c r="BE1590" s="17"/>
      <c r="BF1590" s="17"/>
      <c r="BG1590" s="17"/>
      <c r="BH1590" s="17"/>
    </row>
    <row r="1591" spans="2:60" x14ac:dyDescent="0.35">
      <c r="B1591" s="24" t="s">
        <v>182</v>
      </c>
      <c r="C1591" s="17"/>
      <c r="D1591" s="17"/>
      <c r="E1591" s="17"/>
      <c r="F1591" s="17"/>
      <c r="G1591" s="17"/>
      <c r="H1591" s="17"/>
      <c r="I1591" s="17"/>
      <c r="J1591" s="17"/>
      <c r="K1591" s="17"/>
      <c r="L1591" s="17"/>
      <c r="M1591" s="17"/>
      <c r="N1591" s="17"/>
      <c r="O1591" s="17"/>
      <c r="P1591" s="17"/>
      <c r="Q1591" s="17"/>
      <c r="R1591" s="17"/>
      <c r="S1591" s="17"/>
      <c r="T1591" s="17"/>
      <c r="U1591" s="17"/>
      <c r="V1591" s="17"/>
      <c r="W1591" s="17"/>
      <c r="X1591" s="17"/>
      <c r="Y1591" s="17"/>
      <c r="Z1591" s="17"/>
      <c r="AA1591" s="17"/>
      <c r="AB1591" s="17"/>
      <c r="AC1591" s="17"/>
      <c r="AD1591" s="17"/>
      <c r="AE1591" s="17"/>
      <c r="AF1591" s="17"/>
      <c r="AG1591" s="17"/>
      <c r="AH1591" s="17"/>
      <c r="AI1591" s="17"/>
      <c r="AJ1591" s="17"/>
      <c r="AK1591" s="17"/>
      <c r="AL1591" s="17"/>
      <c r="AM1591" s="17"/>
      <c r="AN1591" s="17"/>
      <c r="AO1591" s="17"/>
      <c r="AP1591" s="17"/>
      <c r="AQ1591" s="17"/>
      <c r="AR1591" s="17"/>
      <c r="AS1591" s="17"/>
      <c r="AT1591" s="17"/>
      <c r="AU1591" s="17"/>
      <c r="AV1591" s="17"/>
      <c r="AW1591" s="17"/>
      <c r="AX1591" s="17"/>
      <c r="AY1591" s="17"/>
      <c r="AZ1591" s="17"/>
      <c r="BA1591" s="17"/>
      <c r="BB1591" s="17"/>
      <c r="BC1591" s="17"/>
      <c r="BD1591" s="17"/>
      <c r="BE1591" s="17"/>
      <c r="BF1591" s="17"/>
      <c r="BG1591" s="17"/>
      <c r="BH1591" s="17"/>
    </row>
    <row r="1592" spans="2:60" x14ac:dyDescent="0.35">
      <c r="B1592" t="s">
        <v>348</v>
      </c>
      <c r="C1592" s="17">
        <v>2.3165410537248798E-2</v>
      </c>
      <c r="D1592" s="17">
        <v>1.6781769356719899E-2</v>
      </c>
      <c r="E1592" s="17">
        <v>3.0111335485564002E-2</v>
      </c>
      <c r="F1592" s="17"/>
      <c r="G1592" s="17">
        <v>4.7304143575208103E-2</v>
      </c>
      <c r="H1592" s="17">
        <v>1.6379196429804298E-2</v>
      </c>
      <c r="I1592" s="17">
        <v>1.97718140101588E-2</v>
      </c>
      <c r="J1592" s="17">
        <v>2.38737775352229E-2</v>
      </c>
      <c r="K1592" s="17">
        <v>3.45598738358842E-2</v>
      </c>
      <c r="L1592" s="17">
        <v>1.04351313200815E-2</v>
      </c>
      <c r="M1592" s="17"/>
      <c r="N1592" s="17">
        <v>2.66770258904734E-2</v>
      </c>
      <c r="O1592" s="17">
        <v>3.71544086806843E-2</v>
      </c>
      <c r="P1592" s="17">
        <v>1.13701030077955E-2</v>
      </c>
      <c r="Q1592" s="17">
        <v>4.1104740472008301E-2</v>
      </c>
      <c r="R1592" s="17">
        <v>0</v>
      </c>
      <c r="S1592" s="17"/>
      <c r="T1592" s="17">
        <v>3.0133026855402201E-2</v>
      </c>
      <c r="U1592" s="17">
        <v>8.6452310289633991E-3</v>
      </c>
      <c r="V1592" s="17">
        <v>2.1615790465084501E-2</v>
      </c>
      <c r="W1592" s="17">
        <v>3.2625421668352902E-2</v>
      </c>
      <c r="X1592" s="17"/>
      <c r="Y1592" s="17">
        <v>1.9022570678131501E-2</v>
      </c>
      <c r="Z1592" s="17">
        <v>1.50242507404939E-2</v>
      </c>
      <c r="AA1592" s="17">
        <v>0.118324778914965</v>
      </c>
      <c r="AB1592" s="17">
        <v>3.5939319617178597E-2</v>
      </c>
      <c r="AC1592" s="17">
        <v>0</v>
      </c>
      <c r="AD1592" s="17">
        <v>4.2192995650420402E-2</v>
      </c>
      <c r="AE1592" s="17"/>
      <c r="AF1592" s="17">
        <v>2.8808770110356201E-2</v>
      </c>
      <c r="AG1592" s="17">
        <v>1.49987906702654E-2</v>
      </c>
      <c r="AH1592" s="17"/>
      <c r="AI1592" s="17">
        <v>0</v>
      </c>
      <c r="AJ1592" s="17">
        <v>2.6807818426720701E-2</v>
      </c>
      <c r="AK1592" s="17">
        <v>3.2903087460811498E-2</v>
      </c>
      <c r="AL1592" s="17">
        <v>2.0117620741508802E-2</v>
      </c>
      <c r="AM1592" s="17">
        <v>2.9183910656583899E-2</v>
      </c>
      <c r="AN1592" s="17">
        <v>0</v>
      </c>
      <c r="AO1592" s="17">
        <v>0</v>
      </c>
      <c r="AP1592" s="17"/>
      <c r="AQ1592" s="17">
        <v>2.3985009517100999E-2</v>
      </c>
      <c r="AR1592" s="17">
        <v>1.81963646578884E-2</v>
      </c>
      <c r="AS1592" s="17"/>
      <c r="AT1592" s="17">
        <v>1.21066024018849E-2</v>
      </c>
      <c r="AU1592" s="17">
        <v>2.5823160892247898E-2</v>
      </c>
      <c r="AV1592" s="17">
        <v>2.32619085597606E-2</v>
      </c>
      <c r="AW1592" s="17"/>
      <c r="AX1592" s="17">
        <v>1.8854732425781399E-2</v>
      </c>
      <c r="AY1592" s="17">
        <v>2.4749655672260899E-2</v>
      </c>
      <c r="AZ1592" s="17"/>
      <c r="BA1592" s="17">
        <v>3.3096243703495801E-2</v>
      </c>
      <c r="BB1592" s="17">
        <v>1.84491771479477E-2</v>
      </c>
      <c r="BC1592" s="17">
        <v>3.2636074116816599E-2</v>
      </c>
      <c r="BD1592" s="17">
        <v>3.3175289565342797E-2</v>
      </c>
      <c r="BE1592" s="17">
        <v>0</v>
      </c>
      <c r="BF1592" s="17"/>
      <c r="BG1592" s="17">
        <v>2.1873255374126401E-2</v>
      </c>
      <c r="BH1592" s="17">
        <v>8.8896034407916005E-3</v>
      </c>
    </row>
    <row r="1593" spans="2:60" x14ac:dyDescent="0.35">
      <c r="B1593" t="s">
        <v>349</v>
      </c>
      <c r="C1593" s="17">
        <v>4.0880090525092602E-2</v>
      </c>
      <c r="D1593" s="17">
        <v>3.3049726815725801E-2</v>
      </c>
      <c r="E1593" s="17">
        <v>4.9512246785323698E-2</v>
      </c>
      <c r="F1593" s="17"/>
      <c r="G1593" s="17">
        <v>0.10107807457649599</v>
      </c>
      <c r="H1593" s="17">
        <v>5.2946297956357802E-2</v>
      </c>
      <c r="I1593" s="17">
        <v>6.8718763990217299E-2</v>
      </c>
      <c r="J1593" s="17">
        <v>3.7994321434449502E-2</v>
      </c>
      <c r="K1593" s="17">
        <v>2.0868823539039901E-2</v>
      </c>
      <c r="L1593" s="17">
        <v>0</v>
      </c>
      <c r="M1593" s="17"/>
      <c r="N1593" s="17">
        <v>7.4532638505598298E-2</v>
      </c>
      <c r="O1593" s="17">
        <v>2.6941067406148898E-2</v>
      </c>
      <c r="P1593" s="17">
        <v>4.4374488757141499E-2</v>
      </c>
      <c r="Q1593" s="17">
        <v>3.00109083484572E-2</v>
      </c>
      <c r="R1593" s="17">
        <v>1.9114817982024201E-2</v>
      </c>
      <c r="S1593" s="17"/>
      <c r="T1593" s="17">
        <v>5.72031346005916E-2</v>
      </c>
      <c r="U1593" s="17">
        <v>4.9387137980824697E-2</v>
      </c>
      <c r="V1593" s="17">
        <v>4.1256925141643697E-2</v>
      </c>
      <c r="W1593" s="17">
        <v>2.17822812750758E-2</v>
      </c>
      <c r="X1593" s="17"/>
      <c r="Y1593" s="17">
        <v>5.2688729073702097E-2</v>
      </c>
      <c r="Z1593" s="17">
        <v>4.3800850615155901E-2</v>
      </c>
      <c r="AA1593" s="17">
        <v>0</v>
      </c>
      <c r="AB1593" s="17">
        <v>3.0377395690530998E-2</v>
      </c>
      <c r="AC1593" s="17">
        <v>0.17182898689908699</v>
      </c>
      <c r="AD1593" s="17">
        <v>0</v>
      </c>
      <c r="AE1593" s="17"/>
      <c r="AF1593" s="17">
        <v>4.0732142847986701E-2</v>
      </c>
      <c r="AG1593" s="17">
        <v>4.1955671556588102E-2</v>
      </c>
      <c r="AH1593" s="17"/>
      <c r="AI1593" s="17">
        <v>7.1537727062093798E-2</v>
      </c>
      <c r="AJ1593" s="17">
        <v>6.3562792252968597E-2</v>
      </c>
      <c r="AK1593" s="17">
        <v>2.3584833186787401E-2</v>
      </c>
      <c r="AL1593" s="17">
        <v>0</v>
      </c>
      <c r="AM1593" s="17">
        <v>5.0684574636419497E-2</v>
      </c>
      <c r="AN1593" s="17">
        <v>2.1796397122439901E-2</v>
      </c>
      <c r="AO1593" s="17">
        <v>0</v>
      </c>
      <c r="AP1593" s="17"/>
      <c r="AQ1593" s="17">
        <v>4.56686240179126E-2</v>
      </c>
      <c r="AR1593" s="17">
        <v>2.9990995505394798E-2</v>
      </c>
      <c r="AS1593" s="17"/>
      <c r="AT1593" s="17">
        <v>4.7338474796141602E-2</v>
      </c>
      <c r="AU1593" s="17">
        <v>2.3217858706519399E-2</v>
      </c>
      <c r="AV1593" s="17">
        <v>6.3886778965929494E-2</v>
      </c>
      <c r="AW1593" s="17"/>
      <c r="AX1593" s="17">
        <v>4.75836169559333E-2</v>
      </c>
      <c r="AY1593" s="17">
        <v>3.8416434260146098E-2</v>
      </c>
      <c r="AZ1593" s="17"/>
      <c r="BA1593" s="17">
        <v>7.2782048879433403E-2</v>
      </c>
      <c r="BB1593" s="17">
        <v>6.3425645349485096E-2</v>
      </c>
      <c r="BC1593" s="17">
        <v>2.2039366800400601E-2</v>
      </c>
      <c r="BD1593" s="17">
        <v>7.7588095890456399E-2</v>
      </c>
      <c r="BE1593" s="17">
        <v>2.59860604149523E-2</v>
      </c>
      <c r="BF1593" s="17"/>
      <c r="BG1593" s="17">
        <v>6.5612913187774694E-2</v>
      </c>
      <c r="BH1593" s="17">
        <v>3.9813268500397403E-2</v>
      </c>
    </row>
    <row r="1594" spans="2:60" x14ac:dyDescent="0.35">
      <c r="B1594" t="s">
        <v>350</v>
      </c>
      <c r="C1594" s="17">
        <v>0.18877699930931699</v>
      </c>
      <c r="D1594" s="17">
        <v>0.216758712484555</v>
      </c>
      <c r="E1594" s="17">
        <v>0.16094105500528999</v>
      </c>
      <c r="F1594" s="17"/>
      <c r="G1594" s="17">
        <v>0.264958075996576</v>
      </c>
      <c r="H1594" s="17">
        <v>0.28025039158728798</v>
      </c>
      <c r="I1594" s="17">
        <v>0.17674832200708299</v>
      </c>
      <c r="J1594" s="17">
        <v>0.170788828218148</v>
      </c>
      <c r="K1594" s="17">
        <v>0.12785445071176399</v>
      </c>
      <c r="L1594" s="17">
        <v>0.145568549513239</v>
      </c>
      <c r="M1594" s="17"/>
      <c r="N1594" s="17">
        <v>0.27512082161918999</v>
      </c>
      <c r="O1594" s="17">
        <v>0.26829166421233902</v>
      </c>
      <c r="P1594" s="17">
        <v>0.13468573075669801</v>
      </c>
      <c r="Q1594" s="17">
        <v>7.1603677023359305E-2</v>
      </c>
      <c r="R1594" s="17">
        <v>0.13663412926657001</v>
      </c>
      <c r="S1594" s="17"/>
      <c r="T1594" s="17">
        <v>0.22315130836521099</v>
      </c>
      <c r="U1594" s="17">
        <v>0.176935702840016</v>
      </c>
      <c r="V1594" s="17">
        <v>0.22558237380343901</v>
      </c>
      <c r="W1594" s="17">
        <v>0.118909476898925</v>
      </c>
      <c r="X1594" s="17"/>
      <c r="Y1594" s="17">
        <v>0.165289491631012</v>
      </c>
      <c r="Z1594" s="17">
        <v>0.21382846616314599</v>
      </c>
      <c r="AA1594" s="17">
        <v>0.12954597654342501</v>
      </c>
      <c r="AB1594" s="17">
        <v>0.23141949281879801</v>
      </c>
      <c r="AC1594" s="17">
        <v>0</v>
      </c>
      <c r="AD1594" s="17">
        <v>0.15788243722484899</v>
      </c>
      <c r="AE1594" s="17"/>
      <c r="AF1594" s="17">
        <v>0.165423207831811</v>
      </c>
      <c r="AG1594" s="17">
        <v>0.22848331292520099</v>
      </c>
      <c r="AH1594" s="17"/>
      <c r="AI1594" s="17">
        <v>0.23933633221699999</v>
      </c>
      <c r="AJ1594" s="17">
        <v>0.25210222978762797</v>
      </c>
      <c r="AK1594" s="17">
        <v>0.108147168022829</v>
      </c>
      <c r="AL1594" s="17">
        <v>0.22338534558655601</v>
      </c>
      <c r="AM1594" s="17">
        <v>0.20775520141966999</v>
      </c>
      <c r="AN1594" s="17">
        <v>0.107524273984728</v>
      </c>
      <c r="AO1594" s="17">
        <v>0.10031058839633</v>
      </c>
      <c r="AP1594" s="17"/>
      <c r="AQ1594" s="17">
        <v>0.17883398570746201</v>
      </c>
      <c r="AR1594" s="17">
        <v>0.19712549429989501</v>
      </c>
      <c r="AS1594" s="17"/>
      <c r="AT1594" s="17">
        <v>0.21535434635687201</v>
      </c>
      <c r="AU1594" s="17">
        <v>0.16911552224182499</v>
      </c>
      <c r="AV1594" s="17">
        <v>0.180050335029418</v>
      </c>
      <c r="AW1594" s="17"/>
      <c r="AX1594" s="17">
        <v>0.20477912311824001</v>
      </c>
      <c r="AY1594" s="17">
        <v>0.18289595550632301</v>
      </c>
      <c r="AZ1594" s="17"/>
      <c r="BA1594" s="17">
        <v>0.23422636427059201</v>
      </c>
      <c r="BB1594" s="17">
        <v>0.14016674373051499</v>
      </c>
      <c r="BC1594" s="17">
        <v>0.20680480931812101</v>
      </c>
      <c r="BD1594" s="17">
        <v>0.16197381818510301</v>
      </c>
      <c r="BE1594" s="17">
        <v>0.19188258655068099</v>
      </c>
      <c r="BF1594" s="17"/>
      <c r="BG1594" s="17">
        <v>0.16215527620782</v>
      </c>
      <c r="BH1594" s="17">
        <v>0.183868275487961</v>
      </c>
    </row>
    <row r="1595" spans="2:60" x14ac:dyDescent="0.35">
      <c r="B1595" t="s">
        <v>351</v>
      </c>
      <c r="C1595" s="17">
        <v>0.52425003329990505</v>
      </c>
      <c r="D1595" s="17">
        <v>0.502679412265995</v>
      </c>
      <c r="E1595" s="17">
        <v>0.54273900830913502</v>
      </c>
      <c r="F1595" s="17"/>
      <c r="G1595" s="17">
        <v>0.44598587024660602</v>
      </c>
      <c r="H1595" s="17">
        <v>0.44952311395426497</v>
      </c>
      <c r="I1595" s="17">
        <v>0.56524559501563298</v>
      </c>
      <c r="J1595" s="17">
        <v>0.51491741484447195</v>
      </c>
      <c r="K1595" s="17">
        <v>0.53473999249000603</v>
      </c>
      <c r="L1595" s="17">
        <v>0.59068102474283202</v>
      </c>
      <c r="M1595" s="17"/>
      <c r="N1595" s="17">
        <v>0.45948476888505502</v>
      </c>
      <c r="O1595" s="17">
        <v>0.55522021626776796</v>
      </c>
      <c r="P1595" s="17">
        <v>0.53811413716189205</v>
      </c>
      <c r="Q1595" s="17">
        <v>0.55467335469290102</v>
      </c>
      <c r="R1595" s="17">
        <v>0.47786018333972502</v>
      </c>
      <c r="S1595" s="17"/>
      <c r="T1595" s="17">
        <v>0.52327332818584205</v>
      </c>
      <c r="U1595" s="17">
        <v>0.58761640523799097</v>
      </c>
      <c r="V1595" s="17">
        <v>0.45593635131723997</v>
      </c>
      <c r="W1595" s="17">
        <v>0.575451532667412</v>
      </c>
      <c r="X1595" s="17"/>
      <c r="Y1595" s="17">
        <v>0.54269193084127998</v>
      </c>
      <c r="Z1595" s="17">
        <v>0.48128191696872102</v>
      </c>
      <c r="AA1595" s="17">
        <v>0.75212924454161001</v>
      </c>
      <c r="AB1595" s="17">
        <v>0.50238613953615197</v>
      </c>
      <c r="AC1595" s="17">
        <v>0.57510551307356905</v>
      </c>
      <c r="AD1595" s="17">
        <v>0.60356255586387497</v>
      </c>
      <c r="AE1595" s="17"/>
      <c r="AF1595" s="17">
        <v>0.53949619051253195</v>
      </c>
      <c r="AG1595" s="17">
        <v>0.49100854557775803</v>
      </c>
      <c r="AH1595" s="17"/>
      <c r="AI1595" s="17">
        <v>0.491520032109098</v>
      </c>
      <c r="AJ1595" s="17">
        <v>0.52377435392662097</v>
      </c>
      <c r="AK1595" s="17">
        <v>0.59052371245200197</v>
      </c>
      <c r="AL1595" s="17">
        <v>0.59717667217220904</v>
      </c>
      <c r="AM1595" s="17">
        <v>0.47488752442606402</v>
      </c>
      <c r="AN1595" s="17">
        <v>0.42354616987911903</v>
      </c>
      <c r="AO1595" s="17">
        <v>0.58350042069391295</v>
      </c>
      <c r="AP1595" s="17"/>
      <c r="AQ1595" s="17">
        <v>0.49531768348618899</v>
      </c>
      <c r="AR1595" s="17">
        <v>0.55646464728114997</v>
      </c>
      <c r="AS1595" s="17"/>
      <c r="AT1595" s="17">
        <v>0.48401558403891598</v>
      </c>
      <c r="AU1595" s="17">
        <v>0.51865021876609996</v>
      </c>
      <c r="AV1595" s="17">
        <v>0.56099080939756396</v>
      </c>
      <c r="AW1595" s="17"/>
      <c r="AX1595" s="17">
        <v>0.582982708556681</v>
      </c>
      <c r="AY1595" s="17">
        <v>0.50266480873993002</v>
      </c>
      <c r="AZ1595" s="17"/>
      <c r="BA1595" s="17">
        <v>0.50345582147241197</v>
      </c>
      <c r="BB1595" s="17">
        <v>0.53784632307452995</v>
      </c>
      <c r="BC1595" s="17">
        <v>0.52773626089314396</v>
      </c>
      <c r="BD1595" s="17">
        <v>0.51289383204164696</v>
      </c>
      <c r="BE1595" s="17">
        <v>0.59709533955164895</v>
      </c>
      <c r="BF1595" s="17"/>
      <c r="BG1595" s="17">
        <v>0.52980677691171296</v>
      </c>
      <c r="BH1595" s="17">
        <v>0.57453282327258304</v>
      </c>
    </row>
    <row r="1596" spans="2:60" x14ac:dyDescent="0.35">
      <c r="B1596" t="s">
        <v>352</v>
      </c>
      <c r="C1596" s="17">
        <v>0.203351873372901</v>
      </c>
      <c r="D1596" s="17">
        <v>0.20814586374296101</v>
      </c>
      <c r="E1596" s="17">
        <v>0.200120518369128</v>
      </c>
      <c r="F1596" s="17"/>
      <c r="G1596" s="17">
        <v>0.118767658537663</v>
      </c>
      <c r="H1596" s="17">
        <v>0.183332273899911</v>
      </c>
      <c r="I1596" s="17">
        <v>0.15796888505131601</v>
      </c>
      <c r="J1596" s="17">
        <v>0.220951103806382</v>
      </c>
      <c r="K1596" s="17">
        <v>0.28197685942330603</v>
      </c>
      <c r="L1596" s="17">
        <v>0.22069378540627499</v>
      </c>
      <c r="M1596" s="17"/>
      <c r="N1596" s="17">
        <v>0.14216253064107701</v>
      </c>
      <c r="O1596" s="17">
        <v>9.3691776712714198E-2</v>
      </c>
      <c r="P1596" s="17">
        <v>0.25655795207551302</v>
      </c>
      <c r="Q1596" s="17">
        <v>0.30260731946327402</v>
      </c>
      <c r="R1596" s="17">
        <v>0.34148553159528</v>
      </c>
      <c r="S1596" s="17"/>
      <c r="T1596" s="17">
        <v>0.14007638503481001</v>
      </c>
      <c r="U1596" s="17">
        <v>0.165448402857171</v>
      </c>
      <c r="V1596" s="17">
        <v>0.22744597024111701</v>
      </c>
      <c r="W1596" s="17">
        <v>0.24293513308765</v>
      </c>
      <c r="X1596" s="17"/>
      <c r="Y1596" s="17">
        <v>0.19283643939355799</v>
      </c>
      <c r="Z1596" s="17">
        <v>0.228792801251055</v>
      </c>
      <c r="AA1596" s="17">
        <v>0</v>
      </c>
      <c r="AB1596" s="17">
        <v>0.19987765233734001</v>
      </c>
      <c r="AC1596" s="17">
        <v>0.25306550002734401</v>
      </c>
      <c r="AD1596" s="17">
        <v>0.17163566969689301</v>
      </c>
      <c r="AE1596" s="17"/>
      <c r="AF1596" s="17">
        <v>0.210428496075341</v>
      </c>
      <c r="AG1596" s="17">
        <v>0.19673054030602999</v>
      </c>
      <c r="AH1596" s="17"/>
      <c r="AI1596" s="17">
        <v>0.15706581038084</v>
      </c>
      <c r="AJ1596" s="17">
        <v>0.117678007676073</v>
      </c>
      <c r="AK1596" s="17">
        <v>0.22034099270737501</v>
      </c>
      <c r="AL1596" s="17">
        <v>0.13834942055975399</v>
      </c>
      <c r="AM1596" s="17">
        <v>0.22736624629868299</v>
      </c>
      <c r="AN1596" s="17">
        <v>0.41327066061953799</v>
      </c>
      <c r="AO1596" s="17">
        <v>0.316188990909757</v>
      </c>
      <c r="AP1596" s="17"/>
      <c r="AQ1596" s="17">
        <v>0.23068687769436899</v>
      </c>
      <c r="AR1596" s="17">
        <v>0.19317187631569399</v>
      </c>
      <c r="AS1596" s="17"/>
      <c r="AT1596" s="17">
        <v>0.24118499240618499</v>
      </c>
      <c r="AU1596" s="17">
        <v>0.228944369189132</v>
      </c>
      <c r="AV1596" s="17">
        <v>0.15917752281056199</v>
      </c>
      <c r="AW1596" s="17"/>
      <c r="AX1596" s="17">
        <v>0.12979462254576199</v>
      </c>
      <c r="AY1596" s="17">
        <v>0.230385373382505</v>
      </c>
      <c r="AZ1596" s="17"/>
      <c r="BA1596" s="17">
        <v>0.15643952167406699</v>
      </c>
      <c r="BB1596" s="17">
        <v>0.230208620302913</v>
      </c>
      <c r="BC1596" s="17">
        <v>0.199285432562714</v>
      </c>
      <c r="BD1596" s="17">
        <v>0.21436896431745101</v>
      </c>
      <c r="BE1596" s="17">
        <v>0.185036013482718</v>
      </c>
      <c r="BF1596" s="17"/>
      <c r="BG1596" s="17">
        <v>0.21296344950902599</v>
      </c>
      <c r="BH1596" s="17">
        <v>0.19289602929826699</v>
      </c>
    </row>
    <row r="1597" spans="2:60" x14ac:dyDescent="0.35">
      <c r="B1597" t="s">
        <v>280</v>
      </c>
      <c r="C1597" s="17">
        <v>1.95755929555359E-2</v>
      </c>
      <c r="D1597" s="17">
        <v>2.2584515334043501E-2</v>
      </c>
      <c r="E1597" s="17">
        <v>1.6575836045558501E-2</v>
      </c>
      <c r="F1597" s="17"/>
      <c r="G1597" s="17">
        <v>2.1906177067451401E-2</v>
      </c>
      <c r="H1597" s="17">
        <v>1.75687261723739E-2</v>
      </c>
      <c r="I1597" s="17">
        <v>1.15466199255923E-2</v>
      </c>
      <c r="J1597" s="17">
        <v>3.1474554161325899E-2</v>
      </c>
      <c r="K1597" s="17">
        <v>0</v>
      </c>
      <c r="L1597" s="17">
        <v>3.2621509017572901E-2</v>
      </c>
      <c r="M1597" s="17"/>
      <c r="N1597" s="17">
        <v>2.2022214458606401E-2</v>
      </c>
      <c r="O1597" s="17">
        <v>1.8700866720345901E-2</v>
      </c>
      <c r="P1597" s="17">
        <v>1.48975882409603E-2</v>
      </c>
      <c r="Q1597" s="17">
        <v>0</v>
      </c>
      <c r="R1597" s="17">
        <v>2.4905337816401401E-2</v>
      </c>
      <c r="S1597" s="17"/>
      <c r="T1597" s="17">
        <v>2.6162816958143299E-2</v>
      </c>
      <c r="U1597" s="17">
        <v>1.19671200550335E-2</v>
      </c>
      <c r="V1597" s="17">
        <v>2.8162589031475699E-2</v>
      </c>
      <c r="W1597" s="17">
        <v>8.2961544025839402E-3</v>
      </c>
      <c r="X1597" s="17"/>
      <c r="Y1597" s="17">
        <v>2.7470838382316599E-2</v>
      </c>
      <c r="Z1597" s="17">
        <v>1.72717142614284E-2</v>
      </c>
      <c r="AA1597" s="17">
        <v>0</v>
      </c>
      <c r="AB1597" s="17">
        <v>0</v>
      </c>
      <c r="AC1597" s="17">
        <v>0</v>
      </c>
      <c r="AD1597" s="17">
        <v>2.4726341563963201E-2</v>
      </c>
      <c r="AE1597" s="17"/>
      <c r="AF1597" s="17">
        <v>1.5111192621973499E-2</v>
      </c>
      <c r="AG1597" s="17">
        <v>2.68231389641575E-2</v>
      </c>
      <c r="AH1597" s="17"/>
      <c r="AI1597" s="17">
        <v>4.05400982309677E-2</v>
      </c>
      <c r="AJ1597" s="17">
        <v>1.6074797929988199E-2</v>
      </c>
      <c r="AK1597" s="17">
        <v>2.45002061701944E-2</v>
      </c>
      <c r="AL1597" s="17">
        <v>2.0970940939972298E-2</v>
      </c>
      <c r="AM1597" s="17">
        <v>1.01225425625803E-2</v>
      </c>
      <c r="AN1597" s="17">
        <v>3.3862498394175003E-2</v>
      </c>
      <c r="AO1597" s="17">
        <v>0</v>
      </c>
      <c r="AP1597" s="17"/>
      <c r="AQ1597" s="17">
        <v>2.5507819576966101E-2</v>
      </c>
      <c r="AR1597" s="17">
        <v>5.0506219399777796E-3</v>
      </c>
      <c r="AS1597" s="17"/>
      <c r="AT1597" s="17">
        <v>0</v>
      </c>
      <c r="AU1597" s="17">
        <v>3.4248870204175802E-2</v>
      </c>
      <c r="AV1597" s="17">
        <v>1.26326452367665E-2</v>
      </c>
      <c r="AW1597" s="17"/>
      <c r="AX1597" s="17">
        <v>1.60051963976027E-2</v>
      </c>
      <c r="AY1597" s="17">
        <v>2.0887772438833899E-2</v>
      </c>
      <c r="AZ1597" s="17"/>
      <c r="BA1597" s="17">
        <v>0</v>
      </c>
      <c r="BB1597" s="17">
        <v>9.9034903946085499E-3</v>
      </c>
      <c r="BC1597" s="17">
        <v>1.14980563088038E-2</v>
      </c>
      <c r="BD1597" s="17">
        <v>0</v>
      </c>
      <c r="BE1597" s="17">
        <v>0</v>
      </c>
      <c r="BF1597" s="17"/>
      <c r="BG1597" s="17">
        <v>7.5883288095398597E-3</v>
      </c>
      <c r="BH1597" s="17">
        <v>0</v>
      </c>
    </row>
    <row r="1598" spans="2:60" x14ac:dyDescent="0.35">
      <c r="C1598" s="17"/>
      <c r="D1598" s="17"/>
      <c r="E1598" s="17"/>
      <c r="F1598" s="17"/>
      <c r="G1598" s="17"/>
      <c r="H1598" s="17"/>
      <c r="I1598" s="17"/>
      <c r="J1598" s="17"/>
      <c r="K1598" s="17"/>
      <c r="L1598" s="17"/>
      <c r="M1598" s="17"/>
      <c r="N1598" s="17"/>
      <c r="O1598" s="17"/>
      <c r="P1598" s="17"/>
      <c r="Q1598" s="17"/>
      <c r="R1598" s="17"/>
      <c r="S1598" s="17"/>
      <c r="T1598" s="17"/>
      <c r="U1598" s="17"/>
      <c r="V1598" s="17"/>
      <c r="W1598" s="17"/>
      <c r="X1598" s="17"/>
      <c r="Y1598" s="17"/>
      <c r="Z1598" s="17"/>
      <c r="AA1598" s="17"/>
      <c r="AB1598" s="17"/>
      <c r="AC1598" s="17"/>
      <c r="AD1598" s="17"/>
      <c r="AE1598" s="17"/>
      <c r="AF1598" s="17"/>
      <c r="AG1598" s="17"/>
      <c r="AH1598" s="17"/>
      <c r="AI1598" s="17"/>
      <c r="AJ1598" s="17"/>
      <c r="AK1598" s="17"/>
      <c r="AL1598" s="17"/>
      <c r="AM1598" s="17"/>
      <c r="AN1598" s="17"/>
      <c r="AO1598" s="17"/>
      <c r="AP1598" s="17"/>
      <c r="AQ1598" s="17"/>
      <c r="AR1598" s="17"/>
      <c r="AS1598" s="17"/>
      <c r="AT1598" s="17"/>
      <c r="AU1598" s="17"/>
      <c r="AV1598" s="17"/>
      <c r="AW1598" s="17"/>
      <c r="AX1598" s="17"/>
      <c r="AY1598" s="17"/>
      <c r="AZ1598" s="17"/>
      <c r="BA1598" s="17"/>
      <c r="BB1598" s="17"/>
      <c r="BC1598" s="17"/>
      <c r="BD1598" s="17"/>
      <c r="BE1598" s="17"/>
      <c r="BF1598" s="17"/>
      <c r="BG1598" s="17"/>
      <c r="BH1598" s="17"/>
    </row>
    <row r="1599" spans="2:60" x14ac:dyDescent="0.35">
      <c r="B1599" s="6" t="s">
        <v>498</v>
      </c>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c r="AB1599" s="17"/>
      <c r="AC1599" s="17"/>
      <c r="AD1599" s="17"/>
      <c r="AE1599" s="17"/>
      <c r="AF1599" s="17"/>
      <c r="AG1599" s="17"/>
      <c r="AH1599" s="17"/>
      <c r="AI1599" s="17"/>
      <c r="AJ1599" s="17"/>
      <c r="AK1599" s="17"/>
      <c r="AL1599" s="17"/>
      <c r="AM1599" s="17"/>
      <c r="AN1599" s="17"/>
      <c r="AO1599" s="17"/>
      <c r="AP1599" s="17"/>
      <c r="AQ1599" s="17"/>
      <c r="AR1599" s="17"/>
      <c r="AS1599" s="17"/>
      <c r="AT1599" s="17"/>
      <c r="AU1599" s="17"/>
      <c r="AV1599" s="17"/>
      <c r="AW1599" s="17"/>
      <c r="AX1599" s="17"/>
      <c r="AY1599" s="17"/>
      <c r="AZ1599" s="17"/>
      <c r="BA1599" s="17"/>
      <c r="BB1599" s="17"/>
      <c r="BC1599" s="17"/>
      <c r="BD1599" s="17"/>
      <c r="BE1599" s="17"/>
      <c r="BF1599" s="17"/>
      <c r="BG1599" s="17"/>
      <c r="BH1599" s="17"/>
    </row>
    <row r="1600" spans="2:60" x14ac:dyDescent="0.35">
      <c r="B1600" s="24" t="s">
        <v>182</v>
      </c>
      <c r="C1600" s="17"/>
      <c r="D1600" s="17"/>
      <c r="E1600" s="17"/>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c r="AB1600" s="17"/>
      <c r="AC1600" s="17"/>
      <c r="AD1600" s="17"/>
      <c r="AE1600" s="17"/>
      <c r="AF1600" s="17"/>
      <c r="AG1600" s="17"/>
      <c r="AH1600" s="17"/>
      <c r="AI1600" s="17"/>
      <c r="AJ1600" s="17"/>
      <c r="AK1600" s="17"/>
      <c r="AL1600" s="17"/>
      <c r="AM1600" s="17"/>
      <c r="AN1600" s="17"/>
      <c r="AO1600" s="17"/>
      <c r="AP1600" s="17"/>
      <c r="AQ1600" s="17"/>
      <c r="AR1600" s="17"/>
      <c r="AS1600" s="17"/>
      <c r="AT1600" s="17"/>
      <c r="AU1600" s="17"/>
      <c r="AV1600" s="17"/>
      <c r="AW1600" s="17"/>
      <c r="AX1600" s="17"/>
      <c r="AY1600" s="17"/>
      <c r="AZ1600" s="17"/>
      <c r="BA1600" s="17"/>
      <c r="BB1600" s="17"/>
      <c r="BC1600" s="17"/>
      <c r="BD1600" s="17"/>
      <c r="BE1600" s="17"/>
      <c r="BF1600" s="17"/>
      <c r="BG1600" s="17"/>
      <c r="BH1600" s="17"/>
    </row>
    <row r="1601" spans="2:60" x14ac:dyDescent="0.35">
      <c r="B1601" t="s">
        <v>348</v>
      </c>
      <c r="C1601" s="17">
        <v>4.6371644951507501E-2</v>
      </c>
      <c r="D1601" s="17">
        <v>4.3034448850878801E-2</v>
      </c>
      <c r="E1601" s="17">
        <v>4.3666203903022997E-2</v>
      </c>
      <c r="F1601" s="17"/>
      <c r="G1601" s="17">
        <v>4.6474308123050097E-2</v>
      </c>
      <c r="H1601" s="17">
        <v>6.4336252928696505E-2</v>
      </c>
      <c r="I1601" s="17">
        <v>2.43005957181355E-2</v>
      </c>
      <c r="J1601" s="17">
        <v>3.1634819575941497E-2</v>
      </c>
      <c r="K1601" s="17">
        <v>5.4893393920090697E-2</v>
      </c>
      <c r="L1601" s="17">
        <v>4.8162033797841203E-2</v>
      </c>
      <c r="M1601" s="17"/>
      <c r="N1601" s="17">
        <v>6.6476416756404394E-2</v>
      </c>
      <c r="O1601" s="17">
        <v>4.8792111115588101E-2</v>
      </c>
      <c r="P1601" s="17">
        <v>1.0151028098507899E-2</v>
      </c>
      <c r="Q1601" s="17">
        <v>5.7471113864835097E-2</v>
      </c>
      <c r="R1601" s="17">
        <v>8.1413426830785299E-2</v>
      </c>
      <c r="S1601" s="17"/>
      <c r="T1601" s="17">
        <v>3.37158706479328E-2</v>
      </c>
      <c r="U1601" s="17">
        <v>5.3147264103769402E-2</v>
      </c>
      <c r="V1601" s="17">
        <v>5.2428347373884299E-2</v>
      </c>
      <c r="W1601" s="17">
        <v>4.1819649354157599E-2</v>
      </c>
      <c r="X1601" s="17"/>
      <c r="Y1601" s="17">
        <v>7.3266423365409297E-2</v>
      </c>
      <c r="Z1601" s="17">
        <v>1.72814223975718E-2</v>
      </c>
      <c r="AA1601" s="17">
        <v>0</v>
      </c>
      <c r="AB1601" s="17">
        <v>0.13756056183000001</v>
      </c>
      <c r="AC1601" s="17">
        <v>0</v>
      </c>
      <c r="AD1601" s="17">
        <v>2.0935700388771999E-2</v>
      </c>
      <c r="AE1601" s="17"/>
      <c r="AF1601" s="17">
        <v>4.3874354639262501E-2</v>
      </c>
      <c r="AG1601" s="17">
        <v>5.0763343031851503E-2</v>
      </c>
      <c r="AH1601" s="17"/>
      <c r="AI1601" s="17">
        <v>0</v>
      </c>
      <c r="AJ1601" s="17">
        <v>8.7299784708554595E-2</v>
      </c>
      <c r="AK1601" s="17">
        <v>2.8595112050344301E-2</v>
      </c>
      <c r="AL1601" s="17">
        <v>1.6057144484203499E-2</v>
      </c>
      <c r="AM1601" s="17">
        <v>5.5747486020171003E-2</v>
      </c>
      <c r="AN1601" s="17">
        <v>5.0279870562471997E-2</v>
      </c>
      <c r="AO1601" s="17">
        <v>0</v>
      </c>
      <c r="AP1601" s="17"/>
      <c r="AQ1601" s="17">
        <v>6.3028942436802404E-2</v>
      </c>
      <c r="AR1601" s="17">
        <v>3.5461511582213501E-2</v>
      </c>
      <c r="AS1601" s="17"/>
      <c r="AT1601" s="17">
        <v>4.0433403277689198E-2</v>
      </c>
      <c r="AU1601" s="17">
        <v>3.7622654378677303E-2</v>
      </c>
      <c r="AV1601" s="17">
        <v>6.1901689139177297E-2</v>
      </c>
      <c r="AW1601" s="17"/>
      <c r="AX1601" s="17">
        <v>3.6520411337657099E-2</v>
      </c>
      <c r="AY1601" s="17">
        <v>5.0054966508360499E-2</v>
      </c>
      <c r="AZ1601" s="17"/>
      <c r="BA1601" s="17">
        <v>8.3737814701751206E-2</v>
      </c>
      <c r="BB1601" s="17">
        <v>8.8468880900780505E-2</v>
      </c>
      <c r="BC1601" s="17">
        <v>1.9514240421119999E-2</v>
      </c>
      <c r="BD1601" s="17">
        <v>4.0804071807080899E-2</v>
      </c>
      <c r="BE1601" s="17">
        <v>0</v>
      </c>
      <c r="BF1601" s="17"/>
      <c r="BG1601" s="17">
        <v>8.7555632773535494E-2</v>
      </c>
      <c r="BH1601" s="17">
        <v>9.1883785678122595E-3</v>
      </c>
    </row>
    <row r="1602" spans="2:60" x14ac:dyDescent="0.35">
      <c r="B1602" t="s">
        <v>349</v>
      </c>
      <c r="C1602" s="17">
        <v>9.5156222860101794E-2</v>
      </c>
      <c r="D1602" s="17">
        <v>9.49266694757262E-2</v>
      </c>
      <c r="E1602" s="17">
        <v>9.6716163003882E-2</v>
      </c>
      <c r="F1602" s="17"/>
      <c r="G1602" s="17">
        <v>0.14383812120103201</v>
      </c>
      <c r="H1602" s="17">
        <v>0.14685470611326601</v>
      </c>
      <c r="I1602" s="17">
        <v>3.2116125588969598E-2</v>
      </c>
      <c r="J1602" s="17">
        <v>3.67677918114276E-2</v>
      </c>
      <c r="K1602" s="17">
        <v>9.0560405533134797E-2</v>
      </c>
      <c r="L1602" s="17">
        <v>0.103515205232398</v>
      </c>
      <c r="M1602" s="17"/>
      <c r="N1602" s="17">
        <v>0.18747444136467101</v>
      </c>
      <c r="O1602" s="17">
        <v>7.91083634213499E-2</v>
      </c>
      <c r="P1602" s="17">
        <v>6.08838222477526E-2</v>
      </c>
      <c r="Q1602" s="17">
        <v>5.7227585239428801E-2</v>
      </c>
      <c r="R1602" s="17">
        <v>9.8827907104219598E-2</v>
      </c>
      <c r="S1602" s="17"/>
      <c r="T1602" s="17">
        <v>6.7840605259976594E-2</v>
      </c>
      <c r="U1602" s="17">
        <v>0.101860193602178</v>
      </c>
      <c r="V1602" s="17">
        <v>7.6511594874579897E-2</v>
      </c>
      <c r="W1602" s="17">
        <v>0.145199973709039</v>
      </c>
      <c r="X1602" s="17"/>
      <c r="Y1602" s="17">
        <v>9.5014766981907403E-2</v>
      </c>
      <c r="Z1602" s="17">
        <v>7.9340005150453405E-2</v>
      </c>
      <c r="AA1602" s="17">
        <v>0.18485137319596601</v>
      </c>
      <c r="AB1602" s="17">
        <v>7.0780679916974301E-2</v>
      </c>
      <c r="AC1602" s="17">
        <v>0</v>
      </c>
      <c r="AD1602" s="17">
        <v>0.14132263998019701</v>
      </c>
      <c r="AE1602" s="17"/>
      <c r="AF1602" s="17">
        <v>0.101717655899745</v>
      </c>
      <c r="AG1602" s="17">
        <v>8.3658399250418194E-2</v>
      </c>
      <c r="AH1602" s="17"/>
      <c r="AI1602" s="17">
        <v>0.145344546937033</v>
      </c>
      <c r="AJ1602" s="17">
        <v>0.13450128099369299</v>
      </c>
      <c r="AK1602" s="17">
        <v>3.3847645009183899E-2</v>
      </c>
      <c r="AL1602" s="17">
        <v>0.127595390462104</v>
      </c>
      <c r="AM1602" s="17">
        <v>9.2660588306959502E-2</v>
      </c>
      <c r="AN1602" s="17">
        <v>0.105131803735436</v>
      </c>
      <c r="AO1602" s="17">
        <v>6.8930529730845805E-2</v>
      </c>
      <c r="AP1602" s="17"/>
      <c r="AQ1602" s="17">
        <v>7.46921561370123E-2</v>
      </c>
      <c r="AR1602" s="17">
        <v>0.104147430921414</v>
      </c>
      <c r="AS1602" s="17"/>
      <c r="AT1602" s="17">
        <v>6.7882000699564002E-2</v>
      </c>
      <c r="AU1602" s="17">
        <v>0.103745038340984</v>
      </c>
      <c r="AV1602" s="17">
        <v>0.106135491112857</v>
      </c>
      <c r="AW1602" s="17"/>
      <c r="AX1602" s="17">
        <v>7.8669473625019595E-2</v>
      </c>
      <c r="AY1602" s="17">
        <v>0.101320526869158</v>
      </c>
      <c r="AZ1602" s="17"/>
      <c r="BA1602" s="17">
        <v>0.11144646643302999</v>
      </c>
      <c r="BB1602" s="17">
        <v>7.2036736961816505E-2</v>
      </c>
      <c r="BC1602" s="17">
        <v>0.14837912206756601</v>
      </c>
      <c r="BD1602" s="17">
        <v>0</v>
      </c>
      <c r="BE1602" s="17">
        <v>6.7612073099374698E-2</v>
      </c>
      <c r="BF1602" s="17"/>
      <c r="BG1602" s="17">
        <v>7.9644083830521101E-2</v>
      </c>
      <c r="BH1602" s="17">
        <v>5.23869914867146E-2</v>
      </c>
    </row>
    <row r="1603" spans="2:60" x14ac:dyDescent="0.35">
      <c r="B1603" t="s">
        <v>350</v>
      </c>
      <c r="C1603" s="17">
        <v>0.33446200180581498</v>
      </c>
      <c r="D1603" s="17">
        <v>0.370743960424053</v>
      </c>
      <c r="E1603" s="17">
        <v>0.30586455462792</v>
      </c>
      <c r="F1603" s="17"/>
      <c r="G1603" s="17">
        <v>0.28018883176123099</v>
      </c>
      <c r="H1603" s="17">
        <v>0.28326554728688103</v>
      </c>
      <c r="I1603" s="17">
        <v>0.33380267962492499</v>
      </c>
      <c r="J1603" s="17">
        <v>0.39546720559990101</v>
      </c>
      <c r="K1603" s="17">
        <v>0.353376276304884</v>
      </c>
      <c r="L1603" s="17">
        <v>0.35398992424701797</v>
      </c>
      <c r="M1603" s="17"/>
      <c r="N1603" s="17">
        <v>0.27928177764892498</v>
      </c>
      <c r="O1603" s="17">
        <v>0.38737308466097398</v>
      </c>
      <c r="P1603" s="17">
        <v>0.37241515191005597</v>
      </c>
      <c r="Q1603" s="17">
        <v>0.35334052875912503</v>
      </c>
      <c r="R1603" s="17">
        <v>0.20783668234272001</v>
      </c>
      <c r="S1603" s="17"/>
      <c r="T1603" s="17">
        <v>0.37841472800737402</v>
      </c>
      <c r="U1603" s="17">
        <v>0.31849938784750398</v>
      </c>
      <c r="V1603" s="17">
        <v>0.34909538898841602</v>
      </c>
      <c r="W1603" s="17">
        <v>0.28395241131370302</v>
      </c>
      <c r="X1603" s="17"/>
      <c r="Y1603" s="17">
        <v>0.33546828702530701</v>
      </c>
      <c r="Z1603" s="17">
        <v>0.38864875295594298</v>
      </c>
      <c r="AA1603" s="17">
        <v>0.193372601469678</v>
      </c>
      <c r="AB1603" s="17">
        <v>0.34693614722951399</v>
      </c>
      <c r="AC1603" s="17">
        <v>0.36716104632624302</v>
      </c>
      <c r="AD1603" s="17">
        <v>0.18957521791679499</v>
      </c>
      <c r="AE1603" s="17"/>
      <c r="AF1603" s="17">
        <v>0.32881222177465902</v>
      </c>
      <c r="AG1603" s="17">
        <v>0.34918126759128099</v>
      </c>
      <c r="AH1603" s="17"/>
      <c r="AI1603" s="17">
        <v>0.35722088249457101</v>
      </c>
      <c r="AJ1603" s="17">
        <v>0.40722193844648702</v>
      </c>
      <c r="AK1603" s="17">
        <v>0.28321672493710598</v>
      </c>
      <c r="AL1603" s="17">
        <v>0.29807037436727002</v>
      </c>
      <c r="AM1603" s="17">
        <v>0.36665906575036999</v>
      </c>
      <c r="AN1603" s="17">
        <v>0.262360569600742</v>
      </c>
      <c r="AO1603" s="17">
        <v>0.29354010065866698</v>
      </c>
      <c r="AP1603" s="17"/>
      <c r="AQ1603" s="17">
        <v>0.26545104569981898</v>
      </c>
      <c r="AR1603" s="17">
        <v>0.38801976148029399</v>
      </c>
      <c r="AS1603" s="17"/>
      <c r="AT1603" s="17">
        <v>0.21847874424844499</v>
      </c>
      <c r="AU1603" s="17">
        <v>0.33952255611523502</v>
      </c>
      <c r="AV1603" s="17">
        <v>0.363399576972253</v>
      </c>
      <c r="AW1603" s="17"/>
      <c r="AX1603" s="17">
        <v>0.39625329709110502</v>
      </c>
      <c r="AY1603" s="17">
        <v>0.31135857954708501</v>
      </c>
      <c r="AZ1603" s="17"/>
      <c r="BA1603" s="17">
        <v>0.41200339336330899</v>
      </c>
      <c r="BB1603" s="17">
        <v>0.34581285040114801</v>
      </c>
      <c r="BC1603" s="17">
        <v>0.27998213675808498</v>
      </c>
      <c r="BD1603" s="17">
        <v>0.33683685156910498</v>
      </c>
      <c r="BE1603" s="17">
        <v>0.38724955060093302</v>
      </c>
      <c r="BF1603" s="17"/>
      <c r="BG1603" s="17">
        <v>0.35858975667524101</v>
      </c>
      <c r="BH1603" s="17">
        <v>0.37589747364352399</v>
      </c>
    </row>
    <row r="1604" spans="2:60" x14ac:dyDescent="0.35">
      <c r="B1604" t="s">
        <v>351</v>
      </c>
      <c r="C1604" s="17">
        <v>0.44093801632721502</v>
      </c>
      <c r="D1604" s="17">
        <v>0.41418128870212101</v>
      </c>
      <c r="E1604" s="17">
        <v>0.46402809810523998</v>
      </c>
      <c r="F1604" s="17"/>
      <c r="G1604" s="17">
        <v>0.410324329636784</v>
      </c>
      <c r="H1604" s="17">
        <v>0.41276955771150298</v>
      </c>
      <c r="I1604" s="17">
        <v>0.55392678501724102</v>
      </c>
      <c r="J1604" s="17">
        <v>0.46907777598769701</v>
      </c>
      <c r="K1604" s="17">
        <v>0.40863523932632201</v>
      </c>
      <c r="L1604" s="17">
        <v>0.42164264853825201</v>
      </c>
      <c r="M1604" s="17"/>
      <c r="N1604" s="17">
        <v>0.34908347810955298</v>
      </c>
      <c r="O1604" s="17">
        <v>0.43011948827520902</v>
      </c>
      <c r="P1604" s="17">
        <v>0.49005712149227798</v>
      </c>
      <c r="Q1604" s="17">
        <v>0.43990343227602402</v>
      </c>
      <c r="R1604" s="17">
        <v>0.48651988666502299</v>
      </c>
      <c r="S1604" s="17"/>
      <c r="T1604" s="17">
        <v>0.45117774831264601</v>
      </c>
      <c r="U1604" s="17">
        <v>0.44275644207535098</v>
      </c>
      <c r="V1604" s="17">
        <v>0.43348288217064201</v>
      </c>
      <c r="W1604" s="17">
        <v>0.44346506409303099</v>
      </c>
      <c r="X1604" s="17"/>
      <c r="Y1604" s="17">
        <v>0.42049606682520602</v>
      </c>
      <c r="Z1604" s="17">
        <v>0.43412767798707602</v>
      </c>
      <c r="AA1604" s="17">
        <v>0.46083980548740899</v>
      </c>
      <c r="AB1604" s="17">
        <v>0.36209896871597602</v>
      </c>
      <c r="AC1604" s="17">
        <v>0.63283895367375698</v>
      </c>
      <c r="AD1604" s="17">
        <v>0.56157327397314305</v>
      </c>
      <c r="AE1604" s="17"/>
      <c r="AF1604" s="17">
        <v>0.43913509819268098</v>
      </c>
      <c r="AG1604" s="17">
        <v>0.43624158078236502</v>
      </c>
      <c r="AH1604" s="17"/>
      <c r="AI1604" s="17">
        <v>0.40772275294207799</v>
      </c>
      <c r="AJ1604" s="17">
        <v>0.328532407601964</v>
      </c>
      <c r="AK1604" s="17">
        <v>0.52513370066546805</v>
      </c>
      <c r="AL1604" s="17">
        <v>0.49456878933160903</v>
      </c>
      <c r="AM1604" s="17">
        <v>0.43393635534736302</v>
      </c>
      <c r="AN1604" s="17">
        <v>0.44358757941094001</v>
      </c>
      <c r="AO1604" s="17">
        <v>0.47933065404927799</v>
      </c>
      <c r="AP1604" s="17"/>
      <c r="AQ1604" s="17">
        <v>0.50077116789609999</v>
      </c>
      <c r="AR1604" s="17">
        <v>0.40098378748797397</v>
      </c>
      <c r="AS1604" s="17"/>
      <c r="AT1604" s="17">
        <v>0.59713288849333801</v>
      </c>
      <c r="AU1604" s="17">
        <v>0.43545428578046103</v>
      </c>
      <c r="AV1604" s="17">
        <v>0.398413570634574</v>
      </c>
      <c r="AW1604" s="17"/>
      <c r="AX1604" s="17">
        <v>0.41774972307160102</v>
      </c>
      <c r="AY1604" s="17">
        <v>0.44960799044040001</v>
      </c>
      <c r="AZ1604" s="17"/>
      <c r="BA1604" s="17">
        <v>0.35619032668123002</v>
      </c>
      <c r="BB1604" s="17">
        <v>0.40869169914998299</v>
      </c>
      <c r="BC1604" s="17">
        <v>0.49858165120384901</v>
      </c>
      <c r="BD1604" s="17">
        <v>0.53129783734680702</v>
      </c>
      <c r="BE1604" s="17">
        <v>0.46237859039402501</v>
      </c>
      <c r="BF1604" s="17"/>
      <c r="BG1604" s="17">
        <v>0.39855724360279099</v>
      </c>
      <c r="BH1604" s="17">
        <v>0.47789802518486402</v>
      </c>
    </row>
    <row r="1605" spans="2:60" x14ac:dyDescent="0.35">
      <c r="B1605" t="s">
        <v>352</v>
      </c>
      <c r="C1605" s="17">
        <v>5.6680064582662101E-2</v>
      </c>
      <c r="D1605" s="17">
        <v>4.3789546710327899E-2</v>
      </c>
      <c r="E1605" s="17">
        <v>6.9328537829515299E-2</v>
      </c>
      <c r="F1605" s="17"/>
      <c r="G1605" s="17">
        <v>6.5692444662299204E-2</v>
      </c>
      <c r="H1605" s="17">
        <v>6.3578661409452897E-2</v>
      </c>
      <c r="I1605" s="17">
        <v>3.7077155302323403E-2</v>
      </c>
      <c r="J1605" s="17">
        <v>6.7052407025033206E-2</v>
      </c>
      <c r="K1605" s="17">
        <v>8.0054067933314405E-2</v>
      </c>
      <c r="L1605" s="17">
        <v>3.0923807590756001E-2</v>
      </c>
      <c r="M1605" s="17"/>
      <c r="N1605" s="17">
        <v>6.2898094016091394E-2</v>
      </c>
      <c r="O1605" s="17">
        <v>3.2802323315633097E-2</v>
      </c>
      <c r="P1605" s="17">
        <v>5.1516251438258297E-2</v>
      </c>
      <c r="Q1605" s="17">
        <v>7.6434906750653897E-2</v>
      </c>
      <c r="R1605" s="17">
        <v>9.7393578394120606E-2</v>
      </c>
      <c r="S1605" s="17"/>
      <c r="T1605" s="17">
        <v>5.8586222464775399E-2</v>
      </c>
      <c r="U1605" s="17">
        <v>5.5344224300099401E-2</v>
      </c>
      <c r="V1605" s="17">
        <v>4.4756763467394101E-2</v>
      </c>
      <c r="W1605" s="17">
        <v>7.63167664062155E-2</v>
      </c>
      <c r="X1605" s="17"/>
      <c r="Y1605" s="17">
        <v>6.1096198195911298E-2</v>
      </c>
      <c r="Z1605" s="17">
        <v>5.3482263495629498E-2</v>
      </c>
      <c r="AA1605" s="17">
        <v>0.160936219846947</v>
      </c>
      <c r="AB1605" s="17">
        <v>6.2460966951857301E-2</v>
      </c>
      <c r="AC1605" s="17">
        <v>0</v>
      </c>
      <c r="AD1605" s="17">
        <v>1.7115117711968299E-2</v>
      </c>
      <c r="AE1605" s="17"/>
      <c r="AF1605" s="17">
        <v>7.0735730094815499E-2</v>
      </c>
      <c r="AG1605" s="17">
        <v>3.8582044689381999E-2</v>
      </c>
      <c r="AH1605" s="17"/>
      <c r="AI1605" s="17">
        <v>0</v>
      </c>
      <c r="AJ1605" s="17">
        <v>3.6774774174810697E-2</v>
      </c>
      <c r="AK1605" s="17">
        <v>7.5806645485934201E-2</v>
      </c>
      <c r="AL1605" s="17">
        <v>6.3708301354813604E-2</v>
      </c>
      <c r="AM1605" s="17">
        <v>3.23310155733188E-2</v>
      </c>
      <c r="AN1605" s="17">
        <v>0.106376565197586</v>
      </c>
      <c r="AO1605" s="17">
        <v>0.15819871556121001</v>
      </c>
      <c r="AP1605" s="17"/>
      <c r="AQ1605" s="17">
        <v>6.7970669828818706E-2</v>
      </c>
      <c r="AR1605" s="17">
        <v>5.6539831206723901E-2</v>
      </c>
      <c r="AS1605" s="17"/>
      <c r="AT1605" s="17">
        <v>6.5061291205071203E-2</v>
      </c>
      <c r="AU1605" s="17">
        <v>4.8344917271611498E-2</v>
      </c>
      <c r="AV1605" s="17">
        <v>7.0149672141137501E-2</v>
      </c>
      <c r="AW1605" s="17"/>
      <c r="AX1605" s="17">
        <v>6.1388241838121499E-2</v>
      </c>
      <c r="AY1605" s="17">
        <v>5.4919703245363397E-2</v>
      </c>
      <c r="AZ1605" s="17"/>
      <c r="BA1605" s="17">
        <v>3.6621998820679499E-2</v>
      </c>
      <c r="BB1605" s="17">
        <v>4.6282076760523601E-2</v>
      </c>
      <c r="BC1605" s="17">
        <v>4.66768655058186E-2</v>
      </c>
      <c r="BD1605" s="17">
        <v>9.1061239277007502E-2</v>
      </c>
      <c r="BE1605" s="17">
        <v>8.2759785905668098E-2</v>
      </c>
      <c r="BF1605" s="17"/>
      <c r="BG1605" s="17">
        <v>4.4417370642183103E-2</v>
      </c>
      <c r="BH1605" s="17">
        <v>8.4629131117085699E-2</v>
      </c>
    </row>
    <row r="1606" spans="2:60" x14ac:dyDescent="0.35">
      <c r="B1606" t="s">
        <v>280</v>
      </c>
      <c r="C1606" s="17">
        <v>2.63920494726992E-2</v>
      </c>
      <c r="D1606" s="17">
        <v>3.33240858368926E-2</v>
      </c>
      <c r="E1606" s="17">
        <v>2.03964425304199E-2</v>
      </c>
      <c r="F1606" s="17"/>
      <c r="G1606" s="17">
        <v>5.34819646156037E-2</v>
      </c>
      <c r="H1606" s="17">
        <v>2.91952745502005E-2</v>
      </c>
      <c r="I1606" s="17">
        <v>1.8776658748405499E-2</v>
      </c>
      <c r="J1606" s="17">
        <v>0</v>
      </c>
      <c r="K1606" s="17">
        <v>1.2480616982254E-2</v>
      </c>
      <c r="L1606" s="17">
        <v>4.1766380593734699E-2</v>
      </c>
      <c r="M1606" s="17"/>
      <c r="N1606" s="17">
        <v>5.4785792104354698E-2</v>
      </c>
      <c r="O1606" s="17">
        <v>2.1804629211245999E-2</v>
      </c>
      <c r="P1606" s="17">
        <v>1.49766248131469E-2</v>
      </c>
      <c r="Q1606" s="17">
        <v>1.56224331099325E-2</v>
      </c>
      <c r="R1606" s="17">
        <v>2.8008518663131299E-2</v>
      </c>
      <c r="S1606" s="17"/>
      <c r="T1606" s="17">
        <v>1.02648253072952E-2</v>
      </c>
      <c r="U1606" s="17">
        <v>2.8392488071098301E-2</v>
      </c>
      <c r="V1606" s="17">
        <v>4.3725023125083501E-2</v>
      </c>
      <c r="W1606" s="17">
        <v>9.2461351238540303E-3</v>
      </c>
      <c r="X1606" s="17"/>
      <c r="Y1606" s="17">
        <v>1.4658257606258799E-2</v>
      </c>
      <c r="Z1606" s="17">
        <v>2.7119878013326298E-2</v>
      </c>
      <c r="AA1606" s="17">
        <v>0</v>
      </c>
      <c r="AB1606" s="17">
        <v>2.0162675355678499E-2</v>
      </c>
      <c r="AC1606" s="17">
        <v>0</v>
      </c>
      <c r="AD1606" s="17">
        <v>6.9478050029124494E-2</v>
      </c>
      <c r="AE1606" s="17"/>
      <c r="AF1606" s="17">
        <v>1.5724939398837501E-2</v>
      </c>
      <c r="AG1606" s="17">
        <v>4.1573364654701697E-2</v>
      </c>
      <c r="AH1606" s="17"/>
      <c r="AI1606" s="17">
        <v>8.9711817626318205E-2</v>
      </c>
      <c r="AJ1606" s="17">
        <v>5.6698140744901203E-3</v>
      </c>
      <c r="AK1606" s="17">
        <v>5.3400171851964003E-2</v>
      </c>
      <c r="AL1606" s="17">
        <v>0</v>
      </c>
      <c r="AM1606" s="17">
        <v>1.8665489001817599E-2</v>
      </c>
      <c r="AN1606" s="17">
        <v>3.2263611492824099E-2</v>
      </c>
      <c r="AO1606" s="17">
        <v>0</v>
      </c>
      <c r="AP1606" s="17"/>
      <c r="AQ1606" s="17">
        <v>2.8086018001447999E-2</v>
      </c>
      <c r="AR1606" s="17">
        <v>1.48476773213812E-2</v>
      </c>
      <c r="AS1606" s="17"/>
      <c r="AT1606" s="17">
        <v>1.10116720758924E-2</v>
      </c>
      <c r="AU1606" s="17">
        <v>3.5310548113031602E-2</v>
      </c>
      <c r="AV1606" s="17">
        <v>0</v>
      </c>
      <c r="AW1606" s="17"/>
      <c r="AX1606" s="17">
        <v>9.4188530364958303E-3</v>
      </c>
      <c r="AY1606" s="17">
        <v>3.2738233389632401E-2</v>
      </c>
      <c r="AZ1606" s="17"/>
      <c r="BA1606" s="17">
        <v>0</v>
      </c>
      <c r="BB1606" s="17">
        <v>3.8707755825749E-2</v>
      </c>
      <c r="BC1606" s="17">
        <v>6.8659840435613198E-3</v>
      </c>
      <c r="BD1606" s="17">
        <v>0</v>
      </c>
      <c r="BE1606" s="17">
        <v>0</v>
      </c>
      <c r="BF1606" s="17"/>
      <c r="BG1606" s="17">
        <v>3.1235912475728499E-2</v>
      </c>
      <c r="BH1606" s="17">
        <v>0</v>
      </c>
    </row>
    <row r="1607" spans="2:60" x14ac:dyDescent="0.35">
      <c r="C1607" s="17"/>
      <c r="D1607" s="17"/>
      <c r="E1607" s="17"/>
      <c r="F1607" s="17"/>
      <c r="G1607" s="17"/>
      <c r="H1607" s="17"/>
      <c r="I1607" s="17"/>
      <c r="J1607" s="17"/>
      <c r="K1607" s="17"/>
      <c r="L1607" s="17"/>
      <c r="M1607" s="17"/>
      <c r="N1607" s="17"/>
      <c r="O1607" s="17"/>
      <c r="P1607" s="17"/>
      <c r="Q1607" s="17"/>
      <c r="R1607" s="17"/>
      <c r="S1607" s="17"/>
      <c r="T1607" s="17"/>
      <c r="U1607" s="17"/>
      <c r="V1607" s="17"/>
      <c r="W1607" s="17"/>
      <c r="X1607" s="17"/>
      <c r="Y1607" s="17"/>
      <c r="Z1607" s="17"/>
      <c r="AA1607" s="17"/>
      <c r="AB1607" s="17"/>
      <c r="AC1607" s="17"/>
      <c r="AD1607" s="17"/>
      <c r="AE1607" s="17"/>
      <c r="AF1607" s="17"/>
      <c r="AG1607" s="17"/>
      <c r="AH1607" s="17"/>
      <c r="AI1607" s="17"/>
      <c r="AJ1607" s="17"/>
      <c r="AK1607" s="17"/>
      <c r="AL1607" s="17"/>
      <c r="AM1607" s="17"/>
      <c r="AN1607" s="17"/>
      <c r="AO1607" s="17"/>
      <c r="AP1607" s="17"/>
      <c r="AQ1607" s="17"/>
      <c r="AR1607" s="17"/>
      <c r="AS1607" s="17"/>
      <c r="AT1607" s="17"/>
      <c r="AU1607" s="17"/>
      <c r="AV1607" s="17"/>
      <c r="AW1607" s="17"/>
      <c r="AX1607" s="17"/>
      <c r="AY1607" s="17"/>
      <c r="AZ1607" s="17"/>
      <c r="BA1607" s="17"/>
      <c r="BB1607" s="17"/>
      <c r="BC1607" s="17"/>
      <c r="BD1607" s="17"/>
      <c r="BE1607" s="17"/>
      <c r="BF1607" s="17"/>
      <c r="BG1607" s="17"/>
      <c r="BH1607" s="17"/>
    </row>
    <row r="1608" spans="2:60" x14ac:dyDescent="0.35">
      <c r="B1608" s="6" t="s">
        <v>499</v>
      </c>
      <c r="C1608" s="17"/>
      <c r="D1608" s="17"/>
      <c r="E1608" s="17"/>
      <c r="F1608" s="17"/>
      <c r="G1608" s="17"/>
      <c r="H1608" s="17"/>
      <c r="I1608" s="17"/>
      <c r="J1608" s="17"/>
      <c r="K1608" s="17"/>
      <c r="L1608" s="17"/>
      <c r="M1608" s="17"/>
      <c r="N1608" s="17"/>
      <c r="O1608" s="17"/>
      <c r="P1608" s="17"/>
      <c r="Q1608" s="17"/>
      <c r="R1608" s="17"/>
      <c r="S1608" s="17"/>
      <c r="T1608" s="17"/>
      <c r="U1608" s="17"/>
      <c r="V1608" s="17"/>
      <c r="W1608" s="17"/>
      <c r="X1608" s="17"/>
      <c r="Y1608" s="17"/>
      <c r="Z1608" s="17"/>
      <c r="AA1608" s="17"/>
      <c r="AB1608" s="17"/>
      <c r="AC1608" s="17"/>
      <c r="AD1608" s="17"/>
      <c r="AE1608" s="17"/>
      <c r="AF1608" s="17"/>
      <c r="AG1608" s="17"/>
      <c r="AH1608" s="17"/>
      <c r="AI1608" s="17"/>
      <c r="AJ1608" s="17"/>
      <c r="AK1608" s="17"/>
      <c r="AL1608" s="17"/>
      <c r="AM1608" s="17"/>
      <c r="AN1608" s="17"/>
      <c r="AO1608" s="17"/>
      <c r="AP1608" s="17"/>
      <c r="AQ1608" s="17"/>
      <c r="AR1608" s="17"/>
      <c r="AS1608" s="17"/>
      <c r="AT1608" s="17"/>
      <c r="AU1608" s="17"/>
      <c r="AV1608" s="17"/>
      <c r="AW1608" s="17"/>
      <c r="AX1608" s="17"/>
      <c r="AY1608" s="17"/>
      <c r="AZ1608" s="17"/>
      <c r="BA1608" s="17"/>
      <c r="BB1608" s="17"/>
      <c r="BC1608" s="17"/>
      <c r="BD1608" s="17"/>
      <c r="BE1608" s="17"/>
      <c r="BF1608" s="17"/>
      <c r="BG1608" s="17"/>
      <c r="BH1608" s="17"/>
    </row>
    <row r="1609" spans="2:60" x14ac:dyDescent="0.35">
      <c r="B1609" s="24" t="s">
        <v>182</v>
      </c>
      <c r="C1609" s="17"/>
      <c r="D1609" s="17"/>
      <c r="E1609" s="17"/>
      <c r="F1609" s="17"/>
      <c r="G1609" s="17"/>
      <c r="H1609" s="17"/>
      <c r="I1609" s="17"/>
      <c r="J1609" s="17"/>
      <c r="K1609" s="17"/>
      <c r="L1609" s="17"/>
      <c r="M1609" s="17"/>
      <c r="N1609" s="17"/>
      <c r="O1609" s="17"/>
      <c r="P1609" s="17"/>
      <c r="Q1609" s="17"/>
      <c r="R1609" s="17"/>
      <c r="S1609" s="17"/>
      <c r="T1609" s="17"/>
      <c r="U1609" s="17"/>
      <c r="V1609" s="17"/>
      <c r="W1609" s="17"/>
      <c r="X1609" s="17"/>
      <c r="Y1609" s="17"/>
      <c r="Z1609" s="17"/>
      <c r="AA1609" s="17"/>
      <c r="AB1609" s="17"/>
      <c r="AC1609" s="17"/>
      <c r="AD1609" s="17"/>
      <c r="AE1609" s="17"/>
      <c r="AF1609" s="17"/>
      <c r="AG1609" s="17"/>
      <c r="AH1609" s="17"/>
      <c r="AI1609" s="17"/>
      <c r="AJ1609" s="17"/>
      <c r="AK1609" s="17"/>
      <c r="AL1609" s="17"/>
      <c r="AM1609" s="17"/>
      <c r="AN1609" s="17"/>
      <c r="AO1609" s="17"/>
      <c r="AP1609" s="17"/>
      <c r="AQ1609" s="17"/>
      <c r="AR1609" s="17"/>
      <c r="AS1609" s="17"/>
      <c r="AT1609" s="17"/>
      <c r="AU1609" s="17"/>
      <c r="AV1609" s="17"/>
      <c r="AW1609" s="17"/>
      <c r="AX1609" s="17"/>
      <c r="AY1609" s="17"/>
      <c r="AZ1609" s="17"/>
      <c r="BA1609" s="17"/>
      <c r="BB1609" s="17"/>
      <c r="BC1609" s="17"/>
      <c r="BD1609" s="17"/>
      <c r="BE1609" s="17"/>
      <c r="BF1609" s="17"/>
      <c r="BG1609" s="17"/>
      <c r="BH1609" s="17"/>
    </row>
    <row r="1610" spans="2:60" x14ac:dyDescent="0.35">
      <c r="B1610" t="s">
        <v>348</v>
      </c>
      <c r="C1610" s="17">
        <v>9.1283842374334997E-2</v>
      </c>
      <c r="D1610" s="17">
        <v>6.8828173164888096E-2</v>
      </c>
      <c r="E1610" s="17">
        <v>0.11054251873094099</v>
      </c>
      <c r="F1610" s="17"/>
      <c r="G1610" s="17">
        <v>4.9610343411114102E-2</v>
      </c>
      <c r="H1610" s="17">
        <v>0.11867981295126</v>
      </c>
      <c r="I1610" s="17">
        <v>8.7714558550374203E-2</v>
      </c>
      <c r="J1610" s="17">
        <v>5.5418080483653501E-2</v>
      </c>
      <c r="K1610" s="17">
        <v>0.12558698183238701</v>
      </c>
      <c r="L1610" s="17">
        <v>8.8304782615954494E-2</v>
      </c>
      <c r="M1610" s="17"/>
      <c r="N1610" s="17">
        <v>0.146908711568421</v>
      </c>
      <c r="O1610" s="17">
        <v>0.101062438302452</v>
      </c>
      <c r="P1610" s="17">
        <v>7.1598555432196898E-2</v>
      </c>
      <c r="Q1610" s="17">
        <v>5.3029255371864599E-2</v>
      </c>
      <c r="R1610" s="17">
        <v>6.56658392023316E-2</v>
      </c>
      <c r="S1610" s="17"/>
      <c r="T1610" s="17">
        <v>8.3172447625144502E-2</v>
      </c>
      <c r="U1610" s="17">
        <v>4.3361588949535297E-2</v>
      </c>
      <c r="V1610" s="17">
        <v>0.11718575904001501</v>
      </c>
      <c r="W1610" s="17">
        <v>9.0918289453898196E-2</v>
      </c>
      <c r="X1610" s="17"/>
      <c r="Y1610" s="17">
        <v>9.9427407550674807E-2</v>
      </c>
      <c r="Z1610" s="17">
        <v>9.8989804260727995E-2</v>
      </c>
      <c r="AA1610" s="17">
        <v>7.2334206052983893E-2</v>
      </c>
      <c r="AB1610" s="17">
        <v>7.5958924332425001E-2</v>
      </c>
      <c r="AC1610" s="17">
        <v>0</v>
      </c>
      <c r="AD1610" s="17">
        <v>6.0019069350841302E-2</v>
      </c>
      <c r="AE1610" s="17"/>
      <c r="AF1610" s="17">
        <v>8.4833384883459206E-2</v>
      </c>
      <c r="AG1610" s="17">
        <v>0.10373306021730901</v>
      </c>
      <c r="AH1610" s="17"/>
      <c r="AI1610" s="17">
        <v>0.133910671712336</v>
      </c>
      <c r="AJ1610" s="17">
        <v>0.13186769811555901</v>
      </c>
      <c r="AK1610" s="17">
        <v>3.5455248055520701E-2</v>
      </c>
      <c r="AL1610" s="17">
        <v>7.6647646924640697E-2</v>
      </c>
      <c r="AM1610" s="17">
        <v>8.4205750715272407E-2</v>
      </c>
      <c r="AN1610" s="17">
        <v>0.119707508954092</v>
      </c>
      <c r="AO1610" s="17">
        <v>0</v>
      </c>
      <c r="AP1610" s="17"/>
      <c r="AQ1610" s="17">
        <v>6.7685464631828299E-2</v>
      </c>
      <c r="AR1610" s="17">
        <v>0.10910661767905901</v>
      </c>
      <c r="AS1610" s="17"/>
      <c r="AT1610" s="17">
        <v>8.6355888162151603E-2</v>
      </c>
      <c r="AU1610" s="17">
        <v>0.10960936963571601</v>
      </c>
      <c r="AV1610" s="17">
        <v>5.0172501369977703E-2</v>
      </c>
      <c r="AW1610" s="17"/>
      <c r="AX1610" s="17">
        <v>6.2348754061435599E-2</v>
      </c>
      <c r="AY1610" s="17">
        <v>0.100684347117537</v>
      </c>
      <c r="AZ1610" s="17"/>
      <c r="BA1610" s="17">
        <v>0.101197611031798</v>
      </c>
      <c r="BB1610" s="17">
        <v>6.5243802143662905E-2</v>
      </c>
      <c r="BC1610" s="17">
        <v>9.9179418272975106E-2</v>
      </c>
      <c r="BD1610" s="17">
        <v>0.119329016205501</v>
      </c>
      <c r="BE1610" s="17">
        <v>0.132493520049387</v>
      </c>
      <c r="BF1610" s="17"/>
      <c r="BG1610" s="17">
        <v>7.3834876047436701E-2</v>
      </c>
      <c r="BH1610" s="17">
        <v>0.13013151660247901</v>
      </c>
    </row>
    <row r="1611" spans="2:60" x14ac:dyDescent="0.35">
      <c r="B1611" t="s">
        <v>349</v>
      </c>
      <c r="C1611" s="17">
        <v>0.16911985048110201</v>
      </c>
      <c r="D1611" s="17">
        <v>0.15520322413548601</v>
      </c>
      <c r="E1611" s="17">
        <v>0.18131917188173399</v>
      </c>
      <c r="F1611" s="17"/>
      <c r="G1611" s="17">
        <v>0.25400390129236</v>
      </c>
      <c r="H1611" s="17">
        <v>0.16133141885734101</v>
      </c>
      <c r="I1611" s="17">
        <v>0.14244211043309599</v>
      </c>
      <c r="J1611" s="17">
        <v>0.15204261239868699</v>
      </c>
      <c r="K1611" s="17">
        <v>5.2163296340542502E-2</v>
      </c>
      <c r="L1611" s="17">
        <v>0.25634073399361901</v>
      </c>
      <c r="M1611" s="17"/>
      <c r="N1611" s="17">
        <v>0.175541407828472</v>
      </c>
      <c r="O1611" s="17">
        <v>0.19312267192572599</v>
      </c>
      <c r="P1611" s="17">
        <v>0.16621906961477201</v>
      </c>
      <c r="Q1611" s="17">
        <v>0.15751073446098501</v>
      </c>
      <c r="R1611" s="17">
        <v>0.15624921235201</v>
      </c>
      <c r="S1611" s="17"/>
      <c r="T1611" s="17">
        <v>0.14535492982853801</v>
      </c>
      <c r="U1611" s="17">
        <v>0.13839923742781099</v>
      </c>
      <c r="V1611" s="17">
        <v>0.17014476270540299</v>
      </c>
      <c r="W1611" s="17">
        <v>0.20469093906924901</v>
      </c>
      <c r="X1611" s="17"/>
      <c r="Y1611" s="17">
        <v>0.23802123400536099</v>
      </c>
      <c r="Z1611" s="17">
        <v>0.12755849271977801</v>
      </c>
      <c r="AA1611" s="17">
        <v>0.16162181342031601</v>
      </c>
      <c r="AB1611" s="17">
        <v>0.114789068546295</v>
      </c>
      <c r="AC1611" s="17">
        <v>0</v>
      </c>
      <c r="AD1611" s="17">
        <v>0.17313148282905999</v>
      </c>
      <c r="AE1611" s="17"/>
      <c r="AF1611" s="17">
        <v>0.156097110678699</v>
      </c>
      <c r="AG1611" s="17">
        <v>0.19386278962606299</v>
      </c>
      <c r="AH1611" s="17"/>
      <c r="AI1611" s="17">
        <v>8.2520714549942004E-2</v>
      </c>
      <c r="AJ1611" s="17">
        <v>0.171580638537944</v>
      </c>
      <c r="AK1611" s="17">
        <v>0.14904149879407899</v>
      </c>
      <c r="AL1611" s="17">
        <v>0.18193310876034699</v>
      </c>
      <c r="AM1611" s="17">
        <v>0.15680470443903399</v>
      </c>
      <c r="AN1611" s="17">
        <v>0.21151433688525001</v>
      </c>
      <c r="AO1611" s="17">
        <v>0.42861883751665802</v>
      </c>
      <c r="AP1611" s="17"/>
      <c r="AQ1611" s="17">
        <v>0.15744815035051199</v>
      </c>
      <c r="AR1611" s="17">
        <v>0.16713841211185601</v>
      </c>
      <c r="AS1611" s="17"/>
      <c r="AT1611" s="17">
        <v>0.18148801616886201</v>
      </c>
      <c r="AU1611" s="17">
        <v>0.161438155846541</v>
      </c>
      <c r="AV1611" s="17">
        <v>0.16910241060401701</v>
      </c>
      <c r="AW1611" s="17"/>
      <c r="AX1611" s="17">
        <v>0.112825001084345</v>
      </c>
      <c r="AY1611" s="17">
        <v>0.18740906366923499</v>
      </c>
      <c r="AZ1611" s="17"/>
      <c r="BA1611" s="17">
        <v>0.15058766690567399</v>
      </c>
      <c r="BB1611" s="17">
        <v>0.217798651278131</v>
      </c>
      <c r="BC1611" s="17">
        <v>0.136754936246968</v>
      </c>
      <c r="BD1611" s="17">
        <v>0</v>
      </c>
      <c r="BE1611" s="17">
        <v>0.18271963888171799</v>
      </c>
      <c r="BF1611" s="17"/>
      <c r="BG1611" s="17">
        <v>0.20173875243164999</v>
      </c>
      <c r="BH1611" s="17">
        <v>0.149935690320156</v>
      </c>
    </row>
    <row r="1612" spans="2:60" x14ac:dyDescent="0.35">
      <c r="B1612" t="s">
        <v>350</v>
      </c>
      <c r="C1612" s="17">
        <v>0.451666340776534</v>
      </c>
      <c r="D1612" s="17">
        <v>0.46508743963912103</v>
      </c>
      <c r="E1612" s="17">
        <v>0.43899778981340398</v>
      </c>
      <c r="F1612" s="17"/>
      <c r="G1612" s="17">
        <v>0.39892381620801598</v>
      </c>
      <c r="H1612" s="17">
        <v>0.40419963337325499</v>
      </c>
      <c r="I1612" s="17">
        <v>0.532247813458402</v>
      </c>
      <c r="J1612" s="17">
        <v>0.47916357042920299</v>
      </c>
      <c r="K1612" s="17">
        <v>0.50067224452712</v>
      </c>
      <c r="L1612" s="17">
        <v>0.40317138332187402</v>
      </c>
      <c r="M1612" s="17"/>
      <c r="N1612" s="17">
        <v>0.43973625164198599</v>
      </c>
      <c r="O1612" s="17">
        <v>0.47204828974126301</v>
      </c>
      <c r="P1612" s="17">
        <v>0.42554797363813801</v>
      </c>
      <c r="Q1612" s="17">
        <v>0.47225574104503898</v>
      </c>
      <c r="R1612" s="17">
        <v>0.54598244592595802</v>
      </c>
      <c r="S1612" s="17"/>
      <c r="T1612" s="17">
        <v>0.50371190209134697</v>
      </c>
      <c r="U1612" s="17">
        <v>0.55904243153820998</v>
      </c>
      <c r="V1612" s="17">
        <v>0.44648380886144901</v>
      </c>
      <c r="W1612" s="17">
        <v>0.35156537385631198</v>
      </c>
      <c r="X1612" s="17"/>
      <c r="Y1612" s="17">
        <v>0.342583946049211</v>
      </c>
      <c r="Z1612" s="17">
        <v>0.50480249034033198</v>
      </c>
      <c r="AA1612" s="17">
        <v>0.59222789538950105</v>
      </c>
      <c r="AB1612" s="17">
        <v>0.50725083849158903</v>
      </c>
      <c r="AC1612" s="17">
        <v>1</v>
      </c>
      <c r="AD1612" s="17">
        <v>0.451052916798654</v>
      </c>
      <c r="AE1612" s="17"/>
      <c r="AF1612" s="17">
        <v>0.47275686697667002</v>
      </c>
      <c r="AG1612" s="17">
        <v>0.42507083294333597</v>
      </c>
      <c r="AH1612" s="17"/>
      <c r="AI1612" s="17">
        <v>0.37572732290143102</v>
      </c>
      <c r="AJ1612" s="17">
        <v>0.45314659747348501</v>
      </c>
      <c r="AK1612" s="17">
        <v>0.50728385426992595</v>
      </c>
      <c r="AL1612" s="17">
        <v>0.43146045294590502</v>
      </c>
      <c r="AM1612" s="17">
        <v>0.43825873720892899</v>
      </c>
      <c r="AN1612" s="17">
        <v>0.44987447789212898</v>
      </c>
      <c r="AO1612" s="17">
        <v>0.418094099568387</v>
      </c>
      <c r="AP1612" s="17"/>
      <c r="AQ1612" s="17">
        <v>0.414790293919647</v>
      </c>
      <c r="AR1612" s="17">
        <v>0.52507261896167001</v>
      </c>
      <c r="AS1612" s="17"/>
      <c r="AT1612" s="17">
        <v>0.42592334462158099</v>
      </c>
      <c r="AU1612" s="17">
        <v>0.44112716960487902</v>
      </c>
      <c r="AV1612" s="17">
        <v>0.49259361479326003</v>
      </c>
      <c r="AW1612" s="17"/>
      <c r="AX1612" s="17">
        <v>0.55772459327136703</v>
      </c>
      <c r="AY1612" s="17">
        <v>0.41720986720880199</v>
      </c>
      <c r="AZ1612" s="17"/>
      <c r="BA1612" s="17">
        <v>0.42846227304761703</v>
      </c>
      <c r="BB1612" s="17">
        <v>0.42366562809634301</v>
      </c>
      <c r="BC1612" s="17">
        <v>0.48880903418409799</v>
      </c>
      <c r="BD1612" s="17">
        <v>0.66768209998139805</v>
      </c>
      <c r="BE1612" s="17">
        <v>0.41850546900165198</v>
      </c>
      <c r="BF1612" s="17"/>
      <c r="BG1612" s="17">
        <v>0.42481177456985802</v>
      </c>
      <c r="BH1612" s="17">
        <v>0.463213273279174</v>
      </c>
    </row>
    <row r="1613" spans="2:60" x14ac:dyDescent="0.35">
      <c r="B1613" t="s">
        <v>351</v>
      </c>
      <c r="C1613" s="17">
        <v>0.23081412158713499</v>
      </c>
      <c r="D1613" s="17">
        <v>0.239625210971949</v>
      </c>
      <c r="E1613" s="17">
        <v>0.22388287074889099</v>
      </c>
      <c r="F1613" s="17"/>
      <c r="G1613" s="17">
        <v>0.17636445769171899</v>
      </c>
      <c r="H1613" s="17">
        <v>0.23816699646030501</v>
      </c>
      <c r="I1613" s="17">
        <v>0.15611121919564599</v>
      </c>
      <c r="J1613" s="17">
        <v>0.26336648153019399</v>
      </c>
      <c r="K1613" s="17">
        <v>0.28845532440094601</v>
      </c>
      <c r="L1613" s="17">
        <v>0.232266768108604</v>
      </c>
      <c r="M1613" s="17"/>
      <c r="N1613" s="17">
        <v>0.167771783586563</v>
      </c>
      <c r="O1613" s="17">
        <v>0.19664044254646401</v>
      </c>
      <c r="P1613" s="17">
        <v>0.27362626098700998</v>
      </c>
      <c r="Q1613" s="17">
        <v>0.25643212985049801</v>
      </c>
      <c r="R1613" s="17">
        <v>0.21197606421875501</v>
      </c>
      <c r="S1613" s="17"/>
      <c r="T1613" s="17">
        <v>0.225267953385657</v>
      </c>
      <c r="U1613" s="17">
        <v>0.228993441240219</v>
      </c>
      <c r="V1613" s="17">
        <v>0.20297855405597501</v>
      </c>
      <c r="W1613" s="17">
        <v>0.27648863845640897</v>
      </c>
      <c r="X1613" s="17"/>
      <c r="Y1613" s="17">
        <v>0.25489193568715302</v>
      </c>
      <c r="Z1613" s="17">
        <v>0.22245877469427899</v>
      </c>
      <c r="AA1613" s="17">
        <v>0.133453417553762</v>
      </c>
      <c r="AB1613" s="17">
        <v>0.22509538519094599</v>
      </c>
      <c r="AC1613" s="17">
        <v>0</v>
      </c>
      <c r="AD1613" s="17">
        <v>0.24722485791527801</v>
      </c>
      <c r="AE1613" s="17"/>
      <c r="AF1613" s="17">
        <v>0.240914119416233</v>
      </c>
      <c r="AG1613" s="17">
        <v>0.206186187995377</v>
      </c>
      <c r="AH1613" s="17"/>
      <c r="AI1613" s="17">
        <v>0.29193980227162603</v>
      </c>
      <c r="AJ1613" s="17">
        <v>0.17674210755386199</v>
      </c>
      <c r="AK1613" s="17">
        <v>0.236799582439118</v>
      </c>
      <c r="AL1613" s="17">
        <v>0.26185583655989098</v>
      </c>
      <c r="AM1613" s="17">
        <v>0.284553305928334</v>
      </c>
      <c r="AN1613" s="17">
        <v>0.195013920896253</v>
      </c>
      <c r="AO1613" s="17">
        <v>0.153287062914955</v>
      </c>
      <c r="AP1613" s="17"/>
      <c r="AQ1613" s="17">
        <v>0.31228848540250698</v>
      </c>
      <c r="AR1613" s="17">
        <v>0.138112045223653</v>
      </c>
      <c r="AS1613" s="17"/>
      <c r="AT1613" s="17">
        <v>0.26861132258272702</v>
      </c>
      <c r="AU1613" s="17">
        <v>0.231270611900806</v>
      </c>
      <c r="AV1613" s="17">
        <v>0.207357375443151</v>
      </c>
      <c r="AW1613" s="17"/>
      <c r="AX1613" s="17">
        <v>0.22851382479554699</v>
      </c>
      <c r="AY1613" s="17">
        <v>0.23156144783221999</v>
      </c>
      <c r="AZ1613" s="17"/>
      <c r="BA1613" s="17">
        <v>0.23908625669288799</v>
      </c>
      <c r="BB1613" s="17">
        <v>0.23123399102855099</v>
      </c>
      <c r="BC1613" s="17">
        <v>0.22577945839636401</v>
      </c>
      <c r="BD1613" s="17">
        <v>0.14796308676056699</v>
      </c>
      <c r="BE1613" s="17">
        <v>0.25123531647755099</v>
      </c>
      <c r="BF1613" s="17"/>
      <c r="BG1613" s="17">
        <v>0.233110270530516</v>
      </c>
      <c r="BH1613" s="17">
        <v>0.232705992056813</v>
      </c>
    </row>
    <row r="1614" spans="2:60" x14ac:dyDescent="0.35">
      <c r="B1614" t="s">
        <v>352</v>
      </c>
      <c r="C1614" s="17">
        <v>3.5094977850050897E-2</v>
      </c>
      <c r="D1614" s="17">
        <v>4.8194104672967697E-2</v>
      </c>
      <c r="E1614" s="17">
        <v>2.4067980996239399E-2</v>
      </c>
      <c r="F1614" s="17"/>
      <c r="G1614" s="17">
        <v>4.9272970003949701E-2</v>
      </c>
      <c r="H1614" s="17">
        <v>6.3001688712068599E-2</v>
      </c>
      <c r="I1614" s="17">
        <v>4.2718086272993498E-2</v>
      </c>
      <c r="J1614" s="17">
        <v>2.67453976183449E-2</v>
      </c>
      <c r="K1614" s="17">
        <v>2.1618290458115402E-2</v>
      </c>
      <c r="L1614" s="17">
        <v>1.9916331959948599E-2</v>
      </c>
      <c r="M1614" s="17"/>
      <c r="N1614" s="17">
        <v>5.5178662181740203E-2</v>
      </c>
      <c r="O1614" s="17">
        <v>9.1676158667228901E-3</v>
      </c>
      <c r="P1614" s="17">
        <v>3.7205367418911499E-2</v>
      </c>
      <c r="Q1614" s="17">
        <v>6.0772139271613901E-2</v>
      </c>
      <c r="R1614" s="17">
        <v>2.01264383009453E-2</v>
      </c>
      <c r="S1614" s="17"/>
      <c r="T1614" s="17">
        <v>3.0403709960391701E-2</v>
      </c>
      <c r="U1614" s="17">
        <v>3.0203300844224599E-2</v>
      </c>
      <c r="V1614" s="17">
        <v>2.64670345738468E-2</v>
      </c>
      <c r="W1614" s="17">
        <v>5.4208237453317203E-2</v>
      </c>
      <c r="X1614" s="17"/>
      <c r="Y1614" s="17">
        <v>5.5991958327043803E-2</v>
      </c>
      <c r="Z1614" s="17">
        <v>1.9200591846413199E-2</v>
      </c>
      <c r="AA1614" s="17">
        <v>4.03626675834374E-2</v>
      </c>
      <c r="AB1614" s="17">
        <v>4.9825242610879797E-2</v>
      </c>
      <c r="AC1614" s="17">
        <v>0</v>
      </c>
      <c r="AD1614" s="17">
        <v>1.9263678180400302E-2</v>
      </c>
      <c r="AE1614" s="17"/>
      <c r="AF1614" s="17">
        <v>2.5490619001007901E-2</v>
      </c>
      <c r="AG1614" s="17">
        <v>5.1035389756214501E-2</v>
      </c>
      <c r="AH1614" s="17"/>
      <c r="AI1614" s="17">
        <v>0</v>
      </c>
      <c r="AJ1614" s="17">
        <v>3.8696692722519403E-2</v>
      </c>
      <c r="AK1614" s="17">
        <v>5.68529865428428E-2</v>
      </c>
      <c r="AL1614" s="17">
        <v>2.42916369161464E-2</v>
      </c>
      <c r="AM1614" s="17">
        <v>3.6177501708430503E-2</v>
      </c>
      <c r="AN1614" s="17">
        <v>2.3889755372276299E-2</v>
      </c>
      <c r="AO1614" s="17">
        <v>0</v>
      </c>
      <c r="AP1614" s="17"/>
      <c r="AQ1614" s="17">
        <v>4.2816296232435699E-2</v>
      </c>
      <c r="AR1614" s="17">
        <v>3.5070858695737797E-2</v>
      </c>
      <c r="AS1614" s="17"/>
      <c r="AT1614" s="17">
        <v>3.7621428464678398E-2</v>
      </c>
      <c r="AU1614" s="17">
        <v>1.01184815424828E-2</v>
      </c>
      <c r="AV1614" s="17">
        <v>7.2590731078141804E-2</v>
      </c>
      <c r="AW1614" s="17"/>
      <c r="AX1614" s="17">
        <v>2.9485253118979701E-2</v>
      </c>
      <c r="AY1614" s="17">
        <v>3.6917479422267897E-2</v>
      </c>
      <c r="AZ1614" s="17"/>
      <c r="BA1614" s="17">
        <v>8.0666192322024197E-2</v>
      </c>
      <c r="BB1614" s="17">
        <v>5.3159095834926E-2</v>
      </c>
      <c r="BC1614" s="17">
        <v>1.4023531252993699E-2</v>
      </c>
      <c r="BD1614" s="17">
        <v>6.5025797052533807E-2</v>
      </c>
      <c r="BE1614" s="17">
        <v>1.50460555896904E-2</v>
      </c>
      <c r="BF1614" s="17"/>
      <c r="BG1614" s="17">
        <v>5.9731848656029297E-2</v>
      </c>
      <c r="BH1614" s="17">
        <v>2.4013527741377001E-2</v>
      </c>
    </row>
    <row r="1615" spans="2:60" x14ac:dyDescent="0.35">
      <c r="B1615" t="s">
        <v>280</v>
      </c>
      <c r="C1615" s="17">
        <v>2.2020866930842702E-2</v>
      </c>
      <c r="D1615" s="17">
        <v>2.3061847415588501E-2</v>
      </c>
      <c r="E1615" s="17">
        <v>2.1189667828790101E-2</v>
      </c>
      <c r="F1615" s="17"/>
      <c r="G1615" s="17">
        <v>7.1824511392841198E-2</v>
      </c>
      <c r="H1615" s="17">
        <v>1.46204496457711E-2</v>
      </c>
      <c r="I1615" s="17">
        <v>3.87662120894888E-2</v>
      </c>
      <c r="J1615" s="17">
        <v>2.3263857539917599E-2</v>
      </c>
      <c r="K1615" s="17">
        <v>1.15038624408891E-2</v>
      </c>
      <c r="L1615" s="17">
        <v>0</v>
      </c>
      <c r="M1615" s="17"/>
      <c r="N1615" s="17">
        <v>1.4863183192818499E-2</v>
      </c>
      <c r="O1615" s="17">
        <v>2.7958541617371501E-2</v>
      </c>
      <c r="P1615" s="17">
        <v>2.58027729089725E-2</v>
      </c>
      <c r="Q1615" s="17">
        <v>0</v>
      </c>
      <c r="R1615" s="17">
        <v>0</v>
      </c>
      <c r="S1615" s="17"/>
      <c r="T1615" s="17">
        <v>1.20890571089223E-2</v>
      </c>
      <c r="U1615" s="17">
        <v>0</v>
      </c>
      <c r="V1615" s="17">
        <v>3.6740080763310902E-2</v>
      </c>
      <c r="W1615" s="17">
        <v>2.2128521710814801E-2</v>
      </c>
      <c r="X1615" s="17"/>
      <c r="Y1615" s="17">
        <v>9.0835183805575894E-3</v>
      </c>
      <c r="Z1615" s="17">
        <v>2.6989846138470101E-2</v>
      </c>
      <c r="AA1615" s="17">
        <v>0</v>
      </c>
      <c r="AB1615" s="17">
        <v>2.7080540827865499E-2</v>
      </c>
      <c r="AC1615" s="17">
        <v>0</v>
      </c>
      <c r="AD1615" s="17">
        <v>4.9307994925765902E-2</v>
      </c>
      <c r="AE1615" s="17"/>
      <c r="AF1615" s="17">
        <v>1.99078990439303E-2</v>
      </c>
      <c r="AG1615" s="17">
        <v>2.0111739461700001E-2</v>
      </c>
      <c r="AH1615" s="17"/>
      <c r="AI1615" s="17">
        <v>0.11590148856466501</v>
      </c>
      <c r="AJ1615" s="17">
        <v>2.7966265596631502E-2</v>
      </c>
      <c r="AK1615" s="17">
        <v>1.45668298985135E-2</v>
      </c>
      <c r="AL1615" s="17">
        <v>2.3811317893069599E-2</v>
      </c>
      <c r="AM1615" s="17">
        <v>0</v>
      </c>
      <c r="AN1615" s="17">
        <v>0</v>
      </c>
      <c r="AO1615" s="17">
        <v>0</v>
      </c>
      <c r="AP1615" s="17"/>
      <c r="AQ1615" s="17">
        <v>4.97130946307019E-3</v>
      </c>
      <c r="AR1615" s="17">
        <v>2.54994473280243E-2</v>
      </c>
      <c r="AS1615" s="17"/>
      <c r="AT1615" s="17">
        <v>0</v>
      </c>
      <c r="AU1615" s="17">
        <v>4.6436211469574301E-2</v>
      </c>
      <c r="AV1615" s="17">
        <v>8.1833667114521395E-3</v>
      </c>
      <c r="AW1615" s="17"/>
      <c r="AX1615" s="17">
        <v>9.1025736683248894E-3</v>
      </c>
      <c r="AY1615" s="17">
        <v>2.6217794749937701E-2</v>
      </c>
      <c r="AZ1615" s="17"/>
      <c r="BA1615" s="17">
        <v>0</v>
      </c>
      <c r="BB1615" s="17">
        <v>8.8988316183861698E-3</v>
      </c>
      <c r="BC1615" s="17">
        <v>3.5453621646600902E-2</v>
      </c>
      <c r="BD1615" s="17">
        <v>0</v>
      </c>
      <c r="BE1615" s="17">
        <v>0</v>
      </c>
      <c r="BF1615" s="17"/>
      <c r="BG1615" s="17">
        <v>6.7724777645105198E-3</v>
      </c>
      <c r="BH1615" s="17">
        <v>0</v>
      </c>
    </row>
    <row r="1616" spans="2:60" x14ac:dyDescent="0.35">
      <c r="C1616" s="17"/>
      <c r="D1616" s="17"/>
      <c r="E1616" s="17"/>
      <c r="F1616" s="17"/>
      <c r="G1616" s="17"/>
      <c r="H1616" s="17"/>
      <c r="I1616" s="17"/>
      <c r="J1616" s="17"/>
      <c r="K1616" s="17"/>
      <c r="L1616" s="17"/>
      <c r="M1616" s="17"/>
      <c r="N1616" s="17"/>
      <c r="O1616" s="17"/>
      <c r="P1616" s="17"/>
      <c r="Q1616" s="17"/>
      <c r="R1616" s="17"/>
      <c r="S1616" s="17"/>
      <c r="T1616" s="17"/>
      <c r="U1616" s="17"/>
      <c r="V1616" s="17"/>
      <c r="W1616" s="17"/>
      <c r="X1616" s="17"/>
      <c r="Y1616" s="17"/>
      <c r="Z1616" s="17"/>
      <c r="AA1616" s="17"/>
      <c r="AB1616" s="17"/>
      <c r="AC1616" s="17"/>
      <c r="AD1616" s="17"/>
      <c r="AE1616" s="17"/>
      <c r="AF1616" s="17"/>
      <c r="AG1616" s="17"/>
      <c r="AH1616" s="17"/>
      <c r="AI1616" s="17"/>
      <c r="AJ1616" s="17"/>
      <c r="AK1616" s="17"/>
      <c r="AL1616" s="17"/>
      <c r="AM1616" s="17"/>
      <c r="AN1616" s="17"/>
      <c r="AO1616" s="17"/>
      <c r="AP1616" s="17"/>
      <c r="AQ1616" s="17"/>
      <c r="AR1616" s="17"/>
      <c r="AS1616" s="17"/>
      <c r="AT1616" s="17"/>
      <c r="AU1616" s="17"/>
      <c r="AV1616" s="17"/>
      <c r="AW1616" s="17"/>
      <c r="AX1616" s="17"/>
      <c r="AY1616" s="17"/>
      <c r="AZ1616" s="17"/>
      <c r="BA1616" s="17"/>
      <c r="BB1616" s="17"/>
      <c r="BC1616" s="17"/>
      <c r="BD1616" s="17"/>
      <c r="BE1616" s="17"/>
      <c r="BF1616" s="17"/>
      <c r="BG1616" s="17"/>
      <c r="BH1616" s="17"/>
    </row>
    <row r="1617" spans="2:60" x14ac:dyDescent="0.35">
      <c r="B1617" s="6" t="s">
        <v>500</v>
      </c>
      <c r="C1617" s="17"/>
      <c r="D1617" s="17"/>
      <c r="E1617" s="17"/>
      <c r="F1617" s="17"/>
      <c r="G1617" s="17"/>
      <c r="H1617" s="17"/>
      <c r="I1617" s="17"/>
      <c r="J1617" s="17"/>
      <c r="K1617" s="17"/>
      <c r="L1617" s="17"/>
      <c r="M1617" s="17"/>
      <c r="N1617" s="17"/>
      <c r="O1617" s="17"/>
      <c r="P1617" s="17"/>
      <c r="Q1617" s="17"/>
      <c r="R1617" s="17"/>
      <c r="S1617" s="17"/>
      <c r="T1617" s="17"/>
      <c r="U1617" s="17"/>
      <c r="V1617" s="17"/>
      <c r="W1617" s="17"/>
      <c r="X1617" s="17"/>
      <c r="Y1617" s="17"/>
      <c r="Z1617" s="17"/>
      <c r="AA1617" s="17"/>
      <c r="AB1617" s="17"/>
      <c r="AC1617" s="17"/>
      <c r="AD1617" s="17"/>
      <c r="AE1617" s="17"/>
      <c r="AF1617" s="17"/>
      <c r="AG1617" s="17"/>
      <c r="AH1617" s="17"/>
      <c r="AI1617" s="17"/>
      <c r="AJ1617" s="17"/>
      <c r="AK1617" s="17"/>
      <c r="AL1617" s="17"/>
      <c r="AM1617" s="17"/>
      <c r="AN1617" s="17"/>
      <c r="AO1617" s="17"/>
      <c r="AP1617" s="17"/>
      <c r="AQ1617" s="17"/>
      <c r="AR1617" s="17"/>
      <c r="AS1617" s="17"/>
      <c r="AT1617" s="17"/>
      <c r="AU1617" s="17"/>
      <c r="AV1617" s="17"/>
      <c r="AW1617" s="17"/>
      <c r="AX1617" s="17"/>
      <c r="AY1617" s="17"/>
      <c r="AZ1617" s="17"/>
      <c r="BA1617" s="17"/>
      <c r="BB1617" s="17"/>
      <c r="BC1617" s="17"/>
      <c r="BD1617" s="17"/>
      <c r="BE1617" s="17"/>
      <c r="BF1617" s="17"/>
      <c r="BG1617" s="17"/>
      <c r="BH1617" s="17"/>
    </row>
    <row r="1618" spans="2:60" x14ac:dyDescent="0.35">
      <c r="B1618" s="24" t="s">
        <v>182</v>
      </c>
      <c r="C1618" s="17"/>
      <c r="D1618" s="17"/>
      <c r="E1618" s="17"/>
      <c r="F1618" s="17"/>
      <c r="G1618" s="17"/>
      <c r="H1618" s="17"/>
      <c r="I1618" s="17"/>
      <c r="J1618" s="17"/>
      <c r="K1618" s="17"/>
      <c r="L1618" s="17"/>
      <c r="M1618" s="17"/>
      <c r="N1618" s="17"/>
      <c r="O1618" s="17"/>
      <c r="P1618" s="17"/>
      <c r="Q1618" s="17"/>
      <c r="R1618" s="17"/>
      <c r="S1618" s="17"/>
      <c r="T1618" s="17"/>
      <c r="U1618" s="17"/>
      <c r="V1618" s="17"/>
      <c r="W1618" s="17"/>
      <c r="X1618" s="17"/>
      <c r="Y1618" s="17"/>
      <c r="Z1618" s="17"/>
      <c r="AA1618" s="17"/>
      <c r="AB1618" s="17"/>
      <c r="AC1618" s="17"/>
      <c r="AD1618" s="17"/>
      <c r="AE1618" s="17"/>
      <c r="AF1618" s="17"/>
      <c r="AG1618" s="17"/>
      <c r="AH1618" s="17"/>
      <c r="AI1618" s="17"/>
      <c r="AJ1618" s="17"/>
      <c r="AK1618" s="17"/>
      <c r="AL1618" s="17"/>
      <c r="AM1618" s="17"/>
      <c r="AN1618" s="17"/>
      <c r="AO1618" s="17"/>
      <c r="AP1618" s="17"/>
      <c r="AQ1618" s="17"/>
      <c r="AR1618" s="17"/>
      <c r="AS1618" s="17"/>
      <c r="AT1618" s="17"/>
      <c r="AU1618" s="17"/>
      <c r="AV1618" s="17"/>
      <c r="AW1618" s="17"/>
      <c r="AX1618" s="17"/>
      <c r="AY1618" s="17"/>
      <c r="AZ1618" s="17"/>
      <c r="BA1618" s="17"/>
      <c r="BB1618" s="17"/>
      <c r="BC1618" s="17"/>
      <c r="BD1618" s="17"/>
      <c r="BE1618" s="17"/>
      <c r="BF1618" s="17"/>
      <c r="BG1618" s="17"/>
      <c r="BH1618" s="17"/>
    </row>
    <row r="1619" spans="2:60" x14ac:dyDescent="0.35">
      <c r="B1619" t="s">
        <v>348</v>
      </c>
      <c r="C1619" s="17">
        <v>0.14078032874990301</v>
      </c>
      <c r="D1619" s="17">
        <v>0.13718235215746299</v>
      </c>
      <c r="E1619" s="17">
        <v>0.139819563028589</v>
      </c>
      <c r="F1619" s="17"/>
      <c r="G1619" s="17">
        <v>0.15399215754974499</v>
      </c>
      <c r="H1619" s="17">
        <v>8.3985597410228194E-2</v>
      </c>
      <c r="I1619" s="17">
        <v>0.11452474852467</v>
      </c>
      <c r="J1619" s="17">
        <v>9.75420845429876E-2</v>
      </c>
      <c r="K1619" s="17">
        <v>0.184462503263745</v>
      </c>
      <c r="L1619" s="17">
        <v>0.199748250555356</v>
      </c>
      <c r="M1619" s="17"/>
      <c r="N1619" s="17">
        <v>0.28287543053101399</v>
      </c>
      <c r="O1619" s="17">
        <v>9.39342594261562E-2</v>
      </c>
      <c r="P1619" s="17">
        <v>9.8474597016026594E-2</v>
      </c>
      <c r="Q1619" s="17">
        <v>0.116597645843366</v>
      </c>
      <c r="R1619" s="17">
        <v>4.6454566413937998E-2</v>
      </c>
      <c r="S1619" s="17"/>
      <c r="T1619" s="17">
        <v>0.153959907944726</v>
      </c>
      <c r="U1619" s="17">
        <v>0.12078813277556499</v>
      </c>
      <c r="V1619" s="17">
        <v>0.15494476177643199</v>
      </c>
      <c r="W1619" s="17">
        <v>0.121445942438274</v>
      </c>
      <c r="X1619" s="17"/>
      <c r="Y1619" s="17">
        <v>0.123896923744862</v>
      </c>
      <c r="Z1619" s="17">
        <v>9.97336400096758E-2</v>
      </c>
      <c r="AA1619" s="17">
        <v>0.36824692703613798</v>
      </c>
      <c r="AB1619" s="17">
        <v>0.21522738279642101</v>
      </c>
      <c r="AC1619" s="17">
        <v>0</v>
      </c>
      <c r="AD1619" s="17">
        <v>0.24312986665900899</v>
      </c>
      <c r="AE1619" s="17"/>
      <c r="AF1619" s="17">
        <v>0.110339527906942</v>
      </c>
      <c r="AG1619" s="17">
        <v>0.188020770341632</v>
      </c>
      <c r="AH1619" s="17"/>
      <c r="AI1619" s="17">
        <v>0.12966659266220201</v>
      </c>
      <c r="AJ1619" s="17">
        <v>0.20859933785936599</v>
      </c>
      <c r="AK1619" s="17">
        <v>9.5500383867166597E-2</v>
      </c>
      <c r="AL1619" s="17">
        <v>0.19447083463784801</v>
      </c>
      <c r="AM1619" s="17">
        <v>9.8725905304305597E-2</v>
      </c>
      <c r="AN1619" s="17">
        <v>9.0380142440932607E-2</v>
      </c>
      <c r="AO1619" s="17">
        <v>0.12259214476489</v>
      </c>
      <c r="AP1619" s="17"/>
      <c r="AQ1619" s="17">
        <v>0.116848393543539</v>
      </c>
      <c r="AR1619" s="17">
        <v>0.154801977888187</v>
      </c>
      <c r="AS1619" s="17"/>
      <c r="AT1619" s="17">
        <v>0.106886693772537</v>
      </c>
      <c r="AU1619" s="17">
        <v>0.15584118708685099</v>
      </c>
      <c r="AV1619" s="17">
        <v>0.154309760739296</v>
      </c>
      <c r="AW1619" s="17"/>
      <c r="AX1619" s="17">
        <v>0.134599347859682</v>
      </c>
      <c r="AY1619" s="17">
        <v>0.14280350852832599</v>
      </c>
      <c r="AZ1619" s="17"/>
      <c r="BA1619" s="17">
        <v>0.164199205911081</v>
      </c>
      <c r="BB1619" s="17">
        <v>0.144529354246729</v>
      </c>
      <c r="BC1619" s="17">
        <v>0.117725559690898</v>
      </c>
      <c r="BD1619" s="17">
        <v>8.9084875436056699E-2</v>
      </c>
      <c r="BE1619" s="17">
        <v>0.16887035884354001</v>
      </c>
      <c r="BF1619" s="17"/>
      <c r="BG1619" s="17">
        <v>0.14854151852248301</v>
      </c>
      <c r="BH1619" s="17">
        <v>0.15122487206323501</v>
      </c>
    </row>
    <row r="1620" spans="2:60" x14ac:dyDescent="0.35">
      <c r="B1620" t="s">
        <v>349</v>
      </c>
      <c r="C1620" s="17">
        <v>0.249423548498446</v>
      </c>
      <c r="D1620" s="17">
        <v>0.25385802414547798</v>
      </c>
      <c r="E1620" s="17">
        <v>0.24567327541474099</v>
      </c>
      <c r="F1620" s="17"/>
      <c r="G1620" s="17">
        <v>0.114764192124683</v>
      </c>
      <c r="H1620" s="17">
        <v>0.23766469754340999</v>
      </c>
      <c r="I1620" s="17">
        <v>0.26493320866280001</v>
      </c>
      <c r="J1620" s="17">
        <v>0.256658171082359</v>
      </c>
      <c r="K1620" s="17">
        <v>0.25947477042448103</v>
      </c>
      <c r="L1620" s="17">
        <v>0.30094016321649097</v>
      </c>
      <c r="M1620" s="17"/>
      <c r="N1620" s="17">
        <v>0.238830585070649</v>
      </c>
      <c r="O1620" s="17">
        <v>0.29013313444590799</v>
      </c>
      <c r="P1620" s="17">
        <v>0.246656675430456</v>
      </c>
      <c r="Q1620" s="17">
        <v>0.22514532785939401</v>
      </c>
      <c r="R1620" s="17">
        <v>0.15956194987389899</v>
      </c>
      <c r="S1620" s="17"/>
      <c r="T1620" s="17">
        <v>0.16538667161712101</v>
      </c>
      <c r="U1620" s="17">
        <v>0.269217647959962</v>
      </c>
      <c r="V1620" s="17">
        <v>0.29028422314486202</v>
      </c>
      <c r="W1620" s="17">
        <v>0.23466202183576301</v>
      </c>
      <c r="X1620" s="17"/>
      <c r="Y1620" s="17">
        <v>0.19138791291406199</v>
      </c>
      <c r="Z1620" s="17">
        <v>0.30434795861892999</v>
      </c>
      <c r="AA1620" s="17">
        <v>0.177562443727937</v>
      </c>
      <c r="AB1620" s="17">
        <v>0.253148641861283</v>
      </c>
      <c r="AC1620" s="17">
        <v>0</v>
      </c>
      <c r="AD1620" s="17">
        <v>0.22577132801830399</v>
      </c>
      <c r="AE1620" s="17"/>
      <c r="AF1620" s="17">
        <v>0.26778026028055701</v>
      </c>
      <c r="AG1620" s="17">
        <v>0.21129767690552501</v>
      </c>
      <c r="AH1620" s="17"/>
      <c r="AI1620" s="17">
        <v>0.24676044494440599</v>
      </c>
      <c r="AJ1620" s="17">
        <v>0.29490824888334399</v>
      </c>
      <c r="AK1620" s="17">
        <v>0.246369497076181</v>
      </c>
      <c r="AL1620" s="17">
        <v>0.26190288854510102</v>
      </c>
      <c r="AM1620" s="17">
        <v>0.21748692685875901</v>
      </c>
      <c r="AN1620" s="17">
        <v>0.171100158268919</v>
      </c>
      <c r="AO1620" s="17">
        <v>0.33416106340698498</v>
      </c>
      <c r="AP1620" s="17"/>
      <c r="AQ1620" s="17">
        <v>0.226452859153249</v>
      </c>
      <c r="AR1620" s="17">
        <v>0.30123445518346298</v>
      </c>
      <c r="AS1620" s="17"/>
      <c r="AT1620" s="17">
        <v>0.28884916650928</v>
      </c>
      <c r="AU1620" s="17">
        <v>0.20564106841626301</v>
      </c>
      <c r="AV1620" s="17">
        <v>0.278179961538015</v>
      </c>
      <c r="AW1620" s="17"/>
      <c r="AX1620" s="17">
        <v>0.232473164739355</v>
      </c>
      <c r="AY1620" s="17">
        <v>0.25497180601080299</v>
      </c>
      <c r="AZ1620" s="17"/>
      <c r="BA1620" s="17">
        <v>0.35846923679409398</v>
      </c>
      <c r="BB1620" s="17">
        <v>0.21604149598196001</v>
      </c>
      <c r="BC1620" s="17">
        <v>0.227066103345056</v>
      </c>
      <c r="BD1620" s="17">
        <v>0.237788172316232</v>
      </c>
      <c r="BE1620" s="17">
        <v>0.37515696799902098</v>
      </c>
      <c r="BF1620" s="17"/>
      <c r="BG1620" s="17">
        <v>0.24509323990529999</v>
      </c>
      <c r="BH1620" s="17">
        <v>0.34477626257837002</v>
      </c>
    </row>
    <row r="1621" spans="2:60" x14ac:dyDescent="0.35">
      <c r="B1621" t="s">
        <v>350</v>
      </c>
      <c r="C1621" s="17">
        <v>0.42880112559912598</v>
      </c>
      <c r="D1621" s="17">
        <v>0.41117171407458097</v>
      </c>
      <c r="E1621" s="17">
        <v>0.44306962835189001</v>
      </c>
      <c r="F1621" s="17"/>
      <c r="G1621" s="17">
        <v>0.48646282947802499</v>
      </c>
      <c r="H1621" s="17">
        <v>0.425785746810598</v>
      </c>
      <c r="I1621" s="17">
        <v>0.38869693049896398</v>
      </c>
      <c r="J1621" s="17">
        <v>0.426827834678706</v>
      </c>
      <c r="K1621" s="17">
        <v>0.44472979614873498</v>
      </c>
      <c r="L1621" s="17">
        <v>0.42214658870766297</v>
      </c>
      <c r="M1621" s="17"/>
      <c r="N1621" s="17">
        <v>0.31927031400828298</v>
      </c>
      <c r="O1621" s="17">
        <v>0.40603998420119802</v>
      </c>
      <c r="P1621" s="17">
        <v>0.46471784857080001</v>
      </c>
      <c r="Q1621" s="17">
        <v>0.57242886761994205</v>
      </c>
      <c r="R1621" s="17">
        <v>0.49806404783125602</v>
      </c>
      <c r="S1621" s="17"/>
      <c r="T1621" s="17">
        <v>0.492865963709266</v>
      </c>
      <c r="U1621" s="17">
        <v>0.40012383471740098</v>
      </c>
      <c r="V1621" s="17">
        <v>0.38906830893258998</v>
      </c>
      <c r="W1621" s="17">
        <v>0.46210440444420398</v>
      </c>
      <c r="X1621" s="17"/>
      <c r="Y1621" s="17">
        <v>0.45816728507998999</v>
      </c>
      <c r="Z1621" s="17">
        <v>0.43449447301510902</v>
      </c>
      <c r="AA1621" s="17">
        <v>6.2604926173141395E-2</v>
      </c>
      <c r="AB1621" s="17">
        <v>0.40068317663076602</v>
      </c>
      <c r="AC1621" s="17">
        <v>1</v>
      </c>
      <c r="AD1621" s="17">
        <v>0.42251367147811197</v>
      </c>
      <c r="AE1621" s="17"/>
      <c r="AF1621" s="17">
        <v>0.43816836606936899</v>
      </c>
      <c r="AG1621" s="17">
        <v>0.43226876651721902</v>
      </c>
      <c r="AH1621" s="17"/>
      <c r="AI1621" s="17">
        <v>0.28414640475599801</v>
      </c>
      <c r="AJ1621" s="17">
        <v>0.31987299137080999</v>
      </c>
      <c r="AK1621" s="17">
        <v>0.49192350597960599</v>
      </c>
      <c r="AL1621" s="17">
        <v>0.35468244753626499</v>
      </c>
      <c r="AM1621" s="17">
        <v>0.50360588310816701</v>
      </c>
      <c r="AN1621" s="17">
        <v>0.61091339681512502</v>
      </c>
      <c r="AO1621" s="17">
        <v>0.54324679182812596</v>
      </c>
      <c r="AP1621" s="17"/>
      <c r="AQ1621" s="17">
        <v>0.47943750659150502</v>
      </c>
      <c r="AR1621" s="17">
        <v>0.36814892393739601</v>
      </c>
      <c r="AS1621" s="17"/>
      <c r="AT1621" s="17">
        <v>0.422385126111118</v>
      </c>
      <c r="AU1621" s="17">
        <v>0.47142359064509198</v>
      </c>
      <c r="AV1621" s="17">
        <v>0.40101236216149</v>
      </c>
      <c r="AW1621" s="17"/>
      <c r="AX1621" s="17">
        <v>0.42766535463215599</v>
      </c>
      <c r="AY1621" s="17">
        <v>0.42917289003168302</v>
      </c>
      <c r="AZ1621" s="17"/>
      <c r="BA1621" s="17">
        <v>0.38278962548582202</v>
      </c>
      <c r="BB1621" s="17">
        <v>0.48898124231405199</v>
      </c>
      <c r="BC1621" s="17">
        <v>0.46376166113219203</v>
      </c>
      <c r="BD1621" s="17">
        <v>0.199164703831854</v>
      </c>
      <c r="BE1621" s="17">
        <v>0.35722613141774501</v>
      </c>
      <c r="BF1621" s="17"/>
      <c r="BG1621" s="17">
        <v>0.467320773354088</v>
      </c>
      <c r="BH1621" s="17">
        <v>0.32226900999882202</v>
      </c>
    </row>
    <row r="1622" spans="2:60" x14ac:dyDescent="0.35">
      <c r="B1622" t="s">
        <v>351</v>
      </c>
      <c r="C1622" s="17">
        <v>0.111813963540959</v>
      </c>
      <c r="D1622" s="17">
        <v>0.121567995577939</v>
      </c>
      <c r="E1622" s="17">
        <v>0.106368816449873</v>
      </c>
      <c r="F1622" s="17"/>
      <c r="G1622" s="17">
        <v>0.12290219603338901</v>
      </c>
      <c r="H1622" s="17">
        <v>0.15811794728678399</v>
      </c>
      <c r="I1622" s="17">
        <v>0.136907918560499</v>
      </c>
      <c r="J1622" s="17">
        <v>0.13910631613539301</v>
      </c>
      <c r="K1622" s="17">
        <v>9.82799250683207E-2</v>
      </c>
      <c r="L1622" s="17">
        <v>3.8550819295143299E-2</v>
      </c>
      <c r="M1622" s="17"/>
      <c r="N1622" s="17">
        <v>7.7343073077875399E-2</v>
      </c>
      <c r="O1622" s="17">
        <v>9.9957958451505999E-2</v>
      </c>
      <c r="P1622" s="17">
        <v>0.17576144866910201</v>
      </c>
      <c r="Q1622" s="17">
        <v>3.2435713461593497E-2</v>
      </c>
      <c r="R1622" s="17">
        <v>0.19723775039375499</v>
      </c>
      <c r="S1622" s="17"/>
      <c r="T1622" s="17">
        <v>0.110488298003205</v>
      </c>
      <c r="U1622" s="17">
        <v>8.8233643752737706E-2</v>
      </c>
      <c r="V1622" s="17">
        <v>9.7104657954080395E-2</v>
      </c>
      <c r="W1622" s="17">
        <v>0.15076465378637999</v>
      </c>
      <c r="X1622" s="17"/>
      <c r="Y1622" s="17">
        <v>0.13484911349558701</v>
      </c>
      <c r="Z1622" s="17">
        <v>9.8322296284391306E-2</v>
      </c>
      <c r="AA1622" s="17">
        <v>0.39158570306278401</v>
      </c>
      <c r="AB1622" s="17">
        <v>6.02222333402841E-2</v>
      </c>
      <c r="AC1622" s="17">
        <v>0</v>
      </c>
      <c r="AD1622" s="17">
        <v>6.9932654779561204E-2</v>
      </c>
      <c r="AE1622" s="17"/>
      <c r="AF1622" s="17">
        <v>0.123194864152688</v>
      </c>
      <c r="AG1622" s="17">
        <v>9.3297554034961996E-2</v>
      </c>
      <c r="AH1622" s="17"/>
      <c r="AI1622" s="17">
        <v>5.93684834350399E-2</v>
      </c>
      <c r="AJ1622" s="17">
        <v>0.113798920855436</v>
      </c>
      <c r="AK1622" s="17">
        <v>0.11082046537932499</v>
      </c>
      <c r="AL1622" s="17">
        <v>8.7562947338340497E-2</v>
      </c>
      <c r="AM1622" s="17">
        <v>0.15680398679183599</v>
      </c>
      <c r="AN1622" s="17">
        <v>7.1616244873803803E-2</v>
      </c>
      <c r="AO1622" s="17">
        <v>0</v>
      </c>
      <c r="AP1622" s="17"/>
      <c r="AQ1622" s="17">
        <v>0.140711475901871</v>
      </c>
      <c r="AR1622" s="17">
        <v>9.3294221784257003E-2</v>
      </c>
      <c r="AS1622" s="17"/>
      <c r="AT1622" s="17">
        <v>0.122456417406023</v>
      </c>
      <c r="AU1622" s="17">
        <v>0.108912226906538</v>
      </c>
      <c r="AV1622" s="17">
        <v>0.11921942874748701</v>
      </c>
      <c r="AW1622" s="17"/>
      <c r="AX1622" s="17">
        <v>0.113464306440985</v>
      </c>
      <c r="AY1622" s="17">
        <v>0.111273767665564</v>
      </c>
      <c r="AZ1622" s="17"/>
      <c r="BA1622" s="17">
        <v>5.88214422593216E-2</v>
      </c>
      <c r="BB1622" s="17">
        <v>9.4336166287356193E-2</v>
      </c>
      <c r="BC1622" s="17">
        <v>0.13796255808329899</v>
      </c>
      <c r="BD1622" s="17">
        <v>0.29410217005766198</v>
      </c>
      <c r="BE1622" s="17">
        <v>8.0280706016937306E-2</v>
      </c>
      <c r="BF1622" s="17"/>
      <c r="BG1622" s="17">
        <v>8.7092039110393704E-2</v>
      </c>
      <c r="BH1622" s="17">
        <v>0.127569807441647</v>
      </c>
    </row>
    <row r="1623" spans="2:60" x14ac:dyDescent="0.35">
      <c r="B1623" t="s">
        <v>352</v>
      </c>
      <c r="C1623" s="17">
        <v>3.5766929894266698E-2</v>
      </c>
      <c r="D1623" s="17">
        <v>4.9328226664143902E-2</v>
      </c>
      <c r="E1623" s="17">
        <v>2.6294223886333401E-2</v>
      </c>
      <c r="F1623" s="17"/>
      <c r="G1623" s="17">
        <v>2.6583983071287801E-2</v>
      </c>
      <c r="H1623" s="17">
        <v>7.5788016503687702E-2</v>
      </c>
      <c r="I1623" s="17">
        <v>5.5561937530175E-2</v>
      </c>
      <c r="J1623" s="17">
        <v>3.8243535636081301E-2</v>
      </c>
      <c r="K1623" s="17">
        <v>1.3053005094718699E-2</v>
      </c>
      <c r="L1623" s="17">
        <v>8.6945292182095194E-3</v>
      </c>
      <c r="M1623" s="17"/>
      <c r="N1623" s="17">
        <v>6.4554557117882105E-2</v>
      </c>
      <c r="O1623" s="17">
        <v>3.5851283536623799E-2</v>
      </c>
      <c r="P1623" s="17">
        <v>5.8762502975955103E-3</v>
      </c>
      <c r="Q1623" s="17">
        <v>1.56147010139776E-2</v>
      </c>
      <c r="R1623" s="17">
        <v>9.8681685487151602E-2</v>
      </c>
      <c r="S1623" s="17"/>
      <c r="T1623" s="17">
        <v>3.3972764248574698E-2</v>
      </c>
      <c r="U1623" s="17">
        <v>9.4408355132805197E-2</v>
      </c>
      <c r="V1623" s="17">
        <v>1.6067939915128601E-2</v>
      </c>
      <c r="W1623" s="17">
        <v>3.1022977495378801E-2</v>
      </c>
      <c r="X1623" s="17"/>
      <c r="Y1623" s="17">
        <v>4.9000970221841599E-2</v>
      </c>
      <c r="Z1623" s="17">
        <v>2.4150297959411E-2</v>
      </c>
      <c r="AA1623" s="17">
        <v>0</v>
      </c>
      <c r="AB1623" s="17">
        <v>7.07185653712471E-2</v>
      </c>
      <c r="AC1623" s="17">
        <v>0</v>
      </c>
      <c r="AD1623" s="17">
        <v>1.8328842276780201E-2</v>
      </c>
      <c r="AE1623" s="17"/>
      <c r="AF1623" s="17">
        <v>2.95263427028725E-2</v>
      </c>
      <c r="AG1623" s="17">
        <v>3.5650856566039099E-2</v>
      </c>
      <c r="AH1623" s="17"/>
      <c r="AI1623" s="17">
        <v>3.4950724634834597E-2</v>
      </c>
      <c r="AJ1623" s="17">
        <v>4.97921967011246E-2</v>
      </c>
      <c r="AK1623" s="17">
        <v>1.1803016037419701E-2</v>
      </c>
      <c r="AL1623" s="17">
        <v>8.0479743706450099E-2</v>
      </c>
      <c r="AM1623" s="17">
        <v>2.33772979369322E-2</v>
      </c>
      <c r="AN1623" s="17">
        <v>3.1631976211895597E-2</v>
      </c>
      <c r="AO1623" s="17">
        <v>0</v>
      </c>
      <c r="AP1623" s="17"/>
      <c r="AQ1623" s="17">
        <v>2.3741019870662999E-2</v>
      </c>
      <c r="AR1623" s="17">
        <v>4.4702263001045899E-2</v>
      </c>
      <c r="AS1623" s="17"/>
      <c r="AT1623" s="17">
        <v>5.94225962010426E-2</v>
      </c>
      <c r="AU1623" s="17">
        <v>2.74425029805976E-2</v>
      </c>
      <c r="AV1623" s="17">
        <v>3.3657831585192199E-2</v>
      </c>
      <c r="AW1623" s="17"/>
      <c r="AX1623" s="17">
        <v>6.1569843393083003E-2</v>
      </c>
      <c r="AY1623" s="17">
        <v>2.7321032108399399E-2</v>
      </c>
      <c r="AZ1623" s="17"/>
      <c r="BA1623" s="17">
        <v>0</v>
      </c>
      <c r="BB1623" s="17">
        <v>4.6584253145901998E-2</v>
      </c>
      <c r="BC1623" s="17">
        <v>3.3364396781747699E-2</v>
      </c>
      <c r="BD1623" s="17">
        <v>0.17986007835819501</v>
      </c>
      <c r="BE1623" s="17">
        <v>1.8465835722756702E-2</v>
      </c>
      <c r="BF1623" s="17"/>
      <c r="BG1623" s="17">
        <v>3.7082215231533301E-2</v>
      </c>
      <c r="BH1623" s="17">
        <v>5.41600479179263E-2</v>
      </c>
    </row>
    <row r="1624" spans="2:60" x14ac:dyDescent="0.35">
      <c r="B1624" t="s">
        <v>280</v>
      </c>
      <c r="C1624" s="17">
        <v>3.3414103717298499E-2</v>
      </c>
      <c r="D1624" s="17">
        <v>2.6891687380395098E-2</v>
      </c>
      <c r="E1624" s="17">
        <v>3.8774492868573297E-2</v>
      </c>
      <c r="F1624" s="17"/>
      <c r="G1624" s="17">
        <v>9.5294641742870806E-2</v>
      </c>
      <c r="H1624" s="17">
        <v>1.86579944452922E-2</v>
      </c>
      <c r="I1624" s="17">
        <v>3.9375256222891203E-2</v>
      </c>
      <c r="J1624" s="17">
        <v>4.1622057924473099E-2</v>
      </c>
      <c r="K1624" s="17">
        <v>0</v>
      </c>
      <c r="L1624" s="17">
        <v>2.9919649007138199E-2</v>
      </c>
      <c r="M1624" s="17"/>
      <c r="N1624" s="17">
        <v>1.7126040194296002E-2</v>
      </c>
      <c r="O1624" s="17">
        <v>7.4083379938608404E-2</v>
      </c>
      <c r="P1624" s="17">
        <v>8.5131800160196495E-3</v>
      </c>
      <c r="Q1624" s="17">
        <v>3.7777744201726998E-2</v>
      </c>
      <c r="R1624" s="17">
        <v>0</v>
      </c>
      <c r="S1624" s="17"/>
      <c r="T1624" s="17">
        <v>4.3326394477106699E-2</v>
      </c>
      <c r="U1624" s="17">
        <v>2.72283856615291E-2</v>
      </c>
      <c r="V1624" s="17">
        <v>5.2530108276907503E-2</v>
      </c>
      <c r="W1624" s="17">
        <v>0</v>
      </c>
      <c r="X1624" s="17"/>
      <c r="Y1624" s="17">
        <v>4.2697794543656999E-2</v>
      </c>
      <c r="Z1624" s="17">
        <v>3.8951334112482902E-2</v>
      </c>
      <c r="AA1624" s="17">
        <v>0</v>
      </c>
      <c r="AB1624" s="17">
        <v>0</v>
      </c>
      <c r="AC1624" s="17">
        <v>0</v>
      </c>
      <c r="AD1624" s="17">
        <v>2.0323636788232902E-2</v>
      </c>
      <c r="AE1624" s="17"/>
      <c r="AF1624" s="17">
        <v>3.0990638887571399E-2</v>
      </c>
      <c r="AG1624" s="17">
        <v>3.9464375634622899E-2</v>
      </c>
      <c r="AH1624" s="17"/>
      <c r="AI1624" s="17">
        <v>0.24510734956751901</v>
      </c>
      <c r="AJ1624" s="17">
        <v>1.3028304329919501E-2</v>
      </c>
      <c r="AK1624" s="17">
        <v>4.3583131660300999E-2</v>
      </c>
      <c r="AL1624" s="17">
        <v>2.0901138235995199E-2</v>
      </c>
      <c r="AM1624" s="17">
        <v>0</v>
      </c>
      <c r="AN1624" s="17">
        <v>2.4358081389324E-2</v>
      </c>
      <c r="AO1624" s="17">
        <v>0</v>
      </c>
      <c r="AP1624" s="17"/>
      <c r="AQ1624" s="17">
        <v>1.2808744939172801E-2</v>
      </c>
      <c r="AR1624" s="17">
        <v>3.78181582056515E-2</v>
      </c>
      <c r="AS1624" s="17"/>
      <c r="AT1624" s="17">
        <v>0</v>
      </c>
      <c r="AU1624" s="17">
        <v>3.0739423964658001E-2</v>
      </c>
      <c r="AV1624" s="17">
        <v>1.3620655228519501E-2</v>
      </c>
      <c r="AW1624" s="17"/>
      <c r="AX1624" s="17">
        <v>3.0227982934739502E-2</v>
      </c>
      <c r="AY1624" s="17">
        <v>3.4456995655224601E-2</v>
      </c>
      <c r="AZ1624" s="17"/>
      <c r="BA1624" s="17">
        <v>3.5720489549681197E-2</v>
      </c>
      <c r="BB1624" s="17">
        <v>9.5274880239998201E-3</v>
      </c>
      <c r="BC1624" s="17">
        <v>2.0119720966807801E-2</v>
      </c>
      <c r="BD1624" s="17">
        <v>0</v>
      </c>
      <c r="BE1624" s="17">
        <v>0</v>
      </c>
      <c r="BF1624" s="17"/>
      <c r="BG1624" s="17">
        <v>1.4870213876202E-2</v>
      </c>
      <c r="BH1624" s="17">
        <v>0</v>
      </c>
    </row>
    <row r="1625" spans="2:60" x14ac:dyDescent="0.35">
      <c r="C1625" s="17"/>
      <c r="D1625" s="17"/>
      <c r="E1625" s="17"/>
      <c r="F1625" s="17"/>
      <c r="G1625" s="17"/>
      <c r="H1625" s="17"/>
      <c r="I1625" s="17"/>
      <c r="J1625" s="17"/>
      <c r="K1625" s="17"/>
      <c r="L1625" s="17"/>
      <c r="M1625" s="17"/>
      <c r="N1625" s="17"/>
      <c r="O1625" s="17"/>
      <c r="P1625" s="17"/>
      <c r="Q1625" s="17"/>
      <c r="R1625" s="17"/>
      <c r="S1625" s="17"/>
      <c r="T1625" s="17"/>
      <c r="U1625" s="17"/>
      <c r="V1625" s="17"/>
      <c r="W1625" s="17"/>
      <c r="X1625" s="17"/>
      <c r="Y1625" s="17"/>
      <c r="Z1625" s="17"/>
      <c r="AA1625" s="17"/>
      <c r="AB1625" s="17"/>
      <c r="AC1625" s="17"/>
      <c r="AD1625" s="17"/>
      <c r="AE1625" s="17"/>
      <c r="AF1625" s="17"/>
      <c r="AG1625" s="17"/>
      <c r="AH1625" s="17"/>
      <c r="AI1625" s="17"/>
      <c r="AJ1625" s="17"/>
      <c r="AK1625" s="17"/>
      <c r="AL1625" s="17"/>
      <c r="AM1625" s="17"/>
      <c r="AN1625" s="17"/>
      <c r="AO1625" s="17"/>
      <c r="AP1625" s="17"/>
      <c r="AQ1625" s="17"/>
      <c r="AR1625" s="17"/>
      <c r="AS1625" s="17"/>
      <c r="AT1625" s="17"/>
      <c r="AU1625" s="17"/>
      <c r="AV1625" s="17"/>
      <c r="AW1625" s="17"/>
      <c r="AX1625" s="17"/>
      <c r="AY1625" s="17"/>
      <c r="AZ1625" s="17"/>
      <c r="BA1625" s="17"/>
      <c r="BB1625" s="17"/>
      <c r="BC1625" s="17"/>
      <c r="BD1625" s="17"/>
      <c r="BE1625" s="17"/>
      <c r="BF1625" s="17"/>
      <c r="BG1625" s="17"/>
      <c r="BH1625" s="17"/>
    </row>
    <row r="1626" spans="2:60" x14ac:dyDescent="0.35">
      <c r="B1626" s="6" t="s">
        <v>501</v>
      </c>
      <c r="C1626" s="17"/>
      <c r="D1626" s="17"/>
      <c r="E1626" s="17"/>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17"/>
      <c r="AE1626" s="17"/>
      <c r="AF1626" s="17"/>
      <c r="AG1626" s="17"/>
      <c r="AH1626" s="17"/>
      <c r="AI1626" s="17"/>
      <c r="AJ1626" s="17"/>
      <c r="AK1626" s="17"/>
      <c r="AL1626" s="17"/>
      <c r="AM1626" s="17"/>
      <c r="AN1626" s="17"/>
      <c r="AO1626" s="17"/>
      <c r="AP1626" s="17"/>
      <c r="AQ1626" s="17"/>
      <c r="AR1626" s="17"/>
      <c r="AS1626" s="17"/>
      <c r="AT1626" s="17"/>
      <c r="AU1626" s="17"/>
      <c r="AV1626" s="17"/>
      <c r="AW1626" s="17"/>
      <c r="AX1626" s="17"/>
      <c r="AY1626" s="17"/>
      <c r="AZ1626" s="17"/>
      <c r="BA1626" s="17"/>
      <c r="BB1626" s="17"/>
      <c r="BC1626" s="17"/>
      <c r="BD1626" s="17"/>
      <c r="BE1626" s="17"/>
      <c r="BF1626" s="17"/>
      <c r="BG1626" s="17"/>
      <c r="BH1626" s="17"/>
    </row>
    <row r="1627" spans="2:60" x14ac:dyDescent="0.35">
      <c r="B1627" s="24" t="s">
        <v>182</v>
      </c>
      <c r="C1627" s="17"/>
      <c r="D1627" s="17"/>
      <c r="E1627" s="17"/>
      <c r="F1627" s="17"/>
      <c r="G1627" s="17"/>
      <c r="H1627" s="17"/>
      <c r="I1627" s="17"/>
      <c r="J1627" s="17"/>
      <c r="K1627" s="17"/>
      <c r="L1627" s="17"/>
      <c r="M1627" s="17"/>
      <c r="N1627" s="17"/>
      <c r="O1627" s="17"/>
      <c r="P1627" s="17"/>
      <c r="Q1627" s="17"/>
      <c r="R1627" s="17"/>
      <c r="S1627" s="17"/>
      <c r="T1627" s="17"/>
      <c r="U1627" s="17"/>
      <c r="V1627" s="17"/>
      <c r="W1627" s="17"/>
      <c r="X1627" s="17"/>
      <c r="Y1627" s="17"/>
      <c r="Z1627" s="17"/>
      <c r="AA1627" s="17"/>
      <c r="AB1627" s="17"/>
      <c r="AC1627" s="17"/>
      <c r="AD1627" s="17"/>
      <c r="AE1627" s="17"/>
      <c r="AF1627" s="17"/>
      <c r="AG1627" s="17"/>
      <c r="AH1627" s="17"/>
      <c r="AI1627" s="17"/>
      <c r="AJ1627" s="17"/>
      <c r="AK1627" s="17"/>
      <c r="AL1627" s="17"/>
      <c r="AM1627" s="17"/>
      <c r="AN1627" s="17"/>
      <c r="AO1627" s="17"/>
      <c r="AP1627" s="17"/>
      <c r="AQ1627" s="17"/>
      <c r="AR1627" s="17"/>
      <c r="AS1627" s="17"/>
      <c r="AT1627" s="17"/>
      <c r="AU1627" s="17"/>
      <c r="AV1627" s="17"/>
      <c r="AW1627" s="17"/>
      <c r="AX1627" s="17"/>
      <c r="AY1627" s="17"/>
      <c r="AZ1627" s="17"/>
      <c r="BA1627" s="17"/>
      <c r="BB1627" s="17"/>
      <c r="BC1627" s="17"/>
      <c r="BD1627" s="17"/>
      <c r="BE1627" s="17"/>
      <c r="BF1627" s="17"/>
      <c r="BG1627" s="17"/>
      <c r="BH1627" s="17"/>
    </row>
    <row r="1628" spans="2:60" x14ac:dyDescent="0.35">
      <c r="B1628" t="s">
        <v>348</v>
      </c>
      <c r="C1628" s="17">
        <v>0.20828413702637799</v>
      </c>
      <c r="D1628" s="17">
        <v>0.162327671703966</v>
      </c>
      <c r="E1628" s="17">
        <v>0.256285052342765</v>
      </c>
      <c r="F1628" s="17"/>
      <c r="G1628" s="17">
        <v>0.19270633024023301</v>
      </c>
      <c r="H1628" s="17">
        <v>0.162064764485091</v>
      </c>
      <c r="I1628" s="17">
        <v>9.5710591167352504E-2</v>
      </c>
      <c r="J1628" s="17">
        <v>0.24283260301331799</v>
      </c>
      <c r="K1628" s="17">
        <v>0.222713893889494</v>
      </c>
      <c r="L1628" s="17">
        <v>0.29894833774258101</v>
      </c>
      <c r="M1628" s="17"/>
      <c r="N1628" s="17">
        <v>0.26028873160058202</v>
      </c>
      <c r="O1628" s="17">
        <v>0.29288660634048203</v>
      </c>
      <c r="P1628" s="17">
        <v>0.15558663867326</v>
      </c>
      <c r="Q1628" s="17">
        <v>0.21119459710264499</v>
      </c>
      <c r="R1628" s="17">
        <v>9.4952561629017496E-2</v>
      </c>
      <c r="S1628" s="17"/>
      <c r="T1628" s="17">
        <v>0.24657023384406601</v>
      </c>
      <c r="U1628" s="17">
        <v>0.15669029701657</v>
      </c>
      <c r="V1628" s="17">
        <v>0.246060904112785</v>
      </c>
      <c r="W1628" s="17">
        <v>0.16341988032889901</v>
      </c>
      <c r="X1628" s="17"/>
      <c r="Y1628" s="17">
        <v>0.17742138850040201</v>
      </c>
      <c r="Z1628" s="17">
        <v>0.246480484963392</v>
      </c>
      <c r="AA1628" s="17">
        <v>0.12517500904312701</v>
      </c>
      <c r="AB1628" s="17">
        <v>0.159953967967505</v>
      </c>
      <c r="AC1628" s="17">
        <v>0</v>
      </c>
      <c r="AD1628" s="17">
        <v>0.24425384449224199</v>
      </c>
      <c r="AE1628" s="17"/>
      <c r="AF1628" s="17">
        <v>0.19228457420013001</v>
      </c>
      <c r="AG1628" s="17">
        <v>0.24296600158892001</v>
      </c>
      <c r="AH1628" s="17"/>
      <c r="AI1628" s="17">
        <v>0.22435454772330399</v>
      </c>
      <c r="AJ1628" s="17">
        <v>0.25998142850936301</v>
      </c>
      <c r="AK1628" s="17">
        <v>0.158929734051446</v>
      </c>
      <c r="AL1628" s="17">
        <v>0.22562004448939901</v>
      </c>
      <c r="AM1628" s="17">
        <v>0.21706417553501101</v>
      </c>
      <c r="AN1628" s="17">
        <v>0.17532908803348299</v>
      </c>
      <c r="AO1628" s="17">
        <v>7.4016301789587194E-2</v>
      </c>
      <c r="AP1628" s="17"/>
      <c r="AQ1628" s="17">
        <v>0.21053091607753299</v>
      </c>
      <c r="AR1628" s="17">
        <v>0.18874530628664599</v>
      </c>
      <c r="AS1628" s="17"/>
      <c r="AT1628" s="17">
        <v>0.211412377251506</v>
      </c>
      <c r="AU1628" s="17">
        <v>0.19151324442162401</v>
      </c>
      <c r="AV1628" s="17">
        <v>0.20735176337724401</v>
      </c>
      <c r="AW1628" s="17"/>
      <c r="AX1628" s="17">
        <v>0.19620276553805699</v>
      </c>
      <c r="AY1628" s="17">
        <v>0.212008256457102</v>
      </c>
      <c r="AZ1628" s="17"/>
      <c r="BA1628" s="17">
        <v>0.18819380228308899</v>
      </c>
      <c r="BB1628" s="17">
        <v>0.23092655533503401</v>
      </c>
      <c r="BC1628" s="17">
        <v>0.17985628317344701</v>
      </c>
      <c r="BD1628" s="17">
        <v>0.27518926253163201</v>
      </c>
      <c r="BE1628" s="17">
        <v>0.23989703065594201</v>
      </c>
      <c r="BF1628" s="17"/>
      <c r="BG1628" s="17">
        <v>0.21988445862104999</v>
      </c>
      <c r="BH1628" s="17">
        <v>0.248738656200095</v>
      </c>
    </row>
    <row r="1629" spans="2:60" x14ac:dyDescent="0.35">
      <c r="B1629" t="s">
        <v>349</v>
      </c>
      <c r="C1629" s="17">
        <v>0.32721902523082003</v>
      </c>
      <c r="D1629" s="17">
        <v>0.351710228446458</v>
      </c>
      <c r="E1629" s="17">
        <v>0.30389188382839299</v>
      </c>
      <c r="F1629" s="17"/>
      <c r="G1629" s="17">
        <v>0.32371524711521199</v>
      </c>
      <c r="H1629" s="17">
        <v>0.33917087516040001</v>
      </c>
      <c r="I1629" s="17">
        <v>0.24867604612854999</v>
      </c>
      <c r="J1629" s="17">
        <v>0.36917323379557299</v>
      </c>
      <c r="K1629" s="17">
        <v>0.26875323980337101</v>
      </c>
      <c r="L1629" s="17">
        <v>0.38523451376162499</v>
      </c>
      <c r="M1629" s="17"/>
      <c r="N1629" s="17">
        <v>0.26787308325445103</v>
      </c>
      <c r="O1629" s="17">
        <v>0.31141335867387698</v>
      </c>
      <c r="P1629" s="17">
        <v>0.35379775286022902</v>
      </c>
      <c r="Q1629" s="17">
        <v>0.31113040924716201</v>
      </c>
      <c r="R1629" s="17">
        <v>0.44510856342893801</v>
      </c>
      <c r="S1629" s="17"/>
      <c r="T1629" s="17">
        <v>0.28687090848312802</v>
      </c>
      <c r="U1629" s="17">
        <v>0.350775884667059</v>
      </c>
      <c r="V1629" s="17">
        <v>0.32559671400165602</v>
      </c>
      <c r="W1629" s="17">
        <v>0.33592845673770699</v>
      </c>
      <c r="X1629" s="17"/>
      <c r="Y1629" s="17">
        <v>0.316105404697617</v>
      </c>
      <c r="Z1629" s="17">
        <v>0.348127917321224</v>
      </c>
      <c r="AA1629" s="17">
        <v>0.32345765697319501</v>
      </c>
      <c r="AB1629" s="17">
        <v>0.29985572489310103</v>
      </c>
      <c r="AC1629" s="17">
        <v>0.69253883241345504</v>
      </c>
      <c r="AD1629" s="17">
        <v>0.28936459445026502</v>
      </c>
      <c r="AE1629" s="17"/>
      <c r="AF1629" s="17">
        <v>0.344628357252524</v>
      </c>
      <c r="AG1629" s="17">
        <v>0.30454542711848298</v>
      </c>
      <c r="AH1629" s="17"/>
      <c r="AI1629" s="17">
        <v>0.129992376567238</v>
      </c>
      <c r="AJ1629" s="17">
        <v>0.32056946973481998</v>
      </c>
      <c r="AK1629" s="17">
        <v>0.407146333604614</v>
      </c>
      <c r="AL1629" s="17">
        <v>0.27357706046832603</v>
      </c>
      <c r="AM1629" s="17">
        <v>0.296555484633864</v>
      </c>
      <c r="AN1629" s="17">
        <v>0.40543249293313299</v>
      </c>
      <c r="AO1629" s="17">
        <v>0.44082888707527401</v>
      </c>
      <c r="AP1629" s="17"/>
      <c r="AQ1629" s="17">
        <v>0.29000773015635001</v>
      </c>
      <c r="AR1629" s="17">
        <v>0.384559814707366</v>
      </c>
      <c r="AS1629" s="17"/>
      <c r="AT1629" s="17">
        <v>0.30788844529242299</v>
      </c>
      <c r="AU1629" s="17">
        <v>0.31361096388859899</v>
      </c>
      <c r="AV1629" s="17">
        <v>0.386445340362359</v>
      </c>
      <c r="AW1629" s="17"/>
      <c r="AX1629" s="17">
        <v>0.35858837128919602</v>
      </c>
      <c r="AY1629" s="17">
        <v>0.317549329095902</v>
      </c>
      <c r="AZ1629" s="17"/>
      <c r="BA1629" s="17">
        <v>0.36490285390088101</v>
      </c>
      <c r="BB1629" s="17">
        <v>0.391299174098521</v>
      </c>
      <c r="BC1629" s="17">
        <v>0.29385573454464298</v>
      </c>
      <c r="BD1629" s="17">
        <v>9.5877616351481801E-2</v>
      </c>
      <c r="BE1629" s="17">
        <v>0.38267335857580098</v>
      </c>
      <c r="BF1629" s="17"/>
      <c r="BG1629" s="17">
        <v>0.38447839379070198</v>
      </c>
      <c r="BH1629" s="17">
        <v>0.31082353708147398</v>
      </c>
    </row>
    <row r="1630" spans="2:60" x14ac:dyDescent="0.35">
      <c r="B1630" t="s">
        <v>350</v>
      </c>
      <c r="C1630" s="17">
        <v>0.32933031702371801</v>
      </c>
      <c r="D1630" s="17">
        <v>0.345500849817023</v>
      </c>
      <c r="E1630" s="17">
        <v>0.31239208200158097</v>
      </c>
      <c r="F1630" s="17"/>
      <c r="G1630" s="17">
        <v>0.34945925617858398</v>
      </c>
      <c r="H1630" s="17">
        <v>0.32666880307594298</v>
      </c>
      <c r="I1630" s="17">
        <v>0.398441797942164</v>
      </c>
      <c r="J1630" s="17">
        <v>0.29739918180056701</v>
      </c>
      <c r="K1630" s="17">
        <v>0.43782569506893299</v>
      </c>
      <c r="L1630" s="17">
        <v>0.22580421871336301</v>
      </c>
      <c r="M1630" s="17"/>
      <c r="N1630" s="17">
        <v>0.28451212885305599</v>
      </c>
      <c r="O1630" s="17">
        <v>0.325029908913752</v>
      </c>
      <c r="P1630" s="17">
        <v>0.35425006981690399</v>
      </c>
      <c r="Q1630" s="17">
        <v>0.323765117548101</v>
      </c>
      <c r="R1630" s="17">
        <v>0.34827269627111601</v>
      </c>
      <c r="S1630" s="17"/>
      <c r="T1630" s="17">
        <v>0.31468706138508801</v>
      </c>
      <c r="U1630" s="17">
        <v>0.37110938541611699</v>
      </c>
      <c r="V1630" s="17">
        <v>0.31096729902331299</v>
      </c>
      <c r="W1630" s="17">
        <v>0.33643253449364702</v>
      </c>
      <c r="X1630" s="17"/>
      <c r="Y1630" s="17">
        <v>0.32635858851763</v>
      </c>
      <c r="Z1630" s="17">
        <v>0.29739900443421802</v>
      </c>
      <c r="AA1630" s="17">
        <v>0.38457011508467498</v>
      </c>
      <c r="AB1630" s="17">
        <v>0.38711835037456999</v>
      </c>
      <c r="AC1630" s="17">
        <v>0.30746116758654501</v>
      </c>
      <c r="AD1630" s="17">
        <v>0.37792783900844801</v>
      </c>
      <c r="AE1630" s="17"/>
      <c r="AF1630" s="17">
        <v>0.327651203905299</v>
      </c>
      <c r="AG1630" s="17">
        <v>0.334068806521227</v>
      </c>
      <c r="AH1630" s="17"/>
      <c r="AI1630" s="17">
        <v>0.35206405478777802</v>
      </c>
      <c r="AJ1630" s="17">
        <v>0.33182091641277001</v>
      </c>
      <c r="AK1630" s="17">
        <v>0.33101996157980101</v>
      </c>
      <c r="AL1630" s="17">
        <v>0.27402830292307701</v>
      </c>
      <c r="AM1630" s="17">
        <v>0.39418347988840702</v>
      </c>
      <c r="AN1630" s="17">
        <v>0.24167378378498799</v>
      </c>
      <c r="AO1630" s="17">
        <v>0.24989574271060699</v>
      </c>
      <c r="AP1630" s="17"/>
      <c r="AQ1630" s="17">
        <v>0.36266238397532902</v>
      </c>
      <c r="AR1630" s="17">
        <v>0.31159901194313999</v>
      </c>
      <c r="AS1630" s="17"/>
      <c r="AT1630" s="17">
        <v>0.44434347802199498</v>
      </c>
      <c r="AU1630" s="17">
        <v>0.32349755978182099</v>
      </c>
      <c r="AV1630" s="17">
        <v>0.28123467314526601</v>
      </c>
      <c r="AW1630" s="17"/>
      <c r="AX1630" s="17">
        <v>0.32313901537989098</v>
      </c>
      <c r="AY1630" s="17">
        <v>0.33123880454730298</v>
      </c>
      <c r="AZ1630" s="17"/>
      <c r="BA1630" s="17">
        <v>0.348106369581137</v>
      </c>
      <c r="BB1630" s="17">
        <v>0.30597804519029098</v>
      </c>
      <c r="BC1630" s="17">
        <v>0.384251028050627</v>
      </c>
      <c r="BD1630" s="17">
        <v>0.37957326751673198</v>
      </c>
      <c r="BE1630" s="17">
        <v>0.25747967651637199</v>
      </c>
      <c r="BF1630" s="17"/>
      <c r="BG1630" s="17">
        <v>0.31686395819843099</v>
      </c>
      <c r="BH1630" s="17">
        <v>0.288067308853382</v>
      </c>
    </row>
    <row r="1631" spans="2:60" x14ac:dyDescent="0.35">
      <c r="B1631" t="s">
        <v>351</v>
      </c>
      <c r="C1631" s="17">
        <v>0.100096081244251</v>
      </c>
      <c r="D1631" s="17">
        <v>0.103817143004043</v>
      </c>
      <c r="E1631" s="17">
        <v>9.3282444332990599E-2</v>
      </c>
      <c r="F1631" s="17"/>
      <c r="G1631" s="17">
        <v>0.124038745518721</v>
      </c>
      <c r="H1631" s="17">
        <v>0.159346366817079</v>
      </c>
      <c r="I1631" s="17">
        <v>0.15777704174886101</v>
      </c>
      <c r="J1631" s="17">
        <v>5.4341162786097401E-2</v>
      </c>
      <c r="K1631" s="17">
        <v>5.6318235988668301E-2</v>
      </c>
      <c r="L1631" s="17">
        <v>5.88073216286501E-2</v>
      </c>
      <c r="M1631" s="17"/>
      <c r="N1631" s="17">
        <v>0.12046019189641</v>
      </c>
      <c r="O1631" s="17">
        <v>4.1210607952591599E-2</v>
      </c>
      <c r="P1631" s="17">
        <v>0.109573111157134</v>
      </c>
      <c r="Q1631" s="17">
        <v>0.138954741341763</v>
      </c>
      <c r="R1631" s="17">
        <v>0.111666178670928</v>
      </c>
      <c r="S1631" s="17"/>
      <c r="T1631" s="17">
        <v>0.10949760187765301</v>
      </c>
      <c r="U1631" s="17">
        <v>7.1365189003158302E-2</v>
      </c>
      <c r="V1631" s="17">
        <v>8.63722746914663E-2</v>
      </c>
      <c r="W1631" s="17">
        <v>0.137991772845827</v>
      </c>
      <c r="X1631" s="17"/>
      <c r="Y1631" s="17">
        <v>0.13121336651335899</v>
      </c>
      <c r="Z1631" s="17">
        <v>8.4132459723680705E-2</v>
      </c>
      <c r="AA1631" s="17">
        <v>0.16679721889900201</v>
      </c>
      <c r="AB1631" s="17">
        <v>0.11141129172455699</v>
      </c>
      <c r="AC1631" s="17">
        <v>0</v>
      </c>
      <c r="AD1631" s="17">
        <v>4.2620567467649501E-2</v>
      </c>
      <c r="AE1631" s="17"/>
      <c r="AF1631" s="17">
        <v>0.10706269718668</v>
      </c>
      <c r="AG1631" s="17">
        <v>9.0183921705846895E-2</v>
      </c>
      <c r="AH1631" s="17"/>
      <c r="AI1631" s="17">
        <v>6.2402423922592001E-2</v>
      </c>
      <c r="AJ1631" s="17">
        <v>7.7616341719891194E-2</v>
      </c>
      <c r="AK1631" s="17">
        <v>9.2837955798736202E-2</v>
      </c>
      <c r="AL1631" s="17">
        <v>0.134899167781697</v>
      </c>
      <c r="AM1631" s="17">
        <v>9.2196859942718201E-2</v>
      </c>
      <c r="AN1631" s="17">
        <v>0.132257549853708</v>
      </c>
      <c r="AO1631" s="17">
        <v>0.23525906842453201</v>
      </c>
      <c r="AP1631" s="17"/>
      <c r="AQ1631" s="17">
        <v>0.11243637389505801</v>
      </c>
      <c r="AR1631" s="17">
        <v>8.4422030218261002E-2</v>
      </c>
      <c r="AS1631" s="17"/>
      <c r="AT1631" s="17">
        <v>3.6355699434076003E-2</v>
      </c>
      <c r="AU1631" s="17">
        <v>0.10554080547441699</v>
      </c>
      <c r="AV1631" s="17">
        <v>0.118781123878511</v>
      </c>
      <c r="AW1631" s="17"/>
      <c r="AX1631" s="17">
        <v>8.6192786056357704E-2</v>
      </c>
      <c r="AY1631" s="17">
        <v>0.104381814185282</v>
      </c>
      <c r="AZ1631" s="17"/>
      <c r="BA1631" s="17">
        <v>7.8197360855435702E-2</v>
      </c>
      <c r="BB1631" s="17">
        <v>6.7888125463127294E-2</v>
      </c>
      <c r="BC1631" s="17">
        <v>0.102355530369153</v>
      </c>
      <c r="BD1631" s="17">
        <v>0.20439364028396501</v>
      </c>
      <c r="BE1631" s="17">
        <v>0.11994993425188499</v>
      </c>
      <c r="BF1631" s="17"/>
      <c r="BG1631" s="17">
        <v>7.0552020628288206E-2</v>
      </c>
      <c r="BH1631" s="17">
        <v>0.141105287388121</v>
      </c>
    </row>
    <row r="1632" spans="2:60" x14ac:dyDescent="0.35">
      <c r="B1632" t="s">
        <v>352</v>
      </c>
      <c r="C1632" s="17">
        <v>1.2343073728879699E-2</v>
      </c>
      <c r="D1632" s="17">
        <v>1.6866373016867699E-2</v>
      </c>
      <c r="E1632" s="17">
        <v>8.1802573956280909E-3</v>
      </c>
      <c r="F1632" s="17"/>
      <c r="G1632" s="17">
        <v>1.00804209472499E-2</v>
      </c>
      <c r="H1632" s="17">
        <v>0</v>
      </c>
      <c r="I1632" s="17">
        <v>5.5400976430763402E-2</v>
      </c>
      <c r="J1632" s="17">
        <v>0</v>
      </c>
      <c r="K1632" s="17">
        <v>0</v>
      </c>
      <c r="L1632" s="17">
        <v>7.9618518992585503E-3</v>
      </c>
      <c r="M1632" s="17"/>
      <c r="N1632" s="17">
        <v>4.4448168205288102E-2</v>
      </c>
      <c r="O1632" s="17">
        <v>0</v>
      </c>
      <c r="P1632" s="17">
        <v>3.6732287671436201E-3</v>
      </c>
      <c r="Q1632" s="17">
        <v>1.4955134760329499E-2</v>
      </c>
      <c r="R1632" s="17">
        <v>0</v>
      </c>
      <c r="S1632" s="17"/>
      <c r="T1632" s="17">
        <v>1.48639907327152E-2</v>
      </c>
      <c r="U1632" s="17">
        <v>2.58290046202302E-2</v>
      </c>
      <c r="V1632" s="17">
        <v>7.5124173064575099E-3</v>
      </c>
      <c r="W1632" s="17">
        <v>8.63672937161317E-3</v>
      </c>
      <c r="X1632" s="17"/>
      <c r="Y1632" s="17">
        <v>2.8388133641693399E-2</v>
      </c>
      <c r="Z1632" s="17">
        <v>8.1620480399093101E-3</v>
      </c>
      <c r="AA1632" s="17">
        <v>0</v>
      </c>
      <c r="AB1632" s="17">
        <v>0</v>
      </c>
      <c r="AC1632" s="17">
        <v>0</v>
      </c>
      <c r="AD1632" s="17">
        <v>0</v>
      </c>
      <c r="AE1632" s="17"/>
      <c r="AF1632" s="17">
        <v>9.8964070843924005E-3</v>
      </c>
      <c r="AG1632" s="17">
        <v>3.28260233200098E-3</v>
      </c>
      <c r="AH1632" s="17"/>
      <c r="AI1632" s="17">
        <v>3.3662422968874901E-2</v>
      </c>
      <c r="AJ1632" s="17">
        <v>4.7535703190675904E-3</v>
      </c>
      <c r="AK1632" s="17">
        <v>0</v>
      </c>
      <c r="AL1632" s="17">
        <v>5.6468126636000003E-2</v>
      </c>
      <c r="AM1632" s="17">
        <v>0</v>
      </c>
      <c r="AN1632" s="17">
        <v>2.2892741878029199E-2</v>
      </c>
      <c r="AO1632" s="17">
        <v>0</v>
      </c>
      <c r="AP1632" s="17"/>
      <c r="AQ1632" s="17">
        <v>1.1165810095513699E-2</v>
      </c>
      <c r="AR1632" s="17">
        <v>1.8381642602454399E-2</v>
      </c>
      <c r="AS1632" s="17"/>
      <c r="AT1632" s="17">
        <v>0</v>
      </c>
      <c r="AU1632" s="17">
        <v>2.3602465478308601E-2</v>
      </c>
      <c r="AV1632" s="17">
        <v>6.18709923661976E-3</v>
      </c>
      <c r="AW1632" s="17"/>
      <c r="AX1632" s="17">
        <v>9.36762880413196E-3</v>
      </c>
      <c r="AY1632" s="17">
        <v>1.3260263658021101E-2</v>
      </c>
      <c r="AZ1632" s="17"/>
      <c r="BA1632" s="17">
        <v>0</v>
      </c>
      <c r="BB1632" s="17">
        <v>3.9080999130262197E-3</v>
      </c>
      <c r="BC1632" s="17">
        <v>1.9345113082203099E-2</v>
      </c>
      <c r="BD1632" s="17">
        <v>4.49662133161901E-2</v>
      </c>
      <c r="BE1632" s="17">
        <v>0</v>
      </c>
      <c r="BF1632" s="17"/>
      <c r="BG1632" s="17">
        <v>2.8982511641031401E-3</v>
      </c>
      <c r="BH1632" s="17">
        <v>1.1265210476929299E-2</v>
      </c>
    </row>
    <row r="1633" spans="2:60" x14ac:dyDescent="0.35">
      <c r="B1633" t="s">
        <v>280</v>
      </c>
      <c r="C1633" s="17">
        <v>2.2727365745953701E-2</v>
      </c>
      <c r="D1633" s="17">
        <v>1.9777734011642099E-2</v>
      </c>
      <c r="E1633" s="17">
        <v>2.5968280098642601E-2</v>
      </c>
      <c r="F1633" s="17"/>
      <c r="G1633" s="17">
        <v>0</v>
      </c>
      <c r="H1633" s="17">
        <v>1.2749190461487E-2</v>
      </c>
      <c r="I1633" s="17">
        <v>4.3993546582308897E-2</v>
      </c>
      <c r="J1633" s="17">
        <v>3.6253818604444502E-2</v>
      </c>
      <c r="K1633" s="17">
        <v>1.43889352495341E-2</v>
      </c>
      <c r="L1633" s="17">
        <v>2.3243756254522099E-2</v>
      </c>
      <c r="M1633" s="17"/>
      <c r="N1633" s="17">
        <v>2.2417696190213301E-2</v>
      </c>
      <c r="O1633" s="17">
        <v>2.94595181192971E-2</v>
      </c>
      <c r="P1633" s="17">
        <v>2.3119198725327899E-2</v>
      </c>
      <c r="Q1633" s="17">
        <v>0</v>
      </c>
      <c r="R1633" s="17">
        <v>0</v>
      </c>
      <c r="S1633" s="17"/>
      <c r="T1633" s="17">
        <v>2.7510203677350801E-2</v>
      </c>
      <c r="U1633" s="17">
        <v>2.42302392768644E-2</v>
      </c>
      <c r="V1633" s="17">
        <v>2.3490390864321802E-2</v>
      </c>
      <c r="W1633" s="17">
        <v>1.7590626222308298E-2</v>
      </c>
      <c r="X1633" s="17"/>
      <c r="Y1633" s="17">
        <v>2.0513118129299499E-2</v>
      </c>
      <c r="Z1633" s="17">
        <v>1.5698085517576101E-2</v>
      </c>
      <c r="AA1633" s="17">
        <v>0</v>
      </c>
      <c r="AB1633" s="17">
        <v>4.16606650402669E-2</v>
      </c>
      <c r="AC1633" s="17">
        <v>0</v>
      </c>
      <c r="AD1633" s="17">
        <v>4.5833154581394898E-2</v>
      </c>
      <c r="AE1633" s="17"/>
      <c r="AF1633" s="17">
        <v>1.8476760370974499E-2</v>
      </c>
      <c r="AG1633" s="17">
        <v>2.4953240733521401E-2</v>
      </c>
      <c r="AH1633" s="17"/>
      <c r="AI1633" s="17">
        <v>0.197524174030213</v>
      </c>
      <c r="AJ1633" s="17">
        <v>5.2582733040882198E-3</v>
      </c>
      <c r="AK1633" s="17">
        <v>1.0066014965403399E-2</v>
      </c>
      <c r="AL1633" s="17">
        <v>3.5407297701501299E-2</v>
      </c>
      <c r="AM1633" s="17">
        <v>0</v>
      </c>
      <c r="AN1633" s="17">
        <v>2.2414343516658702E-2</v>
      </c>
      <c r="AO1633" s="17">
        <v>0</v>
      </c>
      <c r="AP1633" s="17"/>
      <c r="AQ1633" s="17">
        <v>1.31967858002162E-2</v>
      </c>
      <c r="AR1633" s="17">
        <v>1.2292194242132E-2</v>
      </c>
      <c r="AS1633" s="17"/>
      <c r="AT1633" s="17">
        <v>0</v>
      </c>
      <c r="AU1633" s="17">
        <v>4.2234960955231299E-2</v>
      </c>
      <c r="AV1633" s="17">
        <v>0</v>
      </c>
      <c r="AW1633" s="17"/>
      <c r="AX1633" s="17">
        <v>2.6509432932365899E-2</v>
      </c>
      <c r="AY1633" s="17">
        <v>2.1561532056389499E-2</v>
      </c>
      <c r="AZ1633" s="17"/>
      <c r="BA1633" s="17">
        <v>2.0599613379457801E-2</v>
      </c>
      <c r="BB1633" s="17">
        <v>0</v>
      </c>
      <c r="BC1633" s="17">
        <v>2.0336310779927098E-2</v>
      </c>
      <c r="BD1633" s="17">
        <v>0</v>
      </c>
      <c r="BE1633" s="17">
        <v>0</v>
      </c>
      <c r="BF1633" s="17"/>
      <c r="BG1633" s="17">
        <v>5.3229175974255603E-3</v>
      </c>
      <c r="BH1633" s="17">
        <v>0</v>
      </c>
    </row>
    <row r="1634" spans="2:60" x14ac:dyDescent="0.35">
      <c r="C1634" s="17"/>
      <c r="D1634" s="17"/>
      <c r="E1634" s="17"/>
      <c r="F1634" s="17"/>
      <c r="G1634" s="17"/>
      <c r="H1634" s="17"/>
      <c r="I1634" s="17"/>
      <c r="J1634" s="17"/>
      <c r="K1634" s="17"/>
      <c r="L1634" s="17"/>
      <c r="M1634" s="17"/>
      <c r="N1634" s="17"/>
      <c r="O1634" s="17"/>
      <c r="P1634" s="17"/>
      <c r="Q1634" s="17"/>
      <c r="R1634" s="17"/>
      <c r="S1634" s="17"/>
      <c r="T1634" s="17"/>
      <c r="U1634" s="17"/>
      <c r="V1634" s="17"/>
      <c r="W1634" s="17"/>
      <c r="X1634" s="17"/>
      <c r="Y1634" s="17"/>
      <c r="Z1634" s="17"/>
      <c r="AA1634" s="17"/>
      <c r="AB1634" s="17"/>
      <c r="AC1634" s="17"/>
      <c r="AD1634" s="17"/>
      <c r="AE1634" s="17"/>
      <c r="AF1634" s="17"/>
      <c r="AG1634" s="17"/>
      <c r="AH1634" s="17"/>
      <c r="AI1634" s="17"/>
      <c r="AJ1634" s="17"/>
      <c r="AK1634" s="17"/>
      <c r="AL1634" s="17"/>
      <c r="AM1634" s="17"/>
      <c r="AN1634" s="17"/>
      <c r="AO1634" s="17"/>
      <c r="AP1634" s="17"/>
      <c r="AQ1634" s="17"/>
      <c r="AR1634" s="17"/>
      <c r="AS1634" s="17"/>
      <c r="AT1634" s="17"/>
      <c r="AU1634" s="17"/>
      <c r="AV1634" s="17"/>
      <c r="AW1634" s="17"/>
      <c r="AX1634" s="17"/>
      <c r="AY1634" s="17"/>
      <c r="AZ1634" s="17"/>
      <c r="BA1634" s="17"/>
      <c r="BB1634" s="17"/>
      <c r="BC1634" s="17"/>
      <c r="BD1634" s="17"/>
      <c r="BE1634" s="17"/>
      <c r="BF1634" s="17"/>
      <c r="BG1634" s="17"/>
      <c r="BH1634" s="17"/>
    </row>
    <row r="1635" spans="2:60" x14ac:dyDescent="0.35">
      <c r="B1635" s="6" t="s">
        <v>502</v>
      </c>
      <c r="C1635" s="17"/>
      <c r="D1635" s="17"/>
      <c r="E1635" s="17"/>
      <c r="F1635" s="17"/>
      <c r="G1635" s="17"/>
      <c r="H1635" s="17"/>
      <c r="I1635" s="17"/>
      <c r="J1635" s="17"/>
      <c r="K1635" s="17"/>
      <c r="L1635" s="17"/>
      <c r="M1635" s="17"/>
      <c r="N1635" s="17"/>
      <c r="O1635" s="17"/>
      <c r="P1635" s="17"/>
      <c r="Q1635" s="17"/>
      <c r="R1635" s="17"/>
      <c r="S1635" s="17"/>
      <c r="T1635" s="17"/>
      <c r="U1635" s="17"/>
      <c r="V1635" s="17"/>
      <c r="W1635" s="17"/>
      <c r="X1635" s="17"/>
      <c r="Y1635" s="17"/>
      <c r="Z1635" s="17"/>
      <c r="AA1635" s="17"/>
      <c r="AB1635" s="17"/>
      <c r="AC1635" s="17"/>
      <c r="AD1635" s="17"/>
      <c r="AE1635" s="17"/>
      <c r="AF1635" s="17"/>
      <c r="AG1635" s="17"/>
      <c r="AH1635" s="17"/>
      <c r="AI1635" s="17"/>
      <c r="AJ1635" s="17"/>
      <c r="AK1635" s="17"/>
      <c r="AL1635" s="17"/>
      <c r="AM1635" s="17"/>
      <c r="AN1635" s="17"/>
      <c r="AO1635" s="17"/>
      <c r="AP1635" s="17"/>
      <c r="AQ1635" s="17"/>
      <c r="AR1635" s="17"/>
      <c r="AS1635" s="17"/>
      <c r="AT1635" s="17"/>
      <c r="AU1635" s="17"/>
      <c r="AV1635" s="17"/>
      <c r="AW1635" s="17"/>
      <c r="AX1635" s="17"/>
      <c r="AY1635" s="17"/>
      <c r="AZ1635" s="17"/>
      <c r="BA1635" s="17"/>
      <c r="BB1635" s="17"/>
      <c r="BC1635" s="17"/>
      <c r="BD1635" s="17"/>
      <c r="BE1635" s="17"/>
      <c r="BF1635" s="17"/>
      <c r="BG1635" s="17"/>
      <c r="BH1635" s="17"/>
    </row>
    <row r="1636" spans="2:60" x14ac:dyDescent="0.35">
      <c r="B1636" s="24" t="s">
        <v>182</v>
      </c>
      <c r="C1636" s="17"/>
      <c r="D1636" s="17"/>
      <c r="E1636" s="17"/>
      <c r="F1636" s="17"/>
      <c r="G1636" s="17"/>
      <c r="H1636" s="17"/>
      <c r="I1636" s="17"/>
      <c r="J1636" s="17"/>
      <c r="K1636" s="17"/>
      <c r="L1636" s="17"/>
      <c r="M1636" s="17"/>
      <c r="N1636" s="17"/>
      <c r="O1636" s="17"/>
      <c r="P1636" s="17"/>
      <c r="Q1636" s="17"/>
      <c r="R1636" s="17"/>
      <c r="S1636" s="17"/>
      <c r="T1636" s="17"/>
      <c r="U1636" s="17"/>
      <c r="V1636" s="17"/>
      <c r="W1636" s="17"/>
      <c r="X1636" s="17"/>
      <c r="Y1636" s="17"/>
      <c r="Z1636" s="17"/>
      <c r="AA1636" s="17"/>
      <c r="AB1636" s="17"/>
      <c r="AC1636" s="17"/>
      <c r="AD1636" s="17"/>
      <c r="AE1636" s="17"/>
      <c r="AF1636" s="17"/>
      <c r="AG1636" s="17"/>
      <c r="AH1636" s="17"/>
      <c r="AI1636" s="17"/>
      <c r="AJ1636" s="17"/>
      <c r="AK1636" s="17"/>
      <c r="AL1636" s="17"/>
      <c r="AM1636" s="17"/>
      <c r="AN1636" s="17"/>
      <c r="AO1636" s="17"/>
      <c r="AP1636" s="17"/>
      <c r="AQ1636" s="17"/>
      <c r="AR1636" s="17"/>
      <c r="AS1636" s="17"/>
      <c r="AT1636" s="17"/>
      <c r="AU1636" s="17"/>
      <c r="AV1636" s="17"/>
      <c r="AW1636" s="17"/>
      <c r="AX1636" s="17"/>
      <c r="AY1636" s="17"/>
      <c r="AZ1636" s="17"/>
      <c r="BA1636" s="17"/>
      <c r="BB1636" s="17"/>
      <c r="BC1636" s="17"/>
      <c r="BD1636" s="17"/>
      <c r="BE1636" s="17"/>
      <c r="BF1636" s="17"/>
      <c r="BG1636" s="17"/>
      <c r="BH1636" s="17"/>
    </row>
    <row r="1637" spans="2:60" x14ac:dyDescent="0.35">
      <c r="B1637" t="s">
        <v>348</v>
      </c>
      <c r="C1637" s="17">
        <v>0.58005003359257901</v>
      </c>
      <c r="D1637" s="17">
        <v>0.580760184321091</v>
      </c>
      <c r="E1637" s="17">
        <v>0.57931586462264895</v>
      </c>
      <c r="F1637" s="17"/>
      <c r="G1637" s="17">
        <v>0.403030925177215</v>
      </c>
      <c r="H1637" s="17">
        <v>0.458879648316043</v>
      </c>
      <c r="I1637" s="17">
        <v>0.52068427045980503</v>
      </c>
      <c r="J1637" s="17">
        <v>0.63619883056538495</v>
      </c>
      <c r="K1637" s="17">
        <v>0.71487108458702298</v>
      </c>
      <c r="L1637" s="17">
        <v>0.75055316602994504</v>
      </c>
      <c r="M1637" s="17"/>
      <c r="N1637" s="17">
        <v>0.59853078025154904</v>
      </c>
      <c r="O1637" s="17">
        <v>0.59925956974022399</v>
      </c>
      <c r="P1637" s="17">
        <v>0.56246345611645399</v>
      </c>
      <c r="Q1637" s="17">
        <v>0.69445343224571998</v>
      </c>
      <c r="R1637" s="17">
        <v>0.44711684950254799</v>
      </c>
      <c r="S1637" s="17"/>
      <c r="T1637" s="17">
        <v>0.66044359594843605</v>
      </c>
      <c r="U1637" s="17">
        <v>0.62669979513919505</v>
      </c>
      <c r="V1637" s="17">
        <v>0.55534425295150502</v>
      </c>
      <c r="W1637" s="17">
        <v>0.52583673518457497</v>
      </c>
      <c r="X1637" s="17"/>
      <c r="Y1637" s="17">
        <v>0.50217237579727603</v>
      </c>
      <c r="Z1637" s="17">
        <v>0.63147720304752097</v>
      </c>
      <c r="AA1637" s="17">
        <v>0.60041513106058497</v>
      </c>
      <c r="AB1637" s="17">
        <v>0.60702731609384997</v>
      </c>
      <c r="AC1637" s="17">
        <v>0.81765710333004904</v>
      </c>
      <c r="AD1637" s="17">
        <v>0.63484605143405903</v>
      </c>
      <c r="AE1637" s="17"/>
      <c r="AF1637" s="17">
        <v>0.63026383367191796</v>
      </c>
      <c r="AG1637" s="17">
        <v>0.51771142499686196</v>
      </c>
      <c r="AH1637" s="17"/>
      <c r="AI1637" s="17">
        <v>0.59385983522761399</v>
      </c>
      <c r="AJ1637" s="17">
        <v>0.62306686869207895</v>
      </c>
      <c r="AK1637" s="17">
        <v>0.55546040553208997</v>
      </c>
      <c r="AL1637" s="17">
        <v>0.59443611674501895</v>
      </c>
      <c r="AM1637" s="17">
        <v>0.52580431374272996</v>
      </c>
      <c r="AN1637" s="17">
        <v>0.62655350338883398</v>
      </c>
      <c r="AO1637" s="17">
        <v>0.677176605179314</v>
      </c>
      <c r="AP1637" s="17"/>
      <c r="AQ1637" s="17">
        <v>0.60544899362776206</v>
      </c>
      <c r="AR1637" s="17">
        <v>0.59205412912240896</v>
      </c>
      <c r="AS1637" s="17"/>
      <c r="AT1637" s="17">
        <v>0.53520812338331702</v>
      </c>
      <c r="AU1637" s="17">
        <v>0.67247407329553399</v>
      </c>
      <c r="AV1637" s="17">
        <v>0.51355417588127805</v>
      </c>
      <c r="AW1637" s="17"/>
      <c r="AX1637" s="17">
        <v>0.64872660353229805</v>
      </c>
      <c r="AY1637" s="17">
        <v>0.55572730230060396</v>
      </c>
      <c r="AZ1637" s="17"/>
      <c r="BA1637" s="17">
        <v>0.50738750654999099</v>
      </c>
      <c r="BB1637" s="17">
        <v>0.61249474749278798</v>
      </c>
      <c r="BC1637" s="17">
        <v>0.58157607234608799</v>
      </c>
      <c r="BD1637" s="17">
        <v>0.54210039359133699</v>
      </c>
      <c r="BE1637" s="17">
        <v>0.67194048277594298</v>
      </c>
      <c r="BF1637" s="17"/>
      <c r="BG1637" s="17">
        <v>0.592503172468826</v>
      </c>
      <c r="BH1637" s="17">
        <v>0.63149986770580302</v>
      </c>
    </row>
    <row r="1638" spans="2:60" x14ac:dyDescent="0.35">
      <c r="B1638" t="s">
        <v>349</v>
      </c>
      <c r="C1638" s="17">
        <v>0.22691170938643401</v>
      </c>
      <c r="D1638" s="17">
        <v>0.203687481068692</v>
      </c>
      <c r="E1638" s="17">
        <v>0.25002901243852099</v>
      </c>
      <c r="F1638" s="17"/>
      <c r="G1638" s="17">
        <v>0.180067066686284</v>
      </c>
      <c r="H1638" s="17">
        <v>0.252889484223705</v>
      </c>
      <c r="I1638" s="17">
        <v>0.31865394448128997</v>
      </c>
      <c r="J1638" s="17">
        <v>0.247546955449755</v>
      </c>
      <c r="K1638" s="17">
        <v>0.249839912850573</v>
      </c>
      <c r="L1638" s="17">
        <v>0.118427974311961</v>
      </c>
      <c r="M1638" s="17"/>
      <c r="N1638" s="17">
        <v>0.179880811391678</v>
      </c>
      <c r="O1638" s="17">
        <v>0.213818454168342</v>
      </c>
      <c r="P1638" s="17">
        <v>0.259866811710321</v>
      </c>
      <c r="Q1638" s="17">
        <v>0.123708590714653</v>
      </c>
      <c r="R1638" s="17">
        <v>0.36987001786116103</v>
      </c>
      <c r="S1638" s="17"/>
      <c r="T1638" s="17">
        <v>0.189278002756714</v>
      </c>
      <c r="U1638" s="17">
        <v>0.29420571770736198</v>
      </c>
      <c r="V1638" s="17">
        <v>0.217018647748627</v>
      </c>
      <c r="W1638" s="17">
        <v>0.21955763631880601</v>
      </c>
      <c r="X1638" s="17"/>
      <c r="Y1638" s="17">
        <v>0.24136232001274199</v>
      </c>
      <c r="Z1638" s="17">
        <v>0.19943946258470199</v>
      </c>
      <c r="AA1638" s="17">
        <v>0.264631776398354</v>
      </c>
      <c r="AB1638" s="17">
        <v>0.31177301703926102</v>
      </c>
      <c r="AC1638" s="17">
        <v>0.18234289666995099</v>
      </c>
      <c r="AD1638" s="17">
        <v>0.18553182399856699</v>
      </c>
      <c r="AE1638" s="17"/>
      <c r="AF1638" s="17">
        <v>0.205697103236745</v>
      </c>
      <c r="AG1638" s="17">
        <v>0.25774606978973402</v>
      </c>
      <c r="AH1638" s="17"/>
      <c r="AI1638" s="17">
        <v>0.13511291274345899</v>
      </c>
      <c r="AJ1638" s="17">
        <v>0.191028641468936</v>
      </c>
      <c r="AK1638" s="17">
        <v>0.225009735547922</v>
      </c>
      <c r="AL1638" s="17">
        <v>0.1480779190364</v>
      </c>
      <c r="AM1638" s="17">
        <v>0.35615918114530998</v>
      </c>
      <c r="AN1638" s="17">
        <v>0.16778863140776501</v>
      </c>
      <c r="AO1638" s="17">
        <v>9.1487592534609793E-2</v>
      </c>
      <c r="AP1638" s="17"/>
      <c r="AQ1638" s="17">
        <v>0.26231509758114002</v>
      </c>
      <c r="AR1638" s="17">
        <v>0.18070261292480999</v>
      </c>
      <c r="AS1638" s="17"/>
      <c r="AT1638" s="17">
        <v>0.35668004732401698</v>
      </c>
      <c r="AU1638" s="17">
        <v>0.15810355078284499</v>
      </c>
      <c r="AV1638" s="17">
        <v>0.26738096776477999</v>
      </c>
      <c r="AW1638" s="17"/>
      <c r="AX1638" s="17">
        <v>0.23033273264500301</v>
      </c>
      <c r="AY1638" s="17">
        <v>0.225700107969316</v>
      </c>
      <c r="AZ1638" s="17"/>
      <c r="BA1638" s="17">
        <v>0.27549700284933698</v>
      </c>
      <c r="BB1638" s="17">
        <v>0.218782397587825</v>
      </c>
      <c r="BC1638" s="17">
        <v>0.24089832478541001</v>
      </c>
      <c r="BD1638" s="17">
        <v>0.27614961138029198</v>
      </c>
      <c r="BE1638" s="17">
        <v>0.23944407246523799</v>
      </c>
      <c r="BF1638" s="17"/>
      <c r="BG1638" s="17">
        <v>0.22956961144549801</v>
      </c>
      <c r="BH1638" s="17">
        <v>0.25087655514087198</v>
      </c>
    </row>
    <row r="1639" spans="2:60" x14ac:dyDescent="0.35">
      <c r="B1639" t="s">
        <v>350</v>
      </c>
      <c r="C1639" s="17">
        <v>9.5102591851374998E-2</v>
      </c>
      <c r="D1639" s="17">
        <v>0.124136695507807</v>
      </c>
      <c r="E1639" s="17">
        <v>6.4636835015493305E-2</v>
      </c>
      <c r="F1639" s="17"/>
      <c r="G1639" s="17">
        <v>0.18384769463613501</v>
      </c>
      <c r="H1639" s="17">
        <v>0.14334402680344499</v>
      </c>
      <c r="I1639" s="17">
        <v>8.2273009252189402E-2</v>
      </c>
      <c r="J1639" s="17">
        <v>3.81123174768647E-2</v>
      </c>
      <c r="K1639" s="17">
        <v>1.7536501311591301E-2</v>
      </c>
      <c r="L1639" s="17">
        <v>9.5196708016533793E-2</v>
      </c>
      <c r="M1639" s="17"/>
      <c r="N1639" s="17">
        <v>0.11984079178087299</v>
      </c>
      <c r="O1639" s="17">
        <v>5.6912894582680201E-2</v>
      </c>
      <c r="P1639" s="17">
        <v>9.3365502182747806E-2</v>
      </c>
      <c r="Q1639" s="17">
        <v>9.4587920533446307E-2</v>
      </c>
      <c r="R1639" s="17">
        <v>0.15981508007846601</v>
      </c>
      <c r="S1639" s="17"/>
      <c r="T1639" s="17">
        <v>9.1790894333399695E-2</v>
      </c>
      <c r="U1639" s="17">
        <v>7.9094487153442805E-2</v>
      </c>
      <c r="V1639" s="17">
        <v>7.1553200665924896E-2</v>
      </c>
      <c r="W1639" s="17">
        <v>0.151820813837515</v>
      </c>
      <c r="X1639" s="17"/>
      <c r="Y1639" s="17">
        <v>0.13726785545825701</v>
      </c>
      <c r="Z1639" s="17">
        <v>9.0541070206996199E-2</v>
      </c>
      <c r="AA1639" s="17">
        <v>0.13495309254106</v>
      </c>
      <c r="AB1639" s="17">
        <v>0</v>
      </c>
      <c r="AC1639" s="17">
        <v>0</v>
      </c>
      <c r="AD1639" s="17">
        <v>3.6967932237560799E-2</v>
      </c>
      <c r="AE1639" s="17"/>
      <c r="AF1639" s="17">
        <v>8.3261905936352798E-2</v>
      </c>
      <c r="AG1639" s="17">
        <v>0.10339702732431801</v>
      </c>
      <c r="AH1639" s="17"/>
      <c r="AI1639" s="17">
        <v>1.9651619850472798E-2</v>
      </c>
      <c r="AJ1639" s="17">
        <v>7.41846519067966E-2</v>
      </c>
      <c r="AK1639" s="17">
        <v>8.6030481156388297E-2</v>
      </c>
      <c r="AL1639" s="17">
        <v>0.166461496058676</v>
      </c>
      <c r="AM1639" s="17">
        <v>8.1828335733950805E-2</v>
      </c>
      <c r="AN1639" s="17">
        <v>0.17464440057439001</v>
      </c>
      <c r="AO1639" s="17">
        <v>0.231335802286076</v>
      </c>
      <c r="AP1639" s="17"/>
      <c r="AQ1639" s="17">
        <v>6.1557159656800503E-2</v>
      </c>
      <c r="AR1639" s="17">
        <v>0.13681209450177501</v>
      </c>
      <c r="AS1639" s="17"/>
      <c r="AT1639" s="17">
        <v>5.5194987267503597E-2</v>
      </c>
      <c r="AU1639" s="17">
        <v>5.1982398910777002E-2</v>
      </c>
      <c r="AV1639" s="17">
        <v>0.18070904993141501</v>
      </c>
      <c r="AW1639" s="17"/>
      <c r="AX1639" s="17">
        <v>0.101225216301599</v>
      </c>
      <c r="AY1639" s="17">
        <v>9.2934182022008094E-2</v>
      </c>
      <c r="AZ1639" s="17"/>
      <c r="BA1639" s="17">
        <v>0.15858771297781299</v>
      </c>
      <c r="BB1639" s="17">
        <v>7.6328784529144197E-2</v>
      </c>
      <c r="BC1639" s="17">
        <v>0.124399093478978</v>
      </c>
      <c r="BD1639" s="17">
        <v>4.0412975949232703E-2</v>
      </c>
      <c r="BE1639" s="17">
        <v>6.5953464052702096E-2</v>
      </c>
      <c r="BF1639" s="17"/>
      <c r="BG1639" s="17">
        <v>9.1974571867119104E-2</v>
      </c>
      <c r="BH1639" s="17">
        <v>5.7998501493893503E-2</v>
      </c>
    </row>
    <row r="1640" spans="2:60" x14ac:dyDescent="0.35">
      <c r="B1640" t="s">
        <v>351</v>
      </c>
      <c r="C1640" s="17">
        <v>4.1177067500405999E-2</v>
      </c>
      <c r="D1640" s="17">
        <v>3.59972952631702E-2</v>
      </c>
      <c r="E1640" s="17">
        <v>4.7217168391693598E-2</v>
      </c>
      <c r="F1640" s="17"/>
      <c r="G1640" s="17">
        <v>6.6976038200320401E-2</v>
      </c>
      <c r="H1640" s="17">
        <v>7.4359967027172597E-2</v>
      </c>
      <c r="I1640" s="17">
        <v>4.5979048127949597E-2</v>
      </c>
      <c r="J1640" s="17">
        <v>3.0372499333138198E-2</v>
      </c>
      <c r="K1640" s="17">
        <v>0</v>
      </c>
      <c r="L1640" s="17">
        <v>2.2442372987713798E-2</v>
      </c>
      <c r="M1640" s="17"/>
      <c r="N1640" s="17">
        <v>4.4488888137532399E-2</v>
      </c>
      <c r="O1640" s="17">
        <v>2.2720026781614899E-2</v>
      </c>
      <c r="P1640" s="17">
        <v>5.9679419848715602E-2</v>
      </c>
      <c r="Q1640" s="17">
        <v>4.2389968099532403E-2</v>
      </c>
      <c r="R1640" s="17">
        <v>2.31980525578253E-2</v>
      </c>
      <c r="S1640" s="17"/>
      <c r="T1640" s="17">
        <v>2.62420961416748E-2</v>
      </c>
      <c r="U1640" s="17">
        <v>0</v>
      </c>
      <c r="V1640" s="17">
        <v>3.7330730732766999E-2</v>
      </c>
      <c r="W1640" s="17">
        <v>9.1871497796677595E-2</v>
      </c>
      <c r="X1640" s="17"/>
      <c r="Y1640" s="17">
        <v>8.1608483826771397E-2</v>
      </c>
      <c r="Z1640" s="17">
        <v>1.3708015228314999E-2</v>
      </c>
      <c r="AA1640" s="17">
        <v>0</v>
      </c>
      <c r="AB1640" s="17">
        <v>0</v>
      </c>
      <c r="AC1640" s="17">
        <v>0</v>
      </c>
      <c r="AD1640" s="17">
        <v>3.6844769089364501E-2</v>
      </c>
      <c r="AE1640" s="17"/>
      <c r="AF1640" s="17">
        <v>3.9482390754971897E-2</v>
      </c>
      <c r="AG1640" s="17">
        <v>4.4105889418622E-2</v>
      </c>
      <c r="AH1640" s="17"/>
      <c r="AI1640" s="17">
        <v>0</v>
      </c>
      <c r="AJ1640" s="17">
        <v>8.2902786589059294E-2</v>
      </c>
      <c r="AK1640" s="17">
        <v>4.1053902810538001E-2</v>
      </c>
      <c r="AL1640" s="17">
        <v>4.4545353773297498E-2</v>
      </c>
      <c r="AM1640" s="17">
        <v>1.8950180757636999E-2</v>
      </c>
      <c r="AN1640" s="17">
        <v>3.1013464629011299E-2</v>
      </c>
      <c r="AO1640" s="17">
        <v>0</v>
      </c>
      <c r="AP1640" s="17"/>
      <c r="AQ1640" s="17">
        <v>3.5827930763357503E-2</v>
      </c>
      <c r="AR1640" s="17">
        <v>4.8035169883909101E-2</v>
      </c>
      <c r="AS1640" s="17"/>
      <c r="AT1640" s="17">
        <v>2.72886775672413E-2</v>
      </c>
      <c r="AU1640" s="17">
        <v>4.8199063676578703E-2</v>
      </c>
      <c r="AV1640" s="17">
        <v>3.1372969210334903E-2</v>
      </c>
      <c r="AW1640" s="17"/>
      <c r="AX1640" s="17">
        <v>9.8579449640201506E-3</v>
      </c>
      <c r="AY1640" s="17">
        <v>5.2269156147547298E-2</v>
      </c>
      <c r="AZ1640" s="17"/>
      <c r="BA1640" s="17">
        <v>2.9259956729794E-2</v>
      </c>
      <c r="BB1640" s="17">
        <v>3.9126944564740002E-2</v>
      </c>
      <c r="BC1640" s="17">
        <v>3.7428563293340003E-2</v>
      </c>
      <c r="BD1640" s="17">
        <v>0.14133701907913801</v>
      </c>
      <c r="BE1640" s="17">
        <v>0</v>
      </c>
      <c r="BF1640" s="17"/>
      <c r="BG1640" s="17">
        <v>3.7250226787796402E-2</v>
      </c>
      <c r="BH1640" s="17">
        <v>4.4021503833179501E-2</v>
      </c>
    </row>
    <row r="1641" spans="2:60" x14ac:dyDescent="0.35">
      <c r="B1641" t="s">
        <v>352</v>
      </c>
      <c r="C1641" s="17">
        <v>1.16350121084386E-2</v>
      </c>
      <c r="D1641" s="17">
        <v>1.3685209091016099E-2</v>
      </c>
      <c r="E1641" s="17">
        <v>9.5349028512060393E-3</v>
      </c>
      <c r="F1641" s="17"/>
      <c r="G1641" s="17">
        <v>1.30558225915039E-2</v>
      </c>
      <c r="H1641" s="17">
        <v>3.9236618602906302E-2</v>
      </c>
      <c r="I1641" s="17">
        <v>1.2497507783920499E-2</v>
      </c>
      <c r="J1641" s="17">
        <v>0</v>
      </c>
      <c r="K1641" s="17">
        <v>0</v>
      </c>
      <c r="L1641" s="17">
        <v>0</v>
      </c>
      <c r="M1641" s="17"/>
      <c r="N1641" s="17">
        <v>2.16810127550537E-2</v>
      </c>
      <c r="O1641" s="17">
        <v>0</v>
      </c>
      <c r="P1641" s="17">
        <v>1.41839672855072E-2</v>
      </c>
      <c r="Q1641" s="17">
        <v>0</v>
      </c>
      <c r="R1641" s="17">
        <v>0</v>
      </c>
      <c r="S1641" s="17"/>
      <c r="T1641" s="17">
        <v>0</v>
      </c>
      <c r="U1641" s="17">
        <v>0</v>
      </c>
      <c r="V1641" s="17">
        <v>2.84482947666111E-2</v>
      </c>
      <c r="W1641" s="17">
        <v>0</v>
      </c>
      <c r="X1641" s="17"/>
      <c r="Y1641" s="17">
        <v>0</v>
      </c>
      <c r="Z1641" s="17">
        <v>5.7994611929527203E-3</v>
      </c>
      <c r="AA1641" s="17">
        <v>0</v>
      </c>
      <c r="AB1641" s="17">
        <v>8.1199666866889994E-2</v>
      </c>
      <c r="AC1641" s="17">
        <v>0</v>
      </c>
      <c r="AD1641" s="17">
        <v>2.02904082882393E-2</v>
      </c>
      <c r="AE1641" s="17"/>
      <c r="AF1641" s="17">
        <v>8.1148712273300099E-3</v>
      </c>
      <c r="AG1641" s="17">
        <v>1.62257490983212E-2</v>
      </c>
      <c r="AH1641" s="17"/>
      <c r="AI1641" s="17">
        <v>0</v>
      </c>
      <c r="AJ1641" s="17">
        <v>2.0564707331655899E-2</v>
      </c>
      <c r="AK1641" s="17">
        <v>2.1401834477136901E-2</v>
      </c>
      <c r="AL1641" s="17">
        <v>0</v>
      </c>
      <c r="AM1641" s="17">
        <v>7.6495704817650997E-3</v>
      </c>
      <c r="AN1641" s="17">
        <v>0</v>
      </c>
      <c r="AO1641" s="17">
        <v>0</v>
      </c>
      <c r="AP1641" s="17"/>
      <c r="AQ1641" s="17">
        <v>4.2355973336024397E-3</v>
      </c>
      <c r="AR1641" s="17">
        <v>6.5288866816020398E-3</v>
      </c>
      <c r="AS1641" s="17"/>
      <c r="AT1641" s="17">
        <v>1.14845208541911E-2</v>
      </c>
      <c r="AU1641" s="17">
        <v>2.2240693620880998E-2</v>
      </c>
      <c r="AV1641" s="17">
        <v>0</v>
      </c>
      <c r="AW1641" s="17"/>
      <c r="AX1641" s="17">
        <v>0</v>
      </c>
      <c r="AY1641" s="17">
        <v>1.5755708196505201E-2</v>
      </c>
      <c r="AZ1641" s="17"/>
      <c r="BA1641" s="17">
        <v>2.9267820893065202E-2</v>
      </c>
      <c r="BB1641" s="17">
        <v>1.10127325232555E-2</v>
      </c>
      <c r="BC1641" s="17">
        <v>0</v>
      </c>
      <c r="BD1641" s="17">
        <v>0</v>
      </c>
      <c r="BE1641" s="17">
        <v>0</v>
      </c>
      <c r="BF1641" s="17"/>
      <c r="BG1641" s="17">
        <v>1.44848812110203E-2</v>
      </c>
      <c r="BH1641" s="17">
        <v>0</v>
      </c>
    </row>
    <row r="1642" spans="2:60" x14ac:dyDescent="0.35">
      <c r="B1642" t="s">
        <v>280</v>
      </c>
      <c r="C1642" s="17">
        <v>4.5123585560767003E-2</v>
      </c>
      <c r="D1642" s="17">
        <v>4.17331347482231E-2</v>
      </c>
      <c r="E1642" s="17">
        <v>4.9266216680436903E-2</v>
      </c>
      <c r="F1642" s="17"/>
      <c r="G1642" s="17">
        <v>0.15302245270854101</v>
      </c>
      <c r="H1642" s="17">
        <v>3.1290255026727803E-2</v>
      </c>
      <c r="I1642" s="17">
        <v>1.9912219894846199E-2</v>
      </c>
      <c r="J1642" s="17">
        <v>4.7769397174856898E-2</v>
      </c>
      <c r="K1642" s="17">
        <v>1.7752501250812E-2</v>
      </c>
      <c r="L1642" s="17">
        <v>1.33797786538465E-2</v>
      </c>
      <c r="M1642" s="17"/>
      <c r="N1642" s="17">
        <v>3.5577715683313499E-2</v>
      </c>
      <c r="O1642" s="17">
        <v>0.10728905472714</v>
      </c>
      <c r="P1642" s="17">
        <v>1.04408428562542E-2</v>
      </c>
      <c r="Q1642" s="17">
        <v>4.4860088406648901E-2</v>
      </c>
      <c r="R1642" s="17">
        <v>0</v>
      </c>
      <c r="S1642" s="17"/>
      <c r="T1642" s="17">
        <v>3.2245410819775201E-2</v>
      </c>
      <c r="U1642" s="17">
        <v>0</v>
      </c>
      <c r="V1642" s="17">
        <v>9.0304873134565006E-2</v>
      </c>
      <c r="W1642" s="17">
        <v>1.09133168624269E-2</v>
      </c>
      <c r="X1642" s="17"/>
      <c r="Y1642" s="17">
        <v>3.7588964904954399E-2</v>
      </c>
      <c r="Z1642" s="17">
        <v>5.9034787739513199E-2</v>
      </c>
      <c r="AA1642" s="17">
        <v>0</v>
      </c>
      <c r="AB1642" s="17">
        <v>0</v>
      </c>
      <c r="AC1642" s="17">
        <v>0</v>
      </c>
      <c r="AD1642" s="17">
        <v>8.5519014952210107E-2</v>
      </c>
      <c r="AE1642" s="17"/>
      <c r="AF1642" s="17">
        <v>3.3179895172682501E-2</v>
      </c>
      <c r="AG1642" s="17">
        <v>6.0813839372143498E-2</v>
      </c>
      <c r="AH1642" s="17"/>
      <c r="AI1642" s="17">
        <v>0.25137563217845499</v>
      </c>
      <c r="AJ1642" s="17">
        <v>8.2523440114733899E-3</v>
      </c>
      <c r="AK1642" s="17">
        <v>7.1043640475924805E-2</v>
      </c>
      <c r="AL1642" s="17">
        <v>4.6479114386608199E-2</v>
      </c>
      <c r="AM1642" s="17">
        <v>9.6084181386066198E-3</v>
      </c>
      <c r="AN1642" s="17">
        <v>0</v>
      </c>
      <c r="AO1642" s="17">
        <v>0</v>
      </c>
      <c r="AP1642" s="17"/>
      <c r="AQ1642" s="17">
        <v>3.06152210373377E-2</v>
      </c>
      <c r="AR1642" s="17">
        <v>3.58671068854957E-2</v>
      </c>
      <c r="AS1642" s="17"/>
      <c r="AT1642" s="17">
        <v>1.41436436037298E-2</v>
      </c>
      <c r="AU1642" s="17">
        <v>4.7000219713384001E-2</v>
      </c>
      <c r="AV1642" s="17">
        <v>6.9828372121919103E-3</v>
      </c>
      <c r="AW1642" s="17"/>
      <c r="AX1642" s="17">
        <v>9.8575025570789201E-3</v>
      </c>
      <c r="AY1642" s="17">
        <v>5.7613543364019498E-2</v>
      </c>
      <c r="AZ1642" s="17"/>
      <c r="BA1642" s="17">
        <v>0</v>
      </c>
      <c r="BB1642" s="17">
        <v>4.2254393302246902E-2</v>
      </c>
      <c r="BC1642" s="17">
        <v>1.56979460961847E-2</v>
      </c>
      <c r="BD1642" s="17">
        <v>0</v>
      </c>
      <c r="BE1642" s="17">
        <v>2.2661980706116601E-2</v>
      </c>
      <c r="BF1642" s="17"/>
      <c r="BG1642" s="17">
        <v>3.4217536219740101E-2</v>
      </c>
      <c r="BH1642" s="17">
        <v>1.56035718262522E-2</v>
      </c>
    </row>
    <row r="1643" spans="2:60" x14ac:dyDescent="0.35">
      <c r="C1643" s="17"/>
      <c r="D1643" s="17"/>
      <c r="E1643" s="17"/>
      <c r="F1643" s="17"/>
      <c r="G1643" s="17"/>
      <c r="H1643" s="17"/>
      <c r="I1643" s="17"/>
      <c r="J1643" s="17"/>
      <c r="K1643" s="17"/>
      <c r="L1643" s="17"/>
      <c r="M1643" s="17"/>
      <c r="N1643" s="17"/>
      <c r="O1643" s="17"/>
      <c r="P1643" s="17"/>
      <c r="Q1643" s="17"/>
      <c r="R1643" s="17"/>
      <c r="S1643" s="17"/>
      <c r="T1643" s="17"/>
      <c r="U1643" s="17"/>
      <c r="V1643" s="17"/>
      <c r="W1643" s="17"/>
      <c r="X1643" s="17"/>
      <c r="Y1643" s="17"/>
      <c r="Z1643" s="17"/>
      <c r="AA1643" s="17"/>
      <c r="AB1643" s="17"/>
      <c r="AC1643" s="17"/>
      <c r="AD1643" s="17"/>
      <c r="AE1643" s="17"/>
      <c r="AF1643" s="17"/>
      <c r="AG1643" s="17"/>
      <c r="AH1643" s="17"/>
      <c r="AI1643" s="17"/>
      <c r="AJ1643" s="17"/>
      <c r="AK1643" s="17"/>
      <c r="AL1643" s="17"/>
      <c r="AM1643" s="17"/>
      <c r="AN1643" s="17"/>
      <c r="AO1643" s="17"/>
      <c r="AP1643" s="17"/>
      <c r="AQ1643" s="17"/>
      <c r="AR1643" s="17"/>
      <c r="AS1643" s="17"/>
      <c r="AT1643" s="17"/>
      <c r="AU1643" s="17"/>
      <c r="AV1643" s="17"/>
      <c r="AW1643" s="17"/>
      <c r="AX1643" s="17"/>
      <c r="AY1643" s="17"/>
      <c r="AZ1643" s="17"/>
      <c r="BA1643" s="17"/>
      <c r="BB1643" s="17"/>
      <c r="BC1643" s="17"/>
      <c r="BD1643" s="17"/>
      <c r="BE1643" s="17"/>
      <c r="BF1643" s="17"/>
      <c r="BG1643" s="17"/>
      <c r="BH1643" s="17"/>
    </row>
    <row r="1644" spans="2:60" x14ac:dyDescent="0.35">
      <c r="B1644" s="6" t="s">
        <v>503</v>
      </c>
      <c r="C1644" s="17"/>
      <c r="D1644" s="17"/>
      <c r="E1644" s="17"/>
      <c r="F1644" s="17"/>
      <c r="G1644" s="17"/>
      <c r="H1644" s="17"/>
      <c r="I1644" s="17"/>
      <c r="J1644" s="17"/>
      <c r="K1644" s="17"/>
      <c r="L1644" s="17"/>
      <c r="M1644" s="17"/>
      <c r="N1644" s="17"/>
      <c r="O1644" s="17"/>
      <c r="P1644" s="17"/>
      <c r="Q1644" s="17"/>
      <c r="R1644" s="17"/>
      <c r="S1644" s="17"/>
      <c r="T1644" s="17"/>
      <c r="U1644" s="17"/>
      <c r="V1644" s="17"/>
      <c r="W1644" s="17"/>
      <c r="X1644" s="17"/>
      <c r="Y1644" s="17"/>
      <c r="Z1644" s="17"/>
      <c r="AA1644" s="17"/>
      <c r="AB1644" s="17"/>
      <c r="AC1644" s="17"/>
      <c r="AD1644" s="17"/>
      <c r="AE1644" s="17"/>
      <c r="AF1644" s="17"/>
      <c r="AG1644" s="17"/>
      <c r="AH1644" s="17"/>
      <c r="AI1644" s="17"/>
      <c r="AJ1644" s="17"/>
      <c r="AK1644" s="17"/>
      <c r="AL1644" s="17"/>
      <c r="AM1644" s="17"/>
      <c r="AN1644" s="17"/>
      <c r="AO1644" s="17"/>
      <c r="AP1644" s="17"/>
      <c r="AQ1644" s="17"/>
      <c r="AR1644" s="17"/>
      <c r="AS1644" s="17"/>
      <c r="AT1644" s="17"/>
      <c r="AU1644" s="17"/>
      <c r="AV1644" s="17"/>
      <c r="AW1644" s="17"/>
      <c r="AX1644" s="17"/>
      <c r="AY1644" s="17"/>
      <c r="AZ1644" s="17"/>
      <c r="BA1644" s="17"/>
      <c r="BB1644" s="17"/>
      <c r="BC1644" s="17"/>
      <c r="BD1644" s="17"/>
      <c r="BE1644" s="17"/>
      <c r="BF1644" s="17"/>
      <c r="BG1644" s="17"/>
      <c r="BH1644" s="17"/>
    </row>
    <row r="1645" spans="2:60" x14ac:dyDescent="0.35">
      <c r="B1645" s="24" t="s">
        <v>182</v>
      </c>
      <c r="C1645" s="17"/>
      <c r="D1645" s="17"/>
      <c r="E1645" s="17"/>
      <c r="F1645" s="17"/>
      <c r="G1645" s="17"/>
      <c r="H1645" s="17"/>
      <c r="I1645" s="17"/>
      <c r="J1645" s="17"/>
      <c r="K1645" s="17"/>
      <c r="L1645" s="17"/>
      <c r="M1645" s="17"/>
      <c r="N1645" s="17"/>
      <c r="O1645" s="17"/>
      <c r="P1645" s="17"/>
      <c r="Q1645" s="17"/>
      <c r="R1645" s="17"/>
      <c r="S1645" s="17"/>
      <c r="T1645" s="17"/>
      <c r="U1645" s="17"/>
      <c r="V1645" s="17"/>
      <c r="W1645" s="17"/>
      <c r="X1645" s="17"/>
      <c r="Y1645" s="17"/>
      <c r="Z1645" s="17"/>
      <c r="AA1645" s="17"/>
      <c r="AB1645" s="17"/>
      <c r="AC1645" s="17"/>
      <c r="AD1645" s="17"/>
      <c r="AE1645" s="17"/>
      <c r="AF1645" s="17"/>
      <c r="AG1645" s="17"/>
      <c r="AH1645" s="17"/>
      <c r="AI1645" s="17"/>
      <c r="AJ1645" s="17"/>
      <c r="AK1645" s="17"/>
      <c r="AL1645" s="17"/>
      <c r="AM1645" s="17"/>
      <c r="AN1645" s="17"/>
      <c r="AO1645" s="17"/>
      <c r="AP1645" s="17"/>
      <c r="AQ1645" s="17"/>
      <c r="AR1645" s="17"/>
      <c r="AS1645" s="17"/>
      <c r="AT1645" s="17"/>
      <c r="AU1645" s="17"/>
      <c r="AV1645" s="17"/>
      <c r="AW1645" s="17"/>
      <c r="AX1645" s="17"/>
      <c r="AY1645" s="17"/>
      <c r="AZ1645" s="17"/>
      <c r="BA1645" s="17"/>
      <c r="BB1645" s="17"/>
      <c r="BC1645" s="17"/>
      <c r="BD1645" s="17"/>
      <c r="BE1645" s="17"/>
      <c r="BF1645" s="17"/>
      <c r="BG1645" s="17"/>
      <c r="BH1645" s="17"/>
    </row>
    <row r="1646" spans="2:60" x14ac:dyDescent="0.35">
      <c r="B1646" t="s">
        <v>348</v>
      </c>
      <c r="C1646" s="17">
        <v>0.69877738784024102</v>
      </c>
      <c r="D1646" s="17">
        <v>0.696565531625428</v>
      </c>
      <c r="E1646" s="17">
        <v>0.71379674669318205</v>
      </c>
      <c r="F1646" s="17"/>
      <c r="G1646" s="17">
        <v>0.46507077743195901</v>
      </c>
      <c r="H1646" s="17">
        <v>0.66528363726537298</v>
      </c>
      <c r="I1646" s="17">
        <v>0.65884284423900896</v>
      </c>
      <c r="J1646" s="17">
        <v>0.69951323514824804</v>
      </c>
      <c r="K1646" s="17">
        <v>0.843857304197286</v>
      </c>
      <c r="L1646" s="17">
        <v>0.81361342345632104</v>
      </c>
      <c r="M1646" s="17"/>
      <c r="N1646" s="17">
        <v>0.63244027264793401</v>
      </c>
      <c r="O1646" s="17">
        <v>0.77056499300972203</v>
      </c>
      <c r="P1646" s="17">
        <v>0.69670454873254295</v>
      </c>
      <c r="Q1646" s="17">
        <v>0.65748884474956604</v>
      </c>
      <c r="R1646" s="17">
        <v>0.66583867714045797</v>
      </c>
      <c r="S1646" s="17"/>
      <c r="T1646" s="17">
        <v>0.64824810613269801</v>
      </c>
      <c r="U1646" s="17">
        <v>0.79731951255355704</v>
      </c>
      <c r="V1646" s="17">
        <v>0.66701663794353006</v>
      </c>
      <c r="W1646" s="17">
        <v>0.708744183412648</v>
      </c>
      <c r="X1646" s="17"/>
      <c r="Y1646" s="17">
        <v>0.55662346388234596</v>
      </c>
      <c r="Z1646" s="17">
        <v>0.76290670734822696</v>
      </c>
      <c r="AA1646" s="17">
        <v>0.78719963810370597</v>
      </c>
      <c r="AB1646" s="17">
        <v>0.83946363770320698</v>
      </c>
      <c r="AC1646" s="17">
        <v>0.75584130178931297</v>
      </c>
      <c r="AD1646" s="17">
        <v>0.71293710483390005</v>
      </c>
      <c r="AE1646" s="17"/>
      <c r="AF1646" s="17">
        <v>0.740177325234882</v>
      </c>
      <c r="AG1646" s="17">
        <v>0.63240685013779496</v>
      </c>
      <c r="AH1646" s="17"/>
      <c r="AI1646" s="17">
        <v>0.68079250431300797</v>
      </c>
      <c r="AJ1646" s="17">
        <v>0.71046963053110901</v>
      </c>
      <c r="AK1646" s="17">
        <v>0.69303112342113404</v>
      </c>
      <c r="AL1646" s="17">
        <v>0.65688263672247504</v>
      </c>
      <c r="AM1646" s="17">
        <v>0.68497162490823504</v>
      </c>
      <c r="AN1646" s="17">
        <v>0.78477927622577504</v>
      </c>
      <c r="AO1646" s="17">
        <v>0.74411143103292698</v>
      </c>
      <c r="AP1646" s="17"/>
      <c r="AQ1646" s="17">
        <v>0.66662867673561399</v>
      </c>
      <c r="AR1646" s="17">
        <v>0.69088630765996495</v>
      </c>
      <c r="AS1646" s="17"/>
      <c r="AT1646" s="17">
        <v>0.68280984335763995</v>
      </c>
      <c r="AU1646" s="17">
        <v>0.762409001420572</v>
      </c>
      <c r="AV1646" s="17">
        <v>0.59717369907342999</v>
      </c>
      <c r="AW1646" s="17"/>
      <c r="AX1646" s="17">
        <v>0.72181475791761396</v>
      </c>
      <c r="AY1646" s="17">
        <v>0.69037482955714602</v>
      </c>
      <c r="AZ1646" s="17"/>
      <c r="BA1646" s="17">
        <v>0.51062794603744499</v>
      </c>
      <c r="BB1646" s="17">
        <v>0.70653322202692104</v>
      </c>
      <c r="BC1646" s="17">
        <v>0.69129095726982104</v>
      </c>
      <c r="BD1646" s="17">
        <v>0.56598542295821597</v>
      </c>
      <c r="BE1646" s="17">
        <v>0.89312279361749203</v>
      </c>
      <c r="BF1646" s="17"/>
      <c r="BG1646" s="17">
        <v>0.663888262574021</v>
      </c>
      <c r="BH1646" s="17">
        <v>0.80124219044756495</v>
      </c>
    </row>
    <row r="1647" spans="2:60" x14ac:dyDescent="0.35">
      <c r="B1647" t="s">
        <v>349</v>
      </c>
      <c r="C1647" s="17">
        <v>0.198178505553809</v>
      </c>
      <c r="D1647" s="17">
        <v>0.18994591871809099</v>
      </c>
      <c r="E1647" s="17">
        <v>0.20675182923108501</v>
      </c>
      <c r="F1647" s="17"/>
      <c r="G1647" s="17">
        <v>0.19652175549081599</v>
      </c>
      <c r="H1647" s="17">
        <v>0.24913575749080799</v>
      </c>
      <c r="I1647" s="17">
        <v>0.24048684462808401</v>
      </c>
      <c r="J1647" s="17">
        <v>0.22589551462555499</v>
      </c>
      <c r="K1647" s="17">
        <v>0.139996937335399</v>
      </c>
      <c r="L1647" s="17">
        <v>0.14702050416498</v>
      </c>
      <c r="M1647" s="17"/>
      <c r="N1647" s="17">
        <v>0.21978443056326</v>
      </c>
      <c r="O1647" s="17">
        <v>0.12899657952627699</v>
      </c>
      <c r="P1647" s="17">
        <v>0.226377066771171</v>
      </c>
      <c r="Q1647" s="17">
        <v>0.18060034150297299</v>
      </c>
      <c r="R1647" s="17">
        <v>0.26742927040861703</v>
      </c>
      <c r="S1647" s="17"/>
      <c r="T1647" s="17">
        <v>0.210717083280101</v>
      </c>
      <c r="U1647" s="17">
        <v>0.13640515245774301</v>
      </c>
      <c r="V1647" s="17">
        <v>0.229671559733054</v>
      </c>
      <c r="W1647" s="17">
        <v>0.18778224286582501</v>
      </c>
      <c r="X1647" s="17"/>
      <c r="Y1647" s="17">
        <v>0.29939652535563499</v>
      </c>
      <c r="Z1647" s="17">
        <v>0.152572753642751</v>
      </c>
      <c r="AA1647" s="17">
        <v>0.115055002636442</v>
      </c>
      <c r="AB1647" s="17">
        <v>0.118685757459635</v>
      </c>
      <c r="AC1647" s="17">
        <v>0.244158698210687</v>
      </c>
      <c r="AD1647" s="17">
        <v>0.16438338198677799</v>
      </c>
      <c r="AE1647" s="17"/>
      <c r="AF1647" s="17">
        <v>0.177098765895046</v>
      </c>
      <c r="AG1647" s="17">
        <v>0.22991294806450599</v>
      </c>
      <c r="AH1647" s="17"/>
      <c r="AI1647" s="17">
        <v>0.17920616130634101</v>
      </c>
      <c r="AJ1647" s="17">
        <v>0.17302876482403501</v>
      </c>
      <c r="AK1647" s="17">
        <v>0.21641693852375099</v>
      </c>
      <c r="AL1647" s="17">
        <v>0.177983004125465</v>
      </c>
      <c r="AM1647" s="17">
        <v>0.23089518956803001</v>
      </c>
      <c r="AN1647" s="17">
        <v>0.188019472224078</v>
      </c>
      <c r="AO1647" s="17">
        <v>0.151370919290259</v>
      </c>
      <c r="AP1647" s="17"/>
      <c r="AQ1647" s="17">
        <v>0.228709297882732</v>
      </c>
      <c r="AR1647" s="17">
        <v>0.195609066380867</v>
      </c>
      <c r="AS1647" s="17"/>
      <c r="AT1647" s="17">
        <v>0.17657443491225899</v>
      </c>
      <c r="AU1647" s="17">
        <v>0.185377232674765</v>
      </c>
      <c r="AV1647" s="17">
        <v>0.26651275456888601</v>
      </c>
      <c r="AW1647" s="17"/>
      <c r="AX1647" s="17">
        <v>0.14592166383660399</v>
      </c>
      <c r="AY1647" s="17">
        <v>0.21723845713442</v>
      </c>
      <c r="AZ1647" s="17"/>
      <c r="BA1647" s="17">
        <v>0.27596721818123798</v>
      </c>
      <c r="BB1647" s="17">
        <v>0.194770057837199</v>
      </c>
      <c r="BC1647" s="17">
        <v>0.228123528164249</v>
      </c>
      <c r="BD1647" s="17">
        <v>0.32967823020602499</v>
      </c>
      <c r="BE1647" s="17">
        <v>8.8523767684084598E-2</v>
      </c>
      <c r="BF1647" s="17"/>
      <c r="BG1647" s="17">
        <v>0.21244517961772799</v>
      </c>
      <c r="BH1647" s="17">
        <v>0.15625500067951301</v>
      </c>
    </row>
    <row r="1648" spans="2:60" x14ac:dyDescent="0.35">
      <c r="B1648" t="s">
        <v>350</v>
      </c>
      <c r="C1648" s="17">
        <v>4.7771941655131503E-2</v>
      </c>
      <c r="D1648" s="17">
        <v>4.5298962747323201E-2</v>
      </c>
      <c r="E1648" s="17">
        <v>4.8710826761145999E-2</v>
      </c>
      <c r="F1648" s="17"/>
      <c r="G1648" s="17">
        <v>0.146040437357223</v>
      </c>
      <c r="H1648" s="17">
        <v>6.9733977555805002E-2</v>
      </c>
      <c r="I1648" s="17">
        <v>1.7869827723130501E-2</v>
      </c>
      <c r="J1648" s="17">
        <v>4.6370221023046498E-2</v>
      </c>
      <c r="K1648" s="17">
        <v>0</v>
      </c>
      <c r="L1648" s="17">
        <v>1.67541881029768E-2</v>
      </c>
      <c r="M1648" s="17"/>
      <c r="N1648" s="17">
        <v>2.4013877986512201E-2</v>
      </c>
      <c r="O1648" s="17">
        <v>5.17414277257882E-2</v>
      </c>
      <c r="P1648" s="17">
        <v>5.9234966868061199E-2</v>
      </c>
      <c r="Q1648" s="17">
        <v>9.7275799140951594E-2</v>
      </c>
      <c r="R1648" s="17">
        <v>1.5414654428319701E-2</v>
      </c>
      <c r="S1648" s="17"/>
      <c r="T1648" s="17">
        <v>0.101640307431067</v>
      </c>
      <c r="U1648" s="17">
        <v>3.9735128647388901E-2</v>
      </c>
      <c r="V1648" s="17">
        <v>4.38730259001779E-2</v>
      </c>
      <c r="W1648" s="17">
        <v>2.2049459006738499E-2</v>
      </c>
      <c r="X1648" s="17"/>
      <c r="Y1648" s="17">
        <v>5.8035942589153199E-2</v>
      </c>
      <c r="Z1648" s="17">
        <v>5.4446782485682702E-2</v>
      </c>
      <c r="AA1648" s="17">
        <v>0</v>
      </c>
      <c r="AB1648" s="17">
        <v>0</v>
      </c>
      <c r="AC1648" s="17">
        <v>0</v>
      </c>
      <c r="AD1648" s="17">
        <v>5.1898841475477103E-2</v>
      </c>
      <c r="AE1648" s="17"/>
      <c r="AF1648" s="17">
        <v>4.3201104139544803E-2</v>
      </c>
      <c r="AG1648" s="17">
        <v>5.6348759005522997E-2</v>
      </c>
      <c r="AH1648" s="17"/>
      <c r="AI1648" s="17">
        <v>4.1702716633527703E-2</v>
      </c>
      <c r="AJ1648" s="17">
        <v>6.0458056247895103E-2</v>
      </c>
      <c r="AK1648" s="17">
        <v>1.4838563720455E-2</v>
      </c>
      <c r="AL1648" s="17">
        <v>8.3002386453888105E-2</v>
      </c>
      <c r="AM1648" s="17">
        <v>6.6795198912196804E-2</v>
      </c>
      <c r="AN1648" s="17">
        <v>0</v>
      </c>
      <c r="AO1648" s="17">
        <v>0</v>
      </c>
      <c r="AP1648" s="17"/>
      <c r="AQ1648" s="17">
        <v>6.3392356638836703E-2</v>
      </c>
      <c r="AR1648" s="17">
        <v>5.01997504901553E-2</v>
      </c>
      <c r="AS1648" s="17"/>
      <c r="AT1648" s="17">
        <v>9.3496517602460694E-2</v>
      </c>
      <c r="AU1648" s="17">
        <v>1.7255621253636499E-2</v>
      </c>
      <c r="AV1648" s="17">
        <v>7.0925318039832499E-2</v>
      </c>
      <c r="AW1648" s="17"/>
      <c r="AX1648" s="17">
        <v>8.7554562724273893E-2</v>
      </c>
      <c r="AY1648" s="17">
        <v>3.3261787455016699E-2</v>
      </c>
      <c r="AZ1648" s="17"/>
      <c r="BA1648" s="17">
        <v>0.14092262949055201</v>
      </c>
      <c r="BB1648" s="17">
        <v>3.7147034923653101E-2</v>
      </c>
      <c r="BC1648" s="17">
        <v>5.45923174610074E-2</v>
      </c>
      <c r="BD1648" s="17">
        <v>4.7840750446702197E-2</v>
      </c>
      <c r="BE1648" s="17">
        <v>0</v>
      </c>
      <c r="BF1648" s="17"/>
      <c r="BG1648" s="17">
        <v>5.9737064723278201E-2</v>
      </c>
      <c r="BH1648" s="17">
        <v>1.34366703452022E-2</v>
      </c>
    </row>
    <row r="1649" spans="2:60" x14ac:dyDescent="0.35">
      <c r="B1649" t="s">
        <v>351</v>
      </c>
      <c r="C1649" s="17">
        <v>1.4380154993424901E-2</v>
      </c>
      <c r="D1649" s="17">
        <v>1.70914665670935E-2</v>
      </c>
      <c r="E1649" s="17">
        <v>5.3284251618608497E-3</v>
      </c>
      <c r="F1649" s="17"/>
      <c r="G1649" s="17">
        <v>4.7882503920419303E-2</v>
      </c>
      <c r="H1649" s="17">
        <v>1.5846627688013599E-2</v>
      </c>
      <c r="I1649" s="17">
        <v>1.54058796943172E-2</v>
      </c>
      <c r="J1649" s="17">
        <v>0</v>
      </c>
      <c r="K1649" s="17">
        <v>0</v>
      </c>
      <c r="L1649" s="17">
        <v>1.12253509146491E-2</v>
      </c>
      <c r="M1649" s="17"/>
      <c r="N1649" s="17">
        <v>3.4863158955627999E-2</v>
      </c>
      <c r="O1649" s="17">
        <v>8.7721790581025694E-3</v>
      </c>
      <c r="P1649" s="17">
        <v>6.2832268373954198E-3</v>
      </c>
      <c r="Q1649" s="17">
        <v>0</v>
      </c>
      <c r="R1649" s="17">
        <v>2.6831457028974E-2</v>
      </c>
      <c r="S1649" s="17"/>
      <c r="T1649" s="17">
        <v>1.2992536689873701E-2</v>
      </c>
      <c r="U1649" s="17">
        <v>2.6540206341311101E-2</v>
      </c>
      <c r="V1649" s="17">
        <v>1.8552786310168899E-2</v>
      </c>
      <c r="W1649" s="17">
        <v>0</v>
      </c>
      <c r="X1649" s="17"/>
      <c r="Y1649" s="17">
        <v>3.5376080468971297E-2</v>
      </c>
      <c r="Z1649" s="17">
        <v>6.1778458774727502E-3</v>
      </c>
      <c r="AA1649" s="17">
        <v>0</v>
      </c>
      <c r="AB1649" s="17">
        <v>0</v>
      </c>
      <c r="AC1649" s="17">
        <v>0</v>
      </c>
      <c r="AD1649" s="17">
        <v>0</v>
      </c>
      <c r="AE1649" s="17"/>
      <c r="AF1649" s="17">
        <v>9.8484109581770205E-3</v>
      </c>
      <c r="AG1649" s="17">
        <v>2.1829799862128501E-2</v>
      </c>
      <c r="AH1649" s="17"/>
      <c r="AI1649" s="17">
        <v>0</v>
      </c>
      <c r="AJ1649" s="17">
        <v>2.9913082018532801E-2</v>
      </c>
      <c r="AK1649" s="17">
        <v>0</v>
      </c>
      <c r="AL1649" s="17">
        <v>0</v>
      </c>
      <c r="AM1649" s="17">
        <v>1.7337986611538601E-2</v>
      </c>
      <c r="AN1649" s="17">
        <v>0</v>
      </c>
      <c r="AO1649" s="17">
        <v>0.104517649676814</v>
      </c>
      <c r="AP1649" s="17"/>
      <c r="AQ1649" s="17">
        <v>5.3427960783357098E-3</v>
      </c>
      <c r="AR1649" s="17">
        <v>1.9545101155193301E-2</v>
      </c>
      <c r="AS1649" s="17"/>
      <c r="AT1649" s="17">
        <v>1.43508135134152E-2</v>
      </c>
      <c r="AU1649" s="17">
        <v>0</v>
      </c>
      <c r="AV1649" s="17">
        <v>3.5437338414636699E-2</v>
      </c>
      <c r="AW1649" s="17"/>
      <c r="AX1649" s="17">
        <v>2.7267861643245999E-2</v>
      </c>
      <c r="AY1649" s="17">
        <v>9.6795443813253394E-3</v>
      </c>
      <c r="AZ1649" s="17"/>
      <c r="BA1649" s="17">
        <v>2.3870357615279801E-2</v>
      </c>
      <c r="BB1649" s="17">
        <v>1.80181628014628E-2</v>
      </c>
      <c r="BC1649" s="17">
        <v>3.75616792166292E-3</v>
      </c>
      <c r="BD1649" s="17">
        <v>5.6495596389057302E-2</v>
      </c>
      <c r="BE1649" s="17">
        <v>1.83534386984236E-2</v>
      </c>
      <c r="BF1649" s="17"/>
      <c r="BG1649" s="17">
        <v>1.92920774997026E-2</v>
      </c>
      <c r="BH1649" s="17">
        <v>2.9066138527719301E-2</v>
      </c>
    </row>
    <row r="1650" spans="2:60" x14ac:dyDescent="0.35">
      <c r="B1650" t="s">
        <v>352</v>
      </c>
      <c r="C1650" s="17">
        <v>1.22725111332642E-2</v>
      </c>
      <c r="D1650" s="17">
        <v>9.5205983481720692E-3</v>
      </c>
      <c r="E1650" s="17">
        <v>7.7895408644189498E-3</v>
      </c>
      <c r="F1650" s="17"/>
      <c r="G1650" s="17">
        <v>1.6815072027559198E-2</v>
      </c>
      <c r="H1650" s="17">
        <v>0</v>
      </c>
      <c r="I1650" s="17">
        <v>6.73946037154593E-2</v>
      </c>
      <c r="J1650" s="17">
        <v>0</v>
      </c>
      <c r="K1650" s="17">
        <v>0</v>
      </c>
      <c r="L1650" s="17">
        <v>0</v>
      </c>
      <c r="M1650" s="17"/>
      <c r="N1650" s="17">
        <v>3.9130776735544201E-2</v>
      </c>
      <c r="O1650" s="17">
        <v>6.0441150244574596E-3</v>
      </c>
      <c r="P1650" s="17">
        <v>0</v>
      </c>
      <c r="Q1650" s="17">
        <v>0</v>
      </c>
      <c r="R1650" s="17">
        <v>2.4485940993631598E-2</v>
      </c>
      <c r="S1650" s="17"/>
      <c r="T1650" s="17">
        <v>1.18567726829856E-2</v>
      </c>
      <c r="U1650" s="17">
        <v>0</v>
      </c>
      <c r="V1650" s="17">
        <v>4.0300185723365798E-3</v>
      </c>
      <c r="W1650" s="17">
        <v>3.4144477402978803E-2</v>
      </c>
      <c r="X1650" s="17"/>
      <c r="Y1650" s="17">
        <v>1.39527769566796E-2</v>
      </c>
      <c r="Z1650" s="17">
        <v>5.3131174797873401E-3</v>
      </c>
      <c r="AA1650" s="17">
        <v>9.7745359259852199E-2</v>
      </c>
      <c r="AB1650" s="17">
        <v>1.6818709300740101E-2</v>
      </c>
      <c r="AC1650" s="17">
        <v>0</v>
      </c>
      <c r="AD1650" s="17">
        <v>0</v>
      </c>
      <c r="AE1650" s="17"/>
      <c r="AF1650" s="17">
        <v>1.6325906598857201E-2</v>
      </c>
      <c r="AG1650" s="17">
        <v>6.4122724269177001E-3</v>
      </c>
      <c r="AH1650" s="17"/>
      <c r="AI1650" s="17">
        <v>2.9618976339776899E-2</v>
      </c>
      <c r="AJ1650" s="17">
        <v>1.56684920657684E-2</v>
      </c>
      <c r="AK1650" s="17">
        <v>0</v>
      </c>
      <c r="AL1650" s="17">
        <v>3.4985838743298601E-2</v>
      </c>
      <c r="AM1650" s="17">
        <v>0</v>
      </c>
      <c r="AN1650" s="17">
        <v>2.7201251550146799E-2</v>
      </c>
      <c r="AO1650" s="17">
        <v>0</v>
      </c>
      <c r="AP1650" s="17"/>
      <c r="AQ1650" s="17">
        <v>9.0143054730482293E-3</v>
      </c>
      <c r="AR1650" s="17">
        <v>2.0750376911250701E-2</v>
      </c>
      <c r="AS1650" s="17"/>
      <c r="AT1650" s="17">
        <v>1.9650886991863299E-2</v>
      </c>
      <c r="AU1650" s="17">
        <v>5.44608336131059E-3</v>
      </c>
      <c r="AV1650" s="17">
        <v>2.0681310507932801E-2</v>
      </c>
      <c r="AW1650" s="17"/>
      <c r="AX1650" s="17">
        <v>7.83259069462886E-3</v>
      </c>
      <c r="AY1650" s="17">
        <v>1.38919099679682E-2</v>
      </c>
      <c r="AZ1650" s="17"/>
      <c r="BA1650" s="17">
        <v>2.3199398165438E-2</v>
      </c>
      <c r="BB1650" s="17">
        <v>7.68081728153061E-3</v>
      </c>
      <c r="BC1650" s="17">
        <v>1.49947123667595E-2</v>
      </c>
      <c r="BD1650" s="17">
        <v>0</v>
      </c>
      <c r="BE1650" s="17">
        <v>0</v>
      </c>
      <c r="BF1650" s="17"/>
      <c r="BG1650" s="17">
        <v>1.10589256515999E-2</v>
      </c>
      <c r="BH1650" s="17">
        <v>0</v>
      </c>
    </row>
    <row r="1651" spans="2:60" x14ac:dyDescent="0.35">
      <c r="B1651" t="s">
        <v>280</v>
      </c>
      <c r="C1651" s="17">
        <v>2.8619498824128699E-2</v>
      </c>
      <c r="D1651" s="17">
        <v>4.1577521993891899E-2</v>
      </c>
      <c r="E1651" s="17">
        <v>1.7622631288307201E-2</v>
      </c>
      <c r="F1651" s="17"/>
      <c r="G1651" s="17">
        <v>0.12766945377202399</v>
      </c>
      <c r="H1651" s="17">
        <v>0</v>
      </c>
      <c r="I1651" s="17">
        <v>0</v>
      </c>
      <c r="J1651" s="17">
        <v>2.8221029203149901E-2</v>
      </c>
      <c r="K1651" s="17">
        <v>1.6145758467315498E-2</v>
      </c>
      <c r="L1651" s="17">
        <v>1.13865333610726E-2</v>
      </c>
      <c r="M1651" s="17"/>
      <c r="N1651" s="17">
        <v>4.9767483111121197E-2</v>
      </c>
      <c r="O1651" s="17">
        <v>3.3880705655653098E-2</v>
      </c>
      <c r="P1651" s="17">
        <v>1.14001907908295E-2</v>
      </c>
      <c r="Q1651" s="17">
        <v>6.46350146065095E-2</v>
      </c>
      <c r="R1651" s="17">
        <v>0</v>
      </c>
      <c r="S1651" s="17"/>
      <c r="T1651" s="17">
        <v>1.45451937832745E-2</v>
      </c>
      <c r="U1651" s="17">
        <v>0</v>
      </c>
      <c r="V1651" s="17">
        <v>3.6855971540732502E-2</v>
      </c>
      <c r="W1651" s="17">
        <v>4.7279637311809598E-2</v>
      </c>
      <c r="X1651" s="17"/>
      <c r="Y1651" s="17">
        <v>3.66152107472143E-2</v>
      </c>
      <c r="Z1651" s="17">
        <v>1.8582793166078301E-2</v>
      </c>
      <c r="AA1651" s="17">
        <v>0</v>
      </c>
      <c r="AB1651" s="17">
        <v>2.5031895536418099E-2</v>
      </c>
      <c r="AC1651" s="17">
        <v>0</v>
      </c>
      <c r="AD1651" s="17">
        <v>7.0780671703845097E-2</v>
      </c>
      <c r="AE1651" s="17"/>
      <c r="AF1651" s="17">
        <v>1.33484871734933E-2</v>
      </c>
      <c r="AG1651" s="17">
        <v>5.3089370503129903E-2</v>
      </c>
      <c r="AH1651" s="17"/>
      <c r="AI1651" s="17">
        <v>6.8679641407346795E-2</v>
      </c>
      <c r="AJ1651" s="17">
        <v>1.04619743126599E-2</v>
      </c>
      <c r="AK1651" s="17">
        <v>7.57133743346593E-2</v>
      </c>
      <c r="AL1651" s="17">
        <v>4.7146133954872903E-2</v>
      </c>
      <c r="AM1651" s="17">
        <v>0</v>
      </c>
      <c r="AN1651" s="17">
        <v>0</v>
      </c>
      <c r="AO1651" s="17">
        <v>0</v>
      </c>
      <c r="AP1651" s="17"/>
      <c r="AQ1651" s="17">
        <v>2.6912567191433499E-2</v>
      </c>
      <c r="AR1651" s="17">
        <v>2.30093974025684E-2</v>
      </c>
      <c r="AS1651" s="17"/>
      <c r="AT1651" s="17">
        <v>1.31175036223618E-2</v>
      </c>
      <c r="AU1651" s="17">
        <v>2.9512061289716202E-2</v>
      </c>
      <c r="AV1651" s="17">
        <v>9.2695793952814499E-3</v>
      </c>
      <c r="AW1651" s="17"/>
      <c r="AX1651" s="17">
        <v>9.60856318363368E-3</v>
      </c>
      <c r="AY1651" s="17">
        <v>3.55534715041241E-2</v>
      </c>
      <c r="AZ1651" s="17"/>
      <c r="BA1651" s="17">
        <v>2.5412450510047199E-2</v>
      </c>
      <c r="BB1651" s="17">
        <v>3.58507051292331E-2</v>
      </c>
      <c r="BC1651" s="17">
        <v>7.2423168165003E-3</v>
      </c>
      <c r="BD1651" s="17">
        <v>0</v>
      </c>
      <c r="BE1651" s="17">
        <v>0</v>
      </c>
      <c r="BF1651" s="17"/>
      <c r="BG1651" s="17">
        <v>3.35784899336702E-2</v>
      </c>
      <c r="BH1651" s="17">
        <v>0</v>
      </c>
    </row>
    <row r="1652" spans="2:60" x14ac:dyDescent="0.35">
      <c r="C1652" s="17"/>
      <c r="D1652" s="17"/>
      <c r="E1652" s="17"/>
      <c r="F1652" s="17"/>
      <c r="G1652" s="17"/>
      <c r="H1652" s="17"/>
      <c r="I1652" s="17"/>
      <c r="J1652" s="17"/>
      <c r="K1652" s="17"/>
      <c r="L1652" s="17"/>
      <c r="M1652" s="17"/>
      <c r="N1652" s="17"/>
      <c r="O1652" s="17"/>
      <c r="P1652" s="17"/>
      <c r="Q1652" s="17"/>
      <c r="R1652" s="17"/>
      <c r="S1652" s="17"/>
      <c r="T1652" s="17"/>
      <c r="U1652" s="17"/>
      <c r="V1652" s="17"/>
      <c r="W1652" s="17"/>
      <c r="X1652" s="17"/>
      <c r="Y1652" s="17"/>
      <c r="Z1652" s="17"/>
      <c r="AA1652" s="17"/>
      <c r="AB1652" s="17"/>
      <c r="AC1652" s="17"/>
      <c r="AD1652" s="17"/>
      <c r="AE1652" s="17"/>
      <c r="AF1652" s="17"/>
      <c r="AG1652" s="17"/>
      <c r="AH1652" s="17"/>
      <c r="AI1652" s="17"/>
      <c r="AJ1652" s="17"/>
      <c r="AK1652" s="17"/>
      <c r="AL1652" s="17"/>
      <c r="AM1652" s="17"/>
      <c r="AN1652" s="17"/>
      <c r="AO1652" s="17"/>
      <c r="AP1652" s="17"/>
      <c r="AQ1652" s="17"/>
      <c r="AR1652" s="17"/>
      <c r="AS1652" s="17"/>
      <c r="AT1652" s="17"/>
      <c r="AU1652" s="17"/>
      <c r="AV1652" s="17"/>
      <c r="AW1652" s="17"/>
      <c r="AX1652" s="17"/>
      <c r="AY1652" s="17"/>
      <c r="AZ1652" s="17"/>
      <c r="BA1652" s="17"/>
      <c r="BB1652" s="17"/>
      <c r="BC1652" s="17"/>
      <c r="BD1652" s="17"/>
      <c r="BE1652" s="17"/>
      <c r="BF1652" s="17"/>
      <c r="BG1652" s="17"/>
      <c r="BH1652" s="17"/>
    </row>
    <row r="1653" spans="2:60" x14ac:dyDescent="0.35">
      <c r="B1653" s="6" t="s">
        <v>504</v>
      </c>
      <c r="C1653" s="17"/>
      <c r="D1653" s="17"/>
      <c r="E1653" s="17"/>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17"/>
      <c r="AE1653" s="17"/>
      <c r="AF1653" s="17"/>
      <c r="AG1653" s="17"/>
      <c r="AH1653" s="17"/>
      <c r="AI1653" s="17"/>
      <c r="AJ1653" s="17"/>
      <c r="AK1653" s="17"/>
      <c r="AL1653" s="17"/>
      <c r="AM1653" s="17"/>
      <c r="AN1653" s="17"/>
      <c r="AO1653" s="17"/>
      <c r="AP1653" s="17"/>
      <c r="AQ1653" s="17"/>
      <c r="AR1653" s="17"/>
      <c r="AS1653" s="17"/>
      <c r="AT1653" s="17"/>
      <c r="AU1653" s="17"/>
      <c r="AV1653" s="17"/>
      <c r="AW1653" s="17"/>
      <c r="AX1653" s="17"/>
      <c r="AY1653" s="17"/>
      <c r="AZ1653" s="17"/>
      <c r="BA1653" s="17"/>
      <c r="BB1653" s="17"/>
      <c r="BC1653" s="17"/>
      <c r="BD1653" s="17"/>
      <c r="BE1653" s="17"/>
      <c r="BF1653" s="17"/>
      <c r="BG1653" s="17"/>
      <c r="BH1653" s="17"/>
    </row>
    <row r="1654" spans="2:60" x14ac:dyDescent="0.35">
      <c r="B1654" s="24" t="s">
        <v>182</v>
      </c>
      <c r="C1654" s="17"/>
      <c r="D1654" s="17"/>
      <c r="E1654" s="17"/>
      <c r="F1654" s="17"/>
      <c r="G1654" s="17"/>
      <c r="H1654" s="17"/>
      <c r="I1654" s="17"/>
      <c r="J1654" s="17"/>
      <c r="K1654" s="17"/>
      <c r="L1654" s="17"/>
      <c r="M1654" s="17"/>
      <c r="N1654" s="17"/>
      <c r="O1654" s="17"/>
      <c r="P1654" s="17"/>
      <c r="Q1654" s="17"/>
      <c r="R1654" s="17"/>
      <c r="S1654" s="17"/>
      <c r="T1654" s="17"/>
      <c r="U1654" s="17"/>
      <c r="V1654" s="17"/>
      <c r="W1654" s="17"/>
      <c r="X1654" s="17"/>
      <c r="Y1654" s="17"/>
      <c r="Z1654" s="17"/>
      <c r="AA1654" s="17"/>
      <c r="AB1654" s="17"/>
      <c r="AC1654" s="17"/>
      <c r="AD1654" s="17"/>
      <c r="AE1654" s="17"/>
      <c r="AF1654" s="17"/>
      <c r="AG1654" s="17"/>
      <c r="AH1654" s="17"/>
      <c r="AI1654" s="17"/>
      <c r="AJ1654" s="17"/>
      <c r="AK1654" s="17"/>
      <c r="AL1654" s="17"/>
      <c r="AM1654" s="17"/>
      <c r="AN1654" s="17"/>
      <c r="AO1654" s="17"/>
      <c r="AP1654" s="17"/>
      <c r="AQ1654" s="17"/>
      <c r="AR1654" s="17"/>
      <c r="AS1654" s="17"/>
      <c r="AT1654" s="17"/>
      <c r="AU1654" s="17"/>
      <c r="AV1654" s="17"/>
      <c r="AW1654" s="17"/>
      <c r="AX1654" s="17"/>
      <c r="AY1654" s="17"/>
      <c r="AZ1654" s="17"/>
      <c r="BA1654" s="17"/>
      <c r="BB1654" s="17"/>
      <c r="BC1654" s="17"/>
      <c r="BD1654" s="17"/>
      <c r="BE1654" s="17"/>
      <c r="BF1654" s="17"/>
      <c r="BG1654" s="17"/>
      <c r="BH1654" s="17"/>
    </row>
    <row r="1655" spans="2:60" x14ac:dyDescent="0.35">
      <c r="B1655" t="s">
        <v>348</v>
      </c>
      <c r="C1655" s="17">
        <v>0.79382669307361597</v>
      </c>
      <c r="D1655" s="17">
        <v>0.75129387411243098</v>
      </c>
      <c r="E1655" s="17">
        <v>0.82969109161798005</v>
      </c>
      <c r="F1655" s="17"/>
      <c r="G1655" s="17">
        <v>0.58259916219122498</v>
      </c>
      <c r="H1655" s="17">
        <v>0.69847930384837098</v>
      </c>
      <c r="I1655" s="17">
        <v>0.72841761359620805</v>
      </c>
      <c r="J1655" s="17">
        <v>0.897353117325146</v>
      </c>
      <c r="K1655" s="17">
        <v>0.90772759973497497</v>
      </c>
      <c r="L1655" s="17">
        <v>0.90808204026530903</v>
      </c>
      <c r="M1655" s="17"/>
      <c r="N1655" s="17">
        <v>0.829967369772182</v>
      </c>
      <c r="O1655" s="17">
        <v>0.84696179020219597</v>
      </c>
      <c r="P1655" s="17">
        <v>0.85022257791842104</v>
      </c>
      <c r="Q1655" s="17">
        <v>0.65252390623199896</v>
      </c>
      <c r="R1655" s="17">
        <v>0.62262982310797199</v>
      </c>
      <c r="S1655" s="17"/>
      <c r="T1655" s="17">
        <v>0.81290660548252203</v>
      </c>
      <c r="U1655" s="17">
        <v>0.85741336312612904</v>
      </c>
      <c r="V1655" s="17">
        <v>0.78123027223589003</v>
      </c>
      <c r="W1655" s="17">
        <v>0.758237695164518</v>
      </c>
      <c r="X1655" s="17"/>
      <c r="Y1655" s="17">
        <v>0.65538032060689999</v>
      </c>
      <c r="Z1655" s="17">
        <v>0.85636594889959095</v>
      </c>
      <c r="AA1655" s="17">
        <v>0.87810646664161296</v>
      </c>
      <c r="AB1655" s="17">
        <v>0.86908172939227502</v>
      </c>
      <c r="AC1655" s="17">
        <v>1</v>
      </c>
      <c r="AD1655" s="17">
        <v>0.87301457909233304</v>
      </c>
      <c r="AE1655" s="17"/>
      <c r="AF1655" s="17">
        <v>0.79888531259797901</v>
      </c>
      <c r="AG1655" s="17">
        <v>0.78642200772484305</v>
      </c>
      <c r="AH1655" s="17"/>
      <c r="AI1655" s="17">
        <v>0.67894097503528605</v>
      </c>
      <c r="AJ1655" s="17">
        <v>0.85424284148245799</v>
      </c>
      <c r="AK1655" s="17">
        <v>0.81505002817321903</v>
      </c>
      <c r="AL1655" s="17">
        <v>0.76015674933017896</v>
      </c>
      <c r="AM1655" s="17">
        <v>0.79099437080875601</v>
      </c>
      <c r="AN1655" s="17">
        <v>0.68097679333856898</v>
      </c>
      <c r="AO1655" s="17">
        <v>0.77156784862275696</v>
      </c>
      <c r="AP1655" s="17"/>
      <c r="AQ1655" s="17">
        <v>0.81504107303080597</v>
      </c>
      <c r="AR1655" s="17">
        <v>0.78674120688285498</v>
      </c>
      <c r="AS1655" s="17"/>
      <c r="AT1655" s="17">
        <v>0.814770448994944</v>
      </c>
      <c r="AU1655" s="17">
        <v>0.83542902085160697</v>
      </c>
      <c r="AV1655" s="17">
        <v>0.72272580744168202</v>
      </c>
      <c r="AW1655" s="17"/>
      <c r="AX1655" s="17">
        <v>0.77985200822342204</v>
      </c>
      <c r="AY1655" s="17">
        <v>0.79850847364047906</v>
      </c>
      <c r="AZ1655" s="17"/>
      <c r="BA1655" s="17">
        <v>0.74221510382396505</v>
      </c>
      <c r="BB1655" s="17">
        <v>0.85763420707472504</v>
      </c>
      <c r="BC1655" s="17">
        <v>0.74248772904543803</v>
      </c>
      <c r="BD1655" s="17">
        <v>0.81087695815808603</v>
      </c>
      <c r="BE1655" s="17">
        <v>0.95868343875099005</v>
      </c>
      <c r="BF1655" s="17"/>
      <c r="BG1655" s="17">
        <v>0.834389014902989</v>
      </c>
      <c r="BH1655" s="17">
        <v>0.92491055908394304</v>
      </c>
    </row>
    <row r="1656" spans="2:60" x14ac:dyDescent="0.35">
      <c r="B1656" t="s">
        <v>349</v>
      </c>
      <c r="C1656" s="17">
        <v>0.104888998330555</v>
      </c>
      <c r="D1656" s="17">
        <v>0.137911352545181</v>
      </c>
      <c r="E1656" s="17">
        <v>7.66759594842637E-2</v>
      </c>
      <c r="F1656" s="17"/>
      <c r="G1656" s="17">
        <v>0.104192707851469</v>
      </c>
      <c r="H1656" s="17">
        <v>0.16325335940462599</v>
      </c>
      <c r="I1656" s="17">
        <v>0.160685258918249</v>
      </c>
      <c r="J1656" s="17">
        <v>6.0345451114273599E-2</v>
      </c>
      <c r="K1656" s="17">
        <v>7.8282832226675494E-2</v>
      </c>
      <c r="L1656" s="17">
        <v>4.7755611915087502E-2</v>
      </c>
      <c r="M1656" s="17"/>
      <c r="N1656" s="17">
        <v>9.0455225550445204E-2</v>
      </c>
      <c r="O1656" s="17">
        <v>5.9076858024306199E-2</v>
      </c>
      <c r="P1656" s="17">
        <v>7.4852673390897601E-2</v>
      </c>
      <c r="Q1656" s="17">
        <v>0.21646434610530299</v>
      </c>
      <c r="R1656" s="17">
        <v>0.216262855192111</v>
      </c>
      <c r="S1656" s="17"/>
      <c r="T1656" s="17">
        <v>4.6772531309146603E-2</v>
      </c>
      <c r="U1656" s="17">
        <v>8.7760869250894102E-2</v>
      </c>
      <c r="V1656" s="17">
        <v>0.102535275317453</v>
      </c>
      <c r="W1656" s="17">
        <v>0.16101321768617599</v>
      </c>
      <c r="X1656" s="17"/>
      <c r="Y1656" s="17">
        <v>0.171325656257964</v>
      </c>
      <c r="Z1656" s="17">
        <v>8.9522320792549903E-2</v>
      </c>
      <c r="AA1656" s="17">
        <v>0</v>
      </c>
      <c r="AB1656" s="17">
        <v>6.0857390443035501E-2</v>
      </c>
      <c r="AC1656" s="17">
        <v>0</v>
      </c>
      <c r="AD1656" s="17">
        <v>5.6334219528574002E-2</v>
      </c>
      <c r="AE1656" s="17"/>
      <c r="AF1656" s="17">
        <v>0.120886426496302</v>
      </c>
      <c r="AG1656" s="17">
        <v>8.3254985115378197E-2</v>
      </c>
      <c r="AH1656" s="17"/>
      <c r="AI1656" s="17">
        <v>5.7659369635641902E-2</v>
      </c>
      <c r="AJ1656" s="17">
        <v>7.9068940105531504E-2</v>
      </c>
      <c r="AK1656" s="17">
        <v>0.137672556716986</v>
      </c>
      <c r="AL1656" s="17">
        <v>0.102562800475535</v>
      </c>
      <c r="AM1656" s="17">
        <v>0.122079021794351</v>
      </c>
      <c r="AN1656" s="17">
        <v>0.14475159889237699</v>
      </c>
      <c r="AO1656" s="17">
        <v>0</v>
      </c>
      <c r="AP1656" s="17"/>
      <c r="AQ1656" s="17">
        <v>9.7732148736117894E-2</v>
      </c>
      <c r="AR1656" s="17">
        <v>0.126485000667828</v>
      </c>
      <c r="AS1656" s="17"/>
      <c r="AT1656" s="17">
        <v>0.14220864273710701</v>
      </c>
      <c r="AU1656" s="17">
        <v>9.5199714427943893E-2</v>
      </c>
      <c r="AV1656" s="17">
        <v>0.118082178916484</v>
      </c>
      <c r="AW1656" s="17"/>
      <c r="AX1656" s="17">
        <v>8.4816274650948403E-2</v>
      </c>
      <c r="AY1656" s="17">
        <v>0.111613735858063</v>
      </c>
      <c r="AZ1656" s="17"/>
      <c r="BA1656" s="17">
        <v>0.131862565761936</v>
      </c>
      <c r="BB1656" s="17">
        <v>6.6278681227925906E-2</v>
      </c>
      <c r="BC1656" s="17">
        <v>0.16739396388071001</v>
      </c>
      <c r="BD1656" s="17">
        <v>0</v>
      </c>
      <c r="BE1656" s="17">
        <v>2.1545291468948E-2</v>
      </c>
      <c r="BF1656" s="17"/>
      <c r="BG1656" s="17">
        <v>7.9487153278257103E-2</v>
      </c>
      <c r="BH1656" s="17">
        <v>1.6622323725900501E-2</v>
      </c>
    </row>
    <row r="1657" spans="2:60" x14ac:dyDescent="0.35">
      <c r="B1657" t="s">
        <v>350</v>
      </c>
      <c r="C1657" s="17">
        <v>3.5610084705325097E-2</v>
      </c>
      <c r="D1657" s="17">
        <v>3.9520044079228302E-2</v>
      </c>
      <c r="E1657" s="17">
        <v>3.2424228239451597E-2</v>
      </c>
      <c r="F1657" s="17"/>
      <c r="G1657" s="17">
        <v>9.5785736953386699E-2</v>
      </c>
      <c r="H1657" s="17">
        <v>3.4225532043674803E-2</v>
      </c>
      <c r="I1657" s="17">
        <v>4.7388090182602399E-2</v>
      </c>
      <c r="J1657" s="17">
        <v>1.7572926096543699E-2</v>
      </c>
      <c r="K1657" s="17">
        <v>0</v>
      </c>
      <c r="L1657" s="17">
        <v>3.2747459542102897E-2</v>
      </c>
      <c r="M1657" s="17"/>
      <c r="N1657" s="17">
        <v>2.8879401316708301E-2</v>
      </c>
      <c r="O1657" s="17">
        <v>1.6981422840576001E-2</v>
      </c>
      <c r="P1657" s="17">
        <v>1.8052951182383901E-2</v>
      </c>
      <c r="Q1657" s="17">
        <v>5.6909059722529097E-2</v>
      </c>
      <c r="R1657" s="17">
        <v>0.138274553305794</v>
      </c>
      <c r="S1657" s="17"/>
      <c r="T1657" s="17">
        <v>9.1083233396451899E-2</v>
      </c>
      <c r="U1657" s="17">
        <v>2.6393675520735901E-2</v>
      </c>
      <c r="V1657" s="17">
        <v>2.6097139961900401E-2</v>
      </c>
      <c r="W1657" s="17">
        <v>1.44815774205491E-2</v>
      </c>
      <c r="X1657" s="17"/>
      <c r="Y1657" s="17">
        <v>5.9350214584865099E-2</v>
      </c>
      <c r="Z1657" s="17">
        <v>2.2068263884788799E-2</v>
      </c>
      <c r="AA1657" s="17">
        <v>0.121893533358387</v>
      </c>
      <c r="AB1657" s="17">
        <v>0</v>
      </c>
      <c r="AC1657" s="17">
        <v>0</v>
      </c>
      <c r="AD1657" s="17">
        <v>1.8183281137519599E-2</v>
      </c>
      <c r="AE1657" s="17"/>
      <c r="AF1657" s="17">
        <v>4.0001847285445799E-2</v>
      </c>
      <c r="AG1657" s="17">
        <v>2.9854641498107602E-2</v>
      </c>
      <c r="AH1657" s="17"/>
      <c r="AI1657" s="17">
        <v>0</v>
      </c>
      <c r="AJ1657" s="17">
        <v>1.5312251254804199E-2</v>
      </c>
      <c r="AK1657" s="17">
        <v>2.1995682099561799E-2</v>
      </c>
      <c r="AL1657" s="17">
        <v>4.59688164718869E-2</v>
      </c>
      <c r="AM1657" s="17">
        <v>4.1456662235756198E-2</v>
      </c>
      <c r="AN1657" s="17">
        <v>8.5205018839362795E-2</v>
      </c>
      <c r="AO1657" s="17">
        <v>0.22843215137724299</v>
      </c>
      <c r="AP1657" s="17"/>
      <c r="AQ1657" s="17">
        <v>3.1288532452482802E-2</v>
      </c>
      <c r="AR1657" s="17">
        <v>4.7420886428655898E-2</v>
      </c>
      <c r="AS1657" s="17"/>
      <c r="AT1657" s="17">
        <v>1.1034361152103701E-2</v>
      </c>
      <c r="AU1657" s="17">
        <v>3.5859324949353497E-2</v>
      </c>
      <c r="AV1657" s="17">
        <v>6.3017472136789696E-2</v>
      </c>
      <c r="AW1657" s="17"/>
      <c r="AX1657" s="17">
        <v>7.86833754114451E-2</v>
      </c>
      <c r="AY1657" s="17">
        <v>2.1179727417091E-2</v>
      </c>
      <c r="AZ1657" s="17"/>
      <c r="BA1657" s="17">
        <v>6.7229652371444501E-2</v>
      </c>
      <c r="BB1657" s="17">
        <v>2.59869732705434E-2</v>
      </c>
      <c r="BC1657" s="17">
        <v>3.3182014289770703E-2</v>
      </c>
      <c r="BD1657" s="17">
        <v>0.189123041841914</v>
      </c>
      <c r="BE1657" s="17">
        <v>1.9771269780061999E-2</v>
      </c>
      <c r="BF1657" s="17"/>
      <c r="BG1657" s="17">
        <v>3.4293171935896101E-2</v>
      </c>
      <c r="BH1657" s="17">
        <v>5.8467117190156501E-2</v>
      </c>
    </row>
    <row r="1658" spans="2:60" x14ac:dyDescent="0.35">
      <c r="B1658" t="s">
        <v>351</v>
      </c>
      <c r="C1658" s="17">
        <v>3.7247747489854502E-2</v>
      </c>
      <c r="D1658" s="17">
        <v>5.4811068893626601E-2</v>
      </c>
      <c r="E1658" s="17">
        <v>2.2118678761096001E-2</v>
      </c>
      <c r="F1658" s="17"/>
      <c r="G1658" s="17">
        <v>8.9754983281727194E-2</v>
      </c>
      <c r="H1658" s="17">
        <v>6.9745504744264802E-2</v>
      </c>
      <c r="I1658" s="17">
        <v>5.2079132447709099E-2</v>
      </c>
      <c r="J1658" s="17">
        <v>2.4728505464036699E-2</v>
      </c>
      <c r="K1658" s="17">
        <v>0</v>
      </c>
      <c r="L1658" s="17">
        <v>0</v>
      </c>
      <c r="M1658" s="17"/>
      <c r="N1658" s="17">
        <v>3.0345405677475599E-2</v>
      </c>
      <c r="O1658" s="17">
        <v>2.1289756581230002E-2</v>
      </c>
      <c r="P1658" s="17">
        <v>3.9258827610499501E-2</v>
      </c>
      <c r="Q1658" s="17">
        <v>7.4102687940168194E-2</v>
      </c>
      <c r="R1658" s="17">
        <v>2.2832768394122901E-2</v>
      </c>
      <c r="S1658" s="17"/>
      <c r="T1658" s="17">
        <v>2.6558874667863899E-2</v>
      </c>
      <c r="U1658" s="17">
        <v>1.44136763760564E-2</v>
      </c>
      <c r="V1658" s="17">
        <v>3.8846077757005097E-2</v>
      </c>
      <c r="W1658" s="17">
        <v>5.6932899895389799E-2</v>
      </c>
      <c r="X1658" s="17"/>
      <c r="Y1658" s="17">
        <v>6.7849087734267205E-2</v>
      </c>
      <c r="Z1658" s="17">
        <v>1.53645211543951E-2</v>
      </c>
      <c r="AA1658" s="17">
        <v>0</v>
      </c>
      <c r="AB1658" s="17">
        <v>5.04554969719367E-2</v>
      </c>
      <c r="AC1658" s="17">
        <v>0</v>
      </c>
      <c r="AD1658" s="17">
        <v>1.8309184608711199E-2</v>
      </c>
      <c r="AE1658" s="17"/>
      <c r="AF1658" s="17">
        <v>3.2867117935377201E-2</v>
      </c>
      <c r="AG1658" s="17">
        <v>4.4950362211972197E-2</v>
      </c>
      <c r="AH1658" s="17"/>
      <c r="AI1658" s="17">
        <v>5.5950830946632099E-2</v>
      </c>
      <c r="AJ1658" s="17">
        <v>3.2579913584501602E-2</v>
      </c>
      <c r="AK1658" s="17">
        <v>2.5281733010233998E-2</v>
      </c>
      <c r="AL1658" s="17">
        <v>2.9906476087670698E-2</v>
      </c>
      <c r="AM1658" s="17">
        <v>4.54699451611369E-2</v>
      </c>
      <c r="AN1658" s="17">
        <v>5.8791227283979203E-2</v>
      </c>
      <c r="AO1658" s="17">
        <v>0</v>
      </c>
      <c r="AP1658" s="17"/>
      <c r="AQ1658" s="17">
        <v>3.86756066952961E-2</v>
      </c>
      <c r="AR1658" s="17">
        <v>2.7012048277368601E-2</v>
      </c>
      <c r="AS1658" s="17"/>
      <c r="AT1658" s="17">
        <v>3.1986547115845303E-2</v>
      </c>
      <c r="AU1658" s="17">
        <v>5.4313607604837503E-3</v>
      </c>
      <c r="AV1658" s="17">
        <v>9.6174541505044703E-2</v>
      </c>
      <c r="AW1658" s="17"/>
      <c r="AX1658" s="17">
        <v>2.9948219930918198E-2</v>
      </c>
      <c r="AY1658" s="17">
        <v>3.9693225626861402E-2</v>
      </c>
      <c r="AZ1658" s="17"/>
      <c r="BA1658" s="17">
        <v>5.8692678042655301E-2</v>
      </c>
      <c r="BB1658" s="17">
        <v>4.65588520668666E-2</v>
      </c>
      <c r="BC1658" s="17">
        <v>4.4157165395463098E-2</v>
      </c>
      <c r="BD1658" s="17">
        <v>0</v>
      </c>
      <c r="BE1658" s="17">
        <v>0</v>
      </c>
      <c r="BF1658" s="17"/>
      <c r="BG1658" s="17">
        <v>4.90025819923436E-2</v>
      </c>
      <c r="BH1658" s="17">
        <v>0</v>
      </c>
    </row>
    <row r="1659" spans="2:60" x14ac:dyDescent="0.35">
      <c r="B1659" t="s">
        <v>352</v>
      </c>
      <c r="C1659" s="17">
        <v>3.3238459080007798E-3</v>
      </c>
      <c r="D1659" s="17">
        <v>2.6646940347806502E-3</v>
      </c>
      <c r="E1659" s="17">
        <v>3.9231303467848703E-3</v>
      </c>
      <c r="F1659" s="17"/>
      <c r="G1659" s="17">
        <v>1.07023427834335E-2</v>
      </c>
      <c r="H1659" s="17">
        <v>1.03004606742931E-2</v>
      </c>
      <c r="I1659" s="17">
        <v>0</v>
      </c>
      <c r="J1659" s="17">
        <v>0</v>
      </c>
      <c r="K1659" s="17">
        <v>0</v>
      </c>
      <c r="L1659" s="17">
        <v>0</v>
      </c>
      <c r="M1659" s="17"/>
      <c r="N1659" s="17">
        <v>9.52373700497911E-3</v>
      </c>
      <c r="O1659" s="17">
        <v>0</v>
      </c>
      <c r="P1659" s="17">
        <v>3.7618679060702699E-3</v>
      </c>
      <c r="Q1659" s="17">
        <v>0</v>
      </c>
      <c r="R1659" s="17">
        <v>0</v>
      </c>
      <c r="S1659" s="17"/>
      <c r="T1659" s="17">
        <v>0</v>
      </c>
      <c r="U1659" s="17">
        <v>0</v>
      </c>
      <c r="V1659" s="17">
        <v>8.8606862370212806E-3</v>
      </c>
      <c r="W1659" s="17">
        <v>0</v>
      </c>
      <c r="X1659" s="17"/>
      <c r="Y1659" s="17">
        <v>6.13020002921188E-3</v>
      </c>
      <c r="Z1659" s="17">
        <v>3.4961834345015302E-3</v>
      </c>
      <c r="AA1659" s="17">
        <v>0</v>
      </c>
      <c r="AB1659" s="17">
        <v>0</v>
      </c>
      <c r="AC1659" s="17">
        <v>0</v>
      </c>
      <c r="AD1659" s="17">
        <v>0</v>
      </c>
      <c r="AE1659" s="17"/>
      <c r="AF1659" s="17">
        <v>3.48416053768393E-3</v>
      </c>
      <c r="AG1659" s="17">
        <v>3.1683165336613998E-3</v>
      </c>
      <c r="AH1659" s="17"/>
      <c r="AI1659" s="17">
        <v>0</v>
      </c>
      <c r="AJ1659" s="17">
        <v>1.16545671729612E-2</v>
      </c>
      <c r="AK1659" s="17">
        <v>0</v>
      </c>
      <c r="AL1659" s="17">
        <v>0</v>
      </c>
      <c r="AM1659" s="17">
        <v>0</v>
      </c>
      <c r="AN1659" s="17">
        <v>0</v>
      </c>
      <c r="AO1659" s="17">
        <v>0</v>
      </c>
      <c r="AP1659" s="17"/>
      <c r="AQ1659" s="17">
        <v>7.4459817607634296E-3</v>
      </c>
      <c r="AR1659" s="17">
        <v>0</v>
      </c>
      <c r="AS1659" s="17"/>
      <c r="AT1659" s="17">
        <v>0</v>
      </c>
      <c r="AU1659" s="17">
        <v>7.6327283512741097E-3</v>
      </c>
      <c r="AV1659" s="17">
        <v>0</v>
      </c>
      <c r="AW1659" s="17"/>
      <c r="AX1659" s="17">
        <v>0</v>
      </c>
      <c r="AY1659" s="17">
        <v>4.4373963992027704E-3</v>
      </c>
      <c r="AZ1659" s="17"/>
      <c r="BA1659" s="17">
        <v>0</v>
      </c>
      <c r="BB1659" s="17">
        <v>3.5412863599393499E-3</v>
      </c>
      <c r="BC1659" s="17">
        <v>0</v>
      </c>
      <c r="BD1659" s="17">
        <v>0</v>
      </c>
      <c r="BE1659" s="17">
        <v>0</v>
      </c>
      <c r="BF1659" s="17"/>
      <c r="BG1659" s="17">
        <v>2.8280778905138701E-3</v>
      </c>
      <c r="BH1659" s="17">
        <v>0</v>
      </c>
    </row>
    <row r="1660" spans="2:60" x14ac:dyDescent="0.35">
      <c r="B1660" t="s">
        <v>280</v>
      </c>
      <c r="C1660" s="17">
        <v>2.5102630492648801E-2</v>
      </c>
      <c r="D1660" s="17">
        <v>1.37989663347523E-2</v>
      </c>
      <c r="E1660" s="17">
        <v>3.5166911550423799E-2</v>
      </c>
      <c r="F1660" s="17"/>
      <c r="G1660" s="17">
        <v>0.11696506693875899</v>
      </c>
      <c r="H1660" s="17">
        <v>2.3995839284771101E-2</v>
      </c>
      <c r="I1660" s="17">
        <v>1.14299048552321E-2</v>
      </c>
      <c r="J1660" s="17">
        <v>0</v>
      </c>
      <c r="K1660" s="17">
        <v>1.39895680383492E-2</v>
      </c>
      <c r="L1660" s="17">
        <v>1.14148882775005E-2</v>
      </c>
      <c r="M1660" s="17"/>
      <c r="N1660" s="17">
        <v>1.0828860678209399E-2</v>
      </c>
      <c r="O1660" s="17">
        <v>5.5690172351691498E-2</v>
      </c>
      <c r="P1660" s="17">
        <v>1.3851101991727999E-2</v>
      </c>
      <c r="Q1660" s="17">
        <v>0</v>
      </c>
      <c r="R1660" s="17">
        <v>0</v>
      </c>
      <c r="S1660" s="17"/>
      <c r="T1660" s="17">
        <v>2.2678755144015201E-2</v>
      </c>
      <c r="U1660" s="17">
        <v>1.4018415726185099E-2</v>
      </c>
      <c r="V1660" s="17">
        <v>4.2430548490730698E-2</v>
      </c>
      <c r="W1660" s="17">
        <v>9.3346098333678199E-3</v>
      </c>
      <c r="X1660" s="17"/>
      <c r="Y1660" s="17">
        <v>3.9964520786792398E-2</v>
      </c>
      <c r="Z1660" s="17">
        <v>1.3182761834173299E-2</v>
      </c>
      <c r="AA1660" s="17">
        <v>0</v>
      </c>
      <c r="AB1660" s="17">
        <v>1.9605383192752901E-2</v>
      </c>
      <c r="AC1660" s="17">
        <v>0</v>
      </c>
      <c r="AD1660" s="17">
        <v>3.4158735632862702E-2</v>
      </c>
      <c r="AE1660" s="17"/>
      <c r="AF1660" s="17">
        <v>3.87513514721234E-3</v>
      </c>
      <c r="AG1660" s="17">
        <v>5.2349686916037898E-2</v>
      </c>
      <c r="AH1660" s="17"/>
      <c r="AI1660" s="17">
        <v>0.20744882438244</v>
      </c>
      <c r="AJ1660" s="17">
        <v>7.1414863997436902E-3</v>
      </c>
      <c r="AK1660" s="17">
        <v>0</v>
      </c>
      <c r="AL1660" s="17">
        <v>6.1405157634728903E-2</v>
      </c>
      <c r="AM1660" s="17">
        <v>0</v>
      </c>
      <c r="AN1660" s="17">
        <v>3.02753616457117E-2</v>
      </c>
      <c r="AO1660" s="17">
        <v>0</v>
      </c>
      <c r="AP1660" s="17"/>
      <c r="AQ1660" s="17">
        <v>9.8166573245339096E-3</v>
      </c>
      <c r="AR1660" s="17">
        <v>1.2340857743291999E-2</v>
      </c>
      <c r="AS1660" s="17"/>
      <c r="AT1660" s="17">
        <v>0</v>
      </c>
      <c r="AU1660" s="17">
        <v>2.0447850659337199E-2</v>
      </c>
      <c r="AV1660" s="17">
        <v>0</v>
      </c>
      <c r="AW1660" s="17"/>
      <c r="AX1660" s="17">
        <v>2.67001217832664E-2</v>
      </c>
      <c r="AY1660" s="17">
        <v>2.4567441058302199E-2</v>
      </c>
      <c r="AZ1660" s="17"/>
      <c r="BA1660" s="17">
        <v>0</v>
      </c>
      <c r="BB1660" s="17">
        <v>0</v>
      </c>
      <c r="BC1660" s="17">
        <v>1.27791273886183E-2</v>
      </c>
      <c r="BD1660" s="17">
        <v>0</v>
      </c>
      <c r="BE1660" s="17">
        <v>0</v>
      </c>
      <c r="BF1660" s="17"/>
      <c r="BG1660" s="17">
        <v>0</v>
      </c>
      <c r="BH1660" s="17">
        <v>0</v>
      </c>
    </row>
    <row r="1661" spans="2:60" x14ac:dyDescent="0.35">
      <c r="C1661" s="17"/>
      <c r="D1661" s="17"/>
      <c r="E1661" s="17"/>
      <c r="F1661" s="17"/>
      <c r="G1661" s="17"/>
      <c r="H1661" s="17"/>
      <c r="I1661" s="17"/>
      <c r="J1661" s="17"/>
      <c r="K1661" s="17"/>
      <c r="L1661" s="17"/>
      <c r="M1661" s="17"/>
      <c r="N1661" s="17"/>
      <c r="O1661" s="17"/>
      <c r="P1661" s="17"/>
      <c r="Q1661" s="17"/>
      <c r="R1661" s="17"/>
      <c r="S1661" s="17"/>
      <c r="T1661" s="17"/>
      <c r="U1661" s="17"/>
      <c r="V1661" s="17"/>
      <c r="W1661" s="17"/>
      <c r="X1661" s="17"/>
      <c r="Y1661" s="17"/>
      <c r="Z1661" s="17"/>
      <c r="AA1661" s="17"/>
      <c r="AB1661" s="17"/>
      <c r="AC1661" s="17"/>
      <c r="AD1661" s="17"/>
      <c r="AE1661" s="17"/>
      <c r="AF1661" s="17"/>
      <c r="AG1661" s="17"/>
      <c r="AH1661" s="17"/>
      <c r="AI1661" s="17"/>
      <c r="AJ1661" s="17"/>
      <c r="AK1661" s="17"/>
      <c r="AL1661" s="17"/>
      <c r="AM1661" s="17"/>
      <c r="AN1661" s="17"/>
      <c r="AO1661" s="17"/>
      <c r="AP1661" s="17"/>
      <c r="AQ1661" s="17"/>
      <c r="AR1661" s="17"/>
      <c r="AS1661" s="17"/>
      <c r="AT1661" s="17"/>
      <c r="AU1661" s="17"/>
      <c r="AV1661" s="17"/>
      <c r="AW1661" s="17"/>
      <c r="AX1661" s="17"/>
      <c r="AY1661" s="17"/>
      <c r="AZ1661" s="17"/>
      <c r="BA1661" s="17"/>
      <c r="BB1661" s="17"/>
      <c r="BC1661" s="17"/>
      <c r="BD1661" s="17"/>
      <c r="BE1661" s="17"/>
      <c r="BF1661" s="17"/>
      <c r="BG1661" s="17"/>
      <c r="BH1661" s="17"/>
    </row>
    <row r="1662" spans="2:60" x14ac:dyDescent="0.35">
      <c r="B1662" s="6" t="s">
        <v>505</v>
      </c>
      <c r="C1662" s="17"/>
      <c r="D1662" s="17"/>
      <c r="E1662" s="17"/>
      <c r="F1662" s="17"/>
      <c r="G1662" s="17"/>
      <c r="H1662" s="17"/>
      <c r="I1662" s="17"/>
      <c r="J1662" s="17"/>
      <c r="K1662" s="17"/>
      <c r="L1662" s="17"/>
      <c r="M1662" s="17"/>
      <c r="N1662" s="17"/>
      <c r="O1662" s="17"/>
      <c r="P1662" s="17"/>
      <c r="Q1662" s="17"/>
      <c r="R1662" s="17"/>
      <c r="S1662" s="17"/>
      <c r="T1662" s="17"/>
      <c r="U1662" s="17"/>
      <c r="V1662" s="17"/>
      <c r="W1662" s="17"/>
      <c r="X1662" s="17"/>
      <c r="Y1662" s="17"/>
      <c r="Z1662" s="17"/>
      <c r="AA1662" s="17"/>
      <c r="AB1662" s="17"/>
      <c r="AC1662" s="17"/>
      <c r="AD1662" s="17"/>
      <c r="AE1662" s="17"/>
      <c r="AF1662" s="17"/>
      <c r="AG1662" s="17"/>
      <c r="AH1662" s="17"/>
      <c r="AI1662" s="17"/>
      <c r="AJ1662" s="17"/>
      <c r="AK1662" s="17"/>
      <c r="AL1662" s="17"/>
      <c r="AM1662" s="17"/>
      <c r="AN1662" s="17"/>
      <c r="AO1662" s="17"/>
      <c r="AP1662" s="17"/>
      <c r="AQ1662" s="17"/>
      <c r="AR1662" s="17"/>
      <c r="AS1662" s="17"/>
      <c r="AT1662" s="17"/>
      <c r="AU1662" s="17"/>
      <c r="AV1662" s="17"/>
      <c r="AW1662" s="17"/>
      <c r="AX1662" s="17"/>
      <c r="AY1662" s="17"/>
      <c r="AZ1662" s="17"/>
      <c r="BA1662" s="17"/>
      <c r="BB1662" s="17"/>
      <c r="BC1662" s="17"/>
      <c r="BD1662" s="17"/>
      <c r="BE1662" s="17"/>
      <c r="BF1662" s="17"/>
      <c r="BG1662" s="17"/>
      <c r="BH1662" s="17"/>
    </row>
    <row r="1663" spans="2:60" x14ac:dyDescent="0.35">
      <c r="B1663" s="24" t="s">
        <v>182</v>
      </c>
      <c r="C1663" s="17"/>
      <c r="D1663" s="17"/>
      <c r="E1663" s="17"/>
      <c r="F1663" s="17"/>
      <c r="G1663" s="17"/>
      <c r="H1663" s="17"/>
      <c r="I1663" s="17"/>
      <c r="J1663" s="17"/>
      <c r="K1663" s="17"/>
      <c r="L1663" s="17"/>
      <c r="M1663" s="17"/>
      <c r="N1663" s="17"/>
      <c r="O1663" s="17"/>
      <c r="P1663" s="17"/>
      <c r="Q1663" s="17"/>
      <c r="R1663" s="17"/>
      <c r="S1663" s="17"/>
      <c r="T1663" s="17"/>
      <c r="U1663" s="17"/>
      <c r="V1663" s="17"/>
      <c r="W1663" s="17"/>
      <c r="X1663" s="17"/>
      <c r="Y1663" s="17"/>
      <c r="Z1663" s="17"/>
      <c r="AA1663" s="17"/>
      <c r="AB1663" s="17"/>
      <c r="AC1663" s="17"/>
      <c r="AD1663" s="17"/>
      <c r="AE1663" s="17"/>
      <c r="AF1663" s="17"/>
      <c r="AG1663" s="17"/>
      <c r="AH1663" s="17"/>
      <c r="AI1663" s="17"/>
      <c r="AJ1663" s="17"/>
      <c r="AK1663" s="17"/>
      <c r="AL1663" s="17"/>
      <c r="AM1663" s="17"/>
      <c r="AN1663" s="17"/>
      <c r="AO1663" s="17"/>
      <c r="AP1663" s="17"/>
      <c r="AQ1663" s="17"/>
      <c r="AR1663" s="17"/>
      <c r="AS1663" s="17"/>
      <c r="AT1663" s="17"/>
      <c r="AU1663" s="17"/>
      <c r="AV1663" s="17"/>
      <c r="AW1663" s="17"/>
      <c r="AX1663" s="17"/>
      <c r="AY1663" s="17"/>
      <c r="AZ1663" s="17"/>
      <c r="BA1663" s="17"/>
      <c r="BB1663" s="17"/>
      <c r="BC1663" s="17"/>
      <c r="BD1663" s="17"/>
      <c r="BE1663" s="17"/>
      <c r="BF1663" s="17"/>
      <c r="BG1663" s="17"/>
      <c r="BH1663" s="17"/>
    </row>
    <row r="1664" spans="2:60" x14ac:dyDescent="0.35">
      <c r="B1664" t="s">
        <v>348</v>
      </c>
      <c r="C1664" s="17">
        <v>3.70018808563976E-2</v>
      </c>
      <c r="D1664" s="17">
        <v>3.8099781798342398E-2</v>
      </c>
      <c r="E1664" s="17">
        <v>3.6495162889420903E-2</v>
      </c>
      <c r="F1664" s="17"/>
      <c r="G1664" s="17">
        <v>3.8402644670930998E-2</v>
      </c>
      <c r="H1664" s="17">
        <v>2.5995480571965698E-2</v>
      </c>
      <c r="I1664" s="17">
        <v>0</v>
      </c>
      <c r="J1664" s="17">
        <v>0.126129366733648</v>
      </c>
      <c r="K1664" s="17">
        <v>2.2026386960538599E-2</v>
      </c>
      <c r="L1664" s="17">
        <v>2.74968838748916E-2</v>
      </c>
      <c r="M1664" s="17"/>
      <c r="N1664" s="17">
        <v>3.6331929598713099E-2</v>
      </c>
      <c r="O1664" s="17">
        <v>2.0141433678030101E-2</v>
      </c>
      <c r="P1664" s="17">
        <v>5.9284465743967903E-2</v>
      </c>
      <c r="Q1664" s="17">
        <v>2.4016843698669299E-2</v>
      </c>
      <c r="R1664" s="17">
        <v>2.3149319956415899E-2</v>
      </c>
      <c r="S1664" s="17"/>
      <c r="T1664" s="17">
        <v>4.2769700374338297E-2</v>
      </c>
      <c r="U1664" s="17">
        <v>3.0672978851419699E-2</v>
      </c>
      <c r="V1664" s="17">
        <v>2.48662194107807E-2</v>
      </c>
      <c r="W1664" s="17">
        <v>5.6348571611290997E-2</v>
      </c>
      <c r="X1664" s="17"/>
      <c r="Y1664" s="17">
        <v>2.7362464585294202E-2</v>
      </c>
      <c r="Z1664" s="17">
        <v>4.8324877468103399E-2</v>
      </c>
      <c r="AA1664" s="17">
        <v>6.6067189599690296E-2</v>
      </c>
      <c r="AB1664" s="17">
        <v>1.69096317136322E-2</v>
      </c>
      <c r="AC1664" s="17">
        <v>0</v>
      </c>
      <c r="AD1664" s="17">
        <v>3.6316424087689501E-2</v>
      </c>
      <c r="AE1664" s="17"/>
      <c r="AF1664" s="17">
        <v>3.8941602182952798E-2</v>
      </c>
      <c r="AG1664" s="17">
        <v>3.5352542559805501E-2</v>
      </c>
      <c r="AH1664" s="17"/>
      <c r="AI1664" s="17">
        <v>0</v>
      </c>
      <c r="AJ1664" s="17">
        <v>2.2972748903182801E-2</v>
      </c>
      <c r="AK1664" s="17">
        <v>1.6724467870955901E-2</v>
      </c>
      <c r="AL1664" s="17">
        <v>0.100425696986607</v>
      </c>
      <c r="AM1664" s="17">
        <v>5.4304445533457098E-2</v>
      </c>
      <c r="AN1664" s="17">
        <v>4.9988991981384401E-2</v>
      </c>
      <c r="AO1664" s="17">
        <v>0</v>
      </c>
      <c r="AP1664" s="17"/>
      <c r="AQ1664" s="17">
        <v>4.6259126980452203E-2</v>
      </c>
      <c r="AR1664" s="17">
        <v>2.95444875690682E-2</v>
      </c>
      <c r="AS1664" s="17"/>
      <c r="AT1664" s="17">
        <v>8.1829826895132393E-2</v>
      </c>
      <c r="AU1664" s="17">
        <v>2.11929520899817E-2</v>
      </c>
      <c r="AV1664" s="17">
        <v>1.60266261593059E-2</v>
      </c>
      <c r="AW1664" s="17"/>
      <c r="AX1664" s="17">
        <v>3.5982183038677597E-2</v>
      </c>
      <c r="AY1664" s="17">
        <v>3.7369180405053097E-2</v>
      </c>
      <c r="AZ1664" s="17"/>
      <c r="BA1664" s="17">
        <v>4.6010566079955302E-2</v>
      </c>
      <c r="BB1664" s="17">
        <v>4.0711842577091699E-2</v>
      </c>
      <c r="BC1664" s="17">
        <v>3.7713779963416502E-2</v>
      </c>
      <c r="BD1664" s="17">
        <v>0</v>
      </c>
      <c r="BE1664" s="17">
        <v>4.3380792175706402E-2</v>
      </c>
      <c r="BF1664" s="17"/>
      <c r="BG1664" s="17">
        <v>4.2252276891421199E-2</v>
      </c>
      <c r="BH1664" s="17">
        <v>3.6264999315511998E-2</v>
      </c>
    </row>
    <row r="1665" spans="2:60" x14ac:dyDescent="0.35">
      <c r="B1665" t="s">
        <v>349</v>
      </c>
      <c r="C1665" s="17">
        <v>5.5518735258979997E-2</v>
      </c>
      <c r="D1665" s="17">
        <v>5.9022490883371498E-2</v>
      </c>
      <c r="E1665" s="17">
        <v>5.2915812590300398E-2</v>
      </c>
      <c r="F1665" s="17"/>
      <c r="G1665" s="17">
        <v>5.37899363865618E-2</v>
      </c>
      <c r="H1665" s="17">
        <v>7.1927910793959701E-2</v>
      </c>
      <c r="I1665" s="17">
        <v>6.5371785761442897E-2</v>
      </c>
      <c r="J1665" s="17">
        <v>1.5959034863208401E-2</v>
      </c>
      <c r="K1665" s="17">
        <v>2.7529587293119401E-2</v>
      </c>
      <c r="L1665" s="17">
        <v>8.4690534055337302E-2</v>
      </c>
      <c r="M1665" s="17"/>
      <c r="N1665" s="17">
        <v>5.6024687593290302E-2</v>
      </c>
      <c r="O1665" s="17">
        <v>5.1986493828122003E-2</v>
      </c>
      <c r="P1665" s="17">
        <v>7.0644435361901195E-2</v>
      </c>
      <c r="Q1665" s="17">
        <v>6.0442603216270901E-2</v>
      </c>
      <c r="R1665" s="17">
        <v>2.1612684611795899E-2</v>
      </c>
      <c r="S1665" s="17"/>
      <c r="T1665" s="17">
        <v>4.7825048989757701E-2</v>
      </c>
      <c r="U1665" s="17">
        <v>2.1630686549539799E-2</v>
      </c>
      <c r="V1665" s="17">
        <v>5.58008203180878E-2</v>
      </c>
      <c r="W1665" s="17">
        <v>9.0657454961403303E-2</v>
      </c>
      <c r="X1665" s="17"/>
      <c r="Y1665" s="17">
        <v>4.9580993432628E-2</v>
      </c>
      <c r="Z1665" s="17">
        <v>4.6431096396694002E-2</v>
      </c>
      <c r="AA1665" s="17">
        <v>0</v>
      </c>
      <c r="AB1665" s="17">
        <v>9.3975199394820796E-2</v>
      </c>
      <c r="AC1665" s="17">
        <v>0</v>
      </c>
      <c r="AD1665" s="17">
        <v>9.9754125172000802E-2</v>
      </c>
      <c r="AE1665" s="17"/>
      <c r="AF1665" s="17">
        <v>6.4256140919597304E-2</v>
      </c>
      <c r="AG1665" s="17">
        <v>4.49221729407486E-2</v>
      </c>
      <c r="AH1665" s="17"/>
      <c r="AI1665" s="17">
        <v>8.6067742069336595E-2</v>
      </c>
      <c r="AJ1665" s="17">
        <v>5.5015145377810597E-2</v>
      </c>
      <c r="AK1665" s="17">
        <v>7.0340784413123705E-2</v>
      </c>
      <c r="AL1665" s="17">
        <v>2.33225091330246E-2</v>
      </c>
      <c r="AM1665" s="17">
        <v>4.2176101483908601E-2</v>
      </c>
      <c r="AN1665" s="17">
        <v>7.9268518854451006E-2</v>
      </c>
      <c r="AO1665" s="17">
        <v>0</v>
      </c>
      <c r="AP1665" s="17"/>
      <c r="AQ1665" s="17">
        <v>3.8642045265787697E-2</v>
      </c>
      <c r="AR1665" s="17">
        <v>7.2177577301983195E-2</v>
      </c>
      <c r="AS1665" s="17"/>
      <c r="AT1665" s="17">
        <v>1.33850265663975E-2</v>
      </c>
      <c r="AU1665" s="17">
        <v>4.1655026369826299E-2</v>
      </c>
      <c r="AV1665" s="17">
        <v>9.7968316749101406E-2</v>
      </c>
      <c r="AW1665" s="17"/>
      <c r="AX1665" s="17">
        <v>3.72323704537528E-2</v>
      </c>
      <c r="AY1665" s="17">
        <v>6.21055626727419E-2</v>
      </c>
      <c r="AZ1665" s="17"/>
      <c r="BA1665" s="17">
        <v>6.5304526910258801E-2</v>
      </c>
      <c r="BB1665" s="17">
        <v>5.2478986067843299E-2</v>
      </c>
      <c r="BC1665" s="17">
        <v>5.2373690707575499E-2</v>
      </c>
      <c r="BD1665" s="17">
        <v>0</v>
      </c>
      <c r="BE1665" s="17">
        <v>6.3771321585109703E-2</v>
      </c>
      <c r="BF1665" s="17"/>
      <c r="BG1665" s="17">
        <v>5.6207601686834099E-2</v>
      </c>
      <c r="BH1665" s="17">
        <v>5.3310850670182298E-2</v>
      </c>
    </row>
    <row r="1666" spans="2:60" x14ac:dyDescent="0.35">
      <c r="B1666" t="s">
        <v>350</v>
      </c>
      <c r="C1666" s="17">
        <v>0.219905831226273</v>
      </c>
      <c r="D1666" s="17">
        <v>0.22300835575064101</v>
      </c>
      <c r="E1666" s="17">
        <v>0.220291316815209</v>
      </c>
      <c r="F1666" s="17"/>
      <c r="G1666" s="17">
        <v>0.13860642028043699</v>
      </c>
      <c r="H1666" s="17">
        <v>0.20725388909311801</v>
      </c>
      <c r="I1666" s="17">
        <v>0.22219697222746501</v>
      </c>
      <c r="J1666" s="17">
        <v>0.12852163226566499</v>
      </c>
      <c r="K1666" s="17">
        <v>0.29664840269756598</v>
      </c>
      <c r="L1666" s="17">
        <v>0.28866915111937103</v>
      </c>
      <c r="M1666" s="17"/>
      <c r="N1666" s="17">
        <v>0.25802214549882502</v>
      </c>
      <c r="O1666" s="17">
        <v>0.27277231244380901</v>
      </c>
      <c r="P1666" s="17">
        <v>0.210867888605653</v>
      </c>
      <c r="Q1666" s="17">
        <v>0.22566348012951001</v>
      </c>
      <c r="R1666" s="17">
        <v>0.116876050353673</v>
      </c>
      <c r="S1666" s="17"/>
      <c r="T1666" s="17">
        <v>0.22330057917910701</v>
      </c>
      <c r="U1666" s="17">
        <v>0.20232168153536001</v>
      </c>
      <c r="V1666" s="17">
        <v>0.25013216943300198</v>
      </c>
      <c r="W1666" s="17">
        <v>0.18950882802260299</v>
      </c>
      <c r="X1666" s="17"/>
      <c r="Y1666" s="17">
        <v>0.22824691650492701</v>
      </c>
      <c r="Z1666" s="17">
        <v>0.23138441593647399</v>
      </c>
      <c r="AA1666" s="17">
        <v>0.11196123937561001</v>
      </c>
      <c r="AB1666" s="17">
        <v>7.1882278552343901E-2</v>
      </c>
      <c r="AC1666" s="17">
        <v>0.43764601420543497</v>
      </c>
      <c r="AD1666" s="17">
        <v>0.33210188684603098</v>
      </c>
      <c r="AE1666" s="17"/>
      <c r="AF1666" s="17">
        <v>0.23230411238875401</v>
      </c>
      <c r="AG1666" s="17">
        <v>0.208890562750634</v>
      </c>
      <c r="AH1666" s="17"/>
      <c r="AI1666" s="17">
        <v>0.15529016925594599</v>
      </c>
      <c r="AJ1666" s="17">
        <v>0.26340427616862</v>
      </c>
      <c r="AK1666" s="17">
        <v>0.22074137143059899</v>
      </c>
      <c r="AL1666" s="17">
        <v>0.35100418501527803</v>
      </c>
      <c r="AM1666" s="17">
        <v>0.11075318540373399</v>
      </c>
      <c r="AN1666" s="17">
        <v>0.277706785806625</v>
      </c>
      <c r="AO1666" s="17">
        <v>0.119147164306451</v>
      </c>
      <c r="AP1666" s="17"/>
      <c r="AQ1666" s="17">
        <v>0.20814476539927901</v>
      </c>
      <c r="AR1666" s="17">
        <v>0.27510284090801201</v>
      </c>
      <c r="AS1666" s="17"/>
      <c r="AT1666" s="17">
        <v>0.16358624528111601</v>
      </c>
      <c r="AU1666" s="17">
        <v>0.24382516426651399</v>
      </c>
      <c r="AV1666" s="17">
        <v>0.25066915725613698</v>
      </c>
      <c r="AW1666" s="17"/>
      <c r="AX1666" s="17">
        <v>0.227511348038509</v>
      </c>
      <c r="AY1666" s="17">
        <v>0.21716629129210599</v>
      </c>
      <c r="AZ1666" s="17"/>
      <c r="BA1666" s="17">
        <v>0.19516986196469999</v>
      </c>
      <c r="BB1666" s="17">
        <v>0.21581245024749601</v>
      </c>
      <c r="BC1666" s="17">
        <v>0.207653124383197</v>
      </c>
      <c r="BD1666" s="17">
        <v>0.198939921795208</v>
      </c>
      <c r="BE1666" s="17">
        <v>0.27031747932280498</v>
      </c>
      <c r="BF1666" s="17"/>
      <c r="BG1666" s="17">
        <v>0.20981127820856799</v>
      </c>
      <c r="BH1666" s="17">
        <v>0.25860935024632797</v>
      </c>
    </row>
    <row r="1667" spans="2:60" x14ac:dyDescent="0.35">
      <c r="B1667" t="s">
        <v>351</v>
      </c>
      <c r="C1667" s="17">
        <v>0.50771295991770105</v>
      </c>
      <c r="D1667" s="17">
        <v>0.489856446719109</v>
      </c>
      <c r="E1667" s="17">
        <v>0.517679987006196</v>
      </c>
      <c r="F1667" s="17"/>
      <c r="G1667" s="17">
        <v>0.45303015713559402</v>
      </c>
      <c r="H1667" s="17">
        <v>0.60605082706031299</v>
      </c>
      <c r="I1667" s="17">
        <v>0.58807477358009397</v>
      </c>
      <c r="J1667" s="17">
        <v>0.524683440448803</v>
      </c>
      <c r="K1667" s="17">
        <v>0.410611568308685</v>
      </c>
      <c r="L1667" s="17">
        <v>0.42505035289173898</v>
      </c>
      <c r="M1667" s="17"/>
      <c r="N1667" s="17">
        <v>0.45594454753164099</v>
      </c>
      <c r="O1667" s="17">
        <v>0.50972937981389999</v>
      </c>
      <c r="P1667" s="17">
        <v>0.47488600271862902</v>
      </c>
      <c r="Q1667" s="17">
        <v>0.47679656513000701</v>
      </c>
      <c r="R1667" s="17">
        <v>0.71805182135968804</v>
      </c>
      <c r="S1667" s="17"/>
      <c r="T1667" s="17">
        <v>0.55119960231754295</v>
      </c>
      <c r="U1667" s="17">
        <v>0.52713204801675595</v>
      </c>
      <c r="V1667" s="17">
        <v>0.50145286109249798</v>
      </c>
      <c r="W1667" s="17">
        <v>0.46990059313266902</v>
      </c>
      <c r="X1667" s="17"/>
      <c r="Y1667" s="17">
        <v>0.46143486743409101</v>
      </c>
      <c r="Z1667" s="17">
        <v>0.48376521162687702</v>
      </c>
      <c r="AA1667" s="17">
        <v>0.73369705362183202</v>
      </c>
      <c r="AB1667" s="17">
        <v>0.68847795327127903</v>
      </c>
      <c r="AC1667" s="17">
        <v>0.56235398579456497</v>
      </c>
      <c r="AD1667" s="17">
        <v>0.44619493061298898</v>
      </c>
      <c r="AE1667" s="17"/>
      <c r="AF1667" s="17">
        <v>0.50760279022997101</v>
      </c>
      <c r="AG1667" s="17">
        <v>0.50400183990099201</v>
      </c>
      <c r="AH1667" s="17"/>
      <c r="AI1667" s="17">
        <v>0.44308997462713201</v>
      </c>
      <c r="AJ1667" s="17">
        <v>0.50221435248818302</v>
      </c>
      <c r="AK1667" s="17">
        <v>0.53299890942626404</v>
      </c>
      <c r="AL1667" s="17">
        <v>0.39998507493226898</v>
      </c>
      <c r="AM1667" s="17">
        <v>0.57688377382445499</v>
      </c>
      <c r="AN1667" s="17">
        <v>0.41379088623284299</v>
      </c>
      <c r="AO1667" s="17">
        <v>0.66587762471435796</v>
      </c>
      <c r="AP1667" s="17"/>
      <c r="AQ1667" s="17">
        <v>0.52327737927094997</v>
      </c>
      <c r="AR1667" s="17">
        <v>0.46258521574017403</v>
      </c>
      <c r="AS1667" s="17"/>
      <c r="AT1667" s="17">
        <v>0.59760082020741101</v>
      </c>
      <c r="AU1667" s="17">
        <v>0.51456936304590495</v>
      </c>
      <c r="AV1667" s="17">
        <v>0.44639493996678897</v>
      </c>
      <c r="AW1667" s="17"/>
      <c r="AX1667" s="17">
        <v>0.509556817396841</v>
      </c>
      <c r="AY1667" s="17">
        <v>0.507048794507024</v>
      </c>
      <c r="AZ1667" s="17"/>
      <c r="BA1667" s="17">
        <v>0.46804846813434797</v>
      </c>
      <c r="BB1667" s="17">
        <v>0.57781803129807097</v>
      </c>
      <c r="BC1667" s="17">
        <v>0.60188974068631296</v>
      </c>
      <c r="BD1667" s="17">
        <v>0.57788411342079804</v>
      </c>
      <c r="BE1667" s="17">
        <v>0.30576594545490099</v>
      </c>
      <c r="BF1667" s="17"/>
      <c r="BG1667" s="17">
        <v>0.54590604312299895</v>
      </c>
      <c r="BH1667" s="17">
        <v>0.35040174898974902</v>
      </c>
    </row>
    <row r="1668" spans="2:60" x14ac:dyDescent="0.35">
      <c r="B1668" t="s">
        <v>352</v>
      </c>
      <c r="C1668" s="17">
        <v>0.13618290310901501</v>
      </c>
      <c r="D1668" s="17">
        <v>0.13576563825380999</v>
      </c>
      <c r="E1668" s="17">
        <v>0.13874282732225099</v>
      </c>
      <c r="F1668" s="17"/>
      <c r="G1668" s="17">
        <v>0.193280040299218</v>
      </c>
      <c r="H1668" s="17">
        <v>8.87718924806431E-2</v>
      </c>
      <c r="I1668" s="17">
        <v>0.112690973670923</v>
      </c>
      <c r="J1668" s="17">
        <v>0.14420957598668399</v>
      </c>
      <c r="K1668" s="17">
        <v>0.167993135577855</v>
      </c>
      <c r="L1668" s="17">
        <v>0.14222532453744799</v>
      </c>
      <c r="M1668" s="17"/>
      <c r="N1668" s="17">
        <v>0.15800988414981901</v>
      </c>
      <c r="O1668" s="17">
        <v>0.106609618812002</v>
      </c>
      <c r="P1668" s="17">
        <v>0.11700971008981299</v>
      </c>
      <c r="Q1668" s="17">
        <v>0.213080507825543</v>
      </c>
      <c r="R1668" s="17">
        <v>0.120310123718427</v>
      </c>
      <c r="S1668" s="17"/>
      <c r="T1668" s="17">
        <v>0.109940251820159</v>
      </c>
      <c r="U1668" s="17">
        <v>0.15205510739933301</v>
      </c>
      <c r="V1668" s="17">
        <v>0.13084019932927399</v>
      </c>
      <c r="W1668" s="17">
        <v>0.14753508808132601</v>
      </c>
      <c r="X1668" s="17"/>
      <c r="Y1668" s="17">
        <v>0.15410486840670101</v>
      </c>
      <c r="Z1668" s="17">
        <v>0.15645043282302201</v>
      </c>
      <c r="AA1668" s="17">
        <v>8.8274517402867902E-2</v>
      </c>
      <c r="AB1668" s="17">
        <v>0.10808180505288199</v>
      </c>
      <c r="AC1668" s="17">
        <v>0</v>
      </c>
      <c r="AD1668" s="17">
        <v>6.5949429580667601E-2</v>
      </c>
      <c r="AE1668" s="17"/>
      <c r="AF1668" s="17">
        <v>0.13196884167176701</v>
      </c>
      <c r="AG1668" s="17">
        <v>0.145936905565413</v>
      </c>
      <c r="AH1668" s="17"/>
      <c r="AI1668" s="17">
        <v>0.23180620799214499</v>
      </c>
      <c r="AJ1668" s="17">
        <v>0.114268573136937</v>
      </c>
      <c r="AK1668" s="17">
        <v>0.129979312361199</v>
      </c>
      <c r="AL1668" s="17">
        <v>8.9301871397450799E-2</v>
      </c>
      <c r="AM1668" s="17">
        <v>0.13889303061803901</v>
      </c>
      <c r="AN1668" s="17">
        <v>0.179244817124697</v>
      </c>
      <c r="AO1668" s="17">
        <v>0.21497521097919101</v>
      </c>
      <c r="AP1668" s="17"/>
      <c r="AQ1668" s="17">
        <v>0.12897655165118799</v>
      </c>
      <c r="AR1668" s="17">
        <v>0.151107417805667</v>
      </c>
      <c r="AS1668" s="17"/>
      <c r="AT1668" s="17">
        <v>0.10312783981852</v>
      </c>
      <c r="AU1668" s="17">
        <v>0.118239524929501</v>
      </c>
      <c r="AV1668" s="17">
        <v>0.17137586657304499</v>
      </c>
      <c r="AW1668" s="17"/>
      <c r="AX1668" s="17">
        <v>0.153999052775802</v>
      </c>
      <c r="AY1668" s="17">
        <v>0.12976544921466099</v>
      </c>
      <c r="AZ1668" s="17"/>
      <c r="BA1668" s="17">
        <v>0.13703352644911401</v>
      </c>
      <c r="BB1668" s="17">
        <v>0.100479690280098</v>
      </c>
      <c r="BC1668" s="17">
        <v>6.6109567857477999E-2</v>
      </c>
      <c r="BD1668" s="17">
        <v>0.152023815397272</v>
      </c>
      <c r="BE1668" s="17">
        <v>0.29794023716199097</v>
      </c>
      <c r="BF1668" s="17"/>
      <c r="BG1668" s="17">
        <v>0.11110654852712699</v>
      </c>
      <c r="BH1668" s="17">
        <v>0.27400542684379697</v>
      </c>
    </row>
    <row r="1669" spans="2:60" x14ac:dyDescent="0.35">
      <c r="B1669" t="s">
        <v>280</v>
      </c>
      <c r="C1669" s="17">
        <v>4.3677689631633397E-2</v>
      </c>
      <c r="D1669" s="17">
        <v>5.42472865947261E-2</v>
      </c>
      <c r="E1669" s="17">
        <v>3.3874893376622597E-2</v>
      </c>
      <c r="F1669" s="17"/>
      <c r="G1669" s="17">
        <v>0.122890801227259</v>
      </c>
      <c r="H1669" s="17">
        <v>0</v>
      </c>
      <c r="I1669" s="17">
        <v>1.16654947600753E-2</v>
      </c>
      <c r="J1669" s="17">
        <v>6.0496949701992001E-2</v>
      </c>
      <c r="K1669" s="17">
        <v>7.5190919162237205E-2</v>
      </c>
      <c r="L1669" s="17">
        <v>3.1867753521213897E-2</v>
      </c>
      <c r="M1669" s="17"/>
      <c r="N1669" s="17">
        <v>3.56668056277114E-2</v>
      </c>
      <c r="O1669" s="17">
        <v>3.8760761424136203E-2</v>
      </c>
      <c r="P1669" s="17">
        <v>6.73074974800357E-2</v>
      </c>
      <c r="Q1669" s="17">
        <v>0</v>
      </c>
      <c r="R1669" s="17">
        <v>0</v>
      </c>
      <c r="S1669" s="17"/>
      <c r="T1669" s="17">
        <v>2.4964817319096E-2</v>
      </c>
      <c r="U1669" s="17">
        <v>6.61874976475917E-2</v>
      </c>
      <c r="V1669" s="17">
        <v>3.6907730416357198E-2</v>
      </c>
      <c r="W1669" s="17">
        <v>4.6049464190707899E-2</v>
      </c>
      <c r="X1669" s="17"/>
      <c r="Y1669" s="17">
        <v>7.9269889636358198E-2</v>
      </c>
      <c r="Z1669" s="17">
        <v>3.3643965748829698E-2</v>
      </c>
      <c r="AA1669" s="17">
        <v>0</v>
      </c>
      <c r="AB1669" s="17">
        <v>2.06731320150421E-2</v>
      </c>
      <c r="AC1669" s="17">
        <v>0</v>
      </c>
      <c r="AD1669" s="17">
        <v>1.9683203700622001E-2</v>
      </c>
      <c r="AE1669" s="17"/>
      <c r="AF1669" s="17">
        <v>2.4926512606957399E-2</v>
      </c>
      <c r="AG1669" s="17">
        <v>6.0895976282407498E-2</v>
      </c>
      <c r="AH1669" s="17"/>
      <c r="AI1669" s="17">
        <v>8.3745906055439703E-2</v>
      </c>
      <c r="AJ1669" s="17">
        <v>4.2124903925265703E-2</v>
      </c>
      <c r="AK1669" s="17">
        <v>2.92151544978583E-2</v>
      </c>
      <c r="AL1669" s="17">
        <v>3.5960662535370697E-2</v>
      </c>
      <c r="AM1669" s="17">
        <v>7.69894631364062E-2</v>
      </c>
      <c r="AN1669" s="17">
        <v>0</v>
      </c>
      <c r="AO1669" s="17">
        <v>0</v>
      </c>
      <c r="AP1669" s="17"/>
      <c r="AQ1669" s="17">
        <v>5.4700131432343098E-2</v>
      </c>
      <c r="AR1669" s="17">
        <v>9.4824606750962305E-3</v>
      </c>
      <c r="AS1669" s="17"/>
      <c r="AT1669" s="17">
        <v>4.0470241231423502E-2</v>
      </c>
      <c r="AU1669" s="17">
        <v>6.0517969298272099E-2</v>
      </c>
      <c r="AV1669" s="17">
        <v>1.7565093295621802E-2</v>
      </c>
      <c r="AW1669" s="17"/>
      <c r="AX1669" s="17">
        <v>3.5718228296417701E-2</v>
      </c>
      <c r="AY1669" s="17">
        <v>4.6544721908414299E-2</v>
      </c>
      <c r="AZ1669" s="17"/>
      <c r="BA1669" s="17">
        <v>8.84330504616236E-2</v>
      </c>
      <c r="BB1669" s="17">
        <v>1.26989995293999E-2</v>
      </c>
      <c r="BC1669" s="17">
        <v>3.4260096402019803E-2</v>
      </c>
      <c r="BD1669" s="17">
        <v>7.1152149386723207E-2</v>
      </c>
      <c r="BE1669" s="17">
        <v>1.8824224299487598E-2</v>
      </c>
      <c r="BF1669" s="17"/>
      <c r="BG1669" s="17">
        <v>3.4716251563050103E-2</v>
      </c>
      <c r="BH1669" s="17">
        <v>2.7407623934431601E-2</v>
      </c>
    </row>
    <row r="1670" spans="2:60" x14ac:dyDescent="0.35">
      <c r="C1670" s="17"/>
      <c r="D1670" s="17"/>
      <c r="E1670" s="17"/>
      <c r="F1670" s="17"/>
      <c r="G1670" s="17"/>
      <c r="H1670" s="17"/>
      <c r="I1670" s="17"/>
      <c r="J1670" s="17"/>
      <c r="K1670" s="17"/>
      <c r="L1670" s="17"/>
      <c r="M1670" s="17"/>
      <c r="N1670" s="17"/>
      <c r="O1670" s="17"/>
      <c r="P1670" s="17"/>
      <c r="Q1670" s="17"/>
      <c r="R1670" s="17"/>
      <c r="S1670" s="17"/>
      <c r="T1670" s="17"/>
      <c r="U1670" s="17"/>
      <c r="V1670" s="17"/>
      <c r="W1670" s="17"/>
      <c r="X1670" s="17"/>
      <c r="Y1670" s="17"/>
      <c r="Z1670" s="17"/>
      <c r="AA1670" s="17"/>
      <c r="AB1670" s="17"/>
      <c r="AC1670" s="17"/>
      <c r="AD1670" s="17"/>
      <c r="AE1670" s="17"/>
      <c r="AF1670" s="17"/>
      <c r="AG1670" s="17"/>
      <c r="AH1670" s="17"/>
      <c r="AI1670" s="17"/>
      <c r="AJ1670" s="17"/>
      <c r="AK1670" s="17"/>
      <c r="AL1670" s="17"/>
      <c r="AM1670" s="17"/>
      <c r="AN1670" s="17"/>
      <c r="AO1670" s="17"/>
      <c r="AP1670" s="17"/>
      <c r="AQ1670" s="17"/>
      <c r="AR1670" s="17"/>
      <c r="AS1670" s="17"/>
      <c r="AT1670" s="17"/>
      <c r="AU1670" s="17"/>
      <c r="AV1670" s="17"/>
      <c r="AW1670" s="17"/>
      <c r="AX1670" s="17"/>
      <c r="AY1670" s="17"/>
      <c r="AZ1670" s="17"/>
      <c r="BA1670" s="17"/>
      <c r="BB1670" s="17"/>
      <c r="BC1670" s="17"/>
      <c r="BD1670" s="17"/>
      <c r="BE1670" s="17"/>
      <c r="BF1670" s="17"/>
      <c r="BG1670" s="17"/>
      <c r="BH1670" s="17"/>
    </row>
    <row r="1671" spans="2:60" x14ac:dyDescent="0.35">
      <c r="B1671" s="6" t="s">
        <v>506</v>
      </c>
      <c r="C1671" s="17"/>
      <c r="D1671" s="17"/>
      <c r="E1671" s="17"/>
      <c r="F1671" s="17"/>
      <c r="G1671" s="17"/>
      <c r="H1671" s="17"/>
      <c r="I1671" s="17"/>
      <c r="J1671" s="17"/>
      <c r="K1671" s="17"/>
      <c r="L1671" s="17"/>
      <c r="M1671" s="17"/>
      <c r="N1671" s="17"/>
      <c r="O1671" s="17"/>
      <c r="P1671" s="17"/>
      <c r="Q1671" s="17"/>
      <c r="R1671" s="17"/>
      <c r="S1671" s="17"/>
      <c r="T1671" s="17"/>
      <c r="U1671" s="17"/>
      <c r="V1671" s="17"/>
      <c r="W1671" s="17"/>
      <c r="X1671" s="17"/>
      <c r="Y1671" s="17"/>
      <c r="Z1671" s="17"/>
      <c r="AA1671" s="17"/>
      <c r="AB1671" s="17"/>
      <c r="AC1671" s="17"/>
      <c r="AD1671" s="17"/>
      <c r="AE1671" s="17"/>
      <c r="AF1671" s="17"/>
      <c r="AG1671" s="17"/>
      <c r="AH1671" s="17"/>
      <c r="AI1671" s="17"/>
      <c r="AJ1671" s="17"/>
      <c r="AK1671" s="17"/>
      <c r="AL1671" s="17"/>
      <c r="AM1671" s="17"/>
      <c r="AN1671" s="17"/>
      <c r="AO1671" s="17"/>
      <c r="AP1671" s="17"/>
      <c r="AQ1671" s="17"/>
      <c r="AR1671" s="17"/>
      <c r="AS1671" s="17"/>
      <c r="AT1671" s="17"/>
      <c r="AU1671" s="17"/>
      <c r="AV1671" s="17"/>
      <c r="AW1671" s="17"/>
      <c r="AX1671" s="17"/>
      <c r="AY1671" s="17"/>
      <c r="AZ1671" s="17"/>
      <c r="BA1671" s="17"/>
      <c r="BB1671" s="17"/>
      <c r="BC1671" s="17"/>
      <c r="BD1671" s="17"/>
      <c r="BE1671" s="17"/>
      <c r="BF1671" s="17"/>
      <c r="BG1671" s="17"/>
      <c r="BH1671" s="17"/>
    </row>
    <row r="1672" spans="2:60" x14ac:dyDescent="0.35">
      <c r="B1672" s="24" t="s">
        <v>182</v>
      </c>
      <c r="C1672" s="17"/>
      <c r="D1672" s="17"/>
      <c r="E1672" s="17"/>
      <c r="F1672" s="17"/>
      <c r="G1672" s="17"/>
      <c r="H1672" s="17"/>
      <c r="I1672" s="17"/>
      <c r="J1672" s="17"/>
      <c r="K1672" s="17"/>
      <c r="L1672" s="17"/>
      <c r="M1672" s="17"/>
      <c r="N1672" s="17"/>
      <c r="O1672" s="17"/>
      <c r="P1672" s="17"/>
      <c r="Q1672" s="17"/>
      <c r="R1672" s="17"/>
      <c r="S1672" s="17"/>
      <c r="T1672" s="17"/>
      <c r="U1672" s="17"/>
      <c r="V1672" s="17"/>
      <c r="W1672" s="17"/>
      <c r="X1672" s="17"/>
      <c r="Y1672" s="17"/>
      <c r="Z1672" s="17"/>
      <c r="AA1672" s="17"/>
      <c r="AB1672" s="17"/>
      <c r="AC1672" s="17"/>
      <c r="AD1672" s="17"/>
      <c r="AE1672" s="17"/>
      <c r="AF1672" s="17"/>
      <c r="AG1672" s="17"/>
      <c r="AH1672" s="17"/>
      <c r="AI1672" s="17"/>
      <c r="AJ1672" s="17"/>
      <c r="AK1672" s="17"/>
      <c r="AL1672" s="17"/>
      <c r="AM1672" s="17"/>
      <c r="AN1672" s="17"/>
      <c r="AO1672" s="17"/>
      <c r="AP1672" s="17"/>
      <c r="AQ1672" s="17"/>
      <c r="AR1672" s="17"/>
      <c r="AS1672" s="17"/>
      <c r="AT1672" s="17"/>
      <c r="AU1672" s="17"/>
      <c r="AV1672" s="17"/>
      <c r="AW1672" s="17"/>
      <c r="AX1672" s="17"/>
      <c r="AY1672" s="17"/>
      <c r="AZ1672" s="17"/>
      <c r="BA1672" s="17"/>
      <c r="BB1672" s="17"/>
      <c r="BC1672" s="17"/>
      <c r="BD1672" s="17"/>
      <c r="BE1672" s="17"/>
      <c r="BF1672" s="17"/>
      <c r="BG1672" s="17"/>
      <c r="BH1672" s="17"/>
    </row>
    <row r="1673" spans="2:60" x14ac:dyDescent="0.35">
      <c r="B1673" t="s">
        <v>348</v>
      </c>
      <c r="C1673" s="17">
        <v>0.11545560325613</v>
      </c>
      <c r="D1673" s="17">
        <v>0.12035606563046</v>
      </c>
      <c r="E1673" s="17">
        <v>0.11122836052969499</v>
      </c>
      <c r="F1673" s="17"/>
      <c r="G1673" s="17">
        <v>1.3959545361118399E-2</v>
      </c>
      <c r="H1673" s="17">
        <v>9.5336405848929898E-2</v>
      </c>
      <c r="I1673" s="17">
        <v>9.9592418463372301E-2</v>
      </c>
      <c r="J1673" s="17">
        <v>0.152110849332421</v>
      </c>
      <c r="K1673" s="17">
        <v>0.13224328128349999</v>
      </c>
      <c r="L1673" s="17">
        <v>0.16440071086833399</v>
      </c>
      <c r="M1673" s="17"/>
      <c r="N1673" s="17">
        <v>0.139656524884581</v>
      </c>
      <c r="O1673" s="17">
        <v>0.161345870132106</v>
      </c>
      <c r="P1673" s="17">
        <v>9.6557921387991602E-2</v>
      </c>
      <c r="Q1673" s="17">
        <v>3.1537769688136E-2</v>
      </c>
      <c r="R1673" s="17">
        <v>0.13796153014381399</v>
      </c>
      <c r="S1673" s="17"/>
      <c r="T1673" s="17">
        <v>0.10312228332682399</v>
      </c>
      <c r="U1673" s="17">
        <v>8.85684905067817E-2</v>
      </c>
      <c r="V1673" s="17">
        <v>0.13576918242757799</v>
      </c>
      <c r="W1673" s="17">
        <v>0.117760820496386</v>
      </c>
      <c r="X1673" s="17"/>
      <c r="Y1673" s="17">
        <v>0.100242894294802</v>
      </c>
      <c r="Z1673" s="17">
        <v>0.10329166401329699</v>
      </c>
      <c r="AA1673" s="17">
        <v>5.2583660605337298E-2</v>
      </c>
      <c r="AB1673" s="17">
        <v>0.22369762683896599</v>
      </c>
      <c r="AC1673" s="17">
        <v>0</v>
      </c>
      <c r="AD1673" s="17">
        <v>0.18175349493090101</v>
      </c>
      <c r="AE1673" s="17"/>
      <c r="AF1673" s="17">
        <v>0.13586838140194099</v>
      </c>
      <c r="AG1673" s="17">
        <v>8.8523745018161903E-2</v>
      </c>
      <c r="AH1673" s="17"/>
      <c r="AI1673" s="17">
        <v>0.219886396282262</v>
      </c>
      <c r="AJ1673" s="17">
        <v>0.12713581755797199</v>
      </c>
      <c r="AK1673" s="17">
        <v>0.15226952387904499</v>
      </c>
      <c r="AL1673" s="17">
        <v>8.6221663544045105E-2</v>
      </c>
      <c r="AM1673" s="17">
        <v>6.0477174316941197E-2</v>
      </c>
      <c r="AN1673" s="17">
        <v>0.14223647668564601</v>
      </c>
      <c r="AO1673" s="17">
        <v>0</v>
      </c>
      <c r="AP1673" s="17"/>
      <c r="AQ1673" s="17">
        <v>0.10550604844973201</v>
      </c>
      <c r="AR1673" s="17">
        <v>0.13218811604098499</v>
      </c>
      <c r="AS1673" s="17"/>
      <c r="AT1673" s="17">
        <v>8.2100340622135601E-2</v>
      </c>
      <c r="AU1673" s="17">
        <v>0.127455758894435</v>
      </c>
      <c r="AV1673" s="17">
        <v>0.123239146010916</v>
      </c>
      <c r="AW1673" s="17"/>
      <c r="AX1673" s="17">
        <v>9.8962878211292099E-2</v>
      </c>
      <c r="AY1673" s="17">
        <v>0.121281431932308</v>
      </c>
      <c r="AZ1673" s="17"/>
      <c r="BA1673" s="17">
        <v>0.227470704419133</v>
      </c>
      <c r="BB1673" s="17">
        <v>0.126433386104951</v>
      </c>
      <c r="BC1673" s="17">
        <v>6.0880039318603502E-2</v>
      </c>
      <c r="BD1673" s="17">
        <v>5.3652221491829598E-2</v>
      </c>
      <c r="BE1673" s="17">
        <v>0.16665147919296</v>
      </c>
      <c r="BF1673" s="17"/>
      <c r="BG1673" s="17">
        <v>0.15546824721493999</v>
      </c>
      <c r="BH1673" s="17">
        <v>0.142541421408864</v>
      </c>
    </row>
    <row r="1674" spans="2:60" x14ac:dyDescent="0.35">
      <c r="B1674" t="s">
        <v>349</v>
      </c>
      <c r="C1674" s="17">
        <v>0.17031228252179001</v>
      </c>
      <c r="D1674" s="17">
        <v>0.15997644464979199</v>
      </c>
      <c r="E1674" s="17">
        <v>0.18216518347773</v>
      </c>
      <c r="F1674" s="17"/>
      <c r="G1674" s="17">
        <v>0.158734348603317</v>
      </c>
      <c r="H1674" s="17">
        <v>8.69955901021362E-2</v>
      </c>
      <c r="I1674" s="17">
        <v>0.16718594519249599</v>
      </c>
      <c r="J1674" s="17">
        <v>0.18937143411541299</v>
      </c>
      <c r="K1674" s="17">
        <v>0.21768396501465401</v>
      </c>
      <c r="L1674" s="17">
        <v>0.19217636209118399</v>
      </c>
      <c r="M1674" s="17"/>
      <c r="N1674" s="17">
        <v>0.160559546922071</v>
      </c>
      <c r="O1674" s="17">
        <v>0.16507700082096499</v>
      </c>
      <c r="P1674" s="17">
        <v>0.19721997541530301</v>
      </c>
      <c r="Q1674" s="17">
        <v>0.12980442458349201</v>
      </c>
      <c r="R1674" s="17">
        <v>0.18693505970579699</v>
      </c>
      <c r="S1674" s="17"/>
      <c r="T1674" s="17">
        <v>0.170331066743625</v>
      </c>
      <c r="U1674" s="17">
        <v>0.12915196567371501</v>
      </c>
      <c r="V1674" s="17">
        <v>0.182459381553153</v>
      </c>
      <c r="W1674" s="17">
        <v>0.187227215397644</v>
      </c>
      <c r="X1674" s="17"/>
      <c r="Y1674" s="17">
        <v>0.18100134954352401</v>
      </c>
      <c r="Z1674" s="17">
        <v>0.153019803732381</v>
      </c>
      <c r="AA1674" s="17">
        <v>0.186586452125486</v>
      </c>
      <c r="AB1674" s="17">
        <v>0.150901951999103</v>
      </c>
      <c r="AC1674" s="17">
        <v>0</v>
      </c>
      <c r="AD1674" s="17">
        <v>0.237539931403771</v>
      </c>
      <c r="AE1674" s="17"/>
      <c r="AF1674" s="17">
        <v>0.16073696789293501</v>
      </c>
      <c r="AG1674" s="17">
        <v>0.175501128074916</v>
      </c>
      <c r="AH1674" s="17"/>
      <c r="AI1674" s="17">
        <v>0.204419327313203</v>
      </c>
      <c r="AJ1674" s="17">
        <v>0.16503178288014</v>
      </c>
      <c r="AK1674" s="17">
        <v>0.13605623476661799</v>
      </c>
      <c r="AL1674" s="17">
        <v>0.119806109576245</v>
      </c>
      <c r="AM1674" s="17">
        <v>0.179442994168483</v>
      </c>
      <c r="AN1674" s="17">
        <v>0.27674554481730301</v>
      </c>
      <c r="AO1674" s="17">
        <v>0.181638705309001</v>
      </c>
      <c r="AP1674" s="17"/>
      <c r="AQ1674" s="17">
        <v>0.142447408517063</v>
      </c>
      <c r="AR1674" s="17">
        <v>0.20197375184427399</v>
      </c>
      <c r="AS1674" s="17"/>
      <c r="AT1674" s="17">
        <v>0.17242111226040699</v>
      </c>
      <c r="AU1674" s="17">
        <v>0.191238270770826</v>
      </c>
      <c r="AV1674" s="17">
        <v>0.153415926134709</v>
      </c>
      <c r="AW1674" s="17"/>
      <c r="AX1674" s="17">
        <v>9.8593096875062597E-2</v>
      </c>
      <c r="AY1674" s="17">
        <v>0.195646100143615</v>
      </c>
      <c r="AZ1674" s="17"/>
      <c r="BA1674" s="17">
        <v>0.17500025767718899</v>
      </c>
      <c r="BB1674" s="17">
        <v>0.13728159521396399</v>
      </c>
      <c r="BC1674" s="17">
        <v>0.19433219774714899</v>
      </c>
      <c r="BD1674" s="17">
        <v>0.263975021465301</v>
      </c>
      <c r="BE1674" s="17">
        <v>0.18445441725383599</v>
      </c>
      <c r="BF1674" s="17"/>
      <c r="BG1674" s="17">
        <v>0.14812072024367601</v>
      </c>
      <c r="BH1674" s="17">
        <v>0.20142131067923799</v>
      </c>
    </row>
    <row r="1675" spans="2:60" x14ac:dyDescent="0.35">
      <c r="B1675" t="s">
        <v>350</v>
      </c>
      <c r="C1675" s="17">
        <v>0.31421208525620198</v>
      </c>
      <c r="D1675" s="17">
        <v>0.30358431495556598</v>
      </c>
      <c r="E1675" s="17">
        <v>0.32738690653538599</v>
      </c>
      <c r="F1675" s="17"/>
      <c r="G1675" s="17">
        <v>0.395171155820285</v>
      </c>
      <c r="H1675" s="17">
        <v>0.39228206639388702</v>
      </c>
      <c r="I1675" s="17">
        <v>0.338977653044021</v>
      </c>
      <c r="J1675" s="17">
        <v>0.241073151214174</v>
      </c>
      <c r="K1675" s="17">
        <v>0.30690158600269901</v>
      </c>
      <c r="L1675" s="17">
        <v>0.24070118615175601</v>
      </c>
      <c r="M1675" s="17"/>
      <c r="N1675" s="17">
        <v>0.346811191475419</v>
      </c>
      <c r="O1675" s="17">
        <v>0.33618512431993602</v>
      </c>
      <c r="P1675" s="17">
        <v>0.274070260040643</v>
      </c>
      <c r="Q1675" s="17">
        <v>0.27419201219460698</v>
      </c>
      <c r="R1675" s="17">
        <v>0.34186990026464098</v>
      </c>
      <c r="S1675" s="17"/>
      <c r="T1675" s="17">
        <v>0.27043673917967298</v>
      </c>
      <c r="U1675" s="17">
        <v>0.45289447510722403</v>
      </c>
      <c r="V1675" s="17">
        <v>0.29658230986100997</v>
      </c>
      <c r="W1675" s="17">
        <v>0.25822278534649901</v>
      </c>
      <c r="X1675" s="17"/>
      <c r="Y1675" s="17">
        <v>0.30364797491011702</v>
      </c>
      <c r="Z1675" s="17">
        <v>0.31805108434750501</v>
      </c>
      <c r="AA1675" s="17">
        <v>0.43593119915577899</v>
      </c>
      <c r="AB1675" s="17">
        <v>0.217001296642959</v>
      </c>
      <c r="AC1675" s="17">
        <v>0.471749813186987</v>
      </c>
      <c r="AD1675" s="17">
        <v>0.318719333950643</v>
      </c>
      <c r="AE1675" s="17"/>
      <c r="AF1675" s="17">
        <v>0.308374730107215</v>
      </c>
      <c r="AG1675" s="17">
        <v>0.32829002623819198</v>
      </c>
      <c r="AH1675" s="17"/>
      <c r="AI1675" s="17">
        <v>0.23089222207945301</v>
      </c>
      <c r="AJ1675" s="17">
        <v>0.38438366423926601</v>
      </c>
      <c r="AK1675" s="17">
        <v>0.319527487600269</v>
      </c>
      <c r="AL1675" s="17">
        <v>0.31368534371204998</v>
      </c>
      <c r="AM1675" s="17">
        <v>0.30212141276160798</v>
      </c>
      <c r="AN1675" s="17">
        <v>0.26843694881603097</v>
      </c>
      <c r="AO1675" s="17">
        <v>0.13140203650960899</v>
      </c>
      <c r="AP1675" s="17"/>
      <c r="AQ1675" s="17">
        <v>0.33053768841259901</v>
      </c>
      <c r="AR1675" s="17">
        <v>0.293539218802843</v>
      </c>
      <c r="AS1675" s="17"/>
      <c r="AT1675" s="17">
        <v>0.30133132721719103</v>
      </c>
      <c r="AU1675" s="17">
        <v>0.31768343098912399</v>
      </c>
      <c r="AV1675" s="17">
        <v>0.34379146585195303</v>
      </c>
      <c r="AW1675" s="17"/>
      <c r="AX1675" s="17">
        <v>0.366185685329462</v>
      </c>
      <c r="AY1675" s="17">
        <v>0.29585312463036201</v>
      </c>
      <c r="AZ1675" s="17"/>
      <c r="BA1675" s="17">
        <v>0.42162598850875299</v>
      </c>
      <c r="BB1675" s="17">
        <v>0.36650068155371901</v>
      </c>
      <c r="BC1675" s="17">
        <v>0.274695514703651</v>
      </c>
      <c r="BD1675" s="17">
        <v>0.19712459738122701</v>
      </c>
      <c r="BE1675" s="17">
        <v>0.266389386982191</v>
      </c>
      <c r="BF1675" s="17"/>
      <c r="BG1675" s="17">
        <v>0.38234191386065602</v>
      </c>
      <c r="BH1675" s="17">
        <v>0.25161072282406499</v>
      </c>
    </row>
    <row r="1676" spans="2:60" x14ac:dyDescent="0.35">
      <c r="B1676" t="s">
        <v>351</v>
      </c>
      <c r="C1676" s="17">
        <v>0.26994663718621797</v>
      </c>
      <c r="D1676" s="17">
        <v>0.265592147981219</v>
      </c>
      <c r="E1676" s="17">
        <v>0.27634687913744099</v>
      </c>
      <c r="F1676" s="17"/>
      <c r="G1676" s="17">
        <v>0.242393364233603</v>
      </c>
      <c r="H1676" s="17">
        <v>0.32121353307609202</v>
      </c>
      <c r="I1676" s="17">
        <v>0.29359757940320902</v>
      </c>
      <c r="J1676" s="17">
        <v>0.25993056974274398</v>
      </c>
      <c r="K1676" s="17">
        <v>0.25605055218591999</v>
      </c>
      <c r="L1676" s="17">
        <v>0.246114023373426</v>
      </c>
      <c r="M1676" s="17"/>
      <c r="N1676" s="17">
        <v>0.24872342499368499</v>
      </c>
      <c r="O1676" s="17">
        <v>0.22587023896046701</v>
      </c>
      <c r="P1676" s="17">
        <v>0.28067533102587999</v>
      </c>
      <c r="Q1676" s="17">
        <v>0.35201500157368298</v>
      </c>
      <c r="R1676" s="17">
        <v>0.28846322672435998</v>
      </c>
      <c r="S1676" s="17"/>
      <c r="T1676" s="17">
        <v>0.26018799210537702</v>
      </c>
      <c r="U1676" s="17">
        <v>0.22391552688234501</v>
      </c>
      <c r="V1676" s="17">
        <v>0.29118816470747599</v>
      </c>
      <c r="W1676" s="17">
        <v>0.28528189311852797</v>
      </c>
      <c r="X1676" s="17"/>
      <c r="Y1676" s="17">
        <v>0.22934874446159101</v>
      </c>
      <c r="Z1676" s="17">
        <v>0.29363051366724602</v>
      </c>
      <c r="AA1676" s="17">
        <v>0.28171563499174701</v>
      </c>
      <c r="AB1676" s="17">
        <v>0.38215246082095</v>
      </c>
      <c r="AC1676" s="17">
        <v>0.52825018681301295</v>
      </c>
      <c r="AD1676" s="17">
        <v>0.178553144643633</v>
      </c>
      <c r="AE1676" s="17"/>
      <c r="AF1676" s="17">
        <v>0.28007774548222197</v>
      </c>
      <c r="AG1676" s="17">
        <v>0.25368792822276798</v>
      </c>
      <c r="AH1676" s="17"/>
      <c r="AI1676" s="17">
        <v>0.193570221804031</v>
      </c>
      <c r="AJ1676" s="17">
        <v>0.194996166294294</v>
      </c>
      <c r="AK1676" s="17">
        <v>0.27072216146620598</v>
      </c>
      <c r="AL1676" s="17">
        <v>0.34730956782869798</v>
      </c>
      <c r="AM1676" s="17">
        <v>0.29999905234847302</v>
      </c>
      <c r="AN1676" s="17">
        <v>0.28958841025473198</v>
      </c>
      <c r="AO1676" s="17">
        <v>0.49507963860778098</v>
      </c>
      <c r="AP1676" s="17"/>
      <c r="AQ1676" s="17">
        <v>0.28328867202250102</v>
      </c>
      <c r="AR1676" s="17">
        <v>0.23895470593028401</v>
      </c>
      <c r="AS1676" s="17"/>
      <c r="AT1676" s="17">
        <v>0.31985955024632601</v>
      </c>
      <c r="AU1676" s="17">
        <v>0.25123378275434799</v>
      </c>
      <c r="AV1676" s="17">
        <v>0.243649930675921</v>
      </c>
      <c r="AW1676" s="17"/>
      <c r="AX1676" s="17">
        <v>0.25091212713185002</v>
      </c>
      <c r="AY1676" s="17">
        <v>0.27667031651818103</v>
      </c>
      <c r="AZ1676" s="17"/>
      <c r="BA1676" s="17">
        <v>6.0747187254489299E-2</v>
      </c>
      <c r="BB1676" s="17">
        <v>0.287241601646953</v>
      </c>
      <c r="BC1676" s="17">
        <v>0.33330765530867901</v>
      </c>
      <c r="BD1676" s="17">
        <v>0.42539633194331899</v>
      </c>
      <c r="BE1676" s="17">
        <v>0.25378363786038699</v>
      </c>
      <c r="BF1676" s="17"/>
      <c r="BG1676" s="17">
        <v>0.22215442421787401</v>
      </c>
      <c r="BH1676" s="17">
        <v>0.29039973654102902</v>
      </c>
    </row>
    <row r="1677" spans="2:60" x14ac:dyDescent="0.35">
      <c r="B1677" t="s">
        <v>352</v>
      </c>
      <c r="C1677" s="17">
        <v>8.2901971375236194E-2</v>
      </c>
      <c r="D1677" s="17">
        <v>9.8381225322020593E-2</v>
      </c>
      <c r="E1677" s="17">
        <v>6.75493208851249E-2</v>
      </c>
      <c r="F1677" s="17"/>
      <c r="G1677" s="17">
        <v>0.14059885557597401</v>
      </c>
      <c r="H1677" s="17">
        <v>8.1533261056584802E-2</v>
      </c>
      <c r="I1677" s="17">
        <v>6.4358994945835801E-2</v>
      </c>
      <c r="J1677" s="17">
        <v>9.6442649718161397E-2</v>
      </c>
      <c r="K1677" s="17">
        <v>3.4784427371587302E-2</v>
      </c>
      <c r="L1677" s="17">
        <v>9.7100882738742095E-2</v>
      </c>
      <c r="M1677" s="17"/>
      <c r="N1677" s="17">
        <v>3.3819148311353901E-2</v>
      </c>
      <c r="O1677" s="17">
        <v>6.0215651073024699E-2</v>
      </c>
      <c r="P1677" s="17">
        <v>0.12909159360612299</v>
      </c>
      <c r="Q1677" s="17">
        <v>0.14003856943085799</v>
      </c>
      <c r="R1677" s="17">
        <v>2.32396389577351E-2</v>
      </c>
      <c r="S1677" s="17"/>
      <c r="T1677" s="17">
        <v>0.106159962592661</v>
      </c>
      <c r="U1677" s="17">
        <v>6.8635353498420495E-2</v>
      </c>
      <c r="V1677" s="17">
        <v>5.5370039921714902E-2</v>
      </c>
      <c r="W1677" s="17">
        <v>0.118354227129619</v>
      </c>
      <c r="X1677" s="17"/>
      <c r="Y1677" s="17">
        <v>0.115115708036306</v>
      </c>
      <c r="Z1677" s="17">
        <v>9.0386577779968599E-2</v>
      </c>
      <c r="AA1677" s="17">
        <v>0</v>
      </c>
      <c r="AB1677" s="17">
        <v>0</v>
      </c>
      <c r="AC1677" s="17">
        <v>0</v>
      </c>
      <c r="AD1677" s="17">
        <v>6.4080531698355397E-2</v>
      </c>
      <c r="AE1677" s="17"/>
      <c r="AF1677" s="17">
        <v>6.8132671467070999E-2</v>
      </c>
      <c r="AG1677" s="17">
        <v>0.105444426526159</v>
      </c>
      <c r="AH1677" s="17"/>
      <c r="AI1677" s="17">
        <v>9.9866981251736098E-2</v>
      </c>
      <c r="AJ1677" s="17">
        <v>9.3181231660819597E-2</v>
      </c>
      <c r="AK1677" s="17">
        <v>5.2925081989805202E-2</v>
      </c>
      <c r="AL1677" s="17">
        <v>5.7033387667520599E-2</v>
      </c>
      <c r="AM1677" s="17">
        <v>0.128255242796038</v>
      </c>
      <c r="AN1677" s="17">
        <v>0</v>
      </c>
      <c r="AO1677" s="17">
        <v>6.7767220095113795E-2</v>
      </c>
      <c r="AP1677" s="17"/>
      <c r="AQ1677" s="17">
        <v>8.0574674556255804E-2</v>
      </c>
      <c r="AR1677" s="17">
        <v>9.3735893430605094E-2</v>
      </c>
      <c r="AS1677" s="17"/>
      <c r="AT1677" s="17">
        <v>0.10274706430416899</v>
      </c>
      <c r="AU1677" s="17">
        <v>4.8015896470413502E-2</v>
      </c>
      <c r="AV1677" s="17">
        <v>0.106638719461336</v>
      </c>
      <c r="AW1677" s="17"/>
      <c r="AX1677" s="17">
        <v>9.5769370395548004E-2</v>
      </c>
      <c r="AY1677" s="17">
        <v>7.8356739341320897E-2</v>
      </c>
      <c r="AZ1677" s="17"/>
      <c r="BA1677" s="17">
        <v>7.0693064180801596E-2</v>
      </c>
      <c r="BB1677" s="17">
        <v>7.4414962718321903E-2</v>
      </c>
      <c r="BC1677" s="17">
        <v>8.4633449203498495E-2</v>
      </c>
      <c r="BD1677" s="17">
        <v>5.9851827718324001E-2</v>
      </c>
      <c r="BE1677" s="17">
        <v>0.11445943436592899</v>
      </c>
      <c r="BF1677" s="17"/>
      <c r="BG1677" s="17">
        <v>7.3345409320572999E-2</v>
      </c>
      <c r="BH1677" s="17">
        <v>0.102808096308407</v>
      </c>
    </row>
    <row r="1678" spans="2:60" x14ac:dyDescent="0.35">
      <c r="B1678" t="s">
        <v>280</v>
      </c>
      <c r="C1678" s="17">
        <v>4.7171420404423001E-2</v>
      </c>
      <c r="D1678" s="17">
        <v>5.2109801460942198E-2</v>
      </c>
      <c r="E1678" s="17">
        <v>3.5323349434622398E-2</v>
      </c>
      <c r="F1678" s="17"/>
      <c r="G1678" s="17">
        <v>4.9142730405702502E-2</v>
      </c>
      <c r="H1678" s="17">
        <v>2.26391435223703E-2</v>
      </c>
      <c r="I1678" s="17">
        <v>3.6287408951066802E-2</v>
      </c>
      <c r="J1678" s="17">
        <v>6.10713458770865E-2</v>
      </c>
      <c r="K1678" s="17">
        <v>5.23361881416404E-2</v>
      </c>
      <c r="L1678" s="17">
        <v>5.9506834776557799E-2</v>
      </c>
      <c r="M1678" s="17"/>
      <c r="N1678" s="17">
        <v>7.0430163412888505E-2</v>
      </c>
      <c r="O1678" s="17">
        <v>5.1306114693500798E-2</v>
      </c>
      <c r="P1678" s="17">
        <v>2.23849185240588E-2</v>
      </c>
      <c r="Q1678" s="17">
        <v>7.2412222529223899E-2</v>
      </c>
      <c r="R1678" s="17">
        <v>2.1530644203652399E-2</v>
      </c>
      <c r="S1678" s="17"/>
      <c r="T1678" s="17">
        <v>8.97619560518403E-2</v>
      </c>
      <c r="U1678" s="17">
        <v>3.6834188331513702E-2</v>
      </c>
      <c r="V1678" s="17">
        <v>3.8630921529068801E-2</v>
      </c>
      <c r="W1678" s="17">
        <v>3.3153058511323497E-2</v>
      </c>
      <c r="X1678" s="17"/>
      <c r="Y1678" s="17">
        <v>7.0643328753661097E-2</v>
      </c>
      <c r="Z1678" s="17">
        <v>4.1620356459602201E-2</v>
      </c>
      <c r="AA1678" s="17">
        <v>4.31830531216508E-2</v>
      </c>
      <c r="AB1678" s="17">
        <v>2.6246663698022799E-2</v>
      </c>
      <c r="AC1678" s="17">
        <v>0</v>
      </c>
      <c r="AD1678" s="17">
        <v>1.9353563372695701E-2</v>
      </c>
      <c r="AE1678" s="17"/>
      <c r="AF1678" s="17">
        <v>4.68095036486166E-2</v>
      </c>
      <c r="AG1678" s="17">
        <v>4.8552745919803297E-2</v>
      </c>
      <c r="AH1678" s="17"/>
      <c r="AI1678" s="17">
        <v>5.13648512693149E-2</v>
      </c>
      <c r="AJ1678" s="17">
        <v>3.5271337367508503E-2</v>
      </c>
      <c r="AK1678" s="17">
        <v>6.8499510298056399E-2</v>
      </c>
      <c r="AL1678" s="17">
        <v>7.5943927671441896E-2</v>
      </c>
      <c r="AM1678" s="17">
        <v>2.9704123608457401E-2</v>
      </c>
      <c r="AN1678" s="17">
        <v>2.2992619426288101E-2</v>
      </c>
      <c r="AO1678" s="17">
        <v>0.12411239947849501</v>
      </c>
      <c r="AP1678" s="17"/>
      <c r="AQ1678" s="17">
        <v>5.76455080418493E-2</v>
      </c>
      <c r="AR1678" s="17">
        <v>3.96083139510085E-2</v>
      </c>
      <c r="AS1678" s="17"/>
      <c r="AT1678" s="17">
        <v>2.1540605349771199E-2</v>
      </c>
      <c r="AU1678" s="17">
        <v>6.4372860120853706E-2</v>
      </c>
      <c r="AV1678" s="17">
        <v>2.9264811865165E-2</v>
      </c>
      <c r="AW1678" s="17"/>
      <c r="AX1678" s="17">
        <v>8.9576842056786093E-2</v>
      </c>
      <c r="AY1678" s="17">
        <v>3.2192287434212201E-2</v>
      </c>
      <c r="AZ1678" s="17"/>
      <c r="BA1678" s="17">
        <v>4.4462797959635203E-2</v>
      </c>
      <c r="BB1678" s="17">
        <v>8.1277727620923303E-3</v>
      </c>
      <c r="BC1678" s="17">
        <v>5.2151143718418301E-2</v>
      </c>
      <c r="BD1678" s="17">
        <v>0</v>
      </c>
      <c r="BE1678" s="17">
        <v>1.4261644344698E-2</v>
      </c>
      <c r="BF1678" s="17"/>
      <c r="BG1678" s="17">
        <v>1.8569285142281101E-2</v>
      </c>
      <c r="BH1678" s="17">
        <v>1.12187122383975E-2</v>
      </c>
    </row>
    <row r="1679" spans="2:60" x14ac:dyDescent="0.35">
      <c r="C1679" s="17"/>
      <c r="D1679" s="17"/>
      <c r="E1679" s="17"/>
      <c r="F1679" s="17"/>
      <c r="G1679" s="17"/>
      <c r="H1679" s="17"/>
      <c r="I1679" s="17"/>
      <c r="J1679" s="17"/>
      <c r="K1679" s="17"/>
      <c r="L1679" s="17"/>
      <c r="M1679" s="17"/>
      <c r="N1679" s="17"/>
      <c r="O1679" s="17"/>
      <c r="P1679" s="17"/>
      <c r="Q1679" s="17"/>
      <c r="R1679" s="17"/>
      <c r="S1679" s="17"/>
      <c r="T1679" s="17"/>
      <c r="U1679" s="17"/>
      <c r="V1679" s="17"/>
      <c r="W1679" s="17"/>
      <c r="X1679" s="17"/>
      <c r="Y1679" s="17"/>
      <c r="Z1679" s="17"/>
      <c r="AA1679" s="17"/>
      <c r="AB1679" s="17"/>
      <c r="AC1679" s="17"/>
      <c r="AD1679" s="17"/>
      <c r="AE1679" s="17"/>
      <c r="AF1679" s="17"/>
      <c r="AG1679" s="17"/>
      <c r="AH1679" s="17"/>
      <c r="AI1679" s="17"/>
      <c r="AJ1679" s="17"/>
      <c r="AK1679" s="17"/>
      <c r="AL1679" s="17"/>
      <c r="AM1679" s="17"/>
      <c r="AN1679" s="17"/>
      <c r="AO1679" s="17"/>
      <c r="AP1679" s="17"/>
      <c r="AQ1679" s="17"/>
      <c r="AR1679" s="17"/>
      <c r="AS1679" s="17"/>
      <c r="AT1679" s="17"/>
      <c r="AU1679" s="17"/>
      <c r="AV1679" s="17"/>
      <c r="AW1679" s="17"/>
      <c r="AX1679" s="17"/>
      <c r="AY1679" s="17"/>
      <c r="AZ1679" s="17"/>
      <c r="BA1679" s="17"/>
      <c r="BB1679" s="17"/>
      <c r="BC1679" s="17"/>
      <c r="BD1679" s="17"/>
      <c r="BE1679" s="17"/>
      <c r="BF1679" s="17"/>
      <c r="BG1679" s="17"/>
      <c r="BH1679" s="17"/>
    </row>
    <row r="1680" spans="2:60" x14ac:dyDescent="0.35">
      <c r="B1680" s="6" t="s">
        <v>507</v>
      </c>
      <c r="C1680" s="17"/>
      <c r="D1680" s="17"/>
      <c r="E1680" s="17"/>
      <c r="F1680" s="17"/>
      <c r="G1680" s="17"/>
      <c r="H1680" s="17"/>
      <c r="I1680" s="17"/>
      <c r="J1680" s="17"/>
      <c r="K1680" s="17"/>
      <c r="L1680" s="17"/>
      <c r="M1680" s="17"/>
      <c r="N1680" s="17"/>
      <c r="O1680" s="17"/>
      <c r="P1680" s="17"/>
      <c r="Q1680" s="17"/>
      <c r="R1680" s="17"/>
      <c r="S1680" s="17"/>
      <c r="T1680" s="17"/>
      <c r="U1680" s="17"/>
      <c r="V1680" s="17"/>
      <c r="W1680" s="17"/>
      <c r="X1680" s="17"/>
      <c r="Y1680" s="17"/>
      <c r="Z1680" s="17"/>
      <c r="AA1680" s="17"/>
      <c r="AB1680" s="17"/>
      <c r="AC1680" s="17"/>
      <c r="AD1680" s="17"/>
      <c r="AE1680" s="17"/>
      <c r="AF1680" s="17"/>
      <c r="AG1680" s="17"/>
      <c r="AH1680" s="17"/>
      <c r="AI1680" s="17"/>
      <c r="AJ1680" s="17"/>
      <c r="AK1680" s="17"/>
      <c r="AL1680" s="17"/>
      <c r="AM1680" s="17"/>
      <c r="AN1680" s="17"/>
      <c r="AO1680" s="17"/>
      <c r="AP1680" s="17"/>
      <c r="AQ1680" s="17"/>
      <c r="AR1680" s="17"/>
      <c r="AS1680" s="17"/>
      <c r="AT1680" s="17"/>
      <c r="AU1680" s="17"/>
      <c r="AV1680" s="17"/>
      <c r="AW1680" s="17"/>
      <c r="AX1680" s="17"/>
      <c r="AY1680" s="17"/>
      <c r="AZ1680" s="17"/>
      <c r="BA1680" s="17"/>
      <c r="BB1680" s="17"/>
      <c r="BC1680" s="17"/>
      <c r="BD1680" s="17"/>
      <c r="BE1680" s="17"/>
      <c r="BF1680" s="17"/>
      <c r="BG1680" s="17"/>
      <c r="BH1680" s="17"/>
    </row>
    <row r="1681" spans="2:60" x14ac:dyDescent="0.35">
      <c r="B1681" s="24" t="s">
        <v>182</v>
      </c>
      <c r="C1681" s="17"/>
      <c r="D1681" s="17"/>
      <c r="E1681" s="17"/>
      <c r="F1681" s="17"/>
      <c r="G1681" s="17"/>
      <c r="H1681" s="17"/>
      <c r="I1681" s="17"/>
      <c r="J1681" s="17"/>
      <c r="K1681" s="17"/>
      <c r="L1681" s="17"/>
      <c r="M1681" s="17"/>
      <c r="N1681" s="17"/>
      <c r="O1681" s="17"/>
      <c r="P1681" s="17"/>
      <c r="Q1681" s="17"/>
      <c r="R1681" s="17"/>
      <c r="S1681" s="17"/>
      <c r="T1681" s="17"/>
      <c r="U1681" s="17"/>
      <c r="V1681" s="17"/>
      <c r="W1681" s="17"/>
      <c r="X1681" s="17"/>
      <c r="Y1681" s="17"/>
      <c r="Z1681" s="17"/>
      <c r="AA1681" s="17"/>
      <c r="AB1681" s="17"/>
      <c r="AC1681" s="17"/>
      <c r="AD1681" s="17"/>
      <c r="AE1681" s="17"/>
      <c r="AF1681" s="17"/>
      <c r="AG1681" s="17"/>
      <c r="AH1681" s="17"/>
      <c r="AI1681" s="17"/>
      <c r="AJ1681" s="17"/>
      <c r="AK1681" s="17"/>
      <c r="AL1681" s="17"/>
      <c r="AM1681" s="17"/>
      <c r="AN1681" s="17"/>
      <c r="AO1681" s="17"/>
      <c r="AP1681" s="17"/>
      <c r="AQ1681" s="17"/>
      <c r="AR1681" s="17"/>
      <c r="AS1681" s="17"/>
      <c r="AT1681" s="17"/>
      <c r="AU1681" s="17"/>
      <c r="AV1681" s="17"/>
      <c r="AW1681" s="17"/>
      <c r="AX1681" s="17"/>
      <c r="AY1681" s="17"/>
      <c r="AZ1681" s="17"/>
      <c r="BA1681" s="17"/>
      <c r="BB1681" s="17"/>
      <c r="BC1681" s="17"/>
      <c r="BD1681" s="17"/>
      <c r="BE1681" s="17"/>
      <c r="BF1681" s="17"/>
      <c r="BG1681" s="17"/>
      <c r="BH1681" s="17"/>
    </row>
    <row r="1682" spans="2:60" x14ac:dyDescent="0.35">
      <c r="B1682" t="s">
        <v>348</v>
      </c>
      <c r="C1682" s="17">
        <v>0.16093860873698401</v>
      </c>
      <c r="D1682" s="17">
        <v>0.14059128983372901</v>
      </c>
      <c r="E1682" s="17">
        <v>0.18479543003034299</v>
      </c>
      <c r="F1682" s="17"/>
      <c r="G1682" s="17">
        <v>7.4704561274036907E-2</v>
      </c>
      <c r="H1682" s="17">
        <v>0.13411363178872901</v>
      </c>
      <c r="I1682" s="17">
        <v>8.5742440769199804E-2</v>
      </c>
      <c r="J1682" s="17">
        <v>0.25374022592693402</v>
      </c>
      <c r="K1682" s="17">
        <v>0.15970424569365399</v>
      </c>
      <c r="L1682" s="17">
        <v>0.23707954948609</v>
      </c>
      <c r="M1682" s="17"/>
      <c r="N1682" s="17">
        <v>0.27866625142888501</v>
      </c>
      <c r="O1682" s="17">
        <v>0.172438316720776</v>
      </c>
      <c r="P1682" s="17">
        <v>0.114495556362207</v>
      </c>
      <c r="Q1682" s="17">
        <v>7.8031982421761001E-2</v>
      </c>
      <c r="R1682" s="17">
        <v>0.14289337473175601</v>
      </c>
      <c r="S1682" s="17"/>
      <c r="T1682" s="17">
        <v>0.10801466125121301</v>
      </c>
      <c r="U1682" s="17">
        <v>0.14736959435833299</v>
      </c>
      <c r="V1682" s="17">
        <v>0.15502589390428601</v>
      </c>
      <c r="W1682" s="17">
        <v>0.216046934937938</v>
      </c>
      <c r="X1682" s="17"/>
      <c r="Y1682" s="17">
        <v>0.12816325206295001</v>
      </c>
      <c r="Z1682" s="17">
        <v>0.160721059435083</v>
      </c>
      <c r="AA1682" s="17">
        <v>0.16866056827424999</v>
      </c>
      <c r="AB1682" s="17">
        <v>0.24791774544963599</v>
      </c>
      <c r="AC1682" s="17">
        <v>0.107642959710695</v>
      </c>
      <c r="AD1682" s="17">
        <v>0.21416834169201501</v>
      </c>
      <c r="AE1682" s="17"/>
      <c r="AF1682" s="17">
        <v>0.18177030720972401</v>
      </c>
      <c r="AG1682" s="17">
        <v>0.13167426842972799</v>
      </c>
      <c r="AH1682" s="17"/>
      <c r="AI1682" s="17">
        <v>0.25509669219383402</v>
      </c>
      <c r="AJ1682" s="17">
        <v>0.218336602829445</v>
      </c>
      <c r="AK1682" s="17">
        <v>0.17864432826769899</v>
      </c>
      <c r="AL1682" s="17">
        <v>7.7717526947983395E-2</v>
      </c>
      <c r="AM1682" s="17">
        <v>0.124895126126655</v>
      </c>
      <c r="AN1682" s="17">
        <v>6.8292754712657E-2</v>
      </c>
      <c r="AO1682" s="17">
        <v>5.7363050020610901E-2</v>
      </c>
      <c r="AP1682" s="17"/>
      <c r="AQ1682" s="17">
        <v>0.140847834461929</v>
      </c>
      <c r="AR1682" s="17">
        <v>0.20133871783482199</v>
      </c>
      <c r="AS1682" s="17"/>
      <c r="AT1682" s="17">
        <v>9.9412075028925198E-2</v>
      </c>
      <c r="AU1682" s="17">
        <v>0.17274017877888601</v>
      </c>
      <c r="AV1682" s="17">
        <v>0.18527188773609099</v>
      </c>
      <c r="AW1682" s="17"/>
      <c r="AX1682" s="17">
        <v>0.15598935188968899</v>
      </c>
      <c r="AY1682" s="17">
        <v>0.16254486132249599</v>
      </c>
      <c r="AZ1682" s="17"/>
      <c r="BA1682" s="17">
        <v>0.27229450881594502</v>
      </c>
      <c r="BB1682" s="17">
        <v>0.17326449146575301</v>
      </c>
      <c r="BC1682" s="17">
        <v>0.122391735004989</v>
      </c>
      <c r="BD1682" s="17">
        <v>0.16941413725724699</v>
      </c>
      <c r="BE1682" s="17">
        <v>0.20173059315125899</v>
      </c>
      <c r="BF1682" s="17"/>
      <c r="BG1682" s="17">
        <v>0.195999734057626</v>
      </c>
      <c r="BH1682" s="17">
        <v>0.193003500624573</v>
      </c>
    </row>
    <row r="1683" spans="2:60" x14ac:dyDescent="0.35">
      <c r="B1683" t="s">
        <v>349</v>
      </c>
      <c r="C1683" s="17">
        <v>0.27368187035626901</v>
      </c>
      <c r="D1683" s="17">
        <v>0.28726254736107698</v>
      </c>
      <c r="E1683" s="17">
        <v>0.25951215935098298</v>
      </c>
      <c r="F1683" s="17"/>
      <c r="G1683" s="17">
        <v>0.28501602376021701</v>
      </c>
      <c r="H1683" s="17">
        <v>0.233845750300641</v>
      </c>
      <c r="I1683" s="17">
        <v>0.29809537933858299</v>
      </c>
      <c r="J1683" s="17">
        <v>0.182898246996234</v>
      </c>
      <c r="K1683" s="17">
        <v>0.25207812497548598</v>
      </c>
      <c r="L1683" s="17">
        <v>0.36414395901576002</v>
      </c>
      <c r="M1683" s="17"/>
      <c r="N1683" s="17">
        <v>0.22311862246206701</v>
      </c>
      <c r="O1683" s="17">
        <v>0.25948145669684503</v>
      </c>
      <c r="P1683" s="17">
        <v>0.34370672810062702</v>
      </c>
      <c r="Q1683" s="17">
        <v>0.25425716892964101</v>
      </c>
      <c r="R1683" s="17">
        <v>0.26200217705923501</v>
      </c>
      <c r="S1683" s="17"/>
      <c r="T1683" s="17">
        <v>0.25096718306462101</v>
      </c>
      <c r="U1683" s="17">
        <v>0.30572287723805602</v>
      </c>
      <c r="V1683" s="17">
        <v>0.31368183904174401</v>
      </c>
      <c r="W1683" s="17">
        <v>0.209679954538778</v>
      </c>
      <c r="X1683" s="17"/>
      <c r="Y1683" s="17">
        <v>0.29863482392169599</v>
      </c>
      <c r="Z1683" s="17">
        <v>0.29229271544584501</v>
      </c>
      <c r="AA1683" s="17">
        <v>9.8960692477604306E-2</v>
      </c>
      <c r="AB1683" s="17">
        <v>0.26180108433948202</v>
      </c>
      <c r="AC1683" s="17">
        <v>0.13729689482770899</v>
      </c>
      <c r="AD1683" s="17">
        <v>0.24474159960154099</v>
      </c>
      <c r="AE1683" s="17"/>
      <c r="AF1683" s="17">
        <v>0.24699174771726101</v>
      </c>
      <c r="AG1683" s="17">
        <v>0.311176116577835</v>
      </c>
      <c r="AH1683" s="17"/>
      <c r="AI1683" s="17">
        <v>0.14992994495492801</v>
      </c>
      <c r="AJ1683" s="17">
        <v>0.19320647389687101</v>
      </c>
      <c r="AK1683" s="17">
        <v>0.32440838892370399</v>
      </c>
      <c r="AL1683" s="17">
        <v>0.28188413356742498</v>
      </c>
      <c r="AM1683" s="17">
        <v>0.384394352341354</v>
      </c>
      <c r="AN1683" s="17">
        <v>0.17384731878847401</v>
      </c>
      <c r="AO1683" s="17">
        <v>0.44260765171289601</v>
      </c>
      <c r="AP1683" s="17"/>
      <c r="AQ1683" s="17">
        <v>0.25577366169079901</v>
      </c>
      <c r="AR1683" s="17">
        <v>0.27953283632939502</v>
      </c>
      <c r="AS1683" s="17"/>
      <c r="AT1683" s="17">
        <v>0.31068721030431201</v>
      </c>
      <c r="AU1683" s="17">
        <v>0.27967715177535302</v>
      </c>
      <c r="AV1683" s="17">
        <v>0.25449389268519201</v>
      </c>
      <c r="AW1683" s="17"/>
      <c r="AX1683" s="17">
        <v>0.24928378549643099</v>
      </c>
      <c r="AY1683" s="17">
        <v>0.281600127197008</v>
      </c>
      <c r="AZ1683" s="17"/>
      <c r="BA1683" s="17">
        <v>0.28828066515274597</v>
      </c>
      <c r="BB1683" s="17">
        <v>0.239725478434965</v>
      </c>
      <c r="BC1683" s="17">
        <v>0.26180326782448898</v>
      </c>
      <c r="BD1683" s="17">
        <v>0.41449081579568697</v>
      </c>
      <c r="BE1683" s="17">
        <v>0.35367009997455201</v>
      </c>
      <c r="BF1683" s="17"/>
      <c r="BG1683" s="17">
        <v>0.25087274447268298</v>
      </c>
      <c r="BH1683" s="17">
        <v>0.37009479754198199</v>
      </c>
    </row>
    <row r="1684" spans="2:60" x14ac:dyDescent="0.35">
      <c r="B1684" t="s">
        <v>350</v>
      </c>
      <c r="C1684" s="17">
        <v>0.329157047208951</v>
      </c>
      <c r="D1684" s="17">
        <v>0.32442123519562599</v>
      </c>
      <c r="E1684" s="17">
        <v>0.33145094340313103</v>
      </c>
      <c r="F1684" s="17"/>
      <c r="G1684" s="17">
        <v>0.28451280859272698</v>
      </c>
      <c r="H1684" s="17">
        <v>0.41045625612291597</v>
      </c>
      <c r="I1684" s="17">
        <v>0.352718998644101</v>
      </c>
      <c r="J1684" s="17">
        <v>0.27727293111984602</v>
      </c>
      <c r="K1684" s="17">
        <v>0.41366340627757697</v>
      </c>
      <c r="L1684" s="17">
        <v>0.22862303027101999</v>
      </c>
      <c r="M1684" s="17"/>
      <c r="N1684" s="17">
        <v>0.25153718033496902</v>
      </c>
      <c r="O1684" s="17">
        <v>0.32740398679511501</v>
      </c>
      <c r="P1684" s="17">
        <v>0.26516502066676501</v>
      </c>
      <c r="Q1684" s="17">
        <v>0.55151402796294702</v>
      </c>
      <c r="R1684" s="17">
        <v>0.33704303170344302</v>
      </c>
      <c r="S1684" s="17"/>
      <c r="T1684" s="17">
        <v>0.38726522841039002</v>
      </c>
      <c r="U1684" s="17">
        <v>0.375703902318067</v>
      </c>
      <c r="V1684" s="17">
        <v>0.25830708177769202</v>
      </c>
      <c r="W1684" s="17">
        <v>0.35345037039076899</v>
      </c>
      <c r="X1684" s="17"/>
      <c r="Y1684" s="17">
        <v>0.298456967653011</v>
      </c>
      <c r="Z1684" s="17">
        <v>0.30928165645560701</v>
      </c>
      <c r="AA1684" s="17">
        <v>0.43251870747582399</v>
      </c>
      <c r="AB1684" s="17">
        <v>0.30840966608606002</v>
      </c>
      <c r="AC1684" s="17">
        <v>0.61647438818748801</v>
      </c>
      <c r="AD1684" s="17">
        <v>0.41004007132869402</v>
      </c>
      <c r="AE1684" s="17"/>
      <c r="AF1684" s="17">
        <v>0.31813296768948501</v>
      </c>
      <c r="AG1684" s="17">
        <v>0.34464365839689898</v>
      </c>
      <c r="AH1684" s="17"/>
      <c r="AI1684" s="17">
        <v>0.370372041186042</v>
      </c>
      <c r="AJ1684" s="17">
        <v>0.31326111327456801</v>
      </c>
      <c r="AK1684" s="17">
        <v>0.27367378105760998</v>
      </c>
      <c r="AL1684" s="17">
        <v>0.36837276561100302</v>
      </c>
      <c r="AM1684" s="17">
        <v>0.33140646843257998</v>
      </c>
      <c r="AN1684" s="17">
        <v>0.47578939754916499</v>
      </c>
      <c r="AO1684" s="17">
        <v>0.23018521582285201</v>
      </c>
      <c r="AP1684" s="17"/>
      <c r="AQ1684" s="17">
        <v>0.37308206604161198</v>
      </c>
      <c r="AR1684" s="17">
        <v>0.28323874583150499</v>
      </c>
      <c r="AS1684" s="17"/>
      <c r="AT1684" s="17">
        <v>0.35140152712205902</v>
      </c>
      <c r="AU1684" s="17">
        <v>0.35448216634965102</v>
      </c>
      <c r="AV1684" s="17">
        <v>0.292144440416373</v>
      </c>
      <c r="AW1684" s="17"/>
      <c r="AX1684" s="17">
        <v>0.34655472752236699</v>
      </c>
      <c r="AY1684" s="17">
        <v>0.32351073103511702</v>
      </c>
      <c r="AZ1684" s="17"/>
      <c r="BA1684" s="17">
        <v>0.293744271167662</v>
      </c>
      <c r="BB1684" s="17">
        <v>0.35085119429724099</v>
      </c>
      <c r="BC1684" s="17">
        <v>0.34912756739714301</v>
      </c>
      <c r="BD1684" s="17">
        <v>0.30974877941003898</v>
      </c>
      <c r="BE1684" s="17">
        <v>0.24729300691308501</v>
      </c>
      <c r="BF1684" s="17"/>
      <c r="BG1684" s="17">
        <v>0.33774062655458198</v>
      </c>
      <c r="BH1684" s="17">
        <v>0.26415925323645201</v>
      </c>
    </row>
    <row r="1685" spans="2:60" x14ac:dyDescent="0.35">
      <c r="B1685" t="s">
        <v>351</v>
      </c>
      <c r="C1685" s="17">
        <v>0.14391791934138901</v>
      </c>
      <c r="D1685" s="17">
        <v>0.13588587288815099</v>
      </c>
      <c r="E1685" s="17">
        <v>0.153705179897272</v>
      </c>
      <c r="F1685" s="17"/>
      <c r="G1685" s="17">
        <v>0.18017030040847001</v>
      </c>
      <c r="H1685" s="17">
        <v>8.9691588427030705E-2</v>
      </c>
      <c r="I1685" s="17">
        <v>0.18444665721044301</v>
      </c>
      <c r="J1685" s="17">
        <v>0.21344910361456301</v>
      </c>
      <c r="K1685" s="17">
        <v>0.11469169488554901</v>
      </c>
      <c r="L1685" s="17">
        <v>0.10616814814596</v>
      </c>
      <c r="M1685" s="17"/>
      <c r="N1685" s="17">
        <v>0.115718709749372</v>
      </c>
      <c r="O1685" s="17">
        <v>0.159698123618362</v>
      </c>
      <c r="P1685" s="17">
        <v>0.18981985921598701</v>
      </c>
      <c r="Q1685" s="17">
        <v>7.2548501814532401E-2</v>
      </c>
      <c r="R1685" s="17">
        <v>0.12876315454271101</v>
      </c>
      <c r="S1685" s="17"/>
      <c r="T1685" s="17">
        <v>0.13949949980587101</v>
      </c>
      <c r="U1685" s="17">
        <v>0.14383417359209599</v>
      </c>
      <c r="V1685" s="17">
        <v>0.16114761068516201</v>
      </c>
      <c r="W1685" s="17">
        <v>0.122926108852719</v>
      </c>
      <c r="X1685" s="17"/>
      <c r="Y1685" s="17">
        <v>0.148166067579552</v>
      </c>
      <c r="Z1685" s="17">
        <v>0.15702527238121899</v>
      </c>
      <c r="AA1685" s="17">
        <v>0.23199348151375901</v>
      </c>
      <c r="AB1685" s="17">
        <v>7.1142329644278801E-2</v>
      </c>
      <c r="AC1685" s="17">
        <v>0.13858575727410799</v>
      </c>
      <c r="AD1685" s="17">
        <v>8.4839644861571098E-2</v>
      </c>
      <c r="AE1685" s="17"/>
      <c r="AF1685" s="17">
        <v>0.15711014651951299</v>
      </c>
      <c r="AG1685" s="17">
        <v>0.125385497414467</v>
      </c>
      <c r="AH1685" s="17"/>
      <c r="AI1685" s="17">
        <v>5.4745274368603103E-2</v>
      </c>
      <c r="AJ1685" s="17">
        <v>0.18501063627047301</v>
      </c>
      <c r="AK1685" s="17">
        <v>0.174527422440765</v>
      </c>
      <c r="AL1685" s="17">
        <v>0.155365901257662</v>
      </c>
      <c r="AM1685" s="17">
        <v>8.9290411610110199E-2</v>
      </c>
      <c r="AN1685" s="17">
        <v>0.189952788121698</v>
      </c>
      <c r="AO1685" s="17">
        <v>0</v>
      </c>
      <c r="AP1685" s="17"/>
      <c r="AQ1685" s="17">
        <v>0.14142473654564899</v>
      </c>
      <c r="AR1685" s="17">
        <v>0.142551669345506</v>
      </c>
      <c r="AS1685" s="17"/>
      <c r="AT1685" s="17">
        <v>0.13115568685610801</v>
      </c>
      <c r="AU1685" s="17">
        <v>0.131751316599903</v>
      </c>
      <c r="AV1685" s="17">
        <v>0.151002918404361</v>
      </c>
      <c r="AW1685" s="17"/>
      <c r="AX1685" s="17">
        <v>0.15494409131720399</v>
      </c>
      <c r="AY1685" s="17">
        <v>0.14033943921984501</v>
      </c>
      <c r="AZ1685" s="17"/>
      <c r="BA1685" s="17">
        <v>6.92585325959887E-2</v>
      </c>
      <c r="BB1685" s="17">
        <v>0.14498402797465401</v>
      </c>
      <c r="BC1685" s="17">
        <v>0.182626901034801</v>
      </c>
      <c r="BD1685" s="17">
        <v>5.4189682682543497E-2</v>
      </c>
      <c r="BE1685" s="17">
        <v>0.12189781248621499</v>
      </c>
      <c r="BF1685" s="17"/>
      <c r="BG1685" s="17">
        <v>0.12759902134847501</v>
      </c>
      <c r="BH1685" s="17">
        <v>0.103613161609166</v>
      </c>
    </row>
    <row r="1686" spans="2:60" x14ac:dyDescent="0.35">
      <c r="B1686" t="s">
        <v>352</v>
      </c>
      <c r="C1686" s="17">
        <v>5.10059897487612E-2</v>
      </c>
      <c r="D1686" s="17">
        <v>6.06062426319465E-2</v>
      </c>
      <c r="E1686" s="17">
        <v>4.0333911044173297E-2</v>
      </c>
      <c r="F1686" s="17"/>
      <c r="G1686" s="17">
        <v>6.9218873826314406E-2</v>
      </c>
      <c r="H1686" s="17">
        <v>0.119667603357029</v>
      </c>
      <c r="I1686" s="17">
        <v>5.4173283617770102E-2</v>
      </c>
      <c r="J1686" s="17">
        <v>1.5185208766971599E-2</v>
      </c>
      <c r="K1686" s="17">
        <v>1.26937275824588E-2</v>
      </c>
      <c r="L1686" s="17">
        <v>3.6199678043071802E-2</v>
      </c>
      <c r="M1686" s="17"/>
      <c r="N1686" s="17">
        <v>5.9607992911142597E-2</v>
      </c>
      <c r="O1686" s="17">
        <v>1.46017333462342E-2</v>
      </c>
      <c r="P1686" s="17">
        <v>6.8719775684119203E-2</v>
      </c>
      <c r="Q1686" s="17">
        <v>2.3586927698593999E-2</v>
      </c>
      <c r="R1686" s="17">
        <v>0.106268410871562</v>
      </c>
      <c r="S1686" s="17"/>
      <c r="T1686" s="17">
        <v>7.9289931930792895E-2</v>
      </c>
      <c r="U1686" s="17">
        <v>2.73694524934474E-2</v>
      </c>
      <c r="V1686" s="17">
        <v>5.1909770061942702E-2</v>
      </c>
      <c r="W1686" s="17">
        <v>4.7634253312700603E-2</v>
      </c>
      <c r="X1686" s="17"/>
      <c r="Y1686" s="17">
        <v>8.1837063700768306E-2</v>
      </c>
      <c r="Z1686" s="17">
        <v>2.28844835767484E-2</v>
      </c>
      <c r="AA1686" s="17">
        <v>6.7866550258562197E-2</v>
      </c>
      <c r="AB1686" s="17">
        <v>0.11072917448054299</v>
      </c>
      <c r="AC1686" s="17">
        <v>0</v>
      </c>
      <c r="AD1686" s="17">
        <v>2.3721726148109801E-2</v>
      </c>
      <c r="AE1686" s="17"/>
      <c r="AF1686" s="17">
        <v>5.7417293041139197E-2</v>
      </c>
      <c r="AG1686" s="17">
        <v>4.1999400026531297E-2</v>
      </c>
      <c r="AH1686" s="17"/>
      <c r="AI1686" s="17">
        <v>9.2383707594445696E-2</v>
      </c>
      <c r="AJ1686" s="17">
        <v>2.4465804819071402E-2</v>
      </c>
      <c r="AK1686" s="17">
        <v>2.42773162759722E-2</v>
      </c>
      <c r="AL1686" s="17">
        <v>7.0755560647652996E-2</v>
      </c>
      <c r="AM1686" s="17">
        <v>5.9183316805378298E-2</v>
      </c>
      <c r="AN1686" s="17">
        <v>6.0342090132404297E-2</v>
      </c>
      <c r="AO1686" s="17">
        <v>0.21077482665361999</v>
      </c>
      <c r="AP1686" s="17"/>
      <c r="AQ1686" s="17">
        <v>5.4019826047845998E-2</v>
      </c>
      <c r="AR1686" s="17">
        <v>4.7726084009660802E-2</v>
      </c>
      <c r="AS1686" s="17"/>
      <c r="AT1686" s="17">
        <v>6.7597421095922802E-2</v>
      </c>
      <c r="AU1686" s="17">
        <v>1.78918110958926E-2</v>
      </c>
      <c r="AV1686" s="17">
        <v>8.5078272680065806E-2</v>
      </c>
      <c r="AW1686" s="17"/>
      <c r="AX1686" s="17">
        <v>6.7394717483605704E-2</v>
      </c>
      <c r="AY1686" s="17">
        <v>4.5687123278588197E-2</v>
      </c>
      <c r="AZ1686" s="17"/>
      <c r="BA1686" s="17">
        <v>7.6422022267658707E-2</v>
      </c>
      <c r="BB1686" s="17">
        <v>7.1728618370677594E-2</v>
      </c>
      <c r="BC1686" s="17">
        <v>3.6340174464230997E-2</v>
      </c>
      <c r="BD1686" s="17">
        <v>5.2156584854483101E-2</v>
      </c>
      <c r="BE1686" s="17">
        <v>2.1300036490915199E-2</v>
      </c>
      <c r="BF1686" s="17"/>
      <c r="BG1686" s="17">
        <v>7.28061267770648E-2</v>
      </c>
      <c r="BH1686" s="17">
        <v>2.9632879470548299E-2</v>
      </c>
    </row>
    <row r="1687" spans="2:60" x14ac:dyDescent="0.35">
      <c r="B1687" t="s">
        <v>280</v>
      </c>
      <c r="C1687" s="17">
        <v>4.1298564607645701E-2</v>
      </c>
      <c r="D1687" s="17">
        <v>5.1232812089470101E-2</v>
      </c>
      <c r="E1687" s="17">
        <v>3.0202376274097501E-2</v>
      </c>
      <c r="F1687" s="17"/>
      <c r="G1687" s="17">
        <v>0.106377432138236</v>
      </c>
      <c r="H1687" s="17">
        <v>1.2225170003654799E-2</v>
      </c>
      <c r="I1687" s="17">
        <v>2.4823240419902699E-2</v>
      </c>
      <c r="J1687" s="17">
        <v>5.7454283575451702E-2</v>
      </c>
      <c r="K1687" s="17">
        <v>4.7168800585275998E-2</v>
      </c>
      <c r="L1687" s="17">
        <v>2.7785635038097702E-2</v>
      </c>
      <c r="M1687" s="17"/>
      <c r="N1687" s="17">
        <v>7.1351243113564694E-2</v>
      </c>
      <c r="O1687" s="17">
        <v>6.6376382822669E-2</v>
      </c>
      <c r="P1687" s="17">
        <v>1.80930599702947E-2</v>
      </c>
      <c r="Q1687" s="17">
        <v>2.0061391172524201E-2</v>
      </c>
      <c r="R1687" s="17">
        <v>2.30298510912927E-2</v>
      </c>
      <c r="S1687" s="17"/>
      <c r="T1687" s="17">
        <v>3.4963495537111103E-2</v>
      </c>
      <c r="U1687" s="17">
        <v>0</v>
      </c>
      <c r="V1687" s="17">
        <v>5.9927804529174199E-2</v>
      </c>
      <c r="W1687" s="17">
        <v>5.0262377967095297E-2</v>
      </c>
      <c r="X1687" s="17"/>
      <c r="Y1687" s="17">
        <v>4.4741825082022797E-2</v>
      </c>
      <c r="Z1687" s="17">
        <v>5.7794812705498202E-2</v>
      </c>
      <c r="AA1687" s="17">
        <v>0</v>
      </c>
      <c r="AB1687" s="17">
        <v>0</v>
      </c>
      <c r="AC1687" s="17">
        <v>0</v>
      </c>
      <c r="AD1687" s="17">
        <v>2.2488616368069401E-2</v>
      </c>
      <c r="AE1687" s="17"/>
      <c r="AF1687" s="17">
        <v>3.85775378228779E-2</v>
      </c>
      <c r="AG1687" s="17">
        <v>4.5121059154540399E-2</v>
      </c>
      <c r="AH1687" s="17"/>
      <c r="AI1687" s="17">
        <v>7.7472339702147106E-2</v>
      </c>
      <c r="AJ1687" s="17">
        <v>6.5719368909571294E-2</v>
      </c>
      <c r="AK1687" s="17">
        <v>2.44687630342501E-2</v>
      </c>
      <c r="AL1687" s="17">
        <v>4.5904111968273098E-2</v>
      </c>
      <c r="AM1687" s="17">
        <v>1.08303246839232E-2</v>
      </c>
      <c r="AN1687" s="17">
        <v>3.17756506956011E-2</v>
      </c>
      <c r="AO1687" s="17">
        <v>5.9069255790021098E-2</v>
      </c>
      <c r="AP1687" s="17"/>
      <c r="AQ1687" s="17">
        <v>3.48518752121647E-2</v>
      </c>
      <c r="AR1687" s="17">
        <v>4.5611946649110703E-2</v>
      </c>
      <c r="AS1687" s="17"/>
      <c r="AT1687" s="17">
        <v>3.9746079592672102E-2</v>
      </c>
      <c r="AU1687" s="17">
        <v>4.3457375400314802E-2</v>
      </c>
      <c r="AV1687" s="17">
        <v>3.2008588077916997E-2</v>
      </c>
      <c r="AW1687" s="17"/>
      <c r="AX1687" s="17">
        <v>2.5833326290703298E-2</v>
      </c>
      <c r="AY1687" s="17">
        <v>4.63177179469456E-2</v>
      </c>
      <c r="AZ1687" s="17"/>
      <c r="BA1687" s="17">
        <v>0</v>
      </c>
      <c r="BB1687" s="17">
        <v>1.9446189456709E-2</v>
      </c>
      <c r="BC1687" s="17">
        <v>4.7710354274346702E-2</v>
      </c>
      <c r="BD1687" s="17">
        <v>0</v>
      </c>
      <c r="BE1687" s="17">
        <v>5.4108450983973898E-2</v>
      </c>
      <c r="BF1687" s="17"/>
      <c r="BG1687" s="17">
        <v>1.4981746789568999E-2</v>
      </c>
      <c r="BH1687" s="17">
        <v>3.9496407517279002E-2</v>
      </c>
    </row>
    <row r="1688" spans="2:60" x14ac:dyDescent="0.35">
      <c r="C1688" s="17"/>
      <c r="D1688" s="17"/>
      <c r="E1688" s="17"/>
      <c r="F1688" s="17"/>
      <c r="G1688" s="17"/>
      <c r="H1688" s="17"/>
      <c r="I1688" s="17"/>
      <c r="J1688" s="17"/>
      <c r="K1688" s="17"/>
      <c r="L1688" s="17"/>
      <c r="M1688" s="17"/>
      <c r="N1688" s="17"/>
      <c r="O1688" s="17"/>
      <c r="P1688" s="17"/>
      <c r="Q1688" s="17"/>
      <c r="R1688" s="17"/>
      <c r="S1688" s="17"/>
      <c r="T1688" s="17"/>
      <c r="U1688" s="17"/>
      <c r="V1688" s="17"/>
      <c r="W1688" s="17"/>
      <c r="X1688" s="17"/>
      <c r="Y1688" s="17"/>
      <c r="Z1688" s="17"/>
      <c r="AA1688" s="17"/>
      <c r="AB1688" s="17"/>
      <c r="AC1688" s="17"/>
      <c r="AD1688" s="17"/>
      <c r="AE1688" s="17"/>
      <c r="AF1688" s="17"/>
      <c r="AG1688" s="17"/>
      <c r="AH1688" s="17"/>
      <c r="AI1688" s="17"/>
      <c r="AJ1688" s="17"/>
      <c r="AK1688" s="17"/>
      <c r="AL1688" s="17"/>
      <c r="AM1688" s="17"/>
      <c r="AN1688" s="17"/>
      <c r="AO1688" s="17"/>
      <c r="AP1688" s="17"/>
      <c r="AQ1688" s="17"/>
      <c r="AR1688" s="17"/>
      <c r="AS1688" s="17"/>
      <c r="AT1688" s="17"/>
      <c r="AU1688" s="17"/>
      <c r="AV1688" s="17"/>
      <c r="AW1688" s="17"/>
      <c r="AX1688" s="17"/>
      <c r="AY1688" s="17"/>
      <c r="AZ1688" s="17"/>
      <c r="BA1688" s="17"/>
      <c r="BB1688" s="17"/>
      <c r="BC1688" s="17"/>
      <c r="BD1688" s="17"/>
      <c r="BE1688" s="17"/>
      <c r="BF1688" s="17"/>
      <c r="BG1688" s="17"/>
      <c r="BH1688" s="17"/>
    </row>
    <row r="1689" spans="2:60" x14ac:dyDescent="0.35">
      <c r="B1689" s="6" t="s">
        <v>508</v>
      </c>
      <c r="C1689" s="17"/>
      <c r="D1689" s="17"/>
      <c r="E1689" s="17"/>
      <c r="F1689" s="17"/>
      <c r="G1689" s="17"/>
      <c r="H1689" s="17"/>
      <c r="I1689" s="17"/>
      <c r="J1689" s="17"/>
      <c r="K1689" s="17"/>
      <c r="L1689" s="17"/>
      <c r="M1689" s="17"/>
      <c r="N1689" s="17"/>
      <c r="O1689" s="17"/>
      <c r="P1689" s="17"/>
      <c r="Q1689" s="17"/>
      <c r="R1689" s="17"/>
      <c r="S1689" s="17"/>
      <c r="T1689" s="17"/>
      <c r="U1689" s="17"/>
      <c r="V1689" s="17"/>
      <c r="W1689" s="17"/>
      <c r="X1689" s="17"/>
      <c r="Y1689" s="17"/>
      <c r="Z1689" s="17"/>
      <c r="AA1689" s="17"/>
      <c r="AB1689" s="17"/>
      <c r="AC1689" s="17"/>
      <c r="AD1689" s="17"/>
      <c r="AE1689" s="17"/>
      <c r="AF1689" s="17"/>
      <c r="AG1689" s="17"/>
      <c r="AH1689" s="17"/>
      <c r="AI1689" s="17"/>
      <c r="AJ1689" s="17"/>
      <c r="AK1689" s="17"/>
      <c r="AL1689" s="17"/>
      <c r="AM1689" s="17"/>
      <c r="AN1689" s="17"/>
      <c r="AO1689" s="17"/>
      <c r="AP1689" s="17"/>
      <c r="AQ1689" s="17"/>
      <c r="AR1689" s="17"/>
      <c r="AS1689" s="17"/>
      <c r="AT1689" s="17"/>
      <c r="AU1689" s="17"/>
      <c r="AV1689" s="17"/>
      <c r="AW1689" s="17"/>
      <c r="AX1689" s="17"/>
      <c r="AY1689" s="17"/>
      <c r="AZ1689" s="17"/>
      <c r="BA1689" s="17"/>
      <c r="BB1689" s="17"/>
      <c r="BC1689" s="17"/>
      <c r="BD1689" s="17"/>
      <c r="BE1689" s="17"/>
      <c r="BF1689" s="17"/>
      <c r="BG1689" s="17"/>
      <c r="BH1689" s="17"/>
    </row>
    <row r="1690" spans="2:60" x14ac:dyDescent="0.35">
      <c r="B1690" s="24" t="s">
        <v>182</v>
      </c>
      <c r="C1690" s="17"/>
      <c r="D1690" s="17"/>
      <c r="E1690" s="17"/>
      <c r="F1690" s="17"/>
      <c r="G1690" s="17"/>
      <c r="H1690" s="17"/>
      <c r="I1690" s="17"/>
      <c r="J1690" s="17"/>
      <c r="K1690" s="17"/>
      <c r="L1690" s="17"/>
      <c r="M1690" s="17"/>
      <c r="N1690" s="17"/>
      <c r="O1690" s="17"/>
      <c r="P1690" s="17"/>
      <c r="Q1690" s="17"/>
      <c r="R1690" s="17"/>
      <c r="S1690" s="17"/>
      <c r="T1690" s="17"/>
      <c r="U1690" s="17"/>
      <c r="V1690" s="17"/>
      <c r="W1690" s="17"/>
      <c r="X1690" s="17"/>
      <c r="Y1690" s="17"/>
      <c r="Z1690" s="17"/>
      <c r="AA1690" s="17"/>
      <c r="AB1690" s="17"/>
      <c r="AC1690" s="17"/>
      <c r="AD1690" s="17"/>
      <c r="AE1690" s="17"/>
      <c r="AF1690" s="17"/>
      <c r="AG1690" s="17"/>
      <c r="AH1690" s="17"/>
      <c r="AI1690" s="17"/>
      <c r="AJ1690" s="17"/>
      <c r="AK1690" s="17"/>
      <c r="AL1690" s="17"/>
      <c r="AM1690" s="17"/>
      <c r="AN1690" s="17"/>
      <c r="AO1690" s="17"/>
      <c r="AP1690" s="17"/>
      <c r="AQ1690" s="17"/>
      <c r="AR1690" s="17"/>
      <c r="AS1690" s="17"/>
      <c r="AT1690" s="17"/>
      <c r="AU1690" s="17"/>
      <c r="AV1690" s="17"/>
      <c r="AW1690" s="17"/>
      <c r="AX1690" s="17"/>
      <c r="AY1690" s="17"/>
      <c r="AZ1690" s="17"/>
      <c r="BA1690" s="17"/>
      <c r="BB1690" s="17"/>
      <c r="BC1690" s="17"/>
      <c r="BD1690" s="17"/>
      <c r="BE1690" s="17"/>
      <c r="BF1690" s="17"/>
      <c r="BG1690" s="17"/>
      <c r="BH1690" s="17"/>
    </row>
    <row r="1691" spans="2:60" x14ac:dyDescent="0.35">
      <c r="B1691" t="s">
        <v>348</v>
      </c>
      <c r="C1691" s="17">
        <v>0.29251291135322099</v>
      </c>
      <c r="D1691" s="17">
        <v>0.24244726957579801</v>
      </c>
      <c r="E1691" s="17">
        <v>0.35570838516903303</v>
      </c>
      <c r="F1691" s="17"/>
      <c r="G1691" s="17">
        <v>0.15181257556195801</v>
      </c>
      <c r="H1691" s="17">
        <v>0.17360000374314399</v>
      </c>
      <c r="I1691" s="17">
        <v>0.19219533600452601</v>
      </c>
      <c r="J1691" s="17">
        <v>0.27586544951748498</v>
      </c>
      <c r="K1691" s="17">
        <v>0.48490842281408397</v>
      </c>
      <c r="L1691" s="17">
        <v>0.39653506277344502</v>
      </c>
      <c r="M1691" s="17"/>
      <c r="N1691" s="17">
        <v>0.29412567239488102</v>
      </c>
      <c r="O1691" s="17">
        <v>0.32511193368166602</v>
      </c>
      <c r="P1691" s="17">
        <v>0.345099135765353</v>
      </c>
      <c r="Q1691" s="17">
        <v>0.174756405899859</v>
      </c>
      <c r="R1691" s="17">
        <v>0.25426792052858799</v>
      </c>
      <c r="S1691" s="17"/>
      <c r="T1691" s="17">
        <v>0.26518716319074698</v>
      </c>
      <c r="U1691" s="17">
        <v>0.43461162009067</v>
      </c>
      <c r="V1691" s="17">
        <v>0.27543658193142301</v>
      </c>
      <c r="W1691" s="17">
        <v>0.223193519259582</v>
      </c>
      <c r="X1691" s="17"/>
      <c r="Y1691" s="17">
        <v>0.22794168942808399</v>
      </c>
      <c r="Z1691" s="17">
        <v>0.31678649146768101</v>
      </c>
      <c r="AA1691" s="17">
        <v>0.20687862778736499</v>
      </c>
      <c r="AB1691" s="17">
        <v>0.47113768335871797</v>
      </c>
      <c r="AC1691" s="17">
        <v>0.159282182077884</v>
      </c>
      <c r="AD1691" s="17">
        <v>0.31683410553774199</v>
      </c>
      <c r="AE1691" s="17"/>
      <c r="AF1691" s="17">
        <v>0.34305975699303898</v>
      </c>
      <c r="AG1691" s="17">
        <v>0.23182424839664501</v>
      </c>
      <c r="AH1691" s="17"/>
      <c r="AI1691" s="17">
        <v>0.311749815179447</v>
      </c>
      <c r="AJ1691" s="17">
        <v>0.28789896180667002</v>
      </c>
      <c r="AK1691" s="17">
        <v>0.30332623794388203</v>
      </c>
      <c r="AL1691" s="17">
        <v>0.28991404702686502</v>
      </c>
      <c r="AM1691" s="17">
        <v>0.29503871652597202</v>
      </c>
      <c r="AN1691" s="17">
        <v>0.25885830552542799</v>
      </c>
      <c r="AO1691" s="17">
        <v>0.30820962956685999</v>
      </c>
      <c r="AP1691" s="17"/>
      <c r="AQ1691" s="17">
        <v>0.26785559726043401</v>
      </c>
      <c r="AR1691" s="17">
        <v>0.36221154817883999</v>
      </c>
      <c r="AS1691" s="17"/>
      <c r="AT1691" s="17">
        <v>0.25873601518253803</v>
      </c>
      <c r="AU1691" s="17">
        <v>0.28106797429801</v>
      </c>
      <c r="AV1691" s="17">
        <v>0.33761704134465398</v>
      </c>
      <c r="AW1691" s="17"/>
      <c r="AX1691" s="17">
        <v>0.32610948870123602</v>
      </c>
      <c r="AY1691" s="17">
        <v>0.28239594157811698</v>
      </c>
      <c r="AZ1691" s="17"/>
      <c r="BA1691" s="17">
        <v>0.45899922938485199</v>
      </c>
      <c r="BB1691" s="17">
        <v>0.25602133315110098</v>
      </c>
      <c r="BC1691" s="17">
        <v>0.22475425823064701</v>
      </c>
      <c r="BD1691" s="17">
        <v>0.19405943443811599</v>
      </c>
      <c r="BE1691" s="17">
        <v>0.52470915140626495</v>
      </c>
      <c r="BF1691" s="17"/>
      <c r="BG1691" s="17">
        <v>0.29912877731253101</v>
      </c>
      <c r="BH1691" s="17">
        <v>0.44764042687812</v>
      </c>
    </row>
    <row r="1692" spans="2:60" x14ac:dyDescent="0.35">
      <c r="B1692" t="s">
        <v>349</v>
      </c>
      <c r="C1692" s="17">
        <v>0.32615874321107902</v>
      </c>
      <c r="D1692" s="17">
        <v>0.36653992435163901</v>
      </c>
      <c r="E1692" s="17">
        <v>0.28282367174787498</v>
      </c>
      <c r="F1692" s="17"/>
      <c r="G1692" s="17">
        <v>0.31166999185044097</v>
      </c>
      <c r="H1692" s="17">
        <v>0.29137368673111502</v>
      </c>
      <c r="I1692" s="17">
        <v>0.44872196439722301</v>
      </c>
      <c r="J1692" s="17">
        <v>0.36360347597913301</v>
      </c>
      <c r="K1692" s="17">
        <v>0.20758456333973299</v>
      </c>
      <c r="L1692" s="17">
        <v>0.32741106387545099</v>
      </c>
      <c r="M1692" s="17"/>
      <c r="N1692" s="17">
        <v>0.31043173512591299</v>
      </c>
      <c r="O1692" s="17">
        <v>0.32519627864754502</v>
      </c>
      <c r="P1692" s="17">
        <v>0.28014833531573502</v>
      </c>
      <c r="Q1692" s="17">
        <v>0.311975138387799</v>
      </c>
      <c r="R1692" s="17">
        <v>0.46756520829556197</v>
      </c>
      <c r="S1692" s="17"/>
      <c r="T1692" s="17">
        <v>0.26230969854283798</v>
      </c>
      <c r="U1692" s="17">
        <v>0.26825953289968202</v>
      </c>
      <c r="V1692" s="17">
        <v>0.34178361870802199</v>
      </c>
      <c r="W1692" s="17">
        <v>0.39720459741300601</v>
      </c>
      <c r="X1692" s="17"/>
      <c r="Y1692" s="17">
        <v>0.30308093054716601</v>
      </c>
      <c r="Z1692" s="17">
        <v>0.321459878467513</v>
      </c>
      <c r="AA1692" s="17">
        <v>0.45160272543926999</v>
      </c>
      <c r="AB1692" s="17">
        <v>0.32100050609828201</v>
      </c>
      <c r="AC1692" s="17">
        <v>0.61102930968684699</v>
      </c>
      <c r="AD1692" s="17">
        <v>0.32270900485628301</v>
      </c>
      <c r="AE1692" s="17"/>
      <c r="AF1692" s="17">
        <v>0.29838974150011199</v>
      </c>
      <c r="AG1692" s="17">
        <v>0.36145848834981298</v>
      </c>
      <c r="AH1692" s="17"/>
      <c r="AI1692" s="17">
        <v>0.295274459228487</v>
      </c>
      <c r="AJ1692" s="17">
        <v>0.31775411693023398</v>
      </c>
      <c r="AK1692" s="17">
        <v>0.32909116898499502</v>
      </c>
      <c r="AL1692" s="17">
        <v>0.36555616930486601</v>
      </c>
      <c r="AM1692" s="17">
        <v>0.31239570233414898</v>
      </c>
      <c r="AN1692" s="17">
        <v>0.37579668871774602</v>
      </c>
      <c r="AO1692" s="17">
        <v>0.205931290079545</v>
      </c>
      <c r="AP1692" s="17"/>
      <c r="AQ1692" s="17">
        <v>0.35911003496764898</v>
      </c>
      <c r="AR1692" s="17">
        <v>0.27594205030633201</v>
      </c>
      <c r="AS1692" s="17"/>
      <c r="AT1692" s="17">
        <v>0.38961378158769</v>
      </c>
      <c r="AU1692" s="17">
        <v>0.32893983600811</v>
      </c>
      <c r="AV1692" s="17">
        <v>0.30629857030755903</v>
      </c>
      <c r="AW1692" s="17"/>
      <c r="AX1692" s="17">
        <v>0.27118201310338202</v>
      </c>
      <c r="AY1692" s="17">
        <v>0.342713939029754</v>
      </c>
      <c r="AZ1692" s="17"/>
      <c r="BA1692" s="17">
        <v>0.204618749603974</v>
      </c>
      <c r="BB1692" s="17">
        <v>0.41620649425342399</v>
      </c>
      <c r="BC1692" s="17">
        <v>0.33086299439050998</v>
      </c>
      <c r="BD1692" s="17">
        <v>0.23742376867456599</v>
      </c>
      <c r="BE1692" s="17">
        <v>0.18136215160892999</v>
      </c>
      <c r="BF1692" s="17"/>
      <c r="BG1692" s="17">
        <v>0.371270532964244</v>
      </c>
      <c r="BH1692" s="17">
        <v>0.19442914395917599</v>
      </c>
    </row>
    <row r="1693" spans="2:60" x14ac:dyDescent="0.35">
      <c r="B1693" t="s">
        <v>350</v>
      </c>
      <c r="C1693" s="17">
        <v>0.19000083092044301</v>
      </c>
      <c r="D1693" s="17">
        <v>0.196295910940014</v>
      </c>
      <c r="E1693" s="17">
        <v>0.18513573781054701</v>
      </c>
      <c r="F1693" s="17"/>
      <c r="G1693" s="17">
        <v>0.176985744241201</v>
      </c>
      <c r="H1693" s="17">
        <v>0.26717551114082999</v>
      </c>
      <c r="I1693" s="17">
        <v>0.224045850766357</v>
      </c>
      <c r="J1693" s="17">
        <v>0.17165910679038901</v>
      </c>
      <c r="K1693" s="17">
        <v>0.17483255703328399</v>
      </c>
      <c r="L1693" s="17">
        <v>0.138646505646813</v>
      </c>
      <c r="M1693" s="17"/>
      <c r="N1693" s="17">
        <v>0.18238053123401601</v>
      </c>
      <c r="O1693" s="17">
        <v>0.163317200545045</v>
      </c>
      <c r="P1693" s="17">
        <v>0.202394052426669</v>
      </c>
      <c r="Q1693" s="17">
        <v>0.26185360614715902</v>
      </c>
      <c r="R1693" s="17">
        <v>0.155523499630986</v>
      </c>
      <c r="S1693" s="17"/>
      <c r="T1693" s="17">
        <v>0.215117652077879</v>
      </c>
      <c r="U1693" s="17">
        <v>0.19333912332523701</v>
      </c>
      <c r="V1693" s="17">
        <v>0.18459911484299801</v>
      </c>
      <c r="W1693" s="17">
        <v>0.176716448570265</v>
      </c>
      <c r="X1693" s="17"/>
      <c r="Y1693" s="17">
        <v>0.22415928886279199</v>
      </c>
      <c r="Z1693" s="17">
        <v>0.18108803663933401</v>
      </c>
      <c r="AA1693" s="17">
        <v>0.172178739003539</v>
      </c>
      <c r="AB1693" s="17">
        <v>7.6944402367172204E-2</v>
      </c>
      <c r="AC1693" s="17">
        <v>0.12562897581003299</v>
      </c>
      <c r="AD1693" s="17">
        <v>0.225692219201552</v>
      </c>
      <c r="AE1693" s="17"/>
      <c r="AF1693" s="17">
        <v>0.17573153910151301</v>
      </c>
      <c r="AG1693" s="17">
        <v>0.20521931967905299</v>
      </c>
      <c r="AH1693" s="17"/>
      <c r="AI1693" s="17">
        <v>0.20090440545021801</v>
      </c>
      <c r="AJ1693" s="17">
        <v>0.21829623851774099</v>
      </c>
      <c r="AK1693" s="17">
        <v>0.180416047593284</v>
      </c>
      <c r="AL1693" s="17">
        <v>0.15760567992239299</v>
      </c>
      <c r="AM1693" s="17">
        <v>0.16716373934408801</v>
      </c>
      <c r="AN1693" s="17">
        <v>0.20854495898205899</v>
      </c>
      <c r="AO1693" s="17">
        <v>0.31620312779232201</v>
      </c>
      <c r="AP1693" s="17"/>
      <c r="AQ1693" s="17">
        <v>0.154536588180787</v>
      </c>
      <c r="AR1693" s="17">
        <v>0.18234024159628701</v>
      </c>
      <c r="AS1693" s="17"/>
      <c r="AT1693" s="17">
        <v>0.192252792105221</v>
      </c>
      <c r="AU1693" s="17">
        <v>0.20050133198259201</v>
      </c>
      <c r="AV1693" s="17">
        <v>0.183910034659927</v>
      </c>
      <c r="AW1693" s="17"/>
      <c r="AX1693" s="17">
        <v>0.210184187702494</v>
      </c>
      <c r="AY1693" s="17">
        <v>0.18392299720515201</v>
      </c>
      <c r="AZ1693" s="17"/>
      <c r="BA1693" s="17">
        <v>0.123109566797365</v>
      </c>
      <c r="BB1693" s="17">
        <v>0.162888693985346</v>
      </c>
      <c r="BC1693" s="17">
        <v>0.227296207237173</v>
      </c>
      <c r="BD1693" s="17">
        <v>0.27160921743052702</v>
      </c>
      <c r="BE1693" s="17">
        <v>0.19628000255200601</v>
      </c>
      <c r="BF1693" s="17"/>
      <c r="BG1693" s="17">
        <v>0.15444059921313699</v>
      </c>
      <c r="BH1693" s="17">
        <v>0.21383793837492801</v>
      </c>
    </row>
    <row r="1694" spans="2:60" x14ac:dyDescent="0.35">
      <c r="B1694" t="s">
        <v>351</v>
      </c>
      <c r="C1694" s="17">
        <v>0.109852141792756</v>
      </c>
      <c r="D1694" s="17">
        <v>0.111869003723107</v>
      </c>
      <c r="E1694" s="17">
        <v>0.103395971283639</v>
      </c>
      <c r="F1694" s="17"/>
      <c r="G1694" s="17">
        <v>0.21774361263881301</v>
      </c>
      <c r="H1694" s="17">
        <v>0.180131116414877</v>
      </c>
      <c r="I1694" s="17">
        <v>0.10219725443293699</v>
      </c>
      <c r="J1694" s="17">
        <v>9.4052012289228798E-2</v>
      </c>
      <c r="K1694" s="17">
        <v>4.54740188176605E-2</v>
      </c>
      <c r="L1694" s="17">
        <v>7.0462790292211003E-2</v>
      </c>
      <c r="M1694" s="17"/>
      <c r="N1694" s="17">
        <v>0.108623250503829</v>
      </c>
      <c r="O1694" s="17">
        <v>9.1057133894046099E-2</v>
      </c>
      <c r="P1694" s="17">
        <v>0.118328840549581</v>
      </c>
      <c r="Q1694" s="17">
        <v>0.13447283850696501</v>
      </c>
      <c r="R1694" s="17">
        <v>0.100007598064806</v>
      </c>
      <c r="S1694" s="17"/>
      <c r="T1694" s="17">
        <v>0.15667476352130899</v>
      </c>
      <c r="U1694" s="17">
        <v>5.1062525096045003E-2</v>
      </c>
      <c r="V1694" s="17">
        <v>0.123238100771217</v>
      </c>
      <c r="W1694" s="17">
        <v>0.102552542088043</v>
      </c>
      <c r="X1694" s="17"/>
      <c r="Y1694" s="17">
        <v>0.156156740123013</v>
      </c>
      <c r="Z1694" s="17">
        <v>9.0489993028000204E-2</v>
      </c>
      <c r="AA1694" s="17">
        <v>0.16933990776982599</v>
      </c>
      <c r="AB1694" s="17">
        <v>6.3279093987969506E-2</v>
      </c>
      <c r="AC1694" s="17">
        <v>0.104059532425236</v>
      </c>
      <c r="AD1694" s="17">
        <v>5.4927862826171903E-2</v>
      </c>
      <c r="AE1694" s="17"/>
      <c r="AF1694" s="17">
        <v>9.8878853797775404E-2</v>
      </c>
      <c r="AG1694" s="17">
        <v>0.126137934150089</v>
      </c>
      <c r="AH1694" s="17"/>
      <c r="AI1694" s="17">
        <v>7.6525132779339894E-2</v>
      </c>
      <c r="AJ1694" s="17">
        <v>7.19991626243629E-2</v>
      </c>
      <c r="AK1694" s="17">
        <v>0.131478351385244</v>
      </c>
      <c r="AL1694" s="17">
        <v>9.8747316783177594E-2</v>
      </c>
      <c r="AM1694" s="17">
        <v>0.15591839171690899</v>
      </c>
      <c r="AN1694" s="17">
        <v>8.7621302736720197E-2</v>
      </c>
      <c r="AO1694" s="17">
        <v>0</v>
      </c>
      <c r="AP1694" s="17"/>
      <c r="AQ1694" s="17">
        <v>0.14397035627581001</v>
      </c>
      <c r="AR1694" s="17">
        <v>8.4711959816075599E-2</v>
      </c>
      <c r="AS1694" s="17"/>
      <c r="AT1694" s="17">
        <v>9.1689993650238305E-2</v>
      </c>
      <c r="AU1694" s="17">
        <v>9.6942862806919897E-2</v>
      </c>
      <c r="AV1694" s="17">
        <v>0.115255899544734</v>
      </c>
      <c r="AW1694" s="17"/>
      <c r="AX1694" s="17">
        <v>0.105100236527462</v>
      </c>
      <c r="AY1694" s="17">
        <v>0.11128308761337199</v>
      </c>
      <c r="AZ1694" s="17"/>
      <c r="BA1694" s="17">
        <v>9.6397921420951799E-2</v>
      </c>
      <c r="BB1694" s="17">
        <v>0.116782056994457</v>
      </c>
      <c r="BC1694" s="17">
        <v>0.13817700504324701</v>
      </c>
      <c r="BD1694" s="17">
        <v>0.29690757945679203</v>
      </c>
      <c r="BE1694" s="17">
        <v>0</v>
      </c>
      <c r="BF1694" s="17"/>
      <c r="BG1694" s="17">
        <v>0.112452974851434</v>
      </c>
      <c r="BH1694" s="17">
        <v>6.9204016447647496E-2</v>
      </c>
    </row>
    <row r="1695" spans="2:60" x14ac:dyDescent="0.35">
      <c r="B1695" t="s">
        <v>352</v>
      </c>
      <c r="C1695" s="17">
        <v>2.5601713110116199E-2</v>
      </c>
      <c r="D1695" s="17">
        <v>3.0897973767669801E-2</v>
      </c>
      <c r="E1695" s="17">
        <v>1.96846860486024E-2</v>
      </c>
      <c r="F1695" s="17"/>
      <c r="G1695" s="17">
        <v>9.6483913906800001E-2</v>
      </c>
      <c r="H1695" s="17">
        <v>1.7218366387934399E-2</v>
      </c>
      <c r="I1695" s="17">
        <v>1.1406505459842399E-2</v>
      </c>
      <c r="J1695" s="17">
        <v>3.5133473253775603E-2</v>
      </c>
      <c r="K1695" s="17">
        <v>1.16718707924935E-2</v>
      </c>
      <c r="L1695" s="17">
        <v>7.78692502161475E-3</v>
      </c>
      <c r="M1695" s="17"/>
      <c r="N1695" s="17">
        <v>2.9000620540235E-2</v>
      </c>
      <c r="O1695" s="17">
        <v>7.5308504243722903E-3</v>
      </c>
      <c r="P1695" s="17">
        <v>4.3562803252564501E-2</v>
      </c>
      <c r="Q1695" s="17">
        <v>2.2389800915116099E-2</v>
      </c>
      <c r="R1695" s="17">
        <v>0</v>
      </c>
      <c r="S1695" s="17"/>
      <c r="T1695" s="17">
        <v>3.3819687756643103E-2</v>
      </c>
      <c r="U1695" s="17">
        <v>0</v>
      </c>
      <c r="V1695" s="17">
        <v>2.2381441785764299E-2</v>
      </c>
      <c r="W1695" s="17">
        <v>4.5121462729119002E-2</v>
      </c>
      <c r="X1695" s="17"/>
      <c r="Y1695" s="17">
        <v>2.5816410291895599E-2</v>
      </c>
      <c r="Z1695" s="17">
        <v>3.1734982032067698E-2</v>
      </c>
      <c r="AA1695" s="17">
        <v>0</v>
      </c>
      <c r="AB1695" s="17">
        <v>0</v>
      </c>
      <c r="AC1695" s="17">
        <v>0</v>
      </c>
      <c r="AD1695" s="17">
        <v>3.5050342550226703E-2</v>
      </c>
      <c r="AE1695" s="17"/>
      <c r="AF1695" s="17">
        <v>3.0207097911294799E-2</v>
      </c>
      <c r="AG1695" s="17">
        <v>2.0053461994886598E-2</v>
      </c>
      <c r="AH1695" s="17"/>
      <c r="AI1695" s="17">
        <v>0</v>
      </c>
      <c r="AJ1695" s="17">
        <v>6.1660708722482298E-2</v>
      </c>
      <c r="AK1695" s="17">
        <v>0</v>
      </c>
      <c r="AL1695" s="17">
        <v>1.8046255283790499E-2</v>
      </c>
      <c r="AM1695" s="17">
        <v>3.5114357291466898E-2</v>
      </c>
      <c r="AN1695" s="17">
        <v>0</v>
      </c>
      <c r="AO1695" s="17">
        <v>0</v>
      </c>
      <c r="AP1695" s="17"/>
      <c r="AQ1695" s="17">
        <v>1.63091566315673E-2</v>
      </c>
      <c r="AR1695" s="17">
        <v>3.6009059035469602E-2</v>
      </c>
      <c r="AS1695" s="17"/>
      <c r="AT1695" s="17">
        <v>9.6981310756094792E-3</v>
      </c>
      <c r="AU1695" s="17">
        <v>2.9249607819740099E-2</v>
      </c>
      <c r="AV1695" s="17">
        <v>2.7353211328827998E-2</v>
      </c>
      <c r="AW1695" s="17"/>
      <c r="AX1695" s="17">
        <v>0</v>
      </c>
      <c r="AY1695" s="17">
        <v>3.3311181698030198E-2</v>
      </c>
      <c r="AZ1695" s="17"/>
      <c r="BA1695" s="17">
        <v>2.8945774029651102E-2</v>
      </c>
      <c r="BB1695" s="17">
        <v>1.9444727643278599E-2</v>
      </c>
      <c r="BC1695" s="17">
        <v>1.0526097307681601E-2</v>
      </c>
      <c r="BD1695" s="17">
        <v>0</v>
      </c>
      <c r="BE1695" s="17">
        <v>6.5662425370272504E-2</v>
      </c>
      <c r="BF1695" s="17"/>
      <c r="BG1695" s="17">
        <v>2.1462512999099102E-2</v>
      </c>
      <c r="BH1695" s="17">
        <v>5.0357650821807098E-2</v>
      </c>
    </row>
    <row r="1696" spans="2:60" x14ac:dyDescent="0.35">
      <c r="B1696" t="s">
        <v>280</v>
      </c>
      <c r="C1696" s="17">
        <v>5.58736596123839E-2</v>
      </c>
      <c r="D1696" s="17">
        <v>5.1949917641773202E-2</v>
      </c>
      <c r="E1696" s="17">
        <v>5.32515479403039E-2</v>
      </c>
      <c r="F1696" s="17"/>
      <c r="G1696" s="17">
        <v>4.53041618007878E-2</v>
      </c>
      <c r="H1696" s="17">
        <v>7.0501315582099502E-2</v>
      </c>
      <c r="I1696" s="17">
        <v>2.1433088939114199E-2</v>
      </c>
      <c r="J1696" s="17">
        <v>5.9686482169988501E-2</v>
      </c>
      <c r="K1696" s="17">
        <v>7.5528567202745395E-2</v>
      </c>
      <c r="L1696" s="17">
        <v>5.9157652390466303E-2</v>
      </c>
      <c r="M1696" s="17"/>
      <c r="N1696" s="17">
        <v>7.54381902011248E-2</v>
      </c>
      <c r="O1696" s="17">
        <v>8.7786602807324698E-2</v>
      </c>
      <c r="P1696" s="17">
        <v>1.04668326900986E-2</v>
      </c>
      <c r="Q1696" s="17">
        <v>9.4552210143101695E-2</v>
      </c>
      <c r="R1696" s="17">
        <v>2.26357734800583E-2</v>
      </c>
      <c r="S1696" s="17"/>
      <c r="T1696" s="17">
        <v>6.6891034910583999E-2</v>
      </c>
      <c r="U1696" s="17">
        <v>5.2727198588365602E-2</v>
      </c>
      <c r="V1696" s="17">
        <v>5.2561141960575701E-2</v>
      </c>
      <c r="W1696" s="17">
        <v>5.5211429939985603E-2</v>
      </c>
      <c r="X1696" s="17"/>
      <c r="Y1696" s="17">
        <v>6.2844940747049702E-2</v>
      </c>
      <c r="Z1696" s="17">
        <v>5.8440618365403499E-2</v>
      </c>
      <c r="AA1696" s="17">
        <v>0</v>
      </c>
      <c r="AB1696" s="17">
        <v>6.7638314187858706E-2</v>
      </c>
      <c r="AC1696" s="17">
        <v>0</v>
      </c>
      <c r="AD1696" s="17">
        <v>4.4786465028025003E-2</v>
      </c>
      <c r="AE1696" s="17"/>
      <c r="AF1696" s="17">
        <v>5.3733010696264502E-2</v>
      </c>
      <c r="AG1696" s="17">
        <v>5.5306547429512597E-2</v>
      </c>
      <c r="AH1696" s="17"/>
      <c r="AI1696" s="17">
        <v>0.115546187362508</v>
      </c>
      <c r="AJ1696" s="17">
        <v>4.2390811398509698E-2</v>
      </c>
      <c r="AK1696" s="17">
        <v>5.5688194092594803E-2</v>
      </c>
      <c r="AL1696" s="17">
        <v>7.0130531678908301E-2</v>
      </c>
      <c r="AM1696" s="17">
        <v>3.4369092787415602E-2</v>
      </c>
      <c r="AN1696" s="17">
        <v>6.9178744038046996E-2</v>
      </c>
      <c r="AO1696" s="17">
        <v>0.169655952561273</v>
      </c>
      <c r="AP1696" s="17"/>
      <c r="AQ1696" s="17">
        <v>5.8218266683752802E-2</v>
      </c>
      <c r="AR1696" s="17">
        <v>5.87851410669969E-2</v>
      </c>
      <c r="AS1696" s="17"/>
      <c r="AT1696" s="17">
        <v>5.8009286398702897E-2</v>
      </c>
      <c r="AU1696" s="17">
        <v>6.3298387084628302E-2</v>
      </c>
      <c r="AV1696" s="17">
        <v>2.9565242814298301E-2</v>
      </c>
      <c r="AW1696" s="17"/>
      <c r="AX1696" s="17">
        <v>8.7424073965426105E-2</v>
      </c>
      <c r="AY1696" s="17">
        <v>4.6372852875574501E-2</v>
      </c>
      <c r="AZ1696" s="17"/>
      <c r="BA1696" s="17">
        <v>8.7928758763206105E-2</v>
      </c>
      <c r="BB1696" s="17">
        <v>2.8656693972392601E-2</v>
      </c>
      <c r="BC1696" s="17">
        <v>6.83834377907407E-2</v>
      </c>
      <c r="BD1696" s="17">
        <v>0</v>
      </c>
      <c r="BE1696" s="17">
        <v>3.1986269062526398E-2</v>
      </c>
      <c r="BF1696" s="17"/>
      <c r="BG1696" s="17">
        <v>4.1244602659554298E-2</v>
      </c>
      <c r="BH1696" s="17">
        <v>2.4530823518321001E-2</v>
      </c>
    </row>
    <row r="1697" spans="2:60" x14ac:dyDescent="0.35">
      <c r="C1697" s="17"/>
      <c r="D1697" s="17"/>
      <c r="E1697" s="17"/>
      <c r="F1697" s="17"/>
      <c r="G1697" s="17"/>
      <c r="H1697" s="17"/>
      <c r="I1697" s="17"/>
      <c r="J1697" s="17"/>
      <c r="K1697" s="17"/>
      <c r="L1697" s="17"/>
      <c r="M1697" s="17"/>
      <c r="N1697" s="17"/>
      <c r="O1697" s="17"/>
      <c r="P1697" s="17"/>
      <c r="Q1697" s="17"/>
      <c r="R1697" s="17"/>
      <c r="S1697" s="17"/>
      <c r="T1697" s="17"/>
      <c r="U1697" s="17"/>
      <c r="V1697" s="17"/>
      <c r="W1697" s="17"/>
      <c r="X1697" s="17"/>
      <c r="Y1697" s="17"/>
      <c r="Z1697" s="17"/>
      <c r="AA1697" s="17"/>
      <c r="AB1697" s="17"/>
      <c r="AC1697" s="17"/>
      <c r="AD1697" s="17"/>
      <c r="AE1697" s="17"/>
      <c r="AF1697" s="17"/>
      <c r="AG1697" s="17"/>
      <c r="AH1697" s="17"/>
      <c r="AI1697" s="17"/>
      <c r="AJ1697" s="17"/>
      <c r="AK1697" s="17"/>
      <c r="AL1697" s="17"/>
      <c r="AM1697" s="17"/>
      <c r="AN1697" s="17"/>
      <c r="AO1697" s="17"/>
      <c r="AP1697" s="17"/>
      <c r="AQ1697" s="17"/>
      <c r="AR1697" s="17"/>
      <c r="AS1697" s="17"/>
      <c r="AT1697" s="17"/>
      <c r="AU1697" s="17"/>
      <c r="AV1697" s="17"/>
      <c r="AW1697" s="17"/>
      <c r="AX1697" s="17"/>
      <c r="AY1697" s="17"/>
      <c r="AZ1697" s="17"/>
      <c r="BA1697" s="17"/>
      <c r="BB1697" s="17"/>
      <c r="BC1697" s="17"/>
      <c r="BD1697" s="17"/>
      <c r="BE1697" s="17"/>
      <c r="BF1697" s="17"/>
      <c r="BG1697" s="17"/>
      <c r="BH1697" s="17"/>
    </row>
    <row r="1698" spans="2:60" x14ac:dyDescent="0.35">
      <c r="B1698" s="6" t="s">
        <v>509</v>
      </c>
      <c r="C1698" s="17"/>
      <c r="D1698" s="17"/>
      <c r="E1698" s="17"/>
      <c r="F1698" s="17"/>
      <c r="G1698" s="17"/>
      <c r="H1698" s="17"/>
      <c r="I1698" s="17"/>
      <c r="J1698" s="17"/>
      <c r="K1698" s="17"/>
      <c r="L1698" s="17"/>
      <c r="M1698" s="17"/>
      <c r="N1698" s="17"/>
      <c r="O1698" s="17"/>
      <c r="P1698" s="17"/>
      <c r="Q1698" s="17"/>
      <c r="R1698" s="17"/>
      <c r="S1698" s="17"/>
      <c r="T1698" s="17"/>
      <c r="U1698" s="17"/>
      <c r="V1698" s="17"/>
      <c r="W1698" s="17"/>
      <c r="X1698" s="17"/>
      <c r="Y1698" s="17"/>
      <c r="Z1698" s="17"/>
      <c r="AA1698" s="17"/>
      <c r="AB1698" s="17"/>
      <c r="AC1698" s="17"/>
      <c r="AD1698" s="17"/>
      <c r="AE1698" s="17"/>
      <c r="AF1698" s="17"/>
      <c r="AG1698" s="17"/>
      <c r="AH1698" s="17"/>
      <c r="AI1698" s="17"/>
      <c r="AJ1698" s="17"/>
      <c r="AK1698" s="17"/>
      <c r="AL1698" s="17"/>
      <c r="AM1698" s="17"/>
      <c r="AN1698" s="17"/>
      <c r="AO1698" s="17"/>
      <c r="AP1698" s="17"/>
      <c r="AQ1698" s="17"/>
      <c r="AR1698" s="17"/>
      <c r="AS1698" s="17"/>
      <c r="AT1698" s="17"/>
      <c r="AU1698" s="17"/>
      <c r="AV1698" s="17"/>
      <c r="AW1698" s="17"/>
      <c r="AX1698" s="17"/>
      <c r="AY1698" s="17"/>
      <c r="AZ1698" s="17"/>
      <c r="BA1698" s="17"/>
      <c r="BB1698" s="17"/>
      <c r="BC1698" s="17"/>
      <c r="BD1698" s="17"/>
      <c r="BE1698" s="17"/>
      <c r="BF1698" s="17"/>
      <c r="BG1698" s="17"/>
      <c r="BH1698" s="17"/>
    </row>
    <row r="1699" spans="2:60" x14ac:dyDescent="0.35">
      <c r="B1699" s="24" t="s">
        <v>182</v>
      </c>
      <c r="C1699" s="17"/>
      <c r="D1699" s="17"/>
      <c r="E1699" s="17"/>
      <c r="F1699" s="17"/>
      <c r="G1699" s="17"/>
      <c r="H1699" s="17"/>
      <c r="I1699" s="17"/>
      <c r="J1699" s="17"/>
      <c r="K1699" s="17"/>
      <c r="L1699" s="17"/>
      <c r="M1699" s="17"/>
      <c r="N1699" s="17"/>
      <c r="O1699" s="17"/>
      <c r="P1699" s="17"/>
      <c r="Q1699" s="17"/>
      <c r="R1699" s="17"/>
      <c r="S1699" s="17"/>
      <c r="T1699" s="17"/>
      <c r="U1699" s="17"/>
      <c r="V1699" s="17"/>
      <c r="W1699" s="17"/>
      <c r="X1699" s="17"/>
      <c r="Y1699" s="17"/>
      <c r="Z1699" s="17"/>
      <c r="AA1699" s="17"/>
      <c r="AB1699" s="17"/>
      <c r="AC1699" s="17"/>
      <c r="AD1699" s="17"/>
      <c r="AE1699" s="17"/>
      <c r="AF1699" s="17"/>
      <c r="AG1699" s="17"/>
      <c r="AH1699" s="17"/>
      <c r="AI1699" s="17"/>
      <c r="AJ1699" s="17"/>
      <c r="AK1699" s="17"/>
      <c r="AL1699" s="17"/>
      <c r="AM1699" s="17"/>
      <c r="AN1699" s="17"/>
      <c r="AO1699" s="17"/>
      <c r="AP1699" s="17"/>
      <c r="AQ1699" s="17"/>
      <c r="AR1699" s="17"/>
      <c r="AS1699" s="17"/>
      <c r="AT1699" s="17"/>
      <c r="AU1699" s="17"/>
      <c r="AV1699" s="17"/>
      <c r="AW1699" s="17"/>
      <c r="AX1699" s="17"/>
      <c r="AY1699" s="17"/>
      <c r="AZ1699" s="17"/>
      <c r="BA1699" s="17"/>
      <c r="BB1699" s="17"/>
      <c r="BC1699" s="17"/>
      <c r="BD1699" s="17"/>
      <c r="BE1699" s="17"/>
      <c r="BF1699" s="17"/>
      <c r="BG1699" s="17"/>
      <c r="BH1699" s="17"/>
    </row>
    <row r="1700" spans="2:60" x14ac:dyDescent="0.35">
      <c r="B1700" t="s">
        <v>348</v>
      </c>
      <c r="C1700" s="17">
        <v>0.38425495400012799</v>
      </c>
      <c r="D1700" s="17">
        <v>0.34898475302884602</v>
      </c>
      <c r="E1700" s="17">
        <v>0.41593961847171501</v>
      </c>
      <c r="F1700" s="17"/>
      <c r="G1700" s="17">
        <v>0.18004320222772299</v>
      </c>
      <c r="H1700" s="17">
        <v>0.32065411180841702</v>
      </c>
      <c r="I1700" s="17">
        <v>0.27123395500305503</v>
      </c>
      <c r="J1700" s="17">
        <v>0.41755970990987701</v>
      </c>
      <c r="K1700" s="17">
        <v>0.48678063807965599</v>
      </c>
      <c r="L1700" s="17">
        <v>0.52454457800556897</v>
      </c>
      <c r="M1700" s="17"/>
      <c r="N1700" s="17">
        <v>0.49402248552871803</v>
      </c>
      <c r="O1700" s="17">
        <v>0.41720685651246198</v>
      </c>
      <c r="P1700" s="17">
        <v>0.34229768641514802</v>
      </c>
      <c r="Q1700" s="17">
        <v>0.280175280317432</v>
      </c>
      <c r="R1700" s="17">
        <v>0.387051931096555</v>
      </c>
      <c r="S1700" s="17"/>
      <c r="T1700" s="17">
        <v>0.38337194403796998</v>
      </c>
      <c r="U1700" s="17">
        <v>0.40543683363927002</v>
      </c>
      <c r="V1700" s="17">
        <v>0.38078014621644901</v>
      </c>
      <c r="W1700" s="17">
        <v>0.370646394544973</v>
      </c>
      <c r="X1700" s="17"/>
      <c r="Y1700" s="17">
        <v>0.37203545880962802</v>
      </c>
      <c r="Z1700" s="17">
        <v>0.40394916679083298</v>
      </c>
      <c r="AA1700" s="17">
        <v>0.319646949953443</v>
      </c>
      <c r="AB1700" s="17">
        <v>0.333428058643016</v>
      </c>
      <c r="AC1700" s="17">
        <v>0</v>
      </c>
      <c r="AD1700" s="17">
        <v>0.44289419010883502</v>
      </c>
      <c r="AE1700" s="17"/>
      <c r="AF1700" s="17">
        <v>0.37540412882128299</v>
      </c>
      <c r="AG1700" s="17">
        <v>0.40946094881166001</v>
      </c>
      <c r="AH1700" s="17"/>
      <c r="AI1700" s="17">
        <v>0.45264999846194798</v>
      </c>
      <c r="AJ1700" s="17">
        <v>0.41918085176884101</v>
      </c>
      <c r="AK1700" s="17">
        <v>0.36408192587361599</v>
      </c>
      <c r="AL1700" s="17">
        <v>0.39555653791562201</v>
      </c>
      <c r="AM1700" s="17">
        <v>0.40142886056509203</v>
      </c>
      <c r="AN1700" s="17">
        <v>0.25972784561085599</v>
      </c>
      <c r="AO1700" s="17">
        <v>0.30195344933330798</v>
      </c>
      <c r="AP1700" s="17"/>
      <c r="AQ1700" s="17">
        <v>0.351472682558442</v>
      </c>
      <c r="AR1700" s="17">
        <v>0.40478277634397303</v>
      </c>
      <c r="AS1700" s="17"/>
      <c r="AT1700" s="17">
        <v>0.22565491662116099</v>
      </c>
      <c r="AU1700" s="17">
        <v>0.45884279900246</v>
      </c>
      <c r="AV1700" s="17">
        <v>0.38988195262091002</v>
      </c>
      <c r="AW1700" s="17"/>
      <c r="AX1700" s="17">
        <v>0.39814347466828398</v>
      </c>
      <c r="AY1700" s="17">
        <v>0.37841727475711801</v>
      </c>
      <c r="AZ1700" s="17"/>
      <c r="BA1700" s="17">
        <v>0.53850799543833805</v>
      </c>
      <c r="BB1700" s="17">
        <v>0.40306587094223101</v>
      </c>
      <c r="BC1700" s="17">
        <v>0.32628699240508602</v>
      </c>
      <c r="BD1700" s="17">
        <v>0.20263520553038</v>
      </c>
      <c r="BE1700" s="17">
        <v>0.49829995142148698</v>
      </c>
      <c r="BF1700" s="17"/>
      <c r="BG1700" s="17">
        <v>0.431638529849248</v>
      </c>
      <c r="BH1700" s="17">
        <v>0.42429693638469501</v>
      </c>
    </row>
    <row r="1701" spans="2:60" x14ac:dyDescent="0.35">
      <c r="B1701" t="s">
        <v>349</v>
      </c>
      <c r="C1701" s="17">
        <v>0.311983900629204</v>
      </c>
      <c r="D1701" s="17">
        <v>0.28642764879855398</v>
      </c>
      <c r="E1701" s="17">
        <v>0.32989239242232898</v>
      </c>
      <c r="F1701" s="17"/>
      <c r="G1701" s="17">
        <v>0.292859693255762</v>
      </c>
      <c r="H1701" s="17">
        <v>0.33479491983410098</v>
      </c>
      <c r="I1701" s="17">
        <v>0.34839743975071003</v>
      </c>
      <c r="J1701" s="17">
        <v>0.26649832540077001</v>
      </c>
      <c r="K1701" s="17">
        <v>0.31297779660105701</v>
      </c>
      <c r="L1701" s="17">
        <v>0.31586578990226499</v>
      </c>
      <c r="M1701" s="17"/>
      <c r="N1701" s="17">
        <v>0.24411912893789001</v>
      </c>
      <c r="O1701" s="17">
        <v>0.29488407890405499</v>
      </c>
      <c r="P1701" s="17">
        <v>0.36908319075253498</v>
      </c>
      <c r="Q1701" s="17">
        <v>0.37571002628649303</v>
      </c>
      <c r="R1701" s="17">
        <v>0.22445780231260701</v>
      </c>
      <c r="S1701" s="17"/>
      <c r="T1701" s="17">
        <v>0.36142550423289899</v>
      </c>
      <c r="U1701" s="17">
        <v>0.30296531678271399</v>
      </c>
      <c r="V1701" s="17">
        <v>0.28987709959686098</v>
      </c>
      <c r="W1701" s="17">
        <v>0.30463636346636602</v>
      </c>
      <c r="X1701" s="17"/>
      <c r="Y1701" s="17">
        <v>0.26207947840537199</v>
      </c>
      <c r="Z1701" s="17">
        <v>0.29480199745184898</v>
      </c>
      <c r="AA1701" s="17">
        <v>0.44697365777112402</v>
      </c>
      <c r="AB1701" s="17">
        <v>0.49236747478062598</v>
      </c>
      <c r="AC1701" s="17">
        <v>1</v>
      </c>
      <c r="AD1701" s="17">
        <v>0.28620328498265002</v>
      </c>
      <c r="AE1701" s="17"/>
      <c r="AF1701" s="17">
        <v>0.33288657391582599</v>
      </c>
      <c r="AG1701" s="17">
        <v>0.26817535755862498</v>
      </c>
      <c r="AH1701" s="17"/>
      <c r="AI1701" s="17">
        <v>0.17042214121876001</v>
      </c>
      <c r="AJ1701" s="17">
        <v>0.25531144450666798</v>
      </c>
      <c r="AK1701" s="17">
        <v>0.40305720725593802</v>
      </c>
      <c r="AL1701" s="17">
        <v>0.31806664097287302</v>
      </c>
      <c r="AM1701" s="17">
        <v>0.30085882174252498</v>
      </c>
      <c r="AN1701" s="17">
        <v>0.364762981258478</v>
      </c>
      <c r="AO1701" s="17">
        <v>0.385566142048205</v>
      </c>
      <c r="AP1701" s="17"/>
      <c r="AQ1701" s="17">
        <v>0.33160299919180097</v>
      </c>
      <c r="AR1701" s="17">
        <v>0.29550863988765602</v>
      </c>
      <c r="AS1701" s="17"/>
      <c r="AT1701" s="17">
        <v>0.478950478850169</v>
      </c>
      <c r="AU1701" s="17">
        <v>0.24289749928828999</v>
      </c>
      <c r="AV1701" s="17">
        <v>0.29287235433144998</v>
      </c>
      <c r="AW1701" s="17"/>
      <c r="AX1701" s="17">
        <v>0.32609036831744198</v>
      </c>
      <c r="AY1701" s="17">
        <v>0.30605461301222803</v>
      </c>
      <c r="AZ1701" s="17"/>
      <c r="BA1701" s="17">
        <v>0.12548760404141299</v>
      </c>
      <c r="BB1701" s="17">
        <v>0.33847074075975903</v>
      </c>
      <c r="BC1701" s="17">
        <v>0.37055385398082002</v>
      </c>
      <c r="BD1701" s="17">
        <v>0.258295116662421</v>
      </c>
      <c r="BE1701" s="17">
        <v>0.27858649841994598</v>
      </c>
      <c r="BF1701" s="17"/>
      <c r="BG1701" s="17">
        <v>0.29354015109985698</v>
      </c>
      <c r="BH1701" s="17">
        <v>0.27350769396257402</v>
      </c>
    </row>
    <row r="1702" spans="2:60" x14ac:dyDescent="0.35">
      <c r="B1702" t="s">
        <v>350</v>
      </c>
      <c r="C1702" s="17">
        <v>0.19013529814449601</v>
      </c>
      <c r="D1702" s="17">
        <v>0.21477635934215</v>
      </c>
      <c r="E1702" s="17">
        <v>0.17103425925382401</v>
      </c>
      <c r="F1702" s="17"/>
      <c r="G1702" s="17">
        <v>0.242244305166878</v>
      </c>
      <c r="H1702" s="17">
        <v>0.22558887567223099</v>
      </c>
      <c r="I1702" s="17">
        <v>0.31072063097263702</v>
      </c>
      <c r="J1702" s="17">
        <v>0.22502387413188901</v>
      </c>
      <c r="K1702" s="17">
        <v>0.108108238379073</v>
      </c>
      <c r="L1702" s="17">
        <v>6.6250648397341794E-2</v>
      </c>
      <c r="M1702" s="17"/>
      <c r="N1702" s="17">
        <v>0.14531830183474301</v>
      </c>
      <c r="O1702" s="17">
        <v>0.17210722606046999</v>
      </c>
      <c r="P1702" s="17">
        <v>0.181364013696694</v>
      </c>
      <c r="Q1702" s="17">
        <v>0.23103204134932101</v>
      </c>
      <c r="R1702" s="17">
        <v>0.25345591478083501</v>
      </c>
      <c r="S1702" s="17"/>
      <c r="T1702" s="17">
        <v>0.14844195853895101</v>
      </c>
      <c r="U1702" s="17">
        <v>0.14253514805554601</v>
      </c>
      <c r="V1702" s="17">
        <v>0.24073641027180001</v>
      </c>
      <c r="W1702" s="17">
        <v>0.20001333352311801</v>
      </c>
      <c r="X1702" s="17"/>
      <c r="Y1702" s="17">
        <v>0.23482841263467899</v>
      </c>
      <c r="Z1702" s="17">
        <v>0.169950874876245</v>
      </c>
      <c r="AA1702" s="17">
        <v>0.172435711217055</v>
      </c>
      <c r="AB1702" s="17">
        <v>6.2933540034494695E-2</v>
      </c>
      <c r="AC1702" s="17">
        <v>0</v>
      </c>
      <c r="AD1702" s="17">
        <v>0.23746587707507899</v>
      </c>
      <c r="AE1702" s="17"/>
      <c r="AF1702" s="17">
        <v>0.20432950545831599</v>
      </c>
      <c r="AG1702" s="17">
        <v>0.167670718228317</v>
      </c>
      <c r="AH1702" s="17"/>
      <c r="AI1702" s="17">
        <v>0.20766588806727601</v>
      </c>
      <c r="AJ1702" s="17">
        <v>0.20475469526492801</v>
      </c>
      <c r="AK1702" s="17">
        <v>0.150741878375341</v>
      </c>
      <c r="AL1702" s="17">
        <v>0.16006542618245201</v>
      </c>
      <c r="AM1702" s="17">
        <v>0.19726161186461499</v>
      </c>
      <c r="AN1702" s="17">
        <v>0.26014304320750198</v>
      </c>
      <c r="AO1702" s="17">
        <v>0.12080821915267601</v>
      </c>
      <c r="AP1702" s="17"/>
      <c r="AQ1702" s="17">
        <v>0.19578048322618199</v>
      </c>
      <c r="AR1702" s="17">
        <v>0.19649968894709099</v>
      </c>
      <c r="AS1702" s="17"/>
      <c r="AT1702" s="17">
        <v>0.17916305093491</v>
      </c>
      <c r="AU1702" s="17">
        <v>0.17829454012840901</v>
      </c>
      <c r="AV1702" s="17">
        <v>0.22862872898759701</v>
      </c>
      <c r="AW1702" s="17"/>
      <c r="AX1702" s="17">
        <v>0.129448778278202</v>
      </c>
      <c r="AY1702" s="17">
        <v>0.215643301899443</v>
      </c>
      <c r="AZ1702" s="17"/>
      <c r="BA1702" s="17">
        <v>0.247040777728571</v>
      </c>
      <c r="BB1702" s="17">
        <v>0.183839206668233</v>
      </c>
      <c r="BC1702" s="17">
        <v>0.197115896111172</v>
      </c>
      <c r="BD1702" s="17">
        <v>0.30601466633846502</v>
      </c>
      <c r="BE1702" s="17">
        <v>0.100268791175081</v>
      </c>
      <c r="BF1702" s="17"/>
      <c r="BG1702" s="17">
        <v>0.19717211132410001</v>
      </c>
      <c r="BH1702" s="17">
        <v>0.15176568184287001</v>
      </c>
    </row>
    <row r="1703" spans="2:60" x14ac:dyDescent="0.35">
      <c r="B1703" t="s">
        <v>351</v>
      </c>
      <c r="C1703" s="17">
        <v>4.4666829881291698E-2</v>
      </c>
      <c r="D1703" s="17">
        <v>6.3150535221486295E-2</v>
      </c>
      <c r="E1703" s="17">
        <v>2.8894030512520201E-2</v>
      </c>
      <c r="F1703" s="17"/>
      <c r="G1703" s="17">
        <v>9.4142238641889794E-2</v>
      </c>
      <c r="H1703" s="17">
        <v>7.0015023229096196E-2</v>
      </c>
      <c r="I1703" s="17">
        <v>5.6519656310001498E-2</v>
      </c>
      <c r="J1703" s="17">
        <v>3.3204804108480902E-2</v>
      </c>
      <c r="K1703" s="17">
        <v>2.7430018906384201E-2</v>
      </c>
      <c r="L1703" s="17">
        <v>1.24237708114203E-2</v>
      </c>
      <c r="M1703" s="17"/>
      <c r="N1703" s="17">
        <v>3.6628718859055602E-2</v>
      </c>
      <c r="O1703" s="17">
        <v>2.3822274038203299E-2</v>
      </c>
      <c r="P1703" s="17">
        <v>2.9560898709667299E-2</v>
      </c>
      <c r="Q1703" s="17">
        <v>0.113082652046754</v>
      </c>
      <c r="R1703" s="17">
        <v>7.1840467095796903E-2</v>
      </c>
      <c r="S1703" s="17"/>
      <c r="T1703" s="17">
        <v>3.1512965586513002E-2</v>
      </c>
      <c r="U1703" s="17">
        <v>4.0627085513617003E-2</v>
      </c>
      <c r="V1703" s="17">
        <v>5.7544656109392203E-2</v>
      </c>
      <c r="W1703" s="17">
        <v>4.2191942080564503E-2</v>
      </c>
      <c r="X1703" s="17"/>
      <c r="Y1703" s="17">
        <v>4.6154004180651902E-2</v>
      </c>
      <c r="Z1703" s="17">
        <v>4.68773942347138E-2</v>
      </c>
      <c r="AA1703" s="17">
        <v>6.0943681058377899E-2</v>
      </c>
      <c r="AB1703" s="17">
        <v>6.8638898238065502E-2</v>
      </c>
      <c r="AC1703" s="17">
        <v>0</v>
      </c>
      <c r="AD1703" s="17">
        <v>1.48744434191035E-2</v>
      </c>
      <c r="AE1703" s="17"/>
      <c r="AF1703" s="17">
        <v>4.2514469016014002E-2</v>
      </c>
      <c r="AG1703" s="17">
        <v>4.9988566193515903E-2</v>
      </c>
      <c r="AH1703" s="17"/>
      <c r="AI1703" s="17">
        <v>3.40976117907845E-2</v>
      </c>
      <c r="AJ1703" s="17">
        <v>3.8992375336938001E-2</v>
      </c>
      <c r="AK1703" s="17">
        <v>1.1107111299011201E-2</v>
      </c>
      <c r="AL1703" s="17">
        <v>5.8164171102783803E-2</v>
      </c>
      <c r="AM1703" s="17">
        <v>4.2778346285421202E-2</v>
      </c>
      <c r="AN1703" s="17">
        <v>9.3315474175218793E-2</v>
      </c>
      <c r="AO1703" s="17">
        <v>0.14019115791609299</v>
      </c>
      <c r="AP1703" s="17"/>
      <c r="AQ1703" s="17">
        <v>6.20457332696965E-2</v>
      </c>
      <c r="AR1703" s="17">
        <v>2.8952835646048301E-2</v>
      </c>
      <c r="AS1703" s="17"/>
      <c r="AT1703" s="17">
        <v>7.0484286635885907E-2</v>
      </c>
      <c r="AU1703" s="17">
        <v>3.11680630326212E-2</v>
      </c>
      <c r="AV1703" s="17">
        <v>5.3117769409338302E-2</v>
      </c>
      <c r="AW1703" s="17"/>
      <c r="AX1703" s="17">
        <v>2.97753838678128E-2</v>
      </c>
      <c r="AY1703" s="17">
        <v>5.0926062766375499E-2</v>
      </c>
      <c r="AZ1703" s="17"/>
      <c r="BA1703" s="17">
        <v>2.3084988155232501E-2</v>
      </c>
      <c r="BB1703" s="17">
        <v>2.0485982217028902E-2</v>
      </c>
      <c r="BC1703" s="17">
        <v>7.49860242294665E-2</v>
      </c>
      <c r="BD1703" s="17">
        <v>0.142581139875462</v>
      </c>
      <c r="BE1703" s="17">
        <v>3.3046196620444702E-2</v>
      </c>
      <c r="BF1703" s="17"/>
      <c r="BG1703" s="17">
        <v>2.1034264447877499E-2</v>
      </c>
      <c r="BH1703" s="17">
        <v>6.0462099819606201E-2</v>
      </c>
    </row>
    <row r="1704" spans="2:60" x14ac:dyDescent="0.35">
      <c r="B1704" t="s">
        <v>352</v>
      </c>
      <c r="C1704" s="17">
        <v>2.2781163919066399E-2</v>
      </c>
      <c r="D1704" s="17">
        <v>3.2955572733148697E-2</v>
      </c>
      <c r="E1704" s="17">
        <v>1.40723471234778E-2</v>
      </c>
      <c r="F1704" s="17"/>
      <c r="G1704" s="17">
        <v>5.6423128731993698E-2</v>
      </c>
      <c r="H1704" s="17">
        <v>3.4584330649574599E-2</v>
      </c>
      <c r="I1704" s="17">
        <v>0</v>
      </c>
      <c r="J1704" s="17">
        <v>3.1607616782383503E-2</v>
      </c>
      <c r="K1704" s="17">
        <v>1.6340617544280001E-2</v>
      </c>
      <c r="L1704" s="17">
        <v>1.16141664867613E-2</v>
      </c>
      <c r="M1704" s="17"/>
      <c r="N1704" s="17">
        <v>1.4937141353974E-2</v>
      </c>
      <c r="O1704" s="17">
        <v>1.5047827950326101E-2</v>
      </c>
      <c r="P1704" s="17">
        <v>2.96349485554506E-2</v>
      </c>
      <c r="Q1704" s="17">
        <v>0</v>
      </c>
      <c r="R1704" s="17">
        <v>6.3193884714205395E-2</v>
      </c>
      <c r="S1704" s="17"/>
      <c r="T1704" s="17">
        <v>2.5887146866202099E-2</v>
      </c>
      <c r="U1704" s="17">
        <v>4.09508961182335E-2</v>
      </c>
      <c r="V1704" s="17">
        <v>6.3688331262377502E-3</v>
      </c>
      <c r="W1704" s="17">
        <v>2.7279345792131499E-2</v>
      </c>
      <c r="X1704" s="17"/>
      <c r="Y1704" s="17">
        <v>1.89670415515612E-2</v>
      </c>
      <c r="Z1704" s="17">
        <v>4.0444412453167398E-2</v>
      </c>
      <c r="AA1704" s="17">
        <v>0</v>
      </c>
      <c r="AB1704" s="17">
        <v>0</v>
      </c>
      <c r="AC1704" s="17">
        <v>0</v>
      </c>
      <c r="AD1704" s="17">
        <v>0</v>
      </c>
      <c r="AE1704" s="17"/>
      <c r="AF1704" s="17">
        <v>1.43277103135151E-2</v>
      </c>
      <c r="AG1704" s="17">
        <v>3.7209729705468202E-2</v>
      </c>
      <c r="AH1704" s="17"/>
      <c r="AI1704" s="17">
        <v>0</v>
      </c>
      <c r="AJ1704" s="17">
        <v>4.0042569235762E-2</v>
      </c>
      <c r="AK1704" s="17">
        <v>8.48421670034827E-3</v>
      </c>
      <c r="AL1704" s="17">
        <v>0</v>
      </c>
      <c r="AM1704" s="17">
        <v>3.2129915935691401E-2</v>
      </c>
      <c r="AN1704" s="17">
        <v>0</v>
      </c>
      <c r="AO1704" s="17">
        <v>5.1481031549717601E-2</v>
      </c>
      <c r="AP1704" s="17"/>
      <c r="AQ1704" s="17">
        <v>1.6888206387693901E-2</v>
      </c>
      <c r="AR1704" s="17">
        <v>3.3163095523207002E-2</v>
      </c>
      <c r="AS1704" s="17"/>
      <c r="AT1704" s="17">
        <v>1.28820479197768E-2</v>
      </c>
      <c r="AU1704" s="17">
        <v>1.2675988268511599E-2</v>
      </c>
      <c r="AV1704" s="17">
        <v>3.5499194650703898E-2</v>
      </c>
      <c r="AW1704" s="17"/>
      <c r="AX1704" s="17">
        <v>3.8285800934057403E-2</v>
      </c>
      <c r="AY1704" s="17">
        <v>1.6264192109365899E-2</v>
      </c>
      <c r="AZ1704" s="17"/>
      <c r="BA1704" s="17">
        <v>6.5878634636444902E-2</v>
      </c>
      <c r="BB1704" s="17">
        <v>1.1798910416139599E-2</v>
      </c>
      <c r="BC1704" s="17">
        <v>0</v>
      </c>
      <c r="BD1704" s="17">
        <v>5.0053474703946298E-2</v>
      </c>
      <c r="BE1704" s="17">
        <v>3.73380064429151E-2</v>
      </c>
      <c r="BF1704" s="17"/>
      <c r="BG1704" s="17">
        <v>2.32074845187762E-2</v>
      </c>
      <c r="BH1704" s="17">
        <v>4.0520607689759403E-2</v>
      </c>
    </row>
    <row r="1705" spans="2:60" x14ac:dyDescent="0.35">
      <c r="B1705" t="s">
        <v>280</v>
      </c>
      <c r="C1705" s="17">
        <v>4.6177853425814E-2</v>
      </c>
      <c r="D1705" s="17">
        <v>5.37051308758143E-2</v>
      </c>
      <c r="E1705" s="17">
        <v>4.0167352216133698E-2</v>
      </c>
      <c r="F1705" s="17"/>
      <c r="G1705" s="17">
        <v>0.13428743197575399</v>
      </c>
      <c r="H1705" s="17">
        <v>1.4362738806580001E-2</v>
      </c>
      <c r="I1705" s="17">
        <v>1.31283179635957E-2</v>
      </c>
      <c r="J1705" s="17">
        <v>2.61056696666002E-2</v>
      </c>
      <c r="K1705" s="17">
        <v>4.8362690489549602E-2</v>
      </c>
      <c r="L1705" s="17">
        <v>6.9301046396642696E-2</v>
      </c>
      <c r="M1705" s="17"/>
      <c r="N1705" s="17">
        <v>6.4974223485619098E-2</v>
      </c>
      <c r="O1705" s="17">
        <v>7.6931736534483805E-2</v>
      </c>
      <c r="P1705" s="17">
        <v>4.8059261870504501E-2</v>
      </c>
      <c r="Q1705" s="17">
        <v>0</v>
      </c>
      <c r="R1705" s="17">
        <v>0</v>
      </c>
      <c r="S1705" s="17"/>
      <c r="T1705" s="17">
        <v>4.9360480737464699E-2</v>
      </c>
      <c r="U1705" s="17">
        <v>6.7484719890619202E-2</v>
      </c>
      <c r="V1705" s="17">
        <v>2.4692854679259801E-2</v>
      </c>
      <c r="W1705" s="17">
        <v>5.5232620592847601E-2</v>
      </c>
      <c r="X1705" s="17"/>
      <c r="Y1705" s="17">
        <v>6.5935604418108099E-2</v>
      </c>
      <c r="Z1705" s="17">
        <v>4.3976154193191903E-2</v>
      </c>
      <c r="AA1705" s="17">
        <v>0</v>
      </c>
      <c r="AB1705" s="17">
        <v>4.2632028303797601E-2</v>
      </c>
      <c r="AC1705" s="17">
        <v>0</v>
      </c>
      <c r="AD1705" s="17">
        <v>1.85622044143329E-2</v>
      </c>
      <c r="AE1705" s="17"/>
      <c r="AF1705" s="17">
        <v>3.0537612475045599E-2</v>
      </c>
      <c r="AG1705" s="17">
        <v>6.7494679502413404E-2</v>
      </c>
      <c r="AH1705" s="17"/>
      <c r="AI1705" s="17">
        <v>0.13516436046123201</v>
      </c>
      <c r="AJ1705" s="17">
        <v>4.1718063886862902E-2</v>
      </c>
      <c r="AK1705" s="17">
        <v>6.2527660495744694E-2</v>
      </c>
      <c r="AL1705" s="17">
        <v>6.8147223826268893E-2</v>
      </c>
      <c r="AM1705" s="17">
        <v>2.5542443606655699E-2</v>
      </c>
      <c r="AN1705" s="17">
        <v>2.2050655747944702E-2</v>
      </c>
      <c r="AO1705" s="17">
        <v>0</v>
      </c>
      <c r="AP1705" s="17"/>
      <c r="AQ1705" s="17">
        <v>4.2209895366185003E-2</v>
      </c>
      <c r="AR1705" s="17">
        <v>4.1092963652023799E-2</v>
      </c>
      <c r="AS1705" s="17"/>
      <c r="AT1705" s="17">
        <v>3.2865219038097797E-2</v>
      </c>
      <c r="AU1705" s="17">
        <v>7.6121110279707999E-2</v>
      </c>
      <c r="AV1705" s="17">
        <v>0</v>
      </c>
      <c r="AW1705" s="17"/>
      <c r="AX1705" s="17">
        <v>7.8256193934202495E-2</v>
      </c>
      <c r="AY1705" s="17">
        <v>3.2694555455470502E-2</v>
      </c>
      <c r="AZ1705" s="17"/>
      <c r="BA1705" s="17">
        <v>0</v>
      </c>
      <c r="BB1705" s="17">
        <v>4.23392889966085E-2</v>
      </c>
      <c r="BC1705" s="17">
        <v>3.10572332734559E-2</v>
      </c>
      <c r="BD1705" s="17">
        <v>4.0420396889324799E-2</v>
      </c>
      <c r="BE1705" s="17">
        <v>5.2460555920126301E-2</v>
      </c>
      <c r="BF1705" s="17"/>
      <c r="BG1705" s="17">
        <v>3.3407458760140903E-2</v>
      </c>
      <c r="BH1705" s="17">
        <v>4.9446980300495498E-2</v>
      </c>
    </row>
    <row r="1706" spans="2:60" x14ac:dyDescent="0.35">
      <c r="C1706" s="17"/>
      <c r="D1706" s="17"/>
      <c r="E1706" s="17"/>
      <c r="F1706" s="17"/>
      <c r="G1706" s="17"/>
      <c r="H1706" s="17"/>
      <c r="I1706" s="17"/>
      <c r="J1706" s="17"/>
      <c r="K1706" s="17"/>
      <c r="L1706" s="17"/>
      <c r="M1706" s="17"/>
      <c r="N1706" s="17"/>
      <c r="O1706" s="17"/>
      <c r="P1706" s="17"/>
      <c r="Q1706" s="17"/>
      <c r="R1706" s="17"/>
      <c r="S1706" s="17"/>
      <c r="T1706" s="17"/>
      <c r="U1706" s="17"/>
      <c r="V1706" s="17"/>
      <c r="W1706" s="17"/>
      <c r="X1706" s="17"/>
      <c r="Y1706" s="17"/>
      <c r="Z1706" s="17"/>
      <c r="AA1706" s="17"/>
      <c r="AB1706" s="17"/>
      <c r="AC1706" s="17"/>
      <c r="AD1706" s="17"/>
      <c r="AE1706" s="17"/>
      <c r="AF1706" s="17"/>
      <c r="AG1706" s="17"/>
      <c r="AH1706" s="17"/>
      <c r="AI1706" s="17"/>
      <c r="AJ1706" s="17"/>
      <c r="AK1706" s="17"/>
      <c r="AL1706" s="17"/>
      <c r="AM1706" s="17"/>
      <c r="AN1706" s="17"/>
      <c r="AO1706" s="17"/>
      <c r="AP1706" s="17"/>
      <c r="AQ1706" s="17"/>
      <c r="AR1706" s="17"/>
      <c r="AS1706" s="17"/>
      <c r="AT1706" s="17"/>
      <c r="AU1706" s="17"/>
      <c r="AV1706" s="17"/>
      <c r="AW1706" s="17"/>
      <c r="AX1706" s="17"/>
      <c r="AY1706" s="17"/>
      <c r="AZ1706" s="17"/>
      <c r="BA1706" s="17"/>
      <c r="BB1706" s="17"/>
      <c r="BC1706" s="17"/>
      <c r="BD1706" s="17"/>
      <c r="BE1706" s="17"/>
      <c r="BF1706" s="17"/>
      <c r="BG1706" s="17"/>
      <c r="BH1706" s="17"/>
    </row>
    <row r="1707" spans="2:60" x14ac:dyDescent="0.35">
      <c r="B1707" s="6" t="s">
        <v>510</v>
      </c>
      <c r="C1707" s="17"/>
      <c r="D1707" s="17"/>
      <c r="E1707" s="17"/>
      <c r="F1707" s="17"/>
      <c r="G1707" s="17"/>
      <c r="H1707" s="17"/>
      <c r="I1707" s="17"/>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17"/>
      <c r="AF1707" s="17"/>
      <c r="AG1707" s="17"/>
      <c r="AH1707" s="17"/>
      <c r="AI1707" s="17"/>
      <c r="AJ1707" s="17"/>
      <c r="AK1707" s="17"/>
      <c r="AL1707" s="17"/>
      <c r="AM1707" s="17"/>
      <c r="AN1707" s="17"/>
      <c r="AO1707" s="17"/>
      <c r="AP1707" s="17"/>
      <c r="AQ1707" s="17"/>
      <c r="AR1707" s="17"/>
      <c r="AS1707" s="17"/>
      <c r="AT1707" s="17"/>
      <c r="AU1707" s="17"/>
      <c r="AV1707" s="17"/>
      <c r="AW1707" s="17"/>
      <c r="AX1707" s="17"/>
      <c r="AY1707" s="17"/>
      <c r="AZ1707" s="17"/>
      <c r="BA1707" s="17"/>
      <c r="BB1707" s="17"/>
      <c r="BC1707" s="17"/>
      <c r="BD1707" s="17"/>
      <c r="BE1707" s="17"/>
      <c r="BF1707" s="17"/>
      <c r="BG1707" s="17"/>
      <c r="BH1707" s="17"/>
    </row>
    <row r="1708" spans="2:60" x14ac:dyDescent="0.35">
      <c r="B1708" s="24" t="s">
        <v>182</v>
      </c>
      <c r="C1708" s="17"/>
      <c r="D1708" s="17"/>
      <c r="E1708" s="17"/>
      <c r="F1708" s="17"/>
      <c r="G1708" s="17"/>
      <c r="H1708" s="17"/>
      <c r="I1708" s="17"/>
      <c r="J1708" s="17"/>
      <c r="K1708" s="17"/>
      <c r="L1708" s="17"/>
      <c r="M1708" s="17"/>
      <c r="N1708" s="17"/>
      <c r="O1708" s="17"/>
      <c r="P1708" s="17"/>
      <c r="Q1708" s="17"/>
      <c r="R1708" s="17"/>
      <c r="S1708" s="17"/>
      <c r="T1708" s="17"/>
      <c r="U1708" s="17"/>
      <c r="V1708" s="17"/>
      <c r="W1708" s="17"/>
      <c r="X1708" s="17"/>
      <c r="Y1708" s="17"/>
      <c r="Z1708" s="17"/>
      <c r="AA1708" s="17"/>
      <c r="AB1708" s="17"/>
      <c r="AC1708" s="17"/>
      <c r="AD1708" s="17"/>
      <c r="AE1708" s="17"/>
      <c r="AF1708" s="17"/>
      <c r="AG1708" s="17"/>
      <c r="AH1708" s="17"/>
      <c r="AI1708" s="17"/>
      <c r="AJ1708" s="17"/>
      <c r="AK1708" s="17"/>
      <c r="AL1708" s="17"/>
      <c r="AM1708" s="17"/>
      <c r="AN1708" s="17"/>
      <c r="AO1708" s="17"/>
      <c r="AP1708" s="17"/>
      <c r="AQ1708" s="17"/>
      <c r="AR1708" s="17"/>
      <c r="AS1708" s="17"/>
      <c r="AT1708" s="17"/>
      <c r="AU1708" s="17"/>
      <c r="AV1708" s="17"/>
      <c r="AW1708" s="17"/>
      <c r="AX1708" s="17"/>
      <c r="AY1708" s="17"/>
      <c r="AZ1708" s="17"/>
      <c r="BA1708" s="17"/>
      <c r="BB1708" s="17"/>
      <c r="BC1708" s="17"/>
      <c r="BD1708" s="17"/>
      <c r="BE1708" s="17"/>
      <c r="BF1708" s="17"/>
      <c r="BG1708" s="17"/>
      <c r="BH1708" s="17"/>
    </row>
    <row r="1709" spans="2:60" x14ac:dyDescent="0.35">
      <c r="B1709" t="s">
        <v>348</v>
      </c>
      <c r="C1709" s="17">
        <v>0.63551334061181997</v>
      </c>
      <c r="D1709" s="17">
        <v>0.67154445004715901</v>
      </c>
      <c r="E1709" s="17">
        <v>0.60517603260750596</v>
      </c>
      <c r="F1709" s="17"/>
      <c r="G1709" s="17">
        <v>0.38275526479898098</v>
      </c>
      <c r="H1709" s="17">
        <v>0.49268564011848698</v>
      </c>
      <c r="I1709" s="17">
        <v>0.43539973104933399</v>
      </c>
      <c r="J1709" s="17">
        <v>0.73768647338919502</v>
      </c>
      <c r="K1709" s="17">
        <v>0.84505927318712704</v>
      </c>
      <c r="L1709" s="17">
        <v>0.75930539472974101</v>
      </c>
      <c r="M1709" s="17"/>
      <c r="N1709" s="17">
        <v>0.66508135704579197</v>
      </c>
      <c r="O1709" s="17">
        <v>0.74286130615911705</v>
      </c>
      <c r="P1709" s="17">
        <v>0.56935159694497395</v>
      </c>
      <c r="Q1709" s="17">
        <v>0.53528214974216803</v>
      </c>
      <c r="R1709" s="17">
        <v>0.66437265140155999</v>
      </c>
      <c r="S1709" s="17"/>
      <c r="T1709" s="17">
        <v>0.58277591564072695</v>
      </c>
      <c r="U1709" s="17">
        <v>0.79388216150338198</v>
      </c>
      <c r="V1709" s="17">
        <v>0.59890417179300104</v>
      </c>
      <c r="W1709" s="17">
        <v>0.59585058031135296</v>
      </c>
      <c r="X1709" s="17"/>
      <c r="Y1709" s="17">
        <v>0.47193829562563699</v>
      </c>
      <c r="Z1709" s="17">
        <v>0.71535271600206296</v>
      </c>
      <c r="AA1709" s="17">
        <v>0.69843762554039601</v>
      </c>
      <c r="AB1709" s="17">
        <v>0.76145067903167996</v>
      </c>
      <c r="AC1709" s="17">
        <v>0.597967144663754</v>
      </c>
      <c r="AD1709" s="17">
        <v>0.72045822596424403</v>
      </c>
      <c r="AE1709" s="17"/>
      <c r="AF1709" s="17">
        <v>0.64224779465194803</v>
      </c>
      <c r="AG1709" s="17">
        <v>0.61960368067543603</v>
      </c>
      <c r="AH1709" s="17"/>
      <c r="AI1709" s="17">
        <v>0.80577579155332202</v>
      </c>
      <c r="AJ1709" s="17">
        <v>0.65816749220222603</v>
      </c>
      <c r="AK1709" s="17">
        <v>0.56030332486686996</v>
      </c>
      <c r="AL1709" s="17">
        <v>0.70903804107598201</v>
      </c>
      <c r="AM1709" s="17">
        <v>0.586643169835944</v>
      </c>
      <c r="AN1709" s="17">
        <v>0.70331920861701702</v>
      </c>
      <c r="AO1709" s="17">
        <v>0.49853037386104498</v>
      </c>
      <c r="AP1709" s="17"/>
      <c r="AQ1709" s="17">
        <v>0.61619429988361296</v>
      </c>
      <c r="AR1709" s="17">
        <v>0.66559734949447602</v>
      </c>
      <c r="AS1709" s="17"/>
      <c r="AT1709" s="17">
        <v>0.67242867161174102</v>
      </c>
      <c r="AU1709" s="17">
        <v>0.706511166989651</v>
      </c>
      <c r="AV1709" s="17">
        <v>0.51899353151479799</v>
      </c>
      <c r="AW1709" s="17"/>
      <c r="AX1709" s="17">
        <v>0.76206728509770105</v>
      </c>
      <c r="AY1709" s="17">
        <v>0.58916999228014499</v>
      </c>
      <c r="AZ1709" s="17"/>
      <c r="BA1709" s="17">
        <v>0.53746277030075096</v>
      </c>
      <c r="BB1709" s="17">
        <v>0.67714453549120701</v>
      </c>
      <c r="BC1709" s="17">
        <v>0.60122159585868196</v>
      </c>
      <c r="BD1709" s="17">
        <v>0.33375676800847098</v>
      </c>
      <c r="BE1709" s="17">
        <v>0.77250960202749497</v>
      </c>
      <c r="BF1709" s="17"/>
      <c r="BG1709" s="17">
        <v>0.63735067330447004</v>
      </c>
      <c r="BH1709" s="17">
        <v>0.66508253959279395</v>
      </c>
    </row>
    <row r="1710" spans="2:60" x14ac:dyDescent="0.35">
      <c r="B1710" t="s">
        <v>349</v>
      </c>
      <c r="C1710" s="17">
        <v>0.215895836276918</v>
      </c>
      <c r="D1710" s="17">
        <v>0.1624982020363</v>
      </c>
      <c r="E1710" s="17">
        <v>0.25925028579477</v>
      </c>
      <c r="F1710" s="17"/>
      <c r="G1710" s="17">
        <v>0.22777043531112601</v>
      </c>
      <c r="H1710" s="17">
        <v>0.31318858793501902</v>
      </c>
      <c r="I1710" s="17">
        <v>0.39527479538243798</v>
      </c>
      <c r="J1710" s="17">
        <v>0.113204756616576</v>
      </c>
      <c r="K1710" s="17">
        <v>0.123523823908905</v>
      </c>
      <c r="L1710" s="17">
        <v>0.16999471574241001</v>
      </c>
      <c r="M1710" s="17"/>
      <c r="N1710" s="17">
        <v>0.176219141079337</v>
      </c>
      <c r="O1710" s="17">
        <v>0.14282992380353601</v>
      </c>
      <c r="P1710" s="17">
        <v>0.27872940522282402</v>
      </c>
      <c r="Q1710" s="17">
        <v>0.22915091884812799</v>
      </c>
      <c r="R1710" s="17">
        <v>0.232928676440634</v>
      </c>
      <c r="S1710" s="17"/>
      <c r="T1710" s="17">
        <v>0.214238815232278</v>
      </c>
      <c r="U1710" s="17">
        <v>0.113565559026979</v>
      </c>
      <c r="V1710" s="17">
        <v>0.27199535597937502</v>
      </c>
      <c r="W1710" s="17">
        <v>0.21080201352139899</v>
      </c>
      <c r="X1710" s="17"/>
      <c r="Y1710" s="17">
        <v>0.316868398284682</v>
      </c>
      <c r="Z1710" s="17">
        <v>0.15673321478718799</v>
      </c>
      <c r="AA1710" s="17">
        <v>0.18004342402484999</v>
      </c>
      <c r="AB1710" s="17">
        <v>0.115526407721773</v>
      </c>
      <c r="AC1710" s="17">
        <v>0.402032855336246</v>
      </c>
      <c r="AD1710" s="17">
        <v>0.19281977904176001</v>
      </c>
      <c r="AE1710" s="17"/>
      <c r="AF1710" s="17">
        <v>0.21913961916696001</v>
      </c>
      <c r="AG1710" s="17">
        <v>0.217287504693329</v>
      </c>
      <c r="AH1710" s="17"/>
      <c r="AI1710" s="17">
        <v>9.8394493599762003E-2</v>
      </c>
      <c r="AJ1710" s="17">
        <v>0.192658034122931</v>
      </c>
      <c r="AK1710" s="17">
        <v>0.32806004408719402</v>
      </c>
      <c r="AL1710" s="17">
        <v>0.12301327475821799</v>
      </c>
      <c r="AM1710" s="17">
        <v>0.21893642889155801</v>
      </c>
      <c r="AN1710" s="17">
        <v>0.219130170968238</v>
      </c>
      <c r="AO1710" s="17">
        <v>0.26181429750639701</v>
      </c>
      <c r="AP1710" s="17"/>
      <c r="AQ1710" s="17">
        <v>0.224283488975764</v>
      </c>
      <c r="AR1710" s="17">
        <v>0.20118434129683699</v>
      </c>
      <c r="AS1710" s="17"/>
      <c r="AT1710" s="17">
        <v>0.23762875124851099</v>
      </c>
      <c r="AU1710" s="17">
        <v>0.17378081138530799</v>
      </c>
      <c r="AV1710" s="17">
        <v>0.28015659166387002</v>
      </c>
      <c r="AW1710" s="17"/>
      <c r="AX1710" s="17">
        <v>0.12696564339541799</v>
      </c>
      <c r="AY1710" s="17">
        <v>0.248461576702102</v>
      </c>
      <c r="AZ1710" s="17"/>
      <c r="BA1710" s="17">
        <v>0.12963343152104601</v>
      </c>
      <c r="BB1710" s="17">
        <v>0.23948409790147801</v>
      </c>
      <c r="BC1710" s="17">
        <v>0.27886348927652499</v>
      </c>
      <c r="BD1710" s="17">
        <v>0.37372002525468601</v>
      </c>
      <c r="BE1710" s="17">
        <v>9.0839775949484003E-2</v>
      </c>
      <c r="BF1710" s="17"/>
      <c r="BG1710" s="17">
        <v>0.208188801245514</v>
      </c>
      <c r="BH1710" s="17">
        <v>0.160101993415494</v>
      </c>
    </row>
    <row r="1711" spans="2:60" x14ac:dyDescent="0.35">
      <c r="B1711" t="s">
        <v>350</v>
      </c>
      <c r="C1711" s="17">
        <v>7.2035201045456299E-2</v>
      </c>
      <c r="D1711" s="17">
        <v>9.7603926152579096E-2</v>
      </c>
      <c r="E1711" s="17">
        <v>5.2143770661140301E-2</v>
      </c>
      <c r="F1711" s="17"/>
      <c r="G1711" s="17">
        <v>0.16533489688375</v>
      </c>
      <c r="H1711" s="17">
        <v>0.13316242593984101</v>
      </c>
      <c r="I1711" s="17">
        <v>7.4741637747849393E-2</v>
      </c>
      <c r="J1711" s="17">
        <v>9.5597429025934502E-2</v>
      </c>
      <c r="K1711" s="17">
        <v>0</v>
      </c>
      <c r="L1711" s="17">
        <v>1.0167085923354399E-2</v>
      </c>
      <c r="M1711" s="17"/>
      <c r="N1711" s="17">
        <v>5.8925250905587499E-2</v>
      </c>
      <c r="O1711" s="17">
        <v>3.5444796758860503E-2</v>
      </c>
      <c r="P1711" s="17">
        <v>7.52871283705695E-2</v>
      </c>
      <c r="Q1711" s="17">
        <v>0.16617464546128999</v>
      </c>
      <c r="R1711" s="17">
        <v>7.3841814964932306E-2</v>
      </c>
      <c r="S1711" s="17"/>
      <c r="T1711" s="17">
        <v>0.108454826655849</v>
      </c>
      <c r="U1711" s="17">
        <v>7.0142379724524903E-2</v>
      </c>
      <c r="V1711" s="17">
        <v>5.3019059055997401E-2</v>
      </c>
      <c r="W1711" s="17">
        <v>7.8183490876525097E-2</v>
      </c>
      <c r="X1711" s="17"/>
      <c r="Y1711" s="17">
        <v>0.106049412819674</v>
      </c>
      <c r="Z1711" s="17">
        <v>6.9100174487988705E-2</v>
      </c>
      <c r="AA1711" s="17">
        <v>6.5008375096221094E-2</v>
      </c>
      <c r="AB1711" s="17">
        <v>0</v>
      </c>
      <c r="AC1711" s="17">
        <v>0</v>
      </c>
      <c r="AD1711" s="17">
        <v>5.3109268190403097E-2</v>
      </c>
      <c r="AE1711" s="17"/>
      <c r="AF1711" s="17">
        <v>7.8333644359551702E-2</v>
      </c>
      <c r="AG1711" s="17">
        <v>6.4464060329970999E-2</v>
      </c>
      <c r="AH1711" s="17"/>
      <c r="AI1711" s="17">
        <v>2.54988991391569E-2</v>
      </c>
      <c r="AJ1711" s="17">
        <v>5.2454486633339299E-2</v>
      </c>
      <c r="AK1711" s="17">
        <v>5.1926177466222599E-2</v>
      </c>
      <c r="AL1711" s="17">
        <v>0.11304140789193801</v>
      </c>
      <c r="AM1711" s="17">
        <v>9.3176923906149595E-2</v>
      </c>
      <c r="AN1711" s="17">
        <v>7.7550620414745003E-2</v>
      </c>
      <c r="AO1711" s="17">
        <v>0.112838275455715</v>
      </c>
      <c r="AP1711" s="17"/>
      <c r="AQ1711" s="17">
        <v>6.4091330820161704E-2</v>
      </c>
      <c r="AR1711" s="17">
        <v>9.1010877844512506E-2</v>
      </c>
      <c r="AS1711" s="17"/>
      <c r="AT1711" s="17">
        <v>5.0071539247961303E-2</v>
      </c>
      <c r="AU1711" s="17">
        <v>6.2209833346914802E-2</v>
      </c>
      <c r="AV1711" s="17">
        <v>0.10993948791067799</v>
      </c>
      <c r="AW1711" s="17"/>
      <c r="AX1711" s="17">
        <v>6.24844334982365E-2</v>
      </c>
      <c r="AY1711" s="17">
        <v>7.5532638830376905E-2</v>
      </c>
      <c r="AZ1711" s="17"/>
      <c r="BA1711" s="17">
        <v>0.15916946644980801</v>
      </c>
      <c r="BB1711" s="17">
        <v>3.3118056883218901E-2</v>
      </c>
      <c r="BC1711" s="17">
        <v>6.6366016238667502E-2</v>
      </c>
      <c r="BD1711" s="17">
        <v>0.17464532393568799</v>
      </c>
      <c r="BE1711" s="17">
        <v>6.7909205565526196E-2</v>
      </c>
      <c r="BF1711" s="17"/>
      <c r="BG1711" s="17">
        <v>6.9028774462548806E-2</v>
      </c>
      <c r="BH1711" s="17">
        <v>9.4043162461384805E-2</v>
      </c>
    </row>
    <row r="1712" spans="2:60" x14ac:dyDescent="0.35">
      <c r="B1712" t="s">
        <v>351</v>
      </c>
      <c r="C1712" s="17">
        <v>3.0830577919259399E-2</v>
      </c>
      <c r="D1712" s="17">
        <v>1.3831602940345E-2</v>
      </c>
      <c r="E1712" s="17">
        <v>4.4444744289860297E-2</v>
      </c>
      <c r="F1712" s="17"/>
      <c r="G1712" s="17">
        <v>0.10010072476443201</v>
      </c>
      <c r="H1712" s="17">
        <v>1.3609832719312299E-2</v>
      </c>
      <c r="I1712" s="17">
        <v>7.7110185140764301E-2</v>
      </c>
      <c r="J1712" s="17">
        <v>0</v>
      </c>
      <c r="K1712" s="17">
        <v>0</v>
      </c>
      <c r="L1712" s="17">
        <v>3.0548485954737699E-2</v>
      </c>
      <c r="M1712" s="17"/>
      <c r="N1712" s="17">
        <v>3.9133608774460898E-2</v>
      </c>
      <c r="O1712" s="17">
        <v>2.5605739215632899E-2</v>
      </c>
      <c r="P1712" s="17">
        <v>4.4266622895831699E-2</v>
      </c>
      <c r="Q1712" s="17">
        <v>1.6904420145443601E-2</v>
      </c>
      <c r="R1712" s="17">
        <v>0</v>
      </c>
      <c r="S1712" s="17"/>
      <c r="T1712" s="17">
        <v>4.7910352437992298E-2</v>
      </c>
      <c r="U1712" s="17">
        <v>1.13284982483692E-2</v>
      </c>
      <c r="V1712" s="17">
        <v>2.48701594098132E-2</v>
      </c>
      <c r="W1712" s="17">
        <v>4.6465619688152E-2</v>
      </c>
      <c r="X1712" s="17"/>
      <c r="Y1712" s="17">
        <v>3.20051780861847E-2</v>
      </c>
      <c r="Z1712" s="17">
        <v>1.47413788691854E-2</v>
      </c>
      <c r="AA1712" s="17">
        <v>5.6510575338533202E-2</v>
      </c>
      <c r="AB1712" s="17">
        <v>9.8208762602350702E-2</v>
      </c>
      <c r="AC1712" s="17">
        <v>0</v>
      </c>
      <c r="AD1712" s="17">
        <v>2.0527363785819201E-2</v>
      </c>
      <c r="AE1712" s="17"/>
      <c r="AF1712" s="17">
        <v>3.5989948334548098E-2</v>
      </c>
      <c r="AG1712" s="17">
        <v>2.3794868829093901E-2</v>
      </c>
      <c r="AH1712" s="17"/>
      <c r="AI1712" s="17">
        <v>0</v>
      </c>
      <c r="AJ1712" s="17">
        <v>3.1095767439438499E-2</v>
      </c>
      <c r="AK1712" s="17">
        <v>4.3013450706513801E-2</v>
      </c>
      <c r="AL1712" s="17">
        <v>3.9729502246246703E-2</v>
      </c>
      <c r="AM1712" s="17">
        <v>3.2970102529240597E-2</v>
      </c>
      <c r="AN1712" s="17">
        <v>0</v>
      </c>
      <c r="AO1712" s="17">
        <v>4.47887022787848E-2</v>
      </c>
      <c r="AP1712" s="17"/>
      <c r="AQ1712" s="17">
        <v>3.1663539014802802E-2</v>
      </c>
      <c r="AR1712" s="17">
        <v>2.93775592686485E-2</v>
      </c>
      <c r="AS1712" s="17"/>
      <c r="AT1712" s="17">
        <v>1.1657825412302701E-2</v>
      </c>
      <c r="AU1712" s="17">
        <v>1.31996845062604E-2</v>
      </c>
      <c r="AV1712" s="17">
        <v>6.0568469702517801E-2</v>
      </c>
      <c r="AW1712" s="17"/>
      <c r="AX1712" s="17">
        <v>2.0044433181104E-2</v>
      </c>
      <c r="AY1712" s="17">
        <v>3.4780403938407901E-2</v>
      </c>
      <c r="AZ1712" s="17"/>
      <c r="BA1712" s="17">
        <v>3.2183491575563099E-2</v>
      </c>
      <c r="BB1712" s="17">
        <v>3.2109684782561099E-2</v>
      </c>
      <c r="BC1712" s="17">
        <v>3.1920424943380703E-2</v>
      </c>
      <c r="BD1712" s="17">
        <v>3.8746328140252202E-2</v>
      </c>
      <c r="BE1712" s="17">
        <v>3.3098643736098901E-2</v>
      </c>
      <c r="BF1712" s="17"/>
      <c r="BG1712" s="17">
        <v>3.2130711559715301E-2</v>
      </c>
      <c r="BH1712" s="17">
        <v>3.4481459066404402E-2</v>
      </c>
    </row>
    <row r="1713" spans="2:60" x14ac:dyDescent="0.35">
      <c r="B1713" t="s">
        <v>352</v>
      </c>
      <c r="C1713" s="17">
        <v>1.3576371339159701E-2</v>
      </c>
      <c r="D1713" s="17">
        <v>1.34300199657341E-2</v>
      </c>
      <c r="E1713" s="17">
        <v>1.37594671357587E-2</v>
      </c>
      <c r="F1713" s="17"/>
      <c r="G1713" s="17">
        <v>2.50871229574549E-2</v>
      </c>
      <c r="H1713" s="17">
        <v>2.91160021544494E-2</v>
      </c>
      <c r="I1713" s="17">
        <v>1.7473650679613598E-2</v>
      </c>
      <c r="J1713" s="17">
        <v>0</v>
      </c>
      <c r="K1713" s="17">
        <v>1.8698043731592701E-2</v>
      </c>
      <c r="L1713" s="17">
        <v>0</v>
      </c>
      <c r="M1713" s="17"/>
      <c r="N1713" s="17">
        <v>1.30943352020274E-2</v>
      </c>
      <c r="O1713" s="17">
        <v>9.6824116206366499E-3</v>
      </c>
      <c r="P1713" s="17">
        <v>1.6971413311036802E-2</v>
      </c>
      <c r="Q1713" s="17">
        <v>2.46678833865214E-2</v>
      </c>
      <c r="R1713" s="17">
        <v>0</v>
      </c>
      <c r="S1713" s="17"/>
      <c r="T1713" s="17">
        <v>3.2123139621004999E-2</v>
      </c>
      <c r="U1713" s="17">
        <v>0</v>
      </c>
      <c r="V1713" s="17">
        <v>5.1252596818740096E-3</v>
      </c>
      <c r="W1713" s="17">
        <v>2.6831254582273301E-2</v>
      </c>
      <c r="X1713" s="17"/>
      <c r="Y1713" s="17">
        <v>2.1599076941810201E-2</v>
      </c>
      <c r="Z1713" s="17">
        <v>1.6389948158716999E-2</v>
      </c>
      <c r="AA1713" s="17">
        <v>0</v>
      </c>
      <c r="AB1713" s="17">
        <v>0</v>
      </c>
      <c r="AC1713" s="17">
        <v>0</v>
      </c>
      <c r="AD1713" s="17">
        <v>0</v>
      </c>
      <c r="AE1713" s="17"/>
      <c r="AF1713" s="17">
        <v>1.71808304845084E-2</v>
      </c>
      <c r="AG1713" s="17">
        <v>8.4254298888170598E-3</v>
      </c>
      <c r="AH1713" s="17"/>
      <c r="AI1713" s="17">
        <v>0</v>
      </c>
      <c r="AJ1713" s="17">
        <v>1.8493818378412401E-2</v>
      </c>
      <c r="AK1713" s="17">
        <v>0</v>
      </c>
      <c r="AL1713" s="17">
        <v>0</v>
      </c>
      <c r="AM1713" s="17">
        <v>3.5939126365515203E-2</v>
      </c>
      <c r="AN1713" s="17">
        <v>0</v>
      </c>
      <c r="AO1713" s="17">
        <v>0</v>
      </c>
      <c r="AP1713" s="17"/>
      <c r="AQ1713" s="17">
        <v>1.8085701583446599E-2</v>
      </c>
      <c r="AR1713" s="17">
        <v>6.5622385077345998E-3</v>
      </c>
      <c r="AS1713" s="17"/>
      <c r="AT1713" s="17">
        <v>0</v>
      </c>
      <c r="AU1713" s="17">
        <v>1.4191311898953399E-2</v>
      </c>
      <c r="AV1713" s="17">
        <v>1.42721927965439E-2</v>
      </c>
      <c r="AW1713" s="17"/>
      <c r="AX1713" s="17">
        <v>9.9149313007025498E-3</v>
      </c>
      <c r="AY1713" s="17">
        <v>1.49171702513318E-2</v>
      </c>
      <c r="AZ1713" s="17"/>
      <c r="BA1713" s="17">
        <v>7.8345807588310404E-2</v>
      </c>
      <c r="BB1713" s="17">
        <v>0</v>
      </c>
      <c r="BC1713" s="17">
        <v>0</v>
      </c>
      <c r="BD1713" s="17">
        <v>3.7445624061128099E-2</v>
      </c>
      <c r="BE1713" s="17">
        <v>1.7418868479459799E-2</v>
      </c>
      <c r="BF1713" s="17"/>
      <c r="BG1713" s="17">
        <v>2.2319894553357401E-2</v>
      </c>
      <c r="BH1713" s="17">
        <v>2.2322347968194298E-2</v>
      </c>
    </row>
    <row r="1714" spans="2:60" x14ac:dyDescent="0.35">
      <c r="B1714" t="s">
        <v>280</v>
      </c>
      <c r="C1714" s="17">
        <v>3.2148672807387001E-2</v>
      </c>
      <c r="D1714" s="17">
        <v>4.1091798857883201E-2</v>
      </c>
      <c r="E1714" s="17">
        <v>2.5225699510964299E-2</v>
      </c>
      <c r="F1714" s="17"/>
      <c r="G1714" s="17">
        <v>9.8951555284256296E-2</v>
      </c>
      <c r="H1714" s="17">
        <v>1.8237511132891501E-2</v>
      </c>
      <c r="I1714" s="17">
        <v>0</v>
      </c>
      <c r="J1714" s="17">
        <v>5.3511340968294199E-2</v>
      </c>
      <c r="K1714" s="17">
        <v>1.27188591723757E-2</v>
      </c>
      <c r="L1714" s="17">
        <v>2.9984317649756401E-2</v>
      </c>
      <c r="M1714" s="17"/>
      <c r="N1714" s="17">
        <v>4.75463069927951E-2</v>
      </c>
      <c r="O1714" s="17">
        <v>4.3575822442216403E-2</v>
      </c>
      <c r="P1714" s="17">
        <v>1.53938332547639E-2</v>
      </c>
      <c r="Q1714" s="17">
        <v>2.7819982416449E-2</v>
      </c>
      <c r="R1714" s="17">
        <v>2.88568571928743E-2</v>
      </c>
      <c r="S1714" s="17"/>
      <c r="T1714" s="17">
        <v>1.44969504121484E-2</v>
      </c>
      <c r="U1714" s="17">
        <v>1.1081401496745399E-2</v>
      </c>
      <c r="V1714" s="17">
        <v>4.6085994079939102E-2</v>
      </c>
      <c r="W1714" s="17">
        <v>4.18670410202985E-2</v>
      </c>
      <c r="X1714" s="17"/>
      <c r="Y1714" s="17">
        <v>5.1539638242011097E-2</v>
      </c>
      <c r="Z1714" s="17">
        <v>2.7682567694857701E-2</v>
      </c>
      <c r="AA1714" s="17">
        <v>0</v>
      </c>
      <c r="AB1714" s="17">
        <v>2.4814150644196099E-2</v>
      </c>
      <c r="AC1714" s="17">
        <v>0</v>
      </c>
      <c r="AD1714" s="17">
        <v>1.30853630177734E-2</v>
      </c>
      <c r="AE1714" s="17"/>
      <c r="AF1714" s="17">
        <v>7.1081630024842704E-3</v>
      </c>
      <c r="AG1714" s="17">
        <v>6.6424455583353095E-2</v>
      </c>
      <c r="AH1714" s="17"/>
      <c r="AI1714" s="17">
        <v>7.0330815707758898E-2</v>
      </c>
      <c r="AJ1714" s="17">
        <v>4.7130401223652502E-2</v>
      </c>
      <c r="AK1714" s="17">
        <v>1.66970028732004E-2</v>
      </c>
      <c r="AL1714" s="17">
        <v>1.5177774027615099E-2</v>
      </c>
      <c r="AM1714" s="17">
        <v>3.2334248471592102E-2</v>
      </c>
      <c r="AN1714" s="17">
        <v>0</v>
      </c>
      <c r="AO1714" s="17">
        <v>8.2028350898057795E-2</v>
      </c>
      <c r="AP1714" s="17"/>
      <c r="AQ1714" s="17">
        <v>4.5681639722211898E-2</v>
      </c>
      <c r="AR1714" s="17">
        <v>6.2676335877911897E-3</v>
      </c>
      <c r="AS1714" s="17"/>
      <c r="AT1714" s="17">
        <v>2.8213212479483701E-2</v>
      </c>
      <c r="AU1714" s="17">
        <v>3.0107191872912199E-2</v>
      </c>
      <c r="AV1714" s="17">
        <v>1.60697264115926E-2</v>
      </c>
      <c r="AW1714" s="17"/>
      <c r="AX1714" s="17">
        <v>1.85232735268379E-2</v>
      </c>
      <c r="AY1714" s="17">
        <v>3.7138217997636599E-2</v>
      </c>
      <c r="AZ1714" s="17"/>
      <c r="BA1714" s="17">
        <v>6.3205032564521105E-2</v>
      </c>
      <c r="BB1714" s="17">
        <v>1.8143624941535E-2</v>
      </c>
      <c r="BC1714" s="17">
        <v>2.16284736827453E-2</v>
      </c>
      <c r="BD1714" s="17">
        <v>4.1685930599775101E-2</v>
      </c>
      <c r="BE1714" s="17">
        <v>1.8223904241936002E-2</v>
      </c>
      <c r="BF1714" s="17"/>
      <c r="BG1714" s="17">
        <v>3.0981144874394399E-2</v>
      </c>
      <c r="BH1714" s="17">
        <v>2.3968497495728901E-2</v>
      </c>
    </row>
    <row r="1715" spans="2:60" x14ac:dyDescent="0.35">
      <c r="C1715" s="17"/>
      <c r="D1715" s="17"/>
      <c r="E1715" s="17"/>
      <c r="F1715" s="17"/>
      <c r="G1715" s="17"/>
      <c r="H1715" s="17"/>
      <c r="I1715" s="17"/>
      <c r="J1715" s="17"/>
      <c r="K1715" s="17"/>
      <c r="L1715" s="17"/>
      <c r="M1715" s="17"/>
      <c r="N1715" s="17"/>
      <c r="O1715" s="17"/>
      <c r="P1715" s="17"/>
      <c r="Q1715" s="17"/>
      <c r="R1715" s="17"/>
      <c r="S1715" s="17"/>
      <c r="T1715" s="17"/>
      <c r="U1715" s="17"/>
      <c r="V1715" s="17"/>
      <c r="W1715" s="17"/>
      <c r="X1715" s="17"/>
      <c r="Y1715" s="17"/>
      <c r="Z1715" s="17"/>
      <c r="AA1715" s="17"/>
      <c r="AB1715" s="17"/>
      <c r="AC1715" s="17"/>
      <c r="AD1715" s="17"/>
      <c r="AE1715" s="17"/>
      <c r="AF1715" s="17"/>
      <c r="AG1715" s="17"/>
      <c r="AH1715" s="17"/>
      <c r="AI1715" s="17"/>
      <c r="AJ1715" s="17"/>
      <c r="AK1715" s="17"/>
      <c r="AL1715" s="17"/>
      <c r="AM1715" s="17"/>
      <c r="AN1715" s="17"/>
      <c r="AO1715" s="17"/>
      <c r="AP1715" s="17"/>
      <c r="AQ1715" s="17"/>
      <c r="AR1715" s="17"/>
      <c r="AS1715" s="17"/>
      <c r="AT1715" s="17"/>
      <c r="AU1715" s="17"/>
      <c r="AV1715" s="17"/>
      <c r="AW1715" s="17"/>
      <c r="AX1715" s="17"/>
      <c r="AY1715" s="17"/>
      <c r="AZ1715" s="17"/>
      <c r="BA1715" s="17"/>
      <c r="BB1715" s="17"/>
      <c r="BC1715" s="17"/>
      <c r="BD1715" s="17"/>
      <c r="BE1715" s="17"/>
      <c r="BF1715" s="17"/>
      <c r="BG1715" s="17"/>
      <c r="BH1715" s="17"/>
    </row>
    <row r="1716" spans="2:60" x14ac:dyDescent="0.35">
      <c r="B1716" s="6" t="s">
        <v>511</v>
      </c>
      <c r="C1716" s="17"/>
      <c r="D1716" s="17"/>
      <c r="E1716" s="17"/>
      <c r="F1716" s="17"/>
      <c r="G1716" s="17"/>
      <c r="H1716" s="17"/>
      <c r="I1716" s="17"/>
      <c r="J1716" s="17"/>
      <c r="K1716" s="17"/>
      <c r="L1716" s="17"/>
      <c r="M1716" s="17"/>
      <c r="N1716" s="17"/>
      <c r="O1716" s="17"/>
      <c r="P1716" s="17"/>
      <c r="Q1716" s="17"/>
      <c r="R1716" s="17"/>
      <c r="S1716" s="17"/>
      <c r="T1716" s="17"/>
      <c r="U1716" s="17"/>
      <c r="V1716" s="17"/>
      <c r="W1716" s="17"/>
      <c r="X1716" s="17"/>
      <c r="Y1716" s="17"/>
      <c r="Z1716" s="17"/>
      <c r="AA1716" s="17"/>
      <c r="AB1716" s="17"/>
      <c r="AC1716" s="17"/>
      <c r="AD1716" s="17"/>
      <c r="AE1716" s="17"/>
      <c r="AF1716" s="17"/>
      <c r="AG1716" s="17"/>
      <c r="AH1716" s="17"/>
      <c r="AI1716" s="17"/>
      <c r="AJ1716" s="17"/>
      <c r="AK1716" s="17"/>
      <c r="AL1716" s="17"/>
      <c r="AM1716" s="17"/>
      <c r="AN1716" s="17"/>
      <c r="AO1716" s="17"/>
      <c r="AP1716" s="17"/>
      <c r="AQ1716" s="17"/>
      <c r="AR1716" s="17"/>
      <c r="AS1716" s="17"/>
      <c r="AT1716" s="17"/>
      <c r="AU1716" s="17"/>
      <c r="AV1716" s="17"/>
      <c r="AW1716" s="17"/>
      <c r="AX1716" s="17"/>
      <c r="AY1716" s="17"/>
      <c r="AZ1716" s="17"/>
      <c r="BA1716" s="17"/>
      <c r="BB1716" s="17"/>
      <c r="BC1716" s="17"/>
      <c r="BD1716" s="17"/>
      <c r="BE1716" s="17"/>
      <c r="BF1716" s="17"/>
      <c r="BG1716" s="17"/>
      <c r="BH1716" s="17"/>
    </row>
    <row r="1717" spans="2:60" x14ac:dyDescent="0.35">
      <c r="B1717" s="24" t="s">
        <v>182</v>
      </c>
      <c r="C1717" s="17"/>
      <c r="D1717" s="17"/>
      <c r="E1717" s="17"/>
      <c r="F1717" s="17"/>
      <c r="G1717" s="17"/>
      <c r="H1717" s="17"/>
      <c r="I1717" s="17"/>
      <c r="J1717" s="17"/>
      <c r="K1717" s="17"/>
      <c r="L1717" s="17"/>
      <c r="M1717" s="17"/>
      <c r="N1717" s="17"/>
      <c r="O1717" s="17"/>
      <c r="P1717" s="17"/>
      <c r="Q1717" s="17"/>
      <c r="R1717" s="17"/>
      <c r="S1717" s="17"/>
      <c r="T1717" s="17"/>
      <c r="U1717" s="17"/>
      <c r="V1717" s="17"/>
      <c r="W1717" s="17"/>
      <c r="X1717" s="17"/>
      <c r="Y1717" s="17"/>
      <c r="Z1717" s="17"/>
      <c r="AA1717" s="17"/>
      <c r="AB1717" s="17"/>
      <c r="AC1717" s="17"/>
      <c r="AD1717" s="17"/>
      <c r="AE1717" s="17"/>
      <c r="AF1717" s="17"/>
      <c r="AG1717" s="17"/>
      <c r="AH1717" s="17"/>
      <c r="AI1717" s="17"/>
      <c r="AJ1717" s="17"/>
      <c r="AK1717" s="17"/>
      <c r="AL1717" s="17"/>
      <c r="AM1717" s="17"/>
      <c r="AN1717" s="17"/>
      <c r="AO1717" s="17"/>
      <c r="AP1717" s="17"/>
      <c r="AQ1717" s="17"/>
      <c r="AR1717" s="17"/>
      <c r="AS1717" s="17"/>
      <c r="AT1717" s="17"/>
      <c r="AU1717" s="17"/>
      <c r="AV1717" s="17"/>
      <c r="AW1717" s="17"/>
      <c r="AX1717" s="17"/>
      <c r="AY1717" s="17"/>
      <c r="AZ1717" s="17"/>
      <c r="BA1717" s="17"/>
      <c r="BB1717" s="17"/>
      <c r="BC1717" s="17"/>
      <c r="BD1717" s="17"/>
      <c r="BE1717" s="17"/>
      <c r="BF1717" s="17"/>
      <c r="BG1717" s="17"/>
      <c r="BH1717" s="17"/>
    </row>
    <row r="1718" spans="2:60" x14ac:dyDescent="0.35">
      <c r="B1718" t="s">
        <v>348</v>
      </c>
      <c r="C1718" s="17">
        <v>0.74876482780246201</v>
      </c>
      <c r="D1718" s="17">
        <v>0.744367952266769</v>
      </c>
      <c r="E1718" s="17">
        <v>0.75491156976033003</v>
      </c>
      <c r="F1718" s="17"/>
      <c r="G1718" s="17">
        <v>0.54168140646406404</v>
      </c>
      <c r="H1718" s="17">
        <v>0.73684305475270095</v>
      </c>
      <c r="I1718" s="17">
        <v>0.65265710800378995</v>
      </c>
      <c r="J1718" s="17">
        <v>0.72636308263231397</v>
      </c>
      <c r="K1718" s="17">
        <v>0.87219506031849003</v>
      </c>
      <c r="L1718" s="17">
        <v>0.91303435518662301</v>
      </c>
      <c r="M1718" s="17"/>
      <c r="N1718" s="17">
        <v>0.74849452494953495</v>
      </c>
      <c r="O1718" s="17">
        <v>0.84301378013863904</v>
      </c>
      <c r="P1718" s="17">
        <v>0.72298813624374403</v>
      </c>
      <c r="Q1718" s="17">
        <v>0.68109593484924202</v>
      </c>
      <c r="R1718" s="17">
        <v>0.67606071528859002</v>
      </c>
      <c r="S1718" s="17"/>
      <c r="T1718" s="17">
        <v>0.75484441363250399</v>
      </c>
      <c r="U1718" s="17">
        <v>0.78445502008866896</v>
      </c>
      <c r="V1718" s="17">
        <v>0.71486505587803395</v>
      </c>
      <c r="W1718" s="17">
        <v>0.77149840856414098</v>
      </c>
      <c r="X1718" s="17"/>
      <c r="Y1718" s="17">
        <v>0.71890760225339401</v>
      </c>
      <c r="Z1718" s="17">
        <v>0.78151287008081705</v>
      </c>
      <c r="AA1718" s="17">
        <v>0.58879073140118698</v>
      </c>
      <c r="AB1718" s="17">
        <v>0.72721212300190197</v>
      </c>
      <c r="AC1718" s="17">
        <v>1</v>
      </c>
      <c r="AD1718" s="17">
        <v>0.77443336130352403</v>
      </c>
      <c r="AE1718" s="17"/>
      <c r="AF1718" s="17">
        <v>0.75460592472335797</v>
      </c>
      <c r="AG1718" s="17">
        <v>0.73611217639659399</v>
      </c>
      <c r="AH1718" s="17"/>
      <c r="AI1718" s="17">
        <v>0.75839760330668504</v>
      </c>
      <c r="AJ1718" s="17">
        <v>0.78943471433697598</v>
      </c>
      <c r="AK1718" s="17">
        <v>0.77908568283322699</v>
      </c>
      <c r="AL1718" s="17">
        <v>0.63026090611376295</v>
      </c>
      <c r="AM1718" s="17">
        <v>0.72589166970530905</v>
      </c>
      <c r="AN1718" s="17">
        <v>0.72825845643099196</v>
      </c>
      <c r="AO1718" s="17">
        <v>0.785983271696295</v>
      </c>
      <c r="AP1718" s="17"/>
      <c r="AQ1718" s="17">
        <v>0.70225356940924399</v>
      </c>
      <c r="AR1718" s="17">
        <v>0.80556770594460403</v>
      </c>
      <c r="AS1718" s="17"/>
      <c r="AT1718" s="17">
        <v>0.75127471393137801</v>
      </c>
      <c r="AU1718" s="17">
        <v>0.77803860771768996</v>
      </c>
      <c r="AV1718" s="17">
        <v>0.72593072528684899</v>
      </c>
      <c r="AW1718" s="17"/>
      <c r="AX1718" s="17">
        <v>0.82973472663397896</v>
      </c>
      <c r="AY1718" s="17">
        <v>0.71873930830938204</v>
      </c>
      <c r="AZ1718" s="17"/>
      <c r="BA1718" s="17">
        <v>0.781584887019245</v>
      </c>
      <c r="BB1718" s="17">
        <v>0.71277762301930703</v>
      </c>
      <c r="BC1718" s="17">
        <v>0.74153122724993303</v>
      </c>
      <c r="BD1718" s="17">
        <v>0.71179064755335297</v>
      </c>
      <c r="BE1718" s="17">
        <v>0.88708188155493395</v>
      </c>
      <c r="BF1718" s="17"/>
      <c r="BG1718" s="17">
        <v>0.72847569258120304</v>
      </c>
      <c r="BH1718" s="17">
        <v>0.84330491362584803</v>
      </c>
    </row>
    <row r="1719" spans="2:60" x14ac:dyDescent="0.35">
      <c r="B1719" t="s">
        <v>349</v>
      </c>
      <c r="C1719" s="17">
        <v>0.12987984407939501</v>
      </c>
      <c r="D1719" s="17">
        <v>0.136627940511448</v>
      </c>
      <c r="E1719" s="17">
        <v>0.12654970281472</v>
      </c>
      <c r="F1719" s="17"/>
      <c r="G1719" s="17">
        <v>0.29816115230107298</v>
      </c>
      <c r="H1719" s="17">
        <v>0.14412745870131799</v>
      </c>
      <c r="I1719" s="17">
        <v>0.14335370716721399</v>
      </c>
      <c r="J1719" s="17">
        <v>0.120312671171042</v>
      </c>
      <c r="K1719" s="17">
        <v>0.100051009303279</v>
      </c>
      <c r="L1719" s="17">
        <v>2.8372241624027999E-2</v>
      </c>
      <c r="M1719" s="17"/>
      <c r="N1719" s="17">
        <v>0.101640473928684</v>
      </c>
      <c r="O1719" s="17">
        <v>9.9570747718840294E-2</v>
      </c>
      <c r="P1719" s="17">
        <v>0.139249252492848</v>
      </c>
      <c r="Q1719" s="17">
        <v>0.16723230476971801</v>
      </c>
      <c r="R1719" s="17">
        <v>0.17833140536720701</v>
      </c>
      <c r="S1719" s="17"/>
      <c r="T1719" s="17">
        <v>7.3715138019854798E-2</v>
      </c>
      <c r="U1719" s="17">
        <v>0.13328954350775099</v>
      </c>
      <c r="V1719" s="17">
        <v>0.18140220487797401</v>
      </c>
      <c r="W1719" s="17">
        <v>8.2862488916978796E-2</v>
      </c>
      <c r="X1719" s="17"/>
      <c r="Y1719" s="17">
        <v>0.117561703420393</v>
      </c>
      <c r="Z1719" s="17">
        <v>0.128576674341145</v>
      </c>
      <c r="AA1719" s="17">
        <v>0.20625663311537801</v>
      </c>
      <c r="AB1719" s="17">
        <v>0.18039249249301201</v>
      </c>
      <c r="AC1719" s="17">
        <v>0</v>
      </c>
      <c r="AD1719" s="17">
        <v>0.120750831328994</v>
      </c>
      <c r="AE1719" s="17"/>
      <c r="AF1719" s="17">
        <v>0.10625222084078401</v>
      </c>
      <c r="AG1719" s="17">
        <v>0.16503217005544901</v>
      </c>
      <c r="AH1719" s="17"/>
      <c r="AI1719" s="17">
        <v>0.10135761046518001</v>
      </c>
      <c r="AJ1719" s="17">
        <v>0.15307971597546099</v>
      </c>
      <c r="AK1719" s="17">
        <v>0.129818267131212</v>
      </c>
      <c r="AL1719" s="17">
        <v>0.185169876226637</v>
      </c>
      <c r="AM1719" s="17">
        <v>0.102347280919437</v>
      </c>
      <c r="AN1719" s="17">
        <v>0.11694435556556899</v>
      </c>
      <c r="AO1719" s="17">
        <v>0.114871350662687</v>
      </c>
      <c r="AP1719" s="17"/>
      <c r="AQ1719" s="17">
        <v>0.15448116175883</v>
      </c>
      <c r="AR1719" s="17">
        <v>9.0526279616441496E-2</v>
      </c>
      <c r="AS1719" s="17"/>
      <c r="AT1719" s="17">
        <v>0.136529582558228</v>
      </c>
      <c r="AU1719" s="17">
        <v>0.119094081729232</v>
      </c>
      <c r="AV1719" s="17">
        <v>0.13171996874550099</v>
      </c>
      <c r="AW1719" s="17"/>
      <c r="AX1719" s="17">
        <v>5.67259494812365E-2</v>
      </c>
      <c r="AY1719" s="17">
        <v>0.15700700762966899</v>
      </c>
      <c r="AZ1719" s="17"/>
      <c r="BA1719" s="17">
        <v>6.5812857995502697E-2</v>
      </c>
      <c r="BB1719" s="17">
        <v>0.15966133761906501</v>
      </c>
      <c r="BC1719" s="17">
        <v>0.16746099858121899</v>
      </c>
      <c r="BD1719" s="17">
        <v>5.4174646403631198E-2</v>
      </c>
      <c r="BE1719" s="17">
        <v>5.5738750739671099E-2</v>
      </c>
      <c r="BF1719" s="17"/>
      <c r="BG1719" s="17">
        <v>0.13825022670190601</v>
      </c>
      <c r="BH1719" s="17">
        <v>5.5348133686019999E-2</v>
      </c>
    </row>
    <row r="1720" spans="2:60" x14ac:dyDescent="0.35">
      <c r="B1720" t="s">
        <v>350</v>
      </c>
      <c r="C1720" s="17">
        <v>5.5075016033769797E-2</v>
      </c>
      <c r="D1720" s="17">
        <v>5.6446610720278498E-2</v>
      </c>
      <c r="E1720" s="17">
        <v>5.5025889887270099E-2</v>
      </c>
      <c r="F1720" s="17"/>
      <c r="G1720" s="17">
        <v>8.9606844214856096E-2</v>
      </c>
      <c r="H1720" s="17">
        <v>4.8569301551017401E-2</v>
      </c>
      <c r="I1720" s="17">
        <v>0.104594212010985</v>
      </c>
      <c r="J1720" s="17">
        <v>6.7183715840203106E-2</v>
      </c>
      <c r="K1720" s="17">
        <v>0</v>
      </c>
      <c r="L1720" s="17">
        <v>2.1488458629239399E-2</v>
      </c>
      <c r="M1720" s="17"/>
      <c r="N1720" s="17">
        <v>3.3948157917699603E-2</v>
      </c>
      <c r="O1720" s="17">
        <v>2.11185007375897E-2</v>
      </c>
      <c r="P1720" s="17">
        <v>6.5069122955370498E-2</v>
      </c>
      <c r="Q1720" s="17">
        <v>0.113252776888662</v>
      </c>
      <c r="R1720" s="17">
        <v>8.9743786684321106E-2</v>
      </c>
      <c r="S1720" s="17"/>
      <c r="T1720" s="17">
        <v>8.1859376520457897E-2</v>
      </c>
      <c r="U1720" s="17">
        <v>2.97736773020616E-2</v>
      </c>
      <c r="V1720" s="17">
        <v>5.0250956726457102E-2</v>
      </c>
      <c r="W1720" s="17">
        <v>6.36502567438747E-2</v>
      </c>
      <c r="X1720" s="17"/>
      <c r="Y1720" s="17">
        <v>9.1605275999055796E-2</v>
      </c>
      <c r="Z1720" s="17">
        <v>3.0390582917967701E-2</v>
      </c>
      <c r="AA1720" s="17">
        <v>9.4566920571446902E-2</v>
      </c>
      <c r="AB1720" s="17">
        <v>4.0504611038694502E-2</v>
      </c>
      <c r="AC1720" s="17">
        <v>0</v>
      </c>
      <c r="AD1720" s="17">
        <v>2.81975763603486E-2</v>
      </c>
      <c r="AE1720" s="17"/>
      <c r="AF1720" s="17">
        <v>7.7714195153964299E-2</v>
      </c>
      <c r="AG1720" s="17">
        <v>2.4639551912166501E-2</v>
      </c>
      <c r="AH1720" s="17"/>
      <c r="AI1720" s="17">
        <v>2.37664469181086E-2</v>
      </c>
      <c r="AJ1720" s="17">
        <v>2.7942967598351399E-2</v>
      </c>
      <c r="AK1720" s="17">
        <v>5.0757661790890703E-2</v>
      </c>
      <c r="AL1720" s="17">
        <v>4.01752288790014E-2</v>
      </c>
      <c r="AM1720" s="17">
        <v>7.6228910406611602E-2</v>
      </c>
      <c r="AN1720" s="17">
        <v>0.154797188003439</v>
      </c>
      <c r="AO1720" s="17">
        <v>0</v>
      </c>
      <c r="AP1720" s="17"/>
      <c r="AQ1720" s="17">
        <v>7.5401120259061802E-2</v>
      </c>
      <c r="AR1720" s="17">
        <v>4.2059310752630003E-2</v>
      </c>
      <c r="AS1720" s="17"/>
      <c r="AT1720" s="17">
        <v>2.7479061405045298E-2</v>
      </c>
      <c r="AU1720" s="17">
        <v>5.1057309306153903E-2</v>
      </c>
      <c r="AV1720" s="17">
        <v>8.6251432182298401E-2</v>
      </c>
      <c r="AW1720" s="17"/>
      <c r="AX1720" s="17">
        <v>2.62613167640477E-2</v>
      </c>
      <c r="AY1720" s="17">
        <v>6.5759805092120802E-2</v>
      </c>
      <c r="AZ1720" s="17"/>
      <c r="BA1720" s="17">
        <v>0.102844331611885</v>
      </c>
      <c r="BB1720" s="17">
        <v>4.4350073648274299E-2</v>
      </c>
      <c r="BC1720" s="17">
        <v>4.5051224294627698E-2</v>
      </c>
      <c r="BD1720" s="17">
        <v>0.17946723704532</v>
      </c>
      <c r="BE1720" s="17">
        <v>2.8598553331539E-2</v>
      </c>
      <c r="BF1720" s="17"/>
      <c r="BG1720" s="17">
        <v>5.7695277004784898E-2</v>
      </c>
      <c r="BH1720" s="17">
        <v>6.6276270452190797E-2</v>
      </c>
    </row>
    <row r="1721" spans="2:60" x14ac:dyDescent="0.35">
      <c r="B1721" t="s">
        <v>351</v>
      </c>
      <c r="C1721" s="17">
        <v>1.86868445202025E-2</v>
      </c>
      <c r="D1721" s="17">
        <v>1.8122064647011601E-2</v>
      </c>
      <c r="E1721" s="17">
        <v>1.9612592629493199E-2</v>
      </c>
      <c r="F1721" s="17"/>
      <c r="G1721" s="17">
        <v>2.4247217133791899E-2</v>
      </c>
      <c r="H1721" s="17">
        <v>4.7241048959307599E-2</v>
      </c>
      <c r="I1721" s="17">
        <v>1.38848649490075E-2</v>
      </c>
      <c r="J1721" s="17">
        <v>2.3751759411006601E-2</v>
      </c>
      <c r="K1721" s="17">
        <v>0</v>
      </c>
      <c r="L1721" s="17">
        <v>0</v>
      </c>
      <c r="M1721" s="17"/>
      <c r="N1721" s="17">
        <v>2.3416387080447399E-2</v>
      </c>
      <c r="O1721" s="17">
        <v>9.0611888853452897E-3</v>
      </c>
      <c r="P1721" s="17">
        <v>2.0386112374433499E-2</v>
      </c>
      <c r="Q1721" s="17">
        <v>1.7252303041181801E-2</v>
      </c>
      <c r="R1721" s="17">
        <v>3.1128473152188599E-2</v>
      </c>
      <c r="S1721" s="17"/>
      <c r="T1721" s="17">
        <v>2.58557418417035E-2</v>
      </c>
      <c r="U1721" s="17">
        <v>9.7821422266764005E-3</v>
      </c>
      <c r="V1721" s="17">
        <v>1.9911533597914401E-2</v>
      </c>
      <c r="W1721" s="17">
        <v>1.8285620135553099E-2</v>
      </c>
      <c r="X1721" s="17"/>
      <c r="Y1721" s="17">
        <v>2.4295091415056199E-2</v>
      </c>
      <c r="Z1721" s="17">
        <v>1.1789717884171399E-2</v>
      </c>
      <c r="AA1721" s="17">
        <v>6.4069228202853296E-2</v>
      </c>
      <c r="AB1721" s="17">
        <v>0</v>
      </c>
      <c r="AC1721" s="17">
        <v>0</v>
      </c>
      <c r="AD1721" s="17">
        <v>2.3930841049779199E-2</v>
      </c>
      <c r="AE1721" s="17"/>
      <c r="AF1721" s="17">
        <v>9.9650808477587394E-3</v>
      </c>
      <c r="AG1721" s="17">
        <v>3.1133728644066001E-2</v>
      </c>
      <c r="AH1721" s="17"/>
      <c r="AI1721" s="17">
        <v>0</v>
      </c>
      <c r="AJ1721" s="17">
        <v>9.7010455673426695E-3</v>
      </c>
      <c r="AK1721" s="17">
        <v>9.3130156288320897E-3</v>
      </c>
      <c r="AL1721" s="17">
        <v>4.9489826417616602E-2</v>
      </c>
      <c r="AM1721" s="17">
        <v>3.7451989589194497E-2</v>
      </c>
      <c r="AN1721" s="17">
        <v>0</v>
      </c>
      <c r="AO1721" s="17">
        <v>0</v>
      </c>
      <c r="AP1721" s="17"/>
      <c r="AQ1721" s="17">
        <v>3.0240965672838901E-2</v>
      </c>
      <c r="AR1721" s="17">
        <v>6.2739381851440101E-3</v>
      </c>
      <c r="AS1721" s="17"/>
      <c r="AT1721" s="17">
        <v>3.9981986085611598E-2</v>
      </c>
      <c r="AU1721" s="17">
        <v>1.1664270156132001E-2</v>
      </c>
      <c r="AV1721" s="17">
        <v>1.63487714511866E-2</v>
      </c>
      <c r="AW1721" s="17"/>
      <c r="AX1721" s="17">
        <v>2.70494007904909E-2</v>
      </c>
      <c r="AY1721" s="17">
        <v>1.5585814385189099E-2</v>
      </c>
      <c r="AZ1721" s="17"/>
      <c r="BA1721" s="17">
        <v>0</v>
      </c>
      <c r="BB1721" s="17">
        <v>3.2579487362823997E-2</v>
      </c>
      <c r="BC1721" s="17">
        <v>1.5698905413355699E-2</v>
      </c>
      <c r="BD1721" s="17">
        <v>5.4567468997695198E-2</v>
      </c>
      <c r="BE1721" s="17">
        <v>0</v>
      </c>
      <c r="BF1721" s="17"/>
      <c r="BG1721" s="17">
        <v>2.51466230229049E-2</v>
      </c>
      <c r="BH1721" s="17">
        <v>1.36275972605791E-2</v>
      </c>
    </row>
    <row r="1722" spans="2:60" x14ac:dyDescent="0.35">
      <c r="B1722" t="s">
        <v>352</v>
      </c>
      <c r="C1722" s="17">
        <v>8.75867503915175E-3</v>
      </c>
      <c r="D1722" s="17">
        <v>1.3729091232563599E-2</v>
      </c>
      <c r="E1722" s="17">
        <v>4.4033445572035602E-3</v>
      </c>
      <c r="F1722" s="17"/>
      <c r="G1722" s="17">
        <v>1.93865922481481E-2</v>
      </c>
      <c r="H1722" s="17">
        <v>2.3219136035655102E-2</v>
      </c>
      <c r="I1722" s="17">
        <v>0</v>
      </c>
      <c r="J1722" s="17">
        <v>1.14573471963697E-2</v>
      </c>
      <c r="K1722" s="17">
        <v>0</v>
      </c>
      <c r="L1722" s="17">
        <v>0</v>
      </c>
      <c r="M1722" s="17"/>
      <c r="N1722" s="17">
        <v>1.0281288437783601E-2</v>
      </c>
      <c r="O1722" s="17">
        <v>0</v>
      </c>
      <c r="P1722" s="17">
        <v>2.13531937116497E-2</v>
      </c>
      <c r="Q1722" s="17">
        <v>0</v>
      </c>
      <c r="R1722" s="17">
        <v>0</v>
      </c>
      <c r="S1722" s="17"/>
      <c r="T1722" s="17">
        <v>1.1145699458953001E-2</v>
      </c>
      <c r="U1722" s="17">
        <v>9.6369522912755495E-3</v>
      </c>
      <c r="V1722" s="17">
        <v>0</v>
      </c>
      <c r="W1722" s="17">
        <v>2.2592249134915601E-2</v>
      </c>
      <c r="X1722" s="17"/>
      <c r="Y1722" s="17">
        <v>0</v>
      </c>
      <c r="Z1722" s="17">
        <v>5.0476471306874502E-3</v>
      </c>
      <c r="AA1722" s="17">
        <v>4.6316486709135303E-2</v>
      </c>
      <c r="AB1722" s="17">
        <v>5.1890773466392003E-2</v>
      </c>
      <c r="AC1722" s="17">
        <v>0</v>
      </c>
      <c r="AD1722" s="17">
        <v>0</v>
      </c>
      <c r="AE1722" s="17"/>
      <c r="AF1722" s="17">
        <v>1.1693073323949E-2</v>
      </c>
      <c r="AG1722" s="17">
        <v>4.8430498780116498E-3</v>
      </c>
      <c r="AH1722" s="17"/>
      <c r="AI1722" s="17">
        <v>5.4974411172252401E-2</v>
      </c>
      <c r="AJ1722" s="17">
        <v>9.4473625873550196E-3</v>
      </c>
      <c r="AK1722" s="17">
        <v>0</v>
      </c>
      <c r="AL1722" s="17">
        <v>0</v>
      </c>
      <c r="AM1722" s="17">
        <v>7.8442952959035996E-3</v>
      </c>
      <c r="AN1722" s="17">
        <v>0</v>
      </c>
      <c r="AO1722" s="17">
        <v>0</v>
      </c>
      <c r="AP1722" s="17"/>
      <c r="AQ1722" s="17">
        <v>4.25323483716892E-3</v>
      </c>
      <c r="AR1722" s="17">
        <v>0</v>
      </c>
      <c r="AS1722" s="17"/>
      <c r="AT1722" s="17">
        <v>2.0099484887004401E-2</v>
      </c>
      <c r="AU1722" s="17">
        <v>0</v>
      </c>
      <c r="AV1722" s="17">
        <v>1.3863477285245699E-2</v>
      </c>
      <c r="AW1722" s="17"/>
      <c r="AX1722" s="17">
        <v>7.4397344142834001E-3</v>
      </c>
      <c r="AY1722" s="17">
        <v>9.2477688630751807E-3</v>
      </c>
      <c r="AZ1722" s="17"/>
      <c r="BA1722" s="17">
        <v>0</v>
      </c>
      <c r="BB1722" s="17">
        <v>1.8582765676230899E-2</v>
      </c>
      <c r="BC1722" s="17">
        <v>6.88006102221382E-3</v>
      </c>
      <c r="BD1722" s="17">
        <v>0</v>
      </c>
      <c r="BE1722" s="17">
        <v>0</v>
      </c>
      <c r="BF1722" s="17"/>
      <c r="BG1722" s="17">
        <v>1.43431907930012E-2</v>
      </c>
      <c r="BH1722" s="17">
        <v>0</v>
      </c>
    </row>
    <row r="1723" spans="2:60" x14ac:dyDescent="0.35">
      <c r="B1723" t="s">
        <v>280</v>
      </c>
      <c r="C1723" s="17">
        <v>3.8834792525018799E-2</v>
      </c>
      <c r="D1723" s="17">
        <v>3.0706340621929701E-2</v>
      </c>
      <c r="E1723" s="17">
        <v>3.9496900350983202E-2</v>
      </c>
      <c r="F1723" s="17"/>
      <c r="G1723" s="17">
        <v>2.6916787638066101E-2</v>
      </c>
      <c r="H1723" s="17">
        <v>0</v>
      </c>
      <c r="I1723" s="17">
        <v>8.5510107869002594E-2</v>
      </c>
      <c r="J1723" s="17">
        <v>5.0931423749065403E-2</v>
      </c>
      <c r="K1723" s="17">
        <v>2.7753930378231199E-2</v>
      </c>
      <c r="L1723" s="17">
        <v>3.7104944560109598E-2</v>
      </c>
      <c r="M1723" s="17"/>
      <c r="N1723" s="17">
        <v>8.2219167685850802E-2</v>
      </c>
      <c r="O1723" s="17">
        <v>2.7235782519585802E-2</v>
      </c>
      <c r="P1723" s="17">
        <v>3.0954182221954601E-2</v>
      </c>
      <c r="Q1723" s="17">
        <v>2.11666804511975E-2</v>
      </c>
      <c r="R1723" s="17">
        <v>2.47356195076931E-2</v>
      </c>
      <c r="S1723" s="17"/>
      <c r="T1723" s="17">
        <v>5.2579630526526401E-2</v>
      </c>
      <c r="U1723" s="17">
        <v>3.3062664583566603E-2</v>
      </c>
      <c r="V1723" s="17">
        <v>3.3570248919620599E-2</v>
      </c>
      <c r="W1723" s="17">
        <v>4.1110976504537398E-2</v>
      </c>
      <c r="X1723" s="17"/>
      <c r="Y1723" s="17">
        <v>4.7630326912100097E-2</v>
      </c>
      <c r="Z1723" s="17">
        <v>4.2682507645212003E-2</v>
      </c>
      <c r="AA1723" s="17">
        <v>0</v>
      </c>
      <c r="AB1723" s="17">
        <v>0</v>
      </c>
      <c r="AC1723" s="17">
        <v>0</v>
      </c>
      <c r="AD1723" s="17">
        <v>5.2687389957353697E-2</v>
      </c>
      <c r="AE1723" s="17"/>
      <c r="AF1723" s="17">
        <v>3.97695051101861E-2</v>
      </c>
      <c r="AG1723" s="17">
        <v>3.8239323113712802E-2</v>
      </c>
      <c r="AH1723" s="17"/>
      <c r="AI1723" s="17">
        <v>6.1503928137773202E-2</v>
      </c>
      <c r="AJ1723" s="17">
        <v>1.0394193934514E-2</v>
      </c>
      <c r="AK1723" s="17">
        <v>3.1025372615838799E-2</v>
      </c>
      <c r="AL1723" s="17">
        <v>9.4904162362981201E-2</v>
      </c>
      <c r="AM1723" s="17">
        <v>5.0235854083544702E-2</v>
      </c>
      <c r="AN1723" s="17">
        <v>0</v>
      </c>
      <c r="AO1723" s="17">
        <v>9.9145377641018106E-2</v>
      </c>
      <c r="AP1723" s="17"/>
      <c r="AQ1723" s="17">
        <v>3.3369948062856897E-2</v>
      </c>
      <c r="AR1723" s="17">
        <v>5.5572765501180801E-2</v>
      </c>
      <c r="AS1723" s="17"/>
      <c r="AT1723" s="17">
        <v>2.4635171132732898E-2</v>
      </c>
      <c r="AU1723" s="17">
        <v>4.0145731090791802E-2</v>
      </c>
      <c r="AV1723" s="17">
        <v>2.5885625048919E-2</v>
      </c>
      <c r="AW1723" s="17"/>
      <c r="AX1723" s="17">
        <v>5.2788871915962703E-2</v>
      </c>
      <c r="AY1723" s="17">
        <v>3.36602957205634E-2</v>
      </c>
      <c r="AZ1723" s="17"/>
      <c r="BA1723" s="17">
        <v>4.9757923373367201E-2</v>
      </c>
      <c r="BB1723" s="17">
        <v>3.2048712674299401E-2</v>
      </c>
      <c r="BC1723" s="17">
        <v>2.3377583438651001E-2</v>
      </c>
      <c r="BD1723" s="17">
        <v>0</v>
      </c>
      <c r="BE1723" s="17">
        <v>2.85808143738563E-2</v>
      </c>
      <c r="BF1723" s="17"/>
      <c r="BG1723" s="17">
        <v>3.6088989896199998E-2</v>
      </c>
      <c r="BH1723" s="17">
        <v>2.1443084975361799E-2</v>
      </c>
    </row>
    <row r="1724" spans="2:60" x14ac:dyDescent="0.35">
      <c r="C1724" s="17"/>
      <c r="D1724" s="17"/>
      <c r="E1724" s="17"/>
      <c r="F1724" s="17"/>
      <c r="G1724" s="17"/>
      <c r="H1724" s="17"/>
      <c r="I1724" s="17"/>
      <c r="J1724" s="17"/>
      <c r="K1724" s="17"/>
      <c r="L1724" s="17"/>
      <c r="M1724" s="17"/>
      <c r="N1724" s="17"/>
      <c r="O1724" s="17"/>
      <c r="P1724" s="17"/>
      <c r="Q1724" s="17"/>
      <c r="R1724" s="17"/>
      <c r="S1724" s="17"/>
      <c r="T1724" s="17"/>
      <c r="U1724" s="17"/>
      <c r="V1724" s="17"/>
      <c r="W1724" s="17"/>
      <c r="X1724" s="17"/>
      <c r="Y1724" s="17"/>
      <c r="Z1724" s="17"/>
      <c r="AA1724" s="17"/>
      <c r="AB1724" s="17"/>
      <c r="AC1724" s="17"/>
      <c r="AD1724" s="17"/>
      <c r="AE1724" s="17"/>
      <c r="AF1724" s="17"/>
      <c r="AG1724" s="17"/>
      <c r="AH1724" s="17"/>
      <c r="AI1724" s="17"/>
      <c r="AJ1724" s="17"/>
      <c r="AK1724" s="17"/>
      <c r="AL1724" s="17"/>
      <c r="AM1724" s="17"/>
      <c r="AN1724" s="17"/>
      <c r="AO1724" s="17"/>
      <c r="AP1724" s="17"/>
      <c r="AQ1724" s="17"/>
      <c r="AR1724" s="17"/>
      <c r="AS1724" s="17"/>
      <c r="AT1724" s="17"/>
      <c r="AU1724" s="17"/>
      <c r="AV1724" s="17"/>
      <c r="AW1724" s="17"/>
      <c r="AX1724" s="17"/>
      <c r="AY1724" s="17"/>
      <c r="AZ1724" s="17"/>
      <c r="BA1724" s="17"/>
      <c r="BB1724" s="17"/>
      <c r="BC1724" s="17"/>
      <c r="BD1724" s="17"/>
      <c r="BE1724" s="17"/>
      <c r="BF1724" s="17"/>
      <c r="BG1724" s="17"/>
      <c r="BH1724" s="17"/>
    </row>
    <row r="1725" spans="2:60" x14ac:dyDescent="0.35">
      <c r="B1725" s="6" t="s">
        <v>512</v>
      </c>
      <c r="C1725" s="17"/>
      <c r="D1725" s="17"/>
      <c r="E1725" s="17"/>
      <c r="F1725" s="17"/>
      <c r="G1725" s="17"/>
      <c r="H1725" s="17"/>
      <c r="I1725" s="17"/>
      <c r="J1725" s="17"/>
      <c r="K1725" s="17"/>
      <c r="L1725" s="17"/>
      <c r="M1725" s="17"/>
      <c r="N1725" s="17"/>
      <c r="O1725" s="17"/>
      <c r="P1725" s="17"/>
      <c r="Q1725" s="17"/>
      <c r="R1725" s="17"/>
      <c r="S1725" s="17"/>
      <c r="T1725" s="17"/>
      <c r="U1725" s="17"/>
      <c r="V1725" s="17"/>
      <c r="W1725" s="17"/>
      <c r="X1725" s="17"/>
      <c r="Y1725" s="17"/>
      <c r="Z1725" s="17"/>
      <c r="AA1725" s="17"/>
      <c r="AB1725" s="17"/>
      <c r="AC1725" s="17"/>
      <c r="AD1725" s="17"/>
      <c r="AE1725" s="17"/>
      <c r="AF1725" s="17"/>
      <c r="AG1725" s="17"/>
      <c r="AH1725" s="17"/>
      <c r="AI1725" s="17"/>
      <c r="AJ1725" s="17"/>
      <c r="AK1725" s="17"/>
      <c r="AL1725" s="17"/>
      <c r="AM1725" s="17"/>
      <c r="AN1725" s="17"/>
      <c r="AO1725" s="17"/>
      <c r="AP1725" s="17"/>
      <c r="AQ1725" s="17"/>
      <c r="AR1725" s="17"/>
      <c r="AS1725" s="17"/>
      <c r="AT1725" s="17"/>
      <c r="AU1725" s="17"/>
      <c r="AV1725" s="17"/>
      <c r="AW1725" s="17"/>
      <c r="AX1725" s="17"/>
      <c r="AY1725" s="17"/>
      <c r="AZ1725" s="17"/>
      <c r="BA1725" s="17"/>
      <c r="BB1725" s="17"/>
      <c r="BC1725" s="17"/>
      <c r="BD1725" s="17"/>
      <c r="BE1725" s="17"/>
      <c r="BF1725" s="17"/>
      <c r="BG1725" s="17"/>
      <c r="BH1725" s="17"/>
    </row>
    <row r="1726" spans="2:60" x14ac:dyDescent="0.35">
      <c r="B1726" s="24" t="s">
        <v>182</v>
      </c>
      <c r="C1726" s="17"/>
      <c r="D1726" s="17"/>
      <c r="E1726" s="17"/>
      <c r="F1726" s="17"/>
      <c r="G1726" s="17"/>
      <c r="H1726" s="17"/>
      <c r="I1726" s="17"/>
      <c r="J1726" s="17"/>
      <c r="K1726" s="17"/>
      <c r="L1726" s="17"/>
      <c r="M1726" s="17"/>
      <c r="N1726" s="17"/>
      <c r="O1726" s="17"/>
      <c r="P1726" s="17"/>
      <c r="Q1726" s="17"/>
      <c r="R1726" s="17"/>
      <c r="S1726" s="17"/>
      <c r="T1726" s="17"/>
      <c r="U1726" s="17"/>
      <c r="V1726" s="17"/>
      <c r="W1726" s="17"/>
      <c r="X1726" s="17"/>
      <c r="Y1726" s="17"/>
      <c r="Z1726" s="17"/>
      <c r="AA1726" s="17"/>
      <c r="AB1726" s="17"/>
      <c r="AC1726" s="17"/>
      <c r="AD1726" s="17"/>
      <c r="AE1726" s="17"/>
      <c r="AF1726" s="17"/>
      <c r="AG1726" s="17"/>
      <c r="AH1726" s="17"/>
      <c r="AI1726" s="17"/>
      <c r="AJ1726" s="17"/>
      <c r="AK1726" s="17"/>
      <c r="AL1726" s="17"/>
      <c r="AM1726" s="17"/>
      <c r="AN1726" s="17"/>
      <c r="AO1726" s="17"/>
      <c r="AP1726" s="17"/>
      <c r="AQ1726" s="17"/>
      <c r="AR1726" s="17"/>
      <c r="AS1726" s="17"/>
      <c r="AT1726" s="17"/>
      <c r="AU1726" s="17"/>
      <c r="AV1726" s="17"/>
      <c r="AW1726" s="17"/>
      <c r="AX1726" s="17"/>
      <c r="AY1726" s="17"/>
      <c r="AZ1726" s="17"/>
      <c r="BA1726" s="17"/>
      <c r="BB1726" s="17"/>
      <c r="BC1726" s="17"/>
      <c r="BD1726" s="17"/>
      <c r="BE1726" s="17"/>
      <c r="BF1726" s="17"/>
      <c r="BG1726" s="17"/>
      <c r="BH1726" s="17"/>
    </row>
    <row r="1727" spans="2:60" x14ac:dyDescent="0.35">
      <c r="B1727" t="s">
        <v>348</v>
      </c>
      <c r="C1727" s="17">
        <v>0.85068481607020896</v>
      </c>
      <c r="D1727" s="17">
        <v>0.82821869638518097</v>
      </c>
      <c r="E1727" s="17">
        <v>0.86848210536660297</v>
      </c>
      <c r="F1727" s="17"/>
      <c r="G1727" s="17">
        <v>0.73293176522284298</v>
      </c>
      <c r="H1727" s="17">
        <v>0.77548805479427996</v>
      </c>
      <c r="I1727" s="17">
        <v>0.79156817328003903</v>
      </c>
      <c r="J1727" s="17">
        <v>0.80015328138976904</v>
      </c>
      <c r="K1727" s="17">
        <v>0.94185717801772495</v>
      </c>
      <c r="L1727" s="17">
        <v>0.96715651032525296</v>
      </c>
      <c r="M1727" s="17"/>
      <c r="N1727" s="17">
        <v>0.89126755579165196</v>
      </c>
      <c r="O1727" s="17">
        <v>0.87547406236062097</v>
      </c>
      <c r="P1727" s="17">
        <v>0.85399037370962805</v>
      </c>
      <c r="Q1727" s="17">
        <v>0.78169081043141297</v>
      </c>
      <c r="R1727" s="17">
        <v>0.81906901612014205</v>
      </c>
      <c r="S1727" s="17"/>
      <c r="T1727" s="17">
        <v>0.81352117986914096</v>
      </c>
      <c r="U1727" s="17">
        <v>0.95575529892103595</v>
      </c>
      <c r="V1727" s="17">
        <v>0.85141785533042202</v>
      </c>
      <c r="W1727" s="17">
        <v>0.79415981796138702</v>
      </c>
      <c r="X1727" s="17"/>
      <c r="Y1727" s="17">
        <v>0.75732287769037498</v>
      </c>
      <c r="Z1727" s="17">
        <v>0.89294529468622297</v>
      </c>
      <c r="AA1727" s="17">
        <v>0.89337481803771202</v>
      </c>
      <c r="AB1727" s="17">
        <v>0.933519402714306</v>
      </c>
      <c r="AC1727" s="17">
        <v>1</v>
      </c>
      <c r="AD1727" s="17">
        <v>0.87930587930599102</v>
      </c>
      <c r="AE1727" s="17"/>
      <c r="AF1727" s="17">
        <v>0.85857207559837401</v>
      </c>
      <c r="AG1727" s="17">
        <v>0.83894394398890904</v>
      </c>
      <c r="AH1727" s="17"/>
      <c r="AI1727" s="17">
        <v>0.91757922682437998</v>
      </c>
      <c r="AJ1727" s="17">
        <v>0.82201054536370699</v>
      </c>
      <c r="AK1727" s="17">
        <v>0.94395930722305499</v>
      </c>
      <c r="AL1727" s="17">
        <v>0.85730516288363501</v>
      </c>
      <c r="AM1727" s="17">
        <v>0.82630634383023405</v>
      </c>
      <c r="AN1727" s="17">
        <v>0.75562636303572595</v>
      </c>
      <c r="AO1727" s="17">
        <v>0.75976139236036599</v>
      </c>
      <c r="AP1727" s="17"/>
      <c r="AQ1727" s="17">
        <v>0.825754350948252</v>
      </c>
      <c r="AR1727" s="17">
        <v>0.85328232878978105</v>
      </c>
      <c r="AS1727" s="17"/>
      <c r="AT1727" s="17">
        <v>0.867154936690125</v>
      </c>
      <c r="AU1727" s="17">
        <v>0.87267184182735802</v>
      </c>
      <c r="AV1727" s="17">
        <v>0.81580052252427104</v>
      </c>
      <c r="AW1727" s="17"/>
      <c r="AX1727" s="17">
        <v>0.91182410083939702</v>
      </c>
      <c r="AY1727" s="17">
        <v>0.83159111722504597</v>
      </c>
      <c r="AZ1727" s="17"/>
      <c r="BA1727" s="17">
        <v>0.74761724399532203</v>
      </c>
      <c r="BB1727" s="17">
        <v>0.88548687900932999</v>
      </c>
      <c r="BC1727" s="17">
        <v>0.86675588071601295</v>
      </c>
      <c r="BD1727" s="17">
        <v>0.71154241138013097</v>
      </c>
      <c r="BE1727" s="17">
        <v>0.89347939803103904</v>
      </c>
      <c r="BF1727" s="17"/>
      <c r="BG1727" s="17">
        <v>0.84856978648288905</v>
      </c>
      <c r="BH1727" s="17">
        <v>0.84797706007556395</v>
      </c>
    </row>
    <row r="1728" spans="2:60" x14ac:dyDescent="0.35">
      <c r="B1728" t="s">
        <v>349</v>
      </c>
      <c r="C1728" s="17">
        <v>7.2074961552430095E-2</v>
      </c>
      <c r="D1728" s="17">
        <v>9.3849752453724206E-2</v>
      </c>
      <c r="E1728" s="17">
        <v>5.38070737621925E-2</v>
      </c>
      <c r="F1728" s="17"/>
      <c r="G1728" s="17">
        <v>9.9337422262239294E-2</v>
      </c>
      <c r="H1728" s="17">
        <v>9.6798758328619006E-2</v>
      </c>
      <c r="I1728" s="17">
        <v>0.13932640537306201</v>
      </c>
      <c r="J1728" s="17">
        <v>9.2906119905125095E-2</v>
      </c>
      <c r="K1728" s="17">
        <v>3.0978465166617099E-2</v>
      </c>
      <c r="L1728" s="17">
        <v>5.9546105187928402E-3</v>
      </c>
      <c r="M1728" s="17"/>
      <c r="N1728" s="17">
        <v>6.0851021444980599E-2</v>
      </c>
      <c r="O1728" s="17">
        <v>4.6466507602238499E-2</v>
      </c>
      <c r="P1728" s="17">
        <v>7.5460891533265101E-2</v>
      </c>
      <c r="Q1728" s="17">
        <v>8.9747587979609703E-2</v>
      </c>
      <c r="R1728" s="17">
        <v>0.10884116466508501</v>
      </c>
      <c r="S1728" s="17"/>
      <c r="T1728" s="17">
        <v>9.5599206866576303E-2</v>
      </c>
      <c r="U1728" s="17">
        <v>3.1181589975778402E-2</v>
      </c>
      <c r="V1728" s="17">
        <v>5.9073025163601398E-2</v>
      </c>
      <c r="W1728" s="17">
        <v>0.10644939143836001</v>
      </c>
      <c r="X1728" s="17"/>
      <c r="Y1728" s="17">
        <v>0.11780570218598201</v>
      </c>
      <c r="Z1728" s="17">
        <v>3.4204468159065603E-2</v>
      </c>
      <c r="AA1728" s="17">
        <v>0.106625181962288</v>
      </c>
      <c r="AB1728" s="17">
        <v>6.6480597285693901E-2</v>
      </c>
      <c r="AC1728" s="17">
        <v>0</v>
      </c>
      <c r="AD1728" s="17">
        <v>7.0853479824087198E-2</v>
      </c>
      <c r="AE1728" s="17"/>
      <c r="AF1728" s="17">
        <v>5.9481743881742398E-2</v>
      </c>
      <c r="AG1728" s="17">
        <v>9.6453583967517603E-2</v>
      </c>
      <c r="AH1728" s="17"/>
      <c r="AI1728" s="17">
        <v>3.1413810939771601E-2</v>
      </c>
      <c r="AJ1728" s="17">
        <v>8.6655948594650103E-2</v>
      </c>
      <c r="AK1728" s="17">
        <v>3.0049655103303301E-2</v>
      </c>
      <c r="AL1728" s="17">
        <v>0.100069868304171</v>
      </c>
      <c r="AM1728" s="17">
        <v>3.3060763052160401E-2</v>
      </c>
      <c r="AN1728" s="17">
        <v>0.17649680025091299</v>
      </c>
      <c r="AO1728" s="17">
        <v>0.179378608279433</v>
      </c>
      <c r="AP1728" s="17"/>
      <c r="AQ1728" s="17">
        <v>8.2857955376336195E-2</v>
      </c>
      <c r="AR1728" s="17">
        <v>7.6520948829577703E-2</v>
      </c>
      <c r="AS1728" s="17"/>
      <c r="AT1728" s="17">
        <v>7.6977886181007496E-2</v>
      </c>
      <c r="AU1728" s="17">
        <v>4.83963828350914E-2</v>
      </c>
      <c r="AV1728" s="17">
        <v>0.10153521635686499</v>
      </c>
      <c r="AW1728" s="17"/>
      <c r="AX1728" s="17">
        <v>4.9988940472619002E-2</v>
      </c>
      <c r="AY1728" s="17">
        <v>7.8972389888038896E-2</v>
      </c>
      <c r="AZ1728" s="17"/>
      <c r="BA1728" s="17">
        <v>0.17262099727984301</v>
      </c>
      <c r="BB1728" s="17">
        <v>4.8811354238115799E-2</v>
      </c>
      <c r="BC1728" s="17">
        <v>6.8695499176002706E-2</v>
      </c>
      <c r="BD1728" s="17">
        <v>0.116918289900123</v>
      </c>
      <c r="BE1728" s="17">
        <v>3.5067999171467398E-2</v>
      </c>
      <c r="BF1728" s="17"/>
      <c r="BG1728" s="17">
        <v>8.1963629192443002E-2</v>
      </c>
      <c r="BH1728" s="17">
        <v>5.5538710812060299E-2</v>
      </c>
    </row>
    <row r="1729" spans="2:60" x14ac:dyDescent="0.35">
      <c r="B1729" t="s">
        <v>350</v>
      </c>
      <c r="C1729" s="17">
        <v>3.4226492128335798E-2</v>
      </c>
      <c r="D1729" s="17">
        <v>4.2459501699296402E-2</v>
      </c>
      <c r="E1729" s="17">
        <v>2.7417204681799801E-2</v>
      </c>
      <c r="F1729" s="17"/>
      <c r="G1729" s="17">
        <v>9.4401941005052406E-2</v>
      </c>
      <c r="H1729" s="17">
        <v>5.0636704073189098E-2</v>
      </c>
      <c r="I1729" s="17">
        <v>3.10903099626367E-2</v>
      </c>
      <c r="J1729" s="17">
        <v>3.9847148645814699E-2</v>
      </c>
      <c r="K1729" s="17">
        <v>1.64109781374914E-2</v>
      </c>
      <c r="L1729" s="17">
        <v>9.1885226351213298E-3</v>
      </c>
      <c r="M1729" s="17"/>
      <c r="N1729" s="17">
        <v>2.7091585009945799E-2</v>
      </c>
      <c r="O1729" s="17">
        <v>2.2609838915040099E-2</v>
      </c>
      <c r="P1729" s="17">
        <v>3.40531070540444E-2</v>
      </c>
      <c r="Q1729" s="17">
        <v>6.1040644010498399E-2</v>
      </c>
      <c r="R1729" s="17">
        <v>4.0433440619661497E-2</v>
      </c>
      <c r="S1729" s="17"/>
      <c r="T1729" s="17">
        <v>2.56619338463254E-2</v>
      </c>
      <c r="U1729" s="17">
        <v>1.30631111031859E-2</v>
      </c>
      <c r="V1729" s="17">
        <v>4.4598870312751698E-2</v>
      </c>
      <c r="W1729" s="17">
        <v>4.2397986927355899E-2</v>
      </c>
      <c r="X1729" s="17"/>
      <c r="Y1729" s="17">
        <v>6.6908793761000104E-2</v>
      </c>
      <c r="Z1729" s="17">
        <v>3.0023396882175198E-2</v>
      </c>
      <c r="AA1729" s="17">
        <v>0</v>
      </c>
      <c r="AB1729" s="17">
        <v>0</v>
      </c>
      <c r="AC1729" s="17">
        <v>0</v>
      </c>
      <c r="AD1729" s="17">
        <v>0</v>
      </c>
      <c r="AE1729" s="17"/>
      <c r="AF1729" s="17">
        <v>3.3152421362516803E-2</v>
      </c>
      <c r="AG1729" s="17">
        <v>3.6917150710189001E-2</v>
      </c>
      <c r="AH1729" s="17"/>
      <c r="AI1729" s="17">
        <v>2.4571967834823901E-2</v>
      </c>
      <c r="AJ1729" s="17">
        <v>3.61267962455699E-2</v>
      </c>
      <c r="AK1729" s="17">
        <v>0</v>
      </c>
      <c r="AL1729" s="17">
        <v>1.9023725716395799E-2</v>
      </c>
      <c r="AM1729" s="17">
        <v>7.3788040569500293E-2</v>
      </c>
      <c r="AN1729" s="17">
        <v>4.7537363171651102E-2</v>
      </c>
      <c r="AO1729" s="17">
        <v>0</v>
      </c>
      <c r="AP1729" s="17"/>
      <c r="AQ1729" s="17">
        <v>5.0779772789079601E-2</v>
      </c>
      <c r="AR1729" s="17">
        <v>2.5899337063668398E-2</v>
      </c>
      <c r="AS1729" s="17"/>
      <c r="AT1729" s="17">
        <v>2.9126427201563099E-2</v>
      </c>
      <c r="AU1729" s="17">
        <v>4.2480550692615401E-2</v>
      </c>
      <c r="AV1729" s="17">
        <v>3.3123723731085498E-2</v>
      </c>
      <c r="AW1729" s="17"/>
      <c r="AX1729" s="17">
        <v>1.06930081540898E-2</v>
      </c>
      <c r="AY1729" s="17">
        <v>4.1575960763405397E-2</v>
      </c>
      <c r="AZ1729" s="17"/>
      <c r="BA1729" s="17">
        <v>5.9219493911330197E-2</v>
      </c>
      <c r="BB1729" s="17">
        <v>1.7143339265414399E-2</v>
      </c>
      <c r="BC1729" s="17">
        <v>3.01396200781592E-2</v>
      </c>
      <c r="BD1729" s="17">
        <v>0.13516629016749901</v>
      </c>
      <c r="BE1729" s="17">
        <v>1.5834871127435601E-2</v>
      </c>
      <c r="BF1729" s="17"/>
      <c r="BG1729" s="17">
        <v>2.8409991955561199E-2</v>
      </c>
      <c r="BH1729" s="17">
        <v>4.5679591861905601E-2</v>
      </c>
    </row>
    <row r="1730" spans="2:60" x14ac:dyDescent="0.35">
      <c r="B1730" t="s">
        <v>351</v>
      </c>
      <c r="C1730" s="17">
        <v>2.4286633997178699E-2</v>
      </c>
      <c r="D1730" s="17">
        <v>1.7857520964068601E-2</v>
      </c>
      <c r="E1730" s="17">
        <v>3.0319022290867501E-2</v>
      </c>
      <c r="F1730" s="17"/>
      <c r="G1730" s="17">
        <v>5.1578973444267602E-2</v>
      </c>
      <c r="H1730" s="17">
        <v>3.8748547446999203E-2</v>
      </c>
      <c r="I1730" s="17">
        <v>2.4813827661141302E-2</v>
      </c>
      <c r="J1730" s="17">
        <v>5.2720833049068903E-2</v>
      </c>
      <c r="K1730" s="17">
        <v>0</v>
      </c>
      <c r="L1730" s="17">
        <v>0</v>
      </c>
      <c r="M1730" s="17"/>
      <c r="N1730" s="17">
        <v>7.3042116542046103E-3</v>
      </c>
      <c r="O1730" s="17">
        <v>2.3501100666428101E-2</v>
      </c>
      <c r="P1730" s="17">
        <v>3.6495627703062097E-2</v>
      </c>
      <c r="Q1730" s="17">
        <v>3.2300418720853999E-2</v>
      </c>
      <c r="R1730" s="17">
        <v>1.5254820870574899E-2</v>
      </c>
      <c r="S1730" s="17"/>
      <c r="T1730" s="17">
        <v>3.1380491313403903E-2</v>
      </c>
      <c r="U1730" s="17">
        <v>0</v>
      </c>
      <c r="V1730" s="17">
        <v>2.38634238136059E-2</v>
      </c>
      <c r="W1730" s="17">
        <v>3.8976070110109097E-2</v>
      </c>
      <c r="X1730" s="17"/>
      <c r="Y1730" s="17">
        <v>4.5450292370794398E-2</v>
      </c>
      <c r="Z1730" s="17">
        <v>1.56912981778255E-2</v>
      </c>
      <c r="AA1730" s="17">
        <v>0</v>
      </c>
      <c r="AB1730" s="17">
        <v>0</v>
      </c>
      <c r="AC1730" s="17">
        <v>0</v>
      </c>
      <c r="AD1730" s="17">
        <v>2.1138609025372401E-2</v>
      </c>
      <c r="AE1730" s="17"/>
      <c r="AF1730" s="17">
        <v>2.58985030291967E-2</v>
      </c>
      <c r="AG1730" s="17">
        <v>2.1896000417405199E-2</v>
      </c>
      <c r="AH1730" s="17"/>
      <c r="AI1730" s="17">
        <v>0</v>
      </c>
      <c r="AJ1730" s="17">
        <v>3.9776061435647103E-2</v>
      </c>
      <c r="AK1730" s="17">
        <v>9.4315919417193098E-3</v>
      </c>
      <c r="AL1730" s="17">
        <v>0</v>
      </c>
      <c r="AM1730" s="17">
        <v>4.5683399057943601E-2</v>
      </c>
      <c r="AN1730" s="17">
        <v>2.0339473541709899E-2</v>
      </c>
      <c r="AO1730" s="17">
        <v>0</v>
      </c>
      <c r="AP1730" s="17"/>
      <c r="AQ1730" s="17">
        <v>3.2794770502718701E-2</v>
      </c>
      <c r="AR1730" s="17">
        <v>1.89992910508253E-2</v>
      </c>
      <c r="AS1730" s="17"/>
      <c r="AT1730" s="17">
        <v>1.66047489638688E-2</v>
      </c>
      <c r="AU1730" s="17">
        <v>1.7699233671789799E-2</v>
      </c>
      <c r="AV1730" s="17">
        <v>3.6594298374619798E-2</v>
      </c>
      <c r="AW1730" s="17"/>
      <c r="AX1730" s="17">
        <v>8.2742988692056409E-3</v>
      </c>
      <c r="AY1730" s="17">
        <v>2.92872601231721E-2</v>
      </c>
      <c r="AZ1730" s="17"/>
      <c r="BA1730" s="17">
        <v>2.05422648135038E-2</v>
      </c>
      <c r="BB1730" s="17">
        <v>3.7465266135872297E-2</v>
      </c>
      <c r="BC1730" s="17">
        <v>1.39562406382733E-2</v>
      </c>
      <c r="BD1730" s="17">
        <v>3.6373008552248398E-2</v>
      </c>
      <c r="BE1730" s="17">
        <v>2.5689770294256301E-2</v>
      </c>
      <c r="BF1730" s="17"/>
      <c r="BG1730" s="17">
        <v>3.2933825941811497E-2</v>
      </c>
      <c r="BH1730" s="17">
        <v>2.8361642169361899E-2</v>
      </c>
    </row>
    <row r="1731" spans="2:60" x14ac:dyDescent="0.35">
      <c r="B1731" t="s">
        <v>352</v>
      </c>
      <c r="C1731" s="17">
        <v>4.85799657969901E-3</v>
      </c>
      <c r="D1731" s="17">
        <v>4.62960834472337E-3</v>
      </c>
      <c r="E1731" s="17">
        <v>5.1282919982538503E-3</v>
      </c>
      <c r="F1731" s="17"/>
      <c r="G1731" s="17">
        <v>0</v>
      </c>
      <c r="H1731" s="17">
        <v>1.6807161405918199E-2</v>
      </c>
      <c r="I1731" s="17">
        <v>0</v>
      </c>
      <c r="J1731" s="17">
        <v>0</v>
      </c>
      <c r="K1731" s="17">
        <v>0</v>
      </c>
      <c r="L1731" s="17">
        <v>1.0182617548426901E-2</v>
      </c>
      <c r="M1731" s="17"/>
      <c r="N1731" s="17">
        <v>0</v>
      </c>
      <c r="O1731" s="17">
        <v>0</v>
      </c>
      <c r="P1731" s="17">
        <v>0</v>
      </c>
      <c r="Q1731" s="17">
        <v>1.8588353429644901E-2</v>
      </c>
      <c r="R1731" s="17">
        <v>1.6401557724537E-2</v>
      </c>
      <c r="S1731" s="17"/>
      <c r="T1731" s="17">
        <v>1.1030632613470001E-2</v>
      </c>
      <c r="U1731" s="17">
        <v>0</v>
      </c>
      <c r="V1731" s="17">
        <v>0</v>
      </c>
      <c r="W1731" s="17">
        <v>1.13307112726437E-2</v>
      </c>
      <c r="X1731" s="17"/>
      <c r="Y1731" s="17">
        <v>6.4229658408949198E-3</v>
      </c>
      <c r="Z1731" s="17">
        <v>6.90107455811331E-3</v>
      </c>
      <c r="AA1731" s="17">
        <v>0</v>
      </c>
      <c r="AB1731" s="17">
        <v>0</v>
      </c>
      <c r="AC1731" s="17">
        <v>0</v>
      </c>
      <c r="AD1731" s="17">
        <v>0</v>
      </c>
      <c r="AE1731" s="17"/>
      <c r="AF1731" s="17">
        <v>7.5985523959821201E-3</v>
      </c>
      <c r="AG1731" s="17">
        <v>0</v>
      </c>
      <c r="AH1731" s="17"/>
      <c r="AI1731" s="17">
        <v>0</v>
      </c>
      <c r="AJ1731" s="17">
        <v>0</v>
      </c>
      <c r="AK1731" s="17">
        <v>0</v>
      </c>
      <c r="AL1731" s="17">
        <v>0</v>
      </c>
      <c r="AM1731" s="17">
        <v>1.20450528694609E-2</v>
      </c>
      <c r="AN1731" s="17">
        <v>0</v>
      </c>
      <c r="AO1731" s="17">
        <v>6.0859999360200902E-2</v>
      </c>
      <c r="AP1731" s="17"/>
      <c r="AQ1731" s="17">
        <v>0</v>
      </c>
      <c r="AR1731" s="17">
        <v>5.2775159226546697E-3</v>
      </c>
      <c r="AS1731" s="17"/>
      <c r="AT1731" s="17">
        <v>0</v>
      </c>
      <c r="AU1731" s="17">
        <v>0</v>
      </c>
      <c r="AV1731" s="17">
        <v>6.2482144793582304E-3</v>
      </c>
      <c r="AW1731" s="17"/>
      <c r="AX1731" s="17">
        <v>9.0679959869442404E-3</v>
      </c>
      <c r="AY1731" s="17">
        <v>3.54322063615102E-3</v>
      </c>
      <c r="AZ1731" s="17"/>
      <c r="BA1731" s="17">
        <v>0</v>
      </c>
      <c r="BB1731" s="17">
        <v>0</v>
      </c>
      <c r="BC1731" s="17">
        <v>0</v>
      </c>
      <c r="BD1731" s="17">
        <v>0</v>
      </c>
      <c r="BE1731" s="17">
        <v>2.9927961375801299E-2</v>
      </c>
      <c r="BF1731" s="17"/>
      <c r="BG1731" s="17">
        <v>0</v>
      </c>
      <c r="BH1731" s="17">
        <v>2.2442995081107999E-2</v>
      </c>
    </row>
    <row r="1732" spans="2:60" x14ac:dyDescent="0.35">
      <c r="B1732" t="s">
        <v>280</v>
      </c>
      <c r="C1732" s="17">
        <v>1.3869099672147301E-2</v>
      </c>
      <c r="D1732" s="17">
        <v>1.2984920153006899E-2</v>
      </c>
      <c r="E1732" s="17">
        <v>1.48463019002832E-2</v>
      </c>
      <c r="F1732" s="17"/>
      <c r="G1732" s="17">
        <v>2.17498980655976E-2</v>
      </c>
      <c r="H1732" s="17">
        <v>2.1520773950994301E-2</v>
      </c>
      <c r="I1732" s="17">
        <v>1.3201283723120899E-2</v>
      </c>
      <c r="J1732" s="17">
        <v>1.43726170102226E-2</v>
      </c>
      <c r="K1732" s="17">
        <v>1.0753378678166701E-2</v>
      </c>
      <c r="L1732" s="17">
        <v>7.5177389724057596E-3</v>
      </c>
      <c r="M1732" s="17"/>
      <c r="N1732" s="17">
        <v>1.34856260992167E-2</v>
      </c>
      <c r="O1732" s="17">
        <v>3.1948490455672197E-2</v>
      </c>
      <c r="P1732" s="17">
        <v>0</v>
      </c>
      <c r="Q1732" s="17">
        <v>1.6632185427980398E-2</v>
      </c>
      <c r="R1732" s="17">
        <v>0</v>
      </c>
      <c r="S1732" s="17"/>
      <c r="T1732" s="17">
        <v>2.2806555491083701E-2</v>
      </c>
      <c r="U1732" s="17">
        <v>0</v>
      </c>
      <c r="V1732" s="17">
        <v>2.1046825379619001E-2</v>
      </c>
      <c r="W1732" s="17">
        <v>6.6860222901438003E-3</v>
      </c>
      <c r="X1732" s="17"/>
      <c r="Y1732" s="17">
        <v>6.0893681509533899E-3</v>
      </c>
      <c r="Z1732" s="17">
        <v>2.02344675365972E-2</v>
      </c>
      <c r="AA1732" s="17">
        <v>0</v>
      </c>
      <c r="AB1732" s="17">
        <v>0</v>
      </c>
      <c r="AC1732" s="17">
        <v>0</v>
      </c>
      <c r="AD1732" s="17">
        <v>2.8702031844549801E-2</v>
      </c>
      <c r="AE1732" s="17"/>
      <c r="AF1732" s="17">
        <v>1.5296703732187699E-2</v>
      </c>
      <c r="AG1732" s="17">
        <v>5.7893209159789504E-3</v>
      </c>
      <c r="AH1732" s="17"/>
      <c r="AI1732" s="17">
        <v>2.6434994401024502E-2</v>
      </c>
      <c r="AJ1732" s="17">
        <v>1.5430648360426199E-2</v>
      </c>
      <c r="AK1732" s="17">
        <v>1.65594457319218E-2</v>
      </c>
      <c r="AL1732" s="17">
        <v>2.36012430957988E-2</v>
      </c>
      <c r="AM1732" s="17">
        <v>9.1164006207006699E-3</v>
      </c>
      <c r="AN1732" s="17">
        <v>0</v>
      </c>
      <c r="AO1732" s="17">
        <v>0</v>
      </c>
      <c r="AP1732" s="17"/>
      <c r="AQ1732" s="17">
        <v>7.8131503836133195E-3</v>
      </c>
      <c r="AR1732" s="17">
        <v>2.0020578343493099E-2</v>
      </c>
      <c r="AS1732" s="17"/>
      <c r="AT1732" s="17">
        <v>1.01360009634356E-2</v>
      </c>
      <c r="AU1732" s="17">
        <v>1.8751990973145699E-2</v>
      </c>
      <c r="AV1732" s="17">
        <v>6.6980245338005102E-3</v>
      </c>
      <c r="AW1732" s="17"/>
      <c r="AX1732" s="17">
        <v>1.01516556777444E-2</v>
      </c>
      <c r="AY1732" s="17">
        <v>1.5030051364186999E-2</v>
      </c>
      <c r="AZ1732" s="17"/>
      <c r="BA1732" s="17">
        <v>0</v>
      </c>
      <c r="BB1732" s="17">
        <v>1.10931613512672E-2</v>
      </c>
      <c r="BC1732" s="17">
        <v>2.0452759391551799E-2</v>
      </c>
      <c r="BD1732" s="17">
        <v>0</v>
      </c>
      <c r="BE1732" s="17">
        <v>0</v>
      </c>
      <c r="BF1732" s="17"/>
      <c r="BG1732" s="17">
        <v>8.1227664272952808E-3</v>
      </c>
      <c r="BH1732" s="17">
        <v>0</v>
      </c>
    </row>
    <row r="1733" spans="2:60" x14ac:dyDescent="0.35">
      <c r="C1733" s="17"/>
      <c r="D1733" s="17"/>
      <c r="E1733" s="17"/>
      <c r="F1733" s="17"/>
      <c r="G1733" s="17"/>
      <c r="H1733" s="17"/>
      <c r="I1733" s="17"/>
      <c r="J1733" s="17"/>
      <c r="K1733" s="17"/>
      <c r="L1733" s="17"/>
      <c r="M1733" s="17"/>
      <c r="N1733" s="17"/>
      <c r="O1733" s="17"/>
      <c r="P1733" s="17"/>
      <c r="Q1733" s="17"/>
      <c r="R1733" s="17"/>
      <c r="S1733" s="17"/>
      <c r="T1733" s="17"/>
      <c r="U1733" s="17"/>
      <c r="V1733" s="17"/>
      <c r="W1733" s="17"/>
      <c r="X1733" s="17"/>
      <c r="Y1733" s="17"/>
      <c r="Z1733" s="17"/>
      <c r="AA1733" s="17"/>
      <c r="AB1733" s="17"/>
      <c r="AC1733" s="17"/>
      <c r="AD1733" s="17"/>
      <c r="AE1733" s="17"/>
      <c r="AF1733" s="17"/>
      <c r="AG1733" s="17"/>
      <c r="AH1733" s="17"/>
      <c r="AI1733" s="17"/>
      <c r="AJ1733" s="17"/>
      <c r="AK1733" s="17"/>
      <c r="AL1733" s="17"/>
      <c r="AM1733" s="17"/>
      <c r="AN1733" s="17"/>
      <c r="AO1733" s="17"/>
      <c r="AP1733" s="17"/>
      <c r="AQ1733" s="17"/>
      <c r="AR1733" s="17"/>
      <c r="AS1733" s="17"/>
      <c r="AT1733" s="17"/>
      <c r="AU1733" s="17"/>
      <c r="AV1733" s="17"/>
      <c r="AW1733" s="17"/>
      <c r="AX1733" s="17"/>
      <c r="AY1733" s="17"/>
      <c r="AZ1733" s="17"/>
      <c r="BA1733" s="17"/>
      <c r="BB1733" s="17"/>
      <c r="BC1733" s="17"/>
      <c r="BD1733" s="17"/>
      <c r="BE1733" s="17"/>
      <c r="BF1733" s="17"/>
      <c r="BG1733" s="17"/>
      <c r="BH1733" s="17"/>
    </row>
    <row r="1734" spans="2:60" x14ac:dyDescent="0.35">
      <c r="B1734" s="6" t="s">
        <v>517</v>
      </c>
      <c r="C1734" s="17"/>
      <c r="D1734" s="17"/>
      <c r="E1734" s="17"/>
      <c r="F1734" s="17"/>
      <c r="G1734" s="17"/>
      <c r="H1734" s="17"/>
      <c r="I1734" s="17"/>
      <c r="J1734" s="17"/>
      <c r="K1734" s="17"/>
      <c r="L1734" s="17"/>
      <c r="M1734" s="17"/>
      <c r="N1734" s="17"/>
      <c r="O1734" s="17"/>
      <c r="P1734" s="17"/>
      <c r="Q1734" s="17"/>
      <c r="R1734" s="17"/>
      <c r="S1734" s="17"/>
      <c r="T1734" s="17"/>
      <c r="U1734" s="17"/>
      <c r="V1734" s="17"/>
      <c r="W1734" s="17"/>
      <c r="X1734" s="17"/>
      <c r="Y1734" s="17"/>
      <c r="Z1734" s="17"/>
      <c r="AA1734" s="17"/>
      <c r="AB1734" s="17"/>
      <c r="AC1734" s="17"/>
      <c r="AD1734" s="17"/>
      <c r="AE1734" s="17"/>
      <c r="AF1734" s="17"/>
      <c r="AG1734" s="17"/>
      <c r="AH1734" s="17"/>
      <c r="AI1734" s="17"/>
      <c r="AJ1734" s="17"/>
      <c r="AK1734" s="17"/>
      <c r="AL1734" s="17"/>
      <c r="AM1734" s="17"/>
      <c r="AN1734" s="17"/>
      <c r="AO1734" s="17"/>
      <c r="AP1734" s="17"/>
      <c r="AQ1734" s="17"/>
      <c r="AR1734" s="17"/>
      <c r="AS1734" s="17"/>
      <c r="AT1734" s="17"/>
      <c r="AU1734" s="17"/>
      <c r="AV1734" s="17"/>
      <c r="AW1734" s="17"/>
      <c r="AX1734" s="17"/>
      <c r="AY1734" s="17"/>
      <c r="AZ1734" s="17"/>
      <c r="BA1734" s="17"/>
      <c r="BB1734" s="17"/>
      <c r="BC1734" s="17"/>
      <c r="BD1734" s="17"/>
      <c r="BE1734" s="17"/>
      <c r="BF1734" s="17"/>
      <c r="BG1734" s="17"/>
      <c r="BH1734" s="17"/>
    </row>
    <row r="1735" spans="2:60" x14ac:dyDescent="0.35">
      <c r="B1735" s="24" t="s">
        <v>97</v>
      </c>
      <c r="C1735" s="17"/>
      <c r="D1735" s="17"/>
      <c r="E1735" s="17"/>
      <c r="F1735" s="17"/>
      <c r="G1735" s="17"/>
      <c r="H1735" s="17"/>
      <c r="I1735" s="17"/>
      <c r="J1735" s="17"/>
      <c r="K1735" s="17"/>
      <c r="L1735" s="17"/>
      <c r="M1735" s="17"/>
      <c r="N1735" s="17"/>
      <c r="O1735" s="17"/>
      <c r="P1735" s="17"/>
      <c r="Q1735" s="17"/>
      <c r="R1735" s="17"/>
      <c r="S1735" s="17"/>
      <c r="T1735" s="17"/>
      <c r="U1735" s="17"/>
      <c r="V1735" s="17"/>
      <c r="W1735" s="17"/>
      <c r="X1735" s="17"/>
      <c r="Y1735" s="17"/>
      <c r="Z1735" s="17"/>
      <c r="AA1735" s="17"/>
      <c r="AB1735" s="17"/>
      <c r="AC1735" s="17"/>
      <c r="AD1735" s="17"/>
      <c r="AE1735" s="17"/>
      <c r="AF1735" s="17"/>
      <c r="AG1735" s="17"/>
      <c r="AH1735" s="17"/>
      <c r="AI1735" s="17"/>
      <c r="AJ1735" s="17"/>
      <c r="AK1735" s="17"/>
      <c r="AL1735" s="17"/>
      <c r="AM1735" s="17"/>
      <c r="AN1735" s="17"/>
      <c r="AO1735" s="17"/>
      <c r="AP1735" s="17"/>
      <c r="AQ1735" s="17"/>
      <c r="AR1735" s="17"/>
      <c r="AS1735" s="17"/>
      <c r="AT1735" s="17"/>
      <c r="AU1735" s="17"/>
      <c r="AV1735" s="17"/>
      <c r="AW1735" s="17"/>
      <c r="AX1735" s="17"/>
      <c r="AY1735" s="17"/>
      <c r="AZ1735" s="17"/>
      <c r="BA1735" s="17"/>
      <c r="BB1735" s="17"/>
      <c r="BC1735" s="17"/>
      <c r="BD1735" s="17"/>
      <c r="BE1735" s="17"/>
      <c r="BF1735" s="17"/>
      <c r="BG1735" s="17"/>
      <c r="BH1735" s="17"/>
    </row>
    <row r="1736" spans="2:60" x14ac:dyDescent="0.35">
      <c r="B1736" t="s">
        <v>513</v>
      </c>
      <c r="C1736" s="17">
        <v>0.36791435326258698</v>
      </c>
      <c r="D1736" s="17">
        <v>0.36835119492403101</v>
      </c>
      <c r="E1736" s="17">
        <v>0.36900965485602499</v>
      </c>
      <c r="F1736" s="17"/>
      <c r="G1736" s="17">
        <v>0.34467155442381697</v>
      </c>
      <c r="H1736" s="17">
        <v>0.28762307395032</v>
      </c>
      <c r="I1736" s="17">
        <v>0.399973833795848</v>
      </c>
      <c r="J1736" s="17">
        <v>0.35992550393717598</v>
      </c>
      <c r="K1736" s="17">
        <v>0.34666289548603901</v>
      </c>
      <c r="L1736" s="17">
        <v>0.44739760444954002</v>
      </c>
      <c r="M1736" s="17"/>
      <c r="N1736" s="17">
        <v>0.36798046625834002</v>
      </c>
      <c r="O1736" s="17">
        <v>0.38531186340134699</v>
      </c>
      <c r="P1736" s="17">
        <v>0.33607621776088697</v>
      </c>
      <c r="Q1736" s="17">
        <v>0.39391999854688298</v>
      </c>
      <c r="R1736" s="17">
        <v>0.42396188156578302</v>
      </c>
      <c r="S1736" s="17"/>
      <c r="T1736" s="17">
        <v>0.37775083268610199</v>
      </c>
      <c r="U1736" s="17">
        <v>0.36971518644293999</v>
      </c>
      <c r="V1736" s="17">
        <v>0.35074126881866302</v>
      </c>
      <c r="W1736" s="17">
        <v>0.386732077546244</v>
      </c>
      <c r="X1736" s="17"/>
      <c r="Y1736" s="17">
        <v>0.45754057840347501</v>
      </c>
      <c r="Z1736" s="17">
        <v>0.33147436291726701</v>
      </c>
      <c r="AA1736" s="17">
        <v>0.343849584572399</v>
      </c>
      <c r="AB1736" s="17">
        <v>0.331742842173815</v>
      </c>
      <c r="AC1736" s="17">
        <v>0.47155768331886699</v>
      </c>
      <c r="AD1736" s="17">
        <v>0.270001202548383</v>
      </c>
      <c r="AE1736" s="17"/>
      <c r="AF1736" s="17">
        <v>0.36267790557866603</v>
      </c>
      <c r="AG1736" s="17">
        <v>0.37933767769937599</v>
      </c>
      <c r="AH1736" s="17"/>
      <c r="AI1736" s="17">
        <v>0.234789450293339</v>
      </c>
      <c r="AJ1736" s="17">
        <v>0.34013379213631501</v>
      </c>
      <c r="AK1736" s="17">
        <v>0.334192995650757</v>
      </c>
      <c r="AL1736" s="17">
        <v>0.33798672287736697</v>
      </c>
      <c r="AM1736" s="17">
        <v>0.41820432719003903</v>
      </c>
      <c r="AN1736" s="17">
        <v>0.46846010041865099</v>
      </c>
      <c r="AO1736" s="17">
        <v>0.51165490271548397</v>
      </c>
      <c r="AP1736" s="17"/>
      <c r="AQ1736" s="17">
        <v>0.72748286452949795</v>
      </c>
      <c r="AR1736" s="17">
        <v>4.30196596286034E-2</v>
      </c>
      <c r="AS1736" s="17"/>
      <c r="AT1736" s="17">
        <v>0.73697788903867101</v>
      </c>
      <c r="AU1736" s="17">
        <v>0.31425186949288803</v>
      </c>
      <c r="AV1736" s="17">
        <v>0.21202357588665699</v>
      </c>
      <c r="AW1736" s="17"/>
      <c r="AX1736" s="17">
        <v>0.36797252024002702</v>
      </c>
      <c r="AY1736" s="17">
        <v>0.36789334214311697</v>
      </c>
      <c r="AZ1736" s="17"/>
      <c r="BA1736" s="17">
        <v>0.40411792487526099</v>
      </c>
      <c r="BB1736" s="17">
        <v>0.39989696683065901</v>
      </c>
      <c r="BC1736" s="17">
        <v>0.474844123369351</v>
      </c>
      <c r="BD1736" s="17">
        <v>0.43128832690087099</v>
      </c>
      <c r="BE1736" s="17">
        <v>2.29082738844423E-2</v>
      </c>
      <c r="BF1736" s="17"/>
      <c r="BG1736" s="17">
        <v>0.40088163625357298</v>
      </c>
      <c r="BH1736" s="17">
        <v>0.12634368257579501</v>
      </c>
    </row>
    <row r="1737" spans="2:60" x14ac:dyDescent="0.35">
      <c r="B1737" t="s">
        <v>514</v>
      </c>
      <c r="C1737" s="17">
        <v>0.35773026291118798</v>
      </c>
      <c r="D1737" s="17">
        <v>0.39828971496265703</v>
      </c>
      <c r="E1737" s="17">
        <v>0.32225090406671297</v>
      </c>
      <c r="F1737" s="17"/>
      <c r="G1737" s="17">
        <v>0.29275916034803701</v>
      </c>
      <c r="H1737" s="17">
        <v>0.36966484443928999</v>
      </c>
      <c r="I1737" s="17">
        <v>0.33711447196459698</v>
      </c>
      <c r="J1737" s="17">
        <v>0.332480628790296</v>
      </c>
      <c r="K1737" s="17">
        <v>0.44110811384036203</v>
      </c>
      <c r="L1737" s="17">
        <v>0.354641949393804</v>
      </c>
      <c r="M1737" s="17"/>
      <c r="N1737" s="17">
        <v>0.27891963680869802</v>
      </c>
      <c r="O1737" s="17">
        <v>0.31989103132618002</v>
      </c>
      <c r="P1737" s="17">
        <v>0.42657848619000399</v>
      </c>
      <c r="Q1737" s="17">
        <v>0.361541419749282</v>
      </c>
      <c r="R1737" s="17">
        <v>0.40917076553731702</v>
      </c>
      <c r="S1737" s="17"/>
      <c r="T1737" s="17">
        <v>0.33967981893111698</v>
      </c>
      <c r="U1737" s="17">
        <v>0.35905859874671597</v>
      </c>
      <c r="V1737" s="17">
        <v>0.35979028828087101</v>
      </c>
      <c r="W1737" s="17">
        <v>0.366106821945687</v>
      </c>
      <c r="X1737" s="17"/>
      <c r="Y1737" s="17">
        <v>0.28733687440401601</v>
      </c>
      <c r="Z1737" s="17">
        <v>0.38217913108977097</v>
      </c>
      <c r="AA1737" s="17">
        <v>0.32801887343654201</v>
      </c>
      <c r="AB1737" s="17">
        <v>0.39066115586935501</v>
      </c>
      <c r="AC1737" s="17">
        <v>0.261192857797653</v>
      </c>
      <c r="AD1737" s="17">
        <v>0.46281882403709401</v>
      </c>
      <c r="AE1737" s="17"/>
      <c r="AF1737" s="17">
        <v>0.384491221139592</v>
      </c>
      <c r="AG1737" s="17">
        <v>0.32434030537855901</v>
      </c>
      <c r="AH1737" s="17"/>
      <c r="AI1737" s="17">
        <v>0.32880030270914601</v>
      </c>
      <c r="AJ1737" s="17">
        <v>0.36647161776499698</v>
      </c>
      <c r="AK1737" s="17">
        <v>0.35951164222805398</v>
      </c>
      <c r="AL1737" s="17">
        <v>0.39145886431002003</v>
      </c>
      <c r="AM1737" s="17">
        <v>0.366027593236596</v>
      </c>
      <c r="AN1737" s="17">
        <v>0.31361124707954502</v>
      </c>
      <c r="AO1737" s="17">
        <v>0.27796393801098601</v>
      </c>
      <c r="AP1737" s="17"/>
      <c r="AQ1737" s="17">
        <v>5.3397824371610898E-2</v>
      </c>
      <c r="AR1737" s="17">
        <v>0.81461352544891696</v>
      </c>
      <c r="AS1737" s="17"/>
      <c r="AT1737" s="17">
        <v>6.6826031319584298E-2</v>
      </c>
      <c r="AU1737" s="17">
        <v>0.29358897989541399</v>
      </c>
      <c r="AV1737" s="17">
        <v>0.67611445131734704</v>
      </c>
      <c r="AW1737" s="17"/>
      <c r="AX1737" s="17">
        <v>0.36999226952801101</v>
      </c>
      <c r="AY1737" s="17">
        <v>0.35330097163104801</v>
      </c>
      <c r="AZ1737" s="17"/>
      <c r="BA1737" s="17">
        <v>0.388235139464357</v>
      </c>
      <c r="BB1737" s="17">
        <v>0.28621498752034102</v>
      </c>
      <c r="BC1737" s="17">
        <v>0.252713154847305</v>
      </c>
      <c r="BD1737" s="17">
        <v>0.30989515066782702</v>
      </c>
      <c r="BE1737" s="17">
        <v>0.83728145878119997</v>
      </c>
      <c r="BF1737" s="17"/>
      <c r="BG1737" s="17">
        <v>0.310014353228033</v>
      </c>
      <c r="BH1737" s="17">
        <v>0.70370388094652503</v>
      </c>
    </row>
    <row r="1738" spans="2:60" x14ac:dyDescent="0.35">
      <c r="B1738" t="s">
        <v>515</v>
      </c>
      <c r="C1738" s="17">
        <v>0.20778609348739999</v>
      </c>
      <c r="D1738" s="17">
        <v>0.183444304638469</v>
      </c>
      <c r="E1738" s="17">
        <v>0.22742549147000499</v>
      </c>
      <c r="F1738" s="17"/>
      <c r="G1738" s="17">
        <v>0.22537631739842801</v>
      </c>
      <c r="H1738" s="17">
        <v>0.27204340905535301</v>
      </c>
      <c r="I1738" s="17">
        <v>0.17676543153208099</v>
      </c>
      <c r="J1738" s="17">
        <v>0.24780971020418599</v>
      </c>
      <c r="K1738" s="17">
        <v>0.182724291460931</v>
      </c>
      <c r="L1738" s="17">
        <v>0.156710644257331</v>
      </c>
      <c r="M1738" s="17"/>
      <c r="N1738" s="17">
        <v>0.26690987849747499</v>
      </c>
      <c r="O1738" s="17">
        <v>0.21886846432666399</v>
      </c>
      <c r="P1738" s="17">
        <v>0.185628271800901</v>
      </c>
      <c r="Q1738" s="17">
        <v>0.19295034345994699</v>
      </c>
      <c r="R1738" s="17">
        <v>0.12049240707638401</v>
      </c>
      <c r="S1738" s="17"/>
      <c r="T1738" s="17">
        <v>0.21436035892045199</v>
      </c>
      <c r="U1738" s="17">
        <v>0.204942463257688</v>
      </c>
      <c r="V1738" s="17">
        <v>0.219975664010403</v>
      </c>
      <c r="W1738" s="17">
        <v>0.186166328541466</v>
      </c>
      <c r="X1738" s="17"/>
      <c r="Y1738" s="17">
        <v>0.183741741003941</v>
      </c>
      <c r="Z1738" s="17">
        <v>0.22256867800153601</v>
      </c>
      <c r="AA1738" s="17">
        <v>0.257745873287276</v>
      </c>
      <c r="AB1738" s="17">
        <v>0.21374535867132299</v>
      </c>
      <c r="AC1738" s="17">
        <v>0.18762267188882201</v>
      </c>
      <c r="AD1738" s="17">
        <v>0.20460762657359699</v>
      </c>
      <c r="AE1738" s="17"/>
      <c r="AF1738" s="17">
        <v>0.19005977281297201</v>
      </c>
      <c r="AG1738" s="17">
        <v>0.226206578005644</v>
      </c>
      <c r="AH1738" s="17"/>
      <c r="AI1738" s="17">
        <v>0.27068252763286699</v>
      </c>
      <c r="AJ1738" s="17">
        <v>0.22179387450354501</v>
      </c>
      <c r="AK1738" s="17">
        <v>0.24413080517194299</v>
      </c>
      <c r="AL1738" s="17">
        <v>0.21491932964951399</v>
      </c>
      <c r="AM1738" s="17">
        <v>0.17525825978123899</v>
      </c>
      <c r="AN1738" s="17">
        <v>0.145978031781614</v>
      </c>
      <c r="AO1738" s="17">
        <v>0.13936664633696799</v>
      </c>
      <c r="AP1738" s="17"/>
      <c r="AQ1738" s="17">
        <v>0.16148433450317501</v>
      </c>
      <c r="AR1738" s="17">
        <v>0.11408715584269501</v>
      </c>
      <c r="AS1738" s="17"/>
      <c r="AT1738" s="17">
        <v>0.15702192914636701</v>
      </c>
      <c r="AU1738" s="17">
        <v>0.32350356354382298</v>
      </c>
      <c r="AV1738" s="17">
        <v>7.5246904375742898E-2</v>
      </c>
      <c r="AW1738" s="17"/>
      <c r="AX1738" s="17">
        <v>0.19662639035045901</v>
      </c>
      <c r="AY1738" s="17">
        <v>0.21181720987299901</v>
      </c>
      <c r="AZ1738" s="17"/>
      <c r="BA1738" s="17">
        <v>0.14841400370518401</v>
      </c>
      <c r="BB1738" s="17">
        <v>0.24584764649309501</v>
      </c>
      <c r="BC1738" s="17">
        <v>0.216865005198835</v>
      </c>
      <c r="BD1738" s="17">
        <v>0.199525194895665</v>
      </c>
      <c r="BE1738" s="17">
        <v>0.118779568858099</v>
      </c>
      <c r="BF1738" s="17"/>
      <c r="BG1738" s="17">
        <v>0.22311822634662701</v>
      </c>
      <c r="BH1738" s="17">
        <v>0.13923100072296199</v>
      </c>
    </row>
    <row r="1739" spans="2:60" x14ac:dyDescent="0.35">
      <c r="B1739" t="s">
        <v>516</v>
      </c>
      <c r="C1739" s="17">
        <v>8.4642931439312501E-3</v>
      </c>
      <c r="D1739" s="17">
        <v>1.07908911381169E-2</v>
      </c>
      <c r="E1739" s="17">
        <v>6.3876333659880699E-3</v>
      </c>
      <c r="F1739" s="17"/>
      <c r="G1739" s="17">
        <v>2.1555113565079598E-2</v>
      </c>
      <c r="H1739" s="17">
        <v>1.9455876866309701E-2</v>
      </c>
      <c r="I1739" s="17">
        <v>9.6384223659206208E-3</v>
      </c>
      <c r="J1739" s="17">
        <v>1.79570992786731E-3</v>
      </c>
      <c r="K1739" s="17">
        <v>0</v>
      </c>
      <c r="L1739" s="17">
        <v>2.3156806732172199E-3</v>
      </c>
      <c r="M1739" s="17"/>
      <c r="N1739" s="17">
        <v>1.03913251917557E-2</v>
      </c>
      <c r="O1739" s="17">
        <v>8.1115363682762905E-3</v>
      </c>
      <c r="P1739" s="17">
        <v>7.6931881988776896E-3</v>
      </c>
      <c r="Q1739" s="17">
        <v>7.63707982737341E-3</v>
      </c>
      <c r="R1739" s="17">
        <v>1.09144560273559E-2</v>
      </c>
      <c r="S1739" s="17"/>
      <c r="T1739" s="17">
        <v>1.5955491783485602E-2</v>
      </c>
      <c r="U1739" s="17">
        <v>4.5582893447193304E-3</v>
      </c>
      <c r="V1739" s="17">
        <v>5.5936027639555798E-3</v>
      </c>
      <c r="W1739" s="17">
        <v>1.1116319684373901E-2</v>
      </c>
      <c r="X1739" s="17"/>
      <c r="Y1739" s="17">
        <v>1.0582741584361901E-2</v>
      </c>
      <c r="Z1739" s="17">
        <v>7.70612685109131E-3</v>
      </c>
      <c r="AA1739" s="17">
        <v>0</v>
      </c>
      <c r="AB1739" s="17">
        <v>1.39684081271172E-2</v>
      </c>
      <c r="AC1739" s="17">
        <v>0</v>
      </c>
      <c r="AD1739" s="17">
        <v>4.0868004577214699E-3</v>
      </c>
      <c r="AE1739" s="17"/>
      <c r="AF1739" s="17">
        <v>5.86943808548737E-3</v>
      </c>
      <c r="AG1739" s="17">
        <v>1.22980584884692E-2</v>
      </c>
      <c r="AH1739" s="17"/>
      <c r="AI1739" s="17">
        <v>2.1746673142160802E-2</v>
      </c>
      <c r="AJ1739" s="17">
        <v>1.1371346145215599E-2</v>
      </c>
      <c r="AK1739" s="17">
        <v>7.9892247325715707E-3</v>
      </c>
      <c r="AL1739" s="17">
        <v>1.19916184714846E-2</v>
      </c>
      <c r="AM1739" s="17">
        <v>2.24258868763582E-3</v>
      </c>
      <c r="AN1739" s="17">
        <v>7.1237236046875797E-3</v>
      </c>
      <c r="AO1739" s="17">
        <v>0</v>
      </c>
      <c r="AP1739" s="17"/>
      <c r="AQ1739" s="17">
        <v>7.4738708681945003E-3</v>
      </c>
      <c r="AR1739" s="17">
        <v>5.2273167894673197E-3</v>
      </c>
      <c r="AS1739" s="17"/>
      <c r="AT1739" s="17">
        <v>6.6163660422242001E-3</v>
      </c>
      <c r="AU1739" s="17">
        <v>8.8543358786454997E-3</v>
      </c>
      <c r="AV1739" s="17">
        <v>8.5112321692484595E-3</v>
      </c>
      <c r="AW1739" s="17"/>
      <c r="AX1739" s="17">
        <v>1.27336143403016E-2</v>
      </c>
      <c r="AY1739" s="17">
        <v>6.9221257207578001E-3</v>
      </c>
      <c r="AZ1739" s="17"/>
      <c r="BA1739" s="17">
        <v>9.3761824346424594E-3</v>
      </c>
      <c r="BB1739" s="17">
        <v>1.4537507416469499E-2</v>
      </c>
      <c r="BC1739" s="17">
        <v>2.54623244160285E-3</v>
      </c>
      <c r="BD1739" s="17">
        <v>2.5255190650921699E-2</v>
      </c>
      <c r="BE1739" s="17">
        <v>2.3654858634284E-3</v>
      </c>
      <c r="BF1739" s="17"/>
      <c r="BG1739" s="17">
        <v>1.33334682297198E-2</v>
      </c>
      <c r="BH1739" s="17">
        <v>8.1630412338018505E-3</v>
      </c>
    </row>
    <row r="1740" spans="2:60" x14ac:dyDescent="0.35">
      <c r="B1740" t="s">
        <v>280</v>
      </c>
      <c r="C1740" s="17">
        <v>5.81049971948936E-2</v>
      </c>
      <c r="D1740" s="17">
        <v>3.9123894336726299E-2</v>
      </c>
      <c r="E1740" s="17">
        <v>7.4926316241269206E-2</v>
      </c>
      <c r="F1740" s="17"/>
      <c r="G1740" s="17">
        <v>0.115637854264638</v>
      </c>
      <c r="H1740" s="17">
        <v>5.1212795688727199E-2</v>
      </c>
      <c r="I1740" s="17">
        <v>7.6507840341552502E-2</v>
      </c>
      <c r="J1740" s="17">
        <v>5.7988447140473902E-2</v>
      </c>
      <c r="K1740" s="17">
        <v>2.9504699212668802E-2</v>
      </c>
      <c r="L1740" s="17">
        <v>3.8934121226108599E-2</v>
      </c>
      <c r="M1740" s="17"/>
      <c r="N1740" s="17">
        <v>7.5798693243730897E-2</v>
      </c>
      <c r="O1740" s="17">
        <v>6.7817104577532303E-2</v>
      </c>
      <c r="P1740" s="17">
        <v>4.4023836049330599E-2</v>
      </c>
      <c r="Q1740" s="17">
        <v>4.39511584165155E-2</v>
      </c>
      <c r="R1740" s="17">
        <v>3.5460489793160403E-2</v>
      </c>
      <c r="S1740" s="17"/>
      <c r="T1740" s="17">
        <v>5.2253497678844602E-2</v>
      </c>
      <c r="U1740" s="17">
        <v>6.1725462207936503E-2</v>
      </c>
      <c r="V1740" s="17">
        <v>6.3899176126107501E-2</v>
      </c>
      <c r="W1740" s="17">
        <v>4.9878452282229001E-2</v>
      </c>
      <c r="X1740" s="17"/>
      <c r="Y1740" s="17">
        <v>6.0798064604206399E-2</v>
      </c>
      <c r="Z1740" s="17">
        <v>5.6071701140334801E-2</v>
      </c>
      <c r="AA1740" s="17">
        <v>7.0385668703782697E-2</v>
      </c>
      <c r="AB1740" s="17">
        <v>4.9882235158389597E-2</v>
      </c>
      <c r="AC1740" s="17">
        <v>7.9626786994658194E-2</v>
      </c>
      <c r="AD1740" s="17">
        <v>5.8485546383204301E-2</v>
      </c>
      <c r="AE1740" s="17"/>
      <c r="AF1740" s="17">
        <v>5.6901662383282502E-2</v>
      </c>
      <c r="AG1740" s="17">
        <v>5.78173804279523E-2</v>
      </c>
      <c r="AH1740" s="17"/>
      <c r="AI1740" s="17">
        <v>0.143981046222487</v>
      </c>
      <c r="AJ1740" s="17">
        <v>6.0229369449927399E-2</v>
      </c>
      <c r="AK1740" s="17">
        <v>5.4175332216673401E-2</v>
      </c>
      <c r="AL1740" s="17">
        <v>4.36434646916148E-2</v>
      </c>
      <c r="AM1740" s="17">
        <v>3.8267231104490602E-2</v>
      </c>
      <c r="AN1740" s="17">
        <v>6.4826897115502602E-2</v>
      </c>
      <c r="AO1740" s="17">
        <v>7.1014512936562205E-2</v>
      </c>
      <c r="AP1740" s="17"/>
      <c r="AQ1740" s="17">
        <v>5.01611057275217E-2</v>
      </c>
      <c r="AR1740" s="17">
        <v>2.3052342290317499E-2</v>
      </c>
      <c r="AS1740" s="17"/>
      <c r="AT1740" s="17">
        <v>3.2557784453154201E-2</v>
      </c>
      <c r="AU1740" s="17">
        <v>5.98012511892295E-2</v>
      </c>
      <c r="AV1740" s="17">
        <v>2.8103836251004401E-2</v>
      </c>
      <c r="AW1740" s="17"/>
      <c r="AX1740" s="17">
        <v>5.2675205541201503E-2</v>
      </c>
      <c r="AY1740" s="17">
        <v>6.0066350632077499E-2</v>
      </c>
      <c r="AZ1740" s="17"/>
      <c r="BA1740" s="17">
        <v>4.9856749520556201E-2</v>
      </c>
      <c r="BB1740" s="17">
        <v>5.3502891739435003E-2</v>
      </c>
      <c r="BC1740" s="17">
        <v>5.30314841429071E-2</v>
      </c>
      <c r="BD1740" s="17">
        <v>3.4036136884715101E-2</v>
      </c>
      <c r="BE1740" s="17">
        <v>1.8665212612831099E-2</v>
      </c>
      <c r="BF1740" s="17"/>
      <c r="BG1740" s="17">
        <v>5.2652315942047702E-2</v>
      </c>
      <c r="BH1740" s="17">
        <v>2.2558394520915698E-2</v>
      </c>
    </row>
    <row r="1741" spans="2:60" x14ac:dyDescent="0.35">
      <c r="C1741" s="17"/>
      <c r="D1741" s="17"/>
      <c r="E1741" s="17"/>
      <c r="F1741" s="17"/>
      <c r="G1741" s="17"/>
      <c r="H1741" s="17"/>
      <c r="I1741" s="17"/>
      <c r="J1741" s="17"/>
      <c r="K1741" s="17"/>
      <c r="L1741" s="17"/>
      <c r="M1741" s="17"/>
      <c r="N1741" s="17"/>
      <c r="O1741" s="17"/>
      <c r="P1741" s="17"/>
      <c r="Q1741" s="17"/>
      <c r="R1741" s="17"/>
      <c r="S1741" s="17"/>
      <c r="T1741" s="17"/>
      <c r="U1741" s="17"/>
      <c r="V1741" s="17"/>
      <c r="W1741" s="17"/>
      <c r="X1741" s="17"/>
      <c r="Y1741" s="17"/>
      <c r="Z1741" s="17"/>
      <c r="AA1741" s="17"/>
      <c r="AB1741" s="17"/>
      <c r="AC1741" s="17"/>
      <c r="AD1741" s="17"/>
      <c r="AE1741" s="17"/>
      <c r="AF1741" s="17"/>
      <c r="AG1741" s="17"/>
      <c r="AH1741" s="17"/>
      <c r="AI1741" s="17"/>
      <c r="AJ1741" s="17"/>
      <c r="AK1741" s="17"/>
      <c r="AL1741" s="17"/>
      <c r="AM1741" s="17"/>
      <c r="AN1741" s="17"/>
      <c r="AO1741" s="17"/>
      <c r="AP1741" s="17"/>
      <c r="AQ1741" s="17"/>
      <c r="AR1741" s="17"/>
      <c r="AS1741" s="17"/>
      <c r="AT1741" s="17"/>
      <c r="AU1741" s="17"/>
      <c r="AV1741" s="17"/>
      <c r="AW1741" s="17"/>
      <c r="AX1741" s="17"/>
      <c r="AY1741" s="17"/>
      <c r="AZ1741" s="17"/>
      <c r="BA1741" s="17"/>
      <c r="BB1741" s="17"/>
      <c r="BC1741" s="17"/>
      <c r="BD1741" s="17"/>
      <c r="BE1741" s="17"/>
      <c r="BF1741" s="17"/>
      <c r="BG1741" s="17"/>
      <c r="BH1741" s="17"/>
    </row>
    <row r="1742" spans="2:60" x14ac:dyDescent="0.35">
      <c r="B1742" s="6" t="s">
        <v>518</v>
      </c>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17"/>
      <c r="AH1742" s="17"/>
      <c r="AI1742" s="17"/>
      <c r="AJ1742" s="17"/>
      <c r="AK1742" s="17"/>
      <c r="AL1742" s="17"/>
      <c r="AM1742" s="17"/>
      <c r="AN1742" s="17"/>
      <c r="AO1742" s="17"/>
      <c r="AP1742" s="17"/>
      <c r="AQ1742" s="17"/>
      <c r="AR1742" s="17"/>
      <c r="AS1742" s="17"/>
      <c r="AT1742" s="17"/>
      <c r="AU1742" s="17"/>
      <c r="AV1742" s="17"/>
      <c r="AW1742" s="17"/>
      <c r="AX1742" s="17"/>
      <c r="AY1742" s="17"/>
      <c r="AZ1742" s="17"/>
      <c r="BA1742" s="17"/>
      <c r="BB1742" s="17"/>
      <c r="BC1742" s="17"/>
      <c r="BD1742" s="17"/>
      <c r="BE1742" s="17"/>
      <c r="BF1742" s="17"/>
      <c r="BG1742" s="17"/>
      <c r="BH1742" s="17"/>
    </row>
    <row r="1743" spans="2:60" x14ac:dyDescent="0.35">
      <c r="B1743" s="24" t="s">
        <v>97</v>
      </c>
      <c r="C1743" s="17"/>
      <c r="D1743" s="17"/>
      <c r="E1743" s="17"/>
      <c r="F1743" s="17"/>
      <c r="G1743" s="17"/>
      <c r="H1743" s="17"/>
      <c r="I1743" s="17"/>
      <c r="J1743" s="17"/>
      <c r="K1743" s="17"/>
      <c r="L1743" s="17"/>
      <c r="M1743" s="17"/>
      <c r="N1743" s="17"/>
      <c r="O1743" s="17"/>
      <c r="P1743" s="17"/>
      <c r="Q1743" s="17"/>
      <c r="R1743" s="17"/>
      <c r="S1743" s="17"/>
      <c r="T1743" s="17"/>
      <c r="U1743" s="17"/>
      <c r="V1743" s="17"/>
      <c r="W1743" s="17"/>
      <c r="X1743" s="17"/>
      <c r="Y1743" s="17"/>
      <c r="Z1743" s="17"/>
      <c r="AA1743" s="17"/>
      <c r="AB1743" s="17"/>
      <c r="AC1743" s="17"/>
      <c r="AD1743" s="17"/>
      <c r="AE1743" s="17"/>
      <c r="AF1743" s="17"/>
      <c r="AG1743" s="17"/>
      <c r="AH1743" s="17"/>
      <c r="AI1743" s="17"/>
      <c r="AJ1743" s="17"/>
      <c r="AK1743" s="17"/>
      <c r="AL1743" s="17"/>
      <c r="AM1743" s="17"/>
      <c r="AN1743" s="17"/>
      <c r="AO1743" s="17"/>
      <c r="AP1743" s="17"/>
      <c r="AQ1743" s="17"/>
      <c r="AR1743" s="17"/>
      <c r="AS1743" s="17"/>
      <c r="AT1743" s="17"/>
      <c r="AU1743" s="17"/>
      <c r="AV1743" s="17"/>
      <c r="AW1743" s="17"/>
      <c r="AX1743" s="17"/>
      <c r="AY1743" s="17"/>
      <c r="AZ1743" s="17"/>
      <c r="BA1743" s="17"/>
      <c r="BB1743" s="17"/>
      <c r="BC1743" s="17"/>
      <c r="BD1743" s="17"/>
      <c r="BE1743" s="17"/>
      <c r="BF1743" s="17"/>
      <c r="BG1743" s="17"/>
      <c r="BH1743" s="17"/>
    </row>
    <row r="1744" spans="2:60" x14ac:dyDescent="0.35">
      <c r="B1744" t="s">
        <v>513</v>
      </c>
      <c r="C1744" s="17">
        <v>0.42452658131439402</v>
      </c>
      <c r="D1744" s="17">
        <v>0.430961619443535</v>
      </c>
      <c r="E1744" s="17">
        <v>0.419563945851742</v>
      </c>
      <c r="F1744" s="17"/>
      <c r="G1744" s="17">
        <v>0.37575477690771197</v>
      </c>
      <c r="H1744" s="17">
        <v>0.326185846695493</v>
      </c>
      <c r="I1744" s="17">
        <v>0.455983965979256</v>
      </c>
      <c r="J1744" s="17">
        <v>0.398472819484258</v>
      </c>
      <c r="K1744" s="17">
        <v>0.44644200831310799</v>
      </c>
      <c r="L1744" s="17">
        <v>0.51425632210484296</v>
      </c>
      <c r="M1744" s="17"/>
      <c r="N1744" s="17">
        <v>0.39180738119154601</v>
      </c>
      <c r="O1744" s="17">
        <v>0.42078938750799799</v>
      </c>
      <c r="P1744" s="17">
        <v>0.38390522231214802</v>
      </c>
      <c r="Q1744" s="17">
        <v>0.52077205686578598</v>
      </c>
      <c r="R1744" s="17">
        <v>0.537130568739</v>
      </c>
      <c r="S1744" s="17"/>
      <c r="T1744" s="17">
        <v>0.48127993557799198</v>
      </c>
      <c r="U1744" s="17">
        <v>0.407453891652863</v>
      </c>
      <c r="V1744" s="17">
        <v>0.41303253567631598</v>
      </c>
      <c r="W1744" s="17">
        <v>0.417394785354956</v>
      </c>
      <c r="X1744" s="17"/>
      <c r="Y1744" s="17">
        <v>0.50142765461888605</v>
      </c>
      <c r="Z1744" s="17">
        <v>0.412575109630892</v>
      </c>
      <c r="AA1744" s="17">
        <v>0.344861638714623</v>
      </c>
      <c r="AB1744" s="17">
        <v>0.33326730898180601</v>
      </c>
      <c r="AC1744" s="17">
        <v>0.47755167842574497</v>
      </c>
      <c r="AD1744" s="17">
        <v>0.34458620522827399</v>
      </c>
      <c r="AE1744" s="17"/>
      <c r="AF1744" s="17">
        <v>0.41930778373308703</v>
      </c>
      <c r="AG1744" s="17">
        <v>0.43573544150856103</v>
      </c>
      <c r="AH1744" s="17"/>
      <c r="AI1744" s="17">
        <v>0.246782099857426</v>
      </c>
      <c r="AJ1744" s="17">
        <v>0.35243011925133499</v>
      </c>
      <c r="AK1744" s="17">
        <v>0.388381509972959</v>
      </c>
      <c r="AL1744" s="17">
        <v>0.37204305448158798</v>
      </c>
      <c r="AM1744" s="17">
        <v>0.51415050812463603</v>
      </c>
      <c r="AN1744" s="17">
        <v>0.58305316238088101</v>
      </c>
      <c r="AO1744" s="17">
        <v>0.63004337901952701</v>
      </c>
      <c r="AP1744" s="17"/>
      <c r="AQ1744" s="17">
        <v>0.78786533519453705</v>
      </c>
      <c r="AR1744" s="17">
        <v>7.8643838277834194E-2</v>
      </c>
      <c r="AS1744" s="17"/>
      <c r="AT1744" s="17">
        <v>0.79754374337482303</v>
      </c>
      <c r="AU1744" s="17">
        <v>0.38227818621278498</v>
      </c>
      <c r="AV1744" s="17">
        <v>0.24997413598357701</v>
      </c>
      <c r="AW1744" s="17"/>
      <c r="AX1744" s="17">
        <v>0.43830902155180501</v>
      </c>
      <c r="AY1744" s="17">
        <v>0.41954807785486498</v>
      </c>
      <c r="AZ1744" s="17"/>
      <c r="BA1744" s="17">
        <v>0.401841863574953</v>
      </c>
      <c r="BB1744" s="17">
        <v>0.50816127034519298</v>
      </c>
      <c r="BC1744" s="17">
        <v>0.53386964229733602</v>
      </c>
      <c r="BD1744" s="17">
        <v>0.486330377046367</v>
      </c>
      <c r="BE1744" s="17">
        <v>3.4407794054193003E-2</v>
      </c>
      <c r="BF1744" s="17"/>
      <c r="BG1744" s="17">
        <v>0.483358970061046</v>
      </c>
      <c r="BH1744" s="17">
        <v>0.148871751643148</v>
      </c>
    </row>
    <row r="1745" spans="2:60" x14ac:dyDescent="0.35">
      <c r="B1745" t="s">
        <v>514</v>
      </c>
      <c r="C1745" s="17">
        <v>0.260268462374735</v>
      </c>
      <c r="D1745" s="17">
        <v>0.28370402845493797</v>
      </c>
      <c r="E1745" s="17">
        <v>0.23940253248144999</v>
      </c>
      <c r="F1745" s="17"/>
      <c r="G1745" s="17">
        <v>0.23057775733166899</v>
      </c>
      <c r="H1745" s="17">
        <v>0.29741842819009301</v>
      </c>
      <c r="I1745" s="17">
        <v>0.26704729169757901</v>
      </c>
      <c r="J1745" s="17">
        <v>0.26624713404384898</v>
      </c>
      <c r="K1745" s="17">
        <v>0.27330721696867599</v>
      </c>
      <c r="L1745" s="17">
        <v>0.22557820313357399</v>
      </c>
      <c r="M1745" s="17"/>
      <c r="N1745" s="17">
        <v>0.25263136508824702</v>
      </c>
      <c r="O1745" s="17">
        <v>0.23000046469846699</v>
      </c>
      <c r="P1745" s="17">
        <v>0.31192619222909501</v>
      </c>
      <c r="Q1745" s="17">
        <v>0.2339441674236</v>
      </c>
      <c r="R1745" s="17">
        <v>0.25704850456278799</v>
      </c>
      <c r="S1745" s="17"/>
      <c r="T1745" s="17">
        <v>0.23566493345294801</v>
      </c>
      <c r="U1745" s="17">
        <v>0.26151160861270101</v>
      </c>
      <c r="V1745" s="17">
        <v>0.26252788998631599</v>
      </c>
      <c r="W1745" s="17">
        <v>0.27305335567421801</v>
      </c>
      <c r="X1745" s="17"/>
      <c r="Y1745" s="17">
        <v>0.213823915655381</v>
      </c>
      <c r="Z1745" s="17">
        <v>0.258884737617811</v>
      </c>
      <c r="AA1745" s="17">
        <v>0.283476736419147</v>
      </c>
      <c r="AB1745" s="17">
        <v>0.31328688071319499</v>
      </c>
      <c r="AC1745" s="17">
        <v>0.215975191952021</v>
      </c>
      <c r="AD1745" s="17">
        <v>0.349597650526146</v>
      </c>
      <c r="AE1745" s="17"/>
      <c r="AF1745" s="17">
        <v>0.28724155759214498</v>
      </c>
      <c r="AG1745" s="17">
        <v>0.224726530082065</v>
      </c>
      <c r="AH1745" s="17"/>
      <c r="AI1745" s="17">
        <v>0.27184954593952099</v>
      </c>
      <c r="AJ1745" s="17">
        <v>0.32195200973723898</v>
      </c>
      <c r="AK1745" s="17">
        <v>0.23932773575442601</v>
      </c>
      <c r="AL1745" s="17">
        <v>0.25387533083105202</v>
      </c>
      <c r="AM1745" s="17">
        <v>0.247403792082769</v>
      </c>
      <c r="AN1745" s="17">
        <v>0.19220014191544799</v>
      </c>
      <c r="AO1745" s="17">
        <v>0.20748642853039101</v>
      </c>
      <c r="AP1745" s="17"/>
      <c r="AQ1745" s="17">
        <v>2.4457522001171201E-2</v>
      </c>
      <c r="AR1745" s="17">
        <v>0.64345083153389804</v>
      </c>
      <c r="AS1745" s="17"/>
      <c r="AT1745" s="17">
        <v>5.5856755283991297E-2</v>
      </c>
      <c r="AU1745" s="17">
        <v>0.18270205192854699</v>
      </c>
      <c r="AV1745" s="17">
        <v>0.53610578585700097</v>
      </c>
      <c r="AW1745" s="17"/>
      <c r="AX1745" s="17">
        <v>0.26526337623548402</v>
      </c>
      <c r="AY1745" s="17">
        <v>0.258464195821974</v>
      </c>
      <c r="AZ1745" s="17"/>
      <c r="BA1745" s="17">
        <v>0.31451785717141101</v>
      </c>
      <c r="BB1745" s="17">
        <v>0.196469282061109</v>
      </c>
      <c r="BC1745" s="17">
        <v>0.18682940316973601</v>
      </c>
      <c r="BD1745" s="17">
        <v>0.26415194340606002</v>
      </c>
      <c r="BE1745" s="17">
        <v>0.59256192368054605</v>
      </c>
      <c r="BF1745" s="17"/>
      <c r="BG1745" s="17">
        <v>0.224007774768547</v>
      </c>
      <c r="BH1745" s="17">
        <v>0.50938151298932099</v>
      </c>
    </row>
    <row r="1746" spans="2:60" x14ac:dyDescent="0.35">
      <c r="B1746" t="s">
        <v>515</v>
      </c>
      <c r="C1746" s="17">
        <v>0.24938316444158401</v>
      </c>
      <c r="D1746" s="17">
        <v>0.24068372500919999</v>
      </c>
      <c r="E1746" s="17">
        <v>0.25750834025526997</v>
      </c>
      <c r="F1746" s="17"/>
      <c r="G1746" s="17">
        <v>0.27061371255120198</v>
      </c>
      <c r="H1746" s="17">
        <v>0.28679405442651301</v>
      </c>
      <c r="I1746" s="17">
        <v>0.208615705862321</v>
      </c>
      <c r="J1746" s="17">
        <v>0.279446829725781</v>
      </c>
      <c r="K1746" s="17">
        <v>0.23912786888975199</v>
      </c>
      <c r="L1746" s="17">
        <v>0.22264247813278201</v>
      </c>
      <c r="M1746" s="17"/>
      <c r="N1746" s="17">
        <v>0.27449130590815501</v>
      </c>
      <c r="O1746" s="17">
        <v>0.27525132276254499</v>
      </c>
      <c r="P1746" s="17">
        <v>0.23653378545584</v>
      </c>
      <c r="Q1746" s="17">
        <v>0.222029775358799</v>
      </c>
      <c r="R1746" s="17">
        <v>0.17638206802133299</v>
      </c>
      <c r="S1746" s="17"/>
      <c r="T1746" s="17">
        <v>0.213332375140484</v>
      </c>
      <c r="U1746" s="17">
        <v>0.25937991765649598</v>
      </c>
      <c r="V1746" s="17">
        <v>0.26078238148115002</v>
      </c>
      <c r="W1746" s="17">
        <v>0.24812036760092401</v>
      </c>
      <c r="X1746" s="17"/>
      <c r="Y1746" s="17">
        <v>0.216748502435475</v>
      </c>
      <c r="Z1746" s="17">
        <v>0.26742922319447199</v>
      </c>
      <c r="AA1746" s="17">
        <v>0.26442737453943099</v>
      </c>
      <c r="AB1746" s="17">
        <v>0.26639692847041102</v>
      </c>
      <c r="AC1746" s="17">
        <v>0.229365666382147</v>
      </c>
      <c r="AD1746" s="17">
        <v>0.261645282595242</v>
      </c>
      <c r="AE1746" s="17"/>
      <c r="AF1746" s="17">
        <v>0.233705260427749</v>
      </c>
      <c r="AG1746" s="17">
        <v>0.26695955140698102</v>
      </c>
      <c r="AH1746" s="17"/>
      <c r="AI1746" s="17">
        <v>0.327557570314506</v>
      </c>
      <c r="AJ1746" s="17">
        <v>0.25333805605336501</v>
      </c>
      <c r="AK1746" s="17">
        <v>0.289152766489782</v>
      </c>
      <c r="AL1746" s="17">
        <v>0.29822963572438099</v>
      </c>
      <c r="AM1746" s="17">
        <v>0.205626355613963</v>
      </c>
      <c r="AN1746" s="17">
        <v>0.184944201613015</v>
      </c>
      <c r="AO1746" s="17">
        <v>0.14970078547802701</v>
      </c>
      <c r="AP1746" s="17"/>
      <c r="AQ1746" s="17">
        <v>0.149263276082825</v>
      </c>
      <c r="AR1746" s="17">
        <v>0.22561249870174899</v>
      </c>
      <c r="AS1746" s="17"/>
      <c r="AT1746" s="17">
        <v>0.127874071413702</v>
      </c>
      <c r="AU1746" s="17">
        <v>0.36036335604432801</v>
      </c>
      <c r="AV1746" s="17">
        <v>0.174221435504367</v>
      </c>
      <c r="AW1746" s="17"/>
      <c r="AX1746" s="17">
        <v>0.21285411510338101</v>
      </c>
      <c r="AY1746" s="17">
        <v>0.26257821519971503</v>
      </c>
      <c r="AZ1746" s="17"/>
      <c r="BA1746" s="17">
        <v>0.21546402509600401</v>
      </c>
      <c r="BB1746" s="17">
        <v>0.24739078447995699</v>
      </c>
      <c r="BC1746" s="17">
        <v>0.220397066179743</v>
      </c>
      <c r="BD1746" s="17">
        <v>0.18570606876573101</v>
      </c>
      <c r="BE1746" s="17">
        <v>0.33908839042329297</v>
      </c>
      <c r="BF1746" s="17"/>
      <c r="BG1746" s="17">
        <v>0.23994287729729399</v>
      </c>
      <c r="BH1746" s="17">
        <v>0.30023937463642197</v>
      </c>
    </row>
    <row r="1747" spans="2:60" x14ac:dyDescent="0.35">
      <c r="B1747" t="s">
        <v>516</v>
      </c>
      <c r="C1747" s="17">
        <v>7.8284712371808791E-3</v>
      </c>
      <c r="D1747" s="17">
        <v>9.3941719109401304E-3</v>
      </c>
      <c r="E1747" s="17">
        <v>6.46421968207381E-3</v>
      </c>
      <c r="F1747" s="17"/>
      <c r="G1747" s="17">
        <v>7.4937009555634199E-3</v>
      </c>
      <c r="H1747" s="17">
        <v>2.3466525279594402E-2</v>
      </c>
      <c r="I1747" s="17">
        <v>9.6702083206613894E-3</v>
      </c>
      <c r="J1747" s="17">
        <v>0</v>
      </c>
      <c r="K1747" s="17">
        <v>1.71572766127006E-3</v>
      </c>
      <c r="L1747" s="17">
        <v>3.9602979228390697E-3</v>
      </c>
      <c r="M1747" s="17"/>
      <c r="N1747" s="17">
        <v>1.0434094284284901E-2</v>
      </c>
      <c r="O1747" s="17">
        <v>7.3402070766569903E-3</v>
      </c>
      <c r="P1747" s="17">
        <v>8.1333893346018597E-3</v>
      </c>
      <c r="Q1747" s="17">
        <v>2.8708927890553899E-3</v>
      </c>
      <c r="R1747" s="17">
        <v>1.09144560273559E-2</v>
      </c>
      <c r="S1747" s="17"/>
      <c r="T1747" s="17">
        <v>1.0855450436099499E-2</v>
      </c>
      <c r="U1747" s="17">
        <v>6.9655608782404899E-3</v>
      </c>
      <c r="V1747" s="17">
        <v>7.2732205834205197E-3</v>
      </c>
      <c r="W1747" s="17">
        <v>7.3145555612678598E-3</v>
      </c>
      <c r="X1747" s="17"/>
      <c r="Y1747" s="17">
        <v>1.32855344846621E-2</v>
      </c>
      <c r="Z1747" s="17">
        <v>4.31965502679078E-3</v>
      </c>
      <c r="AA1747" s="17">
        <v>2.4503408242187299E-2</v>
      </c>
      <c r="AB1747" s="17">
        <v>2.9786301168053001E-3</v>
      </c>
      <c r="AC1747" s="17">
        <v>0</v>
      </c>
      <c r="AD1747" s="17">
        <v>3.71814543546445E-3</v>
      </c>
      <c r="AE1747" s="17"/>
      <c r="AF1747" s="17">
        <v>5.6660164780014998E-3</v>
      </c>
      <c r="AG1747" s="17">
        <v>1.1038105012685999E-2</v>
      </c>
      <c r="AH1747" s="17"/>
      <c r="AI1747" s="17">
        <v>6.7936810606629497E-3</v>
      </c>
      <c r="AJ1747" s="17">
        <v>1.47119022156587E-2</v>
      </c>
      <c r="AK1747" s="17">
        <v>3.3062727858993199E-3</v>
      </c>
      <c r="AL1747" s="17">
        <v>1.81112307727622E-2</v>
      </c>
      <c r="AM1747" s="17">
        <v>1.4797094852588299E-3</v>
      </c>
      <c r="AN1747" s="17">
        <v>7.1237236046875797E-3</v>
      </c>
      <c r="AO1747" s="17">
        <v>0</v>
      </c>
      <c r="AP1747" s="17"/>
      <c r="AQ1747" s="17">
        <v>6.6701023370337401E-3</v>
      </c>
      <c r="AR1747" s="17">
        <v>2.1944566586905999E-3</v>
      </c>
      <c r="AS1747" s="17"/>
      <c r="AT1747" s="17">
        <v>6.3276865980164496E-3</v>
      </c>
      <c r="AU1747" s="17">
        <v>8.1859438808338791E-3</v>
      </c>
      <c r="AV1747" s="17">
        <v>7.4451921608803999E-3</v>
      </c>
      <c r="AW1747" s="17"/>
      <c r="AX1747" s="17">
        <v>1.2427880358223E-2</v>
      </c>
      <c r="AY1747" s="17">
        <v>6.1670692048511801E-3</v>
      </c>
      <c r="AZ1747" s="17"/>
      <c r="BA1747" s="17">
        <v>1.15326887959645E-2</v>
      </c>
      <c r="BB1747" s="17">
        <v>9.2324727755999907E-3</v>
      </c>
      <c r="BC1747" s="17">
        <v>4.7048514840298998E-3</v>
      </c>
      <c r="BD1747" s="17">
        <v>2.5255190650921699E-2</v>
      </c>
      <c r="BE1747" s="17">
        <v>2.8749881956454098E-3</v>
      </c>
      <c r="BF1747" s="17"/>
      <c r="BG1747" s="17">
        <v>9.7690695286158594E-3</v>
      </c>
      <c r="BH1747" s="17">
        <v>8.5434956814006008E-3</v>
      </c>
    </row>
    <row r="1748" spans="2:60" x14ac:dyDescent="0.35">
      <c r="B1748" t="s">
        <v>280</v>
      </c>
      <c r="C1748" s="17">
        <v>5.7993320632105702E-2</v>
      </c>
      <c r="D1748" s="17">
        <v>3.5256455181386898E-2</v>
      </c>
      <c r="E1748" s="17">
        <v>7.7060961729464805E-2</v>
      </c>
      <c r="F1748" s="17"/>
      <c r="G1748" s="17">
        <v>0.115560052253854</v>
      </c>
      <c r="H1748" s="17">
        <v>6.6135145408306797E-2</v>
      </c>
      <c r="I1748" s="17">
        <v>5.8682828140182698E-2</v>
      </c>
      <c r="J1748" s="17">
        <v>5.5833216746110997E-2</v>
      </c>
      <c r="K1748" s="17">
        <v>3.94071781671936E-2</v>
      </c>
      <c r="L1748" s="17">
        <v>3.3562698705962901E-2</v>
      </c>
      <c r="M1748" s="17"/>
      <c r="N1748" s="17">
        <v>7.0635853527767106E-2</v>
      </c>
      <c r="O1748" s="17">
        <v>6.6618617954333104E-2</v>
      </c>
      <c r="P1748" s="17">
        <v>5.9501410668315297E-2</v>
      </c>
      <c r="Q1748" s="17">
        <v>2.0383107562759999E-2</v>
      </c>
      <c r="R1748" s="17">
        <v>1.8524402649522299E-2</v>
      </c>
      <c r="S1748" s="17"/>
      <c r="T1748" s="17">
        <v>5.8867305392477101E-2</v>
      </c>
      <c r="U1748" s="17">
        <v>6.4689021199699395E-2</v>
      </c>
      <c r="V1748" s="17">
        <v>5.6383972272798101E-2</v>
      </c>
      <c r="W1748" s="17">
        <v>5.4116935808633797E-2</v>
      </c>
      <c r="X1748" s="17"/>
      <c r="Y1748" s="17">
        <v>5.4714392805595799E-2</v>
      </c>
      <c r="Z1748" s="17">
        <v>5.6791274530033603E-2</v>
      </c>
      <c r="AA1748" s="17">
        <v>8.2730842084611705E-2</v>
      </c>
      <c r="AB1748" s="17">
        <v>8.4070251717782901E-2</v>
      </c>
      <c r="AC1748" s="17">
        <v>7.7107463240088103E-2</v>
      </c>
      <c r="AD1748" s="17">
        <v>4.0452716214873299E-2</v>
      </c>
      <c r="AE1748" s="17"/>
      <c r="AF1748" s="17">
        <v>5.4079381769018497E-2</v>
      </c>
      <c r="AG1748" s="17">
        <v>6.1540371989707202E-2</v>
      </c>
      <c r="AH1748" s="17"/>
      <c r="AI1748" s="17">
        <v>0.14701710282788399</v>
      </c>
      <c r="AJ1748" s="17">
        <v>5.7567912742401701E-2</v>
      </c>
      <c r="AK1748" s="17">
        <v>7.9831714996932895E-2</v>
      </c>
      <c r="AL1748" s="17">
        <v>5.7740748190216198E-2</v>
      </c>
      <c r="AM1748" s="17">
        <v>3.1339634693373503E-2</v>
      </c>
      <c r="AN1748" s="17">
        <v>3.26787704859689E-2</v>
      </c>
      <c r="AO1748" s="17">
        <v>1.27694069720553E-2</v>
      </c>
      <c r="AP1748" s="17"/>
      <c r="AQ1748" s="17">
        <v>3.1743764384433201E-2</v>
      </c>
      <c r="AR1748" s="17">
        <v>5.0098374827827703E-2</v>
      </c>
      <c r="AS1748" s="17"/>
      <c r="AT1748" s="17">
        <v>1.2397743329467199E-2</v>
      </c>
      <c r="AU1748" s="17">
        <v>6.6470461933505504E-2</v>
      </c>
      <c r="AV1748" s="17">
        <v>3.2253450494173802E-2</v>
      </c>
      <c r="AW1748" s="17"/>
      <c r="AX1748" s="17">
        <v>7.1145606751106705E-2</v>
      </c>
      <c r="AY1748" s="17">
        <v>5.3242441918594098E-2</v>
      </c>
      <c r="AZ1748" s="17"/>
      <c r="BA1748" s="17">
        <v>5.6643565361667897E-2</v>
      </c>
      <c r="BB1748" s="17">
        <v>3.8746190338140703E-2</v>
      </c>
      <c r="BC1748" s="17">
        <v>5.41990368691549E-2</v>
      </c>
      <c r="BD1748" s="17">
        <v>3.8556420130919901E-2</v>
      </c>
      <c r="BE1748" s="17">
        <v>3.1066903646322402E-2</v>
      </c>
      <c r="BF1748" s="17"/>
      <c r="BG1748" s="17">
        <v>4.29213083444967E-2</v>
      </c>
      <c r="BH1748" s="17">
        <v>3.29638650497086E-2</v>
      </c>
    </row>
    <row r="1749" spans="2:60" x14ac:dyDescent="0.35">
      <c r="C1749" s="17"/>
      <c r="D1749" s="17"/>
      <c r="E1749" s="17"/>
      <c r="F1749" s="17"/>
      <c r="G1749" s="17"/>
      <c r="H1749" s="17"/>
      <c r="I1749" s="17"/>
      <c r="J1749" s="17"/>
      <c r="K1749" s="17"/>
      <c r="L1749" s="17"/>
      <c r="M1749" s="17"/>
      <c r="N1749" s="17"/>
      <c r="O1749" s="17"/>
      <c r="P1749" s="17"/>
      <c r="Q1749" s="17"/>
      <c r="R1749" s="17"/>
      <c r="S1749" s="17"/>
      <c r="T1749" s="17"/>
      <c r="U1749" s="17"/>
      <c r="V1749" s="17"/>
      <c r="W1749" s="17"/>
      <c r="X1749" s="17"/>
      <c r="Y1749" s="17"/>
      <c r="Z1749" s="17"/>
      <c r="AA1749" s="17"/>
      <c r="AB1749" s="17"/>
      <c r="AC1749" s="17"/>
      <c r="AD1749" s="17"/>
      <c r="AE1749" s="17"/>
      <c r="AF1749" s="17"/>
      <c r="AG1749" s="17"/>
      <c r="AH1749" s="17"/>
      <c r="AI1749" s="17"/>
      <c r="AJ1749" s="17"/>
      <c r="AK1749" s="17"/>
      <c r="AL1749" s="17"/>
      <c r="AM1749" s="17"/>
      <c r="AN1749" s="17"/>
      <c r="AO1749" s="17"/>
      <c r="AP1749" s="17"/>
      <c r="AQ1749" s="17"/>
      <c r="AR1749" s="17"/>
      <c r="AS1749" s="17"/>
      <c r="AT1749" s="17"/>
      <c r="AU1749" s="17"/>
      <c r="AV1749" s="17"/>
      <c r="AW1749" s="17"/>
      <c r="AX1749" s="17"/>
      <c r="AY1749" s="17"/>
      <c r="AZ1749" s="17"/>
      <c r="BA1749" s="17"/>
      <c r="BB1749" s="17"/>
      <c r="BC1749" s="17"/>
      <c r="BD1749" s="17"/>
      <c r="BE1749" s="17"/>
      <c r="BF1749" s="17"/>
      <c r="BG1749" s="17"/>
      <c r="BH1749" s="17"/>
    </row>
    <row r="1750" spans="2:60" x14ac:dyDescent="0.35">
      <c r="B1750" s="6" t="s">
        <v>529</v>
      </c>
      <c r="C1750" s="17"/>
      <c r="D1750" s="17"/>
      <c r="E1750" s="17"/>
      <c r="F1750" s="17"/>
      <c r="G1750" s="17"/>
      <c r="H1750" s="17"/>
      <c r="I1750" s="17"/>
      <c r="J1750" s="17"/>
      <c r="K1750" s="17"/>
      <c r="L1750" s="17"/>
      <c r="M1750" s="17"/>
      <c r="N1750" s="17"/>
      <c r="O1750" s="17"/>
      <c r="P1750" s="17"/>
      <c r="Q1750" s="17"/>
      <c r="R1750" s="17"/>
      <c r="S1750" s="17"/>
      <c r="T1750" s="17"/>
      <c r="U1750" s="17"/>
      <c r="V1750" s="17"/>
      <c r="W1750" s="17"/>
      <c r="X1750" s="17"/>
      <c r="Y1750" s="17"/>
      <c r="Z1750" s="17"/>
      <c r="AA1750" s="17"/>
      <c r="AB1750" s="17"/>
      <c r="AC1750" s="17"/>
      <c r="AD1750" s="17"/>
      <c r="AE1750" s="17"/>
      <c r="AF1750" s="17"/>
      <c r="AG1750" s="17"/>
      <c r="AH1750" s="17"/>
      <c r="AI1750" s="17"/>
      <c r="AJ1750" s="17"/>
      <c r="AK1750" s="17"/>
      <c r="AL1750" s="17"/>
      <c r="AM1750" s="17"/>
      <c r="AN1750" s="17"/>
      <c r="AO1750" s="17"/>
      <c r="AP1750" s="17"/>
      <c r="AQ1750" s="17"/>
      <c r="AR1750" s="17"/>
      <c r="AS1750" s="17"/>
      <c r="AT1750" s="17"/>
      <c r="AU1750" s="17"/>
      <c r="AV1750" s="17"/>
      <c r="AW1750" s="17"/>
      <c r="AX1750" s="17"/>
      <c r="AY1750" s="17"/>
      <c r="AZ1750" s="17"/>
      <c r="BA1750" s="17"/>
      <c r="BB1750" s="17"/>
      <c r="BC1750" s="17"/>
      <c r="BD1750" s="17"/>
      <c r="BE1750" s="17"/>
      <c r="BF1750" s="17"/>
      <c r="BG1750" s="17"/>
      <c r="BH1750" s="17"/>
    </row>
    <row r="1751" spans="2:60" x14ac:dyDescent="0.35">
      <c r="B1751" s="24" t="s">
        <v>97</v>
      </c>
      <c r="C1751" s="17"/>
      <c r="D1751" s="17"/>
      <c r="E1751" s="17"/>
      <c r="F1751" s="17"/>
      <c r="G1751" s="17"/>
      <c r="H1751" s="17"/>
      <c r="I1751" s="17"/>
      <c r="J1751" s="17"/>
      <c r="K1751" s="17"/>
      <c r="L1751" s="17"/>
      <c r="M1751" s="17"/>
      <c r="N1751" s="17"/>
      <c r="O1751" s="17"/>
      <c r="P1751" s="17"/>
      <c r="Q1751" s="17"/>
      <c r="R1751" s="17"/>
      <c r="S1751" s="17"/>
      <c r="T1751" s="17"/>
      <c r="U1751" s="17"/>
      <c r="V1751" s="17"/>
      <c r="W1751" s="17"/>
      <c r="X1751" s="17"/>
      <c r="Y1751" s="17"/>
      <c r="Z1751" s="17"/>
      <c r="AA1751" s="17"/>
      <c r="AB1751" s="17"/>
      <c r="AC1751" s="17"/>
      <c r="AD1751" s="17"/>
      <c r="AE1751" s="17"/>
      <c r="AF1751" s="17"/>
      <c r="AG1751" s="17"/>
      <c r="AH1751" s="17"/>
      <c r="AI1751" s="17"/>
      <c r="AJ1751" s="17"/>
      <c r="AK1751" s="17"/>
      <c r="AL1751" s="17"/>
      <c r="AM1751" s="17"/>
      <c r="AN1751" s="17"/>
      <c r="AO1751" s="17"/>
      <c r="AP1751" s="17"/>
      <c r="AQ1751" s="17"/>
      <c r="AR1751" s="17"/>
      <c r="AS1751" s="17"/>
      <c r="AT1751" s="17"/>
      <c r="AU1751" s="17"/>
      <c r="AV1751" s="17"/>
      <c r="AW1751" s="17"/>
      <c r="AX1751" s="17"/>
      <c r="AY1751" s="17"/>
      <c r="AZ1751" s="17"/>
      <c r="BA1751" s="17"/>
      <c r="BB1751" s="17"/>
      <c r="BC1751" s="17"/>
      <c r="BD1751" s="17"/>
      <c r="BE1751" s="17"/>
      <c r="BF1751" s="17"/>
      <c r="BG1751" s="17"/>
      <c r="BH1751" s="17"/>
    </row>
    <row r="1752" spans="2:60" x14ac:dyDescent="0.35">
      <c r="B1752" t="s">
        <v>525</v>
      </c>
      <c r="C1752" s="17">
        <v>0.26098781138127702</v>
      </c>
      <c r="D1752" s="17">
        <v>0.33576911320451203</v>
      </c>
      <c r="E1752" s="17">
        <v>0.19227012669382099</v>
      </c>
      <c r="F1752" s="17"/>
      <c r="G1752" s="17">
        <v>0.25837924544445201</v>
      </c>
      <c r="H1752" s="17">
        <v>0.224161672266492</v>
      </c>
      <c r="I1752" s="17">
        <v>0.28795116709951302</v>
      </c>
      <c r="J1752" s="17">
        <v>0.22007857897104999</v>
      </c>
      <c r="K1752" s="17">
        <v>0.26420918791416798</v>
      </c>
      <c r="L1752" s="17">
        <v>0.30107972860447801</v>
      </c>
      <c r="M1752" s="17"/>
      <c r="N1752" s="17">
        <v>0.17306159928390699</v>
      </c>
      <c r="O1752" s="17">
        <v>0.213331895712391</v>
      </c>
      <c r="P1752" s="17">
        <v>0.284016895194659</v>
      </c>
      <c r="Q1752" s="17">
        <v>0.30525078006609102</v>
      </c>
      <c r="R1752" s="17">
        <v>0.43424329374527998</v>
      </c>
      <c r="S1752" s="17"/>
      <c r="T1752" s="17">
        <v>0.27288301005069399</v>
      </c>
      <c r="U1752" s="17">
        <v>0.27745467673530999</v>
      </c>
      <c r="V1752" s="17">
        <v>0.242595500339611</v>
      </c>
      <c r="W1752" s="17">
        <v>0.26753789278157097</v>
      </c>
      <c r="X1752" s="17"/>
      <c r="Y1752" s="17">
        <v>0.28735014181229801</v>
      </c>
      <c r="Z1752" s="17">
        <v>0.25967750213846302</v>
      </c>
      <c r="AA1752" s="17">
        <v>0.21180056794326599</v>
      </c>
      <c r="AB1752" s="17">
        <v>0.25230176996770298</v>
      </c>
      <c r="AC1752" s="17">
        <v>0.363511517820443</v>
      </c>
      <c r="AD1752" s="17">
        <v>0.20566123701658001</v>
      </c>
      <c r="AE1752" s="17"/>
      <c r="AF1752" s="17">
        <v>0.250027837105049</v>
      </c>
      <c r="AG1752" s="17">
        <v>0.27882978570941302</v>
      </c>
      <c r="AH1752" s="17"/>
      <c r="AI1752" s="17">
        <v>0.107544820784089</v>
      </c>
      <c r="AJ1752" s="17">
        <v>0.17632053537592601</v>
      </c>
      <c r="AK1752" s="17">
        <v>0.222061581667232</v>
      </c>
      <c r="AL1752" s="17">
        <v>0.25019424663551698</v>
      </c>
      <c r="AM1752" s="17">
        <v>0.357660292579211</v>
      </c>
      <c r="AN1752" s="17">
        <v>0.35114850299202599</v>
      </c>
      <c r="AO1752" s="17">
        <v>0.53104025116868603</v>
      </c>
      <c r="AP1752" s="17"/>
      <c r="AQ1752" s="17">
        <v>0.32223255822365399</v>
      </c>
      <c r="AR1752" s="17">
        <v>0.237228167872407</v>
      </c>
      <c r="AS1752" s="17"/>
      <c r="AT1752" s="17">
        <v>0.382673765960509</v>
      </c>
      <c r="AU1752" s="17">
        <v>0.19511498649381601</v>
      </c>
      <c r="AV1752" s="17">
        <v>0.29883189315583503</v>
      </c>
      <c r="AW1752" s="17"/>
      <c r="AX1752" s="17">
        <v>0.25768144863686698</v>
      </c>
      <c r="AY1752" s="17">
        <v>0.262182138226013</v>
      </c>
      <c r="AZ1752" s="17"/>
      <c r="BA1752" s="17">
        <v>0.30310389373575403</v>
      </c>
      <c r="BB1752" s="17">
        <v>0.25856535122791602</v>
      </c>
      <c r="BC1752" s="17">
        <v>0.26919417966190501</v>
      </c>
      <c r="BD1752" s="17">
        <v>0.38351189822013798</v>
      </c>
      <c r="BE1752" s="17">
        <v>0.27992704503021398</v>
      </c>
      <c r="BF1752" s="17"/>
      <c r="BG1752" s="17">
        <v>0.26895534811611199</v>
      </c>
      <c r="BH1752" s="17">
        <v>0.30616324717768401</v>
      </c>
    </row>
    <row r="1753" spans="2:60" x14ac:dyDescent="0.35">
      <c r="B1753" t="s">
        <v>526</v>
      </c>
      <c r="C1753" s="17">
        <v>0.32859811368270198</v>
      </c>
      <c r="D1753" s="17">
        <v>0.34183978758957601</v>
      </c>
      <c r="E1753" s="17">
        <v>0.31690928362153298</v>
      </c>
      <c r="F1753" s="17"/>
      <c r="G1753" s="17">
        <v>0.30152947528719098</v>
      </c>
      <c r="H1753" s="17">
        <v>0.35815966473070598</v>
      </c>
      <c r="I1753" s="17">
        <v>0.30553268230616798</v>
      </c>
      <c r="J1753" s="17">
        <v>0.30782831569435898</v>
      </c>
      <c r="K1753" s="17">
        <v>0.32168147971984101</v>
      </c>
      <c r="L1753" s="17">
        <v>0.35827892404957901</v>
      </c>
      <c r="M1753" s="17"/>
      <c r="N1753" s="17">
        <v>0.281594583894893</v>
      </c>
      <c r="O1753" s="17">
        <v>0.32405665388708998</v>
      </c>
      <c r="P1753" s="17">
        <v>0.34734663947694999</v>
      </c>
      <c r="Q1753" s="17">
        <v>0.37027611719693099</v>
      </c>
      <c r="R1753" s="17">
        <v>0.34213404102157502</v>
      </c>
      <c r="S1753" s="17"/>
      <c r="T1753" s="17">
        <v>0.33361605480567302</v>
      </c>
      <c r="U1753" s="17">
        <v>0.313673266644307</v>
      </c>
      <c r="V1753" s="17">
        <v>0.32652143772346998</v>
      </c>
      <c r="W1753" s="17">
        <v>0.34131919009247502</v>
      </c>
      <c r="X1753" s="17"/>
      <c r="Y1753" s="17">
        <v>0.31058275366217503</v>
      </c>
      <c r="Z1753" s="17">
        <v>0.33187295131051398</v>
      </c>
      <c r="AA1753" s="17">
        <v>0.27411198138606802</v>
      </c>
      <c r="AB1753" s="17">
        <v>0.40172762575673199</v>
      </c>
      <c r="AC1753" s="17">
        <v>0.30798713976771802</v>
      </c>
      <c r="AD1753" s="17">
        <v>0.32814667666414299</v>
      </c>
      <c r="AE1753" s="17"/>
      <c r="AF1753" s="17">
        <v>0.34951992534061699</v>
      </c>
      <c r="AG1753" s="17">
        <v>0.304215660110702</v>
      </c>
      <c r="AH1753" s="17"/>
      <c r="AI1753" s="17">
        <v>0.26781679928800201</v>
      </c>
      <c r="AJ1753" s="17">
        <v>0.30064173197682098</v>
      </c>
      <c r="AK1753" s="17">
        <v>0.35807944303763001</v>
      </c>
      <c r="AL1753" s="17">
        <v>0.34333261775488</v>
      </c>
      <c r="AM1753" s="17">
        <v>0.33698780460320998</v>
      </c>
      <c r="AN1753" s="17">
        <v>0.35101622706699498</v>
      </c>
      <c r="AO1753" s="17">
        <v>0.30354690039872101</v>
      </c>
      <c r="AP1753" s="17"/>
      <c r="AQ1753" s="17">
        <v>0.32073050978572498</v>
      </c>
      <c r="AR1753" s="17">
        <v>0.35588854941311898</v>
      </c>
      <c r="AS1753" s="17"/>
      <c r="AT1753" s="17">
        <v>0.32518384124736699</v>
      </c>
      <c r="AU1753" s="17">
        <v>0.32399157721560301</v>
      </c>
      <c r="AV1753" s="17">
        <v>0.367758160658471</v>
      </c>
      <c r="AW1753" s="17"/>
      <c r="AX1753" s="17">
        <v>0.34194267455128602</v>
      </c>
      <c r="AY1753" s="17">
        <v>0.32377778133910101</v>
      </c>
      <c r="AZ1753" s="17"/>
      <c r="BA1753" s="17">
        <v>0.30081796807802402</v>
      </c>
      <c r="BB1753" s="17">
        <v>0.33922026577853098</v>
      </c>
      <c r="BC1753" s="17">
        <v>0.35305477410612301</v>
      </c>
      <c r="BD1753" s="17">
        <v>0.30264899372163301</v>
      </c>
      <c r="BE1753" s="17">
        <v>0.360517133983281</v>
      </c>
      <c r="BF1753" s="17"/>
      <c r="BG1753" s="17">
        <v>0.33026173837414602</v>
      </c>
      <c r="BH1753" s="17">
        <v>0.34586016263034602</v>
      </c>
    </row>
    <row r="1754" spans="2:60" x14ac:dyDescent="0.35">
      <c r="B1754" t="s">
        <v>527</v>
      </c>
      <c r="C1754" s="17">
        <v>0.33353691212793501</v>
      </c>
      <c r="D1754" s="17">
        <v>0.26666492986968199</v>
      </c>
      <c r="E1754" s="17">
        <v>0.39372157727771601</v>
      </c>
      <c r="F1754" s="17"/>
      <c r="G1754" s="17">
        <v>0.33685227428155201</v>
      </c>
      <c r="H1754" s="17">
        <v>0.33915536766582699</v>
      </c>
      <c r="I1754" s="17">
        <v>0.32948002684912397</v>
      </c>
      <c r="J1754" s="17">
        <v>0.37786924128809002</v>
      </c>
      <c r="K1754" s="17">
        <v>0.35188110657111599</v>
      </c>
      <c r="L1754" s="17">
        <v>0.28207089030424298</v>
      </c>
      <c r="M1754" s="17"/>
      <c r="N1754" s="17">
        <v>0.41468227925451401</v>
      </c>
      <c r="O1754" s="17">
        <v>0.37987157813154698</v>
      </c>
      <c r="P1754" s="17">
        <v>0.32035778160218498</v>
      </c>
      <c r="Q1754" s="17">
        <v>0.27283586119342002</v>
      </c>
      <c r="R1754" s="17">
        <v>0.17692705378563001</v>
      </c>
      <c r="S1754" s="17"/>
      <c r="T1754" s="17">
        <v>0.308688864012301</v>
      </c>
      <c r="U1754" s="17">
        <v>0.32731587649127802</v>
      </c>
      <c r="V1754" s="17">
        <v>0.35526876048290801</v>
      </c>
      <c r="W1754" s="17">
        <v>0.32195374819899603</v>
      </c>
      <c r="X1754" s="17"/>
      <c r="Y1754" s="17">
        <v>0.32126339883365601</v>
      </c>
      <c r="Z1754" s="17">
        <v>0.337979644101424</v>
      </c>
      <c r="AA1754" s="17">
        <v>0.37267436581639302</v>
      </c>
      <c r="AB1754" s="17">
        <v>0.28894561894322601</v>
      </c>
      <c r="AC1754" s="17">
        <v>0.28406733195464701</v>
      </c>
      <c r="AD1754" s="17">
        <v>0.38044441641929</v>
      </c>
      <c r="AE1754" s="17"/>
      <c r="AF1754" s="17">
        <v>0.32688560739366401</v>
      </c>
      <c r="AG1754" s="17">
        <v>0.33862506852529201</v>
      </c>
      <c r="AH1754" s="17"/>
      <c r="AI1754" s="17">
        <v>0.42558791003294</v>
      </c>
      <c r="AJ1754" s="17">
        <v>0.43001029206142</v>
      </c>
      <c r="AK1754" s="17">
        <v>0.35144913674887801</v>
      </c>
      <c r="AL1754" s="17">
        <v>0.32788670202579001</v>
      </c>
      <c r="AM1754" s="17">
        <v>0.25083740043110703</v>
      </c>
      <c r="AN1754" s="17">
        <v>0.25766419537076601</v>
      </c>
      <c r="AO1754" s="17">
        <v>0.15048443791590599</v>
      </c>
      <c r="AP1754" s="17"/>
      <c r="AQ1754" s="17">
        <v>0.29676420611509402</v>
      </c>
      <c r="AR1754" s="17">
        <v>0.34063102989521699</v>
      </c>
      <c r="AS1754" s="17"/>
      <c r="AT1754" s="17">
        <v>0.23935351886922701</v>
      </c>
      <c r="AU1754" s="17">
        <v>0.401827105944077</v>
      </c>
      <c r="AV1754" s="17">
        <v>0.28303649771828698</v>
      </c>
      <c r="AW1754" s="17"/>
      <c r="AX1754" s="17">
        <v>0.314312571291054</v>
      </c>
      <c r="AY1754" s="17">
        <v>0.34048114302717603</v>
      </c>
      <c r="AZ1754" s="17"/>
      <c r="BA1754" s="17">
        <v>0.333389232220687</v>
      </c>
      <c r="BB1754" s="17">
        <v>0.33515314540375102</v>
      </c>
      <c r="BC1754" s="17">
        <v>0.32690742625347402</v>
      </c>
      <c r="BD1754" s="17">
        <v>0.26729552731046202</v>
      </c>
      <c r="BE1754" s="17">
        <v>0.302259536705629</v>
      </c>
      <c r="BF1754" s="17"/>
      <c r="BG1754" s="17">
        <v>0.33474165792681199</v>
      </c>
      <c r="BH1754" s="17">
        <v>0.29340377459245898</v>
      </c>
    </row>
    <row r="1755" spans="2:60" x14ac:dyDescent="0.35">
      <c r="B1755" t="s">
        <v>114</v>
      </c>
      <c r="C1755" s="17">
        <v>7.6877162808086194E-2</v>
      </c>
      <c r="D1755" s="17">
        <v>5.5726169336230397E-2</v>
      </c>
      <c r="E1755" s="17">
        <v>9.7099012406929905E-2</v>
      </c>
      <c r="F1755" s="17"/>
      <c r="G1755" s="17">
        <v>0.10323900498680499</v>
      </c>
      <c r="H1755" s="17">
        <v>7.8523295336975094E-2</v>
      </c>
      <c r="I1755" s="17">
        <v>7.7036123745194501E-2</v>
      </c>
      <c r="J1755" s="17">
        <v>9.4223864046500905E-2</v>
      </c>
      <c r="K1755" s="17">
        <v>6.2228225794874803E-2</v>
      </c>
      <c r="L1755" s="17">
        <v>5.8570457041699699E-2</v>
      </c>
      <c r="M1755" s="17"/>
      <c r="N1755" s="17">
        <v>0.130661537566686</v>
      </c>
      <c r="O1755" s="17">
        <v>8.2739872268972794E-2</v>
      </c>
      <c r="P1755" s="17">
        <v>4.8278683726205501E-2</v>
      </c>
      <c r="Q1755" s="17">
        <v>5.1637241543556998E-2</v>
      </c>
      <c r="R1755" s="17">
        <v>4.6695611447514697E-2</v>
      </c>
      <c r="S1755" s="17"/>
      <c r="T1755" s="17">
        <v>8.4812071131331407E-2</v>
      </c>
      <c r="U1755" s="17">
        <v>8.1556180129105094E-2</v>
      </c>
      <c r="V1755" s="17">
        <v>7.5614301454010505E-2</v>
      </c>
      <c r="W1755" s="17">
        <v>6.9189168926957895E-2</v>
      </c>
      <c r="X1755" s="17"/>
      <c r="Y1755" s="17">
        <v>8.0803705691870495E-2</v>
      </c>
      <c r="Z1755" s="17">
        <v>7.0469902449598706E-2</v>
      </c>
      <c r="AA1755" s="17">
        <v>0.14141308485427201</v>
      </c>
      <c r="AB1755" s="17">
        <v>5.7024985332338803E-2</v>
      </c>
      <c r="AC1755" s="17">
        <v>4.4434010457192002E-2</v>
      </c>
      <c r="AD1755" s="17">
        <v>8.5747669899987403E-2</v>
      </c>
      <c r="AE1755" s="17"/>
      <c r="AF1755" s="17">
        <v>7.3566630160669194E-2</v>
      </c>
      <c r="AG1755" s="17">
        <v>7.8329485654593106E-2</v>
      </c>
      <c r="AH1755" s="17"/>
      <c r="AI1755" s="17">
        <v>0.199050469894969</v>
      </c>
      <c r="AJ1755" s="17">
        <v>9.3027440585833093E-2</v>
      </c>
      <c r="AK1755" s="17">
        <v>6.8409838546260496E-2</v>
      </c>
      <c r="AL1755" s="17">
        <v>7.8586433583812704E-2</v>
      </c>
      <c r="AM1755" s="17">
        <v>5.4514502386471299E-2</v>
      </c>
      <c r="AN1755" s="17">
        <v>4.0171074570213301E-2</v>
      </c>
      <c r="AO1755" s="17">
        <v>1.49284105166875E-2</v>
      </c>
      <c r="AP1755" s="17"/>
      <c r="AQ1755" s="17">
        <v>6.0272725875526803E-2</v>
      </c>
      <c r="AR1755" s="17">
        <v>6.6252252819257507E-2</v>
      </c>
      <c r="AS1755" s="17"/>
      <c r="AT1755" s="17">
        <v>5.2788873922896697E-2</v>
      </c>
      <c r="AU1755" s="17">
        <v>7.9066330346504607E-2</v>
      </c>
      <c r="AV1755" s="17">
        <v>5.0373448467407198E-2</v>
      </c>
      <c r="AW1755" s="17"/>
      <c r="AX1755" s="17">
        <v>8.6063305520793901E-2</v>
      </c>
      <c r="AY1755" s="17">
        <v>7.3558937407710107E-2</v>
      </c>
      <c r="AZ1755" s="17"/>
      <c r="BA1755" s="17">
        <v>6.2688905965535793E-2</v>
      </c>
      <c r="BB1755" s="17">
        <v>6.7061237589802605E-2</v>
      </c>
      <c r="BC1755" s="17">
        <v>5.08436199784989E-2</v>
      </c>
      <c r="BD1755" s="17">
        <v>4.6543580747766898E-2</v>
      </c>
      <c r="BE1755" s="17">
        <v>5.7296284280875999E-2</v>
      </c>
      <c r="BF1755" s="17"/>
      <c r="BG1755" s="17">
        <v>6.6041255582930697E-2</v>
      </c>
      <c r="BH1755" s="17">
        <v>5.4572815599511798E-2</v>
      </c>
    </row>
    <row r="1756" spans="2:60" x14ac:dyDescent="0.35">
      <c r="C1756" s="17"/>
      <c r="D1756" s="17"/>
      <c r="E1756" s="17"/>
      <c r="F1756" s="17"/>
      <c r="G1756" s="17"/>
      <c r="H1756" s="17"/>
      <c r="I1756" s="17"/>
      <c r="J1756" s="17"/>
      <c r="K1756" s="17"/>
      <c r="L1756" s="17"/>
      <c r="M1756" s="17"/>
      <c r="N1756" s="17"/>
      <c r="O1756" s="17"/>
      <c r="P1756" s="17"/>
      <c r="Q1756" s="17"/>
      <c r="R1756" s="17"/>
      <c r="S1756" s="17"/>
      <c r="T1756" s="17"/>
      <c r="U1756" s="17"/>
      <c r="V1756" s="17"/>
      <c r="W1756" s="17"/>
      <c r="X1756" s="17"/>
      <c r="Y1756" s="17"/>
      <c r="Z1756" s="17"/>
      <c r="AA1756" s="17"/>
      <c r="AB1756" s="17"/>
      <c r="AC1756" s="17"/>
      <c r="AD1756" s="17"/>
      <c r="AE1756" s="17"/>
      <c r="AF1756" s="17"/>
      <c r="AG1756" s="17"/>
      <c r="AH1756" s="17"/>
      <c r="AI1756" s="17"/>
      <c r="AJ1756" s="17"/>
      <c r="AK1756" s="17"/>
      <c r="AL1756" s="17"/>
      <c r="AM1756" s="17"/>
      <c r="AN1756" s="17"/>
      <c r="AO1756" s="17"/>
      <c r="AP1756" s="17"/>
      <c r="AQ1756" s="17"/>
      <c r="AR1756" s="17"/>
      <c r="AS1756" s="17"/>
      <c r="AT1756" s="17"/>
      <c r="AU1756" s="17"/>
      <c r="AV1756" s="17"/>
      <c r="AW1756" s="17"/>
      <c r="AX1756" s="17"/>
      <c r="AY1756" s="17"/>
      <c r="AZ1756" s="17"/>
      <c r="BA1756" s="17"/>
      <c r="BB1756" s="17"/>
      <c r="BC1756" s="17"/>
      <c r="BD1756" s="17"/>
      <c r="BE1756" s="17"/>
      <c r="BF1756" s="17"/>
      <c r="BG1756" s="17"/>
      <c r="BH1756" s="17"/>
    </row>
    <row r="1757" spans="2:60" x14ac:dyDescent="0.35">
      <c r="B1757" s="6" t="s">
        <v>530</v>
      </c>
      <c r="C1757" s="17"/>
      <c r="D1757" s="17"/>
      <c r="E1757" s="17"/>
      <c r="F1757" s="17"/>
      <c r="G1757" s="17"/>
      <c r="H1757" s="17"/>
      <c r="I1757" s="17"/>
      <c r="J1757" s="17"/>
      <c r="K1757" s="17"/>
      <c r="L1757" s="17"/>
      <c r="M1757" s="17"/>
      <c r="N1757" s="17"/>
      <c r="O1757" s="17"/>
      <c r="P1757" s="17"/>
      <c r="Q1757" s="17"/>
      <c r="R1757" s="17"/>
      <c r="S1757" s="17"/>
      <c r="T1757" s="17"/>
      <c r="U1757" s="17"/>
      <c r="V1757" s="17"/>
      <c r="W1757" s="17"/>
      <c r="X1757" s="17"/>
      <c r="Y1757" s="17"/>
      <c r="Z1757" s="17"/>
      <c r="AA1757" s="17"/>
      <c r="AB1757" s="17"/>
      <c r="AC1757" s="17"/>
      <c r="AD1757" s="17"/>
      <c r="AE1757" s="17"/>
      <c r="AF1757" s="17"/>
      <c r="AG1757" s="17"/>
      <c r="AH1757" s="17"/>
      <c r="AI1757" s="17"/>
      <c r="AJ1757" s="17"/>
      <c r="AK1757" s="17"/>
      <c r="AL1757" s="17"/>
      <c r="AM1757" s="17"/>
      <c r="AN1757" s="17"/>
      <c r="AO1757" s="17"/>
      <c r="AP1757" s="17"/>
      <c r="AQ1757" s="17"/>
      <c r="AR1757" s="17"/>
      <c r="AS1757" s="17"/>
      <c r="AT1757" s="17"/>
      <c r="AU1757" s="17"/>
      <c r="AV1757" s="17"/>
      <c r="AW1757" s="17"/>
      <c r="AX1757" s="17"/>
      <c r="AY1757" s="17"/>
      <c r="AZ1757" s="17"/>
      <c r="BA1757" s="17"/>
      <c r="BB1757" s="17"/>
      <c r="BC1757" s="17"/>
      <c r="BD1757" s="17"/>
      <c r="BE1757" s="17"/>
      <c r="BF1757" s="17"/>
      <c r="BG1757" s="17"/>
      <c r="BH1757" s="17"/>
    </row>
    <row r="1758" spans="2:60" x14ac:dyDescent="0.35">
      <c r="B1758" s="24" t="s">
        <v>97</v>
      </c>
      <c r="C1758" s="17"/>
      <c r="D1758" s="17"/>
      <c r="E1758" s="17"/>
      <c r="F1758" s="17"/>
      <c r="G1758" s="17"/>
      <c r="H1758" s="17"/>
      <c r="I1758" s="17"/>
      <c r="J1758" s="17"/>
      <c r="K1758" s="17"/>
      <c r="L1758" s="17"/>
      <c r="M1758" s="17"/>
      <c r="N1758" s="17"/>
      <c r="O1758" s="17"/>
      <c r="P1758" s="17"/>
      <c r="Q1758" s="17"/>
      <c r="R1758" s="17"/>
      <c r="S1758" s="17"/>
      <c r="T1758" s="17"/>
      <c r="U1758" s="17"/>
      <c r="V1758" s="17"/>
      <c r="W1758" s="17"/>
      <c r="X1758" s="17"/>
      <c r="Y1758" s="17"/>
      <c r="Z1758" s="17"/>
      <c r="AA1758" s="17"/>
      <c r="AB1758" s="17"/>
      <c r="AC1758" s="17"/>
      <c r="AD1758" s="17"/>
      <c r="AE1758" s="17"/>
      <c r="AF1758" s="17"/>
      <c r="AG1758" s="17"/>
      <c r="AH1758" s="17"/>
      <c r="AI1758" s="17"/>
      <c r="AJ1758" s="17"/>
      <c r="AK1758" s="17"/>
      <c r="AL1758" s="17"/>
      <c r="AM1758" s="17"/>
      <c r="AN1758" s="17"/>
      <c r="AO1758" s="17"/>
      <c r="AP1758" s="17"/>
      <c r="AQ1758" s="17"/>
      <c r="AR1758" s="17"/>
      <c r="AS1758" s="17"/>
      <c r="AT1758" s="17"/>
      <c r="AU1758" s="17"/>
      <c r="AV1758" s="17"/>
      <c r="AW1758" s="17"/>
      <c r="AX1758" s="17"/>
      <c r="AY1758" s="17"/>
      <c r="AZ1758" s="17"/>
      <c r="BA1758" s="17"/>
      <c r="BB1758" s="17"/>
      <c r="BC1758" s="17"/>
      <c r="BD1758" s="17"/>
      <c r="BE1758" s="17"/>
      <c r="BF1758" s="17"/>
      <c r="BG1758" s="17"/>
      <c r="BH1758" s="17"/>
    </row>
    <row r="1759" spans="2:60" x14ac:dyDescent="0.35">
      <c r="B1759" t="s">
        <v>525</v>
      </c>
      <c r="C1759" s="17">
        <v>0.29194816032231002</v>
      </c>
      <c r="D1759" s="17">
        <v>0.37790631322729101</v>
      </c>
      <c r="E1759" s="17">
        <v>0.211240865368195</v>
      </c>
      <c r="F1759" s="17"/>
      <c r="G1759" s="17">
        <v>0.254528318104427</v>
      </c>
      <c r="H1759" s="17">
        <v>0.25541165492721701</v>
      </c>
      <c r="I1759" s="17">
        <v>0.315359380183376</v>
      </c>
      <c r="J1759" s="17">
        <v>0.245595981575746</v>
      </c>
      <c r="K1759" s="17">
        <v>0.30108510758329599</v>
      </c>
      <c r="L1759" s="17">
        <v>0.35412543955668901</v>
      </c>
      <c r="M1759" s="17"/>
      <c r="N1759" s="17">
        <v>0.18944090135462199</v>
      </c>
      <c r="O1759" s="17">
        <v>0.232131181175049</v>
      </c>
      <c r="P1759" s="17">
        <v>0.30152785769278301</v>
      </c>
      <c r="Q1759" s="17">
        <v>0.37359584651210698</v>
      </c>
      <c r="R1759" s="17">
        <v>0.51235307639304095</v>
      </c>
      <c r="S1759" s="17"/>
      <c r="T1759" s="17">
        <v>0.336769886804616</v>
      </c>
      <c r="U1759" s="17">
        <v>0.29592652531052199</v>
      </c>
      <c r="V1759" s="17">
        <v>0.25857209341726101</v>
      </c>
      <c r="W1759" s="17">
        <v>0.30985713156637201</v>
      </c>
      <c r="X1759" s="17"/>
      <c r="Y1759" s="17">
        <v>0.308750340170728</v>
      </c>
      <c r="Z1759" s="17">
        <v>0.29392160035668502</v>
      </c>
      <c r="AA1759" s="17">
        <v>0.26365456733570097</v>
      </c>
      <c r="AB1759" s="17">
        <v>0.30206083738643202</v>
      </c>
      <c r="AC1759" s="17">
        <v>0.51009583845290896</v>
      </c>
      <c r="AD1759" s="17">
        <v>0.22053814748776901</v>
      </c>
      <c r="AE1759" s="17"/>
      <c r="AF1759" s="17">
        <v>0.28373551517260998</v>
      </c>
      <c r="AG1759" s="17">
        <v>0.30772507935928201</v>
      </c>
      <c r="AH1759" s="17"/>
      <c r="AI1759" s="17">
        <v>6.9886742234194998E-2</v>
      </c>
      <c r="AJ1759" s="17">
        <v>0.214063273616103</v>
      </c>
      <c r="AK1759" s="17">
        <v>0.24033498057143199</v>
      </c>
      <c r="AL1759" s="17">
        <v>0.289383999272189</v>
      </c>
      <c r="AM1759" s="17">
        <v>0.39843333203355102</v>
      </c>
      <c r="AN1759" s="17">
        <v>0.42026320174491799</v>
      </c>
      <c r="AO1759" s="17">
        <v>0.51515796978730199</v>
      </c>
      <c r="AP1759" s="17"/>
      <c r="AQ1759" s="17">
        <v>0.33516531611005401</v>
      </c>
      <c r="AR1759" s="17">
        <v>0.30689107139121602</v>
      </c>
      <c r="AS1759" s="17"/>
      <c r="AT1759" s="17">
        <v>0.40342867257395798</v>
      </c>
      <c r="AU1759" s="17">
        <v>0.22349219655041</v>
      </c>
      <c r="AV1759" s="17">
        <v>0.34910772250266903</v>
      </c>
      <c r="AW1759" s="17"/>
      <c r="AX1759" s="17">
        <v>0.302673454717032</v>
      </c>
      <c r="AY1759" s="17">
        <v>0.28807396139027702</v>
      </c>
      <c r="AZ1759" s="17"/>
      <c r="BA1759" s="17">
        <v>0.34237197136101399</v>
      </c>
      <c r="BB1759" s="17">
        <v>0.26178251779226502</v>
      </c>
      <c r="BC1759" s="17">
        <v>0.30408401447046601</v>
      </c>
      <c r="BD1759" s="17">
        <v>0.42308298725405802</v>
      </c>
      <c r="BE1759" s="17">
        <v>0.35892545079138199</v>
      </c>
      <c r="BF1759" s="17"/>
      <c r="BG1759" s="17">
        <v>0.28058250819727998</v>
      </c>
      <c r="BH1759" s="17">
        <v>0.37517541441137398</v>
      </c>
    </row>
    <row r="1760" spans="2:60" x14ac:dyDescent="0.35">
      <c r="B1760" t="s">
        <v>526</v>
      </c>
      <c r="C1760" s="17">
        <v>0.30039759208688799</v>
      </c>
      <c r="D1760" s="17">
        <v>0.28165819685336702</v>
      </c>
      <c r="E1760" s="17">
        <v>0.31911244411188899</v>
      </c>
      <c r="F1760" s="17"/>
      <c r="G1760" s="17">
        <v>0.27199162452513498</v>
      </c>
      <c r="H1760" s="17">
        <v>0.26608823429588202</v>
      </c>
      <c r="I1760" s="17">
        <v>0.25972783592063498</v>
      </c>
      <c r="J1760" s="17">
        <v>0.276807189554511</v>
      </c>
      <c r="K1760" s="17">
        <v>0.35694072511314701</v>
      </c>
      <c r="L1760" s="17">
        <v>0.35133293807607502</v>
      </c>
      <c r="M1760" s="17"/>
      <c r="N1760" s="17">
        <v>0.239859267079402</v>
      </c>
      <c r="O1760" s="17">
        <v>0.29768165524305801</v>
      </c>
      <c r="P1760" s="17">
        <v>0.34062440157191698</v>
      </c>
      <c r="Q1760" s="17">
        <v>0.32005287982175701</v>
      </c>
      <c r="R1760" s="17">
        <v>0.30922610136318301</v>
      </c>
      <c r="S1760" s="17"/>
      <c r="T1760" s="17">
        <v>0.25529877343118801</v>
      </c>
      <c r="U1760" s="17">
        <v>0.322881094473214</v>
      </c>
      <c r="V1760" s="17">
        <v>0.31002239704293499</v>
      </c>
      <c r="W1760" s="17">
        <v>0.29753097987742899</v>
      </c>
      <c r="X1760" s="17"/>
      <c r="Y1760" s="17">
        <v>0.28042784440694501</v>
      </c>
      <c r="Z1760" s="17">
        <v>0.30707144268273701</v>
      </c>
      <c r="AA1760" s="17">
        <v>0.239622680692537</v>
      </c>
      <c r="AB1760" s="17">
        <v>0.358419585194097</v>
      </c>
      <c r="AC1760" s="17">
        <v>0.271617197491485</v>
      </c>
      <c r="AD1760" s="17">
        <v>0.30870016555421198</v>
      </c>
      <c r="AE1760" s="17"/>
      <c r="AF1760" s="17">
        <v>0.33122719220611302</v>
      </c>
      <c r="AG1760" s="17">
        <v>0.25791251945924099</v>
      </c>
      <c r="AH1760" s="17"/>
      <c r="AI1760" s="17">
        <v>0.28160833198719498</v>
      </c>
      <c r="AJ1760" s="17">
        <v>0.30668783746981199</v>
      </c>
      <c r="AK1760" s="17">
        <v>0.30016788025144098</v>
      </c>
      <c r="AL1760" s="17">
        <v>0.30845004400035803</v>
      </c>
      <c r="AM1760" s="17">
        <v>0.28400963341494301</v>
      </c>
      <c r="AN1760" s="17">
        <v>0.33214212504398699</v>
      </c>
      <c r="AO1760" s="17">
        <v>0.30075827528493898</v>
      </c>
      <c r="AP1760" s="17"/>
      <c r="AQ1760" s="17">
        <v>0.306259975395201</v>
      </c>
      <c r="AR1760" s="17">
        <v>0.30994537113897103</v>
      </c>
      <c r="AS1760" s="17"/>
      <c r="AT1760" s="17">
        <v>0.301530293059314</v>
      </c>
      <c r="AU1760" s="17">
        <v>0.29703638647178998</v>
      </c>
      <c r="AV1760" s="17">
        <v>0.33266046922419801</v>
      </c>
      <c r="AW1760" s="17"/>
      <c r="AX1760" s="17">
        <v>0.30021430331478699</v>
      </c>
      <c r="AY1760" s="17">
        <v>0.30046379979541299</v>
      </c>
      <c r="AZ1760" s="17"/>
      <c r="BA1760" s="17">
        <v>0.29070055016830598</v>
      </c>
      <c r="BB1760" s="17">
        <v>0.32264344798554301</v>
      </c>
      <c r="BC1760" s="17">
        <v>0.31064671725510401</v>
      </c>
      <c r="BD1760" s="17">
        <v>0.28401332181943401</v>
      </c>
      <c r="BE1760" s="17">
        <v>0.31405961127174697</v>
      </c>
      <c r="BF1760" s="17"/>
      <c r="BG1760" s="17">
        <v>0.315191776012608</v>
      </c>
      <c r="BH1760" s="17">
        <v>0.30644942021025201</v>
      </c>
    </row>
    <row r="1761" spans="2:60" x14ac:dyDescent="0.35">
      <c r="B1761" t="s">
        <v>527</v>
      </c>
      <c r="C1761" s="17">
        <v>0.324026238921303</v>
      </c>
      <c r="D1761" s="17">
        <v>0.28373575165742299</v>
      </c>
      <c r="E1761" s="17">
        <v>0.36082431044986601</v>
      </c>
      <c r="F1761" s="17"/>
      <c r="G1761" s="17">
        <v>0.346037878718155</v>
      </c>
      <c r="H1761" s="17">
        <v>0.39922088009242201</v>
      </c>
      <c r="I1761" s="17">
        <v>0.34915947859441399</v>
      </c>
      <c r="J1761" s="17">
        <v>0.37413882011565602</v>
      </c>
      <c r="K1761" s="17">
        <v>0.25931715483916301</v>
      </c>
      <c r="L1761" s="17">
        <v>0.240508027752905</v>
      </c>
      <c r="M1761" s="17"/>
      <c r="N1761" s="17">
        <v>0.44496129734566497</v>
      </c>
      <c r="O1761" s="17">
        <v>0.39061960779156002</v>
      </c>
      <c r="P1761" s="17">
        <v>0.28228589916976299</v>
      </c>
      <c r="Q1761" s="17">
        <v>0.257274993848636</v>
      </c>
      <c r="R1761" s="17">
        <v>0.13737653528010499</v>
      </c>
      <c r="S1761" s="17"/>
      <c r="T1761" s="17">
        <v>0.30738018900821701</v>
      </c>
      <c r="U1761" s="17">
        <v>0.30340069386363899</v>
      </c>
      <c r="V1761" s="17">
        <v>0.34669056535300402</v>
      </c>
      <c r="W1761" s="17">
        <v>0.317656240018933</v>
      </c>
      <c r="X1761" s="17"/>
      <c r="Y1761" s="17">
        <v>0.32907536393338399</v>
      </c>
      <c r="Z1761" s="17">
        <v>0.31745650130241598</v>
      </c>
      <c r="AA1761" s="17">
        <v>0.36052380098674902</v>
      </c>
      <c r="AB1761" s="17">
        <v>0.26749529731391197</v>
      </c>
      <c r="AC1761" s="17">
        <v>7.7891118628528697E-2</v>
      </c>
      <c r="AD1761" s="17">
        <v>0.387025433024832</v>
      </c>
      <c r="AE1761" s="17"/>
      <c r="AF1761" s="17">
        <v>0.30867697363728702</v>
      </c>
      <c r="AG1761" s="17">
        <v>0.34355255531971102</v>
      </c>
      <c r="AH1761" s="17"/>
      <c r="AI1761" s="17">
        <v>0.42294842834041602</v>
      </c>
      <c r="AJ1761" s="17">
        <v>0.39973352540769802</v>
      </c>
      <c r="AK1761" s="17">
        <v>0.36719163867654803</v>
      </c>
      <c r="AL1761" s="17">
        <v>0.32690389716170198</v>
      </c>
      <c r="AM1761" s="17">
        <v>0.25200747324831502</v>
      </c>
      <c r="AN1761" s="17">
        <v>0.19092705804833399</v>
      </c>
      <c r="AO1761" s="17">
        <v>0.184083754927759</v>
      </c>
      <c r="AP1761" s="17"/>
      <c r="AQ1761" s="17">
        <v>0.28423800554281298</v>
      </c>
      <c r="AR1761" s="17">
        <v>0.31043289764249299</v>
      </c>
      <c r="AS1761" s="17"/>
      <c r="AT1761" s="17">
        <v>0.23543223996051499</v>
      </c>
      <c r="AU1761" s="17">
        <v>0.38770616012525999</v>
      </c>
      <c r="AV1761" s="17">
        <v>0.261325239177845</v>
      </c>
      <c r="AW1761" s="17"/>
      <c r="AX1761" s="17">
        <v>0.30554142752117502</v>
      </c>
      <c r="AY1761" s="17">
        <v>0.33070333643952599</v>
      </c>
      <c r="AZ1761" s="17"/>
      <c r="BA1761" s="17">
        <v>0.28814079530518799</v>
      </c>
      <c r="BB1761" s="17">
        <v>0.34571746939535802</v>
      </c>
      <c r="BC1761" s="17">
        <v>0.33043668246362501</v>
      </c>
      <c r="BD1761" s="17">
        <v>0.233645224212256</v>
      </c>
      <c r="BE1761" s="17">
        <v>0.262171411190318</v>
      </c>
      <c r="BF1761" s="17"/>
      <c r="BG1761" s="17">
        <v>0.33228592379585298</v>
      </c>
      <c r="BH1761" s="17">
        <v>0.25494623506653902</v>
      </c>
    </row>
    <row r="1762" spans="2:60" x14ac:dyDescent="0.35">
      <c r="B1762" t="s">
        <v>114</v>
      </c>
      <c r="C1762" s="17">
        <v>8.3628008669499501E-2</v>
      </c>
      <c r="D1762" s="17">
        <v>5.6699738261918403E-2</v>
      </c>
      <c r="E1762" s="17">
        <v>0.10882238007005</v>
      </c>
      <c r="F1762" s="17"/>
      <c r="G1762" s="17">
        <v>0.12744217865228299</v>
      </c>
      <c r="H1762" s="17">
        <v>7.9279230684479104E-2</v>
      </c>
      <c r="I1762" s="17">
        <v>7.5753305301574897E-2</v>
      </c>
      <c r="J1762" s="17">
        <v>0.10345800875408701</v>
      </c>
      <c r="K1762" s="17">
        <v>8.26570124643939E-2</v>
      </c>
      <c r="L1762" s="17">
        <v>5.4033594614331402E-2</v>
      </c>
      <c r="M1762" s="17"/>
      <c r="N1762" s="17">
        <v>0.125738534220311</v>
      </c>
      <c r="O1762" s="17">
        <v>7.9567555790333006E-2</v>
      </c>
      <c r="P1762" s="17">
        <v>7.5561841565535706E-2</v>
      </c>
      <c r="Q1762" s="17">
        <v>4.9076279817499902E-2</v>
      </c>
      <c r="R1762" s="17">
        <v>4.1044286963671198E-2</v>
      </c>
      <c r="S1762" s="17"/>
      <c r="T1762" s="17">
        <v>0.10055115075598001</v>
      </c>
      <c r="U1762" s="17">
        <v>7.7791686352624498E-2</v>
      </c>
      <c r="V1762" s="17">
        <v>8.4714944186800506E-2</v>
      </c>
      <c r="W1762" s="17">
        <v>7.4955648537265704E-2</v>
      </c>
      <c r="X1762" s="17"/>
      <c r="Y1762" s="17">
        <v>8.1746451488942398E-2</v>
      </c>
      <c r="Z1762" s="17">
        <v>8.1550455658162796E-2</v>
      </c>
      <c r="AA1762" s="17">
        <v>0.136198950985013</v>
      </c>
      <c r="AB1762" s="17">
        <v>7.2024280105558294E-2</v>
      </c>
      <c r="AC1762" s="17">
        <v>0.140395845427077</v>
      </c>
      <c r="AD1762" s="17">
        <v>8.3736253933186899E-2</v>
      </c>
      <c r="AE1762" s="17"/>
      <c r="AF1762" s="17">
        <v>7.6360318983990594E-2</v>
      </c>
      <c r="AG1762" s="17">
        <v>9.0809845861765603E-2</v>
      </c>
      <c r="AH1762" s="17"/>
      <c r="AI1762" s="17">
        <v>0.225556497438194</v>
      </c>
      <c r="AJ1762" s="17">
        <v>7.9515363506386896E-2</v>
      </c>
      <c r="AK1762" s="17">
        <v>9.2305500500579896E-2</v>
      </c>
      <c r="AL1762" s="17">
        <v>7.5262059565751493E-2</v>
      </c>
      <c r="AM1762" s="17">
        <v>6.5549561303192103E-2</v>
      </c>
      <c r="AN1762" s="17">
        <v>5.6667615162761101E-2</v>
      </c>
      <c r="AO1762" s="17">
        <v>0</v>
      </c>
      <c r="AP1762" s="17"/>
      <c r="AQ1762" s="17">
        <v>7.4336702951931996E-2</v>
      </c>
      <c r="AR1762" s="17">
        <v>7.2730659827319397E-2</v>
      </c>
      <c r="AS1762" s="17"/>
      <c r="AT1762" s="17">
        <v>5.9608794406212001E-2</v>
      </c>
      <c r="AU1762" s="17">
        <v>9.17652568525405E-2</v>
      </c>
      <c r="AV1762" s="17">
        <v>5.6906569095287698E-2</v>
      </c>
      <c r="AW1762" s="17"/>
      <c r="AX1762" s="17">
        <v>9.1570814447005502E-2</v>
      </c>
      <c r="AY1762" s="17">
        <v>8.0758902374785196E-2</v>
      </c>
      <c r="AZ1762" s="17"/>
      <c r="BA1762" s="17">
        <v>7.8786683165492394E-2</v>
      </c>
      <c r="BB1762" s="17">
        <v>6.9856564826833806E-2</v>
      </c>
      <c r="BC1762" s="17">
        <v>5.4832585810804503E-2</v>
      </c>
      <c r="BD1762" s="17">
        <v>5.9258466714251501E-2</v>
      </c>
      <c r="BE1762" s="17">
        <v>6.4843526746552804E-2</v>
      </c>
      <c r="BF1762" s="17"/>
      <c r="BG1762" s="17">
        <v>7.1939791994259705E-2</v>
      </c>
      <c r="BH1762" s="17">
        <v>6.3428930311835205E-2</v>
      </c>
    </row>
    <row r="1763" spans="2:60" x14ac:dyDescent="0.35">
      <c r="C1763" s="17"/>
      <c r="D1763" s="17"/>
      <c r="E1763" s="17"/>
      <c r="F1763" s="17"/>
      <c r="G1763" s="17"/>
      <c r="H1763" s="17"/>
      <c r="I1763" s="17"/>
      <c r="J1763" s="17"/>
      <c r="K1763" s="17"/>
      <c r="L1763" s="17"/>
      <c r="M1763" s="17"/>
      <c r="N1763" s="17"/>
      <c r="O1763" s="17"/>
      <c r="P1763" s="17"/>
      <c r="Q1763" s="17"/>
      <c r="R1763" s="17"/>
      <c r="S1763" s="17"/>
      <c r="T1763" s="17"/>
      <c r="U1763" s="17"/>
      <c r="V1763" s="17"/>
      <c r="W1763" s="17"/>
      <c r="X1763" s="17"/>
      <c r="Y1763" s="17"/>
      <c r="Z1763" s="17"/>
      <c r="AA1763" s="17"/>
      <c r="AB1763" s="17"/>
      <c r="AC1763" s="17"/>
      <c r="AD1763" s="17"/>
      <c r="AE1763" s="17"/>
      <c r="AF1763" s="17"/>
      <c r="AG1763" s="17"/>
      <c r="AH1763" s="17"/>
      <c r="AI1763" s="17"/>
      <c r="AJ1763" s="17"/>
      <c r="AK1763" s="17"/>
      <c r="AL1763" s="17"/>
      <c r="AM1763" s="17"/>
      <c r="AN1763" s="17"/>
      <c r="AO1763" s="17"/>
      <c r="AP1763" s="17"/>
      <c r="AQ1763" s="17"/>
      <c r="AR1763" s="17"/>
      <c r="AS1763" s="17"/>
      <c r="AT1763" s="17"/>
      <c r="AU1763" s="17"/>
      <c r="AV1763" s="17"/>
      <c r="AW1763" s="17"/>
      <c r="AX1763" s="17"/>
      <c r="AY1763" s="17"/>
      <c r="AZ1763" s="17"/>
      <c r="BA1763" s="17"/>
      <c r="BB1763" s="17"/>
      <c r="BC1763" s="17"/>
      <c r="BD1763" s="17"/>
      <c r="BE1763" s="17"/>
      <c r="BF1763" s="17"/>
      <c r="BG1763" s="17"/>
      <c r="BH1763" s="17"/>
    </row>
    <row r="1764" spans="2:60" x14ac:dyDescent="0.35">
      <c r="B1764" s="6" t="s">
        <v>531</v>
      </c>
      <c r="C1764" s="17"/>
      <c r="D1764" s="17"/>
      <c r="E1764" s="17"/>
      <c r="F1764" s="17"/>
      <c r="G1764" s="17"/>
      <c r="H1764" s="17"/>
      <c r="I1764" s="17"/>
      <c r="J1764" s="17"/>
      <c r="K1764" s="17"/>
      <c r="L1764" s="17"/>
      <c r="M1764" s="17"/>
      <c r="N1764" s="17"/>
      <c r="O1764" s="17"/>
      <c r="P1764" s="17"/>
      <c r="Q1764" s="17"/>
      <c r="R1764" s="17"/>
      <c r="S1764" s="17"/>
      <c r="T1764" s="17"/>
      <c r="U1764" s="17"/>
      <c r="V1764" s="17"/>
      <c r="W1764" s="17"/>
      <c r="X1764" s="17"/>
      <c r="Y1764" s="17"/>
      <c r="Z1764" s="17"/>
      <c r="AA1764" s="17"/>
      <c r="AB1764" s="17"/>
      <c r="AC1764" s="17"/>
      <c r="AD1764" s="17"/>
      <c r="AE1764" s="17"/>
      <c r="AF1764" s="17"/>
      <c r="AG1764" s="17"/>
      <c r="AH1764" s="17"/>
      <c r="AI1764" s="17"/>
      <c r="AJ1764" s="17"/>
      <c r="AK1764" s="17"/>
      <c r="AL1764" s="17"/>
      <c r="AM1764" s="17"/>
      <c r="AN1764" s="17"/>
      <c r="AO1764" s="17"/>
      <c r="AP1764" s="17"/>
      <c r="AQ1764" s="17"/>
      <c r="AR1764" s="17"/>
      <c r="AS1764" s="17"/>
      <c r="AT1764" s="17"/>
      <c r="AU1764" s="17"/>
      <c r="AV1764" s="17"/>
      <c r="AW1764" s="17"/>
      <c r="AX1764" s="17"/>
      <c r="AY1764" s="17"/>
      <c r="AZ1764" s="17"/>
      <c r="BA1764" s="17"/>
      <c r="BB1764" s="17"/>
      <c r="BC1764" s="17"/>
      <c r="BD1764" s="17"/>
      <c r="BE1764" s="17"/>
      <c r="BF1764" s="17"/>
      <c r="BG1764" s="17"/>
      <c r="BH1764" s="17"/>
    </row>
    <row r="1765" spans="2:60" x14ac:dyDescent="0.35">
      <c r="B1765" s="24" t="s">
        <v>97</v>
      </c>
      <c r="C1765" s="17"/>
      <c r="D1765" s="17"/>
      <c r="E1765" s="17"/>
      <c r="F1765" s="17"/>
      <c r="G1765" s="17"/>
      <c r="H1765" s="17"/>
      <c r="I1765" s="17"/>
      <c r="J1765" s="17"/>
      <c r="K1765" s="17"/>
      <c r="L1765" s="17"/>
      <c r="M1765" s="17"/>
      <c r="N1765" s="17"/>
      <c r="O1765" s="17"/>
      <c r="P1765" s="17"/>
      <c r="Q1765" s="17"/>
      <c r="R1765" s="17"/>
      <c r="S1765" s="17"/>
      <c r="T1765" s="17"/>
      <c r="U1765" s="17"/>
      <c r="V1765" s="17"/>
      <c r="W1765" s="17"/>
      <c r="X1765" s="17"/>
      <c r="Y1765" s="17"/>
      <c r="Z1765" s="17"/>
      <c r="AA1765" s="17"/>
      <c r="AB1765" s="17"/>
      <c r="AC1765" s="17"/>
      <c r="AD1765" s="17"/>
      <c r="AE1765" s="17"/>
      <c r="AF1765" s="17"/>
      <c r="AG1765" s="17"/>
      <c r="AH1765" s="17"/>
      <c r="AI1765" s="17"/>
      <c r="AJ1765" s="17"/>
      <c r="AK1765" s="17"/>
      <c r="AL1765" s="17"/>
      <c r="AM1765" s="17"/>
      <c r="AN1765" s="17"/>
      <c r="AO1765" s="17"/>
      <c r="AP1765" s="17"/>
      <c r="AQ1765" s="17"/>
      <c r="AR1765" s="17"/>
      <c r="AS1765" s="17"/>
      <c r="AT1765" s="17"/>
      <c r="AU1765" s="17"/>
      <c r="AV1765" s="17"/>
      <c r="AW1765" s="17"/>
      <c r="AX1765" s="17"/>
      <c r="AY1765" s="17"/>
      <c r="AZ1765" s="17"/>
      <c r="BA1765" s="17"/>
      <c r="BB1765" s="17"/>
      <c r="BC1765" s="17"/>
      <c r="BD1765" s="17"/>
      <c r="BE1765" s="17"/>
      <c r="BF1765" s="17"/>
      <c r="BG1765" s="17"/>
      <c r="BH1765" s="17"/>
    </row>
    <row r="1766" spans="2:60" x14ac:dyDescent="0.35">
      <c r="B1766" t="s">
        <v>525</v>
      </c>
      <c r="C1766" s="17">
        <v>0.15977989584932001</v>
      </c>
      <c r="D1766" s="17">
        <v>0.208423156209154</v>
      </c>
      <c r="E1766" s="17">
        <v>0.114296959953034</v>
      </c>
      <c r="F1766" s="17"/>
      <c r="G1766" s="17">
        <v>0.23360350633853399</v>
      </c>
      <c r="H1766" s="17">
        <v>0.17273440034269799</v>
      </c>
      <c r="I1766" s="17">
        <v>0.22136848168706899</v>
      </c>
      <c r="J1766" s="17">
        <v>0.134959292950944</v>
      </c>
      <c r="K1766" s="17">
        <v>0.11618778537067501</v>
      </c>
      <c r="L1766" s="17">
        <v>0.110781534456374</v>
      </c>
      <c r="M1766" s="17"/>
      <c r="N1766" s="17">
        <v>0.13080071427954601</v>
      </c>
      <c r="O1766" s="17">
        <v>0.13002901355150601</v>
      </c>
      <c r="P1766" s="17">
        <v>0.17456274463808699</v>
      </c>
      <c r="Q1766" s="17">
        <v>0.18436842318632399</v>
      </c>
      <c r="R1766" s="17">
        <v>0.23092509195278099</v>
      </c>
      <c r="S1766" s="17"/>
      <c r="T1766" s="17">
        <v>0.18726924278065199</v>
      </c>
      <c r="U1766" s="17">
        <v>0.13655899982759201</v>
      </c>
      <c r="V1766" s="17">
        <v>0.15086442005114101</v>
      </c>
      <c r="W1766" s="17">
        <v>0.17465813682071701</v>
      </c>
      <c r="X1766" s="17"/>
      <c r="Y1766" s="17">
        <v>0.20135665596948299</v>
      </c>
      <c r="Z1766" s="17">
        <v>0.14295404950606699</v>
      </c>
      <c r="AA1766" s="17">
        <v>0.17859917906730399</v>
      </c>
      <c r="AB1766" s="17">
        <v>0.16957933116058099</v>
      </c>
      <c r="AC1766" s="17">
        <v>9.9351523724372504E-2</v>
      </c>
      <c r="AD1766" s="17">
        <v>9.1330272889614303E-2</v>
      </c>
      <c r="AE1766" s="17"/>
      <c r="AF1766" s="17">
        <v>0.150446321143544</v>
      </c>
      <c r="AG1766" s="17">
        <v>0.17602702624731301</v>
      </c>
      <c r="AH1766" s="17"/>
      <c r="AI1766" s="17">
        <v>4.69896447211696E-2</v>
      </c>
      <c r="AJ1766" s="17">
        <v>0.12806393549540601</v>
      </c>
      <c r="AK1766" s="17">
        <v>0.13241193342621099</v>
      </c>
      <c r="AL1766" s="17">
        <v>0.101064113515486</v>
      </c>
      <c r="AM1766" s="17">
        <v>0.21953174862889999</v>
      </c>
      <c r="AN1766" s="17">
        <v>0.250595997401027</v>
      </c>
      <c r="AO1766" s="17">
        <v>0.30690632742756102</v>
      </c>
      <c r="AP1766" s="17"/>
      <c r="AQ1766" s="17">
        <v>0.18430617420331599</v>
      </c>
      <c r="AR1766" s="17">
        <v>0.16113419238614099</v>
      </c>
      <c r="AS1766" s="17"/>
      <c r="AT1766" s="17">
        <v>0.20343680125871899</v>
      </c>
      <c r="AU1766" s="17">
        <v>0.11428387273646</v>
      </c>
      <c r="AV1766" s="17">
        <v>0.20803857336382001</v>
      </c>
      <c r="AW1766" s="17"/>
      <c r="AX1766" s="17">
        <v>0.13348424484452201</v>
      </c>
      <c r="AY1766" s="17">
        <v>0.169278430741756</v>
      </c>
      <c r="AZ1766" s="17"/>
      <c r="BA1766" s="17">
        <v>0.30065748345446403</v>
      </c>
      <c r="BB1766" s="17">
        <v>0.15873331144543201</v>
      </c>
      <c r="BC1766" s="17">
        <v>0.14839674813624301</v>
      </c>
      <c r="BD1766" s="17">
        <v>0.211142343103528</v>
      </c>
      <c r="BE1766" s="17">
        <v>0.13788288721914699</v>
      </c>
      <c r="BF1766" s="17"/>
      <c r="BG1766" s="17">
        <v>0.19184152789131401</v>
      </c>
      <c r="BH1766" s="17">
        <v>0.156438205246892</v>
      </c>
    </row>
    <row r="1767" spans="2:60" x14ac:dyDescent="0.35">
      <c r="B1767" t="s">
        <v>526</v>
      </c>
      <c r="C1767" s="17">
        <v>0.26701138116656498</v>
      </c>
      <c r="D1767" s="17">
        <v>0.29814534856478198</v>
      </c>
      <c r="E1767" s="17">
        <v>0.23673790465531599</v>
      </c>
      <c r="F1767" s="17"/>
      <c r="G1767" s="17">
        <v>0.24028783440840601</v>
      </c>
      <c r="H1767" s="17">
        <v>0.32894184613184402</v>
      </c>
      <c r="I1767" s="17">
        <v>0.278908066151762</v>
      </c>
      <c r="J1767" s="17">
        <v>0.22808877274664499</v>
      </c>
      <c r="K1767" s="17">
        <v>0.24943880771621399</v>
      </c>
      <c r="L1767" s="17">
        <v>0.26348303962401998</v>
      </c>
      <c r="M1767" s="17"/>
      <c r="N1767" s="17">
        <v>0.216595798836099</v>
      </c>
      <c r="O1767" s="17">
        <v>0.27936883063640799</v>
      </c>
      <c r="P1767" s="17">
        <v>0.28079604678095199</v>
      </c>
      <c r="Q1767" s="17">
        <v>0.279073337098454</v>
      </c>
      <c r="R1767" s="17">
        <v>0.316108136018456</v>
      </c>
      <c r="S1767" s="17"/>
      <c r="T1767" s="17">
        <v>0.24548457129335699</v>
      </c>
      <c r="U1767" s="17">
        <v>0.265090107399792</v>
      </c>
      <c r="V1767" s="17">
        <v>0.26252714758323797</v>
      </c>
      <c r="W1767" s="17">
        <v>0.291109243880669</v>
      </c>
      <c r="X1767" s="17"/>
      <c r="Y1767" s="17">
        <v>0.260385590878911</v>
      </c>
      <c r="Z1767" s="17">
        <v>0.286692435515017</v>
      </c>
      <c r="AA1767" s="17">
        <v>0.182882056961962</v>
      </c>
      <c r="AB1767" s="17">
        <v>0.21970559125922701</v>
      </c>
      <c r="AC1767" s="17">
        <v>0.26028259501867801</v>
      </c>
      <c r="AD1767" s="17">
        <v>0.28394968593935999</v>
      </c>
      <c r="AE1767" s="17"/>
      <c r="AF1767" s="17">
        <v>0.27037119813275701</v>
      </c>
      <c r="AG1767" s="17">
        <v>0.26492839626123799</v>
      </c>
      <c r="AH1767" s="17"/>
      <c r="AI1767" s="17">
        <v>0.16843853230796499</v>
      </c>
      <c r="AJ1767" s="17">
        <v>0.23993796841152901</v>
      </c>
      <c r="AK1767" s="17">
        <v>0.29548771384688799</v>
      </c>
      <c r="AL1767" s="17">
        <v>0.28702300608593001</v>
      </c>
      <c r="AM1767" s="17">
        <v>0.27999392505464399</v>
      </c>
      <c r="AN1767" s="17">
        <v>0.28482856826589897</v>
      </c>
      <c r="AO1767" s="17">
        <v>0.28458571012059197</v>
      </c>
      <c r="AP1767" s="17"/>
      <c r="AQ1767" s="17">
        <v>0.27912574172083998</v>
      </c>
      <c r="AR1767" s="17">
        <v>0.274148081211123</v>
      </c>
      <c r="AS1767" s="17"/>
      <c r="AT1767" s="17">
        <v>0.30629578829478998</v>
      </c>
      <c r="AU1767" s="17">
        <v>0.25604984914863099</v>
      </c>
      <c r="AV1767" s="17">
        <v>0.28787213291894198</v>
      </c>
      <c r="AW1767" s="17"/>
      <c r="AX1767" s="17">
        <v>0.27511503565665502</v>
      </c>
      <c r="AY1767" s="17">
        <v>0.26408417297855302</v>
      </c>
      <c r="AZ1767" s="17"/>
      <c r="BA1767" s="17">
        <v>0.26009759124304699</v>
      </c>
      <c r="BB1767" s="17">
        <v>0.27748575965862099</v>
      </c>
      <c r="BC1767" s="17">
        <v>0.28835453772114</v>
      </c>
      <c r="BD1767" s="17">
        <v>0.32982041937328099</v>
      </c>
      <c r="BE1767" s="17">
        <v>0.2386357185256</v>
      </c>
      <c r="BF1767" s="17"/>
      <c r="BG1767" s="17">
        <v>0.27342942989216201</v>
      </c>
      <c r="BH1767" s="17">
        <v>0.26173118249087601</v>
      </c>
    </row>
    <row r="1768" spans="2:60" x14ac:dyDescent="0.35">
      <c r="B1768" t="s">
        <v>527</v>
      </c>
      <c r="C1768" s="17">
        <v>0.49691937197467201</v>
      </c>
      <c r="D1768" s="17">
        <v>0.43775788764293799</v>
      </c>
      <c r="E1768" s="17">
        <v>0.55255348716033104</v>
      </c>
      <c r="F1768" s="17"/>
      <c r="G1768" s="17">
        <v>0.42928246946206</v>
      </c>
      <c r="H1768" s="17">
        <v>0.42089790617781497</v>
      </c>
      <c r="I1768" s="17">
        <v>0.44924504259411002</v>
      </c>
      <c r="J1768" s="17">
        <v>0.54207259332397295</v>
      </c>
      <c r="K1768" s="17">
        <v>0.53612874338923999</v>
      </c>
      <c r="L1768" s="17">
        <v>0.57330639271956396</v>
      </c>
      <c r="M1768" s="17"/>
      <c r="N1768" s="17">
        <v>0.54039587243342402</v>
      </c>
      <c r="O1768" s="17">
        <v>0.52622435631223496</v>
      </c>
      <c r="P1768" s="17">
        <v>0.49670850406945399</v>
      </c>
      <c r="Q1768" s="17">
        <v>0.453064311722294</v>
      </c>
      <c r="R1768" s="17">
        <v>0.39678594648354498</v>
      </c>
      <c r="S1768" s="17"/>
      <c r="T1768" s="17">
        <v>0.47925438384872598</v>
      </c>
      <c r="U1768" s="17">
        <v>0.51354232040368997</v>
      </c>
      <c r="V1768" s="17">
        <v>0.52046647335806695</v>
      </c>
      <c r="W1768" s="17">
        <v>0.45748619288548298</v>
      </c>
      <c r="X1768" s="17"/>
      <c r="Y1768" s="17">
        <v>0.45693327242930198</v>
      </c>
      <c r="Z1768" s="17">
        <v>0.50606651650888501</v>
      </c>
      <c r="AA1768" s="17">
        <v>0.49148322365652197</v>
      </c>
      <c r="AB1768" s="17">
        <v>0.52481345018492698</v>
      </c>
      <c r="AC1768" s="17">
        <v>0.59768096068507903</v>
      </c>
      <c r="AD1768" s="17">
        <v>0.54917921039736295</v>
      </c>
      <c r="AE1768" s="17"/>
      <c r="AF1768" s="17">
        <v>0.50728127847592996</v>
      </c>
      <c r="AG1768" s="17">
        <v>0.47978873388908999</v>
      </c>
      <c r="AH1768" s="17"/>
      <c r="AI1768" s="17">
        <v>0.64801466601489599</v>
      </c>
      <c r="AJ1768" s="17">
        <v>0.54943759279811999</v>
      </c>
      <c r="AK1768" s="17">
        <v>0.48836754676301403</v>
      </c>
      <c r="AL1768" s="17">
        <v>0.52956459253112798</v>
      </c>
      <c r="AM1768" s="17">
        <v>0.43942257166776899</v>
      </c>
      <c r="AN1768" s="17">
        <v>0.412410467145578</v>
      </c>
      <c r="AO1768" s="17">
        <v>0.39357955193515898</v>
      </c>
      <c r="AP1768" s="17"/>
      <c r="AQ1768" s="17">
        <v>0.470300025332681</v>
      </c>
      <c r="AR1768" s="17">
        <v>0.49745348020848601</v>
      </c>
      <c r="AS1768" s="17"/>
      <c r="AT1768" s="17">
        <v>0.44314035946077301</v>
      </c>
      <c r="AU1768" s="17">
        <v>0.54162636618073501</v>
      </c>
      <c r="AV1768" s="17">
        <v>0.44998213289569</v>
      </c>
      <c r="AW1768" s="17"/>
      <c r="AX1768" s="17">
        <v>0.503063418158467</v>
      </c>
      <c r="AY1768" s="17">
        <v>0.49470001497731603</v>
      </c>
      <c r="AZ1768" s="17"/>
      <c r="BA1768" s="17">
        <v>0.37032997049780397</v>
      </c>
      <c r="BB1768" s="17">
        <v>0.50127481199144297</v>
      </c>
      <c r="BC1768" s="17">
        <v>0.50164698502699001</v>
      </c>
      <c r="BD1768" s="17">
        <v>0.40641136348388701</v>
      </c>
      <c r="BE1768" s="17">
        <v>0.56003858367506898</v>
      </c>
      <c r="BF1768" s="17"/>
      <c r="BG1768" s="17">
        <v>0.47072786503185599</v>
      </c>
      <c r="BH1768" s="17">
        <v>0.52112753944257295</v>
      </c>
    </row>
    <row r="1769" spans="2:60" x14ac:dyDescent="0.35">
      <c r="B1769" t="s">
        <v>114</v>
      </c>
      <c r="C1769" s="17">
        <v>7.6289351009443104E-2</v>
      </c>
      <c r="D1769" s="17">
        <v>5.5673607583125603E-2</v>
      </c>
      <c r="E1769" s="17">
        <v>9.64116482313183E-2</v>
      </c>
      <c r="F1769" s="17"/>
      <c r="G1769" s="17">
        <v>9.6826189790999398E-2</v>
      </c>
      <c r="H1769" s="17">
        <v>7.7425847347643004E-2</v>
      </c>
      <c r="I1769" s="17">
        <v>5.0478409567059297E-2</v>
      </c>
      <c r="J1769" s="17">
        <v>9.4879340978437393E-2</v>
      </c>
      <c r="K1769" s="17">
        <v>9.8244663523871997E-2</v>
      </c>
      <c r="L1769" s="17">
        <v>5.2429033200041102E-2</v>
      </c>
      <c r="M1769" s="17"/>
      <c r="N1769" s="17">
        <v>0.112207614450931</v>
      </c>
      <c r="O1769" s="17">
        <v>6.4377799499850494E-2</v>
      </c>
      <c r="P1769" s="17">
        <v>4.7932704511506198E-2</v>
      </c>
      <c r="Q1769" s="17">
        <v>8.3493927992927805E-2</v>
      </c>
      <c r="R1769" s="17">
        <v>5.6180825545217999E-2</v>
      </c>
      <c r="S1769" s="17"/>
      <c r="T1769" s="17">
        <v>8.7991802077264605E-2</v>
      </c>
      <c r="U1769" s="17">
        <v>8.4808572368927096E-2</v>
      </c>
      <c r="V1769" s="17">
        <v>6.61419590075535E-2</v>
      </c>
      <c r="W1769" s="17">
        <v>7.6746426413131494E-2</v>
      </c>
      <c r="X1769" s="17"/>
      <c r="Y1769" s="17">
        <v>8.1324480722303902E-2</v>
      </c>
      <c r="Z1769" s="17">
        <v>6.4286998470030596E-2</v>
      </c>
      <c r="AA1769" s="17">
        <v>0.14703554031421201</v>
      </c>
      <c r="AB1769" s="17">
        <v>8.59016273952658E-2</v>
      </c>
      <c r="AC1769" s="17">
        <v>4.2684920571870802E-2</v>
      </c>
      <c r="AD1769" s="17">
        <v>7.5540830773662804E-2</v>
      </c>
      <c r="AE1769" s="17"/>
      <c r="AF1769" s="17">
        <v>7.1901202247768803E-2</v>
      </c>
      <c r="AG1769" s="17">
        <v>7.9255843602359294E-2</v>
      </c>
      <c r="AH1769" s="17"/>
      <c r="AI1769" s="17">
        <v>0.13655715695596901</v>
      </c>
      <c r="AJ1769" s="17">
        <v>8.2560503294945201E-2</v>
      </c>
      <c r="AK1769" s="17">
        <v>8.3732805963886395E-2</v>
      </c>
      <c r="AL1769" s="17">
        <v>8.2348287867455697E-2</v>
      </c>
      <c r="AM1769" s="17">
        <v>6.10517546486865E-2</v>
      </c>
      <c r="AN1769" s="17">
        <v>5.2164967187496199E-2</v>
      </c>
      <c r="AO1769" s="17">
        <v>1.49284105166875E-2</v>
      </c>
      <c r="AP1769" s="17"/>
      <c r="AQ1769" s="17">
        <v>6.6268058743163799E-2</v>
      </c>
      <c r="AR1769" s="17">
        <v>6.7264246194249505E-2</v>
      </c>
      <c r="AS1769" s="17"/>
      <c r="AT1769" s="17">
        <v>4.7127050985717601E-2</v>
      </c>
      <c r="AU1769" s="17">
        <v>8.8039911934174098E-2</v>
      </c>
      <c r="AV1769" s="17">
        <v>5.4107160821547699E-2</v>
      </c>
      <c r="AW1769" s="17"/>
      <c r="AX1769" s="17">
        <v>8.8337301340357E-2</v>
      </c>
      <c r="AY1769" s="17">
        <v>7.1937381302375106E-2</v>
      </c>
      <c r="AZ1769" s="17"/>
      <c r="BA1769" s="17">
        <v>6.8914954804685902E-2</v>
      </c>
      <c r="BB1769" s="17">
        <v>6.2506116904503806E-2</v>
      </c>
      <c r="BC1769" s="17">
        <v>6.16017291156273E-2</v>
      </c>
      <c r="BD1769" s="17">
        <v>5.26258740393045E-2</v>
      </c>
      <c r="BE1769" s="17">
        <v>6.3442810580183306E-2</v>
      </c>
      <c r="BF1769" s="17"/>
      <c r="BG1769" s="17">
        <v>6.4001177184667399E-2</v>
      </c>
      <c r="BH1769" s="17">
        <v>6.0703072819658498E-2</v>
      </c>
    </row>
    <row r="1770" spans="2:60" x14ac:dyDescent="0.35">
      <c r="C1770" s="17"/>
      <c r="D1770" s="17"/>
      <c r="E1770" s="17"/>
      <c r="F1770" s="17"/>
      <c r="G1770" s="17"/>
      <c r="H1770" s="17"/>
      <c r="I1770" s="17"/>
      <c r="J1770" s="17"/>
      <c r="K1770" s="17"/>
      <c r="L1770" s="17"/>
      <c r="M1770" s="17"/>
      <c r="N1770" s="17"/>
      <c r="O1770" s="17"/>
      <c r="P1770" s="17"/>
      <c r="Q1770" s="17"/>
      <c r="R1770" s="17"/>
      <c r="S1770" s="17"/>
      <c r="T1770" s="17"/>
      <c r="U1770" s="17"/>
      <c r="V1770" s="17"/>
      <c r="W1770" s="17"/>
      <c r="X1770" s="17"/>
      <c r="Y1770" s="17"/>
      <c r="Z1770" s="17"/>
      <c r="AA1770" s="17"/>
      <c r="AB1770" s="17"/>
      <c r="AC1770" s="17"/>
      <c r="AD1770" s="17"/>
      <c r="AE1770" s="17"/>
      <c r="AF1770" s="17"/>
      <c r="AG1770" s="17"/>
      <c r="AH1770" s="17"/>
      <c r="AI1770" s="17"/>
      <c r="AJ1770" s="17"/>
      <c r="AK1770" s="17"/>
      <c r="AL1770" s="17"/>
      <c r="AM1770" s="17"/>
      <c r="AN1770" s="17"/>
      <c r="AO1770" s="17"/>
      <c r="AP1770" s="17"/>
      <c r="AQ1770" s="17"/>
      <c r="AR1770" s="17"/>
      <c r="AS1770" s="17"/>
      <c r="AT1770" s="17"/>
      <c r="AU1770" s="17"/>
      <c r="AV1770" s="17"/>
      <c r="AW1770" s="17"/>
      <c r="AX1770" s="17"/>
      <c r="AY1770" s="17"/>
      <c r="AZ1770" s="17"/>
      <c r="BA1770" s="17"/>
      <c r="BB1770" s="17"/>
      <c r="BC1770" s="17"/>
      <c r="BD1770" s="17"/>
      <c r="BE1770" s="17"/>
      <c r="BF1770" s="17"/>
      <c r="BG1770" s="17"/>
      <c r="BH1770" s="17"/>
    </row>
    <row r="1771" spans="2:60" x14ac:dyDescent="0.35">
      <c r="B1771" s="6" t="s">
        <v>532</v>
      </c>
      <c r="C1771" s="17"/>
      <c r="D1771" s="17"/>
      <c r="E1771" s="17"/>
      <c r="F1771" s="17"/>
      <c r="G1771" s="17"/>
      <c r="H1771" s="17"/>
      <c r="I1771" s="17"/>
      <c r="J1771" s="17"/>
      <c r="K1771" s="17"/>
      <c r="L1771" s="17"/>
      <c r="M1771" s="17"/>
      <c r="N1771" s="17"/>
      <c r="O1771" s="17"/>
      <c r="P1771" s="17"/>
      <c r="Q1771" s="17"/>
      <c r="R1771" s="17"/>
      <c r="S1771" s="17"/>
      <c r="T1771" s="17"/>
      <c r="U1771" s="17"/>
      <c r="V1771" s="17"/>
      <c r="W1771" s="17"/>
      <c r="X1771" s="17"/>
      <c r="Y1771" s="17"/>
      <c r="Z1771" s="17"/>
      <c r="AA1771" s="17"/>
      <c r="AB1771" s="17"/>
      <c r="AC1771" s="17"/>
      <c r="AD1771" s="17"/>
      <c r="AE1771" s="17"/>
      <c r="AF1771" s="17"/>
      <c r="AG1771" s="17"/>
      <c r="AH1771" s="17"/>
      <c r="AI1771" s="17"/>
      <c r="AJ1771" s="17"/>
      <c r="AK1771" s="17"/>
      <c r="AL1771" s="17"/>
      <c r="AM1771" s="17"/>
      <c r="AN1771" s="17"/>
      <c r="AO1771" s="17"/>
      <c r="AP1771" s="17"/>
      <c r="AQ1771" s="17"/>
      <c r="AR1771" s="17"/>
      <c r="AS1771" s="17"/>
      <c r="AT1771" s="17"/>
      <c r="AU1771" s="17"/>
      <c r="AV1771" s="17"/>
      <c r="AW1771" s="17"/>
      <c r="AX1771" s="17"/>
      <c r="AY1771" s="17"/>
      <c r="AZ1771" s="17"/>
      <c r="BA1771" s="17"/>
      <c r="BB1771" s="17"/>
      <c r="BC1771" s="17"/>
      <c r="BD1771" s="17"/>
      <c r="BE1771" s="17"/>
      <c r="BF1771" s="17"/>
      <c r="BG1771" s="17"/>
      <c r="BH1771" s="17"/>
    </row>
    <row r="1772" spans="2:60" x14ac:dyDescent="0.35">
      <c r="B1772" s="24" t="s">
        <v>97</v>
      </c>
      <c r="C1772" s="17"/>
      <c r="D1772" s="17"/>
      <c r="E1772" s="17"/>
      <c r="F1772" s="17"/>
      <c r="G1772" s="17"/>
      <c r="H1772" s="17"/>
      <c r="I1772" s="17"/>
      <c r="J1772" s="17"/>
      <c r="K1772" s="17"/>
      <c r="L1772" s="17"/>
      <c r="M1772" s="17"/>
      <c r="N1772" s="17"/>
      <c r="O1772" s="17"/>
      <c r="P1772" s="17"/>
      <c r="Q1772" s="17"/>
      <c r="R1772" s="17"/>
      <c r="S1772" s="17"/>
      <c r="T1772" s="17"/>
      <c r="U1772" s="17"/>
      <c r="V1772" s="17"/>
      <c r="W1772" s="17"/>
      <c r="X1772" s="17"/>
      <c r="Y1772" s="17"/>
      <c r="Z1772" s="17"/>
      <c r="AA1772" s="17"/>
      <c r="AB1772" s="17"/>
      <c r="AC1772" s="17"/>
      <c r="AD1772" s="17"/>
      <c r="AE1772" s="17"/>
      <c r="AF1772" s="17"/>
      <c r="AG1772" s="17"/>
      <c r="AH1772" s="17"/>
      <c r="AI1772" s="17"/>
      <c r="AJ1772" s="17"/>
      <c r="AK1772" s="17"/>
      <c r="AL1772" s="17"/>
      <c r="AM1772" s="17"/>
      <c r="AN1772" s="17"/>
      <c r="AO1772" s="17"/>
      <c r="AP1772" s="17"/>
      <c r="AQ1772" s="17"/>
      <c r="AR1772" s="17"/>
      <c r="AS1772" s="17"/>
      <c r="AT1772" s="17"/>
      <c r="AU1772" s="17"/>
      <c r="AV1772" s="17"/>
      <c r="AW1772" s="17"/>
      <c r="AX1772" s="17"/>
      <c r="AY1772" s="17"/>
      <c r="AZ1772" s="17"/>
      <c r="BA1772" s="17"/>
      <c r="BB1772" s="17"/>
      <c r="BC1772" s="17"/>
      <c r="BD1772" s="17"/>
      <c r="BE1772" s="17"/>
      <c r="BF1772" s="17"/>
      <c r="BG1772" s="17"/>
      <c r="BH1772" s="17"/>
    </row>
    <row r="1773" spans="2:60" x14ac:dyDescent="0.35">
      <c r="B1773" t="s">
        <v>525</v>
      </c>
      <c r="C1773" s="17">
        <v>0.15838221802692001</v>
      </c>
      <c r="D1773" s="17">
        <v>0.211702850433061</v>
      </c>
      <c r="E1773" s="17">
        <v>0.10789237164170799</v>
      </c>
      <c r="F1773" s="17"/>
      <c r="G1773" s="17">
        <v>0.21147542420455501</v>
      </c>
      <c r="H1773" s="17">
        <v>0.16441744801352101</v>
      </c>
      <c r="I1773" s="17">
        <v>0.17850463279790499</v>
      </c>
      <c r="J1773" s="17">
        <v>0.13449355977803101</v>
      </c>
      <c r="K1773" s="17">
        <v>0.150397631376916</v>
      </c>
      <c r="L1773" s="17">
        <v>0.131110030508893</v>
      </c>
      <c r="M1773" s="17"/>
      <c r="N1773" s="17">
        <v>0.11624917913025699</v>
      </c>
      <c r="O1773" s="17">
        <v>0.121835085927209</v>
      </c>
      <c r="P1773" s="17">
        <v>0.17280739146097601</v>
      </c>
      <c r="Q1773" s="17">
        <v>0.191780420190787</v>
      </c>
      <c r="R1773" s="17">
        <v>0.26029685215575299</v>
      </c>
      <c r="S1773" s="17"/>
      <c r="T1773" s="17">
        <v>0.161003457236577</v>
      </c>
      <c r="U1773" s="17">
        <v>0.110819951975311</v>
      </c>
      <c r="V1773" s="17">
        <v>0.16944251856489501</v>
      </c>
      <c r="W1773" s="17">
        <v>0.18024176080448101</v>
      </c>
      <c r="X1773" s="17"/>
      <c r="Y1773" s="17">
        <v>0.17030881853854099</v>
      </c>
      <c r="Z1773" s="17">
        <v>0.15885878249045601</v>
      </c>
      <c r="AA1773" s="17">
        <v>0.165868227532114</v>
      </c>
      <c r="AB1773" s="17">
        <v>0.175678686399694</v>
      </c>
      <c r="AC1773" s="17">
        <v>0.24593584435683899</v>
      </c>
      <c r="AD1773" s="17">
        <v>9.9061270921620106E-2</v>
      </c>
      <c r="AE1773" s="17"/>
      <c r="AF1773" s="17">
        <v>0.15047884047378701</v>
      </c>
      <c r="AG1773" s="17">
        <v>0.171189407402974</v>
      </c>
      <c r="AH1773" s="17"/>
      <c r="AI1773" s="17">
        <v>3.73899219093781E-2</v>
      </c>
      <c r="AJ1773" s="17">
        <v>0.12971318369356</v>
      </c>
      <c r="AK1773" s="17">
        <v>0.115370303723019</v>
      </c>
      <c r="AL1773" s="17">
        <v>0.15078905423761199</v>
      </c>
      <c r="AM1773" s="17">
        <v>0.20798400370860301</v>
      </c>
      <c r="AN1773" s="17">
        <v>0.26858172856266899</v>
      </c>
      <c r="AO1773" s="17">
        <v>0.23408980098603899</v>
      </c>
      <c r="AP1773" s="17"/>
      <c r="AQ1773" s="17">
        <v>0.192287310269253</v>
      </c>
      <c r="AR1773" s="17">
        <v>0.14710246312316799</v>
      </c>
      <c r="AS1773" s="17"/>
      <c r="AT1773" s="17">
        <v>0.22294122202816499</v>
      </c>
      <c r="AU1773" s="17">
        <v>0.107954178086033</v>
      </c>
      <c r="AV1773" s="17">
        <v>0.20016310008303401</v>
      </c>
      <c r="AW1773" s="17"/>
      <c r="AX1773" s="17">
        <v>0.122379966236443</v>
      </c>
      <c r="AY1773" s="17">
        <v>0.17138697857746499</v>
      </c>
      <c r="AZ1773" s="17"/>
      <c r="BA1773" s="17">
        <v>0.20324046724938599</v>
      </c>
      <c r="BB1773" s="17">
        <v>0.14535169501914799</v>
      </c>
      <c r="BC1773" s="17">
        <v>0.17201235412427801</v>
      </c>
      <c r="BD1773" s="17">
        <v>0.26882560983544801</v>
      </c>
      <c r="BE1773" s="17">
        <v>0.13682995668206899</v>
      </c>
      <c r="BF1773" s="17"/>
      <c r="BG1773" s="17">
        <v>0.15885604719294899</v>
      </c>
      <c r="BH1773" s="17">
        <v>0.17026210947346099</v>
      </c>
    </row>
    <row r="1774" spans="2:60" x14ac:dyDescent="0.35">
      <c r="B1774" t="s">
        <v>526</v>
      </c>
      <c r="C1774" s="17">
        <v>0.25118390713577099</v>
      </c>
      <c r="D1774" s="17">
        <v>0.28344616694451602</v>
      </c>
      <c r="E1774" s="17">
        <v>0.222847376153579</v>
      </c>
      <c r="F1774" s="17"/>
      <c r="G1774" s="17">
        <v>0.242253683563321</v>
      </c>
      <c r="H1774" s="17">
        <v>0.25575834709845302</v>
      </c>
      <c r="I1774" s="17">
        <v>0.27852803834640499</v>
      </c>
      <c r="J1774" s="17">
        <v>0.26497098168017802</v>
      </c>
      <c r="K1774" s="17">
        <v>0.21726095879124299</v>
      </c>
      <c r="L1774" s="17">
        <v>0.24723240262864599</v>
      </c>
      <c r="M1774" s="17"/>
      <c r="N1774" s="17">
        <v>0.208186142556437</v>
      </c>
      <c r="O1774" s="17">
        <v>0.24489656961374301</v>
      </c>
      <c r="P1774" s="17">
        <v>0.25482673883370999</v>
      </c>
      <c r="Q1774" s="17">
        <v>0.298283854786142</v>
      </c>
      <c r="R1774" s="17">
        <v>0.32168631903269201</v>
      </c>
      <c r="S1774" s="17"/>
      <c r="T1774" s="17">
        <v>0.244339157277325</v>
      </c>
      <c r="U1774" s="17">
        <v>0.28777581003807001</v>
      </c>
      <c r="V1774" s="17">
        <v>0.25470811737631699</v>
      </c>
      <c r="W1774" s="17">
        <v>0.218617992810344</v>
      </c>
      <c r="X1774" s="17"/>
      <c r="Y1774" s="17">
        <v>0.27559412633977998</v>
      </c>
      <c r="Z1774" s="17">
        <v>0.22581561108723799</v>
      </c>
      <c r="AA1774" s="17">
        <v>0.23410212180017201</v>
      </c>
      <c r="AB1774" s="17">
        <v>0.233150045605726</v>
      </c>
      <c r="AC1774" s="17">
        <v>0.314218282402419</v>
      </c>
      <c r="AD1774" s="17">
        <v>0.28589192992171802</v>
      </c>
      <c r="AE1774" s="17"/>
      <c r="AF1774" s="17">
        <v>0.255198071390356</v>
      </c>
      <c r="AG1774" s="17">
        <v>0.249262979706461</v>
      </c>
      <c r="AH1774" s="17"/>
      <c r="AI1774" s="17">
        <v>0.141819866785907</v>
      </c>
      <c r="AJ1774" s="17">
        <v>0.22831178327816401</v>
      </c>
      <c r="AK1774" s="17">
        <v>0.23877838827862499</v>
      </c>
      <c r="AL1774" s="17">
        <v>0.25701035983319198</v>
      </c>
      <c r="AM1774" s="17">
        <v>0.29057407006936498</v>
      </c>
      <c r="AN1774" s="17">
        <v>0.27705166814774301</v>
      </c>
      <c r="AO1774" s="17">
        <v>0.34352152658299601</v>
      </c>
      <c r="AP1774" s="17"/>
      <c r="AQ1774" s="17">
        <v>0.28622138808290498</v>
      </c>
      <c r="AR1774" s="17">
        <v>0.236363742219168</v>
      </c>
      <c r="AS1774" s="17"/>
      <c r="AT1774" s="17">
        <v>0.29698878634599102</v>
      </c>
      <c r="AU1774" s="17">
        <v>0.212620284595715</v>
      </c>
      <c r="AV1774" s="17">
        <v>0.29907636665916099</v>
      </c>
      <c r="AW1774" s="17"/>
      <c r="AX1774" s="17">
        <v>0.267828862281422</v>
      </c>
      <c r="AY1774" s="17">
        <v>0.24517140388171099</v>
      </c>
      <c r="AZ1774" s="17"/>
      <c r="BA1774" s="17">
        <v>0.25305967053762002</v>
      </c>
      <c r="BB1774" s="17">
        <v>0.26684510451307503</v>
      </c>
      <c r="BC1774" s="17">
        <v>0.27141606874260499</v>
      </c>
      <c r="BD1774" s="17">
        <v>0.34181355089354998</v>
      </c>
      <c r="BE1774" s="17">
        <v>0.213881430380851</v>
      </c>
      <c r="BF1774" s="17"/>
      <c r="BG1774" s="17">
        <v>0.26362922433284203</v>
      </c>
      <c r="BH1774" s="17">
        <v>0.24628436258148501</v>
      </c>
    </row>
    <row r="1775" spans="2:60" x14ac:dyDescent="0.35">
      <c r="B1775" t="s">
        <v>527</v>
      </c>
      <c r="C1775" s="17">
        <v>0.49723465492626601</v>
      </c>
      <c r="D1775" s="17">
        <v>0.44147647497735298</v>
      </c>
      <c r="E1775" s="17">
        <v>0.54751079025502003</v>
      </c>
      <c r="F1775" s="17"/>
      <c r="G1775" s="17">
        <v>0.424101786507738</v>
      </c>
      <c r="H1775" s="17">
        <v>0.496216198912655</v>
      </c>
      <c r="I1775" s="17">
        <v>0.45969935539603402</v>
      </c>
      <c r="J1775" s="17">
        <v>0.49763931963649399</v>
      </c>
      <c r="K1775" s="17">
        <v>0.53825927410610597</v>
      </c>
      <c r="L1775" s="17">
        <v>0.53720056154860596</v>
      </c>
      <c r="M1775" s="17"/>
      <c r="N1775" s="17">
        <v>0.54281597899085599</v>
      </c>
      <c r="O1775" s="17">
        <v>0.52344413680143298</v>
      </c>
      <c r="P1775" s="17">
        <v>0.51223110313465303</v>
      </c>
      <c r="Q1775" s="17">
        <v>0.42349007341262401</v>
      </c>
      <c r="R1775" s="17">
        <v>0.35990314709129201</v>
      </c>
      <c r="S1775" s="17"/>
      <c r="T1775" s="17">
        <v>0.48772018179790499</v>
      </c>
      <c r="U1775" s="17">
        <v>0.51168889443439503</v>
      </c>
      <c r="V1775" s="17">
        <v>0.49149175002725398</v>
      </c>
      <c r="W1775" s="17">
        <v>0.500575620100003</v>
      </c>
      <c r="X1775" s="17"/>
      <c r="Y1775" s="17">
        <v>0.45358143176034299</v>
      </c>
      <c r="Z1775" s="17">
        <v>0.52615564479009702</v>
      </c>
      <c r="AA1775" s="17">
        <v>0.473158595242124</v>
      </c>
      <c r="AB1775" s="17">
        <v>0.50599175140945996</v>
      </c>
      <c r="AC1775" s="17">
        <v>0.39716095266887202</v>
      </c>
      <c r="AD1775" s="17">
        <v>0.52893914577404899</v>
      </c>
      <c r="AE1775" s="17"/>
      <c r="AF1775" s="17">
        <v>0.50606382828690999</v>
      </c>
      <c r="AG1775" s="17">
        <v>0.48321749397570102</v>
      </c>
      <c r="AH1775" s="17"/>
      <c r="AI1775" s="17">
        <v>0.59448452636049598</v>
      </c>
      <c r="AJ1775" s="17">
        <v>0.54228082641633601</v>
      </c>
      <c r="AK1775" s="17">
        <v>0.53836055486982404</v>
      </c>
      <c r="AL1775" s="17">
        <v>0.50378409972577598</v>
      </c>
      <c r="AM1775" s="17">
        <v>0.44047270908264002</v>
      </c>
      <c r="AN1775" s="17">
        <v>0.40433858432557901</v>
      </c>
      <c r="AO1775" s="17">
        <v>0.36178952633067901</v>
      </c>
      <c r="AP1775" s="17"/>
      <c r="AQ1775" s="17">
        <v>0.43964196960518298</v>
      </c>
      <c r="AR1775" s="17">
        <v>0.53635879224749705</v>
      </c>
      <c r="AS1775" s="17"/>
      <c r="AT1775" s="17">
        <v>0.42226986766082097</v>
      </c>
      <c r="AU1775" s="17">
        <v>0.57509265714076196</v>
      </c>
      <c r="AV1775" s="17">
        <v>0.43776514816766898</v>
      </c>
      <c r="AW1775" s="17"/>
      <c r="AX1775" s="17">
        <v>0.50990794523258598</v>
      </c>
      <c r="AY1775" s="17">
        <v>0.492656799441548</v>
      </c>
      <c r="AZ1775" s="17"/>
      <c r="BA1775" s="17">
        <v>0.44883392249235998</v>
      </c>
      <c r="BB1775" s="17">
        <v>0.50887375892067099</v>
      </c>
      <c r="BC1775" s="17">
        <v>0.48690183400655801</v>
      </c>
      <c r="BD1775" s="17">
        <v>0.32334774819296402</v>
      </c>
      <c r="BE1775" s="17">
        <v>0.58288539347327295</v>
      </c>
      <c r="BF1775" s="17"/>
      <c r="BG1775" s="17">
        <v>0.49486760428397197</v>
      </c>
      <c r="BH1775" s="17">
        <v>0.51714912106703903</v>
      </c>
    </row>
    <row r="1776" spans="2:60" x14ac:dyDescent="0.35">
      <c r="B1776" t="s">
        <v>114</v>
      </c>
      <c r="C1776" s="17">
        <v>9.3199219911042602E-2</v>
      </c>
      <c r="D1776" s="17">
        <v>6.3374507645070299E-2</v>
      </c>
      <c r="E1776" s="17">
        <v>0.12174946194969299</v>
      </c>
      <c r="F1776" s="17"/>
      <c r="G1776" s="17">
        <v>0.122169105724386</v>
      </c>
      <c r="H1776" s="17">
        <v>8.3608005975371602E-2</v>
      </c>
      <c r="I1776" s="17">
        <v>8.3267973459656197E-2</v>
      </c>
      <c r="J1776" s="17">
        <v>0.102896138905297</v>
      </c>
      <c r="K1776" s="17">
        <v>9.4082135725734803E-2</v>
      </c>
      <c r="L1776" s="17">
        <v>8.4457005313854805E-2</v>
      </c>
      <c r="M1776" s="17"/>
      <c r="N1776" s="17">
        <v>0.13274869932245001</v>
      </c>
      <c r="O1776" s="17">
        <v>0.109824207657615</v>
      </c>
      <c r="P1776" s="17">
        <v>6.0134766570661302E-2</v>
      </c>
      <c r="Q1776" s="17">
        <v>8.64456516104469E-2</v>
      </c>
      <c r="R1776" s="17">
        <v>5.8113681720264099E-2</v>
      </c>
      <c r="S1776" s="17"/>
      <c r="T1776" s="17">
        <v>0.106937203688193</v>
      </c>
      <c r="U1776" s="17">
        <v>8.9715343552225005E-2</v>
      </c>
      <c r="V1776" s="17">
        <v>8.4357614031535202E-2</v>
      </c>
      <c r="W1776" s="17">
        <v>0.100564626285173</v>
      </c>
      <c r="X1776" s="17"/>
      <c r="Y1776" s="17">
        <v>0.100515623361337</v>
      </c>
      <c r="Z1776" s="17">
        <v>8.9169961632209499E-2</v>
      </c>
      <c r="AA1776" s="17">
        <v>0.12687105542559099</v>
      </c>
      <c r="AB1776" s="17">
        <v>8.5179516585119699E-2</v>
      </c>
      <c r="AC1776" s="17">
        <v>4.2684920571870802E-2</v>
      </c>
      <c r="AD1776" s="17">
        <v>8.6107653382612906E-2</v>
      </c>
      <c r="AE1776" s="17"/>
      <c r="AF1776" s="17">
        <v>8.8259259848946406E-2</v>
      </c>
      <c r="AG1776" s="17">
        <v>9.6330118914864094E-2</v>
      </c>
      <c r="AH1776" s="17"/>
      <c r="AI1776" s="17">
        <v>0.22630568494421799</v>
      </c>
      <c r="AJ1776" s="17">
        <v>9.9694206611940298E-2</v>
      </c>
      <c r="AK1776" s="17">
        <v>0.107490753128531</v>
      </c>
      <c r="AL1776" s="17">
        <v>8.8416486203420394E-2</v>
      </c>
      <c r="AM1776" s="17">
        <v>6.0969217139392497E-2</v>
      </c>
      <c r="AN1776" s="17">
        <v>5.0028018964009102E-2</v>
      </c>
      <c r="AO1776" s="17">
        <v>6.05991461002858E-2</v>
      </c>
      <c r="AP1776" s="17"/>
      <c r="AQ1776" s="17">
        <v>8.1849332042659304E-2</v>
      </c>
      <c r="AR1776" s="17">
        <v>8.0175002410166493E-2</v>
      </c>
      <c r="AS1776" s="17"/>
      <c r="AT1776" s="17">
        <v>5.78001239650228E-2</v>
      </c>
      <c r="AU1776" s="17">
        <v>0.104332880177491</v>
      </c>
      <c r="AV1776" s="17">
        <v>6.2995385090135303E-2</v>
      </c>
      <c r="AW1776" s="17"/>
      <c r="AX1776" s="17">
        <v>9.9883226249548804E-2</v>
      </c>
      <c r="AY1776" s="17">
        <v>9.0784818099276202E-2</v>
      </c>
      <c r="AZ1776" s="17"/>
      <c r="BA1776" s="17">
        <v>9.4865939720633702E-2</v>
      </c>
      <c r="BB1776" s="17">
        <v>7.8929441547106904E-2</v>
      </c>
      <c r="BC1776" s="17">
        <v>6.9669743126558395E-2</v>
      </c>
      <c r="BD1776" s="17">
        <v>6.6013091078038197E-2</v>
      </c>
      <c r="BE1776" s="17">
        <v>6.6403219463807298E-2</v>
      </c>
      <c r="BF1776" s="17"/>
      <c r="BG1776" s="17">
        <v>8.2647124190236607E-2</v>
      </c>
      <c r="BH1776" s="17">
        <v>6.6304406878016101E-2</v>
      </c>
    </row>
    <row r="1777" spans="2:60" x14ac:dyDescent="0.35">
      <c r="C1777" s="17"/>
      <c r="D1777" s="17"/>
      <c r="E1777" s="17"/>
      <c r="F1777" s="17"/>
      <c r="G1777" s="17"/>
      <c r="H1777" s="17"/>
      <c r="I1777" s="17"/>
      <c r="J1777" s="17"/>
      <c r="K1777" s="17"/>
      <c r="L1777" s="17"/>
      <c r="M1777" s="17"/>
      <c r="N1777" s="17"/>
      <c r="O1777" s="17"/>
      <c r="P1777" s="17"/>
      <c r="Q1777" s="17"/>
      <c r="R1777" s="17"/>
      <c r="S1777" s="17"/>
      <c r="T1777" s="17"/>
      <c r="U1777" s="17"/>
      <c r="V1777" s="17"/>
      <c r="W1777" s="17"/>
      <c r="X1777" s="17"/>
      <c r="Y1777" s="17"/>
      <c r="Z1777" s="17"/>
      <c r="AA1777" s="17"/>
      <c r="AB1777" s="17"/>
      <c r="AC1777" s="17"/>
      <c r="AD1777" s="17"/>
      <c r="AE1777" s="17"/>
      <c r="AF1777" s="17"/>
      <c r="AG1777" s="17"/>
      <c r="AH1777" s="17"/>
      <c r="AI1777" s="17"/>
      <c r="AJ1777" s="17"/>
      <c r="AK1777" s="17"/>
      <c r="AL1777" s="17"/>
      <c r="AM1777" s="17"/>
      <c r="AN1777" s="17"/>
      <c r="AO1777" s="17"/>
      <c r="AP1777" s="17"/>
      <c r="AQ1777" s="17"/>
      <c r="AR1777" s="17"/>
      <c r="AS1777" s="17"/>
      <c r="AT1777" s="17"/>
      <c r="AU1777" s="17"/>
      <c r="AV1777" s="17"/>
      <c r="AW1777" s="17"/>
      <c r="AX1777" s="17"/>
      <c r="AY1777" s="17"/>
      <c r="AZ1777" s="17"/>
      <c r="BA1777" s="17"/>
      <c r="BB1777" s="17"/>
      <c r="BC1777" s="17"/>
      <c r="BD1777" s="17"/>
      <c r="BE1777" s="17"/>
      <c r="BF1777" s="17"/>
      <c r="BG1777" s="17"/>
      <c r="BH1777" s="17"/>
    </row>
    <row r="1778" spans="2:60" x14ac:dyDescent="0.35">
      <c r="B1778" s="6" t="s">
        <v>533</v>
      </c>
      <c r="C1778" s="17"/>
      <c r="D1778" s="17"/>
      <c r="E1778" s="17"/>
      <c r="F1778" s="17"/>
      <c r="G1778" s="17"/>
      <c r="H1778" s="17"/>
      <c r="I1778" s="17"/>
      <c r="J1778" s="17"/>
      <c r="K1778" s="17"/>
      <c r="L1778" s="17"/>
      <c r="M1778" s="17"/>
      <c r="N1778" s="17"/>
      <c r="O1778" s="17"/>
      <c r="P1778" s="17"/>
      <c r="Q1778" s="17"/>
      <c r="R1778" s="17"/>
      <c r="S1778" s="17"/>
      <c r="T1778" s="17"/>
      <c r="U1778" s="17"/>
      <c r="V1778" s="17"/>
      <c r="W1778" s="17"/>
      <c r="X1778" s="17"/>
      <c r="Y1778" s="17"/>
      <c r="Z1778" s="17"/>
      <c r="AA1778" s="17"/>
      <c r="AB1778" s="17"/>
      <c r="AC1778" s="17"/>
      <c r="AD1778" s="17"/>
      <c r="AE1778" s="17"/>
      <c r="AF1778" s="17"/>
      <c r="AG1778" s="17"/>
      <c r="AH1778" s="17"/>
      <c r="AI1778" s="17"/>
      <c r="AJ1778" s="17"/>
      <c r="AK1778" s="17"/>
      <c r="AL1778" s="17"/>
      <c r="AM1778" s="17"/>
      <c r="AN1778" s="17"/>
      <c r="AO1778" s="17"/>
      <c r="AP1778" s="17"/>
      <c r="AQ1778" s="17"/>
      <c r="AR1778" s="17"/>
      <c r="AS1778" s="17"/>
      <c r="AT1778" s="17"/>
      <c r="AU1778" s="17"/>
      <c r="AV1778" s="17"/>
      <c r="AW1778" s="17"/>
      <c r="AX1778" s="17"/>
      <c r="AY1778" s="17"/>
      <c r="AZ1778" s="17"/>
      <c r="BA1778" s="17"/>
      <c r="BB1778" s="17"/>
      <c r="BC1778" s="17"/>
      <c r="BD1778" s="17"/>
      <c r="BE1778" s="17"/>
      <c r="BF1778" s="17"/>
      <c r="BG1778" s="17"/>
      <c r="BH1778" s="17"/>
    </row>
    <row r="1779" spans="2:60" x14ac:dyDescent="0.35">
      <c r="B1779" s="24" t="s">
        <v>97</v>
      </c>
      <c r="C1779" s="17"/>
      <c r="D1779" s="17"/>
      <c r="E1779" s="17"/>
      <c r="F1779" s="17"/>
      <c r="G1779" s="17"/>
      <c r="H1779" s="17"/>
      <c r="I1779" s="17"/>
      <c r="J1779" s="17"/>
      <c r="K1779" s="17"/>
      <c r="L1779" s="17"/>
      <c r="M1779" s="17"/>
      <c r="N1779" s="17"/>
      <c r="O1779" s="17"/>
      <c r="P1779" s="17"/>
      <c r="Q1779" s="17"/>
      <c r="R1779" s="17"/>
      <c r="S1779" s="17"/>
      <c r="T1779" s="17"/>
      <c r="U1779" s="17"/>
      <c r="V1779" s="17"/>
      <c r="W1779" s="17"/>
      <c r="X1779" s="17"/>
      <c r="Y1779" s="17"/>
      <c r="Z1779" s="17"/>
      <c r="AA1779" s="17"/>
      <c r="AB1779" s="17"/>
      <c r="AC1779" s="17"/>
      <c r="AD1779" s="17"/>
      <c r="AE1779" s="17"/>
      <c r="AF1779" s="17"/>
      <c r="AG1779" s="17"/>
      <c r="AH1779" s="17"/>
      <c r="AI1779" s="17"/>
      <c r="AJ1779" s="17"/>
      <c r="AK1779" s="17"/>
      <c r="AL1779" s="17"/>
      <c r="AM1779" s="17"/>
      <c r="AN1779" s="17"/>
      <c r="AO1779" s="17"/>
      <c r="AP1779" s="17"/>
      <c r="AQ1779" s="17"/>
      <c r="AR1779" s="17"/>
      <c r="AS1779" s="17"/>
      <c r="AT1779" s="17"/>
      <c r="AU1779" s="17"/>
      <c r="AV1779" s="17"/>
      <c r="AW1779" s="17"/>
      <c r="AX1779" s="17"/>
      <c r="AY1779" s="17"/>
      <c r="AZ1779" s="17"/>
      <c r="BA1779" s="17"/>
      <c r="BB1779" s="17"/>
      <c r="BC1779" s="17"/>
      <c r="BD1779" s="17"/>
      <c r="BE1779" s="17"/>
      <c r="BF1779" s="17"/>
      <c r="BG1779" s="17"/>
      <c r="BH1779" s="17"/>
    </row>
    <row r="1780" spans="2:60" x14ac:dyDescent="0.35">
      <c r="B1780" t="s">
        <v>525</v>
      </c>
      <c r="C1780" s="17">
        <v>0.23524558493359701</v>
      </c>
      <c r="D1780" s="17">
        <v>0.31873883282694099</v>
      </c>
      <c r="E1780" s="17">
        <v>0.158680507313225</v>
      </c>
      <c r="F1780" s="17"/>
      <c r="G1780" s="17">
        <v>0.236922364569427</v>
      </c>
      <c r="H1780" s="17">
        <v>0.20649445638113001</v>
      </c>
      <c r="I1780" s="17">
        <v>0.27666685352297898</v>
      </c>
      <c r="J1780" s="17">
        <v>0.18520310921647801</v>
      </c>
      <c r="K1780" s="17">
        <v>0.247126932457916</v>
      </c>
      <c r="L1780" s="17">
        <v>0.25468021236209698</v>
      </c>
      <c r="M1780" s="17"/>
      <c r="N1780" s="17">
        <v>0.13276311411147801</v>
      </c>
      <c r="O1780" s="17">
        <v>0.187656746316096</v>
      </c>
      <c r="P1780" s="17">
        <v>0.22953324541416301</v>
      </c>
      <c r="Q1780" s="17">
        <v>0.359529171080129</v>
      </c>
      <c r="R1780" s="17">
        <v>0.43664550116879097</v>
      </c>
      <c r="S1780" s="17"/>
      <c r="T1780" s="17">
        <v>0.259794848892548</v>
      </c>
      <c r="U1780" s="17">
        <v>0.19810508309196101</v>
      </c>
      <c r="V1780" s="17">
        <v>0.23152935050935999</v>
      </c>
      <c r="W1780" s="17">
        <v>0.256025952747928</v>
      </c>
      <c r="X1780" s="17"/>
      <c r="Y1780" s="17">
        <v>0.243698418665067</v>
      </c>
      <c r="Z1780" s="17">
        <v>0.242206012319272</v>
      </c>
      <c r="AA1780" s="17">
        <v>0.25541231726144298</v>
      </c>
      <c r="AB1780" s="17">
        <v>0.225838478144785</v>
      </c>
      <c r="AC1780" s="17">
        <v>0.42467714457542799</v>
      </c>
      <c r="AD1780" s="17">
        <v>0.17241147535336901</v>
      </c>
      <c r="AE1780" s="17"/>
      <c r="AF1780" s="17">
        <v>0.23434193188097199</v>
      </c>
      <c r="AG1780" s="17">
        <v>0.23960519112033801</v>
      </c>
      <c r="AH1780" s="17"/>
      <c r="AI1780" s="17">
        <v>0.10722249145520001</v>
      </c>
      <c r="AJ1780" s="17">
        <v>0.16428712772155499</v>
      </c>
      <c r="AK1780" s="17">
        <v>0.17783113760295</v>
      </c>
      <c r="AL1780" s="17">
        <v>0.18120003377861299</v>
      </c>
      <c r="AM1780" s="17">
        <v>0.32763038266914302</v>
      </c>
      <c r="AN1780" s="17">
        <v>0.38750646171594499</v>
      </c>
      <c r="AO1780" s="17">
        <v>0.46397837507274498</v>
      </c>
      <c r="AP1780" s="17"/>
      <c r="AQ1780" s="17">
        <v>0.282848758226032</v>
      </c>
      <c r="AR1780" s="17">
        <v>0.230221529314555</v>
      </c>
      <c r="AS1780" s="17"/>
      <c r="AT1780" s="17">
        <v>0.32380770986516699</v>
      </c>
      <c r="AU1780" s="17">
        <v>0.16714084375250199</v>
      </c>
      <c r="AV1780" s="17">
        <v>0.30312295598106298</v>
      </c>
      <c r="AW1780" s="17"/>
      <c r="AX1780" s="17">
        <v>0.208097684710423</v>
      </c>
      <c r="AY1780" s="17">
        <v>0.245051969931601</v>
      </c>
      <c r="AZ1780" s="17"/>
      <c r="BA1780" s="17">
        <v>0.287723512001404</v>
      </c>
      <c r="BB1780" s="17">
        <v>0.196825997261798</v>
      </c>
      <c r="BC1780" s="17">
        <v>0.254201720524387</v>
      </c>
      <c r="BD1780" s="17">
        <v>0.38511962128559302</v>
      </c>
      <c r="BE1780" s="17">
        <v>0.27775717943789702</v>
      </c>
      <c r="BF1780" s="17"/>
      <c r="BG1780" s="17">
        <v>0.218030662751762</v>
      </c>
      <c r="BH1780" s="17">
        <v>0.304950177647757</v>
      </c>
    </row>
    <row r="1781" spans="2:60" x14ac:dyDescent="0.35">
      <c r="B1781" t="s">
        <v>526</v>
      </c>
      <c r="C1781" s="17">
        <v>0.29902007997967101</v>
      </c>
      <c r="D1781" s="17">
        <v>0.30705830949145602</v>
      </c>
      <c r="E1781" s="17">
        <v>0.28991142810854498</v>
      </c>
      <c r="F1781" s="17"/>
      <c r="G1781" s="17">
        <v>0.25427616911657303</v>
      </c>
      <c r="H1781" s="17">
        <v>0.30636481354905898</v>
      </c>
      <c r="I1781" s="17">
        <v>0.24071938605291399</v>
      </c>
      <c r="J1781" s="17">
        <v>0.29835393916417702</v>
      </c>
      <c r="K1781" s="17">
        <v>0.31941961639836303</v>
      </c>
      <c r="L1781" s="17">
        <v>0.34886210495137498</v>
      </c>
      <c r="M1781" s="17"/>
      <c r="N1781" s="17">
        <v>0.25846997056448601</v>
      </c>
      <c r="O1781" s="17">
        <v>0.285419584362262</v>
      </c>
      <c r="P1781" s="17">
        <v>0.34099677964591901</v>
      </c>
      <c r="Q1781" s="17">
        <v>0.27507160224288202</v>
      </c>
      <c r="R1781" s="17">
        <v>0.33114611368272201</v>
      </c>
      <c r="S1781" s="17"/>
      <c r="T1781" s="17">
        <v>0.28985759390056798</v>
      </c>
      <c r="U1781" s="17">
        <v>0.34632905587171903</v>
      </c>
      <c r="V1781" s="17">
        <v>0.28790274820248102</v>
      </c>
      <c r="W1781" s="17">
        <v>0.28211523434874802</v>
      </c>
      <c r="X1781" s="17"/>
      <c r="Y1781" s="17">
        <v>0.28517322969819497</v>
      </c>
      <c r="Z1781" s="17">
        <v>0.29637684091118899</v>
      </c>
      <c r="AA1781" s="17">
        <v>0.22577155367732299</v>
      </c>
      <c r="AB1781" s="17">
        <v>0.40362414770419802</v>
      </c>
      <c r="AC1781" s="17">
        <v>0.27110393919314202</v>
      </c>
      <c r="AD1781" s="17">
        <v>0.28849208218276701</v>
      </c>
      <c r="AE1781" s="17"/>
      <c r="AF1781" s="17">
        <v>0.293871502458946</v>
      </c>
      <c r="AG1781" s="17">
        <v>0.309736450341148</v>
      </c>
      <c r="AH1781" s="17"/>
      <c r="AI1781" s="17">
        <v>0.16311595001038001</v>
      </c>
      <c r="AJ1781" s="17">
        <v>0.25684033325855599</v>
      </c>
      <c r="AK1781" s="17">
        <v>0.32852466150740101</v>
      </c>
      <c r="AL1781" s="17">
        <v>0.31792757899618601</v>
      </c>
      <c r="AM1781" s="17">
        <v>0.334827844012894</v>
      </c>
      <c r="AN1781" s="17">
        <v>0.30999846790421698</v>
      </c>
      <c r="AO1781" s="17">
        <v>0.35510155950156003</v>
      </c>
      <c r="AP1781" s="17"/>
      <c r="AQ1781" s="17">
        <v>0.31381536716640701</v>
      </c>
      <c r="AR1781" s="17">
        <v>0.31267734239792899</v>
      </c>
      <c r="AS1781" s="17"/>
      <c r="AT1781" s="17">
        <v>0.34120538841211401</v>
      </c>
      <c r="AU1781" s="17">
        <v>0.27523601700260297</v>
      </c>
      <c r="AV1781" s="17">
        <v>0.334347953372443</v>
      </c>
      <c r="AW1781" s="17"/>
      <c r="AX1781" s="17">
        <v>0.32727412944737599</v>
      </c>
      <c r="AY1781" s="17">
        <v>0.28881413091711899</v>
      </c>
      <c r="AZ1781" s="17"/>
      <c r="BA1781" s="17">
        <v>0.28479441794077998</v>
      </c>
      <c r="BB1781" s="17">
        <v>0.32409623656439901</v>
      </c>
      <c r="BC1781" s="17">
        <v>0.315991224708709</v>
      </c>
      <c r="BD1781" s="17">
        <v>0.33470150189954401</v>
      </c>
      <c r="BE1781" s="17">
        <v>0.28718693961236902</v>
      </c>
      <c r="BF1781" s="17"/>
      <c r="BG1781" s="17">
        <v>0.314927867996254</v>
      </c>
      <c r="BH1781" s="17">
        <v>0.29922153369369903</v>
      </c>
    </row>
    <row r="1782" spans="2:60" x14ac:dyDescent="0.35">
      <c r="B1782" t="s">
        <v>527</v>
      </c>
      <c r="C1782" s="17">
        <v>0.37884188249269701</v>
      </c>
      <c r="D1782" s="17">
        <v>0.31079073197607698</v>
      </c>
      <c r="E1782" s="17">
        <v>0.44198643250741299</v>
      </c>
      <c r="F1782" s="17"/>
      <c r="G1782" s="17">
        <v>0.37145718505666397</v>
      </c>
      <c r="H1782" s="17">
        <v>0.40182399376207001</v>
      </c>
      <c r="I1782" s="17">
        <v>0.40885027319668599</v>
      </c>
      <c r="J1782" s="17">
        <v>0.41959252149651899</v>
      </c>
      <c r="K1782" s="17">
        <v>0.35629493568743997</v>
      </c>
      <c r="L1782" s="17">
        <v>0.32685954168777398</v>
      </c>
      <c r="M1782" s="17"/>
      <c r="N1782" s="17">
        <v>0.47754599006431497</v>
      </c>
      <c r="O1782" s="17">
        <v>0.443583517867565</v>
      </c>
      <c r="P1782" s="17">
        <v>0.36670410071600401</v>
      </c>
      <c r="Q1782" s="17">
        <v>0.28313630486239</v>
      </c>
      <c r="R1782" s="17">
        <v>0.18389045530932599</v>
      </c>
      <c r="S1782" s="17"/>
      <c r="T1782" s="17">
        <v>0.34479015444098099</v>
      </c>
      <c r="U1782" s="17">
        <v>0.37848544679813501</v>
      </c>
      <c r="V1782" s="17">
        <v>0.39138649003693998</v>
      </c>
      <c r="W1782" s="17">
        <v>0.38333465444440201</v>
      </c>
      <c r="X1782" s="17"/>
      <c r="Y1782" s="17">
        <v>0.375466049269508</v>
      </c>
      <c r="Z1782" s="17">
        <v>0.38325252145688998</v>
      </c>
      <c r="AA1782" s="17">
        <v>0.36191301497413297</v>
      </c>
      <c r="AB1782" s="17">
        <v>0.30817240018708802</v>
      </c>
      <c r="AC1782" s="17">
        <v>0.26153399565955898</v>
      </c>
      <c r="AD1782" s="17">
        <v>0.44598404119666701</v>
      </c>
      <c r="AE1782" s="17"/>
      <c r="AF1782" s="17">
        <v>0.39175281074559698</v>
      </c>
      <c r="AG1782" s="17">
        <v>0.358038907291852</v>
      </c>
      <c r="AH1782" s="17"/>
      <c r="AI1782" s="17">
        <v>0.497582571440079</v>
      </c>
      <c r="AJ1782" s="17">
        <v>0.48043890298886199</v>
      </c>
      <c r="AK1782" s="17">
        <v>0.39782703397268099</v>
      </c>
      <c r="AL1782" s="17">
        <v>0.42291771429085501</v>
      </c>
      <c r="AM1782" s="17">
        <v>0.27902047403896302</v>
      </c>
      <c r="AN1782" s="17">
        <v>0.25767991780551502</v>
      </c>
      <c r="AO1782" s="17">
        <v>0.180920065425695</v>
      </c>
      <c r="AP1782" s="17"/>
      <c r="AQ1782" s="17">
        <v>0.32786979689221502</v>
      </c>
      <c r="AR1782" s="17">
        <v>0.38390489097607999</v>
      </c>
      <c r="AS1782" s="17"/>
      <c r="AT1782" s="17">
        <v>0.289510750725199</v>
      </c>
      <c r="AU1782" s="17">
        <v>0.46110042914802601</v>
      </c>
      <c r="AV1782" s="17">
        <v>0.29825940788307598</v>
      </c>
      <c r="AW1782" s="17"/>
      <c r="AX1782" s="17">
        <v>0.37402907700224602</v>
      </c>
      <c r="AY1782" s="17">
        <v>0.38058036772256298</v>
      </c>
      <c r="AZ1782" s="17"/>
      <c r="BA1782" s="17">
        <v>0.342688293507731</v>
      </c>
      <c r="BB1782" s="17">
        <v>0.408077764666613</v>
      </c>
      <c r="BC1782" s="17">
        <v>0.36720171433712001</v>
      </c>
      <c r="BD1782" s="17">
        <v>0.23633108739644301</v>
      </c>
      <c r="BE1782" s="17">
        <v>0.37022680827920601</v>
      </c>
      <c r="BF1782" s="17"/>
      <c r="BG1782" s="17">
        <v>0.39282364175179202</v>
      </c>
      <c r="BH1782" s="17">
        <v>0.33631340210465299</v>
      </c>
    </row>
    <row r="1783" spans="2:60" x14ac:dyDescent="0.35">
      <c r="B1783" t="s">
        <v>114</v>
      </c>
      <c r="C1783" s="17">
        <v>8.6892452594034997E-2</v>
      </c>
      <c r="D1783" s="17">
        <v>6.3412125705525998E-2</v>
      </c>
      <c r="E1783" s="17">
        <v>0.109421632070818</v>
      </c>
      <c r="F1783" s="17"/>
      <c r="G1783" s="17">
        <v>0.137344281257336</v>
      </c>
      <c r="H1783" s="17">
        <v>8.5316736307740906E-2</v>
      </c>
      <c r="I1783" s="17">
        <v>7.3763487227420196E-2</v>
      </c>
      <c r="J1783" s="17">
        <v>9.6850430122825598E-2</v>
      </c>
      <c r="K1783" s="17">
        <v>7.7158515456280899E-2</v>
      </c>
      <c r="L1783" s="17">
        <v>6.9598140998754901E-2</v>
      </c>
      <c r="M1783" s="17"/>
      <c r="N1783" s="17">
        <v>0.13122092525972101</v>
      </c>
      <c r="O1783" s="17">
        <v>8.3340151454077194E-2</v>
      </c>
      <c r="P1783" s="17">
        <v>6.2765874223914997E-2</v>
      </c>
      <c r="Q1783" s="17">
        <v>8.2262921814599002E-2</v>
      </c>
      <c r="R1783" s="17">
        <v>4.8317929839161097E-2</v>
      </c>
      <c r="S1783" s="17"/>
      <c r="T1783" s="17">
        <v>0.105557402765902</v>
      </c>
      <c r="U1783" s="17">
        <v>7.7080414238185194E-2</v>
      </c>
      <c r="V1783" s="17">
        <v>8.9181411251219006E-2</v>
      </c>
      <c r="W1783" s="17">
        <v>7.8524158458921495E-2</v>
      </c>
      <c r="X1783" s="17"/>
      <c r="Y1783" s="17">
        <v>9.5662302367229404E-2</v>
      </c>
      <c r="Z1783" s="17">
        <v>7.81646253126487E-2</v>
      </c>
      <c r="AA1783" s="17">
        <v>0.156903114087101</v>
      </c>
      <c r="AB1783" s="17">
        <v>6.2364973963929302E-2</v>
      </c>
      <c r="AC1783" s="17">
        <v>4.2684920571870802E-2</v>
      </c>
      <c r="AD1783" s="17">
        <v>9.3112401267197595E-2</v>
      </c>
      <c r="AE1783" s="17"/>
      <c r="AF1783" s="17">
        <v>8.0033754914485097E-2</v>
      </c>
      <c r="AG1783" s="17">
        <v>9.2619451246662196E-2</v>
      </c>
      <c r="AH1783" s="17"/>
      <c r="AI1783" s="17">
        <v>0.23207898709434099</v>
      </c>
      <c r="AJ1783" s="17">
        <v>9.8433636031027102E-2</v>
      </c>
      <c r="AK1783" s="17">
        <v>9.5817166916967497E-2</v>
      </c>
      <c r="AL1783" s="17">
        <v>7.7954672934347102E-2</v>
      </c>
      <c r="AM1783" s="17">
        <v>5.8521299278999801E-2</v>
      </c>
      <c r="AN1783" s="17">
        <v>4.4815152574321997E-2</v>
      </c>
      <c r="AO1783" s="17">
        <v>0</v>
      </c>
      <c r="AP1783" s="17"/>
      <c r="AQ1783" s="17">
        <v>7.5466077715346302E-2</v>
      </c>
      <c r="AR1783" s="17">
        <v>7.3196237311436194E-2</v>
      </c>
      <c r="AS1783" s="17"/>
      <c r="AT1783" s="17">
        <v>4.5476150997519199E-2</v>
      </c>
      <c r="AU1783" s="17">
        <v>9.6522710096868303E-2</v>
      </c>
      <c r="AV1783" s="17">
        <v>6.4269682763417504E-2</v>
      </c>
      <c r="AW1783" s="17"/>
      <c r="AX1783" s="17">
        <v>9.0599108839954701E-2</v>
      </c>
      <c r="AY1783" s="17">
        <v>8.5553531428717203E-2</v>
      </c>
      <c r="AZ1783" s="17"/>
      <c r="BA1783" s="17">
        <v>8.4793776550085007E-2</v>
      </c>
      <c r="BB1783" s="17">
        <v>7.1000001507189894E-2</v>
      </c>
      <c r="BC1783" s="17">
        <v>6.2605340429783898E-2</v>
      </c>
      <c r="BD1783" s="17">
        <v>4.38477894184197E-2</v>
      </c>
      <c r="BE1783" s="17">
        <v>6.4829072670527205E-2</v>
      </c>
      <c r="BF1783" s="17"/>
      <c r="BG1783" s="17">
        <v>7.4217827500192096E-2</v>
      </c>
      <c r="BH1783" s="17">
        <v>5.9514886553891699E-2</v>
      </c>
    </row>
    <row r="1784" spans="2:60" x14ac:dyDescent="0.35">
      <c r="C1784" s="17"/>
      <c r="D1784" s="17"/>
      <c r="E1784" s="17"/>
      <c r="F1784" s="17"/>
      <c r="G1784" s="17"/>
      <c r="H1784" s="17"/>
      <c r="I1784" s="17"/>
      <c r="J1784" s="17"/>
      <c r="K1784" s="17"/>
      <c r="L1784" s="17"/>
      <c r="M1784" s="17"/>
      <c r="N1784" s="17"/>
      <c r="O1784" s="17"/>
      <c r="P1784" s="17"/>
      <c r="Q1784" s="17"/>
      <c r="R1784" s="17"/>
      <c r="S1784" s="17"/>
      <c r="T1784" s="17"/>
      <c r="U1784" s="17"/>
      <c r="V1784" s="17"/>
      <c r="W1784" s="17"/>
      <c r="X1784" s="17"/>
      <c r="Y1784" s="17"/>
      <c r="Z1784" s="17"/>
      <c r="AA1784" s="17"/>
      <c r="AB1784" s="17"/>
      <c r="AC1784" s="17"/>
      <c r="AD1784" s="17"/>
      <c r="AE1784" s="17"/>
      <c r="AF1784" s="17"/>
      <c r="AG1784" s="17"/>
      <c r="AH1784" s="17"/>
      <c r="AI1784" s="17"/>
      <c r="AJ1784" s="17"/>
      <c r="AK1784" s="17"/>
      <c r="AL1784" s="17"/>
      <c r="AM1784" s="17"/>
      <c r="AN1784" s="17"/>
      <c r="AO1784" s="17"/>
      <c r="AP1784" s="17"/>
      <c r="AQ1784" s="17"/>
      <c r="AR1784" s="17"/>
      <c r="AS1784" s="17"/>
      <c r="AT1784" s="17"/>
      <c r="AU1784" s="17"/>
      <c r="AV1784" s="17"/>
      <c r="AW1784" s="17"/>
      <c r="AX1784" s="17"/>
      <c r="AY1784" s="17"/>
      <c r="AZ1784" s="17"/>
      <c r="BA1784" s="17"/>
      <c r="BB1784" s="17"/>
      <c r="BC1784" s="17"/>
      <c r="BD1784" s="17"/>
      <c r="BE1784" s="17"/>
      <c r="BF1784" s="17"/>
      <c r="BG1784" s="17"/>
      <c r="BH1784" s="17"/>
    </row>
    <row r="1785" spans="2:60" x14ac:dyDescent="0.35">
      <c r="B1785" s="6" t="s">
        <v>534</v>
      </c>
      <c r="C1785" s="17"/>
      <c r="D1785" s="17"/>
      <c r="E1785" s="17"/>
      <c r="F1785" s="17"/>
      <c r="G1785" s="17"/>
      <c r="H1785" s="17"/>
      <c r="I1785" s="17"/>
      <c r="J1785" s="17"/>
      <c r="K1785" s="17"/>
      <c r="L1785" s="17"/>
      <c r="M1785" s="17"/>
      <c r="N1785" s="17"/>
      <c r="O1785" s="17"/>
      <c r="P1785" s="17"/>
      <c r="Q1785" s="17"/>
      <c r="R1785" s="17"/>
      <c r="S1785" s="17"/>
      <c r="T1785" s="17"/>
      <c r="U1785" s="17"/>
      <c r="V1785" s="17"/>
      <c r="W1785" s="17"/>
      <c r="X1785" s="17"/>
      <c r="Y1785" s="17"/>
      <c r="Z1785" s="17"/>
      <c r="AA1785" s="17"/>
      <c r="AB1785" s="17"/>
      <c r="AC1785" s="17"/>
      <c r="AD1785" s="17"/>
      <c r="AE1785" s="17"/>
      <c r="AF1785" s="17"/>
      <c r="AG1785" s="17"/>
      <c r="AH1785" s="17"/>
      <c r="AI1785" s="17"/>
      <c r="AJ1785" s="17"/>
      <c r="AK1785" s="17"/>
      <c r="AL1785" s="17"/>
      <c r="AM1785" s="17"/>
      <c r="AN1785" s="17"/>
      <c r="AO1785" s="17"/>
      <c r="AP1785" s="17"/>
      <c r="AQ1785" s="17"/>
      <c r="AR1785" s="17"/>
      <c r="AS1785" s="17"/>
      <c r="AT1785" s="17"/>
      <c r="AU1785" s="17"/>
      <c r="AV1785" s="17"/>
      <c r="AW1785" s="17"/>
      <c r="AX1785" s="17"/>
      <c r="AY1785" s="17"/>
      <c r="AZ1785" s="17"/>
      <c r="BA1785" s="17"/>
      <c r="BB1785" s="17"/>
      <c r="BC1785" s="17"/>
      <c r="BD1785" s="17"/>
      <c r="BE1785" s="17"/>
      <c r="BF1785" s="17"/>
      <c r="BG1785" s="17"/>
      <c r="BH1785" s="17"/>
    </row>
    <row r="1786" spans="2:60" x14ac:dyDescent="0.35">
      <c r="B1786" s="24" t="s">
        <v>97</v>
      </c>
      <c r="C1786" s="17"/>
      <c r="D1786" s="17"/>
      <c r="E1786" s="17"/>
      <c r="F1786" s="17"/>
      <c r="G1786" s="17"/>
      <c r="H1786" s="17"/>
      <c r="I1786" s="17"/>
      <c r="J1786" s="17"/>
      <c r="K1786" s="17"/>
      <c r="L1786" s="17"/>
      <c r="M1786" s="17"/>
      <c r="N1786" s="17"/>
      <c r="O1786" s="17"/>
      <c r="P1786" s="17"/>
      <c r="Q1786" s="17"/>
      <c r="R1786" s="17"/>
      <c r="S1786" s="17"/>
      <c r="T1786" s="17"/>
      <c r="U1786" s="17"/>
      <c r="V1786" s="17"/>
      <c r="W1786" s="17"/>
      <c r="X1786" s="17"/>
      <c r="Y1786" s="17"/>
      <c r="Z1786" s="17"/>
      <c r="AA1786" s="17"/>
      <c r="AB1786" s="17"/>
      <c r="AC1786" s="17"/>
      <c r="AD1786" s="17"/>
      <c r="AE1786" s="17"/>
      <c r="AF1786" s="17"/>
      <c r="AG1786" s="17"/>
      <c r="AH1786" s="17"/>
      <c r="AI1786" s="17"/>
      <c r="AJ1786" s="17"/>
      <c r="AK1786" s="17"/>
      <c r="AL1786" s="17"/>
      <c r="AM1786" s="17"/>
      <c r="AN1786" s="17"/>
      <c r="AO1786" s="17"/>
      <c r="AP1786" s="17"/>
      <c r="AQ1786" s="17"/>
      <c r="AR1786" s="17"/>
      <c r="AS1786" s="17"/>
      <c r="AT1786" s="17"/>
      <c r="AU1786" s="17"/>
      <c r="AV1786" s="17"/>
      <c r="AW1786" s="17"/>
      <c r="AX1786" s="17"/>
      <c r="AY1786" s="17"/>
      <c r="AZ1786" s="17"/>
      <c r="BA1786" s="17"/>
      <c r="BB1786" s="17"/>
      <c r="BC1786" s="17"/>
      <c r="BD1786" s="17"/>
      <c r="BE1786" s="17"/>
      <c r="BF1786" s="17"/>
      <c r="BG1786" s="17"/>
      <c r="BH1786" s="17"/>
    </row>
    <row r="1787" spans="2:60" x14ac:dyDescent="0.35">
      <c r="B1787" t="s">
        <v>525</v>
      </c>
      <c r="C1787" s="17">
        <v>0.142267193004737</v>
      </c>
      <c r="D1787" s="17">
        <v>0.18273644097748301</v>
      </c>
      <c r="E1787" s="17">
        <v>0.104278881165756</v>
      </c>
      <c r="F1787" s="17"/>
      <c r="G1787" s="17">
        <v>0.22273477941113401</v>
      </c>
      <c r="H1787" s="17">
        <v>0.157686225987867</v>
      </c>
      <c r="I1787" s="17">
        <v>0.179170632771991</v>
      </c>
      <c r="J1787" s="17">
        <v>0.115044435636484</v>
      </c>
      <c r="K1787" s="17">
        <v>0.108945188303379</v>
      </c>
      <c r="L1787" s="17">
        <v>0.10047385062182</v>
      </c>
      <c r="M1787" s="17"/>
      <c r="N1787" s="17">
        <v>0.12191677869008</v>
      </c>
      <c r="O1787" s="17">
        <v>0.13220410105271899</v>
      </c>
      <c r="P1787" s="17">
        <v>0.147744172110404</v>
      </c>
      <c r="Q1787" s="17">
        <v>0.14306008233652101</v>
      </c>
      <c r="R1787" s="17">
        <v>0.21502536013648399</v>
      </c>
      <c r="S1787" s="17"/>
      <c r="T1787" s="17">
        <v>0.12878139382759299</v>
      </c>
      <c r="U1787" s="17">
        <v>0.110267313014953</v>
      </c>
      <c r="V1787" s="17">
        <v>0.15483281327881299</v>
      </c>
      <c r="W1787" s="17">
        <v>0.15963408678573399</v>
      </c>
      <c r="X1787" s="17"/>
      <c r="Y1787" s="17">
        <v>0.18472557666931899</v>
      </c>
      <c r="Z1787" s="17">
        <v>0.117998095418655</v>
      </c>
      <c r="AA1787" s="17">
        <v>0.112595842880808</v>
      </c>
      <c r="AB1787" s="17">
        <v>0.159030805372605</v>
      </c>
      <c r="AC1787" s="17">
        <v>0.21082434542952999</v>
      </c>
      <c r="AD1787" s="17">
        <v>9.7117378526648104E-2</v>
      </c>
      <c r="AE1787" s="17"/>
      <c r="AF1787" s="17">
        <v>0.13572087378063799</v>
      </c>
      <c r="AG1787" s="17">
        <v>0.15322502165604299</v>
      </c>
      <c r="AH1787" s="17"/>
      <c r="AI1787" s="17">
        <v>4.01896105415354E-2</v>
      </c>
      <c r="AJ1787" s="17">
        <v>0.145549227028685</v>
      </c>
      <c r="AK1787" s="17">
        <v>0.12333376928385199</v>
      </c>
      <c r="AL1787" s="17">
        <v>0.10703343368262699</v>
      </c>
      <c r="AM1787" s="17">
        <v>0.15752467356357799</v>
      </c>
      <c r="AN1787" s="17">
        <v>0.21770551585206699</v>
      </c>
      <c r="AO1787" s="17">
        <v>0.249171859576339</v>
      </c>
      <c r="AP1787" s="17"/>
      <c r="AQ1787" s="17">
        <v>0.17978351747673699</v>
      </c>
      <c r="AR1787" s="17">
        <v>0.129148516440237</v>
      </c>
      <c r="AS1787" s="17"/>
      <c r="AT1787" s="17">
        <v>0.20369814852148899</v>
      </c>
      <c r="AU1787" s="17">
        <v>8.4440776985911598E-2</v>
      </c>
      <c r="AV1787" s="17">
        <v>0.19352696568389</v>
      </c>
      <c r="AW1787" s="17"/>
      <c r="AX1787" s="17">
        <v>0.114625339595707</v>
      </c>
      <c r="AY1787" s="17">
        <v>0.15225200414515599</v>
      </c>
      <c r="AZ1787" s="17"/>
      <c r="BA1787" s="17">
        <v>0.242391732811262</v>
      </c>
      <c r="BB1787" s="17">
        <v>0.157431395598363</v>
      </c>
      <c r="BC1787" s="17">
        <v>0.12763456617306099</v>
      </c>
      <c r="BD1787" s="17">
        <v>0.260032389154285</v>
      </c>
      <c r="BE1787" s="17">
        <v>7.0763450190061195E-2</v>
      </c>
      <c r="BF1787" s="17"/>
      <c r="BG1787" s="17">
        <v>0.17725103022396299</v>
      </c>
      <c r="BH1787" s="17">
        <v>0.11870190827522099</v>
      </c>
    </row>
    <row r="1788" spans="2:60" x14ac:dyDescent="0.35">
      <c r="B1788" t="s">
        <v>526</v>
      </c>
      <c r="C1788" s="17">
        <v>0.210069422213296</v>
      </c>
      <c r="D1788" s="17">
        <v>0.245515697583786</v>
      </c>
      <c r="E1788" s="17">
        <v>0.17627544331195899</v>
      </c>
      <c r="F1788" s="17"/>
      <c r="G1788" s="17">
        <v>0.24605662355088501</v>
      </c>
      <c r="H1788" s="17">
        <v>0.27068972619117498</v>
      </c>
      <c r="I1788" s="17">
        <v>0.21154149053844901</v>
      </c>
      <c r="J1788" s="17">
        <v>0.18313692147025201</v>
      </c>
      <c r="K1788" s="17">
        <v>0.18347831543328899</v>
      </c>
      <c r="L1788" s="17">
        <v>0.177720367210737</v>
      </c>
      <c r="M1788" s="17"/>
      <c r="N1788" s="17">
        <v>0.19919773949875699</v>
      </c>
      <c r="O1788" s="17">
        <v>0.207563381785519</v>
      </c>
      <c r="P1788" s="17">
        <v>0.205370507123733</v>
      </c>
      <c r="Q1788" s="17">
        <v>0.24215037418044699</v>
      </c>
      <c r="R1788" s="17">
        <v>0.24100813499711601</v>
      </c>
      <c r="S1788" s="17"/>
      <c r="T1788" s="17">
        <v>0.20138900931195999</v>
      </c>
      <c r="U1788" s="17">
        <v>0.21315317541253201</v>
      </c>
      <c r="V1788" s="17">
        <v>0.20185186044692999</v>
      </c>
      <c r="W1788" s="17">
        <v>0.22664602829531799</v>
      </c>
      <c r="X1788" s="17"/>
      <c r="Y1788" s="17">
        <v>0.216557244711026</v>
      </c>
      <c r="Z1788" s="17">
        <v>0.2100539206848</v>
      </c>
      <c r="AA1788" s="17">
        <v>0.173698295351464</v>
      </c>
      <c r="AB1788" s="17">
        <v>0.21855848750953799</v>
      </c>
      <c r="AC1788" s="17">
        <v>0.126184963048694</v>
      </c>
      <c r="AD1788" s="17">
        <v>0.20362765364052399</v>
      </c>
      <c r="AE1788" s="17"/>
      <c r="AF1788" s="17">
        <v>0.20582856300980901</v>
      </c>
      <c r="AG1788" s="17">
        <v>0.21867442934216599</v>
      </c>
      <c r="AH1788" s="17"/>
      <c r="AI1788" s="17">
        <v>0.15014852693738501</v>
      </c>
      <c r="AJ1788" s="17">
        <v>0.182407809137487</v>
      </c>
      <c r="AK1788" s="17">
        <v>0.22639626722089401</v>
      </c>
      <c r="AL1788" s="17">
        <v>0.24092123716973601</v>
      </c>
      <c r="AM1788" s="17">
        <v>0.226598089485577</v>
      </c>
      <c r="AN1788" s="17">
        <v>0.22095086087818</v>
      </c>
      <c r="AO1788" s="17">
        <v>0.17587226806496101</v>
      </c>
      <c r="AP1788" s="17"/>
      <c r="AQ1788" s="17">
        <v>0.23611123296113401</v>
      </c>
      <c r="AR1788" s="17">
        <v>0.20368413479828301</v>
      </c>
      <c r="AS1788" s="17"/>
      <c r="AT1788" s="17">
        <v>0.21487472713549299</v>
      </c>
      <c r="AU1788" s="17">
        <v>0.205337167158435</v>
      </c>
      <c r="AV1788" s="17">
        <v>0.23069401864080399</v>
      </c>
      <c r="AW1788" s="17"/>
      <c r="AX1788" s="17">
        <v>0.215352219187296</v>
      </c>
      <c r="AY1788" s="17">
        <v>0.20816116630519799</v>
      </c>
      <c r="AZ1788" s="17"/>
      <c r="BA1788" s="17">
        <v>0.23995178272487899</v>
      </c>
      <c r="BB1788" s="17">
        <v>0.22544255618074199</v>
      </c>
      <c r="BC1788" s="17">
        <v>0.22741476624499801</v>
      </c>
      <c r="BD1788" s="17">
        <v>0.19083016460652699</v>
      </c>
      <c r="BE1788" s="17">
        <v>0.176661518698353</v>
      </c>
      <c r="BF1788" s="17"/>
      <c r="BG1788" s="17">
        <v>0.22882728343393399</v>
      </c>
      <c r="BH1788" s="17">
        <v>0.180250184866767</v>
      </c>
    </row>
    <row r="1789" spans="2:60" x14ac:dyDescent="0.35">
      <c r="B1789" t="s">
        <v>527</v>
      </c>
      <c r="C1789" s="17">
        <v>0.56243217475491802</v>
      </c>
      <c r="D1789" s="17">
        <v>0.51377268103860496</v>
      </c>
      <c r="E1789" s="17">
        <v>0.608226935290204</v>
      </c>
      <c r="F1789" s="17"/>
      <c r="G1789" s="17">
        <v>0.40005649934138399</v>
      </c>
      <c r="H1789" s="17">
        <v>0.50221990959822205</v>
      </c>
      <c r="I1789" s="17">
        <v>0.52820148360299601</v>
      </c>
      <c r="J1789" s="17">
        <v>0.61038820280816497</v>
      </c>
      <c r="K1789" s="17">
        <v>0.61585402571081804</v>
      </c>
      <c r="L1789" s="17">
        <v>0.65610387527529801</v>
      </c>
      <c r="M1789" s="17"/>
      <c r="N1789" s="17">
        <v>0.557513383765049</v>
      </c>
      <c r="O1789" s="17">
        <v>0.58226302677534902</v>
      </c>
      <c r="P1789" s="17">
        <v>0.58166882440370304</v>
      </c>
      <c r="Q1789" s="17">
        <v>0.55191997417721295</v>
      </c>
      <c r="R1789" s="17">
        <v>0.468546543354107</v>
      </c>
      <c r="S1789" s="17"/>
      <c r="T1789" s="17">
        <v>0.56501250672771197</v>
      </c>
      <c r="U1789" s="17">
        <v>0.60921353274245904</v>
      </c>
      <c r="V1789" s="17">
        <v>0.55582606184008698</v>
      </c>
      <c r="W1789" s="17">
        <v>0.53046092145070001</v>
      </c>
      <c r="X1789" s="17"/>
      <c r="Y1789" s="17">
        <v>0.49926956765087299</v>
      </c>
      <c r="Z1789" s="17">
        <v>0.59656948875467197</v>
      </c>
      <c r="AA1789" s="17">
        <v>0.60979571499998897</v>
      </c>
      <c r="AB1789" s="17">
        <v>0.57026532189585699</v>
      </c>
      <c r="AC1789" s="17">
        <v>0.62030577094990502</v>
      </c>
      <c r="AD1789" s="17">
        <v>0.59552611749497997</v>
      </c>
      <c r="AE1789" s="17"/>
      <c r="AF1789" s="17">
        <v>0.579207186724916</v>
      </c>
      <c r="AG1789" s="17">
        <v>0.53746864542446804</v>
      </c>
      <c r="AH1789" s="17"/>
      <c r="AI1789" s="17">
        <v>0.60315226315897896</v>
      </c>
      <c r="AJ1789" s="17">
        <v>0.56720393058684604</v>
      </c>
      <c r="AK1789" s="17">
        <v>0.57726799063907397</v>
      </c>
      <c r="AL1789" s="17">
        <v>0.55709093224912898</v>
      </c>
      <c r="AM1789" s="17">
        <v>0.55890994752864298</v>
      </c>
      <c r="AN1789" s="17">
        <v>0.50920718510545104</v>
      </c>
      <c r="AO1789" s="17">
        <v>0.54488977630095103</v>
      </c>
      <c r="AP1789" s="17"/>
      <c r="AQ1789" s="17">
        <v>0.51209664660114296</v>
      </c>
      <c r="AR1789" s="17">
        <v>0.58645096657935603</v>
      </c>
      <c r="AS1789" s="17"/>
      <c r="AT1789" s="17">
        <v>0.51758604857545798</v>
      </c>
      <c r="AU1789" s="17">
        <v>0.614954910553559</v>
      </c>
      <c r="AV1789" s="17">
        <v>0.51796506144681498</v>
      </c>
      <c r="AW1789" s="17"/>
      <c r="AX1789" s="17">
        <v>0.58340100073957701</v>
      </c>
      <c r="AY1789" s="17">
        <v>0.55485779961462101</v>
      </c>
      <c r="AZ1789" s="17"/>
      <c r="BA1789" s="17">
        <v>0.45166562934434301</v>
      </c>
      <c r="BB1789" s="17">
        <v>0.531480036152576</v>
      </c>
      <c r="BC1789" s="17">
        <v>0.58610726249012801</v>
      </c>
      <c r="BD1789" s="17">
        <v>0.50454387853169302</v>
      </c>
      <c r="BE1789" s="17">
        <v>0.68747880444480602</v>
      </c>
      <c r="BF1789" s="17"/>
      <c r="BG1789" s="17">
        <v>0.51286084945097199</v>
      </c>
      <c r="BH1789" s="17">
        <v>0.641144639281788</v>
      </c>
    </row>
    <row r="1790" spans="2:60" x14ac:dyDescent="0.35">
      <c r="B1790" t="s">
        <v>114</v>
      </c>
      <c r="C1790" s="17">
        <v>8.5231210027047893E-2</v>
      </c>
      <c r="D1790" s="17">
        <v>5.7975180400127203E-2</v>
      </c>
      <c r="E1790" s="17">
        <v>0.11121874023208</v>
      </c>
      <c r="F1790" s="17"/>
      <c r="G1790" s="17">
        <v>0.131152097696597</v>
      </c>
      <c r="H1790" s="17">
        <v>6.9404138222735806E-2</v>
      </c>
      <c r="I1790" s="17">
        <v>8.1086393086564207E-2</v>
      </c>
      <c r="J1790" s="17">
        <v>9.1430440085099304E-2</v>
      </c>
      <c r="K1790" s="17">
        <v>9.1722470552514299E-2</v>
      </c>
      <c r="L1790" s="17">
        <v>6.5701906892144904E-2</v>
      </c>
      <c r="M1790" s="17"/>
      <c r="N1790" s="17">
        <v>0.121372098046115</v>
      </c>
      <c r="O1790" s="17">
        <v>7.7969490386412502E-2</v>
      </c>
      <c r="P1790" s="17">
        <v>6.5216496362159801E-2</v>
      </c>
      <c r="Q1790" s="17">
        <v>6.2869569305819495E-2</v>
      </c>
      <c r="R1790" s="17">
        <v>7.5419961512292494E-2</v>
      </c>
      <c r="S1790" s="17"/>
      <c r="T1790" s="17">
        <v>0.10481709013273501</v>
      </c>
      <c r="U1790" s="17">
        <v>6.73659788300566E-2</v>
      </c>
      <c r="V1790" s="17">
        <v>8.7489264434169697E-2</v>
      </c>
      <c r="W1790" s="17">
        <v>8.3258963468249E-2</v>
      </c>
      <c r="X1790" s="17"/>
      <c r="Y1790" s="17">
        <v>9.9447610968782102E-2</v>
      </c>
      <c r="Z1790" s="17">
        <v>7.5378495141872906E-2</v>
      </c>
      <c r="AA1790" s="17">
        <v>0.10391014676773901</v>
      </c>
      <c r="AB1790" s="17">
        <v>5.2145385222000698E-2</v>
      </c>
      <c r="AC1790" s="17">
        <v>4.2684920571870802E-2</v>
      </c>
      <c r="AD1790" s="17">
        <v>0.103728850337847</v>
      </c>
      <c r="AE1790" s="17"/>
      <c r="AF1790" s="17">
        <v>7.9243376484637598E-2</v>
      </c>
      <c r="AG1790" s="17">
        <v>9.0631903577322995E-2</v>
      </c>
      <c r="AH1790" s="17"/>
      <c r="AI1790" s="17">
        <v>0.206509599362101</v>
      </c>
      <c r="AJ1790" s="17">
        <v>0.104839033246982</v>
      </c>
      <c r="AK1790" s="17">
        <v>7.3001972856180805E-2</v>
      </c>
      <c r="AL1790" s="17">
        <v>9.4954396898507695E-2</v>
      </c>
      <c r="AM1790" s="17">
        <v>5.6967289422201903E-2</v>
      </c>
      <c r="AN1790" s="17">
        <v>5.21364381643016E-2</v>
      </c>
      <c r="AO1790" s="17">
        <v>3.00660960577494E-2</v>
      </c>
      <c r="AP1790" s="17"/>
      <c r="AQ1790" s="17">
        <v>7.2008602960986198E-2</v>
      </c>
      <c r="AR1790" s="17">
        <v>8.0716382182124596E-2</v>
      </c>
      <c r="AS1790" s="17"/>
      <c r="AT1790" s="17">
        <v>6.3841075767560498E-2</v>
      </c>
      <c r="AU1790" s="17">
        <v>9.5267145302094305E-2</v>
      </c>
      <c r="AV1790" s="17">
        <v>5.7813954228491699E-2</v>
      </c>
      <c r="AW1790" s="17"/>
      <c r="AX1790" s="17">
        <v>8.6621440477419598E-2</v>
      </c>
      <c r="AY1790" s="17">
        <v>8.4729029935025305E-2</v>
      </c>
      <c r="AZ1790" s="17"/>
      <c r="BA1790" s="17">
        <v>6.5990855119515995E-2</v>
      </c>
      <c r="BB1790" s="17">
        <v>8.5646012068317998E-2</v>
      </c>
      <c r="BC1790" s="17">
        <v>5.8843405091813003E-2</v>
      </c>
      <c r="BD1790" s="17">
        <v>4.4593567707494702E-2</v>
      </c>
      <c r="BE1790" s="17">
        <v>6.5096226666779597E-2</v>
      </c>
      <c r="BF1790" s="17"/>
      <c r="BG1790" s="17">
        <v>8.1060836891130306E-2</v>
      </c>
      <c r="BH1790" s="17">
        <v>5.9903267576224398E-2</v>
      </c>
    </row>
    <row r="1791" spans="2:60" x14ac:dyDescent="0.35">
      <c r="C1791" s="17"/>
      <c r="D1791" s="17"/>
      <c r="E1791" s="17"/>
      <c r="F1791" s="17"/>
      <c r="G1791" s="17"/>
      <c r="H1791" s="17"/>
      <c r="I1791" s="17"/>
      <c r="J1791" s="17"/>
      <c r="K1791" s="17"/>
      <c r="L1791" s="17"/>
      <c r="M1791" s="17"/>
      <c r="N1791" s="17"/>
      <c r="O1791" s="17"/>
      <c r="P1791" s="17"/>
      <c r="Q1791" s="17"/>
      <c r="R1791" s="17"/>
      <c r="S1791" s="17"/>
      <c r="T1791" s="17"/>
      <c r="U1791" s="17"/>
      <c r="V1791" s="17"/>
      <c r="W1791" s="17"/>
      <c r="X1791" s="17"/>
      <c r="Y1791" s="17"/>
      <c r="Z1791" s="17"/>
      <c r="AA1791" s="17"/>
      <c r="AB1791" s="17"/>
      <c r="AC1791" s="17"/>
      <c r="AD1791" s="17"/>
      <c r="AE1791" s="17"/>
      <c r="AF1791" s="17"/>
      <c r="AG1791" s="17"/>
      <c r="AH1791" s="17"/>
      <c r="AI1791" s="17"/>
      <c r="AJ1791" s="17"/>
      <c r="AK1791" s="17"/>
      <c r="AL1791" s="17"/>
      <c r="AM1791" s="17"/>
      <c r="AN1791" s="17"/>
      <c r="AO1791" s="17"/>
      <c r="AP1791" s="17"/>
      <c r="AQ1791" s="17"/>
      <c r="AR1791" s="17"/>
      <c r="AS1791" s="17"/>
      <c r="AT1791" s="17"/>
      <c r="AU1791" s="17"/>
      <c r="AV1791" s="17"/>
      <c r="AW1791" s="17"/>
      <c r="AX1791" s="17"/>
      <c r="AY1791" s="17"/>
      <c r="AZ1791" s="17"/>
      <c r="BA1791" s="17"/>
      <c r="BB1791" s="17"/>
      <c r="BC1791" s="17"/>
      <c r="BD1791" s="17"/>
      <c r="BE1791" s="17"/>
      <c r="BF1791" s="17"/>
      <c r="BG1791" s="17"/>
      <c r="BH1791" s="17"/>
    </row>
    <row r="1792" spans="2:60" x14ac:dyDescent="0.35">
      <c r="B1792" s="6" t="s">
        <v>543</v>
      </c>
      <c r="C1792" s="17"/>
      <c r="D1792" s="17"/>
      <c r="E1792" s="17"/>
      <c r="F1792" s="17"/>
      <c r="G1792" s="17"/>
      <c r="H1792" s="17"/>
      <c r="I1792" s="17"/>
      <c r="J1792" s="17"/>
      <c r="K1792" s="17"/>
      <c r="L1792" s="17"/>
      <c r="M1792" s="17"/>
      <c r="N1792" s="17"/>
      <c r="O1792" s="17"/>
      <c r="P1792" s="17"/>
      <c r="Q1792" s="17"/>
      <c r="R1792" s="17"/>
      <c r="S1792" s="17"/>
      <c r="T1792" s="17"/>
      <c r="U1792" s="17"/>
      <c r="V1792" s="17"/>
      <c r="W1792" s="17"/>
      <c r="X1792" s="17"/>
      <c r="Y1792" s="17"/>
      <c r="Z1792" s="17"/>
      <c r="AA1792" s="17"/>
      <c r="AB1792" s="17"/>
      <c r="AC1792" s="17"/>
      <c r="AD1792" s="17"/>
      <c r="AE1792" s="17"/>
      <c r="AF1792" s="17"/>
      <c r="AG1792" s="17"/>
      <c r="AH1792" s="17"/>
      <c r="AI1792" s="17"/>
      <c r="AJ1792" s="17"/>
      <c r="AK1792" s="17"/>
      <c r="AL1792" s="17"/>
      <c r="AM1792" s="17"/>
      <c r="AN1792" s="17"/>
      <c r="AO1792" s="17"/>
      <c r="AP1792" s="17"/>
      <c r="AQ1792" s="17"/>
      <c r="AR1792" s="17"/>
      <c r="AS1792" s="17"/>
      <c r="AT1792" s="17"/>
      <c r="AU1792" s="17"/>
      <c r="AV1792" s="17"/>
      <c r="AW1792" s="17"/>
      <c r="AX1792" s="17"/>
      <c r="AY1792" s="17"/>
      <c r="AZ1792" s="17"/>
      <c r="BA1792" s="17"/>
      <c r="BB1792" s="17"/>
      <c r="BC1792" s="17"/>
      <c r="BD1792" s="17"/>
      <c r="BE1792" s="17"/>
      <c r="BF1792" s="17"/>
      <c r="BG1792" s="17"/>
      <c r="BH1792" s="17"/>
    </row>
    <row r="1793" spans="2:60" x14ac:dyDescent="0.35">
      <c r="B1793" s="24" t="s">
        <v>97</v>
      </c>
      <c r="C1793" s="17"/>
      <c r="D1793" s="17"/>
      <c r="E1793" s="17"/>
      <c r="F1793" s="17"/>
      <c r="G1793" s="17"/>
      <c r="H1793" s="17"/>
      <c r="I1793" s="17"/>
      <c r="J1793" s="17"/>
      <c r="K1793" s="17"/>
      <c r="L1793" s="17"/>
      <c r="M1793" s="17"/>
      <c r="N1793" s="17"/>
      <c r="O1793" s="17"/>
      <c r="P1793" s="17"/>
      <c r="Q1793" s="17"/>
      <c r="R1793" s="17"/>
      <c r="S1793" s="17"/>
      <c r="T1793" s="17"/>
      <c r="U1793" s="17"/>
      <c r="V1793" s="17"/>
      <c r="W1793" s="17"/>
      <c r="X1793" s="17"/>
      <c r="Y1793" s="17"/>
      <c r="Z1793" s="17"/>
      <c r="AA1793" s="17"/>
      <c r="AB1793" s="17"/>
      <c r="AC1793" s="17"/>
      <c r="AD1793" s="17"/>
      <c r="AE1793" s="17"/>
      <c r="AF1793" s="17"/>
      <c r="AG1793" s="17"/>
      <c r="AH1793" s="17"/>
      <c r="AI1793" s="17"/>
      <c r="AJ1793" s="17"/>
      <c r="AK1793" s="17"/>
      <c r="AL1793" s="17"/>
      <c r="AM1793" s="17"/>
      <c r="AN1793" s="17"/>
      <c r="AO1793" s="17"/>
      <c r="AP1793" s="17"/>
      <c r="AQ1793" s="17"/>
      <c r="AR1793" s="17"/>
      <c r="AS1793" s="17"/>
      <c r="AT1793" s="17"/>
      <c r="AU1793" s="17"/>
      <c r="AV1793" s="17"/>
      <c r="AW1793" s="17"/>
      <c r="AX1793" s="17"/>
      <c r="AY1793" s="17"/>
      <c r="AZ1793" s="17"/>
      <c r="BA1793" s="17"/>
      <c r="BB1793" s="17"/>
      <c r="BC1793" s="17"/>
      <c r="BD1793" s="17"/>
      <c r="BE1793" s="17"/>
      <c r="BF1793" s="17"/>
      <c r="BG1793" s="17"/>
      <c r="BH1793" s="17"/>
    </row>
    <row r="1794" spans="2:60" x14ac:dyDescent="0.35">
      <c r="B1794" t="s">
        <v>535</v>
      </c>
      <c r="C1794" s="17">
        <v>0.32018885275272901</v>
      </c>
      <c r="D1794" s="17">
        <v>0.33969006744498798</v>
      </c>
      <c r="E1794" s="17">
        <v>0.298920167494092</v>
      </c>
      <c r="F1794" s="17"/>
      <c r="G1794" s="17">
        <v>0.33898805452735298</v>
      </c>
      <c r="H1794" s="17">
        <v>0.320748696594161</v>
      </c>
      <c r="I1794" s="17">
        <v>0.38087871180356903</v>
      </c>
      <c r="J1794" s="17">
        <v>0.29207723535684399</v>
      </c>
      <c r="K1794" s="17">
        <v>0.25607927679783998</v>
      </c>
      <c r="L1794" s="17">
        <v>0.33287401342228501</v>
      </c>
      <c r="M1794" s="17"/>
      <c r="N1794" s="17">
        <v>0.295311844557194</v>
      </c>
      <c r="O1794" s="17">
        <v>0.32995601453670798</v>
      </c>
      <c r="P1794" s="17">
        <v>0.306827762775713</v>
      </c>
      <c r="Q1794" s="17">
        <v>0.35119449011571402</v>
      </c>
      <c r="R1794" s="17">
        <v>0.371967054947417</v>
      </c>
      <c r="S1794" s="17"/>
      <c r="T1794" s="17">
        <v>0.32332366210746499</v>
      </c>
      <c r="U1794" s="17">
        <v>0.29037005170626901</v>
      </c>
      <c r="V1794" s="17">
        <v>0.33049802214479301</v>
      </c>
      <c r="W1794" s="17">
        <v>0.327456538032321</v>
      </c>
      <c r="X1794" s="17"/>
      <c r="Y1794" s="17">
        <v>0.34568903924422101</v>
      </c>
      <c r="Z1794" s="17">
        <v>0.30211797462072298</v>
      </c>
      <c r="AA1794" s="17">
        <v>0.37037021626307598</v>
      </c>
      <c r="AB1794" s="17">
        <v>0.30404284143244398</v>
      </c>
      <c r="AC1794" s="17">
        <v>0.346911350363306</v>
      </c>
      <c r="AD1794" s="17">
        <v>0.30548646907966898</v>
      </c>
      <c r="AE1794" s="17"/>
      <c r="AF1794" s="17">
        <v>0.309508624376372</v>
      </c>
      <c r="AG1794" s="17">
        <v>0.33237997636582101</v>
      </c>
      <c r="AH1794" s="17"/>
      <c r="AI1794" s="17">
        <v>0.20816157793433601</v>
      </c>
      <c r="AJ1794" s="17">
        <v>0.28258334948353098</v>
      </c>
      <c r="AK1794" s="17">
        <v>0.32580222984703999</v>
      </c>
      <c r="AL1794" s="17">
        <v>0.276627321044562</v>
      </c>
      <c r="AM1794" s="17">
        <v>0.368371515272438</v>
      </c>
      <c r="AN1794" s="17">
        <v>0.36555854341904398</v>
      </c>
      <c r="AO1794" s="17">
        <v>0.47293708703913201</v>
      </c>
      <c r="AP1794" s="17"/>
      <c r="AQ1794" s="17">
        <v>0.483132093095821</v>
      </c>
      <c r="AR1794" s="17">
        <v>0.16423072268469799</v>
      </c>
      <c r="AS1794" s="17"/>
      <c r="AT1794" s="17">
        <v>0.57974396422780095</v>
      </c>
      <c r="AU1794" s="17">
        <v>0.27079825813747999</v>
      </c>
      <c r="AV1794" s="17">
        <v>0.216708362141011</v>
      </c>
      <c r="AW1794" s="17"/>
      <c r="AX1794" s="17">
        <v>0.316653804086511</v>
      </c>
      <c r="AY1794" s="17">
        <v>0.32146578569865197</v>
      </c>
      <c r="AZ1794" s="17"/>
      <c r="BA1794" s="17">
        <v>0.31627120445233098</v>
      </c>
      <c r="BB1794" s="17">
        <v>0.39335087609084302</v>
      </c>
      <c r="BC1794" s="17">
        <v>0.41522491534858202</v>
      </c>
      <c r="BD1794" s="17">
        <v>0.276696778922707</v>
      </c>
      <c r="BE1794" s="17">
        <v>2.6006608647591599E-2</v>
      </c>
      <c r="BF1794" s="17"/>
      <c r="BG1794" s="17">
        <v>0.375369651215189</v>
      </c>
      <c r="BH1794" s="17">
        <v>8.9501972894160897E-2</v>
      </c>
    </row>
    <row r="1795" spans="2:60" x14ac:dyDescent="0.35">
      <c r="B1795" t="s">
        <v>536</v>
      </c>
      <c r="C1795" s="17">
        <v>0.24821941724046101</v>
      </c>
      <c r="D1795" s="17">
        <v>0.24439746267757501</v>
      </c>
      <c r="E1795" s="17">
        <v>0.25221696720636999</v>
      </c>
      <c r="F1795" s="17"/>
      <c r="G1795" s="17">
        <v>0.220254088338114</v>
      </c>
      <c r="H1795" s="17">
        <v>0.23590768215011099</v>
      </c>
      <c r="I1795" s="17">
        <v>0.21485165556860999</v>
      </c>
      <c r="J1795" s="17">
        <v>0.240784604759362</v>
      </c>
      <c r="K1795" s="17">
        <v>0.27179706546480198</v>
      </c>
      <c r="L1795" s="17">
        <v>0.28815075093998099</v>
      </c>
      <c r="M1795" s="17"/>
      <c r="N1795" s="17">
        <v>0.20541821981418501</v>
      </c>
      <c r="O1795" s="17">
        <v>0.26974830261926902</v>
      </c>
      <c r="P1795" s="17">
        <v>0.26743761217193801</v>
      </c>
      <c r="Q1795" s="17">
        <v>0.27131119535471199</v>
      </c>
      <c r="R1795" s="17">
        <v>0.21861062324050701</v>
      </c>
      <c r="S1795" s="17"/>
      <c r="T1795" s="17">
        <v>0.30700710684842297</v>
      </c>
      <c r="U1795" s="17">
        <v>0.26697393558202998</v>
      </c>
      <c r="V1795" s="17">
        <v>0.216404363188726</v>
      </c>
      <c r="W1795" s="17">
        <v>0.24088162553062401</v>
      </c>
      <c r="X1795" s="17"/>
      <c r="Y1795" s="17">
        <v>0.27741932686551002</v>
      </c>
      <c r="Z1795" s="17">
        <v>0.24254856489079299</v>
      </c>
      <c r="AA1795" s="17">
        <v>0.27582062324609702</v>
      </c>
      <c r="AB1795" s="17">
        <v>0.18243829518455201</v>
      </c>
      <c r="AC1795" s="17">
        <v>0.34746178138184802</v>
      </c>
      <c r="AD1795" s="17">
        <v>0.22172359322787899</v>
      </c>
      <c r="AE1795" s="17"/>
      <c r="AF1795" s="17">
        <v>0.24435162828585999</v>
      </c>
      <c r="AG1795" s="17">
        <v>0.25609042276282501</v>
      </c>
      <c r="AH1795" s="17"/>
      <c r="AI1795" s="17">
        <v>0.230477330241175</v>
      </c>
      <c r="AJ1795" s="17">
        <v>0.21384455148359499</v>
      </c>
      <c r="AK1795" s="17">
        <v>0.229416386813875</v>
      </c>
      <c r="AL1795" s="17">
        <v>0.25597781980148399</v>
      </c>
      <c r="AM1795" s="17">
        <v>0.277142844257937</v>
      </c>
      <c r="AN1795" s="17">
        <v>0.30797382769448201</v>
      </c>
      <c r="AO1795" s="17">
        <v>0.24222192792803099</v>
      </c>
      <c r="AP1795" s="17"/>
      <c r="AQ1795" s="17">
        <v>0.30171801674802001</v>
      </c>
      <c r="AR1795" s="17">
        <v>0.19313028036212199</v>
      </c>
      <c r="AS1795" s="17"/>
      <c r="AT1795" s="17">
        <v>0.30611873762257402</v>
      </c>
      <c r="AU1795" s="17">
        <v>0.26819803331645298</v>
      </c>
      <c r="AV1795" s="17">
        <v>0.20571709285397799</v>
      </c>
      <c r="AW1795" s="17"/>
      <c r="AX1795" s="17">
        <v>0.27406717664417202</v>
      </c>
      <c r="AY1795" s="17">
        <v>0.23888267009004399</v>
      </c>
      <c r="AZ1795" s="17"/>
      <c r="BA1795" s="17">
        <v>0.26651777010501398</v>
      </c>
      <c r="BB1795" s="17">
        <v>0.28467819577476</v>
      </c>
      <c r="BC1795" s="17">
        <v>0.29518811097935899</v>
      </c>
      <c r="BD1795" s="17">
        <v>0.35237442332634999</v>
      </c>
      <c r="BE1795" s="17">
        <v>4.6752339429544501E-2</v>
      </c>
      <c r="BF1795" s="17"/>
      <c r="BG1795" s="17">
        <v>0.28044171304379101</v>
      </c>
      <c r="BH1795" s="17">
        <v>0.124160981011011</v>
      </c>
    </row>
    <row r="1796" spans="2:60" x14ac:dyDescent="0.35">
      <c r="B1796" t="s">
        <v>537</v>
      </c>
      <c r="C1796" s="17">
        <v>0.19130118564416701</v>
      </c>
      <c r="D1796" s="17">
        <v>0.17075295767914</v>
      </c>
      <c r="E1796" s="17">
        <v>0.21379079445290899</v>
      </c>
      <c r="F1796" s="17"/>
      <c r="G1796" s="17">
        <v>0.17165390618989501</v>
      </c>
      <c r="H1796" s="17">
        <v>0.24031569821354901</v>
      </c>
      <c r="I1796" s="17">
        <v>0.19458812274901099</v>
      </c>
      <c r="J1796" s="17">
        <v>0.209822782118749</v>
      </c>
      <c r="K1796" s="17">
        <v>0.1677982549107</v>
      </c>
      <c r="L1796" s="17">
        <v>0.16275035376066899</v>
      </c>
      <c r="M1796" s="17"/>
      <c r="N1796" s="17">
        <v>0.232573789971351</v>
      </c>
      <c r="O1796" s="17">
        <v>0.18539660230882199</v>
      </c>
      <c r="P1796" s="17">
        <v>0.19986842765115101</v>
      </c>
      <c r="Q1796" s="17">
        <v>0.134040196383268</v>
      </c>
      <c r="R1796" s="17">
        <v>0.1663540404942</v>
      </c>
      <c r="S1796" s="17"/>
      <c r="T1796" s="17">
        <v>0.178514885187912</v>
      </c>
      <c r="U1796" s="17">
        <v>0.19378828168234399</v>
      </c>
      <c r="V1796" s="17">
        <v>0.21137072363856499</v>
      </c>
      <c r="W1796" s="17">
        <v>0.16623445085208199</v>
      </c>
      <c r="X1796" s="17"/>
      <c r="Y1796" s="17">
        <v>0.18373460356127899</v>
      </c>
      <c r="Z1796" s="17">
        <v>0.19430066366617799</v>
      </c>
      <c r="AA1796" s="17">
        <v>0.11948836459989801</v>
      </c>
      <c r="AB1796" s="17">
        <v>0.24030408115160701</v>
      </c>
      <c r="AC1796" s="17">
        <v>0</v>
      </c>
      <c r="AD1796" s="17">
        <v>0.20156780752240899</v>
      </c>
      <c r="AE1796" s="17"/>
      <c r="AF1796" s="17">
        <v>0.199280397246966</v>
      </c>
      <c r="AG1796" s="17">
        <v>0.18200059163948101</v>
      </c>
      <c r="AH1796" s="17"/>
      <c r="AI1796" s="17">
        <v>0.19203930578908199</v>
      </c>
      <c r="AJ1796" s="17">
        <v>0.24793334574530601</v>
      </c>
      <c r="AK1796" s="17">
        <v>0.227176959520386</v>
      </c>
      <c r="AL1796" s="17">
        <v>0.19992848084602299</v>
      </c>
      <c r="AM1796" s="17">
        <v>0.14018209276569299</v>
      </c>
      <c r="AN1796" s="17">
        <v>0.12338702850448099</v>
      </c>
      <c r="AO1796" s="17">
        <v>8.3669597614722299E-2</v>
      </c>
      <c r="AP1796" s="17"/>
      <c r="AQ1796" s="17">
        <v>0.112788559357999</v>
      </c>
      <c r="AR1796" s="17">
        <v>0.252560102247607</v>
      </c>
      <c r="AS1796" s="17"/>
      <c r="AT1796" s="17">
        <v>6.67865893342591E-2</v>
      </c>
      <c r="AU1796" s="17">
        <v>0.25365119196299701</v>
      </c>
      <c r="AV1796" s="17">
        <v>0.19307503187831501</v>
      </c>
      <c r="AW1796" s="17"/>
      <c r="AX1796" s="17">
        <v>0.181851755752658</v>
      </c>
      <c r="AY1796" s="17">
        <v>0.19471451583788399</v>
      </c>
      <c r="AZ1796" s="17"/>
      <c r="BA1796" s="17">
        <v>0.20118163698702901</v>
      </c>
      <c r="BB1796" s="17">
        <v>0.19108077309424501</v>
      </c>
      <c r="BC1796" s="17">
        <v>0.15910673791188601</v>
      </c>
      <c r="BD1796" s="17">
        <v>0.16167338274997101</v>
      </c>
      <c r="BE1796" s="17">
        <v>0.26488312091482702</v>
      </c>
      <c r="BF1796" s="17"/>
      <c r="BG1796" s="17">
        <v>0.19343711298560201</v>
      </c>
      <c r="BH1796" s="17">
        <v>0.23874192873573699</v>
      </c>
    </row>
    <row r="1797" spans="2:60" x14ac:dyDescent="0.35">
      <c r="B1797" t="s">
        <v>538</v>
      </c>
      <c r="C1797" s="17">
        <v>7.8321949102176602E-2</v>
      </c>
      <c r="D1797" s="17">
        <v>9.8113195904902306E-2</v>
      </c>
      <c r="E1797" s="17">
        <v>6.0177507598280902E-2</v>
      </c>
      <c r="F1797" s="17"/>
      <c r="G1797" s="17">
        <v>9.8515264664748706E-2</v>
      </c>
      <c r="H1797" s="17">
        <v>6.6600546665706001E-2</v>
      </c>
      <c r="I1797" s="17">
        <v>6.1081792818657402E-2</v>
      </c>
      <c r="J1797" s="17">
        <v>6.4514719866543599E-2</v>
      </c>
      <c r="K1797" s="17">
        <v>0.10889038983068999</v>
      </c>
      <c r="L1797" s="17">
        <v>7.6583152040261698E-2</v>
      </c>
      <c r="M1797" s="17"/>
      <c r="N1797" s="17">
        <v>8.2770814598634695E-2</v>
      </c>
      <c r="O1797" s="17">
        <v>6.7076255952661007E-2</v>
      </c>
      <c r="P1797" s="17">
        <v>8.3663029529495198E-2</v>
      </c>
      <c r="Q1797" s="17">
        <v>5.7589041984054699E-2</v>
      </c>
      <c r="R1797" s="17">
        <v>0.110128982324318</v>
      </c>
      <c r="S1797" s="17"/>
      <c r="T1797" s="17">
        <v>3.7424663260827801E-2</v>
      </c>
      <c r="U1797" s="17">
        <v>6.20152306819075E-2</v>
      </c>
      <c r="V1797" s="17">
        <v>9.2024184044369697E-2</v>
      </c>
      <c r="W1797" s="17">
        <v>9.9695090189552096E-2</v>
      </c>
      <c r="X1797" s="17"/>
      <c r="Y1797" s="17">
        <v>5.7290436852091897E-2</v>
      </c>
      <c r="Z1797" s="17">
        <v>8.5921806075385604E-2</v>
      </c>
      <c r="AA1797" s="17">
        <v>5.8238778304529698E-2</v>
      </c>
      <c r="AB1797" s="17">
        <v>0.11537830663043599</v>
      </c>
      <c r="AC1797" s="17">
        <v>0.162087402438223</v>
      </c>
      <c r="AD1797" s="17">
        <v>8.0904257591875695E-2</v>
      </c>
      <c r="AE1797" s="17"/>
      <c r="AF1797" s="17">
        <v>8.8011199203893595E-2</v>
      </c>
      <c r="AG1797" s="17">
        <v>6.6095123975407497E-2</v>
      </c>
      <c r="AH1797" s="17"/>
      <c r="AI1797" s="17">
        <v>1.5822419494684999E-2</v>
      </c>
      <c r="AJ1797" s="17">
        <v>8.8317244827883806E-2</v>
      </c>
      <c r="AK1797" s="17">
        <v>7.9456822611037994E-2</v>
      </c>
      <c r="AL1797" s="17">
        <v>0.127219616283097</v>
      </c>
      <c r="AM1797" s="17">
        <v>6.6447557650584702E-2</v>
      </c>
      <c r="AN1797" s="17">
        <v>6.7505481478824E-2</v>
      </c>
      <c r="AO1797" s="17">
        <v>7.8750484937977594E-2</v>
      </c>
      <c r="AP1797" s="17"/>
      <c r="AQ1797" s="17">
        <v>2.8857955138517102E-2</v>
      </c>
      <c r="AR1797" s="17">
        <v>0.148846436155677</v>
      </c>
      <c r="AS1797" s="17"/>
      <c r="AT1797" s="17">
        <v>8.9373577876310905E-3</v>
      </c>
      <c r="AU1797" s="17">
        <v>6.5977952604568901E-2</v>
      </c>
      <c r="AV1797" s="17">
        <v>0.153025463380665</v>
      </c>
      <c r="AW1797" s="17"/>
      <c r="AX1797" s="17">
        <v>4.9155205647085497E-2</v>
      </c>
      <c r="AY1797" s="17">
        <v>8.8857582175354499E-2</v>
      </c>
      <c r="AZ1797" s="17"/>
      <c r="BA1797" s="17">
        <v>7.7631311266887104E-2</v>
      </c>
      <c r="BB1797" s="17">
        <v>6.2537103017232795E-2</v>
      </c>
      <c r="BC1797" s="17">
        <v>4.8113338504760197E-2</v>
      </c>
      <c r="BD1797" s="17">
        <v>8.7258744627833104E-2</v>
      </c>
      <c r="BE1797" s="17">
        <v>0.21413123218204499</v>
      </c>
      <c r="BF1797" s="17"/>
      <c r="BG1797" s="17">
        <v>6.6058295402818698E-2</v>
      </c>
      <c r="BH1797" s="17">
        <v>0.181996686175385</v>
      </c>
    </row>
    <row r="1798" spans="2:60" x14ac:dyDescent="0.35">
      <c r="B1798" t="s">
        <v>539</v>
      </c>
      <c r="C1798" s="17">
        <v>7.9452238600510705E-2</v>
      </c>
      <c r="D1798" s="17">
        <v>9.3424677961375602E-2</v>
      </c>
      <c r="E1798" s="17">
        <v>6.6949275723483595E-2</v>
      </c>
      <c r="F1798" s="17"/>
      <c r="G1798" s="17">
        <v>3.6517066208811601E-2</v>
      </c>
      <c r="H1798" s="17">
        <v>6.4694185781682595E-2</v>
      </c>
      <c r="I1798" s="17">
        <v>7.0823251193822601E-2</v>
      </c>
      <c r="J1798" s="17">
        <v>8.3675330038245593E-2</v>
      </c>
      <c r="K1798" s="17">
        <v>0.11577560612083899</v>
      </c>
      <c r="L1798" s="17">
        <v>9.1798328475769395E-2</v>
      </c>
      <c r="M1798" s="17"/>
      <c r="N1798" s="17">
        <v>5.4133450748263402E-2</v>
      </c>
      <c r="O1798" s="17">
        <v>5.68146985658275E-2</v>
      </c>
      <c r="P1798" s="17">
        <v>8.8464082221618598E-2</v>
      </c>
      <c r="Q1798" s="17">
        <v>0.12559654176864801</v>
      </c>
      <c r="R1798" s="17">
        <v>0.100838663088956</v>
      </c>
      <c r="S1798" s="17"/>
      <c r="T1798" s="17">
        <v>5.06011157631256E-2</v>
      </c>
      <c r="U1798" s="17">
        <v>0.11196436327701199</v>
      </c>
      <c r="V1798" s="17">
        <v>6.9000417581353293E-2</v>
      </c>
      <c r="W1798" s="17">
        <v>8.8326608856278493E-2</v>
      </c>
      <c r="X1798" s="17"/>
      <c r="Y1798" s="17">
        <v>4.7996673866122698E-2</v>
      </c>
      <c r="Z1798" s="17">
        <v>9.5986820858671704E-2</v>
      </c>
      <c r="AA1798" s="17">
        <v>8.9048219132504797E-2</v>
      </c>
      <c r="AB1798" s="17">
        <v>8.8251953133736696E-2</v>
      </c>
      <c r="AC1798" s="17">
        <v>9.9105455359429995E-2</v>
      </c>
      <c r="AD1798" s="17">
        <v>9.89263587042679E-2</v>
      </c>
      <c r="AE1798" s="17"/>
      <c r="AF1798" s="17">
        <v>8.1785213159780795E-2</v>
      </c>
      <c r="AG1798" s="17">
        <v>7.6747049730139905E-2</v>
      </c>
      <c r="AH1798" s="17"/>
      <c r="AI1798" s="17">
        <v>7.7897415697944603E-2</v>
      </c>
      <c r="AJ1798" s="17">
        <v>7.4624985716184394E-2</v>
      </c>
      <c r="AK1798" s="17">
        <v>5.4216084325509499E-2</v>
      </c>
      <c r="AL1798" s="17">
        <v>7.9972641495985194E-2</v>
      </c>
      <c r="AM1798" s="17">
        <v>9.5199632931971298E-2</v>
      </c>
      <c r="AN1798" s="17">
        <v>9.6159963417215999E-2</v>
      </c>
      <c r="AO1798" s="17">
        <v>0.10790841570783199</v>
      </c>
      <c r="AP1798" s="17"/>
      <c r="AQ1798" s="17">
        <v>1.33045386560805E-2</v>
      </c>
      <c r="AR1798" s="17">
        <v>0.170046309817563</v>
      </c>
      <c r="AS1798" s="17"/>
      <c r="AT1798" s="17">
        <v>6.1101251844694702E-3</v>
      </c>
      <c r="AU1798" s="17">
        <v>4.5296083059789299E-2</v>
      </c>
      <c r="AV1798" s="17">
        <v>0.17903524266430401</v>
      </c>
      <c r="AW1798" s="17"/>
      <c r="AX1798" s="17">
        <v>8.22796501523686E-2</v>
      </c>
      <c r="AY1798" s="17">
        <v>7.8430918866852203E-2</v>
      </c>
      <c r="AZ1798" s="17"/>
      <c r="BA1798" s="17">
        <v>6.9946489888130306E-2</v>
      </c>
      <c r="BB1798" s="17">
        <v>1.7900363997633201E-2</v>
      </c>
      <c r="BC1798" s="17">
        <v>2.3209721389059398E-2</v>
      </c>
      <c r="BD1798" s="17">
        <v>8.1429636504327302E-2</v>
      </c>
      <c r="BE1798" s="17">
        <v>0.38244493498821502</v>
      </c>
      <c r="BF1798" s="17"/>
      <c r="BG1798" s="17">
        <v>3.0041737639344999E-2</v>
      </c>
      <c r="BH1798" s="17">
        <v>0.30620311026868602</v>
      </c>
    </row>
    <row r="1799" spans="2:60" x14ac:dyDescent="0.35">
      <c r="B1799" t="s">
        <v>114</v>
      </c>
      <c r="C1799" s="17">
        <v>8.2516356659955201E-2</v>
      </c>
      <c r="D1799" s="17">
        <v>5.3621638332019397E-2</v>
      </c>
      <c r="E1799" s="17">
        <v>0.107945287524865</v>
      </c>
      <c r="F1799" s="17"/>
      <c r="G1799" s="17">
        <v>0.13407162007107701</v>
      </c>
      <c r="H1799" s="17">
        <v>7.1733190594790594E-2</v>
      </c>
      <c r="I1799" s="17">
        <v>7.7776465866329594E-2</v>
      </c>
      <c r="J1799" s="17">
        <v>0.109125327860255</v>
      </c>
      <c r="K1799" s="17">
        <v>7.9659406875130095E-2</v>
      </c>
      <c r="L1799" s="17">
        <v>4.7843401361035001E-2</v>
      </c>
      <c r="M1799" s="17"/>
      <c r="N1799" s="17">
        <v>0.129791880310373</v>
      </c>
      <c r="O1799" s="17">
        <v>9.1008126016712196E-2</v>
      </c>
      <c r="P1799" s="17">
        <v>5.3739085650083999E-2</v>
      </c>
      <c r="Q1799" s="17">
        <v>6.0268534393603197E-2</v>
      </c>
      <c r="R1799" s="17">
        <v>3.2100635904601403E-2</v>
      </c>
      <c r="S1799" s="17"/>
      <c r="T1799" s="17">
        <v>0.103128566832246</v>
      </c>
      <c r="U1799" s="17">
        <v>7.4888137070437205E-2</v>
      </c>
      <c r="V1799" s="17">
        <v>8.0702289402192998E-2</v>
      </c>
      <c r="W1799" s="17">
        <v>7.7405686539142496E-2</v>
      </c>
      <c r="X1799" s="17"/>
      <c r="Y1799" s="17">
        <v>8.7869919610775796E-2</v>
      </c>
      <c r="Z1799" s="17">
        <v>7.9124169888248705E-2</v>
      </c>
      <c r="AA1799" s="17">
        <v>8.7033798453894806E-2</v>
      </c>
      <c r="AB1799" s="17">
        <v>6.9584522467223894E-2</v>
      </c>
      <c r="AC1799" s="17">
        <v>4.4434010457192002E-2</v>
      </c>
      <c r="AD1799" s="17">
        <v>9.1391513873899197E-2</v>
      </c>
      <c r="AE1799" s="17"/>
      <c r="AF1799" s="17">
        <v>7.7062937727127495E-2</v>
      </c>
      <c r="AG1799" s="17">
        <v>8.6686835526326306E-2</v>
      </c>
      <c r="AH1799" s="17"/>
      <c r="AI1799" s="17">
        <v>0.275601950842777</v>
      </c>
      <c r="AJ1799" s="17">
        <v>9.2696522743499099E-2</v>
      </c>
      <c r="AK1799" s="17">
        <v>8.3931516882151794E-2</v>
      </c>
      <c r="AL1799" s="17">
        <v>6.0274120528848202E-2</v>
      </c>
      <c r="AM1799" s="17">
        <v>5.2656357121376798E-2</v>
      </c>
      <c r="AN1799" s="17">
        <v>3.9415155485952702E-2</v>
      </c>
      <c r="AO1799" s="17">
        <v>1.45124867723052E-2</v>
      </c>
      <c r="AP1799" s="17"/>
      <c r="AQ1799" s="17">
        <v>6.0198837003562503E-2</v>
      </c>
      <c r="AR1799" s="17">
        <v>7.1186148732333601E-2</v>
      </c>
      <c r="AS1799" s="17"/>
      <c r="AT1799" s="17">
        <v>3.23032258432649E-2</v>
      </c>
      <c r="AU1799" s="17">
        <v>9.6078480918711504E-2</v>
      </c>
      <c r="AV1799" s="17">
        <v>5.2438807081726699E-2</v>
      </c>
      <c r="AW1799" s="17"/>
      <c r="AX1799" s="17">
        <v>9.5992407717205006E-2</v>
      </c>
      <c r="AY1799" s="17">
        <v>7.7648527331212899E-2</v>
      </c>
      <c r="AZ1799" s="17"/>
      <c r="BA1799" s="17">
        <v>6.8451587300609407E-2</v>
      </c>
      <c r="BB1799" s="17">
        <v>5.0452688025287101E-2</v>
      </c>
      <c r="BC1799" s="17">
        <v>5.9157175866353502E-2</v>
      </c>
      <c r="BD1799" s="17">
        <v>4.0567033868812101E-2</v>
      </c>
      <c r="BE1799" s="17">
        <v>6.5781763837777396E-2</v>
      </c>
      <c r="BF1799" s="17"/>
      <c r="BG1799" s="17">
        <v>5.46514897132553E-2</v>
      </c>
      <c r="BH1799" s="17">
        <v>5.9395320915020103E-2</v>
      </c>
    </row>
    <row r="1800" spans="2:60" x14ac:dyDescent="0.35">
      <c r="B1800" t="s">
        <v>540</v>
      </c>
      <c r="C1800" s="17">
        <v>0.56840826999319005</v>
      </c>
      <c r="D1800" s="17">
        <v>0.58408753012256298</v>
      </c>
      <c r="E1800" s="17">
        <v>0.55113713470046199</v>
      </c>
      <c r="F1800" s="17"/>
      <c r="G1800" s="17">
        <v>0.55924214286546803</v>
      </c>
      <c r="H1800" s="17">
        <v>0.55665637874427198</v>
      </c>
      <c r="I1800" s="17">
        <v>0.59573036737217999</v>
      </c>
      <c r="J1800" s="17">
        <v>0.53286184011620696</v>
      </c>
      <c r="K1800" s="17">
        <v>0.52787634226264102</v>
      </c>
      <c r="L1800" s="17">
        <v>0.62102476436226495</v>
      </c>
      <c r="M1800" s="17"/>
      <c r="N1800" s="17">
        <v>0.50073006437137801</v>
      </c>
      <c r="O1800" s="17">
        <v>0.59970431715597705</v>
      </c>
      <c r="P1800" s="17">
        <v>0.57426537494765095</v>
      </c>
      <c r="Q1800" s="17">
        <v>0.62250568547042595</v>
      </c>
      <c r="R1800" s="17">
        <v>0.59057767818792395</v>
      </c>
      <c r="S1800" s="17"/>
      <c r="T1800" s="17">
        <v>0.63033076895588902</v>
      </c>
      <c r="U1800" s="17">
        <v>0.55734398728829904</v>
      </c>
      <c r="V1800" s="17">
        <v>0.54690238533351898</v>
      </c>
      <c r="W1800" s="17">
        <v>0.56833816356294498</v>
      </c>
      <c r="X1800" s="17"/>
      <c r="Y1800" s="17">
        <v>0.62310836610973097</v>
      </c>
      <c r="Z1800" s="17">
        <v>0.544666539511516</v>
      </c>
      <c r="AA1800" s="17">
        <v>0.646190839509172</v>
      </c>
      <c r="AB1800" s="17">
        <v>0.48648113661699699</v>
      </c>
      <c r="AC1800" s="17">
        <v>0.69437313174515503</v>
      </c>
      <c r="AD1800" s="17">
        <v>0.52721006230754797</v>
      </c>
      <c r="AE1800" s="17"/>
      <c r="AF1800" s="17">
        <v>0.55386025266223204</v>
      </c>
      <c r="AG1800" s="17">
        <v>0.58847039912864596</v>
      </c>
      <c r="AH1800" s="17"/>
      <c r="AI1800" s="17">
        <v>0.43863890817551099</v>
      </c>
      <c r="AJ1800" s="17">
        <v>0.49642790096712602</v>
      </c>
      <c r="AK1800" s="17">
        <v>0.55521861666091499</v>
      </c>
      <c r="AL1800" s="17">
        <v>0.53260514084604604</v>
      </c>
      <c r="AM1800" s="17">
        <v>0.64551435953037495</v>
      </c>
      <c r="AN1800" s="17">
        <v>0.67353237111352704</v>
      </c>
      <c r="AO1800" s="17">
        <v>0.71515901496716305</v>
      </c>
      <c r="AP1800" s="17"/>
      <c r="AQ1800" s="17">
        <v>0.78485010984384096</v>
      </c>
      <c r="AR1800" s="17">
        <v>0.35736100304682</v>
      </c>
      <c r="AS1800" s="17"/>
      <c r="AT1800" s="17">
        <v>0.88586270185037497</v>
      </c>
      <c r="AU1800" s="17">
        <v>0.53899629145393302</v>
      </c>
      <c r="AV1800" s="17">
        <v>0.42242545499498901</v>
      </c>
      <c r="AW1800" s="17"/>
      <c r="AX1800" s="17">
        <v>0.59072098073068302</v>
      </c>
      <c r="AY1800" s="17">
        <v>0.56034845578869596</v>
      </c>
      <c r="AZ1800" s="17"/>
      <c r="BA1800" s="17">
        <v>0.58278897455734502</v>
      </c>
      <c r="BB1800" s="17">
        <v>0.67802907186560202</v>
      </c>
      <c r="BC1800" s="17">
        <v>0.71041302632794101</v>
      </c>
      <c r="BD1800" s="17">
        <v>0.62907120224905599</v>
      </c>
      <c r="BE1800" s="17">
        <v>7.2758948077136107E-2</v>
      </c>
      <c r="BF1800" s="17"/>
      <c r="BG1800" s="17">
        <v>0.65581136425898001</v>
      </c>
      <c r="BH1800" s="17">
        <v>0.21366295390517201</v>
      </c>
    </row>
    <row r="1801" spans="2:60" x14ac:dyDescent="0.35">
      <c r="B1801" t="s">
        <v>541</v>
      </c>
      <c r="C1801" s="17">
        <v>0.157774187702687</v>
      </c>
      <c r="D1801" s="17">
        <v>0.19153787386627799</v>
      </c>
      <c r="E1801" s="17">
        <v>0.127126783321764</v>
      </c>
      <c r="F1801" s="17"/>
      <c r="G1801" s="17">
        <v>0.13503233087356001</v>
      </c>
      <c r="H1801" s="17">
        <v>0.13129473244738901</v>
      </c>
      <c r="I1801" s="17">
        <v>0.13190504401247999</v>
      </c>
      <c r="J1801" s="17">
        <v>0.14819004990478901</v>
      </c>
      <c r="K1801" s="17">
        <v>0.224665995951528</v>
      </c>
      <c r="L1801" s="17">
        <v>0.168381480516031</v>
      </c>
      <c r="M1801" s="17"/>
      <c r="N1801" s="17">
        <v>0.13690426534689801</v>
      </c>
      <c r="O1801" s="17">
        <v>0.123890954518488</v>
      </c>
      <c r="P1801" s="17">
        <v>0.172127111751114</v>
      </c>
      <c r="Q1801" s="17">
        <v>0.183185583752703</v>
      </c>
      <c r="R1801" s="17">
        <v>0.21096764541327501</v>
      </c>
      <c r="S1801" s="17"/>
      <c r="T1801" s="17">
        <v>8.8025779023953393E-2</v>
      </c>
      <c r="U1801" s="17">
        <v>0.17397959395891999</v>
      </c>
      <c r="V1801" s="17">
        <v>0.16102460162572299</v>
      </c>
      <c r="W1801" s="17">
        <v>0.18802169904583099</v>
      </c>
      <c r="X1801" s="17"/>
      <c r="Y1801" s="17">
        <v>0.105287110718215</v>
      </c>
      <c r="Z1801" s="17">
        <v>0.18190862693405699</v>
      </c>
      <c r="AA1801" s="17">
        <v>0.14728699743703499</v>
      </c>
      <c r="AB1801" s="17">
        <v>0.20363025976417201</v>
      </c>
      <c r="AC1801" s="17">
        <v>0.261192857797653</v>
      </c>
      <c r="AD1801" s="17">
        <v>0.179830616296144</v>
      </c>
      <c r="AE1801" s="17"/>
      <c r="AF1801" s="17">
        <v>0.16979641236367399</v>
      </c>
      <c r="AG1801" s="17">
        <v>0.142842173705547</v>
      </c>
      <c r="AH1801" s="17"/>
      <c r="AI1801" s="17">
        <v>9.3719835192629594E-2</v>
      </c>
      <c r="AJ1801" s="17">
        <v>0.16294223054406801</v>
      </c>
      <c r="AK1801" s="17">
        <v>0.13367290693654801</v>
      </c>
      <c r="AL1801" s="17">
        <v>0.20719225777908201</v>
      </c>
      <c r="AM1801" s="17">
        <v>0.161647190582556</v>
      </c>
      <c r="AN1801" s="17">
        <v>0.16366544489604001</v>
      </c>
      <c r="AO1801" s="17">
        <v>0.18665890064580901</v>
      </c>
      <c r="AP1801" s="17"/>
      <c r="AQ1801" s="17">
        <v>4.2162493794597702E-2</v>
      </c>
      <c r="AR1801" s="17">
        <v>0.31889274597324002</v>
      </c>
      <c r="AS1801" s="17"/>
      <c r="AT1801" s="17">
        <v>1.5047482972100601E-2</v>
      </c>
      <c r="AU1801" s="17">
        <v>0.11127403566435801</v>
      </c>
      <c r="AV1801" s="17">
        <v>0.33206070604496901</v>
      </c>
      <c r="AW1801" s="17"/>
      <c r="AX1801" s="17">
        <v>0.13143485579945399</v>
      </c>
      <c r="AY1801" s="17">
        <v>0.16728850104220699</v>
      </c>
      <c r="AZ1801" s="17"/>
      <c r="BA1801" s="17">
        <v>0.14757780115501701</v>
      </c>
      <c r="BB1801" s="17">
        <v>8.0437467014865996E-2</v>
      </c>
      <c r="BC1801" s="17">
        <v>7.1323059893819596E-2</v>
      </c>
      <c r="BD1801" s="17">
        <v>0.16868838113216</v>
      </c>
      <c r="BE1801" s="17">
        <v>0.59657616717025996</v>
      </c>
      <c r="BF1801" s="17"/>
      <c r="BG1801" s="17">
        <v>9.6100033042163593E-2</v>
      </c>
      <c r="BH1801" s="17">
        <v>0.48819979644407102</v>
      </c>
    </row>
    <row r="1802" spans="2:60" x14ac:dyDescent="0.35">
      <c r="B1802" t="s">
        <v>318</v>
      </c>
      <c r="C1802" s="17">
        <v>0.41063408229050302</v>
      </c>
      <c r="D1802" s="17">
        <v>0.39254965625628502</v>
      </c>
      <c r="E1802" s="17">
        <v>0.42401035137869703</v>
      </c>
      <c r="F1802" s="17"/>
      <c r="G1802" s="17">
        <v>0.42420981199190799</v>
      </c>
      <c r="H1802" s="17">
        <v>0.425361646296883</v>
      </c>
      <c r="I1802" s="17">
        <v>0.4638253233597</v>
      </c>
      <c r="J1802" s="17">
        <v>0.38467179021141701</v>
      </c>
      <c r="K1802" s="17">
        <v>0.30321034631111299</v>
      </c>
      <c r="L1802" s="17">
        <v>0.45264328384623398</v>
      </c>
      <c r="M1802" s="17"/>
      <c r="N1802" s="17">
        <v>0.36382579902447998</v>
      </c>
      <c r="O1802" s="17">
        <v>0.47581336263748802</v>
      </c>
      <c r="P1802" s="17">
        <v>0.402138263196537</v>
      </c>
      <c r="Q1802" s="17">
        <v>0.43932010171772301</v>
      </c>
      <c r="R1802" s="17">
        <v>0.379610032774649</v>
      </c>
      <c r="S1802" s="17"/>
      <c r="T1802" s="17">
        <v>0.54230498993193499</v>
      </c>
      <c r="U1802" s="17">
        <v>0.38336439332937899</v>
      </c>
      <c r="V1802" s="17">
        <v>0.38587778370779602</v>
      </c>
      <c r="W1802" s="17">
        <v>0.38031646451711398</v>
      </c>
      <c r="X1802" s="17"/>
      <c r="Y1802" s="17">
        <v>0.51782125539151602</v>
      </c>
      <c r="Z1802" s="17">
        <v>0.36275791257745899</v>
      </c>
      <c r="AA1802" s="17">
        <v>0.498903842072138</v>
      </c>
      <c r="AB1802" s="17">
        <v>0.28285087685282501</v>
      </c>
      <c r="AC1802" s="17">
        <v>0.43318027394750103</v>
      </c>
      <c r="AD1802" s="17">
        <v>0.34737944601140502</v>
      </c>
      <c r="AE1802" s="17"/>
      <c r="AF1802" s="17">
        <v>0.384063840298558</v>
      </c>
      <c r="AG1802" s="17">
        <v>0.44562822542309799</v>
      </c>
      <c r="AH1802" s="17"/>
      <c r="AI1802" s="17">
        <v>0.34491907298288099</v>
      </c>
      <c r="AJ1802" s="17">
        <v>0.33348567042305799</v>
      </c>
      <c r="AK1802" s="17">
        <v>0.421545709724367</v>
      </c>
      <c r="AL1802" s="17">
        <v>0.32541288306696398</v>
      </c>
      <c r="AM1802" s="17">
        <v>0.483867168947819</v>
      </c>
      <c r="AN1802" s="17">
        <v>0.50986692621748697</v>
      </c>
      <c r="AO1802" s="17">
        <v>0.52850011432135402</v>
      </c>
      <c r="AP1802" s="17"/>
      <c r="AQ1802" s="17">
        <v>0.74268761604924305</v>
      </c>
      <c r="AR1802" s="17">
        <v>3.8468257073580002E-2</v>
      </c>
      <c r="AS1802" s="17"/>
      <c r="AT1802" s="17">
        <v>0.87081521887827495</v>
      </c>
      <c r="AU1802" s="17">
        <v>0.42772225578957501</v>
      </c>
      <c r="AV1802" s="17">
        <v>9.0364748950020293E-2</v>
      </c>
      <c r="AW1802" s="17"/>
      <c r="AX1802" s="17">
        <v>0.459286124931229</v>
      </c>
      <c r="AY1802" s="17">
        <v>0.39305995474649003</v>
      </c>
      <c r="AZ1802" s="17"/>
      <c r="BA1802" s="17">
        <v>0.43521117340232701</v>
      </c>
      <c r="BB1802" s="17">
        <v>0.59759160485073604</v>
      </c>
      <c r="BC1802" s="17">
        <v>0.63908996643412097</v>
      </c>
      <c r="BD1802" s="17">
        <v>0.46038282111689599</v>
      </c>
      <c r="BE1802" s="17">
        <v>-0.52381721909312395</v>
      </c>
      <c r="BF1802" s="17"/>
      <c r="BG1802" s="17">
        <v>0.55971133121681604</v>
      </c>
      <c r="BH1802" s="17">
        <v>-0.27453684253889898</v>
      </c>
    </row>
    <row r="1803" spans="2:60" x14ac:dyDescent="0.35">
      <c r="C1803" s="17"/>
      <c r="D1803" s="17"/>
      <c r="E1803" s="17"/>
      <c r="F1803" s="17"/>
      <c r="G1803" s="17"/>
      <c r="H1803" s="17"/>
      <c r="I1803" s="17"/>
      <c r="J1803" s="17"/>
      <c r="K1803" s="17"/>
      <c r="L1803" s="17"/>
      <c r="M1803" s="17"/>
      <c r="N1803" s="17"/>
      <c r="O1803" s="17"/>
      <c r="P1803" s="17"/>
      <c r="Q1803" s="17"/>
      <c r="R1803" s="17"/>
      <c r="S1803" s="17"/>
      <c r="T1803" s="17"/>
      <c r="U1803" s="17"/>
      <c r="V1803" s="17"/>
      <c r="W1803" s="17"/>
      <c r="X1803" s="17"/>
      <c r="Y1803" s="17"/>
      <c r="Z1803" s="17"/>
      <c r="AA1803" s="17"/>
      <c r="AB1803" s="17"/>
      <c r="AC1803" s="17"/>
      <c r="AD1803" s="17"/>
      <c r="AE1803" s="17"/>
      <c r="AF1803" s="17"/>
      <c r="AG1803" s="17"/>
      <c r="AH1803" s="17"/>
      <c r="AI1803" s="17"/>
      <c r="AJ1803" s="17"/>
      <c r="AK1803" s="17"/>
      <c r="AL1803" s="17"/>
      <c r="AM1803" s="17"/>
      <c r="AN1803" s="17"/>
      <c r="AO1803" s="17"/>
      <c r="AP1803" s="17"/>
      <c r="AQ1803" s="17"/>
      <c r="AR1803" s="17"/>
      <c r="AS1803" s="17"/>
      <c r="AT1803" s="17"/>
      <c r="AU1803" s="17"/>
      <c r="AV1803" s="17"/>
      <c r="AW1803" s="17"/>
      <c r="AX1803" s="17"/>
      <c r="AY1803" s="17"/>
      <c r="AZ1803" s="17"/>
      <c r="BA1803" s="17"/>
      <c r="BB1803" s="17"/>
      <c r="BC1803" s="17"/>
      <c r="BD1803" s="17"/>
      <c r="BE1803" s="17"/>
      <c r="BF1803" s="17"/>
      <c r="BG1803" s="17"/>
      <c r="BH1803" s="17"/>
    </row>
    <row r="1804" spans="2:60" x14ac:dyDescent="0.35">
      <c r="B1804" s="6" t="s">
        <v>544</v>
      </c>
      <c r="C1804" s="17"/>
      <c r="D1804" s="17"/>
      <c r="E1804" s="17"/>
      <c r="F1804" s="17"/>
      <c r="G1804" s="17"/>
      <c r="H1804" s="17"/>
      <c r="I1804" s="17"/>
      <c r="J1804" s="17"/>
      <c r="K1804" s="17"/>
      <c r="L1804" s="17"/>
      <c r="M1804" s="17"/>
      <c r="N1804" s="17"/>
      <c r="O1804" s="17"/>
      <c r="P1804" s="17"/>
      <c r="Q1804" s="17"/>
      <c r="R1804" s="17"/>
      <c r="S1804" s="17"/>
      <c r="T1804" s="17"/>
      <c r="U1804" s="17"/>
      <c r="V1804" s="17"/>
      <c r="W1804" s="17"/>
      <c r="X1804" s="17"/>
      <c r="Y1804" s="17"/>
      <c r="Z1804" s="17"/>
      <c r="AA1804" s="17"/>
      <c r="AB1804" s="17"/>
      <c r="AC1804" s="17"/>
      <c r="AD1804" s="17"/>
      <c r="AE1804" s="17"/>
      <c r="AF1804" s="17"/>
      <c r="AG1804" s="17"/>
      <c r="AH1804" s="17"/>
      <c r="AI1804" s="17"/>
      <c r="AJ1804" s="17"/>
      <c r="AK1804" s="17"/>
      <c r="AL1804" s="17"/>
      <c r="AM1804" s="17"/>
      <c r="AN1804" s="17"/>
      <c r="AO1804" s="17"/>
      <c r="AP1804" s="17"/>
      <c r="AQ1804" s="17"/>
      <c r="AR1804" s="17"/>
      <c r="AS1804" s="17"/>
      <c r="AT1804" s="17"/>
      <c r="AU1804" s="17"/>
      <c r="AV1804" s="17"/>
      <c r="AW1804" s="17"/>
      <c r="AX1804" s="17"/>
      <c r="AY1804" s="17"/>
      <c r="AZ1804" s="17"/>
      <c r="BA1804" s="17"/>
      <c r="BB1804" s="17"/>
      <c r="BC1804" s="17"/>
      <c r="BD1804" s="17"/>
      <c r="BE1804" s="17"/>
      <c r="BF1804" s="17"/>
      <c r="BG1804" s="17"/>
      <c r="BH1804" s="17"/>
    </row>
    <row r="1805" spans="2:60" x14ac:dyDescent="0.35">
      <c r="B1805" s="24" t="s">
        <v>97</v>
      </c>
      <c r="C1805" s="17"/>
      <c r="D1805" s="17"/>
      <c r="E1805" s="17"/>
      <c r="F1805" s="17"/>
      <c r="G1805" s="17"/>
      <c r="H1805" s="17"/>
      <c r="I1805" s="17"/>
      <c r="J1805" s="17"/>
      <c r="K1805" s="17"/>
      <c r="L1805" s="17"/>
      <c r="M1805" s="17"/>
      <c r="N1805" s="17"/>
      <c r="O1805" s="17"/>
      <c r="P1805" s="17"/>
      <c r="Q1805" s="17"/>
      <c r="R1805" s="17"/>
      <c r="S1805" s="17"/>
      <c r="T1805" s="17"/>
      <c r="U1805" s="17"/>
      <c r="V1805" s="17"/>
      <c r="W1805" s="17"/>
      <c r="X1805" s="17"/>
      <c r="Y1805" s="17"/>
      <c r="Z1805" s="17"/>
      <c r="AA1805" s="17"/>
      <c r="AB1805" s="17"/>
      <c r="AC1805" s="17"/>
      <c r="AD1805" s="17"/>
      <c r="AE1805" s="17"/>
      <c r="AF1805" s="17"/>
      <c r="AG1805" s="17"/>
      <c r="AH1805" s="17"/>
      <c r="AI1805" s="17"/>
      <c r="AJ1805" s="17"/>
      <c r="AK1805" s="17"/>
      <c r="AL1805" s="17"/>
      <c r="AM1805" s="17"/>
      <c r="AN1805" s="17"/>
      <c r="AO1805" s="17"/>
      <c r="AP1805" s="17"/>
      <c r="AQ1805" s="17"/>
      <c r="AR1805" s="17"/>
      <c r="AS1805" s="17"/>
      <c r="AT1805" s="17"/>
      <c r="AU1805" s="17"/>
      <c r="AV1805" s="17"/>
      <c r="AW1805" s="17"/>
      <c r="AX1805" s="17"/>
      <c r="AY1805" s="17"/>
      <c r="AZ1805" s="17"/>
      <c r="BA1805" s="17"/>
      <c r="BB1805" s="17"/>
      <c r="BC1805" s="17"/>
      <c r="BD1805" s="17"/>
      <c r="BE1805" s="17"/>
      <c r="BF1805" s="17"/>
      <c r="BG1805" s="17"/>
      <c r="BH1805" s="17"/>
    </row>
    <row r="1806" spans="2:60" x14ac:dyDescent="0.35">
      <c r="B1806" t="s">
        <v>535</v>
      </c>
      <c r="C1806" s="17">
        <v>0.25924295979914402</v>
      </c>
      <c r="D1806" s="17">
        <v>0.28699614330274897</v>
      </c>
      <c r="E1806" s="17">
        <v>0.22788246011028701</v>
      </c>
      <c r="F1806" s="17"/>
      <c r="G1806" s="17">
        <v>0.27125191122780901</v>
      </c>
      <c r="H1806" s="17">
        <v>0.22115400944556901</v>
      </c>
      <c r="I1806" s="17">
        <v>0.32244870669845299</v>
      </c>
      <c r="J1806" s="17">
        <v>0.24189460942273699</v>
      </c>
      <c r="K1806" s="17">
        <v>0.200058025766579</v>
      </c>
      <c r="L1806" s="17">
        <v>0.29483287821765702</v>
      </c>
      <c r="M1806" s="17"/>
      <c r="N1806" s="17">
        <v>0.248048786980335</v>
      </c>
      <c r="O1806" s="17">
        <v>0.24823431133877299</v>
      </c>
      <c r="P1806" s="17">
        <v>0.244881073699937</v>
      </c>
      <c r="Q1806" s="17">
        <v>0.27515702625627397</v>
      </c>
      <c r="R1806" s="17">
        <v>0.348851459241733</v>
      </c>
      <c r="S1806" s="17"/>
      <c r="T1806" s="17">
        <v>0.26837363835182598</v>
      </c>
      <c r="U1806" s="17">
        <v>0.24427288977741601</v>
      </c>
      <c r="V1806" s="17">
        <v>0.26180530982342598</v>
      </c>
      <c r="W1806" s="17">
        <v>0.261691216169749</v>
      </c>
      <c r="X1806" s="17"/>
      <c r="Y1806" s="17">
        <v>0.29740886574102698</v>
      </c>
      <c r="Z1806" s="17">
        <v>0.23723825099087101</v>
      </c>
      <c r="AA1806" s="17">
        <v>0.26337375109240702</v>
      </c>
      <c r="AB1806" s="17">
        <v>0.22661450356510701</v>
      </c>
      <c r="AC1806" s="17">
        <v>0.29806451538509499</v>
      </c>
      <c r="AD1806" s="17">
        <v>0.25003440047905301</v>
      </c>
      <c r="AE1806" s="17"/>
      <c r="AF1806" s="17">
        <v>0.25300809024065601</v>
      </c>
      <c r="AG1806" s="17">
        <v>0.26661402352484798</v>
      </c>
      <c r="AH1806" s="17"/>
      <c r="AI1806" s="17">
        <v>0.19537658999105001</v>
      </c>
      <c r="AJ1806" s="17">
        <v>0.23212424590462799</v>
      </c>
      <c r="AK1806" s="17">
        <v>0.23977902105532201</v>
      </c>
      <c r="AL1806" s="17">
        <v>0.23845119153664601</v>
      </c>
      <c r="AM1806" s="17">
        <v>0.28915390170035599</v>
      </c>
      <c r="AN1806" s="17">
        <v>0.314822892717248</v>
      </c>
      <c r="AO1806" s="17">
        <v>0.41946474194688299</v>
      </c>
      <c r="AP1806" s="17"/>
      <c r="AQ1806" s="17">
        <v>0.40704754542173999</v>
      </c>
      <c r="AR1806" s="17">
        <v>0.12455747781411</v>
      </c>
      <c r="AS1806" s="17"/>
      <c r="AT1806" s="17">
        <v>0.50740516762490295</v>
      </c>
      <c r="AU1806" s="17">
        <v>0.20495791316711401</v>
      </c>
      <c r="AV1806" s="17">
        <v>0.173366742367871</v>
      </c>
      <c r="AW1806" s="17"/>
      <c r="AX1806" s="17">
        <v>0.25916629261939</v>
      </c>
      <c r="AY1806" s="17">
        <v>0.25927065357564999</v>
      </c>
      <c r="AZ1806" s="17"/>
      <c r="BA1806" s="17">
        <v>0.26264940533480802</v>
      </c>
      <c r="BB1806" s="17">
        <v>0.31934937850100098</v>
      </c>
      <c r="BC1806" s="17">
        <v>0.325023825109514</v>
      </c>
      <c r="BD1806" s="17">
        <v>0.31593530081203502</v>
      </c>
      <c r="BE1806" s="17">
        <v>1.9240669949216801E-2</v>
      </c>
      <c r="BF1806" s="17"/>
      <c r="BG1806" s="17">
        <v>0.30612235059244602</v>
      </c>
      <c r="BH1806" s="17">
        <v>9.43881463578925E-2</v>
      </c>
    </row>
    <row r="1807" spans="2:60" x14ac:dyDescent="0.35">
      <c r="B1807" t="s">
        <v>536</v>
      </c>
      <c r="C1807" s="17">
        <v>0.241076530183473</v>
      </c>
      <c r="D1807" s="17">
        <v>0.22979536548527801</v>
      </c>
      <c r="E1807" s="17">
        <v>0.254142892381369</v>
      </c>
      <c r="F1807" s="17"/>
      <c r="G1807" s="17">
        <v>0.231283459145735</v>
      </c>
      <c r="H1807" s="17">
        <v>0.277865372990171</v>
      </c>
      <c r="I1807" s="17">
        <v>0.23494065177071399</v>
      </c>
      <c r="J1807" s="17">
        <v>0.21027451894443</v>
      </c>
      <c r="K1807" s="17">
        <v>0.216877280363789</v>
      </c>
      <c r="L1807" s="17">
        <v>0.26250172338335498</v>
      </c>
      <c r="M1807" s="17"/>
      <c r="N1807" s="17">
        <v>0.216891287547781</v>
      </c>
      <c r="O1807" s="17">
        <v>0.25107110517836101</v>
      </c>
      <c r="P1807" s="17">
        <v>0.256522104775951</v>
      </c>
      <c r="Q1807" s="17">
        <v>0.25431236307613903</v>
      </c>
      <c r="R1807" s="17">
        <v>0.19679034846962301</v>
      </c>
      <c r="S1807" s="17"/>
      <c r="T1807" s="17">
        <v>0.28703858349948902</v>
      </c>
      <c r="U1807" s="17">
        <v>0.23461779336630301</v>
      </c>
      <c r="V1807" s="17">
        <v>0.22629169139553701</v>
      </c>
      <c r="W1807" s="17">
        <v>0.23762289500044501</v>
      </c>
      <c r="X1807" s="17"/>
      <c r="Y1807" s="17">
        <v>0.27134966274092798</v>
      </c>
      <c r="Z1807" s="17">
        <v>0.25171804332901199</v>
      </c>
      <c r="AA1807" s="17">
        <v>0.190691988790883</v>
      </c>
      <c r="AB1807" s="17">
        <v>0.205081732145415</v>
      </c>
      <c r="AC1807" s="17">
        <v>0.232561829679969</v>
      </c>
      <c r="AD1807" s="17">
        <v>0.16463173724980801</v>
      </c>
      <c r="AE1807" s="17"/>
      <c r="AF1807" s="17">
        <v>0.249422700052437</v>
      </c>
      <c r="AG1807" s="17">
        <v>0.23013430446101599</v>
      </c>
      <c r="AH1807" s="17"/>
      <c r="AI1807" s="17">
        <v>0.22119206574202399</v>
      </c>
      <c r="AJ1807" s="17">
        <v>0.20768918090828301</v>
      </c>
      <c r="AK1807" s="17">
        <v>0.23007326399319999</v>
      </c>
      <c r="AL1807" s="17">
        <v>0.21354632642537499</v>
      </c>
      <c r="AM1807" s="17">
        <v>0.277934436676747</v>
      </c>
      <c r="AN1807" s="17">
        <v>0.30466413572033102</v>
      </c>
      <c r="AO1807" s="17">
        <v>0.23444539251049801</v>
      </c>
      <c r="AP1807" s="17"/>
      <c r="AQ1807" s="17">
        <v>0.29992341252058302</v>
      </c>
      <c r="AR1807" s="17">
        <v>0.16607193404079101</v>
      </c>
      <c r="AS1807" s="17"/>
      <c r="AT1807" s="17">
        <v>0.30720991257879898</v>
      </c>
      <c r="AU1807" s="17">
        <v>0.24138378206217101</v>
      </c>
      <c r="AV1807" s="17">
        <v>0.20356558012754</v>
      </c>
      <c r="AW1807" s="17"/>
      <c r="AX1807" s="17">
        <v>0.26285124134237198</v>
      </c>
      <c r="AY1807" s="17">
        <v>0.23321105259260599</v>
      </c>
      <c r="AZ1807" s="17"/>
      <c r="BA1807" s="17">
        <v>0.241493579751756</v>
      </c>
      <c r="BB1807" s="17">
        <v>0.28510273557339499</v>
      </c>
      <c r="BC1807" s="17">
        <v>0.29653043455610301</v>
      </c>
      <c r="BD1807" s="17">
        <v>0.23098204976106701</v>
      </c>
      <c r="BE1807" s="17">
        <v>3.2476240740046201E-2</v>
      </c>
      <c r="BF1807" s="17"/>
      <c r="BG1807" s="17">
        <v>0.27492954696481098</v>
      </c>
      <c r="BH1807" s="17">
        <v>8.2754233830151902E-2</v>
      </c>
    </row>
    <row r="1808" spans="2:60" x14ac:dyDescent="0.35">
      <c r="B1808" t="s">
        <v>537</v>
      </c>
      <c r="C1808" s="17">
        <v>0.20303794152693899</v>
      </c>
      <c r="D1808" s="17">
        <v>0.18529378884962799</v>
      </c>
      <c r="E1808" s="17">
        <v>0.22167947233312199</v>
      </c>
      <c r="F1808" s="17"/>
      <c r="G1808" s="17">
        <v>0.23557162112560701</v>
      </c>
      <c r="H1808" s="17">
        <v>0.21750501625721</v>
      </c>
      <c r="I1808" s="17">
        <v>0.19128990410913299</v>
      </c>
      <c r="J1808" s="17">
        <v>0.21290712371979501</v>
      </c>
      <c r="K1808" s="17">
        <v>0.20660138119982199</v>
      </c>
      <c r="L1808" s="17">
        <v>0.170897955439095</v>
      </c>
      <c r="M1808" s="17"/>
      <c r="N1808" s="17">
        <v>0.235898494079891</v>
      </c>
      <c r="O1808" s="17">
        <v>0.20713875756869701</v>
      </c>
      <c r="P1808" s="17">
        <v>0.21251351643734001</v>
      </c>
      <c r="Q1808" s="17">
        <v>0.17410005336352499</v>
      </c>
      <c r="R1808" s="17">
        <v>0.15066705210957901</v>
      </c>
      <c r="S1808" s="17"/>
      <c r="T1808" s="17">
        <v>0.17201412711950101</v>
      </c>
      <c r="U1808" s="17">
        <v>0.20780580467712301</v>
      </c>
      <c r="V1808" s="17">
        <v>0.21832451364663799</v>
      </c>
      <c r="W1808" s="17">
        <v>0.19655724454711901</v>
      </c>
      <c r="X1808" s="17"/>
      <c r="Y1808" s="17">
        <v>0.18770615242545499</v>
      </c>
      <c r="Z1808" s="17">
        <v>0.20167329803095399</v>
      </c>
      <c r="AA1808" s="17">
        <v>0.215007584443939</v>
      </c>
      <c r="AB1808" s="17">
        <v>0.22730595931504799</v>
      </c>
      <c r="AC1808" s="17">
        <v>0.20308164260798001</v>
      </c>
      <c r="AD1808" s="17">
        <v>0.22754728022245299</v>
      </c>
      <c r="AE1808" s="17"/>
      <c r="AF1808" s="17">
        <v>0.19458930822853801</v>
      </c>
      <c r="AG1808" s="17">
        <v>0.215034406333767</v>
      </c>
      <c r="AH1808" s="17"/>
      <c r="AI1808" s="17">
        <v>0.18817243447788801</v>
      </c>
      <c r="AJ1808" s="17">
        <v>0.26634346581940499</v>
      </c>
      <c r="AK1808" s="17">
        <v>0.220795552086853</v>
      </c>
      <c r="AL1808" s="17">
        <v>0.22935956790058501</v>
      </c>
      <c r="AM1808" s="17">
        <v>0.15966296775000099</v>
      </c>
      <c r="AN1808" s="17">
        <v>0.13148608339027101</v>
      </c>
      <c r="AO1808" s="17">
        <v>7.7144425919770401E-2</v>
      </c>
      <c r="AP1808" s="17"/>
      <c r="AQ1808" s="17">
        <v>0.16147711178476201</v>
      </c>
      <c r="AR1808" s="17">
        <v>0.23925201540998001</v>
      </c>
      <c r="AS1808" s="17"/>
      <c r="AT1808" s="17">
        <v>0.10546346441351601</v>
      </c>
      <c r="AU1808" s="17">
        <v>0.27479637991706701</v>
      </c>
      <c r="AV1808" s="17">
        <v>0.185145376317564</v>
      </c>
      <c r="AW1808" s="17"/>
      <c r="AX1808" s="17">
        <v>0.19887490092377799</v>
      </c>
      <c r="AY1808" s="17">
        <v>0.204541718194059</v>
      </c>
      <c r="AZ1808" s="17"/>
      <c r="BA1808" s="17">
        <v>0.230173650407065</v>
      </c>
      <c r="BB1808" s="17">
        <v>0.21419920287567901</v>
      </c>
      <c r="BC1808" s="17">
        <v>0.20306806377782399</v>
      </c>
      <c r="BD1808" s="17">
        <v>0.134802616231189</v>
      </c>
      <c r="BE1808" s="17">
        <v>0.18205056581580101</v>
      </c>
      <c r="BF1808" s="17"/>
      <c r="BG1808" s="17">
        <v>0.217925738383943</v>
      </c>
      <c r="BH1808" s="17">
        <v>0.17008349999313199</v>
      </c>
    </row>
    <row r="1809" spans="2:60" x14ac:dyDescent="0.35">
      <c r="B1809" t="s">
        <v>538</v>
      </c>
      <c r="C1809" s="17">
        <v>8.6152711351846906E-2</v>
      </c>
      <c r="D1809" s="17">
        <v>9.1343985072070893E-2</v>
      </c>
      <c r="E1809" s="17">
        <v>8.2568051234626003E-2</v>
      </c>
      <c r="F1809" s="17"/>
      <c r="G1809" s="17">
        <v>6.8598358493708406E-2</v>
      </c>
      <c r="H1809" s="17">
        <v>9.4816056884158298E-2</v>
      </c>
      <c r="I1809" s="17">
        <v>6.4280029741666703E-2</v>
      </c>
      <c r="J1809" s="17">
        <v>9.5164229418688295E-2</v>
      </c>
      <c r="K1809" s="17">
        <v>0.10020713691436101</v>
      </c>
      <c r="L1809" s="17">
        <v>8.8212827570304395E-2</v>
      </c>
      <c r="M1809" s="17"/>
      <c r="N1809" s="17">
        <v>8.5647029306115702E-2</v>
      </c>
      <c r="O1809" s="17">
        <v>9.2260257593175493E-2</v>
      </c>
      <c r="P1809" s="17">
        <v>8.6477021394714207E-2</v>
      </c>
      <c r="Q1809" s="17">
        <v>7.5615567890735896E-2</v>
      </c>
      <c r="R1809" s="17">
        <v>0.102525787242182</v>
      </c>
      <c r="S1809" s="17"/>
      <c r="T1809" s="17">
        <v>7.5494376770102803E-2</v>
      </c>
      <c r="U1809" s="17">
        <v>8.9032670096580196E-2</v>
      </c>
      <c r="V1809" s="17">
        <v>9.3968058365009793E-2</v>
      </c>
      <c r="W1809" s="17">
        <v>7.8761431790467296E-2</v>
      </c>
      <c r="X1809" s="17"/>
      <c r="Y1809" s="17">
        <v>6.1446828445596999E-2</v>
      </c>
      <c r="Z1809" s="17">
        <v>8.9140588543498503E-2</v>
      </c>
      <c r="AA1809" s="17">
        <v>5.13924868314369E-2</v>
      </c>
      <c r="AB1809" s="17">
        <v>0.132833102836487</v>
      </c>
      <c r="AC1809" s="17">
        <v>5.15326441412709E-2</v>
      </c>
      <c r="AD1809" s="17">
        <v>0.121974862187726</v>
      </c>
      <c r="AE1809" s="17"/>
      <c r="AF1809" s="17">
        <v>9.7639597450070503E-2</v>
      </c>
      <c r="AG1809" s="17">
        <v>7.1530157535712902E-2</v>
      </c>
      <c r="AH1809" s="17"/>
      <c r="AI1809" s="17">
        <v>4.3245281491782903E-2</v>
      </c>
      <c r="AJ1809" s="17">
        <v>7.6382184612488205E-2</v>
      </c>
      <c r="AK1809" s="17">
        <v>9.9675820184684502E-2</v>
      </c>
      <c r="AL1809" s="17">
        <v>0.132180607875508</v>
      </c>
      <c r="AM1809" s="17">
        <v>8.42962028800366E-2</v>
      </c>
      <c r="AN1809" s="17">
        <v>7.5483296097803396E-2</v>
      </c>
      <c r="AO1809" s="17">
        <v>4.7458405189474397E-2</v>
      </c>
      <c r="AP1809" s="17"/>
      <c r="AQ1809" s="17">
        <v>4.0612282463094299E-2</v>
      </c>
      <c r="AR1809" s="17">
        <v>0.142095205459455</v>
      </c>
      <c r="AS1809" s="17"/>
      <c r="AT1809" s="17">
        <v>2.69739455949977E-2</v>
      </c>
      <c r="AU1809" s="17">
        <v>9.2418546085638195E-2</v>
      </c>
      <c r="AV1809" s="17">
        <v>0.122768544595731</v>
      </c>
      <c r="AW1809" s="17"/>
      <c r="AX1809" s="17">
        <v>7.2837278386915297E-2</v>
      </c>
      <c r="AY1809" s="17">
        <v>9.0962522092117595E-2</v>
      </c>
      <c r="AZ1809" s="17"/>
      <c r="BA1809" s="17">
        <v>9.8862029860487102E-2</v>
      </c>
      <c r="BB1809" s="17">
        <v>7.8257166441297807E-2</v>
      </c>
      <c r="BC1809" s="17">
        <v>5.9593482975200902E-2</v>
      </c>
      <c r="BD1809" s="17">
        <v>8.4398537409163907E-2</v>
      </c>
      <c r="BE1809" s="17">
        <v>0.17391526764426199</v>
      </c>
      <c r="BF1809" s="17"/>
      <c r="BG1809" s="17">
        <v>8.3063890118198702E-2</v>
      </c>
      <c r="BH1809" s="17">
        <v>0.151242270987864</v>
      </c>
    </row>
    <row r="1810" spans="2:60" x14ac:dyDescent="0.35">
      <c r="B1810" t="s">
        <v>539</v>
      </c>
      <c r="C1810" s="17">
        <v>0.123995502649849</v>
      </c>
      <c r="D1810" s="17">
        <v>0.159915283694398</v>
      </c>
      <c r="E1810" s="17">
        <v>9.1352429434481894E-2</v>
      </c>
      <c r="F1810" s="17"/>
      <c r="G1810" s="17">
        <v>5.98194125939999E-2</v>
      </c>
      <c r="H1810" s="17">
        <v>9.6931472556466003E-2</v>
      </c>
      <c r="I1810" s="17">
        <v>0.106874988245864</v>
      </c>
      <c r="J1810" s="17">
        <v>0.13087134626935501</v>
      </c>
      <c r="K1810" s="17">
        <v>0.193679646269903</v>
      </c>
      <c r="L1810" s="17">
        <v>0.13749023288420301</v>
      </c>
      <c r="M1810" s="17"/>
      <c r="N1810" s="17">
        <v>6.4391103708297898E-2</v>
      </c>
      <c r="O1810" s="17">
        <v>0.100991889444599</v>
      </c>
      <c r="P1810" s="17">
        <v>0.149776294430681</v>
      </c>
      <c r="Q1810" s="17">
        <v>0.162517929534855</v>
      </c>
      <c r="R1810" s="17">
        <v>0.16513490128993999</v>
      </c>
      <c r="S1810" s="17"/>
      <c r="T1810" s="17">
        <v>0.100361620104248</v>
      </c>
      <c r="U1810" s="17">
        <v>0.15437803136057701</v>
      </c>
      <c r="V1810" s="17">
        <v>0.106094465276943</v>
      </c>
      <c r="W1810" s="17">
        <v>0.14288805682449299</v>
      </c>
      <c r="X1810" s="17"/>
      <c r="Y1810" s="17">
        <v>8.3065054682100695E-2</v>
      </c>
      <c r="Z1810" s="17">
        <v>0.14645580530764499</v>
      </c>
      <c r="AA1810" s="17">
        <v>0.16711171713508099</v>
      </c>
      <c r="AB1810" s="17">
        <v>0.13776663887148399</v>
      </c>
      <c r="AC1810" s="17">
        <v>0.16148245378767001</v>
      </c>
      <c r="AD1810" s="17">
        <v>0.133043804191217</v>
      </c>
      <c r="AE1810" s="17"/>
      <c r="AF1810" s="17">
        <v>0.12725937057931</v>
      </c>
      <c r="AG1810" s="17">
        <v>0.12081894655846701</v>
      </c>
      <c r="AH1810" s="17"/>
      <c r="AI1810" s="17">
        <v>8.7442787361319094E-2</v>
      </c>
      <c r="AJ1810" s="17">
        <v>0.113307069987592</v>
      </c>
      <c r="AK1810" s="17">
        <v>0.10769270946540301</v>
      </c>
      <c r="AL1810" s="17">
        <v>0.13171753053787</v>
      </c>
      <c r="AM1810" s="17">
        <v>0.139007736589666</v>
      </c>
      <c r="AN1810" s="17">
        <v>0.13412843658839399</v>
      </c>
      <c r="AO1810" s="17">
        <v>0.221487034433374</v>
      </c>
      <c r="AP1810" s="17"/>
      <c r="AQ1810" s="17">
        <v>2.2869218339135501E-2</v>
      </c>
      <c r="AR1810" s="17">
        <v>0.26113584702962001</v>
      </c>
      <c r="AS1810" s="17"/>
      <c r="AT1810" s="17">
        <v>1.89074580965094E-2</v>
      </c>
      <c r="AU1810" s="17">
        <v>8.5313013291041601E-2</v>
      </c>
      <c r="AV1810" s="17">
        <v>0.26365979281732099</v>
      </c>
      <c r="AW1810" s="17"/>
      <c r="AX1810" s="17">
        <v>0.113224428947508</v>
      </c>
      <c r="AY1810" s="17">
        <v>0.12788623801791399</v>
      </c>
      <c r="AZ1810" s="17"/>
      <c r="BA1810" s="17">
        <v>0.105360839515698</v>
      </c>
      <c r="BB1810" s="17">
        <v>4.0817270685588602E-2</v>
      </c>
      <c r="BC1810" s="17">
        <v>4.9090050003284598E-2</v>
      </c>
      <c r="BD1810" s="17">
        <v>0.170835547384283</v>
      </c>
      <c r="BE1810" s="17">
        <v>0.53559215912522395</v>
      </c>
      <c r="BF1810" s="17"/>
      <c r="BG1810" s="17">
        <v>5.5874060637345298E-2</v>
      </c>
      <c r="BH1810" s="17">
        <v>0.443205792725542</v>
      </c>
    </row>
    <row r="1811" spans="2:60" x14ac:dyDescent="0.35">
      <c r="B1811" t="s">
        <v>114</v>
      </c>
      <c r="C1811" s="17">
        <v>8.6494354488747996E-2</v>
      </c>
      <c r="D1811" s="17">
        <v>4.6655433595877101E-2</v>
      </c>
      <c r="E1811" s="17">
        <v>0.122374694506114</v>
      </c>
      <c r="F1811" s="17"/>
      <c r="G1811" s="17">
        <v>0.13347523741314099</v>
      </c>
      <c r="H1811" s="17">
        <v>9.17280718664258E-2</v>
      </c>
      <c r="I1811" s="17">
        <v>8.01657194341686E-2</v>
      </c>
      <c r="J1811" s="17">
        <v>0.108888172224996</v>
      </c>
      <c r="K1811" s="17">
        <v>8.2576529485547195E-2</v>
      </c>
      <c r="L1811" s="17">
        <v>4.6064382505385602E-2</v>
      </c>
      <c r="M1811" s="17"/>
      <c r="N1811" s="17">
        <v>0.14912329837758001</v>
      </c>
      <c r="O1811" s="17">
        <v>0.10030367887639501</v>
      </c>
      <c r="P1811" s="17">
        <v>4.9829989261376897E-2</v>
      </c>
      <c r="Q1811" s="17">
        <v>5.8297059878471398E-2</v>
      </c>
      <c r="R1811" s="17">
        <v>3.6030451646943101E-2</v>
      </c>
      <c r="S1811" s="17"/>
      <c r="T1811" s="17">
        <v>9.6717654154832994E-2</v>
      </c>
      <c r="U1811" s="17">
        <v>6.9892810722001403E-2</v>
      </c>
      <c r="V1811" s="17">
        <v>9.3515961492445301E-2</v>
      </c>
      <c r="W1811" s="17">
        <v>8.24791556677274E-2</v>
      </c>
      <c r="X1811" s="17"/>
      <c r="Y1811" s="17">
        <v>9.9023435964892798E-2</v>
      </c>
      <c r="Z1811" s="17">
        <v>7.3774013798018803E-2</v>
      </c>
      <c r="AA1811" s="17">
        <v>0.112422471706252</v>
      </c>
      <c r="AB1811" s="17">
        <v>7.0398063266458699E-2</v>
      </c>
      <c r="AC1811" s="17">
        <v>5.3276914398014498E-2</v>
      </c>
      <c r="AD1811" s="17">
        <v>0.102767915669742</v>
      </c>
      <c r="AE1811" s="17"/>
      <c r="AF1811" s="17">
        <v>7.8080933448988601E-2</v>
      </c>
      <c r="AG1811" s="17">
        <v>9.5868161586189202E-2</v>
      </c>
      <c r="AH1811" s="17"/>
      <c r="AI1811" s="17">
        <v>0.26457084093593503</v>
      </c>
      <c r="AJ1811" s="17">
        <v>0.104153852767604</v>
      </c>
      <c r="AK1811" s="17">
        <v>0.101983633214538</v>
      </c>
      <c r="AL1811" s="17">
        <v>5.4744775724015697E-2</v>
      </c>
      <c r="AM1811" s="17">
        <v>4.9944754403194E-2</v>
      </c>
      <c r="AN1811" s="17">
        <v>3.9415155485952702E-2</v>
      </c>
      <c r="AO1811" s="17">
        <v>0</v>
      </c>
      <c r="AP1811" s="17"/>
      <c r="AQ1811" s="17">
        <v>6.8070429470684798E-2</v>
      </c>
      <c r="AR1811" s="17">
        <v>6.6887520246045107E-2</v>
      </c>
      <c r="AS1811" s="17"/>
      <c r="AT1811" s="17">
        <v>3.4040051691275899E-2</v>
      </c>
      <c r="AU1811" s="17">
        <v>0.10113036547696801</v>
      </c>
      <c r="AV1811" s="17">
        <v>5.1493963773973403E-2</v>
      </c>
      <c r="AW1811" s="17"/>
      <c r="AX1811" s="17">
        <v>9.3045857780036503E-2</v>
      </c>
      <c r="AY1811" s="17">
        <v>8.4127815527653096E-2</v>
      </c>
      <c r="AZ1811" s="17"/>
      <c r="BA1811" s="17">
        <v>6.1460495130184901E-2</v>
      </c>
      <c r="BB1811" s="17">
        <v>6.2274245923037902E-2</v>
      </c>
      <c r="BC1811" s="17">
        <v>6.6694143578073503E-2</v>
      </c>
      <c r="BD1811" s="17">
        <v>6.3045948402261506E-2</v>
      </c>
      <c r="BE1811" s="17">
        <v>5.6725096725450501E-2</v>
      </c>
      <c r="BF1811" s="17"/>
      <c r="BG1811" s="17">
        <v>6.2084413303256501E-2</v>
      </c>
      <c r="BH1811" s="17">
        <v>5.8326056105418203E-2</v>
      </c>
    </row>
    <row r="1812" spans="2:60" x14ac:dyDescent="0.35">
      <c r="B1812" t="s">
        <v>540</v>
      </c>
      <c r="C1812" s="17">
        <v>0.50031948998261699</v>
      </c>
      <c r="D1812" s="17">
        <v>0.51679150878802604</v>
      </c>
      <c r="E1812" s="17">
        <v>0.48202535249165601</v>
      </c>
      <c r="F1812" s="17"/>
      <c r="G1812" s="17">
        <v>0.50253537037354401</v>
      </c>
      <c r="H1812" s="17">
        <v>0.49901938243574001</v>
      </c>
      <c r="I1812" s="17">
        <v>0.55738935846916704</v>
      </c>
      <c r="J1812" s="17">
        <v>0.45216912836716699</v>
      </c>
      <c r="K1812" s="17">
        <v>0.416935306130368</v>
      </c>
      <c r="L1812" s="17">
        <v>0.557334601601012</v>
      </c>
      <c r="M1812" s="17"/>
      <c r="N1812" s="17">
        <v>0.46494007452811498</v>
      </c>
      <c r="O1812" s="17">
        <v>0.499305416517134</v>
      </c>
      <c r="P1812" s="17">
        <v>0.501403178475888</v>
      </c>
      <c r="Q1812" s="17">
        <v>0.52946938933241305</v>
      </c>
      <c r="R1812" s="17">
        <v>0.54564180771135695</v>
      </c>
      <c r="S1812" s="17"/>
      <c r="T1812" s="17">
        <v>0.555412221851315</v>
      </c>
      <c r="U1812" s="17">
        <v>0.47889068314371902</v>
      </c>
      <c r="V1812" s="17">
        <v>0.48809700121896299</v>
      </c>
      <c r="W1812" s="17">
        <v>0.49931411117019397</v>
      </c>
      <c r="X1812" s="17"/>
      <c r="Y1812" s="17">
        <v>0.56875852848195496</v>
      </c>
      <c r="Z1812" s="17">
        <v>0.48895629431988302</v>
      </c>
      <c r="AA1812" s="17">
        <v>0.45406573988329002</v>
      </c>
      <c r="AB1812" s="17">
        <v>0.43169623571052201</v>
      </c>
      <c r="AC1812" s="17">
        <v>0.53062634506506501</v>
      </c>
      <c r="AD1812" s="17">
        <v>0.41466613772886102</v>
      </c>
      <c r="AE1812" s="17"/>
      <c r="AF1812" s="17">
        <v>0.50243079029309301</v>
      </c>
      <c r="AG1812" s="17">
        <v>0.49674832798586399</v>
      </c>
      <c r="AH1812" s="17"/>
      <c r="AI1812" s="17">
        <v>0.416568655733075</v>
      </c>
      <c r="AJ1812" s="17">
        <v>0.43981342681291102</v>
      </c>
      <c r="AK1812" s="17">
        <v>0.469852285048522</v>
      </c>
      <c r="AL1812" s="17">
        <v>0.45199751796202098</v>
      </c>
      <c r="AM1812" s="17">
        <v>0.56708833837710304</v>
      </c>
      <c r="AN1812" s="17">
        <v>0.61948702843757897</v>
      </c>
      <c r="AO1812" s="17">
        <v>0.653910134457381</v>
      </c>
      <c r="AP1812" s="17"/>
      <c r="AQ1812" s="17">
        <v>0.70697095794232401</v>
      </c>
      <c r="AR1812" s="17">
        <v>0.29062941185490099</v>
      </c>
      <c r="AS1812" s="17"/>
      <c r="AT1812" s="17">
        <v>0.81461508020370099</v>
      </c>
      <c r="AU1812" s="17">
        <v>0.44634169522928502</v>
      </c>
      <c r="AV1812" s="17">
        <v>0.37693232249541098</v>
      </c>
      <c r="AW1812" s="17"/>
      <c r="AX1812" s="17">
        <v>0.52201753396176098</v>
      </c>
      <c r="AY1812" s="17">
        <v>0.49248170616825598</v>
      </c>
      <c r="AZ1812" s="17"/>
      <c r="BA1812" s="17">
        <v>0.50414298508656497</v>
      </c>
      <c r="BB1812" s="17">
        <v>0.60445211407439703</v>
      </c>
      <c r="BC1812" s="17">
        <v>0.62155425966561695</v>
      </c>
      <c r="BD1812" s="17">
        <v>0.54691735057310298</v>
      </c>
      <c r="BE1812" s="17">
        <v>5.1716910689262902E-2</v>
      </c>
      <c r="BF1812" s="17"/>
      <c r="BG1812" s="17">
        <v>0.58105189755725695</v>
      </c>
      <c r="BH1812" s="17">
        <v>0.17714238018804401</v>
      </c>
    </row>
    <row r="1813" spans="2:60" x14ac:dyDescent="0.35">
      <c r="B1813" t="s">
        <v>541</v>
      </c>
      <c r="C1813" s="17">
        <v>0.21014821400169501</v>
      </c>
      <c r="D1813" s="17">
        <v>0.25125926876646898</v>
      </c>
      <c r="E1813" s="17">
        <v>0.17392048066910801</v>
      </c>
      <c r="F1813" s="17"/>
      <c r="G1813" s="17">
        <v>0.12841777108770799</v>
      </c>
      <c r="H1813" s="17">
        <v>0.19174752944062401</v>
      </c>
      <c r="I1813" s="17">
        <v>0.17115501798753099</v>
      </c>
      <c r="J1813" s="17">
        <v>0.226035575688043</v>
      </c>
      <c r="K1813" s="17">
        <v>0.29388678318426398</v>
      </c>
      <c r="L1813" s="17">
        <v>0.225703060454507</v>
      </c>
      <c r="M1813" s="17"/>
      <c r="N1813" s="17">
        <v>0.15003813301441399</v>
      </c>
      <c r="O1813" s="17">
        <v>0.19325214703777499</v>
      </c>
      <c r="P1813" s="17">
        <v>0.23625331582539499</v>
      </c>
      <c r="Q1813" s="17">
        <v>0.23813349742559101</v>
      </c>
      <c r="R1813" s="17">
        <v>0.26766068853212199</v>
      </c>
      <c r="S1813" s="17"/>
      <c r="T1813" s="17">
        <v>0.17585599687435099</v>
      </c>
      <c r="U1813" s="17">
        <v>0.24341070145715701</v>
      </c>
      <c r="V1813" s="17">
        <v>0.20006252364195301</v>
      </c>
      <c r="W1813" s="17">
        <v>0.221649488614961</v>
      </c>
      <c r="X1813" s="17"/>
      <c r="Y1813" s="17">
        <v>0.144511883127698</v>
      </c>
      <c r="Z1813" s="17">
        <v>0.235596393851144</v>
      </c>
      <c r="AA1813" s="17">
        <v>0.21850420396651801</v>
      </c>
      <c r="AB1813" s="17">
        <v>0.27059974170797102</v>
      </c>
      <c r="AC1813" s="17">
        <v>0.21301509792894099</v>
      </c>
      <c r="AD1813" s="17">
        <v>0.25501866637894299</v>
      </c>
      <c r="AE1813" s="17"/>
      <c r="AF1813" s="17">
        <v>0.224898968029381</v>
      </c>
      <c r="AG1813" s="17">
        <v>0.19234910409417999</v>
      </c>
      <c r="AH1813" s="17"/>
      <c r="AI1813" s="17">
        <v>0.130688068853102</v>
      </c>
      <c r="AJ1813" s="17">
        <v>0.18968925460008099</v>
      </c>
      <c r="AK1813" s="17">
        <v>0.20736852965008701</v>
      </c>
      <c r="AL1813" s="17">
        <v>0.263898138413378</v>
      </c>
      <c r="AM1813" s="17">
        <v>0.22330393946970301</v>
      </c>
      <c r="AN1813" s="17">
        <v>0.20961173268619801</v>
      </c>
      <c r="AO1813" s="17">
        <v>0.268945439622849</v>
      </c>
      <c r="AP1813" s="17"/>
      <c r="AQ1813" s="17">
        <v>6.3481500802229807E-2</v>
      </c>
      <c r="AR1813" s="17">
        <v>0.40323105248907398</v>
      </c>
      <c r="AS1813" s="17"/>
      <c r="AT1813" s="17">
        <v>4.5881403691507103E-2</v>
      </c>
      <c r="AU1813" s="17">
        <v>0.17773155937668</v>
      </c>
      <c r="AV1813" s="17">
        <v>0.38642833741305199</v>
      </c>
      <c r="AW1813" s="17"/>
      <c r="AX1813" s="17">
        <v>0.18606170733442401</v>
      </c>
      <c r="AY1813" s="17">
        <v>0.21884876011003199</v>
      </c>
      <c r="AZ1813" s="17"/>
      <c r="BA1813" s="17">
        <v>0.204222869376185</v>
      </c>
      <c r="BB1813" s="17">
        <v>0.11907443712688601</v>
      </c>
      <c r="BC1813" s="17">
        <v>0.108683532978486</v>
      </c>
      <c r="BD1813" s="17">
        <v>0.255234084793447</v>
      </c>
      <c r="BE1813" s="17">
        <v>0.70950742676948497</v>
      </c>
      <c r="BF1813" s="17"/>
      <c r="BG1813" s="17">
        <v>0.13893795075554399</v>
      </c>
      <c r="BH1813" s="17">
        <v>0.59444806371340597</v>
      </c>
    </row>
    <row r="1814" spans="2:60" x14ac:dyDescent="0.35">
      <c r="B1814" t="s">
        <v>318</v>
      </c>
      <c r="C1814" s="17">
        <v>0.29017127598092202</v>
      </c>
      <c r="D1814" s="17">
        <v>0.26553224002155801</v>
      </c>
      <c r="E1814" s="17">
        <v>0.30810487182254798</v>
      </c>
      <c r="F1814" s="17"/>
      <c r="G1814" s="17">
        <v>0.37411759928583499</v>
      </c>
      <c r="H1814" s="17">
        <v>0.307271852995116</v>
      </c>
      <c r="I1814" s="17">
        <v>0.38623434048163602</v>
      </c>
      <c r="J1814" s="17">
        <v>0.22613355267912399</v>
      </c>
      <c r="K1814" s="17">
        <v>0.12304852294610399</v>
      </c>
      <c r="L1814" s="17">
        <v>0.331631541146505</v>
      </c>
      <c r="M1814" s="17"/>
      <c r="N1814" s="17">
        <v>0.31490194151370199</v>
      </c>
      <c r="O1814" s="17">
        <v>0.30605326947935901</v>
      </c>
      <c r="P1814" s="17">
        <v>0.26514986265049301</v>
      </c>
      <c r="Q1814" s="17">
        <v>0.29133589190682202</v>
      </c>
      <c r="R1814" s="17">
        <v>0.27798111917923501</v>
      </c>
      <c r="S1814" s="17"/>
      <c r="T1814" s="17">
        <v>0.37955622497696401</v>
      </c>
      <c r="U1814" s="17">
        <v>0.23547998168656101</v>
      </c>
      <c r="V1814" s="17">
        <v>0.28803447757701001</v>
      </c>
      <c r="W1814" s="17">
        <v>0.277664622555233</v>
      </c>
      <c r="X1814" s="17"/>
      <c r="Y1814" s="17">
        <v>0.42424664535425699</v>
      </c>
      <c r="Z1814" s="17">
        <v>0.25335990046873902</v>
      </c>
      <c r="AA1814" s="17">
        <v>0.23556153591677201</v>
      </c>
      <c r="AB1814" s="17">
        <v>0.16109649400255099</v>
      </c>
      <c r="AC1814" s="17">
        <v>0.31761124713612399</v>
      </c>
      <c r="AD1814" s="17">
        <v>0.159647471349918</v>
      </c>
      <c r="AE1814" s="17"/>
      <c r="AF1814" s="17">
        <v>0.27753182226371298</v>
      </c>
      <c r="AG1814" s="17">
        <v>0.304399223891685</v>
      </c>
      <c r="AH1814" s="17"/>
      <c r="AI1814" s="17">
        <v>0.28588058687997298</v>
      </c>
      <c r="AJ1814" s="17">
        <v>0.25012417221283101</v>
      </c>
      <c r="AK1814" s="17">
        <v>0.26248375539843499</v>
      </c>
      <c r="AL1814" s="17">
        <v>0.188099379548643</v>
      </c>
      <c r="AM1814" s="17">
        <v>0.34378439890739998</v>
      </c>
      <c r="AN1814" s="17">
        <v>0.40987529575138099</v>
      </c>
      <c r="AO1814" s="17">
        <v>0.38496469483453299</v>
      </c>
      <c r="AP1814" s="17"/>
      <c r="AQ1814" s="17">
        <v>0.64348945714009398</v>
      </c>
      <c r="AR1814" s="17">
        <v>-0.11260164063417399</v>
      </c>
      <c r="AS1814" s="17"/>
      <c r="AT1814" s="17">
        <v>0.76873367651219404</v>
      </c>
      <c r="AU1814" s="17">
        <v>0.26861013585260601</v>
      </c>
      <c r="AV1814" s="17">
        <v>-9.4960149176409603E-3</v>
      </c>
      <c r="AW1814" s="17"/>
      <c r="AX1814" s="17">
        <v>0.33595582662733797</v>
      </c>
      <c r="AY1814" s="17">
        <v>0.27363294605822402</v>
      </c>
      <c r="AZ1814" s="17"/>
      <c r="BA1814" s="17">
        <v>0.29992011571037902</v>
      </c>
      <c r="BB1814" s="17">
        <v>0.48537767694751</v>
      </c>
      <c r="BC1814" s="17">
        <v>0.51287072668713096</v>
      </c>
      <c r="BD1814" s="17">
        <v>0.29168326577965598</v>
      </c>
      <c r="BE1814" s="17">
        <v>-0.65779051608022199</v>
      </c>
      <c r="BF1814" s="17"/>
      <c r="BG1814" s="17">
        <v>0.44211394680171301</v>
      </c>
      <c r="BH1814" s="17">
        <v>-0.41730568352536102</v>
      </c>
    </row>
    <row r="1815" spans="2:60" x14ac:dyDescent="0.35">
      <c r="C1815" s="17"/>
      <c r="D1815" s="17"/>
      <c r="E1815" s="17"/>
      <c r="F1815" s="17"/>
      <c r="G1815" s="17"/>
      <c r="H1815" s="17"/>
      <c r="I1815" s="17"/>
      <c r="J1815" s="17"/>
      <c r="K1815" s="17"/>
      <c r="L1815" s="17"/>
      <c r="M1815" s="17"/>
      <c r="N1815" s="17"/>
      <c r="O1815" s="17"/>
      <c r="P1815" s="17"/>
      <c r="Q1815" s="17"/>
      <c r="R1815" s="17"/>
      <c r="S1815" s="17"/>
      <c r="T1815" s="17"/>
      <c r="U1815" s="17"/>
      <c r="V1815" s="17"/>
      <c r="W1815" s="17"/>
      <c r="X1815" s="17"/>
      <c r="Y1815" s="17"/>
      <c r="Z1815" s="17"/>
      <c r="AA1815" s="17"/>
      <c r="AB1815" s="17"/>
      <c r="AC1815" s="17"/>
      <c r="AD1815" s="17"/>
      <c r="AE1815" s="17"/>
      <c r="AF1815" s="17"/>
      <c r="AG1815" s="17"/>
      <c r="AH1815" s="17"/>
      <c r="AI1815" s="17"/>
      <c r="AJ1815" s="17"/>
      <c r="AK1815" s="17"/>
      <c r="AL1815" s="17"/>
      <c r="AM1815" s="17"/>
      <c r="AN1815" s="17"/>
      <c r="AO1815" s="17"/>
      <c r="AP1815" s="17"/>
      <c r="AQ1815" s="17"/>
      <c r="AR1815" s="17"/>
      <c r="AS1815" s="17"/>
      <c r="AT1815" s="17"/>
      <c r="AU1815" s="17"/>
      <c r="AV1815" s="17"/>
      <c r="AW1815" s="17"/>
      <c r="AX1815" s="17"/>
      <c r="AY1815" s="17"/>
      <c r="AZ1815" s="17"/>
      <c r="BA1815" s="17"/>
      <c r="BB1815" s="17"/>
      <c r="BC1815" s="17"/>
      <c r="BD1815" s="17"/>
      <c r="BE1815" s="17"/>
      <c r="BF1815" s="17"/>
      <c r="BG1815" s="17"/>
      <c r="BH1815" s="17"/>
    </row>
    <row r="1816" spans="2:60" x14ac:dyDescent="0.35">
      <c r="B1816" s="6" t="s">
        <v>545</v>
      </c>
      <c r="C1816" s="17"/>
      <c r="D1816" s="17"/>
      <c r="E1816" s="17"/>
      <c r="F1816" s="17"/>
      <c r="G1816" s="17"/>
      <c r="H1816" s="17"/>
      <c r="I1816" s="17"/>
      <c r="J1816" s="17"/>
      <c r="K1816" s="17"/>
      <c r="L1816" s="17"/>
      <c r="M1816" s="17"/>
      <c r="N1816" s="17"/>
      <c r="O1816" s="17"/>
      <c r="P1816" s="17"/>
      <c r="Q1816" s="17"/>
      <c r="R1816" s="17"/>
      <c r="S1816" s="17"/>
      <c r="T1816" s="17"/>
      <c r="U1816" s="17"/>
      <c r="V1816" s="17"/>
      <c r="W1816" s="17"/>
      <c r="X1816" s="17"/>
      <c r="Y1816" s="17"/>
      <c r="Z1816" s="17"/>
      <c r="AA1816" s="17"/>
      <c r="AB1816" s="17"/>
      <c r="AC1816" s="17"/>
      <c r="AD1816" s="17"/>
      <c r="AE1816" s="17"/>
      <c r="AF1816" s="17"/>
      <c r="AG1816" s="17"/>
      <c r="AH1816" s="17"/>
      <c r="AI1816" s="17"/>
      <c r="AJ1816" s="17"/>
      <c r="AK1816" s="17"/>
      <c r="AL1816" s="17"/>
      <c r="AM1816" s="17"/>
      <c r="AN1816" s="17"/>
      <c r="AO1816" s="17"/>
      <c r="AP1816" s="17"/>
      <c r="AQ1816" s="17"/>
      <c r="AR1816" s="17"/>
      <c r="AS1816" s="17"/>
      <c r="AT1816" s="17"/>
      <c r="AU1816" s="17"/>
      <c r="AV1816" s="17"/>
      <c r="AW1816" s="17"/>
      <c r="AX1816" s="17"/>
      <c r="AY1816" s="17"/>
      <c r="AZ1816" s="17"/>
      <c r="BA1816" s="17"/>
      <c r="BB1816" s="17"/>
      <c r="BC1816" s="17"/>
      <c r="BD1816" s="17"/>
      <c r="BE1816" s="17"/>
      <c r="BF1816" s="17"/>
      <c r="BG1816" s="17"/>
      <c r="BH1816" s="17"/>
    </row>
    <row r="1817" spans="2:60" x14ac:dyDescent="0.35">
      <c r="B1817" s="24" t="s">
        <v>97</v>
      </c>
      <c r="C1817" s="17"/>
      <c r="D1817" s="17"/>
      <c r="E1817" s="17"/>
      <c r="F1817" s="17"/>
      <c r="G1817" s="17"/>
      <c r="H1817" s="17"/>
      <c r="I1817" s="17"/>
      <c r="J1817" s="17"/>
      <c r="K1817" s="17"/>
      <c r="L1817" s="17"/>
      <c r="M1817" s="17"/>
      <c r="N1817" s="17"/>
      <c r="O1817" s="17"/>
      <c r="P1817" s="17"/>
      <c r="Q1817" s="17"/>
      <c r="R1817" s="17"/>
      <c r="S1817" s="17"/>
      <c r="T1817" s="17"/>
      <c r="U1817" s="17"/>
      <c r="V1817" s="17"/>
      <c r="W1817" s="17"/>
      <c r="X1817" s="17"/>
      <c r="Y1817" s="17"/>
      <c r="Z1817" s="17"/>
      <c r="AA1817" s="17"/>
      <c r="AB1817" s="17"/>
      <c r="AC1817" s="17"/>
      <c r="AD1817" s="17"/>
      <c r="AE1817" s="17"/>
      <c r="AF1817" s="17"/>
      <c r="AG1817" s="17"/>
      <c r="AH1817" s="17"/>
      <c r="AI1817" s="17"/>
      <c r="AJ1817" s="17"/>
      <c r="AK1817" s="17"/>
      <c r="AL1817" s="17"/>
      <c r="AM1817" s="17"/>
      <c r="AN1817" s="17"/>
      <c r="AO1817" s="17"/>
      <c r="AP1817" s="17"/>
      <c r="AQ1817" s="17"/>
      <c r="AR1817" s="17"/>
      <c r="AS1817" s="17"/>
      <c r="AT1817" s="17"/>
      <c r="AU1817" s="17"/>
      <c r="AV1817" s="17"/>
      <c r="AW1817" s="17"/>
      <c r="AX1817" s="17"/>
      <c r="AY1817" s="17"/>
      <c r="AZ1817" s="17"/>
      <c r="BA1817" s="17"/>
      <c r="BB1817" s="17"/>
      <c r="BC1817" s="17"/>
      <c r="BD1817" s="17"/>
      <c r="BE1817" s="17"/>
      <c r="BF1817" s="17"/>
      <c r="BG1817" s="17"/>
      <c r="BH1817" s="17"/>
    </row>
    <row r="1818" spans="2:60" x14ac:dyDescent="0.35">
      <c r="B1818" t="s">
        <v>535</v>
      </c>
      <c r="C1818" s="17">
        <v>0.28260055859149102</v>
      </c>
      <c r="D1818" s="17">
        <v>0.29741527927351502</v>
      </c>
      <c r="E1818" s="17">
        <v>0.26698921566461797</v>
      </c>
      <c r="F1818" s="17"/>
      <c r="G1818" s="17">
        <v>0.297857371510032</v>
      </c>
      <c r="H1818" s="17">
        <v>0.234933725859021</v>
      </c>
      <c r="I1818" s="17">
        <v>0.34064408182538503</v>
      </c>
      <c r="J1818" s="17">
        <v>0.26886066830029098</v>
      </c>
      <c r="K1818" s="17">
        <v>0.25462940783205301</v>
      </c>
      <c r="L1818" s="17">
        <v>0.30123169149289403</v>
      </c>
      <c r="M1818" s="17"/>
      <c r="N1818" s="17">
        <v>0.24517556586373401</v>
      </c>
      <c r="O1818" s="17">
        <v>0.29134640050701599</v>
      </c>
      <c r="P1818" s="17">
        <v>0.26162148914428701</v>
      </c>
      <c r="Q1818" s="17">
        <v>0.32824768502008</v>
      </c>
      <c r="R1818" s="17">
        <v>0.37731311273360102</v>
      </c>
      <c r="S1818" s="17"/>
      <c r="T1818" s="17">
        <v>0.30999687160327899</v>
      </c>
      <c r="U1818" s="17">
        <v>0.248631873677328</v>
      </c>
      <c r="V1818" s="17">
        <v>0.29291558774481002</v>
      </c>
      <c r="W1818" s="17">
        <v>0.27624311696867199</v>
      </c>
      <c r="X1818" s="17"/>
      <c r="Y1818" s="17">
        <v>0.29378260434424502</v>
      </c>
      <c r="Z1818" s="17">
        <v>0.26770846254802499</v>
      </c>
      <c r="AA1818" s="17">
        <v>0.24540530859821599</v>
      </c>
      <c r="AB1818" s="17">
        <v>0.29509825352311397</v>
      </c>
      <c r="AC1818" s="17">
        <v>0.42077480708148202</v>
      </c>
      <c r="AD1818" s="17">
        <v>0.29371712842984399</v>
      </c>
      <c r="AE1818" s="17"/>
      <c r="AF1818" s="17">
        <v>0.28312453510227897</v>
      </c>
      <c r="AG1818" s="17">
        <v>0.27945944813224599</v>
      </c>
      <c r="AH1818" s="17"/>
      <c r="AI1818" s="17">
        <v>0.189648148471949</v>
      </c>
      <c r="AJ1818" s="17">
        <v>0.216087088850271</v>
      </c>
      <c r="AK1818" s="17">
        <v>0.27277209637350802</v>
      </c>
      <c r="AL1818" s="17">
        <v>0.25407305870764402</v>
      </c>
      <c r="AM1818" s="17">
        <v>0.35633071482686701</v>
      </c>
      <c r="AN1818" s="17">
        <v>0.36921287835482403</v>
      </c>
      <c r="AO1818" s="17">
        <v>0.33363063436380203</v>
      </c>
      <c r="AP1818" s="17"/>
      <c r="AQ1818" s="17">
        <v>0.41380270672446201</v>
      </c>
      <c r="AR1818" s="17">
        <v>0.16013972588164899</v>
      </c>
      <c r="AS1818" s="17"/>
      <c r="AT1818" s="17">
        <v>0.51899509680354505</v>
      </c>
      <c r="AU1818" s="17">
        <v>0.22663085459002</v>
      </c>
      <c r="AV1818" s="17">
        <v>0.20808652642217701</v>
      </c>
      <c r="AW1818" s="17"/>
      <c r="AX1818" s="17">
        <v>0.27404654964899999</v>
      </c>
      <c r="AY1818" s="17">
        <v>0.28569044415452999</v>
      </c>
      <c r="AZ1818" s="17"/>
      <c r="BA1818" s="17">
        <v>0.320598649074125</v>
      </c>
      <c r="BB1818" s="17">
        <v>0.34595695262416798</v>
      </c>
      <c r="BC1818" s="17">
        <v>0.35389782160845701</v>
      </c>
      <c r="BD1818" s="17">
        <v>0.305260787794146</v>
      </c>
      <c r="BE1818" s="17">
        <v>1.91506233419187E-2</v>
      </c>
      <c r="BF1818" s="17"/>
      <c r="BG1818" s="17">
        <v>0.340041341557</v>
      </c>
      <c r="BH1818" s="17">
        <v>9.1617242542038901E-2</v>
      </c>
    </row>
    <row r="1819" spans="2:60" x14ac:dyDescent="0.35">
      <c r="B1819" t="s">
        <v>536</v>
      </c>
      <c r="C1819" s="17">
        <v>0.28746964528336499</v>
      </c>
      <c r="D1819" s="17">
        <v>0.28784012585900398</v>
      </c>
      <c r="E1819" s="17">
        <v>0.28864746661123902</v>
      </c>
      <c r="F1819" s="17"/>
      <c r="G1819" s="17">
        <v>0.22901350163297901</v>
      </c>
      <c r="H1819" s="17">
        <v>0.31622018392537099</v>
      </c>
      <c r="I1819" s="17">
        <v>0.24455642282829501</v>
      </c>
      <c r="J1819" s="17">
        <v>0.24230669062862401</v>
      </c>
      <c r="K1819" s="17">
        <v>0.32256781101961901</v>
      </c>
      <c r="L1819" s="17">
        <v>0.33689626029776998</v>
      </c>
      <c r="M1819" s="17"/>
      <c r="N1819" s="17">
        <v>0.26498737629955899</v>
      </c>
      <c r="O1819" s="17">
        <v>0.28782406469390198</v>
      </c>
      <c r="P1819" s="17">
        <v>0.30391859594906401</v>
      </c>
      <c r="Q1819" s="17">
        <v>0.29664174395081699</v>
      </c>
      <c r="R1819" s="17">
        <v>0.26679032477950099</v>
      </c>
      <c r="S1819" s="17"/>
      <c r="T1819" s="17">
        <v>0.31877331739354098</v>
      </c>
      <c r="U1819" s="17">
        <v>0.31798094703672197</v>
      </c>
      <c r="V1819" s="17">
        <v>0.26618562251121802</v>
      </c>
      <c r="W1819" s="17">
        <v>0.27264101876434599</v>
      </c>
      <c r="X1819" s="17"/>
      <c r="Y1819" s="17">
        <v>0.289486438854415</v>
      </c>
      <c r="Z1819" s="17">
        <v>0.30673750780058701</v>
      </c>
      <c r="AA1819" s="17">
        <v>0.38632538329947702</v>
      </c>
      <c r="AB1819" s="17">
        <v>0.21443719692916399</v>
      </c>
      <c r="AC1819" s="17">
        <v>0.16989340470158901</v>
      </c>
      <c r="AD1819" s="17">
        <v>0.25103384889154101</v>
      </c>
      <c r="AE1819" s="17"/>
      <c r="AF1819" s="17">
        <v>0.28931869296189899</v>
      </c>
      <c r="AG1819" s="17">
        <v>0.28675316394335598</v>
      </c>
      <c r="AH1819" s="17"/>
      <c r="AI1819" s="17">
        <v>0.19289351919004999</v>
      </c>
      <c r="AJ1819" s="17">
        <v>0.29164974691295398</v>
      </c>
      <c r="AK1819" s="17">
        <v>0.27425987427881399</v>
      </c>
      <c r="AL1819" s="17">
        <v>0.321722898679073</v>
      </c>
      <c r="AM1819" s="17">
        <v>0.285478964595278</v>
      </c>
      <c r="AN1819" s="17">
        <v>0.34292586738120701</v>
      </c>
      <c r="AO1819" s="17">
        <v>0.27209136384635502</v>
      </c>
      <c r="AP1819" s="17"/>
      <c r="AQ1819" s="17">
        <v>0.33794121433059499</v>
      </c>
      <c r="AR1819" s="17">
        <v>0.24184234799951801</v>
      </c>
      <c r="AS1819" s="17"/>
      <c r="AT1819" s="17">
        <v>0.346274361284724</v>
      </c>
      <c r="AU1819" s="17">
        <v>0.30511116798075699</v>
      </c>
      <c r="AV1819" s="17">
        <v>0.25087860358835301</v>
      </c>
      <c r="AW1819" s="17"/>
      <c r="AX1819" s="17">
        <v>0.33583778000184</v>
      </c>
      <c r="AY1819" s="17">
        <v>0.26999807117319702</v>
      </c>
      <c r="AZ1819" s="17"/>
      <c r="BA1819" s="17">
        <v>0.22486887251541501</v>
      </c>
      <c r="BB1819" s="17">
        <v>0.320826664911813</v>
      </c>
      <c r="BC1819" s="17">
        <v>0.364057455895686</v>
      </c>
      <c r="BD1819" s="17">
        <v>0.34318144093324998</v>
      </c>
      <c r="BE1819" s="17">
        <v>0.101631111074452</v>
      </c>
      <c r="BF1819" s="17"/>
      <c r="BG1819" s="17">
        <v>0.29844153265874701</v>
      </c>
      <c r="BH1819" s="17">
        <v>0.16281151619935799</v>
      </c>
    </row>
    <row r="1820" spans="2:60" x14ac:dyDescent="0.35">
      <c r="B1820" t="s">
        <v>537</v>
      </c>
      <c r="C1820" s="17">
        <v>0.21981875233245601</v>
      </c>
      <c r="D1820" s="17">
        <v>0.21011207275268201</v>
      </c>
      <c r="E1820" s="17">
        <v>0.23057545741204799</v>
      </c>
      <c r="F1820" s="17"/>
      <c r="G1820" s="17">
        <v>0.23137659846057901</v>
      </c>
      <c r="H1820" s="17">
        <v>0.266364049748673</v>
      </c>
      <c r="I1820" s="17">
        <v>0.21538446327149799</v>
      </c>
      <c r="J1820" s="17">
        <v>0.237643862165033</v>
      </c>
      <c r="K1820" s="17">
        <v>0.187298623405554</v>
      </c>
      <c r="L1820" s="17">
        <v>0.18907348959523401</v>
      </c>
      <c r="M1820" s="17"/>
      <c r="N1820" s="17">
        <v>0.245906200151013</v>
      </c>
      <c r="O1820" s="17">
        <v>0.21994546479076801</v>
      </c>
      <c r="P1820" s="17">
        <v>0.23085290984135801</v>
      </c>
      <c r="Q1820" s="17">
        <v>0.18860211391766399</v>
      </c>
      <c r="R1820" s="17">
        <v>0.180034457420196</v>
      </c>
      <c r="S1820" s="17"/>
      <c r="T1820" s="17">
        <v>0.18009236736036999</v>
      </c>
      <c r="U1820" s="17">
        <v>0.21927922325377899</v>
      </c>
      <c r="V1820" s="17">
        <v>0.23354732868945799</v>
      </c>
      <c r="W1820" s="17">
        <v>0.22661241760716599</v>
      </c>
      <c r="X1820" s="17"/>
      <c r="Y1820" s="17">
        <v>0.22282721090951499</v>
      </c>
      <c r="Z1820" s="17">
        <v>0.221758236129315</v>
      </c>
      <c r="AA1820" s="17">
        <v>0.181823063211317</v>
      </c>
      <c r="AB1820" s="17">
        <v>0.21318997857876301</v>
      </c>
      <c r="AC1820" s="17">
        <v>0.112731196931592</v>
      </c>
      <c r="AD1820" s="17">
        <v>0.23121547604402501</v>
      </c>
      <c r="AE1820" s="17"/>
      <c r="AF1820" s="17">
        <v>0.225632923886011</v>
      </c>
      <c r="AG1820" s="17">
        <v>0.213186585748497</v>
      </c>
      <c r="AH1820" s="17"/>
      <c r="AI1820" s="17">
        <v>0.25887533772030202</v>
      </c>
      <c r="AJ1820" s="17">
        <v>0.26872522081670902</v>
      </c>
      <c r="AK1820" s="17">
        <v>0.25563936685647098</v>
      </c>
      <c r="AL1820" s="17">
        <v>0.232603536349752</v>
      </c>
      <c r="AM1820" s="17">
        <v>0.16175095410416901</v>
      </c>
      <c r="AN1820" s="17">
        <v>0.128243241623128</v>
      </c>
      <c r="AO1820" s="17">
        <v>0.20702987105745299</v>
      </c>
      <c r="AP1820" s="17"/>
      <c r="AQ1820" s="17">
        <v>0.150769511086807</v>
      </c>
      <c r="AR1820" s="17">
        <v>0.28803571510472997</v>
      </c>
      <c r="AS1820" s="17"/>
      <c r="AT1820" s="17">
        <v>7.9481295784513906E-2</v>
      </c>
      <c r="AU1820" s="17">
        <v>0.27568300514516503</v>
      </c>
      <c r="AV1820" s="17">
        <v>0.24039985899868299</v>
      </c>
      <c r="AW1820" s="17"/>
      <c r="AX1820" s="17">
        <v>0.19063000431718799</v>
      </c>
      <c r="AY1820" s="17">
        <v>0.23036233390946001</v>
      </c>
      <c r="AZ1820" s="17"/>
      <c r="BA1820" s="17">
        <v>0.24849580111727099</v>
      </c>
      <c r="BB1820" s="17">
        <v>0.225978802737303</v>
      </c>
      <c r="BC1820" s="17">
        <v>0.17105632539497601</v>
      </c>
      <c r="BD1820" s="17">
        <v>0.16127518965246801</v>
      </c>
      <c r="BE1820" s="17">
        <v>0.32542791948530098</v>
      </c>
      <c r="BF1820" s="17"/>
      <c r="BG1820" s="17">
        <v>0.23123159121950801</v>
      </c>
      <c r="BH1820" s="17">
        <v>0.283850950745896</v>
      </c>
    </row>
    <row r="1821" spans="2:60" x14ac:dyDescent="0.35">
      <c r="B1821" t="s">
        <v>538</v>
      </c>
      <c r="C1821" s="17">
        <v>4.9138734315283997E-2</v>
      </c>
      <c r="D1821" s="17">
        <v>6.3510494750839294E-2</v>
      </c>
      <c r="E1821" s="17">
        <v>3.6261815413215298E-2</v>
      </c>
      <c r="F1821" s="17"/>
      <c r="G1821" s="17">
        <v>6.3420356305152401E-2</v>
      </c>
      <c r="H1821" s="17">
        <v>3.71165138588678E-2</v>
      </c>
      <c r="I1821" s="17">
        <v>4.6187143346721297E-2</v>
      </c>
      <c r="J1821" s="17">
        <v>5.6442754220495397E-2</v>
      </c>
      <c r="K1821" s="17">
        <v>5.7188381341457498E-2</v>
      </c>
      <c r="L1821" s="17">
        <v>4.16175500638582E-2</v>
      </c>
      <c r="M1821" s="17"/>
      <c r="N1821" s="17">
        <v>3.1849583668063397E-2</v>
      </c>
      <c r="O1821" s="17">
        <v>3.88257909390285E-2</v>
      </c>
      <c r="P1821" s="17">
        <v>6.6296232243652595E-2</v>
      </c>
      <c r="Q1821" s="17">
        <v>4.51507988740436E-2</v>
      </c>
      <c r="R1821" s="17">
        <v>6.4659583689465006E-2</v>
      </c>
      <c r="S1821" s="17"/>
      <c r="T1821" s="17">
        <v>3.3561937997847797E-2</v>
      </c>
      <c r="U1821" s="17">
        <v>5.1412816450775299E-2</v>
      </c>
      <c r="V1821" s="17">
        <v>4.9437457685682397E-2</v>
      </c>
      <c r="W1821" s="17">
        <v>5.7743836433792703E-2</v>
      </c>
      <c r="X1821" s="17"/>
      <c r="Y1821" s="17">
        <v>3.8873309624694999E-2</v>
      </c>
      <c r="Z1821" s="17">
        <v>5.3304681838491901E-2</v>
      </c>
      <c r="AA1821" s="17">
        <v>2.1965693920986601E-2</v>
      </c>
      <c r="AB1821" s="17">
        <v>8.9582665984391102E-2</v>
      </c>
      <c r="AC1821" s="17">
        <v>0.103243995020429</v>
      </c>
      <c r="AD1821" s="17">
        <v>3.5165577050486597E-2</v>
      </c>
      <c r="AE1821" s="17"/>
      <c r="AF1821" s="17">
        <v>4.8116267178069098E-2</v>
      </c>
      <c r="AG1821" s="17">
        <v>5.1519608798888797E-2</v>
      </c>
      <c r="AH1821" s="17"/>
      <c r="AI1821" s="17">
        <v>4.6192058534875097E-2</v>
      </c>
      <c r="AJ1821" s="17">
        <v>4.7689635212454298E-2</v>
      </c>
      <c r="AK1821" s="17">
        <v>5.0967014069182401E-2</v>
      </c>
      <c r="AL1821" s="17">
        <v>5.1521904490026499E-2</v>
      </c>
      <c r="AM1821" s="17">
        <v>4.8048900720567299E-2</v>
      </c>
      <c r="AN1821" s="17">
        <v>4.1588076565268597E-2</v>
      </c>
      <c r="AO1821" s="17">
        <v>7.9790094289070995E-2</v>
      </c>
      <c r="AP1821" s="17"/>
      <c r="AQ1821" s="17">
        <v>1.45148289758531E-2</v>
      </c>
      <c r="AR1821" s="17">
        <v>9.2284534172743696E-2</v>
      </c>
      <c r="AS1821" s="17"/>
      <c r="AT1821" s="17">
        <v>8.4919798173740697E-3</v>
      </c>
      <c r="AU1821" s="17">
        <v>3.3404686531098099E-2</v>
      </c>
      <c r="AV1821" s="17">
        <v>9.90774397645936E-2</v>
      </c>
      <c r="AW1821" s="17"/>
      <c r="AX1821" s="17">
        <v>3.3212899965008702E-2</v>
      </c>
      <c r="AY1821" s="17">
        <v>5.4891476213160401E-2</v>
      </c>
      <c r="AZ1821" s="17"/>
      <c r="BA1821" s="17">
        <v>7.8606557879685096E-2</v>
      </c>
      <c r="BB1821" s="17">
        <v>2.6076123010305999E-2</v>
      </c>
      <c r="BC1821" s="17">
        <v>2.97967497738846E-2</v>
      </c>
      <c r="BD1821" s="17">
        <v>3.4896437235070597E-2</v>
      </c>
      <c r="BE1821" s="17">
        <v>0.15012947436480101</v>
      </c>
      <c r="BF1821" s="17"/>
      <c r="BG1821" s="17">
        <v>3.8330476747462601E-2</v>
      </c>
      <c r="BH1821" s="17">
        <v>0.120942994265637</v>
      </c>
    </row>
    <row r="1822" spans="2:60" x14ac:dyDescent="0.35">
      <c r="B1822" t="s">
        <v>539</v>
      </c>
      <c r="C1822" s="17">
        <v>6.13939244659421E-2</v>
      </c>
      <c r="D1822" s="17">
        <v>7.1412025685772304E-2</v>
      </c>
      <c r="E1822" s="17">
        <v>5.0081747997172299E-2</v>
      </c>
      <c r="F1822" s="17"/>
      <c r="G1822" s="17">
        <v>3.00166407542546E-2</v>
      </c>
      <c r="H1822" s="17">
        <v>6.0115330107041301E-2</v>
      </c>
      <c r="I1822" s="17">
        <v>4.2313871906951697E-2</v>
      </c>
      <c r="J1822" s="17">
        <v>7.1207346640759298E-2</v>
      </c>
      <c r="K1822" s="17">
        <v>9.2403238020089901E-2</v>
      </c>
      <c r="L1822" s="17">
        <v>6.3752779275112997E-2</v>
      </c>
      <c r="M1822" s="17"/>
      <c r="N1822" s="17">
        <v>5.6874167896795301E-2</v>
      </c>
      <c r="O1822" s="17">
        <v>5.1310014156233701E-2</v>
      </c>
      <c r="P1822" s="17">
        <v>6.0460094521304401E-2</v>
      </c>
      <c r="Q1822" s="17">
        <v>8.3658527070316402E-2</v>
      </c>
      <c r="R1822" s="17">
        <v>7.8604780345911604E-2</v>
      </c>
      <c r="S1822" s="17"/>
      <c r="T1822" s="17">
        <v>5.2369138888984798E-2</v>
      </c>
      <c r="U1822" s="17">
        <v>7.2547984418717099E-2</v>
      </c>
      <c r="V1822" s="17">
        <v>5.6310708811072301E-2</v>
      </c>
      <c r="W1822" s="17">
        <v>6.6204832141560602E-2</v>
      </c>
      <c r="X1822" s="17"/>
      <c r="Y1822" s="17">
        <v>4.0932353893366601E-2</v>
      </c>
      <c r="Z1822" s="17">
        <v>6.7207748036985093E-2</v>
      </c>
      <c r="AA1822" s="17">
        <v>5.1398142466884802E-2</v>
      </c>
      <c r="AB1822" s="17">
        <v>9.2133284025133502E-2</v>
      </c>
      <c r="AC1822" s="17">
        <v>0</v>
      </c>
      <c r="AD1822" s="17">
        <v>8.2329133017312803E-2</v>
      </c>
      <c r="AE1822" s="17"/>
      <c r="AF1822" s="17">
        <v>6.20377231414408E-2</v>
      </c>
      <c r="AG1822" s="17">
        <v>6.0736626067809302E-2</v>
      </c>
      <c r="AH1822" s="17"/>
      <c r="AI1822" s="17">
        <v>4.3632139732279897E-2</v>
      </c>
      <c r="AJ1822" s="17">
        <v>6.31825734187208E-2</v>
      </c>
      <c r="AK1822" s="17">
        <v>3.5729407356363901E-2</v>
      </c>
      <c r="AL1822" s="17">
        <v>6.8156577848096006E-2</v>
      </c>
      <c r="AM1822" s="17">
        <v>7.4473069618385998E-2</v>
      </c>
      <c r="AN1822" s="17">
        <v>7.7374092842172504E-2</v>
      </c>
      <c r="AO1822" s="17">
        <v>7.5713371333089502E-2</v>
      </c>
      <c r="AP1822" s="17"/>
      <c r="AQ1822" s="17">
        <v>8.8760089866993901E-3</v>
      </c>
      <c r="AR1822" s="17">
        <v>0.132126215323845</v>
      </c>
      <c r="AS1822" s="17"/>
      <c r="AT1822" s="17">
        <v>4.3442925964543803E-3</v>
      </c>
      <c r="AU1822" s="17">
        <v>4.04305086767279E-2</v>
      </c>
      <c r="AV1822" s="17">
        <v>0.13574942309031199</v>
      </c>
      <c r="AW1822" s="17"/>
      <c r="AX1822" s="17">
        <v>6.8359181271408498E-2</v>
      </c>
      <c r="AY1822" s="17">
        <v>5.8877929148335201E-2</v>
      </c>
      <c r="AZ1822" s="17"/>
      <c r="BA1822" s="17">
        <v>5.81637302201597E-2</v>
      </c>
      <c r="BB1822" s="17">
        <v>1.47587394432547E-2</v>
      </c>
      <c r="BC1822" s="17">
        <v>1.33930112162301E-2</v>
      </c>
      <c r="BD1822" s="17">
        <v>7.0008451420897705E-2</v>
      </c>
      <c r="BE1822" s="17">
        <v>0.29704749159577298</v>
      </c>
      <c r="BF1822" s="17"/>
      <c r="BG1822" s="17">
        <v>2.4884300220750999E-2</v>
      </c>
      <c r="BH1822" s="17">
        <v>0.23954253821736701</v>
      </c>
    </row>
    <row r="1823" spans="2:60" x14ac:dyDescent="0.35">
      <c r="B1823" t="s">
        <v>114</v>
      </c>
      <c r="C1823" s="17">
        <v>9.9578385011462406E-2</v>
      </c>
      <c r="D1823" s="17">
        <v>6.9710001678187597E-2</v>
      </c>
      <c r="E1823" s="17">
        <v>0.127444296901708</v>
      </c>
      <c r="F1823" s="17"/>
      <c r="G1823" s="17">
        <v>0.14831553133700301</v>
      </c>
      <c r="H1823" s="17">
        <v>8.5250196501026304E-2</v>
      </c>
      <c r="I1823" s="17">
        <v>0.110914016821148</v>
      </c>
      <c r="J1823" s="17">
        <v>0.123538678044798</v>
      </c>
      <c r="K1823" s="17">
        <v>8.59125383812267E-2</v>
      </c>
      <c r="L1823" s="17">
        <v>6.74282292751303E-2</v>
      </c>
      <c r="M1823" s="17"/>
      <c r="N1823" s="17">
        <v>0.15520710612083499</v>
      </c>
      <c r="O1823" s="17">
        <v>0.11074826491305199</v>
      </c>
      <c r="P1823" s="17">
        <v>7.6850678300332806E-2</v>
      </c>
      <c r="Q1823" s="17">
        <v>5.7699131167078498E-2</v>
      </c>
      <c r="R1823" s="17">
        <v>3.2597741031325199E-2</v>
      </c>
      <c r="S1823" s="17"/>
      <c r="T1823" s="17">
        <v>0.105206366755977</v>
      </c>
      <c r="U1823" s="17">
        <v>9.0147155162678502E-2</v>
      </c>
      <c r="V1823" s="17">
        <v>0.10160329455776</v>
      </c>
      <c r="W1823" s="17">
        <v>0.100554778084463</v>
      </c>
      <c r="X1823" s="17"/>
      <c r="Y1823" s="17">
        <v>0.114098082373764</v>
      </c>
      <c r="Z1823" s="17">
        <v>8.3283363646595998E-2</v>
      </c>
      <c r="AA1823" s="17">
        <v>0.113082408503119</v>
      </c>
      <c r="AB1823" s="17">
        <v>9.5558620959434196E-2</v>
      </c>
      <c r="AC1823" s="17">
        <v>0.193356596264909</v>
      </c>
      <c r="AD1823" s="17">
        <v>0.106538836566791</v>
      </c>
      <c r="AE1823" s="17"/>
      <c r="AF1823" s="17">
        <v>9.1769857730300802E-2</v>
      </c>
      <c r="AG1823" s="17">
        <v>0.108344567309203</v>
      </c>
      <c r="AH1823" s="17"/>
      <c r="AI1823" s="17">
        <v>0.268758796350544</v>
      </c>
      <c r="AJ1823" s="17">
        <v>0.112665734788891</v>
      </c>
      <c r="AK1823" s="17">
        <v>0.110632241065661</v>
      </c>
      <c r="AL1823" s="17">
        <v>7.1922023925408404E-2</v>
      </c>
      <c r="AM1823" s="17">
        <v>7.3917396134732E-2</v>
      </c>
      <c r="AN1823" s="17">
        <v>4.0655843233398999E-2</v>
      </c>
      <c r="AO1823" s="17">
        <v>3.1744665110230198E-2</v>
      </c>
      <c r="AP1823" s="17"/>
      <c r="AQ1823" s="17">
        <v>7.4095729895582704E-2</v>
      </c>
      <c r="AR1823" s="17">
        <v>8.5571461517514505E-2</v>
      </c>
      <c r="AS1823" s="17"/>
      <c r="AT1823" s="17">
        <v>4.2412973713388501E-2</v>
      </c>
      <c r="AU1823" s="17">
        <v>0.118739777076233</v>
      </c>
      <c r="AV1823" s="17">
        <v>6.5808148135880803E-2</v>
      </c>
      <c r="AW1823" s="17"/>
      <c r="AX1823" s="17">
        <v>9.7913584795555203E-2</v>
      </c>
      <c r="AY1823" s="17">
        <v>0.10017974540131699</v>
      </c>
      <c r="AZ1823" s="17"/>
      <c r="BA1823" s="17">
        <v>6.9266389193344394E-2</v>
      </c>
      <c r="BB1823" s="17">
        <v>6.6402717273155804E-2</v>
      </c>
      <c r="BC1823" s="17">
        <v>6.77986361107661E-2</v>
      </c>
      <c r="BD1823" s="17">
        <v>8.5377692964167098E-2</v>
      </c>
      <c r="BE1823" s="17">
        <v>0.10661338013775599</v>
      </c>
      <c r="BF1823" s="17"/>
      <c r="BG1823" s="17">
        <v>6.70707575965305E-2</v>
      </c>
      <c r="BH1823" s="17">
        <v>0.101234758029703</v>
      </c>
    </row>
    <row r="1824" spans="2:60" x14ac:dyDescent="0.35">
      <c r="B1824" t="s">
        <v>540</v>
      </c>
      <c r="C1824" s="17">
        <v>0.57007020387485596</v>
      </c>
      <c r="D1824" s="17">
        <v>0.58525540513251895</v>
      </c>
      <c r="E1824" s="17">
        <v>0.55563668227585705</v>
      </c>
      <c r="F1824" s="17"/>
      <c r="G1824" s="17">
        <v>0.52687087314301095</v>
      </c>
      <c r="H1824" s="17">
        <v>0.55115390978439205</v>
      </c>
      <c r="I1824" s="17">
        <v>0.58520050465368001</v>
      </c>
      <c r="J1824" s="17">
        <v>0.51116735892891496</v>
      </c>
      <c r="K1824" s="17">
        <v>0.57719721885167197</v>
      </c>
      <c r="L1824" s="17">
        <v>0.63812795179066395</v>
      </c>
      <c r="M1824" s="17"/>
      <c r="N1824" s="17">
        <v>0.51016294216329305</v>
      </c>
      <c r="O1824" s="17">
        <v>0.57917046520091797</v>
      </c>
      <c r="P1824" s="17">
        <v>0.56554008509335196</v>
      </c>
      <c r="Q1824" s="17">
        <v>0.62488942897089805</v>
      </c>
      <c r="R1824" s="17">
        <v>0.64410343751310195</v>
      </c>
      <c r="S1824" s="17"/>
      <c r="T1824" s="17">
        <v>0.62877018899682102</v>
      </c>
      <c r="U1824" s="17">
        <v>0.56661282071404995</v>
      </c>
      <c r="V1824" s="17">
        <v>0.55910121025602799</v>
      </c>
      <c r="W1824" s="17">
        <v>0.54888413573301797</v>
      </c>
      <c r="X1824" s="17"/>
      <c r="Y1824" s="17">
        <v>0.58326904319866002</v>
      </c>
      <c r="Z1824" s="17">
        <v>0.574445970348612</v>
      </c>
      <c r="AA1824" s="17">
        <v>0.63173069189769304</v>
      </c>
      <c r="AB1824" s="17">
        <v>0.50953545045227799</v>
      </c>
      <c r="AC1824" s="17">
        <v>0.59066821178307005</v>
      </c>
      <c r="AD1824" s="17">
        <v>0.544750977321385</v>
      </c>
      <c r="AE1824" s="17"/>
      <c r="AF1824" s="17">
        <v>0.57244322806417802</v>
      </c>
      <c r="AG1824" s="17">
        <v>0.56621261207560103</v>
      </c>
      <c r="AH1824" s="17"/>
      <c r="AI1824" s="17">
        <v>0.38254166766199899</v>
      </c>
      <c r="AJ1824" s="17">
        <v>0.50773683576322504</v>
      </c>
      <c r="AK1824" s="17">
        <v>0.54703197065232201</v>
      </c>
      <c r="AL1824" s="17">
        <v>0.57579595738671696</v>
      </c>
      <c r="AM1824" s="17">
        <v>0.64180967942214595</v>
      </c>
      <c r="AN1824" s="17">
        <v>0.71213874573603198</v>
      </c>
      <c r="AO1824" s="17">
        <v>0.60572199821015704</v>
      </c>
      <c r="AP1824" s="17"/>
      <c r="AQ1824" s="17">
        <v>0.75174392105505705</v>
      </c>
      <c r="AR1824" s="17">
        <v>0.40198207388116702</v>
      </c>
      <c r="AS1824" s="17"/>
      <c r="AT1824" s="17">
        <v>0.86526945808826905</v>
      </c>
      <c r="AU1824" s="17">
        <v>0.53174202257077696</v>
      </c>
      <c r="AV1824" s="17">
        <v>0.45896513001053002</v>
      </c>
      <c r="AW1824" s="17"/>
      <c r="AX1824" s="17">
        <v>0.60988432965084005</v>
      </c>
      <c r="AY1824" s="17">
        <v>0.55568851532772701</v>
      </c>
      <c r="AZ1824" s="17"/>
      <c r="BA1824" s="17">
        <v>0.54546752158954004</v>
      </c>
      <c r="BB1824" s="17">
        <v>0.66678361753598003</v>
      </c>
      <c r="BC1824" s="17">
        <v>0.71795527750414301</v>
      </c>
      <c r="BD1824" s="17">
        <v>0.64844222872739699</v>
      </c>
      <c r="BE1824" s="17">
        <v>0.12078173441637</v>
      </c>
      <c r="BF1824" s="17"/>
      <c r="BG1824" s="17">
        <v>0.63848287421574701</v>
      </c>
      <c r="BH1824" s="17">
        <v>0.25442875874139698</v>
      </c>
    </row>
    <row r="1825" spans="2:60" x14ac:dyDescent="0.35">
      <c r="B1825" t="s">
        <v>541</v>
      </c>
      <c r="C1825" s="17">
        <v>0.11053265878122601</v>
      </c>
      <c r="D1825" s="17">
        <v>0.13492252043661199</v>
      </c>
      <c r="E1825" s="17">
        <v>8.63435634103875E-2</v>
      </c>
      <c r="F1825" s="17"/>
      <c r="G1825" s="17">
        <v>9.3436997059406904E-2</v>
      </c>
      <c r="H1825" s="17">
        <v>9.7231843965909101E-2</v>
      </c>
      <c r="I1825" s="17">
        <v>8.8501015253673002E-2</v>
      </c>
      <c r="J1825" s="17">
        <v>0.127650100861255</v>
      </c>
      <c r="K1825" s="17">
        <v>0.149591619361547</v>
      </c>
      <c r="L1825" s="17">
        <v>0.105370329338971</v>
      </c>
      <c r="M1825" s="17"/>
      <c r="N1825" s="17">
        <v>8.8723751564858705E-2</v>
      </c>
      <c r="O1825" s="17">
        <v>9.01358050952622E-2</v>
      </c>
      <c r="P1825" s="17">
        <v>0.12675632676495699</v>
      </c>
      <c r="Q1825" s="17">
        <v>0.12880932594436001</v>
      </c>
      <c r="R1825" s="17">
        <v>0.14326436403537701</v>
      </c>
      <c r="S1825" s="17"/>
      <c r="T1825" s="17">
        <v>8.5931076886832602E-2</v>
      </c>
      <c r="U1825" s="17">
        <v>0.123960800869492</v>
      </c>
      <c r="V1825" s="17">
        <v>0.105748166496755</v>
      </c>
      <c r="W1825" s="17">
        <v>0.123948668575353</v>
      </c>
      <c r="X1825" s="17"/>
      <c r="Y1825" s="17">
        <v>7.9805663518061606E-2</v>
      </c>
      <c r="Z1825" s="17">
        <v>0.120512429875477</v>
      </c>
      <c r="AA1825" s="17">
        <v>7.3363836387871403E-2</v>
      </c>
      <c r="AB1825" s="17">
        <v>0.18171595000952501</v>
      </c>
      <c r="AC1825" s="17">
        <v>0.103243995020429</v>
      </c>
      <c r="AD1825" s="17">
        <v>0.117494710067799</v>
      </c>
      <c r="AE1825" s="17"/>
      <c r="AF1825" s="17">
        <v>0.11015399031951</v>
      </c>
      <c r="AG1825" s="17">
        <v>0.112256234866698</v>
      </c>
      <c r="AH1825" s="17"/>
      <c r="AI1825" s="17">
        <v>8.9824198267155E-2</v>
      </c>
      <c r="AJ1825" s="17">
        <v>0.110872208631175</v>
      </c>
      <c r="AK1825" s="17">
        <v>8.6696421425546302E-2</v>
      </c>
      <c r="AL1825" s="17">
        <v>0.119678482338123</v>
      </c>
      <c r="AM1825" s="17">
        <v>0.122521970338953</v>
      </c>
      <c r="AN1825" s="17">
        <v>0.118962169407441</v>
      </c>
      <c r="AO1825" s="17">
        <v>0.15550346562216</v>
      </c>
      <c r="AP1825" s="17"/>
      <c r="AQ1825" s="17">
        <v>2.3390837962552501E-2</v>
      </c>
      <c r="AR1825" s="17">
        <v>0.22441074949658901</v>
      </c>
      <c r="AS1825" s="17"/>
      <c r="AT1825" s="17">
        <v>1.28362724138285E-2</v>
      </c>
      <c r="AU1825" s="17">
        <v>7.3835195207825999E-2</v>
      </c>
      <c r="AV1825" s="17">
        <v>0.234826862854906</v>
      </c>
      <c r="AW1825" s="17"/>
      <c r="AX1825" s="17">
        <v>0.10157208123641701</v>
      </c>
      <c r="AY1825" s="17">
        <v>0.113769405361496</v>
      </c>
      <c r="AZ1825" s="17"/>
      <c r="BA1825" s="17">
        <v>0.13677028809984501</v>
      </c>
      <c r="BB1825" s="17">
        <v>4.0834862453560702E-2</v>
      </c>
      <c r="BC1825" s="17">
        <v>4.3189760990114699E-2</v>
      </c>
      <c r="BD1825" s="17">
        <v>0.104904888655968</v>
      </c>
      <c r="BE1825" s="17">
        <v>0.44717696596057299</v>
      </c>
      <c r="BF1825" s="17"/>
      <c r="BG1825" s="17">
        <v>6.3214776968213607E-2</v>
      </c>
      <c r="BH1825" s="17">
        <v>0.36048553248300302</v>
      </c>
    </row>
    <row r="1826" spans="2:60" x14ac:dyDescent="0.35">
      <c r="B1826" t="s">
        <v>318</v>
      </c>
      <c r="C1826" s="17">
        <v>0.45953754509362899</v>
      </c>
      <c r="D1826" s="17">
        <v>0.45033288469590699</v>
      </c>
      <c r="E1826" s="17">
        <v>0.46929311886546898</v>
      </c>
      <c r="F1826" s="17"/>
      <c r="G1826" s="17">
        <v>0.43343387608360401</v>
      </c>
      <c r="H1826" s="17">
        <v>0.45392206581848299</v>
      </c>
      <c r="I1826" s="17">
        <v>0.49669948940000702</v>
      </c>
      <c r="J1826" s="17">
        <v>0.38351725806766002</v>
      </c>
      <c r="K1826" s="17">
        <v>0.427605599490125</v>
      </c>
      <c r="L1826" s="17">
        <v>0.532757622451693</v>
      </c>
      <c r="M1826" s="17"/>
      <c r="N1826" s="17">
        <v>0.42143919059843499</v>
      </c>
      <c r="O1826" s="17">
        <v>0.48903466010565599</v>
      </c>
      <c r="P1826" s="17">
        <v>0.438783758328395</v>
      </c>
      <c r="Q1826" s="17">
        <v>0.49608010302653799</v>
      </c>
      <c r="R1826" s="17">
        <v>0.50083907347772505</v>
      </c>
      <c r="S1826" s="17"/>
      <c r="T1826" s="17">
        <v>0.54283911210998803</v>
      </c>
      <c r="U1826" s="17">
        <v>0.44265201984455699</v>
      </c>
      <c r="V1826" s="17">
        <v>0.45335304375927299</v>
      </c>
      <c r="W1826" s="17">
        <v>0.424935467157665</v>
      </c>
      <c r="X1826" s="17"/>
      <c r="Y1826" s="17">
        <v>0.50346337968059796</v>
      </c>
      <c r="Z1826" s="17">
        <v>0.453933540473135</v>
      </c>
      <c r="AA1826" s="17">
        <v>0.55836685550982101</v>
      </c>
      <c r="AB1826" s="17">
        <v>0.32781950044275299</v>
      </c>
      <c r="AC1826" s="17">
        <v>0.48742421676264103</v>
      </c>
      <c r="AD1826" s="17">
        <v>0.42725626725358601</v>
      </c>
      <c r="AE1826" s="17"/>
      <c r="AF1826" s="17">
        <v>0.46228923774466801</v>
      </c>
      <c r="AG1826" s="17">
        <v>0.45395637720890297</v>
      </c>
      <c r="AH1826" s="17"/>
      <c r="AI1826" s="17">
        <v>0.292717469394844</v>
      </c>
      <c r="AJ1826" s="17">
        <v>0.39686462713205001</v>
      </c>
      <c r="AK1826" s="17">
        <v>0.460335549226776</v>
      </c>
      <c r="AL1826" s="17">
        <v>0.45611747504859501</v>
      </c>
      <c r="AM1826" s="17">
        <v>0.519287709083192</v>
      </c>
      <c r="AN1826" s="17">
        <v>0.59317657632859</v>
      </c>
      <c r="AO1826" s="17">
        <v>0.45021853258799599</v>
      </c>
      <c r="AP1826" s="17"/>
      <c r="AQ1826" s="17">
        <v>0.72835308309250502</v>
      </c>
      <c r="AR1826" s="17">
        <v>0.17757132438457901</v>
      </c>
      <c r="AS1826" s="17"/>
      <c r="AT1826" s="17">
        <v>0.85243318567444104</v>
      </c>
      <c r="AU1826" s="17">
        <v>0.45790682736295102</v>
      </c>
      <c r="AV1826" s="17">
        <v>0.22413826715562399</v>
      </c>
      <c r="AW1826" s="17"/>
      <c r="AX1826" s="17">
        <v>0.50831224841442302</v>
      </c>
      <c r="AY1826" s="17">
        <v>0.44191910996623102</v>
      </c>
      <c r="AZ1826" s="17"/>
      <c r="BA1826" s="17">
        <v>0.408697233489695</v>
      </c>
      <c r="BB1826" s="17">
        <v>0.62594875508241998</v>
      </c>
      <c r="BC1826" s="17">
        <v>0.67476551651402805</v>
      </c>
      <c r="BD1826" s="17">
        <v>0.54353734007142795</v>
      </c>
      <c r="BE1826" s="17">
        <v>-0.32639523154420302</v>
      </c>
      <c r="BF1826" s="17"/>
      <c r="BG1826" s="17">
        <v>0.57526809724753403</v>
      </c>
      <c r="BH1826" s="17">
        <v>-0.10605677374160601</v>
      </c>
    </row>
    <row r="1827" spans="2:60" x14ac:dyDescent="0.35">
      <c r="C1827" s="17"/>
      <c r="D1827" s="17"/>
      <c r="E1827" s="17"/>
      <c r="F1827" s="17"/>
      <c r="G1827" s="17"/>
      <c r="H1827" s="17"/>
      <c r="I1827" s="17"/>
      <c r="J1827" s="17"/>
      <c r="K1827" s="17"/>
      <c r="L1827" s="17"/>
      <c r="M1827" s="17"/>
      <c r="N1827" s="17"/>
      <c r="O1827" s="17"/>
      <c r="P1827" s="17"/>
      <c r="Q1827" s="17"/>
      <c r="R1827" s="17"/>
      <c r="S1827" s="17"/>
      <c r="T1827" s="17"/>
      <c r="U1827" s="17"/>
      <c r="V1827" s="17"/>
      <c r="W1827" s="17"/>
      <c r="X1827" s="17"/>
      <c r="Y1827" s="17"/>
      <c r="Z1827" s="17"/>
      <c r="AA1827" s="17"/>
      <c r="AB1827" s="17"/>
      <c r="AC1827" s="17"/>
      <c r="AD1827" s="17"/>
      <c r="AE1827" s="17"/>
      <c r="AF1827" s="17"/>
      <c r="AG1827" s="17"/>
      <c r="AH1827" s="17"/>
      <c r="AI1827" s="17"/>
      <c r="AJ1827" s="17"/>
      <c r="AK1827" s="17"/>
      <c r="AL1827" s="17"/>
      <c r="AM1827" s="17"/>
      <c r="AN1827" s="17"/>
      <c r="AO1827" s="17"/>
      <c r="AP1827" s="17"/>
      <c r="AQ1827" s="17"/>
      <c r="AR1827" s="17"/>
      <c r="AS1827" s="17"/>
      <c r="AT1827" s="17"/>
      <c r="AU1827" s="17"/>
      <c r="AV1827" s="17"/>
      <c r="AW1827" s="17"/>
      <c r="AX1827" s="17"/>
      <c r="AY1827" s="17"/>
      <c r="AZ1827" s="17"/>
      <c r="BA1827" s="17"/>
      <c r="BB1827" s="17"/>
      <c r="BC1827" s="17"/>
      <c r="BD1827" s="17"/>
      <c r="BE1827" s="17"/>
      <c r="BF1827" s="17"/>
      <c r="BG1827" s="17"/>
      <c r="BH1827" s="17"/>
    </row>
    <row r="1828" spans="2:60" x14ac:dyDescent="0.35">
      <c r="B1828" s="6" t="s">
        <v>546</v>
      </c>
      <c r="C1828" s="17"/>
      <c r="D1828" s="17"/>
      <c r="E1828" s="17"/>
      <c r="F1828" s="17"/>
      <c r="G1828" s="17"/>
      <c r="H1828" s="17"/>
      <c r="I1828" s="17"/>
      <c r="J1828" s="17"/>
      <c r="K1828" s="17"/>
      <c r="L1828" s="17"/>
      <c r="M1828" s="17"/>
      <c r="N1828" s="17"/>
      <c r="O1828" s="17"/>
      <c r="P1828" s="17"/>
      <c r="Q1828" s="17"/>
      <c r="R1828" s="17"/>
      <c r="S1828" s="17"/>
      <c r="T1828" s="17"/>
      <c r="U1828" s="17"/>
      <c r="V1828" s="17"/>
      <c r="W1828" s="17"/>
      <c r="X1828" s="17"/>
      <c r="Y1828" s="17"/>
      <c r="Z1828" s="17"/>
      <c r="AA1828" s="17"/>
      <c r="AB1828" s="17"/>
      <c r="AC1828" s="17"/>
      <c r="AD1828" s="17"/>
      <c r="AE1828" s="17"/>
      <c r="AF1828" s="17"/>
      <c r="AG1828" s="17"/>
      <c r="AH1828" s="17"/>
      <c r="AI1828" s="17"/>
      <c r="AJ1828" s="17"/>
      <c r="AK1828" s="17"/>
      <c r="AL1828" s="17"/>
      <c r="AM1828" s="17"/>
      <c r="AN1828" s="17"/>
      <c r="AO1828" s="17"/>
      <c r="AP1828" s="17"/>
      <c r="AQ1828" s="17"/>
      <c r="AR1828" s="17"/>
      <c r="AS1828" s="17"/>
      <c r="AT1828" s="17"/>
      <c r="AU1828" s="17"/>
      <c r="AV1828" s="17"/>
      <c r="AW1828" s="17"/>
      <c r="AX1828" s="17"/>
      <c r="AY1828" s="17"/>
      <c r="AZ1828" s="17"/>
      <c r="BA1828" s="17"/>
      <c r="BB1828" s="17"/>
      <c r="BC1828" s="17"/>
      <c r="BD1828" s="17"/>
      <c r="BE1828" s="17"/>
      <c r="BF1828" s="17"/>
      <c r="BG1828" s="17"/>
      <c r="BH1828" s="17"/>
    </row>
    <row r="1829" spans="2:60" x14ac:dyDescent="0.35">
      <c r="B1829" s="24" t="s">
        <v>97</v>
      </c>
      <c r="C1829" s="17"/>
      <c r="D1829" s="17"/>
      <c r="E1829" s="17"/>
      <c r="F1829" s="17"/>
      <c r="G1829" s="17"/>
      <c r="H1829" s="17"/>
      <c r="I1829" s="17"/>
      <c r="J1829" s="17"/>
      <c r="K1829" s="17"/>
      <c r="L1829" s="17"/>
      <c r="M1829" s="17"/>
      <c r="N1829" s="17"/>
      <c r="O1829" s="17"/>
      <c r="P1829" s="17"/>
      <c r="Q1829" s="17"/>
      <c r="R1829" s="17"/>
      <c r="S1829" s="17"/>
      <c r="T1829" s="17"/>
      <c r="U1829" s="17"/>
      <c r="V1829" s="17"/>
      <c r="W1829" s="17"/>
      <c r="X1829" s="17"/>
      <c r="Y1829" s="17"/>
      <c r="Z1829" s="17"/>
      <c r="AA1829" s="17"/>
      <c r="AB1829" s="17"/>
      <c r="AC1829" s="17"/>
      <c r="AD1829" s="17"/>
      <c r="AE1829" s="17"/>
      <c r="AF1829" s="17"/>
      <c r="AG1829" s="17"/>
      <c r="AH1829" s="17"/>
      <c r="AI1829" s="17"/>
      <c r="AJ1829" s="17"/>
      <c r="AK1829" s="17"/>
      <c r="AL1829" s="17"/>
      <c r="AM1829" s="17"/>
      <c r="AN1829" s="17"/>
      <c r="AO1829" s="17"/>
      <c r="AP1829" s="17"/>
      <c r="AQ1829" s="17"/>
      <c r="AR1829" s="17"/>
      <c r="AS1829" s="17"/>
      <c r="AT1829" s="17"/>
      <c r="AU1829" s="17"/>
      <c r="AV1829" s="17"/>
      <c r="AW1829" s="17"/>
      <c r="AX1829" s="17"/>
      <c r="AY1829" s="17"/>
      <c r="AZ1829" s="17"/>
      <c r="BA1829" s="17"/>
      <c r="BB1829" s="17"/>
      <c r="BC1829" s="17"/>
      <c r="BD1829" s="17"/>
      <c r="BE1829" s="17"/>
      <c r="BF1829" s="17"/>
      <c r="BG1829" s="17"/>
      <c r="BH1829" s="17"/>
    </row>
    <row r="1830" spans="2:60" x14ac:dyDescent="0.35">
      <c r="B1830" t="s">
        <v>535</v>
      </c>
      <c r="C1830" s="17">
        <v>0.28106332557672897</v>
      </c>
      <c r="D1830" s="17">
        <v>0.29673311860778101</v>
      </c>
      <c r="E1830" s="17">
        <v>0.26358141683431802</v>
      </c>
      <c r="F1830" s="17"/>
      <c r="G1830" s="17">
        <v>0.31325834855722101</v>
      </c>
      <c r="H1830" s="17">
        <v>0.27982087017497598</v>
      </c>
      <c r="I1830" s="17">
        <v>0.29874876202050099</v>
      </c>
      <c r="J1830" s="17">
        <v>0.273431488279539</v>
      </c>
      <c r="K1830" s="17">
        <v>0.21621942038647099</v>
      </c>
      <c r="L1830" s="17">
        <v>0.306488729719053</v>
      </c>
      <c r="M1830" s="17"/>
      <c r="N1830" s="17">
        <v>0.26288616812966098</v>
      </c>
      <c r="O1830" s="17">
        <v>0.29411919845774198</v>
      </c>
      <c r="P1830" s="17">
        <v>0.25203488003343399</v>
      </c>
      <c r="Q1830" s="17">
        <v>0.33885204057386198</v>
      </c>
      <c r="R1830" s="17">
        <v>0.33777759883087399</v>
      </c>
      <c r="S1830" s="17"/>
      <c r="T1830" s="17">
        <v>0.33558653491683899</v>
      </c>
      <c r="U1830" s="17">
        <v>0.26276888461092401</v>
      </c>
      <c r="V1830" s="17">
        <v>0.27363785643904298</v>
      </c>
      <c r="W1830" s="17">
        <v>0.27009330572370699</v>
      </c>
      <c r="X1830" s="17"/>
      <c r="Y1830" s="17">
        <v>0.28726799260415398</v>
      </c>
      <c r="Z1830" s="17">
        <v>0.290670700531732</v>
      </c>
      <c r="AA1830" s="17">
        <v>0.318304720873618</v>
      </c>
      <c r="AB1830" s="17">
        <v>0.23071943443311399</v>
      </c>
      <c r="AC1830" s="17">
        <v>0.33870997394241098</v>
      </c>
      <c r="AD1830" s="17">
        <v>0.25398450888167801</v>
      </c>
      <c r="AE1830" s="17"/>
      <c r="AF1830" s="17">
        <v>0.26279644432002802</v>
      </c>
      <c r="AG1830" s="17">
        <v>0.30766078975606598</v>
      </c>
      <c r="AH1830" s="17"/>
      <c r="AI1830" s="17">
        <v>0.170625579008267</v>
      </c>
      <c r="AJ1830" s="17">
        <v>0.25037745349156298</v>
      </c>
      <c r="AK1830" s="17">
        <v>0.260820684616969</v>
      </c>
      <c r="AL1830" s="17">
        <v>0.263839684890252</v>
      </c>
      <c r="AM1830" s="17">
        <v>0.33445396769894598</v>
      </c>
      <c r="AN1830" s="17">
        <v>0.35342899599293898</v>
      </c>
      <c r="AO1830" s="17">
        <v>0.31745594161787599</v>
      </c>
      <c r="AP1830" s="17"/>
      <c r="AQ1830" s="17">
        <v>0.42823743866511199</v>
      </c>
      <c r="AR1830" s="17">
        <v>0.14151213670276699</v>
      </c>
      <c r="AS1830" s="17"/>
      <c r="AT1830" s="17">
        <v>0.51931270272094598</v>
      </c>
      <c r="AU1830" s="17">
        <v>0.24639703078480901</v>
      </c>
      <c r="AV1830" s="17">
        <v>0.17909253735053299</v>
      </c>
      <c r="AW1830" s="17"/>
      <c r="AX1830" s="17">
        <v>0.287792416487823</v>
      </c>
      <c r="AY1830" s="17">
        <v>0.27863263828164297</v>
      </c>
      <c r="AZ1830" s="17"/>
      <c r="BA1830" s="17">
        <v>0.28032259427203798</v>
      </c>
      <c r="BB1830" s="17">
        <v>0.35140159802586501</v>
      </c>
      <c r="BC1830" s="17">
        <v>0.345416804732181</v>
      </c>
      <c r="BD1830" s="17">
        <v>0.29352710305847401</v>
      </c>
      <c r="BE1830" s="17">
        <v>4.2148241301591997E-2</v>
      </c>
      <c r="BF1830" s="17"/>
      <c r="BG1830" s="17">
        <v>0.33482021511041898</v>
      </c>
      <c r="BH1830" s="17">
        <v>0.105818038859369</v>
      </c>
    </row>
    <row r="1831" spans="2:60" x14ac:dyDescent="0.35">
      <c r="B1831" t="s">
        <v>536</v>
      </c>
      <c r="C1831" s="17">
        <v>0.26586896873816301</v>
      </c>
      <c r="D1831" s="17">
        <v>0.282520162568341</v>
      </c>
      <c r="E1831" s="17">
        <v>0.25070649429448399</v>
      </c>
      <c r="F1831" s="17"/>
      <c r="G1831" s="17">
        <v>0.23420323578001001</v>
      </c>
      <c r="H1831" s="17">
        <v>0.27676643218207497</v>
      </c>
      <c r="I1831" s="17">
        <v>0.29448591746202202</v>
      </c>
      <c r="J1831" s="17">
        <v>0.22163649004388</v>
      </c>
      <c r="K1831" s="17">
        <v>0.27046434314862</v>
      </c>
      <c r="L1831" s="17">
        <v>0.28213290526036</v>
      </c>
      <c r="M1831" s="17"/>
      <c r="N1831" s="17">
        <v>0.20555066482527301</v>
      </c>
      <c r="O1831" s="17">
        <v>0.259896047945262</v>
      </c>
      <c r="P1831" s="17">
        <v>0.30871125934105997</v>
      </c>
      <c r="Q1831" s="17">
        <v>0.22792944749834801</v>
      </c>
      <c r="R1831" s="17">
        <v>0.32492996181103101</v>
      </c>
      <c r="S1831" s="17"/>
      <c r="T1831" s="17">
        <v>0.27519284660313897</v>
      </c>
      <c r="U1831" s="17">
        <v>0.27660296945436702</v>
      </c>
      <c r="V1831" s="17">
        <v>0.25004579176532898</v>
      </c>
      <c r="W1831" s="17">
        <v>0.275133927292942</v>
      </c>
      <c r="X1831" s="17"/>
      <c r="Y1831" s="17">
        <v>0.28911087394734197</v>
      </c>
      <c r="Z1831" s="17">
        <v>0.268202014230916</v>
      </c>
      <c r="AA1831" s="17">
        <v>0.23883592972491299</v>
      </c>
      <c r="AB1831" s="17">
        <v>0.23552040484951001</v>
      </c>
      <c r="AC1831" s="17">
        <v>0.25828181802691202</v>
      </c>
      <c r="AD1831" s="17">
        <v>0.22607074329417401</v>
      </c>
      <c r="AE1831" s="17"/>
      <c r="AF1831" s="17">
        <v>0.266563104088264</v>
      </c>
      <c r="AG1831" s="17">
        <v>0.26498786029037003</v>
      </c>
      <c r="AH1831" s="17"/>
      <c r="AI1831" s="17">
        <v>0.14903637637490699</v>
      </c>
      <c r="AJ1831" s="17">
        <v>0.226610484192176</v>
      </c>
      <c r="AK1831" s="17">
        <v>0.227795284205458</v>
      </c>
      <c r="AL1831" s="17">
        <v>0.31662486223084702</v>
      </c>
      <c r="AM1831" s="17">
        <v>0.29827550626466598</v>
      </c>
      <c r="AN1831" s="17">
        <v>0.36748460186619297</v>
      </c>
      <c r="AO1831" s="17">
        <v>0.335993992519866</v>
      </c>
      <c r="AP1831" s="17"/>
      <c r="AQ1831" s="17">
        <v>0.29977384977536697</v>
      </c>
      <c r="AR1831" s="17">
        <v>0.25023879825158402</v>
      </c>
      <c r="AS1831" s="17"/>
      <c r="AT1831" s="17">
        <v>0.30052844031014497</v>
      </c>
      <c r="AU1831" s="17">
        <v>0.25656796707886498</v>
      </c>
      <c r="AV1831" s="17">
        <v>0.27952597155840297</v>
      </c>
      <c r="AW1831" s="17"/>
      <c r="AX1831" s="17">
        <v>0.27424959375851998</v>
      </c>
      <c r="AY1831" s="17">
        <v>0.26284171304627002</v>
      </c>
      <c r="AZ1831" s="17"/>
      <c r="BA1831" s="17">
        <v>0.25245639185217</v>
      </c>
      <c r="BB1831" s="17">
        <v>0.29126986768555102</v>
      </c>
      <c r="BC1831" s="17">
        <v>0.33313234830961302</v>
      </c>
      <c r="BD1831" s="17">
        <v>0.31121578648127002</v>
      </c>
      <c r="BE1831" s="17">
        <v>9.9969631144377E-2</v>
      </c>
      <c r="BF1831" s="17"/>
      <c r="BG1831" s="17">
        <v>0.28221542022450302</v>
      </c>
      <c r="BH1831" s="17">
        <v>0.15347452750342999</v>
      </c>
    </row>
    <row r="1832" spans="2:60" x14ac:dyDescent="0.35">
      <c r="B1832" t="s">
        <v>537</v>
      </c>
      <c r="C1832" s="17">
        <v>0.21858667291940001</v>
      </c>
      <c r="D1832" s="17">
        <v>0.211188201350027</v>
      </c>
      <c r="E1832" s="17">
        <v>0.22901864384744799</v>
      </c>
      <c r="F1832" s="17"/>
      <c r="G1832" s="17">
        <v>0.18233257399262001</v>
      </c>
      <c r="H1832" s="17">
        <v>0.218851012519756</v>
      </c>
      <c r="I1832" s="17">
        <v>0.20008046147401101</v>
      </c>
      <c r="J1832" s="17">
        <v>0.26270296581104102</v>
      </c>
      <c r="K1832" s="17">
        <v>0.237221422819542</v>
      </c>
      <c r="L1832" s="17">
        <v>0.205821242064956</v>
      </c>
      <c r="M1832" s="17"/>
      <c r="N1832" s="17">
        <v>0.25959877907124201</v>
      </c>
      <c r="O1832" s="17">
        <v>0.21433900800334199</v>
      </c>
      <c r="P1832" s="17">
        <v>0.22429161077970799</v>
      </c>
      <c r="Q1832" s="17">
        <v>0.20123079503781899</v>
      </c>
      <c r="R1832" s="17">
        <v>0.180042359363563</v>
      </c>
      <c r="S1832" s="17"/>
      <c r="T1832" s="17">
        <v>0.16933459828814901</v>
      </c>
      <c r="U1832" s="17">
        <v>0.25205036017401899</v>
      </c>
      <c r="V1832" s="17">
        <v>0.22992392947387</v>
      </c>
      <c r="W1832" s="17">
        <v>0.20639461181313701</v>
      </c>
      <c r="X1832" s="17"/>
      <c r="Y1832" s="17">
        <v>0.20697365148159699</v>
      </c>
      <c r="Z1832" s="17">
        <v>0.214801773137306</v>
      </c>
      <c r="AA1832" s="17">
        <v>0.14533050640643999</v>
      </c>
      <c r="AB1832" s="17">
        <v>0.28261865864014901</v>
      </c>
      <c r="AC1832" s="17">
        <v>0.20948150691849499</v>
      </c>
      <c r="AD1832" s="17">
        <v>0.23736039457378499</v>
      </c>
      <c r="AE1832" s="17"/>
      <c r="AF1832" s="17">
        <v>0.233523189510802</v>
      </c>
      <c r="AG1832" s="17">
        <v>0.19995659731018101</v>
      </c>
      <c r="AH1832" s="17"/>
      <c r="AI1832" s="17">
        <v>0.28017707642765</v>
      </c>
      <c r="AJ1832" s="17">
        <v>0.24394046312975601</v>
      </c>
      <c r="AK1832" s="17">
        <v>0.27321212468650402</v>
      </c>
      <c r="AL1832" s="17">
        <v>0.22527617758483801</v>
      </c>
      <c r="AM1832" s="17">
        <v>0.16818658767745701</v>
      </c>
      <c r="AN1832" s="17">
        <v>0.13287592898565301</v>
      </c>
      <c r="AO1832" s="17">
        <v>0.16199458621493701</v>
      </c>
      <c r="AP1832" s="17"/>
      <c r="AQ1832" s="17">
        <v>0.14038067327293099</v>
      </c>
      <c r="AR1832" s="17">
        <v>0.28168609808498701</v>
      </c>
      <c r="AS1832" s="17"/>
      <c r="AT1832" s="17">
        <v>9.2896100996588099E-2</v>
      </c>
      <c r="AU1832" s="17">
        <v>0.27489364783149001</v>
      </c>
      <c r="AV1832" s="17">
        <v>0.23770569997555999</v>
      </c>
      <c r="AW1832" s="17"/>
      <c r="AX1832" s="17">
        <v>0.22433270744254599</v>
      </c>
      <c r="AY1832" s="17">
        <v>0.21651108599435001</v>
      </c>
      <c r="AZ1832" s="17"/>
      <c r="BA1832" s="17">
        <v>0.23815718898671601</v>
      </c>
      <c r="BB1832" s="17">
        <v>0.20728373411710499</v>
      </c>
      <c r="BC1832" s="17">
        <v>0.16693762846628499</v>
      </c>
      <c r="BD1832" s="17">
        <v>0.22426503634060799</v>
      </c>
      <c r="BE1832" s="17">
        <v>0.35543348258643898</v>
      </c>
      <c r="BF1832" s="17"/>
      <c r="BG1832" s="17">
        <v>0.21448592534208</v>
      </c>
      <c r="BH1832" s="17">
        <v>0.32221084660156701</v>
      </c>
    </row>
    <row r="1833" spans="2:60" x14ac:dyDescent="0.35">
      <c r="B1833" t="s">
        <v>538</v>
      </c>
      <c r="C1833" s="17">
        <v>5.2825710322922798E-2</v>
      </c>
      <c r="D1833" s="17">
        <v>6.8271447802929097E-2</v>
      </c>
      <c r="E1833" s="17">
        <v>3.8508933768733301E-2</v>
      </c>
      <c r="F1833" s="17"/>
      <c r="G1833" s="17">
        <v>7.1099344684611904E-2</v>
      </c>
      <c r="H1833" s="17">
        <v>5.92499774351175E-2</v>
      </c>
      <c r="I1833" s="17">
        <v>4.1961360724087002E-2</v>
      </c>
      <c r="J1833" s="17">
        <v>2.8221682668814699E-2</v>
      </c>
      <c r="K1833" s="17">
        <v>7.1428810173184004E-2</v>
      </c>
      <c r="L1833" s="17">
        <v>4.9280770364467201E-2</v>
      </c>
      <c r="M1833" s="17"/>
      <c r="N1833" s="17">
        <v>4.9542440574256302E-2</v>
      </c>
      <c r="O1833" s="17">
        <v>5.1492562999897198E-2</v>
      </c>
      <c r="P1833" s="17">
        <v>6.2470837808439601E-2</v>
      </c>
      <c r="Q1833" s="17">
        <v>5.0643470049605302E-2</v>
      </c>
      <c r="R1833" s="17">
        <v>3.9640401295675899E-2</v>
      </c>
      <c r="S1833" s="17"/>
      <c r="T1833" s="17">
        <v>2.63468754628652E-2</v>
      </c>
      <c r="U1833" s="17">
        <v>4.2722517975711097E-2</v>
      </c>
      <c r="V1833" s="17">
        <v>6.2266916957223098E-2</v>
      </c>
      <c r="W1833" s="17">
        <v>6.5360662920344897E-2</v>
      </c>
      <c r="X1833" s="17"/>
      <c r="Y1833" s="17">
        <v>4.25738069347655E-2</v>
      </c>
      <c r="Z1833" s="17">
        <v>5.6101383403096401E-2</v>
      </c>
      <c r="AA1833" s="17">
        <v>1.87574121799805E-2</v>
      </c>
      <c r="AB1833" s="17">
        <v>7.7062111871527297E-2</v>
      </c>
      <c r="AC1833" s="17">
        <v>5.1711350879158097E-2</v>
      </c>
      <c r="AD1833" s="17">
        <v>6.1983257942598201E-2</v>
      </c>
      <c r="AE1833" s="17"/>
      <c r="AF1833" s="17">
        <v>4.9049353848062999E-2</v>
      </c>
      <c r="AG1833" s="17">
        <v>5.9174693653324298E-2</v>
      </c>
      <c r="AH1833" s="17"/>
      <c r="AI1833" s="17">
        <v>7.32279581302131E-2</v>
      </c>
      <c r="AJ1833" s="17">
        <v>6.4767501139765399E-2</v>
      </c>
      <c r="AK1833" s="17">
        <v>5.3791411137658403E-2</v>
      </c>
      <c r="AL1833" s="17">
        <v>5.0737943966177201E-2</v>
      </c>
      <c r="AM1833" s="17">
        <v>3.51995355499427E-2</v>
      </c>
      <c r="AN1833" s="17">
        <v>5.2759208966228099E-2</v>
      </c>
      <c r="AO1833" s="17">
        <v>5.6688765312009899E-2</v>
      </c>
      <c r="AP1833" s="17"/>
      <c r="AQ1833" s="17">
        <v>1.8684375723785299E-2</v>
      </c>
      <c r="AR1833" s="17">
        <v>9.03181942991233E-2</v>
      </c>
      <c r="AS1833" s="17"/>
      <c r="AT1833" s="17">
        <v>1.6951419058340501E-2</v>
      </c>
      <c r="AU1833" s="17">
        <v>4.1276533631822598E-2</v>
      </c>
      <c r="AV1833" s="17">
        <v>9.7800094886108996E-2</v>
      </c>
      <c r="AW1833" s="17"/>
      <c r="AX1833" s="17">
        <v>3.1389376503839099E-2</v>
      </c>
      <c r="AY1833" s="17">
        <v>6.0568958995842401E-2</v>
      </c>
      <c r="AZ1833" s="17"/>
      <c r="BA1833" s="17">
        <v>5.9722382230106397E-2</v>
      </c>
      <c r="BB1833" s="17">
        <v>3.6735324793215299E-2</v>
      </c>
      <c r="BC1833" s="17">
        <v>3.7735035235674501E-2</v>
      </c>
      <c r="BD1833" s="17">
        <v>3.8942727219232601E-2</v>
      </c>
      <c r="BE1833" s="17">
        <v>0.121182101759245</v>
      </c>
      <c r="BF1833" s="17"/>
      <c r="BG1833" s="17">
        <v>4.2097769134451901E-2</v>
      </c>
      <c r="BH1833" s="17">
        <v>0.10035232994929499</v>
      </c>
    </row>
    <row r="1834" spans="2:60" x14ac:dyDescent="0.35">
      <c r="B1834" t="s">
        <v>539</v>
      </c>
      <c r="C1834" s="17">
        <v>6.1418709495445499E-2</v>
      </c>
      <c r="D1834" s="17">
        <v>6.8274858584623094E-2</v>
      </c>
      <c r="E1834" s="17">
        <v>5.5867882064505998E-2</v>
      </c>
      <c r="F1834" s="17"/>
      <c r="G1834" s="17">
        <v>4.1905147869160997E-2</v>
      </c>
      <c r="H1834" s="17">
        <v>5.5547459498224303E-2</v>
      </c>
      <c r="I1834" s="17">
        <v>2.9542161816201899E-2</v>
      </c>
      <c r="J1834" s="17">
        <v>7.6284917827173296E-2</v>
      </c>
      <c r="K1834" s="17">
        <v>9.4512060135156103E-2</v>
      </c>
      <c r="L1834" s="17">
        <v>6.5457121047052994E-2</v>
      </c>
      <c r="M1834" s="17"/>
      <c r="N1834" s="17">
        <v>5.2812899083929297E-2</v>
      </c>
      <c r="O1834" s="17">
        <v>4.92385290848786E-2</v>
      </c>
      <c r="P1834" s="17">
        <v>7.2986654892871095E-2</v>
      </c>
      <c r="Q1834" s="17">
        <v>7.9006173768527893E-2</v>
      </c>
      <c r="R1834" s="17">
        <v>6.1637660798739898E-2</v>
      </c>
      <c r="S1834" s="17"/>
      <c r="T1834" s="17">
        <v>5.1606068103269002E-2</v>
      </c>
      <c r="U1834" s="17">
        <v>6.8652087619882105E-2</v>
      </c>
      <c r="V1834" s="17">
        <v>5.8824523179154799E-2</v>
      </c>
      <c r="W1834" s="17">
        <v>6.62307483953022E-2</v>
      </c>
      <c r="X1834" s="17"/>
      <c r="Y1834" s="17">
        <v>4.4961047677270001E-2</v>
      </c>
      <c r="Z1834" s="17">
        <v>6.5490590675393603E-2</v>
      </c>
      <c r="AA1834" s="17">
        <v>0.136029830042842</v>
      </c>
      <c r="AB1834" s="17">
        <v>5.7085177205809703E-2</v>
      </c>
      <c r="AC1834" s="17">
        <v>0</v>
      </c>
      <c r="AD1834" s="17">
        <v>7.7846616528076798E-2</v>
      </c>
      <c r="AE1834" s="17"/>
      <c r="AF1834" s="17">
        <v>6.4248507121161605E-2</v>
      </c>
      <c r="AG1834" s="17">
        <v>5.7667657045513E-2</v>
      </c>
      <c r="AH1834" s="17"/>
      <c r="AI1834" s="17">
        <v>5.99046561812673E-2</v>
      </c>
      <c r="AJ1834" s="17">
        <v>6.8537415317542302E-2</v>
      </c>
      <c r="AK1834" s="17">
        <v>4.0293188305473703E-2</v>
      </c>
      <c r="AL1834" s="17">
        <v>6.0510523331346697E-2</v>
      </c>
      <c r="AM1834" s="17">
        <v>7.1154455156138094E-2</v>
      </c>
      <c r="AN1834" s="17">
        <v>5.5384053355817003E-2</v>
      </c>
      <c r="AO1834" s="17">
        <v>8.9783003056098001E-2</v>
      </c>
      <c r="AP1834" s="17"/>
      <c r="AQ1834" s="17">
        <v>1.3477821143397699E-2</v>
      </c>
      <c r="AR1834" s="17">
        <v>0.13532407064101601</v>
      </c>
      <c r="AS1834" s="17"/>
      <c r="AT1834" s="17">
        <v>4.1410464486008203E-3</v>
      </c>
      <c r="AU1834" s="17">
        <v>4.3395972322763897E-2</v>
      </c>
      <c r="AV1834" s="17">
        <v>0.13095403740574599</v>
      </c>
      <c r="AW1834" s="17"/>
      <c r="AX1834" s="17">
        <v>6.4140602792900195E-2</v>
      </c>
      <c r="AY1834" s="17">
        <v>6.0435505145241701E-2</v>
      </c>
      <c r="AZ1834" s="17"/>
      <c r="BA1834" s="17">
        <v>6.8253521007381204E-2</v>
      </c>
      <c r="BB1834" s="17">
        <v>1.7242021937097101E-2</v>
      </c>
      <c r="BC1834" s="17">
        <v>1.7651635003117502E-2</v>
      </c>
      <c r="BD1834" s="17">
        <v>2.2008485983303301E-2</v>
      </c>
      <c r="BE1834" s="17">
        <v>0.29004837349686102</v>
      </c>
      <c r="BF1834" s="17"/>
      <c r="BG1834" s="17">
        <v>2.91420367727688E-2</v>
      </c>
      <c r="BH1834" s="17">
        <v>0.22215863425576801</v>
      </c>
    </row>
    <row r="1835" spans="2:60" x14ac:dyDescent="0.35">
      <c r="B1835" t="s">
        <v>114</v>
      </c>
      <c r="C1835" s="17">
        <v>0.12023661294734</v>
      </c>
      <c r="D1835" s="17">
        <v>7.3012211086298295E-2</v>
      </c>
      <c r="E1835" s="17">
        <v>0.16231662919051101</v>
      </c>
      <c r="F1835" s="17"/>
      <c r="G1835" s="17">
        <v>0.15720134911637601</v>
      </c>
      <c r="H1835" s="17">
        <v>0.109764248189851</v>
      </c>
      <c r="I1835" s="17">
        <v>0.13518133650317701</v>
      </c>
      <c r="J1835" s="17">
        <v>0.13772245536955199</v>
      </c>
      <c r="K1835" s="17">
        <v>0.11015394333702599</v>
      </c>
      <c r="L1835" s="17">
        <v>9.0819231544110701E-2</v>
      </c>
      <c r="M1835" s="17"/>
      <c r="N1835" s="17">
        <v>0.169609048315638</v>
      </c>
      <c r="O1835" s="17">
        <v>0.13091465350887799</v>
      </c>
      <c r="P1835" s="17">
        <v>7.9504757144486807E-2</v>
      </c>
      <c r="Q1835" s="17">
        <v>0.102338073071838</v>
      </c>
      <c r="R1835" s="17">
        <v>5.5972017900116099E-2</v>
      </c>
      <c r="S1835" s="17"/>
      <c r="T1835" s="17">
        <v>0.14193307662573901</v>
      </c>
      <c r="U1835" s="17">
        <v>9.7203180165097394E-2</v>
      </c>
      <c r="V1835" s="17">
        <v>0.12530098218538099</v>
      </c>
      <c r="W1835" s="17">
        <v>0.116786743854567</v>
      </c>
      <c r="X1835" s="17"/>
      <c r="Y1835" s="17">
        <v>0.129112627354872</v>
      </c>
      <c r="Z1835" s="17">
        <v>0.10473353802155499</v>
      </c>
      <c r="AA1835" s="17">
        <v>0.14274160077220699</v>
      </c>
      <c r="AB1835" s="17">
        <v>0.11699421299989</v>
      </c>
      <c r="AC1835" s="17">
        <v>0.141815350233024</v>
      </c>
      <c r="AD1835" s="17">
        <v>0.142754478779687</v>
      </c>
      <c r="AE1835" s="17"/>
      <c r="AF1835" s="17">
        <v>0.12381940111168099</v>
      </c>
      <c r="AG1835" s="17">
        <v>0.11055240194454601</v>
      </c>
      <c r="AH1835" s="17"/>
      <c r="AI1835" s="17">
        <v>0.26702835387769602</v>
      </c>
      <c r="AJ1835" s="17">
        <v>0.14576668272919699</v>
      </c>
      <c r="AK1835" s="17">
        <v>0.14408730704793701</v>
      </c>
      <c r="AL1835" s="17">
        <v>8.3010807996538899E-2</v>
      </c>
      <c r="AM1835" s="17">
        <v>9.2729947652850003E-2</v>
      </c>
      <c r="AN1835" s="17">
        <v>3.8067210833169801E-2</v>
      </c>
      <c r="AO1835" s="17">
        <v>3.8083711279212999E-2</v>
      </c>
      <c r="AP1835" s="17"/>
      <c r="AQ1835" s="17">
        <v>9.9445841419407294E-2</v>
      </c>
      <c r="AR1835" s="17">
        <v>0.100920702020524</v>
      </c>
      <c r="AS1835" s="17"/>
      <c r="AT1835" s="17">
        <v>6.61702904653797E-2</v>
      </c>
      <c r="AU1835" s="17">
        <v>0.137468848350251</v>
      </c>
      <c r="AV1835" s="17">
        <v>7.4921658823649401E-2</v>
      </c>
      <c r="AW1835" s="17"/>
      <c r="AX1835" s="17">
        <v>0.118095303014372</v>
      </c>
      <c r="AY1835" s="17">
        <v>0.121010098536652</v>
      </c>
      <c r="AZ1835" s="17"/>
      <c r="BA1835" s="17">
        <v>0.101087921651588</v>
      </c>
      <c r="BB1835" s="17">
        <v>9.6067453441166101E-2</v>
      </c>
      <c r="BC1835" s="17">
        <v>9.9126548253128804E-2</v>
      </c>
      <c r="BD1835" s="17">
        <v>0.110040860917113</v>
      </c>
      <c r="BE1835" s="17">
        <v>9.1218169711486094E-2</v>
      </c>
      <c r="BF1835" s="17"/>
      <c r="BG1835" s="17">
        <v>9.7238633415777695E-2</v>
      </c>
      <c r="BH1835" s="17">
        <v>9.5985622830570702E-2</v>
      </c>
    </row>
    <row r="1836" spans="2:60" x14ac:dyDescent="0.35">
      <c r="B1836" t="s">
        <v>540</v>
      </c>
      <c r="C1836" s="17">
        <v>0.54693229431489199</v>
      </c>
      <c r="D1836" s="17">
        <v>0.57925328117612196</v>
      </c>
      <c r="E1836" s="17">
        <v>0.51428791112880101</v>
      </c>
      <c r="F1836" s="17"/>
      <c r="G1836" s="17">
        <v>0.54746158433723102</v>
      </c>
      <c r="H1836" s="17">
        <v>0.55658730235705101</v>
      </c>
      <c r="I1836" s="17">
        <v>0.59323467948252295</v>
      </c>
      <c r="J1836" s="17">
        <v>0.49506797832341898</v>
      </c>
      <c r="K1836" s="17">
        <v>0.48668376353509102</v>
      </c>
      <c r="L1836" s="17">
        <v>0.588621634979413</v>
      </c>
      <c r="M1836" s="17"/>
      <c r="N1836" s="17">
        <v>0.46843683295493499</v>
      </c>
      <c r="O1836" s="17">
        <v>0.55401524640300404</v>
      </c>
      <c r="P1836" s="17">
        <v>0.56074613937449402</v>
      </c>
      <c r="Q1836" s="17">
        <v>0.56678148807220996</v>
      </c>
      <c r="R1836" s="17">
        <v>0.66270756064190495</v>
      </c>
      <c r="S1836" s="17"/>
      <c r="T1836" s="17">
        <v>0.61077938151997802</v>
      </c>
      <c r="U1836" s="17">
        <v>0.53937185406528998</v>
      </c>
      <c r="V1836" s="17">
        <v>0.52368364820437197</v>
      </c>
      <c r="W1836" s="17">
        <v>0.54522723301664899</v>
      </c>
      <c r="X1836" s="17"/>
      <c r="Y1836" s="17">
        <v>0.57637886655149495</v>
      </c>
      <c r="Z1836" s="17">
        <v>0.55887271476264799</v>
      </c>
      <c r="AA1836" s="17">
        <v>0.55714065059853102</v>
      </c>
      <c r="AB1836" s="17">
        <v>0.46623983928262402</v>
      </c>
      <c r="AC1836" s="17">
        <v>0.59699179196932295</v>
      </c>
      <c r="AD1836" s="17">
        <v>0.48005525217585199</v>
      </c>
      <c r="AE1836" s="17"/>
      <c r="AF1836" s="17">
        <v>0.52935954840829202</v>
      </c>
      <c r="AG1836" s="17">
        <v>0.57264865004643595</v>
      </c>
      <c r="AH1836" s="17"/>
      <c r="AI1836" s="17">
        <v>0.31966195538317399</v>
      </c>
      <c r="AJ1836" s="17">
        <v>0.47698793768373898</v>
      </c>
      <c r="AK1836" s="17">
        <v>0.48861596882242703</v>
      </c>
      <c r="AL1836" s="17">
        <v>0.58046454712109896</v>
      </c>
      <c r="AM1836" s="17">
        <v>0.63272947396361201</v>
      </c>
      <c r="AN1836" s="17">
        <v>0.720913597859133</v>
      </c>
      <c r="AO1836" s="17">
        <v>0.65344993413774199</v>
      </c>
      <c r="AP1836" s="17"/>
      <c r="AQ1836" s="17">
        <v>0.72801128844047902</v>
      </c>
      <c r="AR1836" s="17">
        <v>0.39175093495434998</v>
      </c>
      <c r="AS1836" s="17"/>
      <c r="AT1836" s="17">
        <v>0.81984114303109101</v>
      </c>
      <c r="AU1836" s="17">
        <v>0.50296499786367299</v>
      </c>
      <c r="AV1836" s="17">
        <v>0.45861850890893602</v>
      </c>
      <c r="AW1836" s="17"/>
      <c r="AX1836" s="17">
        <v>0.56204201024634304</v>
      </c>
      <c r="AY1836" s="17">
        <v>0.54147435132791299</v>
      </c>
      <c r="AZ1836" s="17"/>
      <c r="BA1836" s="17">
        <v>0.53277898612420804</v>
      </c>
      <c r="BB1836" s="17">
        <v>0.64267146571141598</v>
      </c>
      <c r="BC1836" s="17">
        <v>0.67854915304179397</v>
      </c>
      <c r="BD1836" s="17">
        <v>0.60474288953974398</v>
      </c>
      <c r="BE1836" s="17">
        <v>0.14211787244596899</v>
      </c>
      <c r="BF1836" s="17"/>
      <c r="BG1836" s="17">
        <v>0.61703563533492101</v>
      </c>
      <c r="BH1836" s="17">
        <v>0.25929256636279902</v>
      </c>
    </row>
    <row r="1837" spans="2:60" x14ac:dyDescent="0.35">
      <c r="B1837" t="s">
        <v>541</v>
      </c>
      <c r="C1837" s="17">
        <v>0.114244419818368</v>
      </c>
      <c r="D1837" s="17">
        <v>0.136546306387552</v>
      </c>
      <c r="E1837" s="17">
        <v>9.43768158332393E-2</v>
      </c>
      <c r="F1837" s="17"/>
      <c r="G1837" s="17">
        <v>0.113004492553773</v>
      </c>
      <c r="H1837" s="17">
        <v>0.114797436933342</v>
      </c>
      <c r="I1837" s="17">
        <v>7.1503522540288897E-2</v>
      </c>
      <c r="J1837" s="17">
        <v>0.10450660049598801</v>
      </c>
      <c r="K1837" s="17">
        <v>0.16594087030834001</v>
      </c>
      <c r="L1837" s="17">
        <v>0.11473789141151999</v>
      </c>
      <c r="M1837" s="17"/>
      <c r="N1837" s="17">
        <v>0.102355339658186</v>
      </c>
      <c r="O1837" s="17">
        <v>0.100731092084776</v>
      </c>
      <c r="P1837" s="17">
        <v>0.13545749270131099</v>
      </c>
      <c r="Q1837" s="17">
        <v>0.12964964381813299</v>
      </c>
      <c r="R1837" s="17">
        <v>0.101278062094416</v>
      </c>
      <c r="S1837" s="17"/>
      <c r="T1837" s="17">
        <v>7.7952943566134206E-2</v>
      </c>
      <c r="U1837" s="17">
        <v>0.11137460559559299</v>
      </c>
      <c r="V1837" s="17">
        <v>0.121091440136378</v>
      </c>
      <c r="W1837" s="17">
        <v>0.131591411315647</v>
      </c>
      <c r="X1837" s="17"/>
      <c r="Y1837" s="17">
        <v>8.7534854612035501E-2</v>
      </c>
      <c r="Z1837" s="17">
        <v>0.12159197407849</v>
      </c>
      <c r="AA1837" s="17">
        <v>0.154787242222822</v>
      </c>
      <c r="AB1837" s="17">
        <v>0.134147289077337</v>
      </c>
      <c r="AC1837" s="17">
        <v>5.1711350879158097E-2</v>
      </c>
      <c r="AD1837" s="17">
        <v>0.13982987447067499</v>
      </c>
      <c r="AE1837" s="17"/>
      <c r="AF1837" s="17">
        <v>0.11329786096922501</v>
      </c>
      <c r="AG1837" s="17">
        <v>0.116842350698837</v>
      </c>
      <c r="AH1837" s="17"/>
      <c r="AI1837" s="17">
        <v>0.13313261431147999</v>
      </c>
      <c r="AJ1837" s="17">
        <v>0.13330491645730799</v>
      </c>
      <c r="AK1837" s="17">
        <v>9.4084599443132202E-2</v>
      </c>
      <c r="AL1837" s="17">
        <v>0.111248467297524</v>
      </c>
      <c r="AM1837" s="17">
        <v>0.10635399070608099</v>
      </c>
      <c r="AN1837" s="17">
        <v>0.10814326232204501</v>
      </c>
      <c r="AO1837" s="17">
        <v>0.14647176836810799</v>
      </c>
      <c r="AP1837" s="17"/>
      <c r="AQ1837" s="17">
        <v>3.2162196867183003E-2</v>
      </c>
      <c r="AR1837" s="17">
        <v>0.225642264940139</v>
      </c>
      <c r="AS1837" s="17"/>
      <c r="AT1837" s="17">
        <v>2.1092465506941299E-2</v>
      </c>
      <c r="AU1837" s="17">
        <v>8.4672505954586502E-2</v>
      </c>
      <c r="AV1837" s="17">
        <v>0.22875413229185501</v>
      </c>
      <c r="AW1837" s="17"/>
      <c r="AX1837" s="17">
        <v>9.5529979296739398E-2</v>
      </c>
      <c r="AY1837" s="17">
        <v>0.121004464141084</v>
      </c>
      <c r="AZ1837" s="17"/>
      <c r="BA1837" s="17">
        <v>0.127975903237488</v>
      </c>
      <c r="BB1837" s="17">
        <v>5.3977346730312403E-2</v>
      </c>
      <c r="BC1837" s="17">
        <v>5.5386670238791902E-2</v>
      </c>
      <c r="BD1837" s="17">
        <v>6.0951213202535798E-2</v>
      </c>
      <c r="BE1837" s="17">
        <v>0.41123047525610601</v>
      </c>
      <c r="BF1837" s="17"/>
      <c r="BG1837" s="17">
        <v>7.1239805907220705E-2</v>
      </c>
      <c r="BH1837" s="17">
        <v>0.32251096420506298</v>
      </c>
    </row>
    <row r="1838" spans="2:60" x14ac:dyDescent="0.35">
      <c r="B1838" t="s">
        <v>318</v>
      </c>
      <c r="C1838" s="17">
        <v>0.43268787449652302</v>
      </c>
      <c r="D1838" s="17">
        <v>0.44270697478857002</v>
      </c>
      <c r="E1838" s="17">
        <v>0.41991109529556198</v>
      </c>
      <c r="F1838" s="17"/>
      <c r="G1838" s="17">
        <v>0.43445709178345798</v>
      </c>
      <c r="H1838" s="17">
        <v>0.44178986542370902</v>
      </c>
      <c r="I1838" s="17">
        <v>0.52173115694223404</v>
      </c>
      <c r="J1838" s="17">
        <v>0.390561377827431</v>
      </c>
      <c r="K1838" s="17">
        <v>0.32074289322675098</v>
      </c>
      <c r="L1838" s="17">
        <v>0.47388374356789298</v>
      </c>
      <c r="M1838" s="17"/>
      <c r="N1838" s="17">
        <v>0.36608149329674899</v>
      </c>
      <c r="O1838" s="17">
        <v>0.45328415431822799</v>
      </c>
      <c r="P1838" s="17">
        <v>0.425288646673184</v>
      </c>
      <c r="Q1838" s="17">
        <v>0.43713184425407697</v>
      </c>
      <c r="R1838" s="17">
        <v>0.56142949854748903</v>
      </c>
      <c r="S1838" s="17"/>
      <c r="T1838" s="17">
        <v>0.53282643795384399</v>
      </c>
      <c r="U1838" s="17">
        <v>0.427997248469697</v>
      </c>
      <c r="V1838" s="17">
        <v>0.40259220806799401</v>
      </c>
      <c r="W1838" s="17">
        <v>0.41363582170100199</v>
      </c>
      <c r="X1838" s="17"/>
      <c r="Y1838" s="17">
        <v>0.48884401193945998</v>
      </c>
      <c r="Z1838" s="17">
        <v>0.43728074068415801</v>
      </c>
      <c r="AA1838" s="17">
        <v>0.40235340837570899</v>
      </c>
      <c r="AB1838" s="17">
        <v>0.332092550205287</v>
      </c>
      <c r="AC1838" s="17">
        <v>0.54528044109016505</v>
      </c>
      <c r="AD1838" s="17">
        <v>0.34022537770517702</v>
      </c>
      <c r="AE1838" s="17"/>
      <c r="AF1838" s="17">
        <v>0.41606168743906702</v>
      </c>
      <c r="AG1838" s="17">
        <v>0.45580629934759798</v>
      </c>
      <c r="AH1838" s="17"/>
      <c r="AI1838" s="17">
        <v>0.186529341071694</v>
      </c>
      <c r="AJ1838" s="17">
        <v>0.34368302122643202</v>
      </c>
      <c r="AK1838" s="17">
        <v>0.39453136937929401</v>
      </c>
      <c r="AL1838" s="17">
        <v>0.46921607982357499</v>
      </c>
      <c r="AM1838" s="17">
        <v>0.52637548325753103</v>
      </c>
      <c r="AN1838" s="17">
        <v>0.61277033553708704</v>
      </c>
      <c r="AO1838" s="17">
        <v>0.50697816576963395</v>
      </c>
      <c r="AP1838" s="17"/>
      <c r="AQ1838" s="17">
        <v>0.695849091573296</v>
      </c>
      <c r="AR1838" s="17">
        <v>0.16610867001421201</v>
      </c>
      <c r="AS1838" s="17"/>
      <c r="AT1838" s="17">
        <v>0.79874867752415002</v>
      </c>
      <c r="AU1838" s="17">
        <v>0.41829249190908702</v>
      </c>
      <c r="AV1838" s="17">
        <v>0.22986437661708001</v>
      </c>
      <c r="AW1838" s="17"/>
      <c r="AX1838" s="17">
        <v>0.46651203094960397</v>
      </c>
      <c r="AY1838" s="17">
        <v>0.42046988718682898</v>
      </c>
      <c r="AZ1838" s="17"/>
      <c r="BA1838" s="17">
        <v>0.40480308288672101</v>
      </c>
      <c r="BB1838" s="17">
        <v>0.58869411898110402</v>
      </c>
      <c r="BC1838" s="17">
        <v>0.62316248280300202</v>
      </c>
      <c r="BD1838" s="17">
        <v>0.54379167633720804</v>
      </c>
      <c r="BE1838" s="17">
        <v>-0.26911260281013699</v>
      </c>
      <c r="BF1838" s="17"/>
      <c r="BG1838" s="17">
        <v>0.545795829427701</v>
      </c>
      <c r="BH1838" s="17">
        <v>-6.3218397842263699E-2</v>
      </c>
    </row>
    <row r="1839" spans="2:60" x14ac:dyDescent="0.35">
      <c r="C1839" s="17"/>
      <c r="D1839" s="17"/>
      <c r="E1839" s="17"/>
      <c r="F1839" s="17"/>
      <c r="G1839" s="17"/>
      <c r="H1839" s="17"/>
      <c r="I1839" s="17"/>
      <c r="J1839" s="17"/>
      <c r="K1839" s="17"/>
      <c r="L1839" s="17"/>
      <c r="M1839" s="17"/>
      <c r="N1839" s="17"/>
      <c r="O1839" s="17"/>
      <c r="P1839" s="17"/>
      <c r="Q1839" s="17"/>
      <c r="R1839" s="17"/>
      <c r="S1839" s="17"/>
      <c r="T1839" s="17"/>
      <c r="U1839" s="17"/>
      <c r="V1839" s="17"/>
      <c r="W1839" s="17"/>
      <c r="X1839" s="17"/>
      <c r="Y1839" s="17"/>
      <c r="Z1839" s="17"/>
      <c r="AA1839" s="17"/>
      <c r="AB1839" s="17"/>
      <c r="AC1839" s="17"/>
      <c r="AD1839" s="17"/>
      <c r="AE1839" s="17"/>
      <c r="AF1839" s="17"/>
      <c r="AG1839" s="17"/>
      <c r="AH1839" s="17"/>
      <c r="AI1839" s="17"/>
      <c r="AJ1839" s="17"/>
      <c r="AK1839" s="17"/>
      <c r="AL1839" s="17"/>
      <c r="AM1839" s="17"/>
      <c r="AN1839" s="17"/>
      <c r="AO1839" s="17"/>
      <c r="AP1839" s="17"/>
      <c r="AQ1839" s="17"/>
      <c r="AR1839" s="17"/>
      <c r="AS1839" s="17"/>
      <c r="AT1839" s="17"/>
      <c r="AU1839" s="17"/>
      <c r="AV1839" s="17"/>
      <c r="AW1839" s="17"/>
      <c r="AX1839" s="17"/>
      <c r="AY1839" s="17"/>
      <c r="AZ1839" s="17"/>
      <c r="BA1839" s="17"/>
      <c r="BB1839" s="17"/>
      <c r="BC1839" s="17"/>
      <c r="BD1839" s="17"/>
      <c r="BE1839" s="17"/>
      <c r="BF1839" s="17"/>
      <c r="BG1839" s="17"/>
      <c r="BH1839" s="17"/>
    </row>
    <row r="1840" spans="2:60" x14ac:dyDescent="0.35">
      <c r="B1840" s="6" t="s">
        <v>547</v>
      </c>
      <c r="C1840" s="17"/>
      <c r="D1840" s="17"/>
      <c r="E1840" s="17"/>
      <c r="F1840" s="17"/>
      <c r="G1840" s="17"/>
      <c r="H1840" s="17"/>
      <c r="I1840" s="17"/>
      <c r="J1840" s="17"/>
      <c r="K1840" s="17"/>
      <c r="L1840" s="17"/>
      <c r="M1840" s="17"/>
      <c r="N1840" s="17"/>
      <c r="O1840" s="17"/>
      <c r="P1840" s="17"/>
      <c r="Q1840" s="17"/>
      <c r="R1840" s="17"/>
      <c r="S1840" s="17"/>
      <c r="T1840" s="17"/>
      <c r="U1840" s="17"/>
      <c r="V1840" s="17"/>
      <c r="W1840" s="17"/>
      <c r="X1840" s="17"/>
      <c r="Y1840" s="17"/>
      <c r="Z1840" s="17"/>
      <c r="AA1840" s="17"/>
      <c r="AB1840" s="17"/>
      <c r="AC1840" s="17"/>
      <c r="AD1840" s="17"/>
      <c r="AE1840" s="17"/>
      <c r="AF1840" s="17"/>
      <c r="AG1840" s="17"/>
      <c r="AH1840" s="17"/>
      <c r="AI1840" s="17"/>
      <c r="AJ1840" s="17"/>
      <c r="AK1840" s="17"/>
      <c r="AL1840" s="17"/>
      <c r="AM1840" s="17"/>
      <c r="AN1840" s="17"/>
      <c r="AO1840" s="17"/>
      <c r="AP1840" s="17"/>
      <c r="AQ1840" s="17"/>
      <c r="AR1840" s="17"/>
      <c r="AS1840" s="17"/>
      <c r="AT1840" s="17"/>
      <c r="AU1840" s="17"/>
      <c r="AV1840" s="17"/>
      <c r="AW1840" s="17"/>
      <c r="AX1840" s="17"/>
      <c r="AY1840" s="17"/>
      <c r="AZ1840" s="17"/>
      <c r="BA1840" s="17"/>
      <c r="BB1840" s="17"/>
      <c r="BC1840" s="17"/>
      <c r="BD1840" s="17"/>
      <c r="BE1840" s="17"/>
      <c r="BF1840" s="17"/>
      <c r="BG1840" s="17"/>
      <c r="BH1840" s="17"/>
    </row>
    <row r="1841" spans="2:60" x14ac:dyDescent="0.35">
      <c r="B1841" s="24" t="s">
        <v>97</v>
      </c>
      <c r="C1841" s="17"/>
      <c r="D1841" s="17"/>
      <c r="E1841" s="17"/>
      <c r="F1841" s="17"/>
      <c r="G1841" s="17"/>
      <c r="H1841" s="17"/>
      <c r="I1841" s="17"/>
      <c r="J1841" s="17"/>
      <c r="K1841" s="17"/>
      <c r="L1841" s="17"/>
      <c r="M1841" s="17"/>
      <c r="N1841" s="17"/>
      <c r="O1841" s="17"/>
      <c r="P1841" s="17"/>
      <c r="Q1841" s="17"/>
      <c r="R1841" s="17"/>
      <c r="S1841" s="17"/>
      <c r="T1841" s="17"/>
      <c r="U1841" s="17"/>
      <c r="V1841" s="17"/>
      <c r="W1841" s="17"/>
      <c r="X1841" s="17"/>
      <c r="Y1841" s="17"/>
      <c r="Z1841" s="17"/>
      <c r="AA1841" s="17"/>
      <c r="AB1841" s="17"/>
      <c r="AC1841" s="17"/>
      <c r="AD1841" s="17"/>
      <c r="AE1841" s="17"/>
      <c r="AF1841" s="17"/>
      <c r="AG1841" s="17"/>
      <c r="AH1841" s="17"/>
      <c r="AI1841" s="17"/>
      <c r="AJ1841" s="17"/>
      <c r="AK1841" s="17"/>
      <c r="AL1841" s="17"/>
      <c r="AM1841" s="17"/>
      <c r="AN1841" s="17"/>
      <c r="AO1841" s="17"/>
      <c r="AP1841" s="17"/>
      <c r="AQ1841" s="17"/>
      <c r="AR1841" s="17"/>
      <c r="AS1841" s="17"/>
      <c r="AT1841" s="17"/>
      <c r="AU1841" s="17"/>
      <c r="AV1841" s="17"/>
      <c r="AW1841" s="17"/>
      <c r="AX1841" s="17"/>
      <c r="AY1841" s="17"/>
      <c r="AZ1841" s="17"/>
      <c r="BA1841" s="17"/>
      <c r="BB1841" s="17"/>
      <c r="BC1841" s="17"/>
      <c r="BD1841" s="17"/>
      <c r="BE1841" s="17"/>
      <c r="BF1841" s="17"/>
      <c r="BG1841" s="17"/>
      <c r="BH1841" s="17"/>
    </row>
    <row r="1842" spans="2:60" x14ac:dyDescent="0.35">
      <c r="B1842" t="s">
        <v>535</v>
      </c>
      <c r="C1842" s="17">
        <v>0.28340938311675101</v>
      </c>
      <c r="D1842" s="17">
        <v>0.30472955813145403</v>
      </c>
      <c r="E1842" s="17">
        <v>0.26060012666416399</v>
      </c>
      <c r="F1842" s="17"/>
      <c r="G1842" s="17">
        <v>0.30135821080356501</v>
      </c>
      <c r="H1842" s="17">
        <v>0.24072529923943101</v>
      </c>
      <c r="I1842" s="17">
        <v>0.35633042268445497</v>
      </c>
      <c r="J1842" s="17">
        <v>0.26980077230016503</v>
      </c>
      <c r="K1842" s="17">
        <v>0.204265671726681</v>
      </c>
      <c r="L1842" s="17">
        <v>0.324749351282696</v>
      </c>
      <c r="M1842" s="17"/>
      <c r="N1842" s="17">
        <v>0.26682747698728898</v>
      </c>
      <c r="O1842" s="17">
        <v>0.29085334669346202</v>
      </c>
      <c r="P1842" s="17">
        <v>0.25509437666720902</v>
      </c>
      <c r="Q1842" s="17">
        <v>0.30721607677676999</v>
      </c>
      <c r="R1842" s="17">
        <v>0.38324935803311599</v>
      </c>
      <c r="S1842" s="17"/>
      <c r="T1842" s="17">
        <v>0.31692628774696702</v>
      </c>
      <c r="U1842" s="17">
        <v>0.252283807681005</v>
      </c>
      <c r="V1842" s="17">
        <v>0.28274736699602998</v>
      </c>
      <c r="W1842" s="17">
        <v>0.28772786355149899</v>
      </c>
      <c r="X1842" s="17"/>
      <c r="Y1842" s="17">
        <v>0.30893534669267803</v>
      </c>
      <c r="Z1842" s="17">
        <v>0.26736895172631803</v>
      </c>
      <c r="AA1842" s="17">
        <v>0.29388430625022399</v>
      </c>
      <c r="AB1842" s="17">
        <v>0.28492054523163302</v>
      </c>
      <c r="AC1842" s="17">
        <v>0.29995801615154399</v>
      </c>
      <c r="AD1842" s="17">
        <v>0.26102200205312098</v>
      </c>
      <c r="AE1842" s="17"/>
      <c r="AF1842" s="17">
        <v>0.27903771193002402</v>
      </c>
      <c r="AG1842" s="17">
        <v>0.28860228148650302</v>
      </c>
      <c r="AH1842" s="17"/>
      <c r="AI1842" s="17">
        <v>0.20565918048812301</v>
      </c>
      <c r="AJ1842" s="17">
        <v>0.246897151824293</v>
      </c>
      <c r="AK1842" s="17">
        <v>0.258497778948581</v>
      </c>
      <c r="AL1842" s="17">
        <v>0.24577497419156699</v>
      </c>
      <c r="AM1842" s="17">
        <v>0.33385177769767199</v>
      </c>
      <c r="AN1842" s="17">
        <v>0.35153941574824699</v>
      </c>
      <c r="AO1842" s="17">
        <v>0.44257601026033599</v>
      </c>
      <c r="AP1842" s="17"/>
      <c r="AQ1842" s="17">
        <v>0.44833258758941702</v>
      </c>
      <c r="AR1842" s="17">
        <v>0.135952458639721</v>
      </c>
      <c r="AS1842" s="17"/>
      <c r="AT1842" s="17">
        <v>0.55673418216944703</v>
      </c>
      <c r="AU1842" s="17">
        <v>0.23605464249483099</v>
      </c>
      <c r="AV1842" s="17">
        <v>0.173761489434271</v>
      </c>
      <c r="AW1842" s="17"/>
      <c r="AX1842" s="17">
        <v>0.28799282458745201</v>
      </c>
      <c r="AY1842" s="17">
        <v>0.28175374893112298</v>
      </c>
      <c r="AZ1842" s="17"/>
      <c r="BA1842" s="17">
        <v>0.27259857057284598</v>
      </c>
      <c r="BB1842" s="17">
        <v>0.33832056055484799</v>
      </c>
      <c r="BC1842" s="17">
        <v>0.36973305734909201</v>
      </c>
      <c r="BD1842" s="17">
        <v>0.34596792062883702</v>
      </c>
      <c r="BE1842" s="17">
        <v>2.3225966706105401E-2</v>
      </c>
      <c r="BF1842" s="17"/>
      <c r="BG1842" s="17">
        <v>0.32298886730783899</v>
      </c>
      <c r="BH1842" s="17">
        <v>0.104970767068577</v>
      </c>
    </row>
    <row r="1843" spans="2:60" x14ac:dyDescent="0.35">
      <c r="B1843" t="s">
        <v>536</v>
      </c>
      <c r="C1843" s="17">
        <v>0.24477854994502199</v>
      </c>
      <c r="D1843" s="17">
        <v>0.23609778835477199</v>
      </c>
      <c r="E1843" s="17">
        <v>0.25394440404162399</v>
      </c>
      <c r="F1843" s="17"/>
      <c r="G1843" s="17">
        <v>0.246361488228693</v>
      </c>
      <c r="H1843" s="17">
        <v>0.27113955161105702</v>
      </c>
      <c r="I1843" s="17">
        <v>0.22287101442884899</v>
      </c>
      <c r="J1843" s="17">
        <v>0.23896788585901901</v>
      </c>
      <c r="K1843" s="17">
        <v>0.24397687455865899</v>
      </c>
      <c r="L1843" s="17">
        <v>0.24362668920666</v>
      </c>
      <c r="M1843" s="17"/>
      <c r="N1843" s="17">
        <v>0.21066708864092201</v>
      </c>
      <c r="O1843" s="17">
        <v>0.25337180275908899</v>
      </c>
      <c r="P1843" s="17">
        <v>0.26252692313421699</v>
      </c>
      <c r="Q1843" s="17">
        <v>0.27310255863187499</v>
      </c>
      <c r="R1843" s="17">
        <v>0.202869027536378</v>
      </c>
      <c r="S1843" s="17"/>
      <c r="T1843" s="17">
        <v>0.289292114665617</v>
      </c>
      <c r="U1843" s="17">
        <v>0.25616403083689498</v>
      </c>
      <c r="V1843" s="17">
        <v>0.222552856928936</v>
      </c>
      <c r="W1843" s="17">
        <v>0.238698717694423</v>
      </c>
      <c r="X1843" s="17"/>
      <c r="Y1843" s="17">
        <v>0.27144711001078797</v>
      </c>
      <c r="Z1843" s="17">
        <v>0.229652611195163</v>
      </c>
      <c r="AA1843" s="17">
        <v>0.26386174952480301</v>
      </c>
      <c r="AB1843" s="17">
        <v>0.207883309250634</v>
      </c>
      <c r="AC1843" s="17">
        <v>0.35930361666630201</v>
      </c>
      <c r="AD1843" s="17">
        <v>0.23649924337814501</v>
      </c>
      <c r="AE1843" s="17"/>
      <c r="AF1843" s="17">
        <v>0.24538699641470799</v>
      </c>
      <c r="AG1843" s="17">
        <v>0.24361802991804499</v>
      </c>
      <c r="AH1843" s="17"/>
      <c r="AI1843" s="17">
        <v>0.19380781095261301</v>
      </c>
      <c r="AJ1843" s="17">
        <v>0.20296508273727101</v>
      </c>
      <c r="AK1843" s="17">
        <v>0.25018216960773898</v>
      </c>
      <c r="AL1843" s="17">
        <v>0.245379926958946</v>
      </c>
      <c r="AM1843" s="17">
        <v>0.27059182723077602</v>
      </c>
      <c r="AN1843" s="17">
        <v>0.32524505105461199</v>
      </c>
      <c r="AO1843" s="17">
        <v>0.20084005562316701</v>
      </c>
      <c r="AP1843" s="17"/>
      <c r="AQ1843" s="17">
        <v>0.28520600482034397</v>
      </c>
      <c r="AR1843" s="17">
        <v>0.18523944966152101</v>
      </c>
      <c r="AS1843" s="17"/>
      <c r="AT1843" s="17">
        <v>0.25626693757493701</v>
      </c>
      <c r="AU1843" s="17">
        <v>0.26423553760295598</v>
      </c>
      <c r="AV1843" s="17">
        <v>0.22132984084121299</v>
      </c>
      <c r="AW1843" s="17"/>
      <c r="AX1843" s="17">
        <v>0.25950174730549702</v>
      </c>
      <c r="AY1843" s="17">
        <v>0.239460225487827</v>
      </c>
      <c r="AZ1843" s="17"/>
      <c r="BA1843" s="17">
        <v>0.275700142998694</v>
      </c>
      <c r="BB1843" s="17">
        <v>0.29577171136542502</v>
      </c>
      <c r="BC1843" s="17">
        <v>0.28312612374870499</v>
      </c>
      <c r="BD1843" s="17">
        <v>0.28940300734885299</v>
      </c>
      <c r="BE1843" s="17">
        <v>4.1938571114302998E-2</v>
      </c>
      <c r="BF1843" s="17"/>
      <c r="BG1843" s="17">
        <v>0.29108939530546701</v>
      </c>
      <c r="BH1843" s="17">
        <v>0.1046169142641</v>
      </c>
    </row>
    <row r="1844" spans="2:60" x14ac:dyDescent="0.35">
      <c r="B1844" t="s">
        <v>537</v>
      </c>
      <c r="C1844" s="17">
        <v>0.209165286560234</v>
      </c>
      <c r="D1844" s="17">
        <v>0.19626986458509299</v>
      </c>
      <c r="E1844" s="17">
        <v>0.224668621538862</v>
      </c>
      <c r="F1844" s="17"/>
      <c r="G1844" s="17">
        <v>0.16650397254854299</v>
      </c>
      <c r="H1844" s="17">
        <v>0.244608331549901</v>
      </c>
      <c r="I1844" s="17">
        <v>0.20502942709001901</v>
      </c>
      <c r="J1844" s="17">
        <v>0.21533296084037401</v>
      </c>
      <c r="K1844" s="17">
        <v>0.22591366218789999</v>
      </c>
      <c r="L1844" s="17">
        <v>0.188935818110851</v>
      </c>
      <c r="M1844" s="17"/>
      <c r="N1844" s="17">
        <v>0.24578927352072999</v>
      </c>
      <c r="O1844" s="17">
        <v>0.222540256284844</v>
      </c>
      <c r="P1844" s="17">
        <v>0.222371899643452</v>
      </c>
      <c r="Q1844" s="17">
        <v>0.16913322955658699</v>
      </c>
      <c r="R1844" s="17">
        <v>0.125783586374032</v>
      </c>
      <c r="S1844" s="17"/>
      <c r="T1844" s="17">
        <v>0.18375771487152301</v>
      </c>
      <c r="U1844" s="17">
        <v>0.20288116238784101</v>
      </c>
      <c r="V1844" s="17">
        <v>0.23658520848182499</v>
      </c>
      <c r="W1844" s="17">
        <v>0.18896996689986301</v>
      </c>
      <c r="X1844" s="17"/>
      <c r="Y1844" s="17">
        <v>0.184941271212342</v>
      </c>
      <c r="Z1844" s="17">
        <v>0.233141300532788</v>
      </c>
      <c r="AA1844" s="17">
        <v>0.107032612734142</v>
      </c>
      <c r="AB1844" s="17">
        <v>0.205500779153753</v>
      </c>
      <c r="AC1844" s="17">
        <v>7.9545509384500696E-2</v>
      </c>
      <c r="AD1844" s="17">
        <v>0.24134789737208601</v>
      </c>
      <c r="AE1844" s="17"/>
      <c r="AF1844" s="17">
        <v>0.216891982331573</v>
      </c>
      <c r="AG1844" s="17">
        <v>0.19962358365982</v>
      </c>
      <c r="AH1844" s="17"/>
      <c r="AI1844" s="17">
        <v>0.21628650930499699</v>
      </c>
      <c r="AJ1844" s="17">
        <v>0.269430005400703</v>
      </c>
      <c r="AK1844" s="17">
        <v>0.22789942760673601</v>
      </c>
      <c r="AL1844" s="17">
        <v>0.25559482346613399</v>
      </c>
      <c r="AM1844" s="17">
        <v>0.16276929049358799</v>
      </c>
      <c r="AN1844" s="17">
        <v>0.116456346942965</v>
      </c>
      <c r="AO1844" s="17">
        <v>6.6251274789491194E-2</v>
      </c>
      <c r="AP1844" s="17"/>
      <c r="AQ1844" s="17">
        <v>0.14808234653996599</v>
      </c>
      <c r="AR1844" s="17">
        <v>0.26153618935874301</v>
      </c>
      <c r="AS1844" s="17"/>
      <c r="AT1844" s="17">
        <v>0.101281401987382</v>
      </c>
      <c r="AU1844" s="17">
        <v>0.26810231134858697</v>
      </c>
      <c r="AV1844" s="17">
        <v>0.21032293428305401</v>
      </c>
      <c r="AW1844" s="17"/>
      <c r="AX1844" s="17">
        <v>0.194354243647134</v>
      </c>
      <c r="AY1844" s="17">
        <v>0.21451534265421601</v>
      </c>
      <c r="AZ1844" s="17"/>
      <c r="BA1844" s="17">
        <v>0.24264348555116699</v>
      </c>
      <c r="BB1844" s="17">
        <v>0.196632596810285</v>
      </c>
      <c r="BC1844" s="17">
        <v>0.20116885749201099</v>
      </c>
      <c r="BD1844" s="17">
        <v>0.180533843089872</v>
      </c>
      <c r="BE1844" s="17">
        <v>0.241449141013205</v>
      </c>
      <c r="BF1844" s="17"/>
      <c r="BG1844" s="17">
        <v>0.207366064138201</v>
      </c>
      <c r="BH1844" s="17">
        <v>0.22602037878616699</v>
      </c>
    </row>
    <row r="1845" spans="2:60" x14ac:dyDescent="0.35">
      <c r="B1845" t="s">
        <v>538</v>
      </c>
      <c r="C1845" s="17">
        <v>7.3583477819060605E-2</v>
      </c>
      <c r="D1845" s="17">
        <v>8.5175612269153295E-2</v>
      </c>
      <c r="E1845" s="17">
        <v>6.3726453077141795E-2</v>
      </c>
      <c r="F1845" s="17"/>
      <c r="G1845" s="17">
        <v>8.9809629343751501E-2</v>
      </c>
      <c r="H1845" s="17">
        <v>7.40285058994124E-2</v>
      </c>
      <c r="I1845" s="17">
        <v>5.2815476782539103E-2</v>
      </c>
      <c r="J1845" s="17">
        <v>5.3488457535499898E-2</v>
      </c>
      <c r="K1845" s="17">
        <v>9.5826837607659102E-2</v>
      </c>
      <c r="L1845" s="17">
        <v>7.7837302299826799E-2</v>
      </c>
      <c r="M1845" s="17"/>
      <c r="N1845" s="17">
        <v>5.0281094263255999E-2</v>
      </c>
      <c r="O1845" s="17">
        <v>6.1424436507721898E-2</v>
      </c>
      <c r="P1845" s="17">
        <v>9.3713096757121903E-2</v>
      </c>
      <c r="Q1845" s="17">
        <v>6.0333089990418198E-2</v>
      </c>
      <c r="R1845" s="17">
        <v>0.113694816998965</v>
      </c>
      <c r="S1845" s="17"/>
      <c r="T1845" s="17">
        <v>4.5553321026209098E-2</v>
      </c>
      <c r="U1845" s="17">
        <v>6.5260150172924095E-2</v>
      </c>
      <c r="V1845" s="17">
        <v>7.71552660949585E-2</v>
      </c>
      <c r="W1845" s="17">
        <v>9.5025678766870694E-2</v>
      </c>
      <c r="X1845" s="17"/>
      <c r="Y1845" s="17">
        <v>6.2970696431134496E-2</v>
      </c>
      <c r="Z1845" s="17">
        <v>8.3732019784305001E-2</v>
      </c>
      <c r="AA1845" s="17">
        <v>5.0945319305886999E-2</v>
      </c>
      <c r="AB1845" s="17">
        <v>9.4836838330756595E-2</v>
      </c>
      <c r="AC1845" s="17">
        <v>0.11686973659259101</v>
      </c>
      <c r="AD1845" s="17">
        <v>5.4741926949281303E-2</v>
      </c>
      <c r="AE1845" s="17"/>
      <c r="AF1845" s="17">
        <v>7.4948447697794199E-2</v>
      </c>
      <c r="AG1845" s="17">
        <v>7.3049428583788503E-2</v>
      </c>
      <c r="AH1845" s="17"/>
      <c r="AI1845" s="17">
        <v>4.1606719491891903E-2</v>
      </c>
      <c r="AJ1845" s="17">
        <v>7.6136301454855407E-2</v>
      </c>
      <c r="AK1845" s="17">
        <v>6.4930387915979701E-2</v>
      </c>
      <c r="AL1845" s="17">
        <v>9.9284141930745598E-2</v>
      </c>
      <c r="AM1845" s="17">
        <v>7.4445327331471106E-2</v>
      </c>
      <c r="AN1845" s="17">
        <v>6.0650847236137603E-2</v>
      </c>
      <c r="AO1845" s="17">
        <v>0.12062421989049101</v>
      </c>
      <c r="AP1845" s="17"/>
      <c r="AQ1845" s="17">
        <v>3.1523150053596502E-2</v>
      </c>
      <c r="AR1845" s="17">
        <v>0.13409991536031299</v>
      </c>
      <c r="AS1845" s="17"/>
      <c r="AT1845" s="17">
        <v>2.21613019071604E-2</v>
      </c>
      <c r="AU1845" s="17">
        <v>6.5730193216626195E-2</v>
      </c>
      <c r="AV1845" s="17">
        <v>0.12574749528194001</v>
      </c>
      <c r="AW1845" s="17"/>
      <c r="AX1845" s="17">
        <v>5.7412080112140697E-2</v>
      </c>
      <c r="AY1845" s="17">
        <v>7.9424922297868197E-2</v>
      </c>
      <c r="AZ1845" s="17"/>
      <c r="BA1845" s="17">
        <v>3.71161012657912E-2</v>
      </c>
      <c r="BB1845" s="17">
        <v>6.9093819084546204E-2</v>
      </c>
      <c r="BC1845" s="17">
        <v>5.22658464948004E-2</v>
      </c>
      <c r="BD1845" s="17">
        <v>7.3660009998895007E-2</v>
      </c>
      <c r="BE1845" s="17">
        <v>0.16313644437795999</v>
      </c>
      <c r="BF1845" s="17"/>
      <c r="BG1845" s="17">
        <v>6.16340242659347E-2</v>
      </c>
      <c r="BH1845" s="17">
        <v>0.140473653945658</v>
      </c>
    </row>
    <row r="1846" spans="2:60" x14ac:dyDescent="0.35">
      <c r="B1846" t="s">
        <v>539</v>
      </c>
      <c r="C1846" s="17">
        <v>9.64655164494468E-2</v>
      </c>
      <c r="D1846" s="17">
        <v>0.120920638608568</v>
      </c>
      <c r="E1846" s="17">
        <v>7.3385241815471902E-2</v>
      </c>
      <c r="F1846" s="17"/>
      <c r="G1846" s="17">
        <v>5.08122095146777E-2</v>
      </c>
      <c r="H1846" s="17">
        <v>6.2335487000981502E-2</v>
      </c>
      <c r="I1846" s="17">
        <v>8.83111674773773E-2</v>
      </c>
      <c r="J1846" s="17">
        <v>0.12820645538995301</v>
      </c>
      <c r="K1846" s="17">
        <v>0.13475268719741301</v>
      </c>
      <c r="L1846" s="17">
        <v>0.104196610917987</v>
      </c>
      <c r="M1846" s="17"/>
      <c r="N1846" s="17">
        <v>6.8688028061534803E-2</v>
      </c>
      <c r="O1846" s="17">
        <v>7.0625864705088803E-2</v>
      </c>
      <c r="P1846" s="17">
        <v>0.112013916371939</v>
      </c>
      <c r="Q1846" s="17">
        <v>0.119080071208888</v>
      </c>
      <c r="R1846" s="17">
        <v>0.13966671012647</v>
      </c>
      <c r="S1846" s="17"/>
      <c r="T1846" s="17">
        <v>6.6395836370300096E-2</v>
      </c>
      <c r="U1846" s="17">
        <v>0.12202794874559</v>
      </c>
      <c r="V1846" s="17">
        <v>8.6285980653466807E-2</v>
      </c>
      <c r="W1846" s="17">
        <v>0.111812347329785</v>
      </c>
      <c r="X1846" s="17"/>
      <c r="Y1846" s="17">
        <v>6.5507800142638295E-2</v>
      </c>
      <c r="Z1846" s="17">
        <v>0.107830059283245</v>
      </c>
      <c r="AA1846" s="17">
        <v>0.13034461562279101</v>
      </c>
      <c r="AB1846" s="17">
        <v>0.12832180160190701</v>
      </c>
      <c r="AC1846" s="17">
        <v>9.9105455359429995E-2</v>
      </c>
      <c r="AD1846" s="17">
        <v>0.107141015012409</v>
      </c>
      <c r="AE1846" s="17"/>
      <c r="AF1846" s="17">
        <v>0.10433111070604301</v>
      </c>
      <c r="AG1846" s="17">
        <v>8.6252286945300197E-2</v>
      </c>
      <c r="AH1846" s="17"/>
      <c r="AI1846" s="17">
        <v>9.5080850672410594E-2</v>
      </c>
      <c r="AJ1846" s="17">
        <v>9.3712485916351396E-2</v>
      </c>
      <c r="AK1846" s="17">
        <v>8.8409776310789404E-2</v>
      </c>
      <c r="AL1846" s="17">
        <v>8.4221807581374694E-2</v>
      </c>
      <c r="AM1846" s="17">
        <v>0.101563993478567</v>
      </c>
      <c r="AN1846" s="17">
        <v>0.10040450871449801</v>
      </c>
      <c r="AO1846" s="17">
        <v>0.16970843943651401</v>
      </c>
      <c r="AP1846" s="17"/>
      <c r="AQ1846" s="17">
        <v>1.02547975833692E-2</v>
      </c>
      <c r="AR1846" s="17">
        <v>0.20916430323329399</v>
      </c>
      <c r="AS1846" s="17"/>
      <c r="AT1846" s="17">
        <v>1.9426829257412299E-2</v>
      </c>
      <c r="AU1846" s="17">
        <v>5.6027874704220298E-2</v>
      </c>
      <c r="AV1846" s="17">
        <v>0.21561159089615001</v>
      </c>
      <c r="AW1846" s="17"/>
      <c r="AX1846" s="17">
        <v>9.1701221842259303E-2</v>
      </c>
      <c r="AY1846" s="17">
        <v>9.8186478541465602E-2</v>
      </c>
      <c r="AZ1846" s="17"/>
      <c r="BA1846" s="17">
        <v>9.4320635038517495E-2</v>
      </c>
      <c r="BB1846" s="17">
        <v>2.7639392554217601E-2</v>
      </c>
      <c r="BC1846" s="17">
        <v>2.86013126628651E-2</v>
      </c>
      <c r="BD1846" s="17">
        <v>7.0192613617525101E-2</v>
      </c>
      <c r="BE1846" s="17">
        <v>0.459322232655208</v>
      </c>
      <c r="BF1846" s="17"/>
      <c r="BG1846" s="17">
        <v>4.31948612090573E-2</v>
      </c>
      <c r="BH1846" s="17">
        <v>0.36076261672447102</v>
      </c>
    </row>
    <row r="1847" spans="2:60" x14ac:dyDescent="0.35">
      <c r="B1847" t="s">
        <v>114</v>
      </c>
      <c r="C1847" s="17">
        <v>9.2597786109485603E-2</v>
      </c>
      <c r="D1847" s="17">
        <v>5.68065380509594E-2</v>
      </c>
      <c r="E1847" s="17">
        <v>0.123675152862737</v>
      </c>
      <c r="F1847" s="17"/>
      <c r="G1847" s="17">
        <v>0.14515448956076901</v>
      </c>
      <c r="H1847" s="17">
        <v>0.10716282469921801</v>
      </c>
      <c r="I1847" s="17">
        <v>7.4642491536760197E-2</v>
      </c>
      <c r="J1847" s="17">
        <v>9.4203468074989305E-2</v>
      </c>
      <c r="K1847" s="17">
        <v>9.5264266721687196E-2</v>
      </c>
      <c r="L1847" s="17">
        <v>6.06542281819797E-2</v>
      </c>
      <c r="M1847" s="17"/>
      <c r="N1847" s="17">
        <v>0.15774703852626901</v>
      </c>
      <c r="O1847" s="17">
        <v>0.101184293049795</v>
      </c>
      <c r="P1847" s="17">
        <v>5.4279787426060599E-2</v>
      </c>
      <c r="Q1847" s="17">
        <v>7.1134973835460996E-2</v>
      </c>
      <c r="R1847" s="17">
        <v>3.4736500931038999E-2</v>
      </c>
      <c r="S1847" s="17"/>
      <c r="T1847" s="17">
        <v>9.8074725319383396E-2</v>
      </c>
      <c r="U1847" s="17">
        <v>0.101382900175745</v>
      </c>
      <c r="V1847" s="17">
        <v>9.4673320844783596E-2</v>
      </c>
      <c r="W1847" s="17">
        <v>7.7765425757559598E-2</v>
      </c>
      <c r="X1847" s="17"/>
      <c r="Y1847" s="17">
        <v>0.10619777551041799</v>
      </c>
      <c r="Z1847" s="17">
        <v>7.8275057478181198E-2</v>
      </c>
      <c r="AA1847" s="17">
        <v>0.15393139656215299</v>
      </c>
      <c r="AB1847" s="17">
        <v>7.8536726431316095E-2</v>
      </c>
      <c r="AC1847" s="17">
        <v>4.5217665845632603E-2</v>
      </c>
      <c r="AD1847" s="17">
        <v>9.9247915234957698E-2</v>
      </c>
      <c r="AE1847" s="17"/>
      <c r="AF1847" s="17">
        <v>7.9403750919856894E-2</v>
      </c>
      <c r="AG1847" s="17">
        <v>0.108854389406543</v>
      </c>
      <c r="AH1847" s="17"/>
      <c r="AI1847" s="17">
        <v>0.24755892908996599</v>
      </c>
      <c r="AJ1847" s="17">
        <v>0.110858972666526</v>
      </c>
      <c r="AK1847" s="17">
        <v>0.110080459610174</v>
      </c>
      <c r="AL1847" s="17">
        <v>6.9744325871232707E-2</v>
      </c>
      <c r="AM1847" s="17">
        <v>5.6777783767925603E-2</v>
      </c>
      <c r="AN1847" s="17">
        <v>4.5703830303539798E-2</v>
      </c>
      <c r="AO1847" s="17">
        <v>0</v>
      </c>
      <c r="AP1847" s="17"/>
      <c r="AQ1847" s="17">
        <v>7.6601113413307803E-2</v>
      </c>
      <c r="AR1847" s="17">
        <v>7.4007683746406594E-2</v>
      </c>
      <c r="AS1847" s="17"/>
      <c r="AT1847" s="17">
        <v>4.4129347103662099E-2</v>
      </c>
      <c r="AU1847" s="17">
        <v>0.10984944063278</v>
      </c>
      <c r="AV1847" s="17">
        <v>5.3226649263372103E-2</v>
      </c>
      <c r="AW1847" s="17"/>
      <c r="AX1847" s="17">
        <v>0.10903788250551701</v>
      </c>
      <c r="AY1847" s="17">
        <v>8.6659282087500497E-2</v>
      </c>
      <c r="AZ1847" s="17"/>
      <c r="BA1847" s="17">
        <v>7.7621064572984302E-2</v>
      </c>
      <c r="BB1847" s="17">
        <v>7.2541919630678506E-2</v>
      </c>
      <c r="BC1847" s="17">
        <v>6.5104802252526295E-2</v>
      </c>
      <c r="BD1847" s="17">
        <v>4.02426053160174E-2</v>
      </c>
      <c r="BE1847" s="17">
        <v>7.0927644133219295E-2</v>
      </c>
      <c r="BF1847" s="17"/>
      <c r="BG1847" s="17">
        <v>7.3726787773500405E-2</v>
      </c>
      <c r="BH1847" s="17">
        <v>6.3155669211026805E-2</v>
      </c>
    </row>
    <row r="1848" spans="2:60" x14ac:dyDescent="0.35">
      <c r="B1848" t="s">
        <v>540</v>
      </c>
      <c r="C1848" s="17">
        <v>0.52818793306177303</v>
      </c>
      <c r="D1848" s="17">
        <v>0.54082734648622699</v>
      </c>
      <c r="E1848" s="17">
        <v>0.51454453070578698</v>
      </c>
      <c r="F1848" s="17"/>
      <c r="G1848" s="17">
        <v>0.54771969903225803</v>
      </c>
      <c r="H1848" s="17">
        <v>0.51186485085048705</v>
      </c>
      <c r="I1848" s="17">
        <v>0.57920143711330396</v>
      </c>
      <c r="J1848" s="17">
        <v>0.50876865815918404</v>
      </c>
      <c r="K1848" s="17">
        <v>0.44824254628533999</v>
      </c>
      <c r="L1848" s="17">
        <v>0.56837604048935597</v>
      </c>
      <c r="M1848" s="17"/>
      <c r="N1848" s="17">
        <v>0.47749456562821102</v>
      </c>
      <c r="O1848" s="17">
        <v>0.54422514945254996</v>
      </c>
      <c r="P1848" s="17">
        <v>0.51762129980142602</v>
      </c>
      <c r="Q1848" s="17">
        <v>0.58031863540864603</v>
      </c>
      <c r="R1848" s="17">
        <v>0.58611838556949403</v>
      </c>
      <c r="S1848" s="17"/>
      <c r="T1848" s="17">
        <v>0.60621840241258396</v>
      </c>
      <c r="U1848" s="17">
        <v>0.50844783851789999</v>
      </c>
      <c r="V1848" s="17">
        <v>0.50530022392496698</v>
      </c>
      <c r="W1848" s="17">
        <v>0.52642658124592201</v>
      </c>
      <c r="X1848" s="17"/>
      <c r="Y1848" s="17">
        <v>0.580382456703467</v>
      </c>
      <c r="Z1848" s="17">
        <v>0.49702156292148097</v>
      </c>
      <c r="AA1848" s="17">
        <v>0.55774605577502701</v>
      </c>
      <c r="AB1848" s="17">
        <v>0.49280385448226699</v>
      </c>
      <c r="AC1848" s="17">
        <v>0.659261632817846</v>
      </c>
      <c r="AD1848" s="17">
        <v>0.49752124543126602</v>
      </c>
      <c r="AE1848" s="17"/>
      <c r="AF1848" s="17">
        <v>0.52442470834473198</v>
      </c>
      <c r="AG1848" s="17">
        <v>0.53222031140454795</v>
      </c>
      <c r="AH1848" s="17"/>
      <c r="AI1848" s="17">
        <v>0.399466991440735</v>
      </c>
      <c r="AJ1848" s="17">
        <v>0.44986223456156399</v>
      </c>
      <c r="AK1848" s="17">
        <v>0.50867994855632104</v>
      </c>
      <c r="AL1848" s="17">
        <v>0.49115490115051302</v>
      </c>
      <c r="AM1848" s="17">
        <v>0.60444360492844795</v>
      </c>
      <c r="AN1848" s="17">
        <v>0.67678446680285997</v>
      </c>
      <c r="AO1848" s="17">
        <v>0.64341606588350297</v>
      </c>
      <c r="AP1848" s="17"/>
      <c r="AQ1848" s="17">
        <v>0.73353859240976105</v>
      </c>
      <c r="AR1848" s="17">
        <v>0.321191908301243</v>
      </c>
      <c r="AS1848" s="17"/>
      <c r="AT1848" s="17">
        <v>0.81300111974438405</v>
      </c>
      <c r="AU1848" s="17">
        <v>0.50029018009778703</v>
      </c>
      <c r="AV1848" s="17">
        <v>0.39509133027548399</v>
      </c>
      <c r="AW1848" s="17"/>
      <c r="AX1848" s="17">
        <v>0.54749457189294903</v>
      </c>
      <c r="AY1848" s="17">
        <v>0.52121397441895001</v>
      </c>
      <c r="AZ1848" s="17"/>
      <c r="BA1848" s="17">
        <v>0.54829871357154003</v>
      </c>
      <c r="BB1848" s="17">
        <v>0.63409227192027295</v>
      </c>
      <c r="BC1848" s="17">
        <v>0.65285918109779695</v>
      </c>
      <c r="BD1848" s="17">
        <v>0.63537092797769001</v>
      </c>
      <c r="BE1848" s="17">
        <v>6.5164537820408402E-2</v>
      </c>
      <c r="BF1848" s="17"/>
      <c r="BG1848" s="17">
        <v>0.614078262613306</v>
      </c>
      <c r="BH1848" s="17">
        <v>0.20958768133267699</v>
      </c>
    </row>
    <row r="1849" spans="2:60" x14ac:dyDescent="0.35">
      <c r="B1849" t="s">
        <v>541</v>
      </c>
      <c r="C1849" s="17">
        <v>0.170048994268507</v>
      </c>
      <c r="D1849" s="17">
        <v>0.20609625087772099</v>
      </c>
      <c r="E1849" s="17">
        <v>0.13711169489261399</v>
      </c>
      <c r="F1849" s="17"/>
      <c r="G1849" s="17">
        <v>0.14062183885842899</v>
      </c>
      <c r="H1849" s="17">
        <v>0.136363992900394</v>
      </c>
      <c r="I1849" s="17">
        <v>0.141126644259916</v>
      </c>
      <c r="J1849" s="17">
        <v>0.18169491292545301</v>
      </c>
      <c r="K1849" s="17">
        <v>0.23057952480507199</v>
      </c>
      <c r="L1849" s="17">
        <v>0.18203391321781301</v>
      </c>
      <c r="M1849" s="17"/>
      <c r="N1849" s="17">
        <v>0.118969122324791</v>
      </c>
      <c r="O1849" s="17">
        <v>0.132050301212811</v>
      </c>
      <c r="P1849" s="17">
        <v>0.205727013129061</v>
      </c>
      <c r="Q1849" s="17">
        <v>0.179413161199306</v>
      </c>
      <c r="R1849" s="17">
        <v>0.25336152712543503</v>
      </c>
      <c r="S1849" s="17"/>
      <c r="T1849" s="17">
        <v>0.111949157396509</v>
      </c>
      <c r="U1849" s="17">
        <v>0.187288098918514</v>
      </c>
      <c r="V1849" s="17">
        <v>0.163441246748425</v>
      </c>
      <c r="W1849" s="17">
        <v>0.206838026096655</v>
      </c>
      <c r="X1849" s="17"/>
      <c r="Y1849" s="17">
        <v>0.128478496573773</v>
      </c>
      <c r="Z1849" s="17">
        <v>0.19156207906754999</v>
      </c>
      <c r="AA1849" s="17">
        <v>0.18128993492867801</v>
      </c>
      <c r="AB1849" s="17">
        <v>0.22315863993266399</v>
      </c>
      <c r="AC1849" s="17">
        <v>0.215975191952021</v>
      </c>
      <c r="AD1849" s="17">
        <v>0.16188294196169001</v>
      </c>
      <c r="AE1849" s="17"/>
      <c r="AF1849" s="17">
        <v>0.179279558403838</v>
      </c>
      <c r="AG1849" s="17">
        <v>0.15930171552908901</v>
      </c>
      <c r="AH1849" s="17"/>
      <c r="AI1849" s="17">
        <v>0.136687570164302</v>
      </c>
      <c r="AJ1849" s="17">
        <v>0.16984878737120701</v>
      </c>
      <c r="AK1849" s="17">
        <v>0.15334016422676899</v>
      </c>
      <c r="AL1849" s="17">
        <v>0.18350594951211999</v>
      </c>
      <c r="AM1849" s="17">
        <v>0.17600932081003801</v>
      </c>
      <c r="AN1849" s="17">
        <v>0.161055355950636</v>
      </c>
      <c r="AO1849" s="17">
        <v>0.29033265932700503</v>
      </c>
      <c r="AP1849" s="17"/>
      <c r="AQ1849" s="17">
        <v>4.1777947636965601E-2</v>
      </c>
      <c r="AR1849" s="17">
        <v>0.34326421859360801</v>
      </c>
      <c r="AS1849" s="17"/>
      <c r="AT1849" s="17">
        <v>4.15881311645728E-2</v>
      </c>
      <c r="AU1849" s="17">
        <v>0.12175806792084699</v>
      </c>
      <c r="AV1849" s="17">
        <v>0.34135908617809002</v>
      </c>
      <c r="AW1849" s="17"/>
      <c r="AX1849" s="17">
        <v>0.14911330195440001</v>
      </c>
      <c r="AY1849" s="17">
        <v>0.17761140083933399</v>
      </c>
      <c r="AZ1849" s="17"/>
      <c r="BA1849" s="17">
        <v>0.13143673630430899</v>
      </c>
      <c r="BB1849" s="17">
        <v>9.6733211638763805E-2</v>
      </c>
      <c r="BC1849" s="17">
        <v>8.08671591576655E-2</v>
      </c>
      <c r="BD1849" s="17">
        <v>0.14385262361642001</v>
      </c>
      <c r="BE1849" s="17">
        <v>0.62245867703316804</v>
      </c>
      <c r="BF1849" s="17"/>
      <c r="BG1849" s="17">
        <v>0.104828885474992</v>
      </c>
      <c r="BH1849" s="17">
        <v>0.50123627067012899</v>
      </c>
    </row>
    <row r="1850" spans="2:60" x14ac:dyDescent="0.35">
      <c r="B1850" t="s">
        <v>318</v>
      </c>
      <c r="C1850" s="17">
        <v>0.35813893879326503</v>
      </c>
      <c r="D1850" s="17">
        <v>0.334731095608506</v>
      </c>
      <c r="E1850" s="17">
        <v>0.377432835813173</v>
      </c>
      <c r="F1850" s="17"/>
      <c r="G1850" s="17">
        <v>0.40709786017382898</v>
      </c>
      <c r="H1850" s="17">
        <v>0.37550085795009402</v>
      </c>
      <c r="I1850" s="17">
        <v>0.43807479285338802</v>
      </c>
      <c r="J1850" s="17">
        <v>0.32707374523373101</v>
      </c>
      <c r="K1850" s="17">
        <v>0.217663021480268</v>
      </c>
      <c r="L1850" s="17">
        <v>0.38634212727154299</v>
      </c>
      <c r="M1850" s="17"/>
      <c r="N1850" s="17">
        <v>0.35852544330342001</v>
      </c>
      <c r="O1850" s="17">
        <v>0.41217484823973899</v>
      </c>
      <c r="P1850" s="17">
        <v>0.31189428667236402</v>
      </c>
      <c r="Q1850" s="17">
        <v>0.40090547420933997</v>
      </c>
      <c r="R1850" s="17">
        <v>0.332756858444058</v>
      </c>
      <c r="S1850" s="17"/>
      <c r="T1850" s="17">
        <v>0.494269245016075</v>
      </c>
      <c r="U1850" s="17">
        <v>0.32115973959938598</v>
      </c>
      <c r="V1850" s="17">
        <v>0.34185897717654101</v>
      </c>
      <c r="W1850" s="17">
        <v>0.31958855514926698</v>
      </c>
      <c r="X1850" s="17"/>
      <c r="Y1850" s="17">
        <v>0.45190396012969403</v>
      </c>
      <c r="Z1850" s="17">
        <v>0.30545948385393001</v>
      </c>
      <c r="AA1850" s="17">
        <v>0.376456120846349</v>
      </c>
      <c r="AB1850" s="17">
        <v>0.269645214549603</v>
      </c>
      <c r="AC1850" s="17">
        <v>0.44328644086582503</v>
      </c>
      <c r="AD1850" s="17">
        <v>0.33563830346957602</v>
      </c>
      <c r="AE1850" s="17"/>
      <c r="AF1850" s="17">
        <v>0.34514514994089501</v>
      </c>
      <c r="AG1850" s="17">
        <v>0.37291859587546</v>
      </c>
      <c r="AH1850" s="17"/>
      <c r="AI1850" s="17">
        <v>0.262779421276433</v>
      </c>
      <c r="AJ1850" s="17">
        <v>0.28001344719035698</v>
      </c>
      <c r="AK1850" s="17">
        <v>0.35533978432955199</v>
      </c>
      <c r="AL1850" s="17">
        <v>0.30764895163839301</v>
      </c>
      <c r="AM1850" s="17">
        <v>0.42843428411841</v>
      </c>
      <c r="AN1850" s="17">
        <v>0.51572911085222395</v>
      </c>
      <c r="AO1850" s="17">
        <v>0.353083406556498</v>
      </c>
      <c r="AP1850" s="17"/>
      <c r="AQ1850" s="17">
        <v>0.69176064477279497</v>
      </c>
      <c r="AR1850" s="17">
        <v>-2.2072310292365099E-2</v>
      </c>
      <c r="AS1850" s="17"/>
      <c r="AT1850" s="17">
        <v>0.771412988579811</v>
      </c>
      <c r="AU1850" s="17">
        <v>0.37853211217693999</v>
      </c>
      <c r="AV1850" s="17">
        <v>5.3732244097394001E-2</v>
      </c>
      <c r="AW1850" s="17"/>
      <c r="AX1850" s="17">
        <v>0.398381269938549</v>
      </c>
      <c r="AY1850" s="17">
        <v>0.34360257357961599</v>
      </c>
      <c r="AZ1850" s="17"/>
      <c r="BA1850" s="17">
        <v>0.41686197726723101</v>
      </c>
      <c r="BB1850" s="17">
        <v>0.53735906028150904</v>
      </c>
      <c r="BC1850" s="17">
        <v>0.57199202194013099</v>
      </c>
      <c r="BD1850" s="17">
        <v>0.49151830436126998</v>
      </c>
      <c r="BE1850" s="17">
        <v>-0.55729413921275905</v>
      </c>
      <c r="BF1850" s="17"/>
      <c r="BG1850" s="17">
        <v>0.50924937713831397</v>
      </c>
      <c r="BH1850" s="17">
        <v>-0.29164858933745202</v>
      </c>
    </row>
    <row r="1851" spans="2:60" x14ac:dyDescent="0.35">
      <c r="C1851" s="17"/>
      <c r="D1851" s="17"/>
      <c r="E1851" s="17"/>
      <c r="F1851" s="17"/>
      <c r="G1851" s="17"/>
      <c r="H1851" s="17"/>
      <c r="I1851" s="17"/>
      <c r="J1851" s="17"/>
      <c r="K1851" s="17"/>
      <c r="L1851" s="17"/>
      <c r="M1851" s="17"/>
      <c r="N1851" s="17"/>
      <c r="O1851" s="17"/>
      <c r="P1851" s="17"/>
      <c r="Q1851" s="17"/>
      <c r="R1851" s="17"/>
      <c r="S1851" s="17"/>
      <c r="T1851" s="17"/>
      <c r="U1851" s="17"/>
      <c r="V1851" s="17"/>
      <c r="W1851" s="17"/>
      <c r="X1851" s="17"/>
      <c r="Y1851" s="17"/>
      <c r="Z1851" s="17"/>
      <c r="AA1851" s="17"/>
      <c r="AB1851" s="17"/>
      <c r="AC1851" s="17"/>
      <c r="AD1851" s="17"/>
      <c r="AE1851" s="17"/>
      <c r="AF1851" s="17"/>
      <c r="AG1851" s="17"/>
      <c r="AH1851" s="17"/>
      <c r="AI1851" s="17"/>
      <c r="AJ1851" s="17"/>
      <c r="AK1851" s="17"/>
      <c r="AL1851" s="17"/>
      <c r="AM1851" s="17"/>
      <c r="AN1851" s="17"/>
      <c r="AO1851" s="17"/>
      <c r="AP1851" s="17"/>
      <c r="AQ1851" s="17"/>
      <c r="AR1851" s="17"/>
      <c r="AS1851" s="17"/>
      <c r="AT1851" s="17"/>
      <c r="AU1851" s="17"/>
      <c r="AV1851" s="17"/>
      <c r="AW1851" s="17"/>
      <c r="AX1851" s="17"/>
      <c r="AY1851" s="17"/>
      <c r="AZ1851" s="17"/>
      <c r="BA1851" s="17"/>
      <c r="BB1851" s="17"/>
      <c r="BC1851" s="17"/>
      <c r="BD1851" s="17"/>
      <c r="BE1851" s="17"/>
      <c r="BF1851" s="17"/>
      <c r="BG1851" s="17"/>
      <c r="BH1851" s="17"/>
    </row>
    <row r="1852" spans="2:60" x14ac:dyDescent="0.35">
      <c r="B1852" s="6" t="s">
        <v>548</v>
      </c>
      <c r="C1852" s="17"/>
      <c r="D1852" s="17"/>
      <c r="E1852" s="17"/>
      <c r="F1852" s="17"/>
      <c r="G1852" s="17"/>
      <c r="H1852" s="17"/>
      <c r="I1852" s="17"/>
      <c r="J1852" s="17"/>
      <c r="K1852" s="17"/>
      <c r="L1852" s="17"/>
      <c r="M1852" s="17"/>
      <c r="N1852" s="17"/>
      <c r="O1852" s="17"/>
      <c r="P1852" s="17"/>
      <c r="Q1852" s="17"/>
      <c r="R1852" s="17"/>
      <c r="S1852" s="17"/>
      <c r="T1852" s="17"/>
      <c r="U1852" s="17"/>
      <c r="V1852" s="17"/>
      <c r="W1852" s="17"/>
      <c r="X1852" s="17"/>
      <c r="Y1852" s="17"/>
      <c r="Z1852" s="17"/>
      <c r="AA1852" s="17"/>
      <c r="AB1852" s="17"/>
      <c r="AC1852" s="17"/>
      <c r="AD1852" s="17"/>
      <c r="AE1852" s="17"/>
      <c r="AF1852" s="17"/>
      <c r="AG1852" s="17"/>
      <c r="AH1852" s="17"/>
      <c r="AI1852" s="17"/>
      <c r="AJ1852" s="17"/>
      <c r="AK1852" s="17"/>
      <c r="AL1852" s="17"/>
      <c r="AM1852" s="17"/>
      <c r="AN1852" s="17"/>
      <c r="AO1852" s="17"/>
      <c r="AP1852" s="17"/>
      <c r="AQ1852" s="17"/>
      <c r="AR1852" s="17"/>
      <c r="AS1852" s="17"/>
      <c r="AT1852" s="17"/>
      <c r="AU1852" s="17"/>
      <c r="AV1852" s="17"/>
      <c r="AW1852" s="17"/>
      <c r="AX1852" s="17"/>
      <c r="AY1852" s="17"/>
      <c r="AZ1852" s="17"/>
      <c r="BA1852" s="17"/>
      <c r="BB1852" s="17"/>
      <c r="BC1852" s="17"/>
      <c r="BD1852" s="17"/>
      <c r="BE1852" s="17"/>
      <c r="BF1852" s="17"/>
      <c r="BG1852" s="17"/>
      <c r="BH1852" s="17"/>
    </row>
    <row r="1853" spans="2:60" x14ac:dyDescent="0.35">
      <c r="B1853" s="24" t="s">
        <v>97</v>
      </c>
      <c r="C1853" s="17"/>
      <c r="D1853" s="17"/>
      <c r="E1853" s="17"/>
      <c r="F1853" s="17"/>
      <c r="G1853" s="17"/>
      <c r="H1853" s="17"/>
      <c r="I1853" s="17"/>
      <c r="J1853" s="17"/>
      <c r="K1853" s="17"/>
      <c r="L1853" s="17"/>
      <c r="M1853" s="17"/>
      <c r="N1853" s="17"/>
      <c r="O1853" s="17"/>
      <c r="P1853" s="17"/>
      <c r="Q1853" s="17"/>
      <c r="R1853" s="17"/>
      <c r="S1853" s="17"/>
      <c r="T1853" s="17"/>
      <c r="U1853" s="17"/>
      <c r="V1853" s="17"/>
      <c r="W1853" s="17"/>
      <c r="X1853" s="17"/>
      <c r="Y1853" s="17"/>
      <c r="Z1853" s="17"/>
      <c r="AA1853" s="17"/>
      <c r="AB1853" s="17"/>
      <c r="AC1853" s="17"/>
      <c r="AD1853" s="17"/>
      <c r="AE1853" s="17"/>
      <c r="AF1853" s="17"/>
      <c r="AG1853" s="17"/>
      <c r="AH1853" s="17"/>
      <c r="AI1853" s="17"/>
      <c r="AJ1853" s="17"/>
      <c r="AK1853" s="17"/>
      <c r="AL1853" s="17"/>
      <c r="AM1853" s="17"/>
      <c r="AN1853" s="17"/>
      <c r="AO1853" s="17"/>
      <c r="AP1853" s="17"/>
      <c r="AQ1853" s="17"/>
      <c r="AR1853" s="17"/>
      <c r="AS1853" s="17"/>
      <c r="AT1853" s="17"/>
      <c r="AU1853" s="17"/>
      <c r="AV1853" s="17"/>
      <c r="AW1853" s="17"/>
      <c r="AX1853" s="17"/>
      <c r="AY1853" s="17"/>
      <c r="AZ1853" s="17"/>
      <c r="BA1853" s="17"/>
      <c r="BB1853" s="17"/>
      <c r="BC1853" s="17"/>
      <c r="BD1853" s="17"/>
      <c r="BE1853" s="17"/>
      <c r="BF1853" s="17"/>
      <c r="BG1853" s="17"/>
      <c r="BH1853" s="17"/>
    </row>
    <row r="1854" spans="2:60" x14ac:dyDescent="0.35">
      <c r="B1854" t="s">
        <v>535</v>
      </c>
      <c r="C1854" s="17">
        <v>0.307818746427859</v>
      </c>
      <c r="D1854" s="17">
        <v>0.31803329178304401</v>
      </c>
      <c r="E1854" s="17">
        <v>0.29517303994328298</v>
      </c>
      <c r="F1854" s="17"/>
      <c r="G1854" s="17">
        <v>0.34029182768765298</v>
      </c>
      <c r="H1854" s="17">
        <v>0.30835126137621599</v>
      </c>
      <c r="I1854" s="17">
        <v>0.34814312153431098</v>
      </c>
      <c r="J1854" s="17">
        <v>0.290136251265395</v>
      </c>
      <c r="K1854" s="17">
        <v>0.27271586591788699</v>
      </c>
      <c r="L1854" s="17">
        <v>0.29792415270495698</v>
      </c>
      <c r="M1854" s="17"/>
      <c r="N1854" s="17">
        <v>0.29751564820371101</v>
      </c>
      <c r="O1854" s="17">
        <v>0.34138082542165898</v>
      </c>
      <c r="P1854" s="17">
        <v>0.292143154790657</v>
      </c>
      <c r="Q1854" s="17">
        <v>0.30154670296140001</v>
      </c>
      <c r="R1854" s="17">
        <v>0.34692082618151499</v>
      </c>
      <c r="S1854" s="17"/>
      <c r="T1854" s="17">
        <v>0.31470574270298102</v>
      </c>
      <c r="U1854" s="17">
        <v>0.29285265553543699</v>
      </c>
      <c r="V1854" s="17">
        <v>0.32344890628816397</v>
      </c>
      <c r="W1854" s="17">
        <v>0.29103218495344801</v>
      </c>
      <c r="X1854" s="17"/>
      <c r="Y1854" s="17">
        <v>0.33173008297012302</v>
      </c>
      <c r="Z1854" s="17">
        <v>0.28822036751958202</v>
      </c>
      <c r="AA1854" s="17">
        <v>0.314825344918721</v>
      </c>
      <c r="AB1854" s="17">
        <v>0.34266022141334501</v>
      </c>
      <c r="AC1854" s="17">
        <v>0.29458984403278798</v>
      </c>
      <c r="AD1854" s="17">
        <v>0.278789573185107</v>
      </c>
      <c r="AE1854" s="17"/>
      <c r="AF1854" s="17">
        <v>0.29440371868604398</v>
      </c>
      <c r="AG1854" s="17">
        <v>0.32666789108098798</v>
      </c>
      <c r="AH1854" s="17"/>
      <c r="AI1854" s="17">
        <v>0.29017615725524298</v>
      </c>
      <c r="AJ1854" s="17">
        <v>0.25407988195159498</v>
      </c>
      <c r="AK1854" s="17">
        <v>0.31196894165136702</v>
      </c>
      <c r="AL1854" s="17">
        <v>0.27335725726654603</v>
      </c>
      <c r="AM1854" s="17">
        <v>0.363738431583707</v>
      </c>
      <c r="AN1854" s="17">
        <v>0.35408617254237001</v>
      </c>
      <c r="AO1854" s="17">
        <v>0.282372058682345</v>
      </c>
      <c r="AP1854" s="17"/>
      <c r="AQ1854" s="17">
        <v>0.45370100599289398</v>
      </c>
      <c r="AR1854" s="17">
        <v>0.17891332888193101</v>
      </c>
      <c r="AS1854" s="17"/>
      <c r="AT1854" s="17">
        <v>0.52802930275778703</v>
      </c>
      <c r="AU1854" s="17">
        <v>0.27678522757262303</v>
      </c>
      <c r="AV1854" s="17">
        <v>0.212675056720626</v>
      </c>
      <c r="AW1854" s="17"/>
      <c r="AX1854" s="17">
        <v>0.30058079797002102</v>
      </c>
      <c r="AY1854" s="17">
        <v>0.31043324362984398</v>
      </c>
      <c r="AZ1854" s="17"/>
      <c r="BA1854" s="17">
        <v>0.32010299416983501</v>
      </c>
      <c r="BB1854" s="17">
        <v>0.37636998639955499</v>
      </c>
      <c r="BC1854" s="17">
        <v>0.374628991106076</v>
      </c>
      <c r="BD1854" s="17">
        <v>0.37309762684785602</v>
      </c>
      <c r="BE1854" s="17">
        <v>4.4890238524281298E-2</v>
      </c>
      <c r="BF1854" s="17"/>
      <c r="BG1854" s="17">
        <v>0.36324396472805398</v>
      </c>
      <c r="BH1854" s="17">
        <v>0.12801933627530401</v>
      </c>
    </row>
    <row r="1855" spans="2:60" x14ac:dyDescent="0.35">
      <c r="B1855" t="s">
        <v>536</v>
      </c>
      <c r="C1855" s="17">
        <v>0.25468682212140498</v>
      </c>
      <c r="D1855" s="17">
        <v>0.26484262461413599</v>
      </c>
      <c r="E1855" s="17">
        <v>0.24688525593131599</v>
      </c>
      <c r="F1855" s="17"/>
      <c r="G1855" s="17">
        <v>0.28943285908676902</v>
      </c>
      <c r="H1855" s="17">
        <v>0.24591219808085901</v>
      </c>
      <c r="I1855" s="17">
        <v>0.27427938288878301</v>
      </c>
      <c r="J1855" s="17">
        <v>0.220758145321482</v>
      </c>
      <c r="K1855" s="17">
        <v>0.25449904513708399</v>
      </c>
      <c r="L1855" s="17">
        <v>0.25249843954797702</v>
      </c>
      <c r="M1855" s="17"/>
      <c r="N1855" s="17">
        <v>0.24006616914543599</v>
      </c>
      <c r="O1855" s="17">
        <v>0.24711739687500001</v>
      </c>
      <c r="P1855" s="17">
        <v>0.26221342784218099</v>
      </c>
      <c r="Q1855" s="17">
        <v>0.284919480023623</v>
      </c>
      <c r="R1855" s="17">
        <v>0.24754865651920299</v>
      </c>
      <c r="S1855" s="17"/>
      <c r="T1855" s="17">
        <v>0.28593139229735598</v>
      </c>
      <c r="U1855" s="17">
        <v>0.25373781733015799</v>
      </c>
      <c r="V1855" s="17">
        <v>0.24006884926351801</v>
      </c>
      <c r="W1855" s="17">
        <v>0.25662566175620999</v>
      </c>
      <c r="X1855" s="17"/>
      <c r="Y1855" s="17">
        <v>0.272166963948686</v>
      </c>
      <c r="Z1855" s="17">
        <v>0.25885887432757099</v>
      </c>
      <c r="AA1855" s="17">
        <v>0.253883173374507</v>
      </c>
      <c r="AB1855" s="17">
        <v>0.199944143273072</v>
      </c>
      <c r="AC1855" s="17">
        <v>0.21120520775605001</v>
      </c>
      <c r="AD1855" s="17">
        <v>0.239047405416485</v>
      </c>
      <c r="AE1855" s="17"/>
      <c r="AF1855" s="17">
        <v>0.25359213068851499</v>
      </c>
      <c r="AG1855" s="17">
        <v>0.25875545565008001</v>
      </c>
      <c r="AH1855" s="17"/>
      <c r="AI1855" s="17">
        <v>0.16048455526754801</v>
      </c>
      <c r="AJ1855" s="17">
        <v>0.28022711824823199</v>
      </c>
      <c r="AK1855" s="17">
        <v>0.24199771796847</v>
      </c>
      <c r="AL1855" s="17">
        <v>0.27273572527040402</v>
      </c>
      <c r="AM1855" s="17">
        <v>0.240010141711376</v>
      </c>
      <c r="AN1855" s="17">
        <v>0.28672720258736201</v>
      </c>
      <c r="AO1855" s="17">
        <v>0.30002326269664997</v>
      </c>
      <c r="AP1855" s="17"/>
      <c r="AQ1855" s="17">
        <v>0.30147728225859199</v>
      </c>
      <c r="AR1855" s="17">
        <v>0.213543902503364</v>
      </c>
      <c r="AS1855" s="17"/>
      <c r="AT1855" s="17">
        <v>0.27251911739381302</v>
      </c>
      <c r="AU1855" s="17">
        <v>0.27097017181050898</v>
      </c>
      <c r="AV1855" s="17">
        <v>0.235354182277833</v>
      </c>
      <c r="AW1855" s="17"/>
      <c r="AX1855" s="17">
        <v>0.28533515726307201</v>
      </c>
      <c r="AY1855" s="17">
        <v>0.24361600738154299</v>
      </c>
      <c r="AZ1855" s="17"/>
      <c r="BA1855" s="17">
        <v>0.24264459640438699</v>
      </c>
      <c r="BB1855" s="17">
        <v>0.29405999743557198</v>
      </c>
      <c r="BC1855" s="17">
        <v>0.30647320091437702</v>
      </c>
      <c r="BD1855" s="17">
        <v>0.25895091515902302</v>
      </c>
      <c r="BE1855" s="17">
        <v>8.4632824061317197E-2</v>
      </c>
      <c r="BF1855" s="17"/>
      <c r="BG1855" s="17">
        <v>0.282065759936099</v>
      </c>
      <c r="BH1855" s="17">
        <v>0.12878449812523701</v>
      </c>
    </row>
    <row r="1856" spans="2:60" x14ac:dyDescent="0.35">
      <c r="B1856" t="s">
        <v>537</v>
      </c>
      <c r="C1856" s="17">
        <v>0.214793212651197</v>
      </c>
      <c r="D1856" s="17">
        <v>0.20462630981524499</v>
      </c>
      <c r="E1856" s="17">
        <v>0.22779411301674299</v>
      </c>
      <c r="F1856" s="17"/>
      <c r="G1856" s="17">
        <v>0.173512507175582</v>
      </c>
      <c r="H1856" s="17">
        <v>0.229418285730354</v>
      </c>
      <c r="I1856" s="17">
        <v>0.20356390074089301</v>
      </c>
      <c r="J1856" s="17">
        <v>0.25373678735463201</v>
      </c>
      <c r="K1856" s="17">
        <v>0.213871939255555</v>
      </c>
      <c r="L1856" s="17">
        <v>0.20626582515671901</v>
      </c>
      <c r="M1856" s="17"/>
      <c r="N1856" s="17">
        <v>0.21447010036363401</v>
      </c>
      <c r="O1856" s="17">
        <v>0.23501122655377399</v>
      </c>
      <c r="P1856" s="17">
        <v>0.219524715479857</v>
      </c>
      <c r="Q1856" s="17">
        <v>0.20116054535111799</v>
      </c>
      <c r="R1856" s="17">
        <v>0.17793414601746699</v>
      </c>
      <c r="S1856" s="17"/>
      <c r="T1856" s="17">
        <v>0.19975362820647899</v>
      </c>
      <c r="U1856" s="17">
        <v>0.24388656648281001</v>
      </c>
      <c r="V1856" s="17">
        <v>0.20915637253685401</v>
      </c>
      <c r="W1856" s="17">
        <v>0.20916178505879801</v>
      </c>
      <c r="X1856" s="17"/>
      <c r="Y1856" s="17">
        <v>0.18564859199306799</v>
      </c>
      <c r="Z1856" s="17">
        <v>0.23849482759493201</v>
      </c>
      <c r="AA1856" s="17">
        <v>0.180237068497828</v>
      </c>
      <c r="AB1856" s="17">
        <v>0.228069247058791</v>
      </c>
      <c r="AC1856" s="17">
        <v>0.15923668275284</v>
      </c>
      <c r="AD1856" s="17">
        <v>0.21968606588352901</v>
      </c>
      <c r="AE1856" s="17"/>
      <c r="AF1856" s="17">
        <v>0.22901130341287801</v>
      </c>
      <c r="AG1856" s="17">
        <v>0.19617003444510001</v>
      </c>
      <c r="AH1856" s="17"/>
      <c r="AI1856" s="17">
        <v>0.192797870765338</v>
      </c>
      <c r="AJ1856" s="17">
        <v>0.23922312386425201</v>
      </c>
      <c r="AK1856" s="17">
        <v>0.24077891454810599</v>
      </c>
      <c r="AL1856" s="17">
        <v>0.26007946893079797</v>
      </c>
      <c r="AM1856" s="17">
        <v>0.181905558139871</v>
      </c>
      <c r="AN1856" s="17">
        <v>0.15080757716124599</v>
      </c>
      <c r="AO1856" s="17">
        <v>0.190267372858795</v>
      </c>
      <c r="AP1856" s="17"/>
      <c r="AQ1856" s="17">
        <v>0.144381402054681</v>
      </c>
      <c r="AR1856" s="17">
        <v>0.27545385558976998</v>
      </c>
      <c r="AS1856" s="17"/>
      <c r="AT1856" s="17">
        <v>0.111896703537361</v>
      </c>
      <c r="AU1856" s="17">
        <v>0.25781438323831002</v>
      </c>
      <c r="AV1856" s="17">
        <v>0.22530701478055001</v>
      </c>
      <c r="AW1856" s="17"/>
      <c r="AX1856" s="17">
        <v>0.20812914266961699</v>
      </c>
      <c r="AY1856" s="17">
        <v>0.21720041303707499</v>
      </c>
      <c r="AZ1856" s="17"/>
      <c r="BA1856" s="17">
        <v>0.24644141567665301</v>
      </c>
      <c r="BB1856" s="17">
        <v>0.195287480135486</v>
      </c>
      <c r="BC1856" s="17">
        <v>0.18030415676987999</v>
      </c>
      <c r="BD1856" s="17">
        <v>0.20471767829262999</v>
      </c>
      <c r="BE1856" s="17">
        <v>0.317697558990854</v>
      </c>
      <c r="BF1856" s="17"/>
      <c r="BG1856" s="17">
        <v>0.20722072269721001</v>
      </c>
      <c r="BH1856" s="17">
        <v>0.28908176336713698</v>
      </c>
    </row>
    <row r="1857" spans="2:60" x14ac:dyDescent="0.35">
      <c r="B1857" t="s">
        <v>538</v>
      </c>
      <c r="C1857" s="17">
        <v>5.2130832497709702E-2</v>
      </c>
      <c r="D1857" s="17">
        <v>6.3031396883903107E-2</v>
      </c>
      <c r="E1857" s="17">
        <v>4.2595792428025803E-2</v>
      </c>
      <c r="F1857" s="17"/>
      <c r="G1857" s="17">
        <v>4.6353931561128499E-2</v>
      </c>
      <c r="H1857" s="17">
        <v>5.1507228454355097E-2</v>
      </c>
      <c r="I1857" s="17">
        <v>2.4220190724926899E-2</v>
      </c>
      <c r="J1857" s="17">
        <v>3.7341804672620903E-2</v>
      </c>
      <c r="K1857" s="17">
        <v>7.7353290456887103E-2</v>
      </c>
      <c r="L1857" s="17">
        <v>6.9254498313943993E-2</v>
      </c>
      <c r="M1857" s="17"/>
      <c r="N1857" s="17">
        <v>4.9642621990780601E-2</v>
      </c>
      <c r="O1857" s="17">
        <v>2.4397135013634899E-2</v>
      </c>
      <c r="P1857" s="17">
        <v>7.0617160124776299E-2</v>
      </c>
      <c r="Q1857" s="17">
        <v>5.6095280539499102E-2</v>
      </c>
      <c r="R1857" s="17">
        <v>6.2065941544950903E-2</v>
      </c>
      <c r="S1857" s="17"/>
      <c r="T1857" s="17">
        <v>3.5431094644602902E-2</v>
      </c>
      <c r="U1857" s="17">
        <v>5.9764796557354997E-2</v>
      </c>
      <c r="V1857" s="17">
        <v>5.0326840589574103E-2</v>
      </c>
      <c r="W1857" s="17">
        <v>6.0224585987099399E-2</v>
      </c>
      <c r="X1857" s="17"/>
      <c r="Y1857" s="17">
        <v>4.8033491189495903E-2</v>
      </c>
      <c r="Z1857" s="17">
        <v>5.4965760408275E-2</v>
      </c>
      <c r="AA1857" s="17">
        <v>4.4746179996142901E-2</v>
      </c>
      <c r="AB1857" s="17">
        <v>5.7666251327219302E-2</v>
      </c>
      <c r="AC1857" s="17">
        <v>0.14414441446717499</v>
      </c>
      <c r="AD1857" s="17">
        <v>4.4220685220586302E-2</v>
      </c>
      <c r="AE1857" s="17"/>
      <c r="AF1857" s="17">
        <v>5.68422685425366E-2</v>
      </c>
      <c r="AG1857" s="17">
        <v>4.6452362996731299E-2</v>
      </c>
      <c r="AH1857" s="17"/>
      <c r="AI1857" s="17">
        <v>3.08681025068425E-2</v>
      </c>
      <c r="AJ1857" s="17">
        <v>6.2075665874027498E-2</v>
      </c>
      <c r="AK1857" s="17">
        <v>3.6179840184524602E-2</v>
      </c>
      <c r="AL1857" s="17">
        <v>7.1946597151132996E-2</v>
      </c>
      <c r="AM1857" s="17">
        <v>4.8392930198667E-2</v>
      </c>
      <c r="AN1857" s="17">
        <v>6.2418209910790702E-2</v>
      </c>
      <c r="AO1857" s="17">
        <v>5.0228440197682002E-2</v>
      </c>
      <c r="AP1857" s="17"/>
      <c r="AQ1857" s="17">
        <v>2.1710114955117401E-2</v>
      </c>
      <c r="AR1857" s="17">
        <v>9.5154985551003393E-2</v>
      </c>
      <c r="AS1857" s="17"/>
      <c r="AT1857" s="17">
        <v>1.4099233205492801E-2</v>
      </c>
      <c r="AU1857" s="17">
        <v>4.3285231110437299E-2</v>
      </c>
      <c r="AV1857" s="17">
        <v>9.7756571009106494E-2</v>
      </c>
      <c r="AW1857" s="17"/>
      <c r="AX1857" s="17">
        <v>5.1003469167502397E-2</v>
      </c>
      <c r="AY1857" s="17">
        <v>5.2538059530289102E-2</v>
      </c>
      <c r="AZ1857" s="17"/>
      <c r="BA1857" s="17">
        <v>5.7734276405407001E-2</v>
      </c>
      <c r="BB1857" s="17">
        <v>3.1580442246796202E-2</v>
      </c>
      <c r="BC1857" s="17">
        <v>3.97811037820609E-2</v>
      </c>
      <c r="BD1857" s="17">
        <v>3.0203672282203501E-2</v>
      </c>
      <c r="BE1857" s="17">
        <v>0.145206482232386</v>
      </c>
      <c r="BF1857" s="17"/>
      <c r="BG1857" s="17">
        <v>3.7681635510463003E-2</v>
      </c>
      <c r="BH1857" s="17">
        <v>0.116078314585636</v>
      </c>
    </row>
    <row r="1858" spans="2:60" x14ac:dyDescent="0.35">
      <c r="B1858" t="s">
        <v>539</v>
      </c>
      <c r="C1858" s="17">
        <v>6.50369237969987E-2</v>
      </c>
      <c r="D1858" s="17">
        <v>7.90221172987257E-2</v>
      </c>
      <c r="E1858" s="17">
        <v>5.1405709038968801E-2</v>
      </c>
      <c r="F1858" s="17"/>
      <c r="G1858" s="17">
        <v>4.3584164177182499E-2</v>
      </c>
      <c r="H1858" s="17">
        <v>6.4919006596075801E-2</v>
      </c>
      <c r="I1858" s="17">
        <v>5.2739655539459203E-2</v>
      </c>
      <c r="J1858" s="17">
        <v>5.5871083292658899E-2</v>
      </c>
      <c r="K1858" s="17">
        <v>9.3761333972215005E-2</v>
      </c>
      <c r="L1858" s="17">
        <v>7.1484484144961002E-2</v>
      </c>
      <c r="M1858" s="17"/>
      <c r="N1858" s="17">
        <v>5.8701861517754299E-2</v>
      </c>
      <c r="O1858" s="17">
        <v>4.7319869851172501E-2</v>
      </c>
      <c r="P1858" s="17">
        <v>7.2784839695797299E-2</v>
      </c>
      <c r="Q1858" s="17">
        <v>6.3454322635481994E-2</v>
      </c>
      <c r="R1858" s="17">
        <v>9.8581973316757401E-2</v>
      </c>
      <c r="S1858" s="17"/>
      <c r="T1858" s="17">
        <v>4.4101146771298297E-2</v>
      </c>
      <c r="U1858" s="17">
        <v>6.6845504211116902E-2</v>
      </c>
      <c r="V1858" s="17">
        <v>6.5366441032493006E-2</v>
      </c>
      <c r="W1858" s="17">
        <v>7.7801952405394004E-2</v>
      </c>
      <c r="X1858" s="17"/>
      <c r="Y1858" s="17">
        <v>4.7382542161619703E-2</v>
      </c>
      <c r="Z1858" s="17">
        <v>7.1604096537563194E-2</v>
      </c>
      <c r="AA1858" s="17">
        <v>0.10575389085086299</v>
      </c>
      <c r="AB1858" s="17">
        <v>7.6132467465755804E-2</v>
      </c>
      <c r="AC1858" s="17">
        <v>0</v>
      </c>
      <c r="AD1858" s="17">
        <v>7.4991729286730396E-2</v>
      </c>
      <c r="AE1858" s="17"/>
      <c r="AF1858" s="17">
        <v>6.3048805214495005E-2</v>
      </c>
      <c r="AG1858" s="17">
        <v>6.8174250399584996E-2</v>
      </c>
      <c r="AH1858" s="17"/>
      <c r="AI1858" s="17">
        <v>5.47542569333926E-2</v>
      </c>
      <c r="AJ1858" s="17">
        <v>5.7623195672925502E-2</v>
      </c>
      <c r="AK1858" s="17">
        <v>5.2038110679938902E-2</v>
      </c>
      <c r="AL1858" s="17">
        <v>5.7901132061622E-2</v>
      </c>
      <c r="AM1858" s="17">
        <v>8.4036201172531799E-2</v>
      </c>
      <c r="AN1858" s="17">
        <v>7.1938713663027107E-2</v>
      </c>
      <c r="AO1858" s="17">
        <v>8.4395367923041198E-2</v>
      </c>
      <c r="AP1858" s="17"/>
      <c r="AQ1858" s="17">
        <v>6.9425098743164798E-3</v>
      </c>
      <c r="AR1858" s="17">
        <v>0.14049733294205699</v>
      </c>
      <c r="AS1858" s="17"/>
      <c r="AT1858" s="17">
        <v>1.1728975010552801E-2</v>
      </c>
      <c r="AU1858" s="17">
        <v>3.5985703393203602E-2</v>
      </c>
      <c r="AV1858" s="17">
        <v>0.14805911999367899</v>
      </c>
      <c r="AW1858" s="17"/>
      <c r="AX1858" s="17">
        <v>5.2877902519210498E-2</v>
      </c>
      <c r="AY1858" s="17">
        <v>6.94290146352846E-2</v>
      </c>
      <c r="AZ1858" s="17"/>
      <c r="BA1858" s="17">
        <v>5.9294999841052701E-2</v>
      </c>
      <c r="BB1858" s="17">
        <v>2.6671925328398599E-2</v>
      </c>
      <c r="BC1858" s="17">
        <v>1.8279544921251299E-2</v>
      </c>
      <c r="BD1858" s="17">
        <v>5.98056354722011E-2</v>
      </c>
      <c r="BE1858" s="17">
        <v>0.29194014115394701</v>
      </c>
      <c r="BF1858" s="17"/>
      <c r="BG1858" s="17">
        <v>3.4282269618632399E-2</v>
      </c>
      <c r="BH1858" s="17">
        <v>0.23314459693183301</v>
      </c>
    </row>
    <row r="1859" spans="2:60" x14ac:dyDescent="0.35">
      <c r="B1859" t="s">
        <v>114</v>
      </c>
      <c r="C1859" s="17">
        <v>0.105533462504831</v>
      </c>
      <c r="D1859" s="17">
        <v>7.0444259604946199E-2</v>
      </c>
      <c r="E1859" s="17">
        <v>0.136146089641664</v>
      </c>
      <c r="F1859" s="17"/>
      <c r="G1859" s="17">
        <v>0.106824710311685</v>
      </c>
      <c r="H1859" s="17">
        <v>9.9892019762139905E-2</v>
      </c>
      <c r="I1859" s="17">
        <v>9.7053748571627199E-2</v>
      </c>
      <c r="J1859" s="17">
        <v>0.14215592809321101</v>
      </c>
      <c r="K1859" s="17">
        <v>8.7798525260371796E-2</v>
      </c>
      <c r="L1859" s="17">
        <v>0.102572600131442</v>
      </c>
      <c r="M1859" s="17"/>
      <c r="N1859" s="17">
        <v>0.139603598778683</v>
      </c>
      <c r="O1859" s="17">
        <v>0.104773546284761</v>
      </c>
      <c r="P1859" s="17">
        <v>8.2716702066731707E-2</v>
      </c>
      <c r="Q1859" s="17">
        <v>9.2823668488877895E-2</v>
      </c>
      <c r="R1859" s="17">
        <v>6.6948456420106703E-2</v>
      </c>
      <c r="S1859" s="17"/>
      <c r="T1859" s="17">
        <v>0.120076995377282</v>
      </c>
      <c r="U1859" s="17">
        <v>8.2912659883123505E-2</v>
      </c>
      <c r="V1859" s="17">
        <v>0.111632590289397</v>
      </c>
      <c r="W1859" s="17">
        <v>0.10515382983905</v>
      </c>
      <c r="X1859" s="17"/>
      <c r="Y1859" s="17">
        <v>0.11503832773700701</v>
      </c>
      <c r="Z1859" s="17">
        <v>8.7856073612076299E-2</v>
      </c>
      <c r="AA1859" s="17">
        <v>0.100554342361937</v>
      </c>
      <c r="AB1859" s="17">
        <v>9.5527669461816206E-2</v>
      </c>
      <c r="AC1859" s="17">
        <v>0.19082385099114699</v>
      </c>
      <c r="AD1859" s="17">
        <v>0.143264541007563</v>
      </c>
      <c r="AE1859" s="17"/>
      <c r="AF1859" s="17">
        <v>0.103101773455531</v>
      </c>
      <c r="AG1859" s="17">
        <v>0.103780005427515</v>
      </c>
      <c r="AH1859" s="17"/>
      <c r="AI1859" s="17">
        <v>0.27091905727163701</v>
      </c>
      <c r="AJ1859" s="17">
        <v>0.10677101438896799</v>
      </c>
      <c r="AK1859" s="17">
        <v>0.11703647496759401</v>
      </c>
      <c r="AL1859" s="17">
        <v>6.39798193194967E-2</v>
      </c>
      <c r="AM1859" s="17">
        <v>8.1916737193847705E-2</v>
      </c>
      <c r="AN1859" s="17">
        <v>7.4022124135204301E-2</v>
      </c>
      <c r="AO1859" s="17">
        <v>9.2713497641486495E-2</v>
      </c>
      <c r="AP1859" s="17"/>
      <c r="AQ1859" s="17">
        <v>7.1787684864398196E-2</v>
      </c>
      <c r="AR1859" s="17">
        <v>9.6436594531874406E-2</v>
      </c>
      <c r="AS1859" s="17"/>
      <c r="AT1859" s="17">
        <v>6.1726668094993699E-2</v>
      </c>
      <c r="AU1859" s="17">
        <v>0.115159282874917</v>
      </c>
      <c r="AV1859" s="17">
        <v>8.0848055218205706E-2</v>
      </c>
      <c r="AW1859" s="17"/>
      <c r="AX1859" s="17">
        <v>0.102073530410578</v>
      </c>
      <c r="AY1859" s="17">
        <v>0.10678326178596401</v>
      </c>
      <c r="AZ1859" s="17"/>
      <c r="BA1859" s="17">
        <v>7.3781717502665697E-2</v>
      </c>
      <c r="BB1859" s="17">
        <v>7.6030168454192998E-2</v>
      </c>
      <c r="BC1859" s="17">
        <v>8.0533002506355297E-2</v>
      </c>
      <c r="BD1859" s="17">
        <v>7.3224471946087097E-2</v>
      </c>
      <c r="BE1859" s="17">
        <v>0.115632755037215</v>
      </c>
      <c r="BF1859" s="17"/>
      <c r="BG1859" s="17">
        <v>7.5505647509541099E-2</v>
      </c>
      <c r="BH1859" s="17">
        <v>0.104891490714853</v>
      </c>
    </row>
    <row r="1860" spans="2:60" x14ac:dyDescent="0.35">
      <c r="B1860" t="s">
        <v>540</v>
      </c>
      <c r="C1860" s="17">
        <v>0.56250556854926403</v>
      </c>
      <c r="D1860" s="17">
        <v>0.58287591639717995</v>
      </c>
      <c r="E1860" s="17">
        <v>0.54205829587459797</v>
      </c>
      <c r="F1860" s="17"/>
      <c r="G1860" s="17">
        <v>0.62972468677442195</v>
      </c>
      <c r="H1860" s="17">
        <v>0.554263459457075</v>
      </c>
      <c r="I1860" s="17">
        <v>0.62242250442309299</v>
      </c>
      <c r="J1860" s="17">
        <v>0.51089439658687796</v>
      </c>
      <c r="K1860" s="17">
        <v>0.52721491105497098</v>
      </c>
      <c r="L1860" s="17">
        <v>0.550422592252934</v>
      </c>
      <c r="M1860" s="17"/>
      <c r="N1860" s="17">
        <v>0.53758181734914701</v>
      </c>
      <c r="O1860" s="17">
        <v>0.58849822229665805</v>
      </c>
      <c r="P1860" s="17">
        <v>0.55435658263283705</v>
      </c>
      <c r="Q1860" s="17">
        <v>0.58646618298502295</v>
      </c>
      <c r="R1860" s="17">
        <v>0.59446948270071798</v>
      </c>
      <c r="S1860" s="17"/>
      <c r="T1860" s="17">
        <v>0.600637135000337</v>
      </c>
      <c r="U1860" s="17">
        <v>0.54659047286559503</v>
      </c>
      <c r="V1860" s="17">
        <v>0.56351775555168104</v>
      </c>
      <c r="W1860" s="17">
        <v>0.547657846709659</v>
      </c>
      <c r="X1860" s="17"/>
      <c r="Y1860" s="17">
        <v>0.60389704691880897</v>
      </c>
      <c r="Z1860" s="17">
        <v>0.54707924184715295</v>
      </c>
      <c r="AA1860" s="17">
        <v>0.56870851829322899</v>
      </c>
      <c r="AB1860" s="17">
        <v>0.54260436468641804</v>
      </c>
      <c r="AC1860" s="17">
        <v>0.50579505178883699</v>
      </c>
      <c r="AD1860" s="17">
        <v>0.51783697860159195</v>
      </c>
      <c r="AE1860" s="17"/>
      <c r="AF1860" s="17">
        <v>0.54799584937455903</v>
      </c>
      <c r="AG1860" s="17">
        <v>0.585423346731068</v>
      </c>
      <c r="AH1860" s="17"/>
      <c r="AI1860" s="17">
        <v>0.45066071252279</v>
      </c>
      <c r="AJ1860" s="17">
        <v>0.53430700019982702</v>
      </c>
      <c r="AK1860" s="17">
        <v>0.55396665961983704</v>
      </c>
      <c r="AL1860" s="17">
        <v>0.54609298253695004</v>
      </c>
      <c r="AM1860" s="17">
        <v>0.60374857329508302</v>
      </c>
      <c r="AN1860" s="17">
        <v>0.64081337512973102</v>
      </c>
      <c r="AO1860" s="17">
        <v>0.58239532137899597</v>
      </c>
      <c r="AP1860" s="17"/>
      <c r="AQ1860" s="17">
        <v>0.75517828825148603</v>
      </c>
      <c r="AR1860" s="17">
        <v>0.39245723138529498</v>
      </c>
      <c r="AS1860" s="17"/>
      <c r="AT1860" s="17">
        <v>0.80054842015159999</v>
      </c>
      <c r="AU1860" s="17">
        <v>0.547755399383132</v>
      </c>
      <c r="AV1860" s="17">
        <v>0.44802923899845898</v>
      </c>
      <c r="AW1860" s="17"/>
      <c r="AX1860" s="17">
        <v>0.58591595523309203</v>
      </c>
      <c r="AY1860" s="17">
        <v>0.55404925101138702</v>
      </c>
      <c r="AZ1860" s="17"/>
      <c r="BA1860" s="17">
        <v>0.56274759057422097</v>
      </c>
      <c r="BB1860" s="17">
        <v>0.67042998383512598</v>
      </c>
      <c r="BC1860" s="17">
        <v>0.68110219202045297</v>
      </c>
      <c r="BD1860" s="17">
        <v>0.63204854200687799</v>
      </c>
      <c r="BE1860" s="17">
        <v>0.12952306258559901</v>
      </c>
      <c r="BF1860" s="17"/>
      <c r="BG1860" s="17">
        <v>0.64530972466415304</v>
      </c>
      <c r="BH1860" s="17">
        <v>0.256803834400541</v>
      </c>
    </row>
    <row r="1861" spans="2:60" x14ac:dyDescent="0.35">
      <c r="B1861" t="s">
        <v>541</v>
      </c>
      <c r="C1861" s="17">
        <v>0.11716775629470801</v>
      </c>
      <c r="D1861" s="17">
        <v>0.14205351418262899</v>
      </c>
      <c r="E1861" s="17">
        <v>9.4001501466994597E-2</v>
      </c>
      <c r="F1861" s="17"/>
      <c r="G1861" s="17">
        <v>8.9938095738310894E-2</v>
      </c>
      <c r="H1861" s="17">
        <v>0.116426235050431</v>
      </c>
      <c r="I1861" s="17">
        <v>7.6959846264385998E-2</v>
      </c>
      <c r="J1861" s="17">
        <v>9.3212887965279795E-2</v>
      </c>
      <c r="K1861" s="17">
        <v>0.171114624429102</v>
      </c>
      <c r="L1861" s="17">
        <v>0.14073898245890501</v>
      </c>
      <c r="M1861" s="17"/>
      <c r="N1861" s="17">
        <v>0.108344483508535</v>
      </c>
      <c r="O1861" s="17">
        <v>7.1717004864807296E-2</v>
      </c>
      <c r="P1861" s="17">
        <v>0.143401999820574</v>
      </c>
      <c r="Q1861" s="17">
        <v>0.11954960317498101</v>
      </c>
      <c r="R1861" s="17">
        <v>0.16064791486170801</v>
      </c>
      <c r="S1861" s="17"/>
      <c r="T1861" s="17">
        <v>7.9532241415901206E-2</v>
      </c>
      <c r="U1861" s="17">
        <v>0.12661030076847199</v>
      </c>
      <c r="V1861" s="17">
        <v>0.115693281622067</v>
      </c>
      <c r="W1861" s="17">
        <v>0.13802653839249299</v>
      </c>
      <c r="X1861" s="17"/>
      <c r="Y1861" s="17">
        <v>9.5416033351115606E-2</v>
      </c>
      <c r="Z1861" s="17">
        <v>0.126569856945838</v>
      </c>
      <c r="AA1861" s="17">
        <v>0.15050007084700601</v>
      </c>
      <c r="AB1861" s="17">
        <v>0.133798718792975</v>
      </c>
      <c r="AC1861" s="17">
        <v>0.14414441446717499</v>
      </c>
      <c r="AD1861" s="17">
        <v>0.119212414507317</v>
      </c>
      <c r="AE1861" s="17"/>
      <c r="AF1861" s="17">
        <v>0.11989107375703199</v>
      </c>
      <c r="AG1861" s="17">
        <v>0.114626613396316</v>
      </c>
      <c r="AH1861" s="17"/>
      <c r="AI1861" s="17">
        <v>8.5622359440235093E-2</v>
      </c>
      <c r="AJ1861" s="17">
        <v>0.119698861546953</v>
      </c>
      <c r="AK1861" s="17">
        <v>8.8217950864463504E-2</v>
      </c>
      <c r="AL1861" s="17">
        <v>0.129847729212755</v>
      </c>
      <c r="AM1861" s="17">
        <v>0.13242913137119899</v>
      </c>
      <c r="AN1861" s="17">
        <v>0.13435692357381801</v>
      </c>
      <c r="AO1861" s="17">
        <v>0.134623808120723</v>
      </c>
      <c r="AP1861" s="17"/>
      <c r="AQ1861" s="17">
        <v>2.8652624829433902E-2</v>
      </c>
      <c r="AR1861" s="17">
        <v>0.23565231849306001</v>
      </c>
      <c r="AS1861" s="17"/>
      <c r="AT1861" s="17">
        <v>2.5828208216045499E-2</v>
      </c>
      <c r="AU1861" s="17">
        <v>7.9270934503640894E-2</v>
      </c>
      <c r="AV1861" s="17">
        <v>0.245815691002785</v>
      </c>
      <c r="AW1861" s="17"/>
      <c r="AX1861" s="17">
        <v>0.10388137168671301</v>
      </c>
      <c r="AY1861" s="17">
        <v>0.12196707416557399</v>
      </c>
      <c r="AZ1861" s="17"/>
      <c r="BA1861" s="17">
        <v>0.11702927624646001</v>
      </c>
      <c r="BB1861" s="17">
        <v>5.8252367575194697E-2</v>
      </c>
      <c r="BC1861" s="17">
        <v>5.8060648703312297E-2</v>
      </c>
      <c r="BD1861" s="17">
        <v>9.0009307754404605E-2</v>
      </c>
      <c r="BE1861" s="17">
        <v>0.43714662338633198</v>
      </c>
      <c r="BF1861" s="17"/>
      <c r="BG1861" s="17">
        <v>7.1963905129095507E-2</v>
      </c>
      <c r="BH1861" s="17">
        <v>0.34922291151746898</v>
      </c>
    </row>
    <row r="1862" spans="2:60" x14ac:dyDescent="0.35">
      <c r="B1862" t="s">
        <v>318</v>
      </c>
      <c r="C1862" s="17">
        <v>0.44533781225455499</v>
      </c>
      <c r="D1862" s="17">
        <v>0.44082240221455099</v>
      </c>
      <c r="E1862" s="17">
        <v>0.44805679440760299</v>
      </c>
      <c r="F1862" s="17"/>
      <c r="G1862" s="17">
        <v>0.53978659103611104</v>
      </c>
      <c r="H1862" s="17">
        <v>0.43783722440664402</v>
      </c>
      <c r="I1862" s="17">
        <v>0.54546265815870698</v>
      </c>
      <c r="J1862" s="17">
        <v>0.41768150862159797</v>
      </c>
      <c r="K1862" s="17">
        <v>0.35610028662586901</v>
      </c>
      <c r="L1862" s="17">
        <v>0.40968360979402901</v>
      </c>
      <c r="M1862" s="17"/>
      <c r="N1862" s="17">
        <v>0.42923733384061202</v>
      </c>
      <c r="O1862" s="17">
        <v>0.51678121743185101</v>
      </c>
      <c r="P1862" s="17">
        <v>0.41095458281226399</v>
      </c>
      <c r="Q1862" s="17">
        <v>0.46691657981004198</v>
      </c>
      <c r="R1862" s="17">
        <v>0.43382156783900999</v>
      </c>
      <c r="S1862" s="17"/>
      <c r="T1862" s="17">
        <v>0.52110489358443601</v>
      </c>
      <c r="U1862" s="17">
        <v>0.41998017209712302</v>
      </c>
      <c r="V1862" s="17">
        <v>0.447824473929614</v>
      </c>
      <c r="W1862" s="17">
        <v>0.40963130831716499</v>
      </c>
      <c r="X1862" s="17"/>
      <c r="Y1862" s="17">
        <v>0.50848101356769304</v>
      </c>
      <c r="Z1862" s="17">
        <v>0.42050938490131501</v>
      </c>
      <c r="AA1862" s="17">
        <v>0.41820844744622199</v>
      </c>
      <c r="AB1862" s="17">
        <v>0.40880564589344298</v>
      </c>
      <c r="AC1862" s="17">
        <v>0.36165063732166203</v>
      </c>
      <c r="AD1862" s="17">
        <v>0.39862456409427499</v>
      </c>
      <c r="AE1862" s="17"/>
      <c r="AF1862" s="17">
        <v>0.42810477561752802</v>
      </c>
      <c r="AG1862" s="17">
        <v>0.47079673333475203</v>
      </c>
      <c r="AH1862" s="17"/>
      <c r="AI1862" s="17">
        <v>0.365038353082555</v>
      </c>
      <c r="AJ1862" s="17">
        <v>0.41460813865287399</v>
      </c>
      <c r="AK1862" s="17">
        <v>0.465748708755373</v>
      </c>
      <c r="AL1862" s="17">
        <v>0.41624525332419499</v>
      </c>
      <c r="AM1862" s="17">
        <v>0.47131944192388397</v>
      </c>
      <c r="AN1862" s="17">
        <v>0.50645645155591401</v>
      </c>
      <c r="AO1862" s="17">
        <v>0.44777151325827302</v>
      </c>
      <c r="AP1862" s="17"/>
      <c r="AQ1862" s="17">
        <v>0.72652566342205305</v>
      </c>
      <c r="AR1862" s="17">
        <v>0.156804912892235</v>
      </c>
      <c r="AS1862" s="17"/>
      <c r="AT1862" s="17">
        <v>0.77472021193555496</v>
      </c>
      <c r="AU1862" s="17">
        <v>0.46848446487949102</v>
      </c>
      <c r="AV1862" s="17">
        <v>0.20221354799567401</v>
      </c>
      <c r="AW1862" s="17"/>
      <c r="AX1862" s="17">
        <v>0.48203458354638001</v>
      </c>
      <c r="AY1862" s="17">
        <v>0.43208217684581401</v>
      </c>
      <c r="AZ1862" s="17"/>
      <c r="BA1862" s="17">
        <v>0.44571831432776199</v>
      </c>
      <c r="BB1862" s="17">
        <v>0.61217761625993194</v>
      </c>
      <c r="BC1862" s="17">
        <v>0.62304154331714001</v>
      </c>
      <c r="BD1862" s="17">
        <v>0.54203923425247402</v>
      </c>
      <c r="BE1862" s="17">
        <v>-0.307623560800734</v>
      </c>
      <c r="BF1862" s="17"/>
      <c r="BG1862" s="17">
        <v>0.57334581953505803</v>
      </c>
      <c r="BH1862" s="17">
        <v>-9.2419077116927706E-2</v>
      </c>
    </row>
    <row r="1863" spans="2:60" x14ac:dyDescent="0.35">
      <c r="C1863" s="17"/>
      <c r="D1863" s="17"/>
      <c r="E1863" s="17"/>
      <c r="F1863" s="17"/>
      <c r="G1863" s="17"/>
      <c r="H1863" s="17"/>
      <c r="I1863" s="17"/>
      <c r="J1863" s="17"/>
      <c r="K1863" s="17"/>
      <c r="L1863" s="17"/>
      <c r="M1863" s="17"/>
      <c r="N1863" s="17"/>
      <c r="O1863" s="17"/>
      <c r="P1863" s="17"/>
      <c r="Q1863" s="17"/>
      <c r="R1863" s="17"/>
      <c r="S1863" s="17"/>
      <c r="T1863" s="17"/>
      <c r="U1863" s="17"/>
      <c r="V1863" s="17"/>
      <c r="W1863" s="17"/>
      <c r="X1863" s="17"/>
      <c r="Y1863" s="17"/>
      <c r="Z1863" s="17"/>
      <c r="AA1863" s="17"/>
      <c r="AB1863" s="17"/>
      <c r="AC1863" s="17"/>
      <c r="AD1863" s="17"/>
      <c r="AE1863" s="17"/>
      <c r="AF1863" s="17"/>
      <c r="AG1863" s="17"/>
      <c r="AH1863" s="17"/>
      <c r="AI1863" s="17"/>
      <c r="AJ1863" s="17"/>
      <c r="AK1863" s="17"/>
      <c r="AL1863" s="17"/>
      <c r="AM1863" s="17"/>
      <c r="AN1863" s="17"/>
      <c r="AO1863" s="17"/>
      <c r="AP1863" s="17"/>
      <c r="AQ1863" s="17"/>
      <c r="AR1863" s="17"/>
      <c r="AS1863" s="17"/>
      <c r="AT1863" s="17"/>
      <c r="AU1863" s="17"/>
      <c r="AV1863" s="17"/>
      <c r="AW1863" s="17"/>
      <c r="AX1863" s="17"/>
      <c r="AY1863" s="17"/>
      <c r="AZ1863" s="17"/>
      <c r="BA1863" s="17"/>
      <c r="BB1863" s="17"/>
      <c r="BC1863" s="17"/>
      <c r="BD1863" s="17"/>
      <c r="BE1863" s="17"/>
      <c r="BF1863" s="17"/>
      <c r="BG1863" s="17"/>
      <c r="BH1863" s="17"/>
    </row>
    <row r="1864" spans="2:60" x14ac:dyDescent="0.35">
      <c r="B1864" s="6" t="s">
        <v>554</v>
      </c>
      <c r="C1864" s="17"/>
      <c r="D1864" s="17"/>
      <c r="E1864" s="17"/>
      <c r="F1864" s="17"/>
      <c r="G1864" s="17"/>
      <c r="H1864" s="17"/>
      <c r="I1864" s="17"/>
      <c r="J1864" s="17"/>
      <c r="K1864" s="17"/>
      <c r="L1864" s="17"/>
      <c r="M1864" s="17"/>
      <c r="N1864" s="17"/>
      <c r="O1864" s="17"/>
      <c r="P1864" s="17"/>
      <c r="Q1864" s="17"/>
      <c r="R1864" s="17"/>
      <c r="S1864" s="17"/>
      <c r="T1864" s="17"/>
      <c r="U1864" s="17"/>
      <c r="V1864" s="17"/>
      <c r="W1864" s="17"/>
      <c r="X1864" s="17"/>
      <c r="Y1864" s="17"/>
      <c r="Z1864" s="17"/>
      <c r="AA1864" s="17"/>
      <c r="AB1864" s="17"/>
      <c r="AC1864" s="17"/>
      <c r="AD1864" s="17"/>
      <c r="AE1864" s="17"/>
      <c r="AF1864" s="17"/>
      <c r="AG1864" s="17"/>
      <c r="AH1864" s="17"/>
      <c r="AI1864" s="17"/>
      <c r="AJ1864" s="17"/>
      <c r="AK1864" s="17"/>
      <c r="AL1864" s="17"/>
      <c r="AM1864" s="17"/>
      <c r="AN1864" s="17"/>
      <c r="AO1864" s="17"/>
      <c r="AP1864" s="17"/>
      <c r="AQ1864" s="17"/>
      <c r="AR1864" s="17"/>
      <c r="AS1864" s="17"/>
      <c r="AT1864" s="17"/>
      <c r="AU1864" s="17"/>
      <c r="AV1864" s="17"/>
      <c r="AW1864" s="17"/>
      <c r="AX1864" s="17"/>
      <c r="AY1864" s="17"/>
      <c r="AZ1864" s="17"/>
      <c r="BA1864" s="17"/>
      <c r="BB1864" s="17"/>
      <c r="BC1864" s="17"/>
      <c r="BD1864" s="17"/>
      <c r="BE1864" s="17"/>
      <c r="BF1864" s="17"/>
      <c r="BG1864" s="17"/>
      <c r="BH1864" s="17"/>
    </row>
    <row r="1865" spans="2:60" x14ac:dyDescent="0.35">
      <c r="B1865" s="24" t="s">
        <v>97</v>
      </c>
      <c r="C1865" s="17"/>
      <c r="D1865" s="17"/>
      <c r="E1865" s="17"/>
      <c r="F1865" s="17"/>
      <c r="G1865" s="17"/>
      <c r="H1865" s="17"/>
      <c r="I1865" s="17"/>
      <c r="J1865" s="17"/>
      <c r="K1865" s="17"/>
      <c r="L1865" s="17"/>
      <c r="M1865" s="17"/>
      <c r="N1865" s="17"/>
      <c r="O1865" s="17"/>
      <c r="P1865" s="17"/>
      <c r="Q1865" s="17"/>
      <c r="R1865" s="17"/>
      <c r="S1865" s="17"/>
      <c r="T1865" s="17"/>
      <c r="U1865" s="17"/>
      <c r="V1865" s="17"/>
      <c r="W1865" s="17"/>
      <c r="X1865" s="17"/>
      <c r="Y1865" s="17"/>
      <c r="Z1865" s="17"/>
      <c r="AA1865" s="17"/>
      <c r="AB1865" s="17"/>
      <c r="AC1865" s="17"/>
      <c r="AD1865" s="17"/>
      <c r="AE1865" s="17"/>
      <c r="AF1865" s="17"/>
      <c r="AG1865" s="17"/>
      <c r="AH1865" s="17"/>
      <c r="AI1865" s="17"/>
      <c r="AJ1865" s="17"/>
      <c r="AK1865" s="17"/>
      <c r="AL1865" s="17"/>
      <c r="AM1865" s="17"/>
      <c r="AN1865" s="17"/>
      <c r="AO1865" s="17"/>
      <c r="AP1865" s="17"/>
      <c r="AQ1865" s="17"/>
      <c r="AR1865" s="17"/>
      <c r="AS1865" s="17"/>
      <c r="AT1865" s="17"/>
      <c r="AU1865" s="17"/>
      <c r="AV1865" s="17"/>
      <c r="AW1865" s="17"/>
      <c r="AX1865" s="17"/>
      <c r="AY1865" s="17"/>
      <c r="AZ1865" s="17"/>
      <c r="BA1865" s="17"/>
      <c r="BB1865" s="17"/>
      <c r="BC1865" s="17"/>
      <c r="BD1865" s="17"/>
      <c r="BE1865" s="17"/>
      <c r="BF1865" s="17"/>
      <c r="BG1865" s="17"/>
      <c r="BH1865" s="17"/>
    </row>
    <row r="1866" spans="2:60" x14ac:dyDescent="0.35">
      <c r="B1866" t="s">
        <v>549</v>
      </c>
      <c r="C1866" s="17">
        <v>0.14986560649292999</v>
      </c>
      <c r="D1866" s="17">
        <v>0.16718374534731401</v>
      </c>
      <c r="E1866" s="17">
        <v>0.13576238083325801</v>
      </c>
      <c r="F1866" s="17"/>
      <c r="G1866" s="17">
        <v>0.15869511821459301</v>
      </c>
      <c r="H1866" s="17">
        <v>0.18448140862891799</v>
      </c>
      <c r="I1866" s="17">
        <v>0.19201064807045101</v>
      </c>
      <c r="J1866" s="17">
        <v>0.13884219551954599</v>
      </c>
      <c r="K1866" s="17">
        <v>0.115058953488595</v>
      </c>
      <c r="L1866" s="17">
        <v>0.11783343595835399</v>
      </c>
      <c r="M1866" s="17"/>
      <c r="N1866" s="17">
        <v>0.15560186024952399</v>
      </c>
      <c r="O1866" s="17">
        <v>0.15209818279687501</v>
      </c>
      <c r="P1866" s="17">
        <v>0.14183837270046101</v>
      </c>
      <c r="Q1866" s="17">
        <v>0.15718335058204999</v>
      </c>
      <c r="R1866" s="17">
        <v>0.17551873114130601</v>
      </c>
      <c r="S1866" s="17"/>
      <c r="T1866" s="17">
        <v>0.12539654832879599</v>
      </c>
      <c r="U1866" s="17">
        <v>0.133146190399551</v>
      </c>
      <c r="V1866" s="17">
        <v>0.15402258276172601</v>
      </c>
      <c r="W1866" s="17">
        <v>0.17514590383442999</v>
      </c>
      <c r="X1866" s="17"/>
      <c r="Y1866" s="17">
        <v>0.208492525246121</v>
      </c>
      <c r="Z1866" s="17">
        <v>0.129724130531327</v>
      </c>
      <c r="AA1866" s="17">
        <v>0.171374107593217</v>
      </c>
      <c r="AB1866" s="17">
        <v>7.5276476067599393E-2</v>
      </c>
      <c r="AC1866" s="17">
        <v>6.4240024797063894E-2</v>
      </c>
      <c r="AD1866" s="17">
        <v>0.114805953702866</v>
      </c>
      <c r="AE1866" s="17"/>
      <c r="AF1866" s="17">
        <v>0.15495923141251</v>
      </c>
      <c r="AG1866" s="17">
        <v>0.14293717214777199</v>
      </c>
      <c r="AH1866" s="17"/>
      <c r="AI1866" s="17">
        <v>0.12806133596223199</v>
      </c>
      <c r="AJ1866" s="17">
        <v>0.16204530276162299</v>
      </c>
      <c r="AK1866" s="17">
        <v>0.145510671580319</v>
      </c>
      <c r="AL1866" s="17">
        <v>0.125445575989723</v>
      </c>
      <c r="AM1866" s="17">
        <v>0.13529175215425099</v>
      </c>
      <c r="AN1866" s="17">
        <v>0.19430029957880901</v>
      </c>
      <c r="AO1866" s="17">
        <v>0.20567151800080599</v>
      </c>
      <c r="AP1866" s="17"/>
      <c r="AQ1866" s="17">
        <v>0.22552387363236301</v>
      </c>
      <c r="AR1866" s="17">
        <v>9.0700416456672803E-2</v>
      </c>
      <c r="AS1866" s="17"/>
      <c r="AT1866" s="17">
        <v>0.190542747325082</v>
      </c>
      <c r="AU1866" s="17">
        <v>0.126222078615713</v>
      </c>
      <c r="AV1866" s="17">
        <v>0.155062638467798</v>
      </c>
      <c r="AW1866" s="17"/>
      <c r="AX1866" s="17">
        <v>0.12507369783296901</v>
      </c>
      <c r="AY1866" s="17">
        <v>0.15882095844119501</v>
      </c>
      <c r="AZ1866" s="17"/>
      <c r="BA1866" s="17">
        <v>0.249588165165639</v>
      </c>
      <c r="BB1866" s="17">
        <v>0.15507284677494201</v>
      </c>
      <c r="BC1866" s="17">
        <v>0.159279991363419</v>
      </c>
      <c r="BD1866" s="17">
        <v>0.24945455384403301</v>
      </c>
      <c r="BE1866" s="17">
        <v>4.5642310392756201E-2</v>
      </c>
      <c r="BF1866" s="17"/>
      <c r="BG1866" s="17">
        <v>0.17712147721212701</v>
      </c>
      <c r="BH1866" s="17">
        <v>9.7264329005002995E-2</v>
      </c>
    </row>
    <row r="1867" spans="2:60" x14ac:dyDescent="0.35">
      <c r="B1867" t="s">
        <v>550</v>
      </c>
      <c r="C1867" s="17">
        <v>0.26177293586019501</v>
      </c>
      <c r="D1867" s="17">
        <v>0.26306411461998902</v>
      </c>
      <c r="E1867" s="17">
        <v>0.25924085045585599</v>
      </c>
      <c r="F1867" s="17"/>
      <c r="G1867" s="17">
        <v>0.30255262254937698</v>
      </c>
      <c r="H1867" s="17">
        <v>0.28596078304655997</v>
      </c>
      <c r="I1867" s="17">
        <v>0.27727076904595399</v>
      </c>
      <c r="J1867" s="17">
        <v>0.226908084791142</v>
      </c>
      <c r="K1867" s="17">
        <v>0.24210469501507101</v>
      </c>
      <c r="L1867" s="17">
        <v>0.24725262421180499</v>
      </c>
      <c r="M1867" s="17"/>
      <c r="N1867" s="17">
        <v>0.25410706605783401</v>
      </c>
      <c r="O1867" s="17">
        <v>0.229398448384212</v>
      </c>
      <c r="P1867" s="17">
        <v>0.27004088786430902</v>
      </c>
      <c r="Q1867" s="17">
        <v>0.29601901645325002</v>
      </c>
      <c r="R1867" s="17">
        <v>0.29508056913076203</v>
      </c>
      <c r="S1867" s="17"/>
      <c r="T1867" s="17">
        <v>0.31422014766658901</v>
      </c>
      <c r="U1867" s="17">
        <v>0.24437022896482699</v>
      </c>
      <c r="V1867" s="17">
        <v>0.26153566637881598</v>
      </c>
      <c r="W1867" s="17">
        <v>0.24004676751924101</v>
      </c>
      <c r="X1867" s="17"/>
      <c r="Y1867" s="17">
        <v>0.26712238283263301</v>
      </c>
      <c r="Z1867" s="17">
        <v>0.24852335336713799</v>
      </c>
      <c r="AA1867" s="17">
        <v>0.30148452616339499</v>
      </c>
      <c r="AB1867" s="17">
        <v>0.30307419705819499</v>
      </c>
      <c r="AC1867" s="17">
        <v>0.39924498845022899</v>
      </c>
      <c r="AD1867" s="17">
        <v>0.23481682865579501</v>
      </c>
      <c r="AE1867" s="17"/>
      <c r="AF1867" s="17">
        <v>0.27217620801811798</v>
      </c>
      <c r="AG1867" s="17">
        <v>0.24961491360879601</v>
      </c>
      <c r="AH1867" s="17"/>
      <c r="AI1867" s="17">
        <v>0.111869205995053</v>
      </c>
      <c r="AJ1867" s="17">
        <v>0.25790696552721099</v>
      </c>
      <c r="AK1867" s="17">
        <v>0.24716905691872801</v>
      </c>
      <c r="AL1867" s="17">
        <v>0.26762796130216199</v>
      </c>
      <c r="AM1867" s="17">
        <v>0.30161060802283401</v>
      </c>
      <c r="AN1867" s="17">
        <v>0.31108233433503102</v>
      </c>
      <c r="AO1867" s="17">
        <v>0.22476000009907701</v>
      </c>
      <c r="AP1867" s="17"/>
      <c r="AQ1867" s="17">
        <v>0.34167861309574898</v>
      </c>
      <c r="AR1867" s="17">
        <v>0.191162250088351</v>
      </c>
      <c r="AS1867" s="17"/>
      <c r="AT1867" s="17">
        <v>0.39147271055602301</v>
      </c>
      <c r="AU1867" s="17">
        <v>0.25369950626892002</v>
      </c>
      <c r="AV1867" s="17">
        <v>0.205129388923321</v>
      </c>
      <c r="AW1867" s="17"/>
      <c r="AX1867" s="17">
        <v>0.27177289456402398</v>
      </c>
      <c r="AY1867" s="17">
        <v>0.258160743233594</v>
      </c>
      <c r="AZ1867" s="17"/>
      <c r="BA1867" s="17">
        <v>0.21930252277701801</v>
      </c>
      <c r="BB1867" s="17">
        <v>0.30802014173007303</v>
      </c>
      <c r="BC1867" s="17">
        <v>0.34096493819830298</v>
      </c>
      <c r="BD1867" s="17">
        <v>0.30637607646195197</v>
      </c>
      <c r="BE1867" s="17">
        <v>3.2087018074120198E-2</v>
      </c>
      <c r="BF1867" s="17"/>
      <c r="BG1867" s="17">
        <v>0.28732400456554402</v>
      </c>
      <c r="BH1867" s="17">
        <v>0.101559561221987</v>
      </c>
    </row>
    <row r="1868" spans="2:60" x14ac:dyDescent="0.35">
      <c r="B1868" t="s">
        <v>551</v>
      </c>
      <c r="C1868" s="17">
        <v>0.27605250372240397</v>
      </c>
      <c r="D1868" s="17">
        <v>0.28395748302200402</v>
      </c>
      <c r="E1868" s="17">
        <v>0.26926113357302101</v>
      </c>
      <c r="F1868" s="17"/>
      <c r="G1868" s="17">
        <v>0.25220666559350802</v>
      </c>
      <c r="H1868" s="17">
        <v>0.24657461908425701</v>
      </c>
      <c r="I1868" s="17">
        <v>0.26905436375620201</v>
      </c>
      <c r="J1868" s="17">
        <v>0.26874880008207302</v>
      </c>
      <c r="K1868" s="17">
        <v>0.29073855059763198</v>
      </c>
      <c r="L1868" s="17">
        <v>0.31441789739296599</v>
      </c>
      <c r="M1868" s="17"/>
      <c r="N1868" s="17">
        <v>0.23655922483481101</v>
      </c>
      <c r="O1868" s="17">
        <v>0.29763079775218498</v>
      </c>
      <c r="P1868" s="17">
        <v>0.28848705770566402</v>
      </c>
      <c r="Q1868" s="17">
        <v>0.26983784413904799</v>
      </c>
      <c r="R1868" s="17">
        <v>0.29435681927223301</v>
      </c>
      <c r="S1868" s="17"/>
      <c r="T1868" s="17">
        <v>0.27593977199308001</v>
      </c>
      <c r="U1868" s="17">
        <v>0.31253148078102999</v>
      </c>
      <c r="V1868" s="17">
        <v>0.26832311862564701</v>
      </c>
      <c r="W1868" s="17">
        <v>0.25673880985554898</v>
      </c>
      <c r="X1868" s="17"/>
      <c r="Y1868" s="17">
        <v>0.25316802318715698</v>
      </c>
      <c r="Z1868" s="17">
        <v>0.29829803381849401</v>
      </c>
      <c r="AA1868" s="17">
        <v>0.234638330642578</v>
      </c>
      <c r="AB1868" s="17">
        <v>0.30028504793827498</v>
      </c>
      <c r="AC1868" s="17">
        <v>0.32053979480068601</v>
      </c>
      <c r="AD1868" s="17">
        <v>0.25337776984055399</v>
      </c>
      <c r="AE1868" s="17"/>
      <c r="AF1868" s="17">
        <v>0.26302395862761002</v>
      </c>
      <c r="AG1868" s="17">
        <v>0.29849768339515198</v>
      </c>
      <c r="AH1868" s="17"/>
      <c r="AI1868" s="17">
        <v>0.23970738657280599</v>
      </c>
      <c r="AJ1868" s="17">
        <v>0.257754753508046</v>
      </c>
      <c r="AK1868" s="17">
        <v>0.31672587369087501</v>
      </c>
      <c r="AL1868" s="17">
        <v>0.25786119339688102</v>
      </c>
      <c r="AM1868" s="17">
        <v>0.27211978071774101</v>
      </c>
      <c r="AN1868" s="17">
        <v>0.25105564958006599</v>
      </c>
      <c r="AO1868" s="17">
        <v>0.41882956485580197</v>
      </c>
      <c r="AP1868" s="17"/>
      <c r="AQ1868" s="17">
        <v>0.27483560184928701</v>
      </c>
      <c r="AR1868" s="17">
        <v>0.26823551703024401</v>
      </c>
      <c r="AS1868" s="17"/>
      <c r="AT1868" s="17">
        <v>0.30316258287631997</v>
      </c>
      <c r="AU1868" s="17">
        <v>0.30010134067718303</v>
      </c>
      <c r="AV1868" s="17">
        <v>0.24972897613117501</v>
      </c>
      <c r="AW1868" s="17"/>
      <c r="AX1868" s="17">
        <v>0.293102439002911</v>
      </c>
      <c r="AY1868" s="17">
        <v>0.26989371323852801</v>
      </c>
      <c r="AZ1868" s="17"/>
      <c r="BA1868" s="17">
        <v>0.26224224903079402</v>
      </c>
      <c r="BB1868" s="17">
        <v>0.31513370868484403</v>
      </c>
      <c r="BC1868" s="17">
        <v>0.29141365571074501</v>
      </c>
      <c r="BD1868" s="17">
        <v>0.25240331999367999</v>
      </c>
      <c r="BE1868" s="17">
        <v>0.22984547081339801</v>
      </c>
      <c r="BF1868" s="17"/>
      <c r="BG1868" s="17">
        <v>0.30279513471554498</v>
      </c>
      <c r="BH1868" s="17">
        <v>0.235558973057021</v>
      </c>
    </row>
    <row r="1869" spans="2:60" x14ac:dyDescent="0.35">
      <c r="B1869" t="s">
        <v>552</v>
      </c>
      <c r="C1869" s="17">
        <v>0.17969248524303499</v>
      </c>
      <c r="D1869" s="17">
        <v>0.187884121726034</v>
      </c>
      <c r="E1869" s="17">
        <v>0.17347158056770701</v>
      </c>
      <c r="F1869" s="17"/>
      <c r="G1869" s="17">
        <v>0.123203907879657</v>
      </c>
      <c r="H1869" s="17">
        <v>0.144185363902189</v>
      </c>
      <c r="I1869" s="17">
        <v>0.136348503052905</v>
      </c>
      <c r="J1869" s="17">
        <v>0.20284717539375299</v>
      </c>
      <c r="K1869" s="17">
        <v>0.212097714400134</v>
      </c>
      <c r="L1869" s="17">
        <v>0.23365312646761299</v>
      </c>
      <c r="M1869" s="17"/>
      <c r="N1869" s="17">
        <v>0.16487261522510899</v>
      </c>
      <c r="O1869" s="17">
        <v>0.158893191803473</v>
      </c>
      <c r="P1869" s="17">
        <v>0.205278593851416</v>
      </c>
      <c r="Q1869" s="17">
        <v>0.15484449717479601</v>
      </c>
      <c r="R1869" s="17">
        <v>0.20486600450238401</v>
      </c>
      <c r="S1869" s="17"/>
      <c r="T1869" s="17">
        <v>0.15785930761942199</v>
      </c>
      <c r="U1869" s="17">
        <v>0.19092040353267201</v>
      </c>
      <c r="V1869" s="17">
        <v>0.17444646319627</v>
      </c>
      <c r="W1869" s="17">
        <v>0.19379130787370599</v>
      </c>
      <c r="X1869" s="17"/>
      <c r="Y1869" s="17">
        <v>0.1085915153428</v>
      </c>
      <c r="Z1869" s="17">
        <v>0.20605515304786901</v>
      </c>
      <c r="AA1869" s="17">
        <v>0.16785415057678199</v>
      </c>
      <c r="AB1869" s="17">
        <v>0.22337995267004501</v>
      </c>
      <c r="AC1869" s="17">
        <v>0.16444254781074999</v>
      </c>
      <c r="AD1869" s="17">
        <v>0.258740197031603</v>
      </c>
      <c r="AE1869" s="17"/>
      <c r="AF1869" s="17">
        <v>0.19709601289445799</v>
      </c>
      <c r="AG1869" s="17">
        <v>0.15519616753767901</v>
      </c>
      <c r="AH1869" s="17"/>
      <c r="AI1869" s="17">
        <v>0.20425601422167999</v>
      </c>
      <c r="AJ1869" s="17">
        <v>0.171040342319457</v>
      </c>
      <c r="AK1869" s="17">
        <v>0.15484804113697601</v>
      </c>
      <c r="AL1869" s="17">
        <v>0.22253103970792501</v>
      </c>
      <c r="AM1869" s="17">
        <v>0.191775432586478</v>
      </c>
      <c r="AN1869" s="17">
        <v>0.16891937066721299</v>
      </c>
      <c r="AO1869" s="17">
        <v>0.13182155107750099</v>
      </c>
      <c r="AP1869" s="17"/>
      <c r="AQ1869" s="17">
        <v>4.43346125365972E-2</v>
      </c>
      <c r="AR1869" s="17">
        <v>0.35537964852498799</v>
      </c>
      <c r="AS1869" s="17"/>
      <c r="AT1869" s="17">
        <v>4.8297228495351702E-2</v>
      </c>
      <c r="AU1869" s="17">
        <v>0.15557867758531799</v>
      </c>
      <c r="AV1869" s="17">
        <v>0.313657870397761</v>
      </c>
      <c r="AW1869" s="17"/>
      <c r="AX1869" s="17">
        <v>0.182503969288174</v>
      </c>
      <c r="AY1869" s="17">
        <v>0.17867691885536899</v>
      </c>
      <c r="AZ1869" s="17"/>
      <c r="BA1869" s="17">
        <v>0.15830945110285</v>
      </c>
      <c r="BB1869" s="17">
        <v>0.131188955050421</v>
      </c>
      <c r="BC1869" s="17">
        <v>9.8408233428312702E-2</v>
      </c>
      <c r="BD1869" s="17">
        <v>0.14842354271834499</v>
      </c>
      <c r="BE1869" s="17">
        <v>0.56627775865400898</v>
      </c>
      <c r="BF1869" s="17"/>
      <c r="BG1869" s="17">
        <v>0.13751565219237399</v>
      </c>
      <c r="BH1869" s="17">
        <v>0.46044271289340799</v>
      </c>
    </row>
    <row r="1870" spans="2:60" x14ac:dyDescent="0.35">
      <c r="B1870" t="s">
        <v>280</v>
      </c>
      <c r="C1870" s="17">
        <v>0.13261646868143601</v>
      </c>
      <c r="D1870" s="17">
        <v>9.79105352846599E-2</v>
      </c>
      <c r="E1870" s="17">
        <v>0.162264054570157</v>
      </c>
      <c r="F1870" s="17"/>
      <c r="G1870" s="17">
        <v>0.16334168576286501</v>
      </c>
      <c r="H1870" s="17">
        <v>0.138797825338077</v>
      </c>
      <c r="I1870" s="17">
        <v>0.12531571607448799</v>
      </c>
      <c r="J1870" s="17">
        <v>0.162653744213486</v>
      </c>
      <c r="K1870" s="17">
        <v>0.14000008649856899</v>
      </c>
      <c r="L1870" s="17">
        <v>8.6842915969262302E-2</v>
      </c>
      <c r="M1870" s="17"/>
      <c r="N1870" s="17">
        <v>0.188859233632723</v>
      </c>
      <c r="O1870" s="17">
        <v>0.16197937926325501</v>
      </c>
      <c r="P1870" s="17">
        <v>9.4355087878150098E-2</v>
      </c>
      <c r="Q1870" s="17">
        <v>0.12211529165085599</v>
      </c>
      <c r="R1870" s="17">
        <v>3.0177875953314299E-2</v>
      </c>
      <c r="S1870" s="17"/>
      <c r="T1870" s="17">
        <v>0.126584224392114</v>
      </c>
      <c r="U1870" s="17">
        <v>0.11903169632192</v>
      </c>
      <c r="V1870" s="17">
        <v>0.14167216903754101</v>
      </c>
      <c r="W1870" s="17">
        <v>0.13427721091707401</v>
      </c>
      <c r="X1870" s="17"/>
      <c r="Y1870" s="17">
        <v>0.16262555339128901</v>
      </c>
      <c r="Z1870" s="17">
        <v>0.117399329235172</v>
      </c>
      <c r="AA1870" s="17">
        <v>0.124648885024028</v>
      </c>
      <c r="AB1870" s="17">
        <v>9.7984326265885602E-2</v>
      </c>
      <c r="AC1870" s="17">
        <v>5.15326441412709E-2</v>
      </c>
      <c r="AD1870" s="17">
        <v>0.138259250769182</v>
      </c>
      <c r="AE1870" s="17"/>
      <c r="AF1870" s="17">
        <v>0.112744589047305</v>
      </c>
      <c r="AG1870" s="17">
        <v>0.15375406331060201</v>
      </c>
      <c r="AH1870" s="17"/>
      <c r="AI1870" s="17">
        <v>0.31610605724822899</v>
      </c>
      <c r="AJ1870" s="17">
        <v>0.151252635883664</v>
      </c>
      <c r="AK1870" s="17">
        <v>0.135746356673102</v>
      </c>
      <c r="AL1870" s="17">
        <v>0.12653422960331001</v>
      </c>
      <c r="AM1870" s="17">
        <v>9.9202426518695694E-2</v>
      </c>
      <c r="AN1870" s="17">
        <v>7.4642345838881199E-2</v>
      </c>
      <c r="AO1870" s="17">
        <v>1.8917365966814301E-2</v>
      </c>
      <c r="AP1870" s="17"/>
      <c r="AQ1870" s="17">
        <v>0.11362729888600299</v>
      </c>
      <c r="AR1870" s="17">
        <v>9.4522167899744103E-2</v>
      </c>
      <c r="AS1870" s="17"/>
      <c r="AT1870" s="17">
        <v>6.6524730747224106E-2</v>
      </c>
      <c r="AU1870" s="17">
        <v>0.164398396852865</v>
      </c>
      <c r="AV1870" s="17">
        <v>7.6421126079945195E-2</v>
      </c>
      <c r="AW1870" s="17"/>
      <c r="AX1870" s="17">
        <v>0.12754699931192301</v>
      </c>
      <c r="AY1870" s="17">
        <v>0.13444766623131499</v>
      </c>
      <c r="AZ1870" s="17"/>
      <c r="BA1870" s="17">
        <v>0.11055761192370001</v>
      </c>
      <c r="BB1870" s="17">
        <v>9.0584347759720601E-2</v>
      </c>
      <c r="BC1870" s="17">
        <v>0.10993318129922</v>
      </c>
      <c r="BD1870" s="17">
        <v>4.3342506981990402E-2</v>
      </c>
      <c r="BE1870" s="17">
        <v>0.12614744206571801</v>
      </c>
      <c r="BF1870" s="17"/>
      <c r="BG1870" s="17">
        <v>9.5243731314409996E-2</v>
      </c>
      <c r="BH1870" s="17">
        <v>0.10517442382258201</v>
      </c>
    </row>
    <row r="1871" spans="2:60" x14ac:dyDescent="0.35">
      <c r="C1871" s="17"/>
      <c r="D1871" s="17"/>
      <c r="E1871" s="17"/>
      <c r="F1871" s="17"/>
      <c r="G1871" s="17"/>
      <c r="H1871" s="17"/>
      <c r="I1871" s="17"/>
      <c r="J1871" s="17"/>
      <c r="K1871" s="17"/>
      <c r="L1871" s="17"/>
      <c r="M1871" s="17"/>
      <c r="N1871" s="17"/>
      <c r="O1871" s="17"/>
      <c r="P1871" s="17"/>
      <c r="Q1871" s="17"/>
      <c r="R1871" s="17"/>
      <c r="S1871" s="17"/>
      <c r="T1871" s="17"/>
      <c r="U1871" s="17"/>
      <c r="V1871" s="17"/>
      <c r="W1871" s="17"/>
      <c r="X1871" s="17"/>
      <c r="Y1871" s="17"/>
      <c r="Z1871" s="17"/>
      <c r="AA1871" s="17"/>
      <c r="AB1871" s="17"/>
      <c r="AC1871" s="17"/>
      <c r="AD1871" s="17"/>
      <c r="AE1871" s="17"/>
      <c r="AF1871" s="17"/>
      <c r="AG1871" s="17"/>
      <c r="AH1871" s="17"/>
      <c r="AI1871" s="17"/>
      <c r="AJ1871" s="17"/>
      <c r="AK1871" s="17"/>
      <c r="AL1871" s="17"/>
      <c r="AM1871" s="17"/>
      <c r="AN1871" s="17"/>
      <c r="AO1871" s="17"/>
      <c r="AP1871" s="17"/>
      <c r="AQ1871" s="17"/>
      <c r="AR1871" s="17"/>
      <c r="AS1871" s="17"/>
      <c r="AT1871" s="17"/>
      <c r="AU1871" s="17"/>
      <c r="AV1871" s="17"/>
      <c r="AW1871" s="17"/>
      <c r="AX1871" s="17"/>
      <c r="AY1871" s="17"/>
      <c r="AZ1871" s="17"/>
      <c r="BA1871" s="17"/>
      <c r="BB1871" s="17"/>
      <c r="BC1871" s="17"/>
      <c r="BD1871" s="17"/>
      <c r="BE1871" s="17"/>
      <c r="BF1871" s="17"/>
      <c r="BG1871" s="17"/>
      <c r="BH1871" s="17"/>
    </row>
    <row r="1872" spans="2:60" x14ac:dyDescent="0.35">
      <c r="B1872" s="6" t="s">
        <v>555</v>
      </c>
      <c r="C1872" s="17"/>
      <c r="D1872" s="17"/>
      <c r="E1872" s="17"/>
      <c r="F1872" s="17"/>
      <c r="G1872" s="17"/>
      <c r="H1872" s="17"/>
      <c r="I1872" s="17"/>
      <c r="J1872" s="17"/>
      <c r="K1872" s="17"/>
      <c r="L1872" s="17"/>
      <c r="M1872" s="17"/>
      <c r="N1872" s="17"/>
      <c r="O1872" s="17"/>
      <c r="P1872" s="17"/>
      <c r="Q1872" s="17"/>
      <c r="R1872" s="17"/>
      <c r="S1872" s="17"/>
      <c r="T1872" s="17"/>
      <c r="U1872" s="17"/>
      <c r="V1872" s="17"/>
      <c r="W1872" s="17"/>
      <c r="X1872" s="17"/>
      <c r="Y1872" s="17"/>
      <c r="Z1872" s="17"/>
      <c r="AA1872" s="17"/>
      <c r="AB1872" s="17"/>
      <c r="AC1872" s="17"/>
      <c r="AD1872" s="17"/>
      <c r="AE1872" s="17"/>
      <c r="AF1872" s="17"/>
      <c r="AG1872" s="17"/>
      <c r="AH1872" s="17"/>
      <c r="AI1872" s="17"/>
      <c r="AJ1872" s="17"/>
      <c r="AK1872" s="17"/>
      <c r="AL1872" s="17"/>
      <c r="AM1872" s="17"/>
      <c r="AN1872" s="17"/>
      <c r="AO1872" s="17"/>
      <c r="AP1872" s="17"/>
      <c r="AQ1872" s="17"/>
      <c r="AR1872" s="17"/>
      <c r="AS1872" s="17"/>
      <c r="AT1872" s="17"/>
      <c r="AU1872" s="17"/>
      <c r="AV1872" s="17"/>
      <c r="AW1872" s="17"/>
      <c r="AX1872" s="17"/>
      <c r="AY1872" s="17"/>
      <c r="AZ1872" s="17"/>
      <c r="BA1872" s="17"/>
      <c r="BB1872" s="17"/>
      <c r="BC1872" s="17"/>
      <c r="BD1872" s="17"/>
      <c r="BE1872" s="17"/>
      <c r="BF1872" s="17"/>
      <c r="BG1872" s="17"/>
      <c r="BH1872" s="17"/>
    </row>
    <row r="1873" spans="2:60" x14ac:dyDescent="0.35">
      <c r="B1873" s="24" t="s">
        <v>97</v>
      </c>
      <c r="C1873" s="17"/>
      <c r="D1873" s="17"/>
      <c r="E1873" s="17"/>
      <c r="F1873" s="17"/>
      <c r="G1873" s="17"/>
      <c r="H1873" s="17"/>
      <c r="I1873" s="17"/>
      <c r="J1873" s="17"/>
      <c r="K1873" s="17"/>
      <c r="L1873" s="17"/>
      <c r="M1873" s="17"/>
      <c r="N1873" s="17"/>
      <c r="O1873" s="17"/>
      <c r="P1873" s="17"/>
      <c r="Q1873" s="17"/>
      <c r="R1873" s="17"/>
      <c r="S1873" s="17"/>
      <c r="T1873" s="17"/>
      <c r="U1873" s="17"/>
      <c r="V1873" s="17"/>
      <c r="W1873" s="17"/>
      <c r="X1873" s="17"/>
      <c r="Y1873" s="17"/>
      <c r="Z1873" s="17"/>
      <c r="AA1873" s="17"/>
      <c r="AB1873" s="17"/>
      <c r="AC1873" s="17"/>
      <c r="AD1873" s="17"/>
      <c r="AE1873" s="17"/>
      <c r="AF1873" s="17"/>
      <c r="AG1873" s="17"/>
      <c r="AH1873" s="17"/>
      <c r="AI1873" s="17"/>
      <c r="AJ1873" s="17"/>
      <c r="AK1873" s="17"/>
      <c r="AL1873" s="17"/>
      <c r="AM1873" s="17"/>
      <c r="AN1873" s="17"/>
      <c r="AO1873" s="17"/>
      <c r="AP1873" s="17"/>
      <c r="AQ1873" s="17"/>
      <c r="AR1873" s="17"/>
      <c r="AS1873" s="17"/>
      <c r="AT1873" s="17"/>
      <c r="AU1873" s="17"/>
      <c r="AV1873" s="17"/>
      <c r="AW1873" s="17"/>
      <c r="AX1873" s="17"/>
      <c r="AY1873" s="17"/>
      <c r="AZ1873" s="17"/>
      <c r="BA1873" s="17"/>
      <c r="BB1873" s="17"/>
      <c r="BC1873" s="17"/>
      <c r="BD1873" s="17"/>
      <c r="BE1873" s="17"/>
      <c r="BF1873" s="17"/>
      <c r="BG1873" s="17"/>
      <c r="BH1873" s="17"/>
    </row>
    <row r="1874" spans="2:60" x14ac:dyDescent="0.35">
      <c r="B1874" t="s">
        <v>549</v>
      </c>
      <c r="C1874" s="17">
        <v>0.15738434448413299</v>
      </c>
      <c r="D1874" s="17">
        <v>0.16992722794067999</v>
      </c>
      <c r="E1874" s="17">
        <v>0.14603638080192199</v>
      </c>
      <c r="F1874" s="17"/>
      <c r="G1874" s="17">
        <v>0.18767511006080401</v>
      </c>
      <c r="H1874" s="17">
        <v>0.218397639017819</v>
      </c>
      <c r="I1874" s="17">
        <v>0.19458756621174</v>
      </c>
      <c r="J1874" s="17">
        <v>0.13471447852177099</v>
      </c>
      <c r="K1874" s="17">
        <v>9.5323170025524998E-2</v>
      </c>
      <c r="L1874" s="17">
        <v>0.124604114476898</v>
      </c>
      <c r="M1874" s="17"/>
      <c r="N1874" s="17">
        <v>0.158940369993542</v>
      </c>
      <c r="O1874" s="17">
        <v>0.16693419927866601</v>
      </c>
      <c r="P1874" s="17">
        <v>0.15457155446413801</v>
      </c>
      <c r="Q1874" s="17">
        <v>0.14711688706213799</v>
      </c>
      <c r="R1874" s="17">
        <v>0.180803195232241</v>
      </c>
      <c r="S1874" s="17"/>
      <c r="T1874" s="17">
        <v>0.13719711888077099</v>
      </c>
      <c r="U1874" s="17">
        <v>0.152879139828417</v>
      </c>
      <c r="V1874" s="17">
        <v>0.15965083540830999</v>
      </c>
      <c r="W1874" s="17">
        <v>0.17201983757762401</v>
      </c>
      <c r="X1874" s="17"/>
      <c r="Y1874" s="17">
        <v>0.206409891698461</v>
      </c>
      <c r="Z1874" s="17">
        <v>0.14599531568277599</v>
      </c>
      <c r="AA1874" s="17">
        <v>0.13510625300076001</v>
      </c>
      <c r="AB1874" s="17">
        <v>7.8332651317507995E-2</v>
      </c>
      <c r="AC1874" s="17">
        <v>3.51114989273087E-2</v>
      </c>
      <c r="AD1874" s="17">
        <v>0.14005543783202001</v>
      </c>
      <c r="AE1874" s="17"/>
      <c r="AF1874" s="17">
        <v>0.16111592042713399</v>
      </c>
      <c r="AG1874" s="17">
        <v>0.1534517745674</v>
      </c>
      <c r="AH1874" s="17"/>
      <c r="AI1874" s="17">
        <v>0.14121768823005901</v>
      </c>
      <c r="AJ1874" s="17">
        <v>0.18414707858193199</v>
      </c>
      <c r="AK1874" s="17">
        <v>0.142279366936028</v>
      </c>
      <c r="AL1874" s="17">
        <v>0.12753759704182899</v>
      </c>
      <c r="AM1874" s="17">
        <v>0.150261012723897</v>
      </c>
      <c r="AN1874" s="17">
        <v>0.184805554655077</v>
      </c>
      <c r="AO1874" s="17">
        <v>0.16221927644679901</v>
      </c>
      <c r="AP1874" s="17"/>
      <c r="AQ1874" s="17">
        <v>0.21721717219230699</v>
      </c>
      <c r="AR1874" s="17">
        <v>0.11152832701</v>
      </c>
      <c r="AS1874" s="17"/>
      <c r="AT1874" s="17">
        <v>0.202229303336592</v>
      </c>
      <c r="AU1874" s="17">
        <v>0.13851876976406999</v>
      </c>
      <c r="AV1874" s="17">
        <v>0.15887832127166601</v>
      </c>
      <c r="AW1874" s="17"/>
      <c r="AX1874" s="17">
        <v>0.152568016497312</v>
      </c>
      <c r="AY1874" s="17">
        <v>0.15912410211279501</v>
      </c>
      <c r="AZ1874" s="17"/>
      <c r="BA1874" s="17">
        <v>0.191818037366981</v>
      </c>
      <c r="BB1874" s="17">
        <v>0.18932704925489899</v>
      </c>
      <c r="BC1874" s="17">
        <v>0.17074617622399499</v>
      </c>
      <c r="BD1874" s="17">
        <v>0.25910722916656598</v>
      </c>
      <c r="BE1874" s="17">
        <v>3.7112890885620198E-2</v>
      </c>
      <c r="BF1874" s="17"/>
      <c r="BG1874" s="17">
        <v>0.18990814951718299</v>
      </c>
      <c r="BH1874" s="17">
        <v>9.3340110941180499E-2</v>
      </c>
    </row>
    <row r="1875" spans="2:60" x14ac:dyDescent="0.35">
      <c r="B1875" t="s">
        <v>550</v>
      </c>
      <c r="C1875" s="17">
        <v>0.26180054573553302</v>
      </c>
      <c r="D1875" s="17">
        <v>0.26896231066731002</v>
      </c>
      <c r="E1875" s="17">
        <v>0.25680354056360899</v>
      </c>
      <c r="F1875" s="17"/>
      <c r="G1875" s="17">
        <v>0.25524960241264899</v>
      </c>
      <c r="H1875" s="17">
        <v>0.27400559822465298</v>
      </c>
      <c r="I1875" s="17">
        <v>0.27559587693089099</v>
      </c>
      <c r="J1875" s="17">
        <v>0.220155392822801</v>
      </c>
      <c r="K1875" s="17">
        <v>0.23905422679930799</v>
      </c>
      <c r="L1875" s="17">
        <v>0.29370230105897899</v>
      </c>
      <c r="M1875" s="17"/>
      <c r="N1875" s="17">
        <v>0.23801831255945699</v>
      </c>
      <c r="O1875" s="17">
        <v>0.241286009407149</v>
      </c>
      <c r="P1875" s="17">
        <v>0.26508071921619403</v>
      </c>
      <c r="Q1875" s="17">
        <v>0.32813040773395002</v>
      </c>
      <c r="R1875" s="17">
        <v>0.28519001409087102</v>
      </c>
      <c r="S1875" s="17"/>
      <c r="T1875" s="17">
        <v>0.28875136632127701</v>
      </c>
      <c r="U1875" s="17">
        <v>0.230338108708737</v>
      </c>
      <c r="V1875" s="17">
        <v>0.25942040445502801</v>
      </c>
      <c r="W1875" s="17">
        <v>0.27381103184023398</v>
      </c>
      <c r="X1875" s="17"/>
      <c r="Y1875" s="17">
        <v>0.28971410277771598</v>
      </c>
      <c r="Z1875" s="17">
        <v>0.24920832421087999</v>
      </c>
      <c r="AA1875" s="17">
        <v>0.18615598499772701</v>
      </c>
      <c r="AB1875" s="17">
        <v>0.275694179399955</v>
      </c>
      <c r="AC1875" s="17">
        <v>0.41645499585343898</v>
      </c>
      <c r="AD1875" s="17">
        <v>0.22755465604531799</v>
      </c>
      <c r="AE1875" s="17"/>
      <c r="AF1875" s="17">
        <v>0.270616247056713</v>
      </c>
      <c r="AG1875" s="17">
        <v>0.25337109155277399</v>
      </c>
      <c r="AH1875" s="17"/>
      <c r="AI1875" s="17">
        <v>0.147914254171093</v>
      </c>
      <c r="AJ1875" s="17">
        <v>0.24290287597483101</v>
      </c>
      <c r="AK1875" s="17">
        <v>0.25383344399943097</v>
      </c>
      <c r="AL1875" s="17">
        <v>0.26138525823601</v>
      </c>
      <c r="AM1875" s="17">
        <v>0.30332433887091598</v>
      </c>
      <c r="AN1875" s="17">
        <v>0.29162090044601202</v>
      </c>
      <c r="AO1875" s="17">
        <v>0.29383854878518401</v>
      </c>
      <c r="AP1875" s="17"/>
      <c r="AQ1875" s="17">
        <v>0.35873461728985501</v>
      </c>
      <c r="AR1875" s="17">
        <v>0.18394516588356399</v>
      </c>
      <c r="AS1875" s="17"/>
      <c r="AT1875" s="17">
        <v>0.38040740735728601</v>
      </c>
      <c r="AU1875" s="17">
        <v>0.25284866065189698</v>
      </c>
      <c r="AV1875" s="17">
        <v>0.21093924944207901</v>
      </c>
      <c r="AW1875" s="17"/>
      <c r="AX1875" s="17">
        <v>0.25051854082271202</v>
      </c>
      <c r="AY1875" s="17">
        <v>0.265875840060876</v>
      </c>
      <c r="AZ1875" s="17"/>
      <c r="BA1875" s="17">
        <v>0.27256109068932499</v>
      </c>
      <c r="BB1875" s="17">
        <v>0.30831158149653998</v>
      </c>
      <c r="BC1875" s="17">
        <v>0.32024033583827499</v>
      </c>
      <c r="BD1875" s="17">
        <v>0.23777295452216399</v>
      </c>
      <c r="BE1875" s="17">
        <v>5.6892211011798699E-2</v>
      </c>
      <c r="BF1875" s="17"/>
      <c r="BG1875" s="17">
        <v>0.29997167032470301</v>
      </c>
      <c r="BH1875" s="17">
        <v>0.102706088284198</v>
      </c>
    </row>
    <row r="1876" spans="2:60" x14ac:dyDescent="0.35">
      <c r="B1876" t="s">
        <v>551</v>
      </c>
      <c r="C1876" s="17">
        <v>0.25134907505806398</v>
      </c>
      <c r="D1876" s="17">
        <v>0.26450317972795401</v>
      </c>
      <c r="E1876" s="17">
        <v>0.237977001759624</v>
      </c>
      <c r="F1876" s="17"/>
      <c r="G1876" s="17">
        <v>0.23253414049414201</v>
      </c>
      <c r="H1876" s="17">
        <v>0.21738242586373599</v>
      </c>
      <c r="I1876" s="17">
        <v>0.21569664198734301</v>
      </c>
      <c r="J1876" s="17">
        <v>0.29732977435751501</v>
      </c>
      <c r="K1876" s="17">
        <v>0.27973857875636299</v>
      </c>
      <c r="L1876" s="17">
        <v>0.26212351309775</v>
      </c>
      <c r="M1876" s="17"/>
      <c r="N1876" s="17">
        <v>0.23571117424256399</v>
      </c>
      <c r="O1876" s="17">
        <v>0.24707256983425099</v>
      </c>
      <c r="P1876" s="17">
        <v>0.26372624957803498</v>
      </c>
      <c r="Q1876" s="17">
        <v>0.24076993446132999</v>
      </c>
      <c r="R1876" s="17">
        <v>0.26196867575204802</v>
      </c>
      <c r="S1876" s="17"/>
      <c r="T1876" s="17">
        <v>0.27481047176386503</v>
      </c>
      <c r="U1876" s="17">
        <v>0.27163315177030101</v>
      </c>
      <c r="V1876" s="17">
        <v>0.24885248985526201</v>
      </c>
      <c r="W1876" s="17">
        <v>0.22103948047265101</v>
      </c>
      <c r="X1876" s="17"/>
      <c r="Y1876" s="17">
        <v>0.21858956271421101</v>
      </c>
      <c r="Z1876" s="17">
        <v>0.26414867520477697</v>
      </c>
      <c r="AA1876" s="17">
        <v>0.34582020784189099</v>
      </c>
      <c r="AB1876" s="17">
        <v>0.331302493565233</v>
      </c>
      <c r="AC1876" s="17">
        <v>0.190327169841639</v>
      </c>
      <c r="AD1876" s="17">
        <v>0.20798901609513401</v>
      </c>
      <c r="AE1876" s="17"/>
      <c r="AF1876" s="17">
        <v>0.24079430841896499</v>
      </c>
      <c r="AG1876" s="17">
        <v>0.265636563004501</v>
      </c>
      <c r="AH1876" s="17"/>
      <c r="AI1876" s="17">
        <v>0.21233845207916499</v>
      </c>
      <c r="AJ1876" s="17">
        <v>0.219726342368496</v>
      </c>
      <c r="AK1876" s="17">
        <v>0.28136485340965101</v>
      </c>
      <c r="AL1876" s="17">
        <v>0.26285788484106098</v>
      </c>
      <c r="AM1876" s="17">
        <v>0.25386448491282199</v>
      </c>
      <c r="AN1876" s="17">
        <v>0.270468878672813</v>
      </c>
      <c r="AO1876" s="17">
        <v>0.27600358609623699</v>
      </c>
      <c r="AP1876" s="17"/>
      <c r="AQ1876" s="17">
        <v>0.25022807527869301</v>
      </c>
      <c r="AR1876" s="17">
        <v>0.22064348744673801</v>
      </c>
      <c r="AS1876" s="17"/>
      <c r="AT1876" s="17">
        <v>0.28154227114000702</v>
      </c>
      <c r="AU1876" s="17">
        <v>0.26495975086853302</v>
      </c>
      <c r="AV1876" s="17">
        <v>0.232017347969418</v>
      </c>
      <c r="AW1876" s="17"/>
      <c r="AX1876" s="17">
        <v>0.27680731753925403</v>
      </c>
      <c r="AY1876" s="17">
        <v>0.24215302950423601</v>
      </c>
      <c r="AZ1876" s="17"/>
      <c r="BA1876" s="17">
        <v>0.22051187892340501</v>
      </c>
      <c r="BB1876" s="17">
        <v>0.26616891116271002</v>
      </c>
      <c r="BC1876" s="17">
        <v>0.28226958764362597</v>
      </c>
      <c r="BD1876" s="17">
        <v>0.258558125842829</v>
      </c>
      <c r="BE1876" s="17">
        <v>0.204658813013289</v>
      </c>
      <c r="BF1876" s="17"/>
      <c r="BG1876" s="17">
        <v>0.25551799184250201</v>
      </c>
      <c r="BH1876" s="17">
        <v>0.21831055092146301</v>
      </c>
    </row>
    <row r="1877" spans="2:60" x14ac:dyDescent="0.35">
      <c r="B1877" t="s">
        <v>552</v>
      </c>
      <c r="C1877" s="17">
        <v>0.19526943665806101</v>
      </c>
      <c r="D1877" s="17">
        <v>0.204625296788119</v>
      </c>
      <c r="E1877" s="17">
        <v>0.189432848503267</v>
      </c>
      <c r="F1877" s="17"/>
      <c r="G1877" s="17">
        <v>0.16316536362414399</v>
      </c>
      <c r="H1877" s="17">
        <v>0.16147751242381</v>
      </c>
      <c r="I1877" s="17">
        <v>0.159196189210734</v>
      </c>
      <c r="J1877" s="17">
        <v>0.197283526091592</v>
      </c>
      <c r="K1877" s="17">
        <v>0.245569295366178</v>
      </c>
      <c r="L1877" s="17">
        <v>0.22985319791402301</v>
      </c>
      <c r="M1877" s="17"/>
      <c r="N1877" s="17">
        <v>0.175021174014342</v>
      </c>
      <c r="O1877" s="17">
        <v>0.17576639535818001</v>
      </c>
      <c r="P1877" s="17">
        <v>0.219293556287151</v>
      </c>
      <c r="Q1877" s="17">
        <v>0.17611208165790401</v>
      </c>
      <c r="R1877" s="17">
        <v>0.222525110695697</v>
      </c>
      <c r="S1877" s="17"/>
      <c r="T1877" s="17">
        <v>0.15904744613745</v>
      </c>
      <c r="U1877" s="17">
        <v>0.22462850460460901</v>
      </c>
      <c r="V1877" s="17">
        <v>0.192414261990179</v>
      </c>
      <c r="W1877" s="17">
        <v>0.20001170987431199</v>
      </c>
      <c r="X1877" s="17"/>
      <c r="Y1877" s="17">
        <v>0.13227459822467999</v>
      </c>
      <c r="Z1877" s="17">
        <v>0.22449869646123799</v>
      </c>
      <c r="AA1877" s="17">
        <v>0.20649676933118999</v>
      </c>
      <c r="AB1877" s="17">
        <v>0.21204628696991601</v>
      </c>
      <c r="AC1877" s="17">
        <v>0.30657369123634198</v>
      </c>
      <c r="AD1877" s="17">
        <v>0.245304227820489</v>
      </c>
      <c r="AE1877" s="17"/>
      <c r="AF1877" s="17">
        <v>0.20812676517477399</v>
      </c>
      <c r="AG1877" s="17">
        <v>0.177504096460013</v>
      </c>
      <c r="AH1877" s="17"/>
      <c r="AI1877" s="17">
        <v>0.173399883648962</v>
      </c>
      <c r="AJ1877" s="17">
        <v>0.191184407630514</v>
      </c>
      <c r="AK1877" s="17">
        <v>0.18230586534148399</v>
      </c>
      <c r="AL1877" s="17">
        <v>0.23112497826506301</v>
      </c>
      <c r="AM1877" s="17">
        <v>0.202561836443994</v>
      </c>
      <c r="AN1877" s="17">
        <v>0.17013667791499901</v>
      </c>
      <c r="AO1877" s="17">
        <v>0.24902122270496599</v>
      </c>
      <c r="AP1877" s="17"/>
      <c r="AQ1877" s="17">
        <v>5.3554429884562799E-2</v>
      </c>
      <c r="AR1877" s="17">
        <v>0.39029972901475202</v>
      </c>
      <c r="AS1877" s="17"/>
      <c r="AT1877" s="17">
        <v>6.6301981069049207E-2</v>
      </c>
      <c r="AU1877" s="17">
        <v>0.170917025298955</v>
      </c>
      <c r="AV1877" s="17">
        <v>0.333547419512707</v>
      </c>
      <c r="AW1877" s="17"/>
      <c r="AX1877" s="17">
        <v>0.18859672597059299</v>
      </c>
      <c r="AY1877" s="17">
        <v>0.19767975824623699</v>
      </c>
      <c r="AZ1877" s="17"/>
      <c r="BA1877" s="17">
        <v>0.20425836609378301</v>
      </c>
      <c r="BB1877" s="17">
        <v>0.148426541694994</v>
      </c>
      <c r="BC1877" s="17">
        <v>0.11565760904266</v>
      </c>
      <c r="BD1877" s="17">
        <v>0.16082766449577501</v>
      </c>
      <c r="BE1877" s="17">
        <v>0.568455104889659</v>
      </c>
      <c r="BF1877" s="17"/>
      <c r="BG1877" s="17">
        <v>0.161451046968458</v>
      </c>
      <c r="BH1877" s="17">
        <v>0.465210319598309</v>
      </c>
    </row>
    <row r="1878" spans="2:60" x14ac:dyDescent="0.35">
      <c r="B1878" t="s">
        <v>280</v>
      </c>
      <c r="C1878" s="17">
        <v>0.13419659806421</v>
      </c>
      <c r="D1878" s="17">
        <v>9.1981984875936701E-2</v>
      </c>
      <c r="E1878" s="17">
        <v>0.16975022837157799</v>
      </c>
      <c r="F1878" s="17"/>
      <c r="G1878" s="17">
        <v>0.161375783408261</v>
      </c>
      <c r="H1878" s="17">
        <v>0.128736824469983</v>
      </c>
      <c r="I1878" s="17">
        <v>0.15492372565929199</v>
      </c>
      <c r="J1878" s="17">
        <v>0.15051682820632101</v>
      </c>
      <c r="K1878" s="17">
        <v>0.14031472905262601</v>
      </c>
      <c r="L1878" s="17">
        <v>8.9716873452350202E-2</v>
      </c>
      <c r="M1878" s="17"/>
      <c r="N1878" s="17">
        <v>0.19230896919009399</v>
      </c>
      <c r="O1878" s="17">
        <v>0.16894082612175401</v>
      </c>
      <c r="P1878" s="17">
        <v>9.7327920454481603E-2</v>
      </c>
      <c r="Q1878" s="17">
        <v>0.10787068908467801</v>
      </c>
      <c r="R1878" s="17">
        <v>4.9513004229143502E-2</v>
      </c>
      <c r="S1878" s="17"/>
      <c r="T1878" s="17">
        <v>0.14019359689663599</v>
      </c>
      <c r="U1878" s="17">
        <v>0.120521095087937</v>
      </c>
      <c r="V1878" s="17">
        <v>0.139662008291221</v>
      </c>
      <c r="W1878" s="17">
        <v>0.13311794023518</v>
      </c>
      <c r="X1878" s="17"/>
      <c r="Y1878" s="17">
        <v>0.153011844584931</v>
      </c>
      <c r="Z1878" s="17">
        <v>0.116148988440329</v>
      </c>
      <c r="AA1878" s="17">
        <v>0.126420784828432</v>
      </c>
      <c r="AB1878" s="17">
        <v>0.10262438874738899</v>
      </c>
      <c r="AC1878" s="17">
        <v>5.15326441412709E-2</v>
      </c>
      <c r="AD1878" s="17">
        <v>0.17909666220703899</v>
      </c>
      <c r="AE1878" s="17"/>
      <c r="AF1878" s="17">
        <v>0.119346758922414</v>
      </c>
      <c r="AG1878" s="17">
        <v>0.15003647441531101</v>
      </c>
      <c r="AH1878" s="17"/>
      <c r="AI1878" s="17">
        <v>0.32512972187072098</v>
      </c>
      <c r="AJ1878" s="17">
        <v>0.16203929544422599</v>
      </c>
      <c r="AK1878" s="17">
        <v>0.14021647031340601</v>
      </c>
      <c r="AL1878" s="17">
        <v>0.11709428161603801</v>
      </c>
      <c r="AM1878" s="17">
        <v>8.9988327048372396E-2</v>
      </c>
      <c r="AN1878" s="17">
        <v>8.2967988311098403E-2</v>
      </c>
      <c r="AO1878" s="17">
        <v>1.8917365966814301E-2</v>
      </c>
      <c r="AP1878" s="17"/>
      <c r="AQ1878" s="17">
        <v>0.120265705354583</v>
      </c>
      <c r="AR1878" s="17">
        <v>9.3583290644945999E-2</v>
      </c>
      <c r="AS1878" s="17"/>
      <c r="AT1878" s="17">
        <v>6.9519037097065597E-2</v>
      </c>
      <c r="AU1878" s="17">
        <v>0.17275579341654401</v>
      </c>
      <c r="AV1878" s="17">
        <v>6.4617661804130297E-2</v>
      </c>
      <c r="AW1878" s="17"/>
      <c r="AX1878" s="17">
        <v>0.13150939917012899</v>
      </c>
      <c r="AY1878" s="17">
        <v>0.13516727007585599</v>
      </c>
      <c r="AZ1878" s="17"/>
      <c r="BA1878" s="17">
        <v>0.110850626926506</v>
      </c>
      <c r="BB1878" s="17">
        <v>8.7765916390856694E-2</v>
      </c>
      <c r="BC1878" s="17">
        <v>0.111086291251443</v>
      </c>
      <c r="BD1878" s="17">
        <v>8.3734025972665604E-2</v>
      </c>
      <c r="BE1878" s="17">
        <v>0.13288098019963299</v>
      </c>
      <c r="BF1878" s="17"/>
      <c r="BG1878" s="17">
        <v>9.3151141347153493E-2</v>
      </c>
      <c r="BH1878" s="17">
        <v>0.12043293025485</v>
      </c>
    </row>
    <row r="1879" spans="2:60" x14ac:dyDescent="0.35">
      <c r="C1879" s="17"/>
      <c r="D1879" s="17"/>
      <c r="E1879" s="17"/>
      <c r="F1879" s="17"/>
      <c r="G1879" s="17"/>
      <c r="H1879" s="17"/>
      <c r="I1879" s="17"/>
      <c r="J1879" s="17"/>
      <c r="K1879" s="17"/>
      <c r="L1879" s="17"/>
      <c r="M1879" s="17"/>
      <c r="N1879" s="17"/>
      <c r="O1879" s="17"/>
      <c r="P1879" s="17"/>
      <c r="Q1879" s="17"/>
      <c r="R1879" s="17"/>
      <c r="S1879" s="17"/>
      <c r="T1879" s="17"/>
      <c r="U1879" s="17"/>
      <c r="V1879" s="17"/>
      <c r="W1879" s="17"/>
      <c r="X1879" s="17"/>
      <c r="Y1879" s="17"/>
      <c r="Z1879" s="17"/>
      <c r="AA1879" s="17"/>
      <c r="AB1879" s="17"/>
      <c r="AC1879" s="17"/>
      <c r="AD1879" s="17"/>
      <c r="AE1879" s="17"/>
      <c r="AF1879" s="17"/>
      <c r="AG1879" s="17"/>
      <c r="AH1879" s="17"/>
      <c r="AI1879" s="17"/>
      <c r="AJ1879" s="17"/>
      <c r="AK1879" s="17"/>
      <c r="AL1879" s="17"/>
      <c r="AM1879" s="17"/>
      <c r="AN1879" s="17"/>
      <c r="AO1879" s="17"/>
      <c r="AP1879" s="17"/>
      <c r="AQ1879" s="17"/>
      <c r="AR1879" s="17"/>
      <c r="AS1879" s="17"/>
      <c r="AT1879" s="17"/>
      <c r="AU1879" s="17"/>
      <c r="AV1879" s="17"/>
      <c r="AW1879" s="17"/>
      <c r="AX1879" s="17"/>
      <c r="AY1879" s="17"/>
      <c r="AZ1879" s="17"/>
      <c r="BA1879" s="17"/>
      <c r="BB1879" s="17"/>
      <c r="BC1879" s="17"/>
      <c r="BD1879" s="17"/>
      <c r="BE1879" s="17"/>
      <c r="BF1879" s="17"/>
      <c r="BG1879" s="17"/>
      <c r="BH1879" s="17"/>
    </row>
    <row r="1880" spans="2:60" x14ac:dyDescent="0.35">
      <c r="B1880" s="6" t="s">
        <v>556</v>
      </c>
      <c r="C1880" s="17"/>
      <c r="D1880" s="17"/>
      <c r="E1880" s="17"/>
      <c r="F1880" s="17"/>
      <c r="G1880" s="17"/>
      <c r="H1880" s="17"/>
      <c r="I1880" s="17"/>
      <c r="J1880" s="17"/>
      <c r="K1880" s="17"/>
      <c r="L1880" s="17"/>
      <c r="M1880" s="17"/>
      <c r="N1880" s="17"/>
      <c r="O1880" s="17"/>
      <c r="P1880" s="17"/>
      <c r="Q1880" s="17"/>
      <c r="R1880" s="17"/>
      <c r="S1880" s="17"/>
      <c r="T1880" s="17"/>
      <c r="U1880" s="17"/>
      <c r="V1880" s="17"/>
      <c r="W1880" s="17"/>
      <c r="X1880" s="17"/>
      <c r="Y1880" s="17"/>
      <c r="Z1880" s="17"/>
      <c r="AA1880" s="17"/>
      <c r="AB1880" s="17"/>
      <c r="AC1880" s="17"/>
      <c r="AD1880" s="17"/>
      <c r="AE1880" s="17"/>
      <c r="AF1880" s="17"/>
      <c r="AG1880" s="17"/>
      <c r="AH1880" s="17"/>
      <c r="AI1880" s="17"/>
      <c r="AJ1880" s="17"/>
      <c r="AK1880" s="17"/>
      <c r="AL1880" s="17"/>
      <c r="AM1880" s="17"/>
      <c r="AN1880" s="17"/>
      <c r="AO1880" s="17"/>
      <c r="AP1880" s="17"/>
      <c r="AQ1880" s="17"/>
      <c r="AR1880" s="17"/>
      <c r="AS1880" s="17"/>
      <c r="AT1880" s="17"/>
      <c r="AU1880" s="17"/>
      <c r="AV1880" s="17"/>
      <c r="AW1880" s="17"/>
      <c r="AX1880" s="17"/>
      <c r="AY1880" s="17"/>
      <c r="AZ1880" s="17"/>
      <c r="BA1880" s="17"/>
      <c r="BB1880" s="17"/>
      <c r="BC1880" s="17"/>
      <c r="BD1880" s="17"/>
      <c r="BE1880" s="17"/>
      <c r="BF1880" s="17"/>
      <c r="BG1880" s="17"/>
      <c r="BH1880" s="17"/>
    </row>
    <row r="1881" spans="2:60" x14ac:dyDescent="0.35">
      <c r="B1881" s="24" t="s">
        <v>97</v>
      </c>
      <c r="C1881" s="17"/>
      <c r="D1881" s="17"/>
      <c r="E1881" s="17"/>
      <c r="F1881" s="17"/>
      <c r="G1881" s="17"/>
      <c r="H1881" s="17"/>
      <c r="I1881" s="17"/>
      <c r="J1881" s="17"/>
      <c r="K1881" s="17"/>
      <c r="L1881" s="17"/>
      <c r="M1881" s="17"/>
      <c r="N1881" s="17"/>
      <c r="O1881" s="17"/>
      <c r="P1881" s="17"/>
      <c r="Q1881" s="17"/>
      <c r="R1881" s="17"/>
      <c r="S1881" s="17"/>
      <c r="T1881" s="17"/>
      <c r="U1881" s="17"/>
      <c r="V1881" s="17"/>
      <c r="W1881" s="17"/>
      <c r="X1881" s="17"/>
      <c r="Y1881" s="17"/>
      <c r="Z1881" s="17"/>
      <c r="AA1881" s="17"/>
      <c r="AB1881" s="17"/>
      <c r="AC1881" s="17"/>
      <c r="AD1881" s="17"/>
      <c r="AE1881" s="17"/>
      <c r="AF1881" s="17"/>
      <c r="AG1881" s="17"/>
      <c r="AH1881" s="17"/>
      <c r="AI1881" s="17"/>
      <c r="AJ1881" s="17"/>
      <c r="AK1881" s="17"/>
      <c r="AL1881" s="17"/>
      <c r="AM1881" s="17"/>
      <c r="AN1881" s="17"/>
      <c r="AO1881" s="17"/>
      <c r="AP1881" s="17"/>
      <c r="AQ1881" s="17"/>
      <c r="AR1881" s="17"/>
      <c r="AS1881" s="17"/>
      <c r="AT1881" s="17"/>
      <c r="AU1881" s="17"/>
      <c r="AV1881" s="17"/>
      <c r="AW1881" s="17"/>
      <c r="AX1881" s="17"/>
      <c r="AY1881" s="17"/>
      <c r="AZ1881" s="17"/>
      <c r="BA1881" s="17"/>
      <c r="BB1881" s="17"/>
      <c r="BC1881" s="17"/>
      <c r="BD1881" s="17"/>
      <c r="BE1881" s="17"/>
      <c r="BF1881" s="17"/>
      <c r="BG1881" s="17"/>
      <c r="BH1881" s="17"/>
    </row>
    <row r="1882" spans="2:60" x14ac:dyDescent="0.35">
      <c r="B1882" t="s">
        <v>549</v>
      </c>
      <c r="C1882" s="17">
        <v>0.17766499116349499</v>
      </c>
      <c r="D1882" s="17">
        <v>0.203083012404563</v>
      </c>
      <c r="E1882" s="17">
        <v>0.156306007810915</v>
      </c>
      <c r="F1882" s="17"/>
      <c r="G1882" s="17">
        <v>0.188103771468553</v>
      </c>
      <c r="H1882" s="17">
        <v>0.19949895736443499</v>
      </c>
      <c r="I1882" s="17">
        <v>0.223904805801041</v>
      </c>
      <c r="J1882" s="17">
        <v>0.15604205097943899</v>
      </c>
      <c r="K1882" s="17">
        <v>0.15199947940463099</v>
      </c>
      <c r="L1882" s="17">
        <v>0.15319710802988801</v>
      </c>
      <c r="M1882" s="17"/>
      <c r="N1882" s="17">
        <v>0.16766779301191201</v>
      </c>
      <c r="O1882" s="17">
        <v>0.17105428467224601</v>
      </c>
      <c r="P1882" s="17">
        <v>0.18102550052355201</v>
      </c>
      <c r="Q1882" s="17">
        <v>0.19547781599018099</v>
      </c>
      <c r="R1882" s="17">
        <v>0.20334426739140701</v>
      </c>
      <c r="S1882" s="17"/>
      <c r="T1882" s="17">
        <v>0.17915888427552101</v>
      </c>
      <c r="U1882" s="17">
        <v>0.18132124218912099</v>
      </c>
      <c r="V1882" s="17">
        <v>0.16082274851071801</v>
      </c>
      <c r="W1882" s="17">
        <v>0.200265009464974</v>
      </c>
      <c r="X1882" s="17"/>
      <c r="Y1882" s="17">
        <v>0.22586631357618001</v>
      </c>
      <c r="Z1882" s="17">
        <v>0.16445582454664601</v>
      </c>
      <c r="AA1882" s="17">
        <v>0.108777411936805</v>
      </c>
      <c r="AB1882" s="17">
        <v>0.121584694595576</v>
      </c>
      <c r="AC1882" s="17">
        <v>0.33334180182365403</v>
      </c>
      <c r="AD1882" s="17">
        <v>0.14288990209771199</v>
      </c>
      <c r="AE1882" s="17"/>
      <c r="AF1882" s="17">
        <v>0.18008516298788299</v>
      </c>
      <c r="AG1882" s="17">
        <v>0.175973996758126</v>
      </c>
      <c r="AH1882" s="17"/>
      <c r="AI1882" s="17">
        <v>0.12628484194696801</v>
      </c>
      <c r="AJ1882" s="17">
        <v>0.17274456824762299</v>
      </c>
      <c r="AK1882" s="17">
        <v>0.14953958777633899</v>
      </c>
      <c r="AL1882" s="17">
        <v>0.15922610438544699</v>
      </c>
      <c r="AM1882" s="17">
        <v>0.192283144591086</v>
      </c>
      <c r="AN1882" s="17">
        <v>0.25955132520391699</v>
      </c>
      <c r="AO1882" s="17">
        <v>0.218846193440699</v>
      </c>
      <c r="AP1882" s="17"/>
      <c r="AQ1882" s="17">
        <v>0.24460595771969801</v>
      </c>
      <c r="AR1882" s="17">
        <v>0.13756907106250901</v>
      </c>
      <c r="AS1882" s="17"/>
      <c r="AT1882" s="17">
        <v>0.252150324374178</v>
      </c>
      <c r="AU1882" s="17">
        <v>0.149156261688419</v>
      </c>
      <c r="AV1882" s="17">
        <v>0.1756502305031</v>
      </c>
      <c r="AW1882" s="17"/>
      <c r="AX1882" s="17">
        <v>0.17344218231515501</v>
      </c>
      <c r="AY1882" s="17">
        <v>0.17919035736122599</v>
      </c>
      <c r="AZ1882" s="17"/>
      <c r="BA1882" s="17">
        <v>0.25557515943665299</v>
      </c>
      <c r="BB1882" s="17">
        <v>0.18462776228581501</v>
      </c>
      <c r="BC1882" s="17">
        <v>0.202705849965401</v>
      </c>
      <c r="BD1882" s="17">
        <v>0.32147583890803899</v>
      </c>
      <c r="BE1882" s="17">
        <v>5.2505106953129002E-2</v>
      </c>
      <c r="BF1882" s="17"/>
      <c r="BG1882" s="17">
        <v>0.20117844387790099</v>
      </c>
      <c r="BH1882" s="17">
        <v>0.120630612545953</v>
      </c>
    </row>
    <row r="1883" spans="2:60" x14ac:dyDescent="0.35">
      <c r="B1883" t="s">
        <v>550</v>
      </c>
      <c r="C1883" s="17">
        <v>0.27107377654880899</v>
      </c>
      <c r="D1883" s="17">
        <v>0.28275833101314402</v>
      </c>
      <c r="E1883" s="17">
        <v>0.26214109999288299</v>
      </c>
      <c r="F1883" s="17"/>
      <c r="G1883" s="17">
        <v>0.264874069703876</v>
      </c>
      <c r="H1883" s="17">
        <v>0.28222899411015701</v>
      </c>
      <c r="I1883" s="17">
        <v>0.29699759965393402</v>
      </c>
      <c r="J1883" s="17">
        <v>0.23529797761761301</v>
      </c>
      <c r="K1883" s="17">
        <v>0.25571166185741701</v>
      </c>
      <c r="L1883" s="17">
        <v>0.283875725139419</v>
      </c>
      <c r="M1883" s="17"/>
      <c r="N1883" s="17">
        <v>0.22773867511033799</v>
      </c>
      <c r="O1883" s="17">
        <v>0.26325165097104702</v>
      </c>
      <c r="P1883" s="17">
        <v>0.27381937393546102</v>
      </c>
      <c r="Q1883" s="17">
        <v>0.33420202335716698</v>
      </c>
      <c r="R1883" s="17">
        <v>0.30704146175042801</v>
      </c>
      <c r="S1883" s="17"/>
      <c r="T1883" s="17">
        <v>0.26314489404291003</v>
      </c>
      <c r="U1883" s="17">
        <v>0.26296175354094797</v>
      </c>
      <c r="V1883" s="17">
        <v>0.28896852795427802</v>
      </c>
      <c r="W1883" s="17">
        <v>0.255238100653157</v>
      </c>
      <c r="X1883" s="17"/>
      <c r="Y1883" s="17">
        <v>0.278936568583944</v>
      </c>
      <c r="Z1883" s="17">
        <v>0.28474862514314198</v>
      </c>
      <c r="AA1883" s="17">
        <v>0.212531951575296</v>
      </c>
      <c r="AB1883" s="17">
        <v>0.23932668504861801</v>
      </c>
      <c r="AC1883" s="17">
        <v>0.139779797182287</v>
      </c>
      <c r="AD1883" s="17">
        <v>0.25691743421105501</v>
      </c>
      <c r="AE1883" s="17"/>
      <c r="AF1883" s="17">
        <v>0.279894560677514</v>
      </c>
      <c r="AG1883" s="17">
        <v>0.26234371973301901</v>
      </c>
      <c r="AH1883" s="17"/>
      <c r="AI1883" s="17">
        <v>0.161248090008873</v>
      </c>
      <c r="AJ1883" s="17">
        <v>0.263771037355021</v>
      </c>
      <c r="AK1883" s="17">
        <v>0.27514892522158901</v>
      </c>
      <c r="AL1883" s="17">
        <v>0.268475607878706</v>
      </c>
      <c r="AM1883" s="17">
        <v>0.28527822579892198</v>
      </c>
      <c r="AN1883" s="17">
        <v>0.31758903204943401</v>
      </c>
      <c r="AO1883" s="17">
        <v>0.30171171534902202</v>
      </c>
      <c r="AP1883" s="17"/>
      <c r="AQ1883" s="17">
        <v>0.36676859107166498</v>
      </c>
      <c r="AR1883" s="17">
        <v>0.18255696195989499</v>
      </c>
      <c r="AS1883" s="17"/>
      <c r="AT1883" s="17">
        <v>0.370565831056135</v>
      </c>
      <c r="AU1883" s="17">
        <v>0.274368714830104</v>
      </c>
      <c r="AV1883" s="17">
        <v>0.22294042780681</v>
      </c>
      <c r="AW1883" s="17"/>
      <c r="AX1883" s="17">
        <v>0.27311973533459</v>
      </c>
      <c r="AY1883" s="17">
        <v>0.27033473377281197</v>
      </c>
      <c r="AZ1883" s="17"/>
      <c r="BA1883" s="17">
        <v>0.21071352035541299</v>
      </c>
      <c r="BB1883" s="17">
        <v>0.32806635867969702</v>
      </c>
      <c r="BC1883" s="17">
        <v>0.34912103575931103</v>
      </c>
      <c r="BD1883" s="17">
        <v>0.24475032017707199</v>
      </c>
      <c r="BE1883" s="17">
        <v>4.54258503730176E-2</v>
      </c>
      <c r="BF1883" s="17"/>
      <c r="BG1883" s="17">
        <v>0.30069016816345601</v>
      </c>
      <c r="BH1883" s="17">
        <v>9.5911195688206705E-2</v>
      </c>
    </row>
    <row r="1884" spans="2:60" x14ac:dyDescent="0.35">
      <c r="B1884" t="s">
        <v>551</v>
      </c>
      <c r="C1884" s="17">
        <v>0.235963940528439</v>
      </c>
      <c r="D1884" s="17">
        <v>0.237422692414272</v>
      </c>
      <c r="E1884" s="17">
        <v>0.232715199907503</v>
      </c>
      <c r="F1884" s="17"/>
      <c r="G1884" s="17">
        <v>0.24335746463712099</v>
      </c>
      <c r="H1884" s="17">
        <v>0.23616417475106899</v>
      </c>
      <c r="I1884" s="17">
        <v>0.18750627564160099</v>
      </c>
      <c r="J1884" s="17">
        <v>0.24120888251729</v>
      </c>
      <c r="K1884" s="17">
        <v>0.261548086779468</v>
      </c>
      <c r="L1884" s="17">
        <v>0.245525118877992</v>
      </c>
      <c r="M1884" s="17"/>
      <c r="N1884" s="17">
        <v>0.24578085339664399</v>
      </c>
      <c r="O1884" s="17">
        <v>0.22995989234025399</v>
      </c>
      <c r="P1884" s="17">
        <v>0.23687940702139601</v>
      </c>
      <c r="Q1884" s="17">
        <v>0.21398143999576499</v>
      </c>
      <c r="R1884" s="17">
        <v>0.25802088586997801</v>
      </c>
      <c r="S1884" s="17"/>
      <c r="T1884" s="17">
        <v>0.257052028806041</v>
      </c>
      <c r="U1884" s="17">
        <v>0.23290526399536399</v>
      </c>
      <c r="V1884" s="17">
        <v>0.23754622316761401</v>
      </c>
      <c r="W1884" s="17">
        <v>0.22113094347091899</v>
      </c>
      <c r="X1884" s="17"/>
      <c r="Y1884" s="17">
        <v>0.211703314593961</v>
      </c>
      <c r="Z1884" s="17">
        <v>0.24384845738899499</v>
      </c>
      <c r="AA1884" s="17">
        <v>0.27479427269020701</v>
      </c>
      <c r="AB1884" s="17">
        <v>0.33274543325872302</v>
      </c>
      <c r="AC1884" s="17">
        <v>9.5465153820376902E-2</v>
      </c>
      <c r="AD1884" s="17">
        <v>0.19677951513799799</v>
      </c>
      <c r="AE1884" s="17"/>
      <c r="AF1884" s="17">
        <v>0.22961495884545299</v>
      </c>
      <c r="AG1884" s="17">
        <v>0.247181433061918</v>
      </c>
      <c r="AH1884" s="17"/>
      <c r="AI1884" s="17">
        <v>0.16504112847208099</v>
      </c>
      <c r="AJ1884" s="17">
        <v>0.23445525235953901</v>
      </c>
      <c r="AK1884" s="17">
        <v>0.276925116115739</v>
      </c>
      <c r="AL1884" s="17">
        <v>0.25087602181202701</v>
      </c>
      <c r="AM1884" s="17">
        <v>0.22227656977030999</v>
      </c>
      <c r="AN1884" s="17">
        <v>0.20454900407645901</v>
      </c>
      <c r="AO1884" s="17">
        <v>0.29137141664598298</v>
      </c>
      <c r="AP1884" s="17"/>
      <c r="AQ1884" s="17">
        <v>0.21636648463971001</v>
      </c>
      <c r="AR1884" s="17">
        <v>0.24284636024320699</v>
      </c>
      <c r="AS1884" s="17"/>
      <c r="AT1884" s="17">
        <v>0.222883733235064</v>
      </c>
      <c r="AU1884" s="17">
        <v>0.25765829410999103</v>
      </c>
      <c r="AV1884" s="17">
        <v>0.24248073435289899</v>
      </c>
      <c r="AW1884" s="17"/>
      <c r="AX1884" s="17">
        <v>0.24387721990164901</v>
      </c>
      <c r="AY1884" s="17">
        <v>0.233105499783759</v>
      </c>
      <c r="AZ1884" s="17"/>
      <c r="BA1884" s="17">
        <v>0.24683865773390501</v>
      </c>
      <c r="BB1884" s="17">
        <v>0.262013670655459</v>
      </c>
      <c r="BC1884" s="17">
        <v>0.23753964013529599</v>
      </c>
      <c r="BD1884" s="17">
        <v>0.25244750182766401</v>
      </c>
      <c r="BE1884" s="17">
        <v>0.21907899528501701</v>
      </c>
      <c r="BF1884" s="17"/>
      <c r="BG1884" s="17">
        <v>0.25847362807311502</v>
      </c>
      <c r="BH1884" s="17">
        <v>0.227530644884856</v>
      </c>
    </row>
    <row r="1885" spans="2:60" x14ac:dyDescent="0.35">
      <c r="B1885" t="s">
        <v>552</v>
      </c>
      <c r="C1885" s="17">
        <v>0.159057462907644</v>
      </c>
      <c r="D1885" s="17">
        <v>0.161087926009534</v>
      </c>
      <c r="E1885" s="17">
        <v>0.15824105025059401</v>
      </c>
      <c r="F1885" s="17"/>
      <c r="G1885" s="17">
        <v>0.107711624027317</v>
      </c>
      <c r="H1885" s="17">
        <v>0.13609774381468501</v>
      </c>
      <c r="I1885" s="17">
        <v>0.13807171987372299</v>
      </c>
      <c r="J1885" s="17">
        <v>0.19697266041523401</v>
      </c>
      <c r="K1885" s="17">
        <v>0.17149677302372901</v>
      </c>
      <c r="L1885" s="17">
        <v>0.186333778183603</v>
      </c>
      <c r="M1885" s="17"/>
      <c r="N1885" s="17">
        <v>0.14202015453111</v>
      </c>
      <c r="O1885" s="17">
        <v>0.15900859040262999</v>
      </c>
      <c r="P1885" s="17">
        <v>0.18258367295963601</v>
      </c>
      <c r="Q1885" s="17">
        <v>0.128305250946051</v>
      </c>
      <c r="R1885" s="17">
        <v>0.167474713045901</v>
      </c>
      <c r="S1885" s="17"/>
      <c r="T1885" s="17">
        <v>0.126142714790517</v>
      </c>
      <c r="U1885" s="17">
        <v>0.16815869867393099</v>
      </c>
      <c r="V1885" s="17">
        <v>0.17048065367722501</v>
      </c>
      <c r="W1885" s="17">
        <v>0.156308651920015</v>
      </c>
      <c r="X1885" s="17"/>
      <c r="Y1885" s="17">
        <v>0.105675907938816</v>
      </c>
      <c r="Z1885" s="17">
        <v>0.170909687789572</v>
      </c>
      <c r="AA1885" s="17">
        <v>0.23912502963674701</v>
      </c>
      <c r="AB1885" s="17">
        <v>0.18596911576953201</v>
      </c>
      <c r="AC1885" s="17">
        <v>0.20966021365638199</v>
      </c>
      <c r="AD1885" s="17">
        <v>0.216575836558798</v>
      </c>
      <c r="AE1885" s="17"/>
      <c r="AF1885" s="17">
        <v>0.167532652280005</v>
      </c>
      <c r="AG1885" s="17">
        <v>0.145881858196204</v>
      </c>
      <c r="AH1885" s="17"/>
      <c r="AI1885" s="17">
        <v>0.220891841857282</v>
      </c>
      <c r="AJ1885" s="17">
        <v>0.155964966138708</v>
      </c>
      <c r="AK1885" s="17">
        <v>0.12549378423084601</v>
      </c>
      <c r="AL1885" s="17">
        <v>0.20033743492152201</v>
      </c>
      <c r="AM1885" s="17">
        <v>0.167224098429336</v>
      </c>
      <c r="AN1885" s="17">
        <v>0.134031266118811</v>
      </c>
      <c r="AO1885" s="17">
        <v>0.122133335375074</v>
      </c>
      <c r="AP1885" s="17"/>
      <c r="AQ1885" s="17">
        <v>2.76482113555011E-2</v>
      </c>
      <c r="AR1885" s="17">
        <v>0.32771568259667</v>
      </c>
      <c r="AS1885" s="17"/>
      <c r="AT1885" s="17">
        <v>3.97195223179709E-2</v>
      </c>
      <c r="AU1885" s="17">
        <v>0.13609568089772001</v>
      </c>
      <c r="AV1885" s="17">
        <v>0.27407257150072301</v>
      </c>
      <c r="AW1885" s="17"/>
      <c r="AX1885" s="17">
        <v>0.15021880579129501</v>
      </c>
      <c r="AY1885" s="17">
        <v>0.16225016929877301</v>
      </c>
      <c r="AZ1885" s="17"/>
      <c r="BA1885" s="17">
        <v>0.14710854254590999</v>
      </c>
      <c r="BB1885" s="17">
        <v>0.105740897950616</v>
      </c>
      <c r="BC1885" s="17">
        <v>8.5097907679220805E-2</v>
      </c>
      <c r="BD1885" s="17">
        <v>9.8570030093525801E-2</v>
      </c>
      <c r="BE1885" s="17">
        <v>0.511552536685005</v>
      </c>
      <c r="BF1885" s="17"/>
      <c r="BG1885" s="17">
        <v>0.115391184520759</v>
      </c>
      <c r="BH1885" s="17">
        <v>0.40695140830924997</v>
      </c>
    </row>
    <row r="1886" spans="2:60" x14ac:dyDescent="0.35">
      <c r="B1886" t="s">
        <v>280</v>
      </c>
      <c r="C1886" s="17">
        <v>0.156239828851613</v>
      </c>
      <c r="D1886" s="17">
        <v>0.115648038158487</v>
      </c>
      <c r="E1886" s="17">
        <v>0.190596642038105</v>
      </c>
      <c r="F1886" s="17"/>
      <c r="G1886" s="17">
        <v>0.19595307016313299</v>
      </c>
      <c r="H1886" s="17">
        <v>0.14601012995965301</v>
      </c>
      <c r="I1886" s="17">
        <v>0.153519599029701</v>
      </c>
      <c r="J1886" s="17">
        <v>0.17047842847042599</v>
      </c>
      <c r="K1886" s="17">
        <v>0.15924399893475599</v>
      </c>
      <c r="L1886" s="17">
        <v>0.131068269769097</v>
      </c>
      <c r="M1886" s="17"/>
      <c r="N1886" s="17">
        <v>0.21679252394999601</v>
      </c>
      <c r="O1886" s="17">
        <v>0.17672558161382301</v>
      </c>
      <c r="P1886" s="17">
        <v>0.125692045559955</v>
      </c>
      <c r="Q1886" s="17">
        <v>0.12803346971083601</v>
      </c>
      <c r="R1886" s="17">
        <v>6.4118671942285405E-2</v>
      </c>
      <c r="S1886" s="17"/>
      <c r="T1886" s="17">
        <v>0.17450147808500999</v>
      </c>
      <c r="U1886" s="17">
        <v>0.154653041600636</v>
      </c>
      <c r="V1886" s="17">
        <v>0.14218184669016501</v>
      </c>
      <c r="W1886" s="17">
        <v>0.16705729449093501</v>
      </c>
      <c r="X1886" s="17"/>
      <c r="Y1886" s="17">
        <v>0.17781789530709899</v>
      </c>
      <c r="Z1886" s="17">
        <v>0.136037405131645</v>
      </c>
      <c r="AA1886" s="17">
        <v>0.164771334160944</v>
      </c>
      <c r="AB1886" s="17">
        <v>0.120374071327551</v>
      </c>
      <c r="AC1886" s="17">
        <v>0.2217530335173</v>
      </c>
      <c r="AD1886" s="17">
        <v>0.18683731199443701</v>
      </c>
      <c r="AE1886" s="17"/>
      <c r="AF1886" s="17">
        <v>0.14287266520914299</v>
      </c>
      <c r="AG1886" s="17">
        <v>0.16861899225073201</v>
      </c>
      <c r="AH1886" s="17"/>
      <c r="AI1886" s="17">
        <v>0.32653409771479602</v>
      </c>
      <c r="AJ1886" s="17">
        <v>0.173064175899109</v>
      </c>
      <c r="AK1886" s="17">
        <v>0.17289258665548801</v>
      </c>
      <c r="AL1886" s="17">
        <v>0.121084831002298</v>
      </c>
      <c r="AM1886" s="17">
        <v>0.132937961410346</v>
      </c>
      <c r="AN1886" s="17">
        <v>8.4279372551379197E-2</v>
      </c>
      <c r="AO1886" s="17">
        <v>6.5937339189222094E-2</v>
      </c>
      <c r="AP1886" s="17"/>
      <c r="AQ1886" s="17">
        <v>0.14461075521342601</v>
      </c>
      <c r="AR1886" s="17">
        <v>0.10931192413771799</v>
      </c>
      <c r="AS1886" s="17"/>
      <c r="AT1886" s="17">
        <v>0.114680589016653</v>
      </c>
      <c r="AU1886" s="17">
        <v>0.18272104847376699</v>
      </c>
      <c r="AV1886" s="17">
        <v>8.4856035836467197E-2</v>
      </c>
      <c r="AW1886" s="17"/>
      <c r="AX1886" s="17">
        <v>0.15934205665731099</v>
      </c>
      <c r="AY1886" s="17">
        <v>0.15511923978343101</v>
      </c>
      <c r="AZ1886" s="17"/>
      <c r="BA1886" s="17">
        <v>0.13976411992811899</v>
      </c>
      <c r="BB1886" s="17">
        <v>0.11955131042841199</v>
      </c>
      <c r="BC1886" s="17">
        <v>0.12553556646077099</v>
      </c>
      <c r="BD1886" s="17">
        <v>8.2756308993699096E-2</v>
      </c>
      <c r="BE1886" s="17">
        <v>0.17143751070383201</v>
      </c>
      <c r="BF1886" s="17"/>
      <c r="BG1886" s="17">
        <v>0.124266575364769</v>
      </c>
      <c r="BH1886" s="17">
        <v>0.148976138571734</v>
      </c>
    </row>
    <row r="1887" spans="2:60" x14ac:dyDescent="0.35">
      <c r="C1887" s="17"/>
      <c r="D1887" s="17"/>
      <c r="E1887" s="17"/>
      <c r="F1887" s="17"/>
      <c r="G1887" s="17"/>
      <c r="H1887" s="17"/>
      <c r="I1887" s="17"/>
      <c r="J1887" s="17"/>
      <c r="K1887" s="17"/>
      <c r="L1887" s="17"/>
      <c r="M1887" s="17"/>
      <c r="N1887" s="17"/>
      <c r="O1887" s="17"/>
      <c r="P1887" s="17"/>
      <c r="Q1887" s="17"/>
      <c r="R1887" s="17"/>
      <c r="S1887" s="17"/>
      <c r="T1887" s="17"/>
      <c r="U1887" s="17"/>
      <c r="V1887" s="17"/>
      <c r="W1887" s="17"/>
      <c r="X1887" s="17"/>
      <c r="Y1887" s="17"/>
      <c r="Z1887" s="17"/>
      <c r="AA1887" s="17"/>
      <c r="AB1887" s="17"/>
      <c r="AC1887" s="17"/>
      <c r="AD1887" s="17"/>
      <c r="AE1887" s="17"/>
      <c r="AF1887" s="17"/>
      <c r="AG1887" s="17"/>
      <c r="AH1887" s="17"/>
      <c r="AI1887" s="17"/>
      <c r="AJ1887" s="17"/>
      <c r="AK1887" s="17"/>
      <c r="AL1887" s="17"/>
      <c r="AM1887" s="17"/>
      <c r="AN1887" s="17"/>
      <c r="AO1887" s="17"/>
      <c r="AP1887" s="17"/>
      <c r="AQ1887" s="17"/>
      <c r="AR1887" s="17"/>
      <c r="AS1887" s="17"/>
      <c r="AT1887" s="17"/>
      <c r="AU1887" s="17"/>
      <c r="AV1887" s="17"/>
      <c r="AW1887" s="17"/>
      <c r="AX1887" s="17"/>
      <c r="AY1887" s="17"/>
      <c r="AZ1887" s="17"/>
      <c r="BA1887" s="17"/>
      <c r="BB1887" s="17"/>
      <c r="BC1887" s="17"/>
      <c r="BD1887" s="17"/>
      <c r="BE1887" s="17"/>
      <c r="BF1887" s="17"/>
      <c r="BG1887" s="17"/>
      <c r="BH1887" s="17"/>
    </row>
    <row r="1888" spans="2:60" x14ac:dyDescent="0.35">
      <c r="B1888" s="6" t="s">
        <v>557</v>
      </c>
      <c r="C1888" s="17"/>
      <c r="D1888" s="17"/>
      <c r="E1888" s="17"/>
      <c r="F1888" s="17"/>
      <c r="G1888" s="17"/>
      <c r="H1888" s="17"/>
      <c r="I1888" s="17"/>
      <c r="J1888" s="17"/>
      <c r="K1888" s="17"/>
      <c r="L1888" s="17"/>
      <c r="M1888" s="17"/>
      <c r="N1888" s="17"/>
      <c r="O1888" s="17"/>
      <c r="P1888" s="17"/>
      <c r="Q1888" s="17"/>
      <c r="R1888" s="17"/>
      <c r="S1888" s="17"/>
      <c r="T1888" s="17"/>
      <c r="U1888" s="17"/>
      <c r="V1888" s="17"/>
      <c r="W1888" s="17"/>
      <c r="X1888" s="17"/>
      <c r="Y1888" s="17"/>
      <c r="Z1888" s="17"/>
      <c r="AA1888" s="17"/>
      <c r="AB1888" s="17"/>
      <c r="AC1888" s="17"/>
      <c r="AD1888" s="17"/>
      <c r="AE1888" s="17"/>
      <c r="AF1888" s="17"/>
      <c r="AG1888" s="17"/>
      <c r="AH1888" s="17"/>
      <c r="AI1888" s="17"/>
      <c r="AJ1888" s="17"/>
      <c r="AK1888" s="17"/>
      <c r="AL1888" s="17"/>
      <c r="AM1888" s="17"/>
      <c r="AN1888" s="17"/>
      <c r="AO1888" s="17"/>
      <c r="AP1888" s="17"/>
      <c r="AQ1888" s="17"/>
      <c r="AR1888" s="17"/>
      <c r="AS1888" s="17"/>
      <c r="AT1888" s="17"/>
      <c r="AU1888" s="17"/>
      <c r="AV1888" s="17"/>
      <c r="AW1888" s="17"/>
      <c r="AX1888" s="17"/>
      <c r="AY1888" s="17"/>
      <c r="AZ1888" s="17"/>
      <c r="BA1888" s="17"/>
      <c r="BB1888" s="17"/>
      <c r="BC1888" s="17"/>
      <c r="BD1888" s="17"/>
      <c r="BE1888" s="17"/>
      <c r="BF1888" s="17"/>
      <c r="BG1888" s="17"/>
      <c r="BH1888" s="17"/>
    </row>
    <row r="1889" spans="2:60" x14ac:dyDescent="0.35">
      <c r="B1889" s="24" t="s">
        <v>97</v>
      </c>
      <c r="C1889" s="17"/>
      <c r="D1889" s="17"/>
      <c r="E1889" s="17"/>
      <c r="F1889" s="17"/>
      <c r="G1889" s="17"/>
      <c r="H1889" s="17"/>
      <c r="I1889" s="17"/>
      <c r="J1889" s="17"/>
      <c r="K1889" s="17"/>
      <c r="L1889" s="17"/>
      <c r="M1889" s="17"/>
      <c r="N1889" s="17"/>
      <c r="O1889" s="17"/>
      <c r="P1889" s="17"/>
      <c r="Q1889" s="17"/>
      <c r="R1889" s="17"/>
      <c r="S1889" s="17"/>
      <c r="T1889" s="17"/>
      <c r="U1889" s="17"/>
      <c r="V1889" s="17"/>
      <c r="W1889" s="17"/>
      <c r="X1889" s="17"/>
      <c r="Y1889" s="17"/>
      <c r="Z1889" s="17"/>
      <c r="AA1889" s="17"/>
      <c r="AB1889" s="17"/>
      <c r="AC1889" s="17"/>
      <c r="AD1889" s="17"/>
      <c r="AE1889" s="17"/>
      <c r="AF1889" s="17"/>
      <c r="AG1889" s="17"/>
      <c r="AH1889" s="17"/>
      <c r="AI1889" s="17"/>
      <c r="AJ1889" s="17"/>
      <c r="AK1889" s="17"/>
      <c r="AL1889" s="17"/>
      <c r="AM1889" s="17"/>
      <c r="AN1889" s="17"/>
      <c r="AO1889" s="17"/>
      <c r="AP1889" s="17"/>
      <c r="AQ1889" s="17"/>
      <c r="AR1889" s="17"/>
      <c r="AS1889" s="17"/>
      <c r="AT1889" s="17"/>
      <c r="AU1889" s="17"/>
      <c r="AV1889" s="17"/>
      <c r="AW1889" s="17"/>
      <c r="AX1889" s="17"/>
      <c r="AY1889" s="17"/>
      <c r="AZ1889" s="17"/>
      <c r="BA1889" s="17"/>
      <c r="BB1889" s="17"/>
      <c r="BC1889" s="17"/>
      <c r="BD1889" s="17"/>
      <c r="BE1889" s="17"/>
      <c r="BF1889" s="17"/>
      <c r="BG1889" s="17"/>
      <c r="BH1889" s="17"/>
    </row>
    <row r="1890" spans="2:60" x14ac:dyDescent="0.35">
      <c r="B1890" t="s">
        <v>549</v>
      </c>
      <c r="C1890" s="17">
        <v>0.16031607556121499</v>
      </c>
      <c r="D1890" s="17">
        <v>0.18576593866496899</v>
      </c>
      <c r="E1890" s="17">
        <v>0.13865633114667</v>
      </c>
      <c r="F1890" s="17"/>
      <c r="G1890" s="17">
        <v>0.20304883892119799</v>
      </c>
      <c r="H1890" s="17">
        <v>0.18276339833935501</v>
      </c>
      <c r="I1890" s="17">
        <v>0.208990694569368</v>
      </c>
      <c r="J1890" s="17">
        <v>0.13470525979857101</v>
      </c>
      <c r="K1890" s="17">
        <v>0.115237435026771</v>
      </c>
      <c r="L1890" s="17">
        <v>0.13308364492542299</v>
      </c>
      <c r="M1890" s="17"/>
      <c r="N1890" s="17">
        <v>0.14925096899394899</v>
      </c>
      <c r="O1890" s="17">
        <v>0.15893688986264701</v>
      </c>
      <c r="P1890" s="17">
        <v>0.15470196536707101</v>
      </c>
      <c r="Q1890" s="17">
        <v>0.194968243049398</v>
      </c>
      <c r="R1890" s="17">
        <v>0.18868700005642799</v>
      </c>
      <c r="S1890" s="17"/>
      <c r="T1890" s="17">
        <v>0.16319397698224899</v>
      </c>
      <c r="U1890" s="17">
        <v>0.14859865637942499</v>
      </c>
      <c r="V1890" s="17">
        <v>0.16683506597873199</v>
      </c>
      <c r="W1890" s="17">
        <v>0.15807059288129199</v>
      </c>
      <c r="X1890" s="17"/>
      <c r="Y1890" s="17">
        <v>0.20273868847747101</v>
      </c>
      <c r="Z1890" s="17">
        <v>0.156990180993787</v>
      </c>
      <c r="AA1890" s="17">
        <v>0.15322694404218501</v>
      </c>
      <c r="AB1890" s="17">
        <v>9.4716786633408503E-2</v>
      </c>
      <c r="AC1890" s="17">
        <v>0.21082434542952999</v>
      </c>
      <c r="AD1890" s="17">
        <v>0.103354401318157</v>
      </c>
      <c r="AE1890" s="17"/>
      <c r="AF1890" s="17">
        <v>0.153286750509466</v>
      </c>
      <c r="AG1890" s="17">
        <v>0.17027632178806101</v>
      </c>
      <c r="AH1890" s="17"/>
      <c r="AI1890" s="17">
        <v>8.8592389128223301E-2</v>
      </c>
      <c r="AJ1890" s="17">
        <v>0.171522699579641</v>
      </c>
      <c r="AK1890" s="17">
        <v>0.1163426615859</v>
      </c>
      <c r="AL1890" s="17">
        <v>0.12931305072118901</v>
      </c>
      <c r="AM1890" s="17">
        <v>0.203243547774412</v>
      </c>
      <c r="AN1890" s="17">
        <v>0.219223458052277</v>
      </c>
      <c r="AO1890" s="17">
        <v>0.101402754511261</v>
      </c>
      <c r="AP1890" s="17"/>
      <c r="AQ1890" s="17">
        <v>0.237246737912573</v>
      </c>
      <c r="AR1890" s="17">
        <v>0.100465686234657</v>
      </c>
      <c r="AS1890" s="17"/>
      <c r="AT1890" s="17">
        <v>0.22664224672115599</v>
      </c>
      <c r="AU1890" s="17">
        <v>0.139808164486831</v>
      </c>
      <c r="AV1890" s="17">
        <v>0.15029968400502899</v>
      </c>
      <c r="AW1890" s="17"/>
      <c r="AX1890" s="17">
        <v>0.15497396786606599</v>
      </c>
      <c r="AY1890" s="17">
        <v>0.16224575573274899</v>
      </c>
      <c r="AZ1890" s="17"/>
      <c r="BA1890" s="17">
        <v>0.21665017273553799</v>
      </c>
      <c r="BB1890" s="17">
        <v>0.17127310161307899</v>
      </c>
      <c r="BC1890" s="17">
        <v>0.18507653035482899</v>
      </c>
      <c r="BD1890" s="17">
        <v>0.30243407998692201</v>
      </c>
      <c r="BE1890" s="17">
        <v>3.5955560298077602E-2</v>
      </c>
      <c r="BF1890" s="17"/>
      <c r="BG1890" s="17">
        <v>0.181858711316738</v>
      </c>
      <c r="BH1890" s="17">
        <v>0.103449832821651</v>
      </c>
    </row>
    <row r="1891" spans="2:60" x14ac:dyDescent="0.35">
      <c r="B1891" t="s">
        <v>550</v>
      </c>
      <c r="C1891" s="17">
        <v>0.26750320548317302</v>
      </c>
      <c r="D1891" s="17">
        <v>0.27379662873994098</v>
      </c>
      <c r="E1891" s="17">
        <v>0.262988816038217</v>
      </c>
      <c r="F1891" s="17"/>
      <c r="G1891" s="17">
        <v>0.27785729648624002</v>
      </c>
      <c r="H1891" s="17">
        <v>0.281685796478854</v>
      </c>
      <c r="I1891" s="17">
        <v>0.28377758684534099</v>
      </c>
      <c r="J1891" s="17">
        <v>0.25850539622545199</v>
      </c>
      <c r="K1891" s="17">
        <v>0.25622747334457002</v>
      </c>
      <c r="L1891" s="17">
        <v>0.25230772575829302</v>
      </c>
      <c r="M1891" s="17"/>
      <c r="N1891" s="17">
        <v>0.248072768557486</v>
      </c>
      <c r="O1891" s="17">
        <v>0.26574709665009899</v>
      </c>
      <c r="P1891" s="17">
        <v>0.26076726694890401</v>
      </c>
      <c r="Q1891" s="17">
        <v>0.319324182536323</v>
      </c>
      <c r="R1891" s="17">
        <v>0.29087009937299502</v>
      </c>
      <c r="S1891" s="17"/>
      <c r="T1891" s="17">
        <v>0.29147747050053502</v>
      </c>
      <c r="U1891" s="17">
        <v>0.27101364257305399</v>
      </c>
      <c r="V1891" s="17">
        <v>0.24920904511613501</v>
      </c>
      <c r="W1891" s="17">
        <v>0.27658485514310199</v>
      </c>
      <c r="X1891" s="17"/>
      <c r="Y1891" s="17">
        <v>0.278109225120107</v>
      </c>
      <c r="Z1891" s="17">
        <v>0.25990101517827402</v>
      </c>
      <c r="AA1891" s="17">
        <v>0.27670541261422399</v>
      </c>
      <c r="AB1891" s="17">
        <v>0.29226693614281302</v>
      </c>
      <c r="AC1891" s="17">
        <v>0.27397330134961401</v>
      </c>
      <c r="AD1891" s="17">
        <v>0.24017284619617199</v>
      </c>
      <c r="AE1891" s="17"/>
      <c r="AF1891" s="17">
        <v>0.27931376984614398</v>
      </c>
      <c r="AG1891" s="17">
        <v>0.25393166071822998</v>
      </c>
      <c r="AH1891" s="17"/>
      <c r="AI1891" s="17">
        <v>0.132133952243734</v>
      </c>
      <c r="AJ1891" s="17">
        <v>0.25951170929108902</v>
      </c>
      <c r="AK1891" s="17">
        <v>0.25872856878838901</v>
      </c>
      <c r="AL1891" s="17">
        <v>0.315316267532676</v>
      </c>
      <c r="AM1891" s="17">
        <v>0.26223513783459201</v>
      </c>
      <c r="AN1891" s="17">
        <v>0.33876485935285999</v>
      </c>
      <c r="AO1891" s="17">
        <v>0.34498786577931301</v>
      </c>
      <c r="AP1891" s="17"/>
      <c r="AQ1891" s="17">
        <v>0.33987532905340301</v>
      </c>
      <c r="AR1891" s="17">
        <v>0.21368733647711999</v>
      </c>
      <c r="AS1891" s="17"/>
      <c r="AT1891" s="17">
        <v>0.38168986816308798</v>
      </c>
      <c r="AU1891" s="17">
        <v>0.240916241123108</v>
      </c>
      <c r="AV1891" s="17">
        <v>0.25047513372751601</v>
      </c>
      <c r="AW1891" s="17"/>
      <c r="AX1891" s="17">
        <v>0.28653059197915398</v>
      </c>
      <c r="AY1891" s="17">
        <v>0.260630118579526</v>
      </c>
      <c r="AZ1891" s="17"/>
      <c r="BA1891" s="17">
        <v>0.23810699715577799</v>
      </c>
      <c r="BB1891" s="17">
        <v>0.31487763804722702</v>
      </c>
      <c r="BC1891" s="17">
        <v>0.33335857358105703</v>
      </c>
      <c r="BD1891" s="17">
        <v>0.26743300340944198</v>
      </c>
      <c r="BE1891" s="17">
        <v>7.1617113486179204E-2</v>
      </c>
      <c r="BF1891" s="17"/>
      <c r="BG1891" s="17">
        <v>0.29696850418128201</v>
      </c>
      <c r="BH1891" s="17">
        <v>0.1212137978807</v>
      </c>
    </row>
    <row r="1892" spans="2:60" x14ac:dyDescent="0.35">
      <c r="B1892" t="s">
        <v>551</v>
      </c>
      <c r="C1892" s="17">
        <v>0.225530091638419</v>
      </c>
      <c r="D1892" s="17">
        <v>0.230607265208709</v>
      </c>
      <c r="E1892" s="17">
        <v>0.218718050092162</v>
      </c>
      <c r="F1892" s="17"/>
      <c r="G1892" s="17">
        <v>0.20448022229676699</v>
      </c>
      <c r="H1892" s="17">
        <v>0.21902497204513799</v>
      </c>
      <c r="I1892" s="17">
        <v>0.20026950986167599</v>
      </c>
      <c r="J1892" s="17">
        <v>0.19626516778424899</v>
      </c>
      <c r="K1892" s="17">
        <v>0.24066554496829001</v>
      </c>
      <c r="L1892" s="17">
        <v>0.27328535947240901</v>
      </c>
      <c r="M1892" s="17"/>
      <c r="N1892" s="17">
        <v>0.204074940997546</v>
      </c>
      <c r="O1892" s="17">
        <v>0.225027106308157</v>
      </c>
      <c r="P1892" s="17">
        <v>0.25440052822146503</v>
      </c>
      <c r="Q1892" s="17">
        <v>0.181828859740022</v>
      </c>
      <c r="R1892" s="17">
        <v>0.241554202290968</v>
      </c>
      <c r="S1892" s="17"/>
      <c r="T1892" s="17">
        <v>0.232405390646612</v>
      </c>
      <c r="U1892" s="17">
        <v>0.20213919992860799</v>
      </c>
      <c r="V1892" s="17">
        <v>0.23004239283393499</v>
      </c>
      <c r="W1892" s="17">
        <v>0.233792251558403</v>
      </c>
      <c r="X1892" s="17"/>
      <c r="Y1892" s="17">
        <v>0.217019830533488</v>
      </c>
      <c r="Z1892" s="17">
        <v>0.23185338796520599</v>
      </c>
      <c r="AA1892" s="17">
        <v>0.24907600605314401</v>
      </c>
      <c r="AB1892" s="17">
        <v>0.22399304235022999</v>
      </c>
      <c r="AC1892" s="17">
        <v>0.22211969802874701</v>
      </c>
      <c r="AD1892" s="17">
        <v>0.22132812168334201</v>
      </c>
      <c r="AE1892" s="17"/>
      <c r="AF1892" s="17">
        <v>0.21835318042336799</v>
      </c>
      <c r="AG1892" s="17">
        <v>0.23873254743536401</v>
      </c>
      <c r="AH1892" s="17"/>
      <c r="AI1892" s="17">
        <v>0.175484755884488</v>
      </c>
      <c r="AJ1892" s="17">
        <v>0.20808749417525399</v>
      </c>
      <c r="AK1892" s="17">
        <v>0.28834182196366598</v>
      </c>
      <c r="AL1892" s="17">
        <v>0.20267245202960199</v>
      </c>
      <c r="AM1892" s="17">
        <v>0.20445473782079199</v>
      </c>
      <c r="AN1892" s="17">
        <v>0.21659015403550899</v>
      </c>
      <c r="AO1892" s="17">
        <v>0.35414800450526601</v>
      </c>
      <c r="AP1892" s="17"/>
      <c r="AQ1892" s="17">
        <v>0.22388263101245201</v>
      </c>
      <c r="AR1892" s="17">
        <v>0.21789599275261701</v>
      </c>
      <c r="AS1892" s="17"/>
      <c r="AT1892" s="17">
        <v>0.220916385262941</v>
      </c>
      <c r="AU1892" s="17">
        <v>0.26640878686682601</v>
      </c>
      <c r="AV1892" s="17">
        <v>0.19279263545452099</v>
      </c>
      <c r="AW1892" s="17"/>
      <c r="AX1892" s="17">
        <v>0.210135348268984</v>
      </c>
      <c r="AY1892" s="17">
        <v>0.23109099245156001</v>
      </c>
      <c r="AZ1892" s="17"/>
      <c r="BA1892" s="17">
        <v>0.229182962886326</v>
      </c>
      <c r="BB1892" s="17">
        <v>0.245704497194556</v>
      </c>
      <c r="BC1892" s="17">
        <v>0.24594679497733099</v>
      </c>
      <c r="BD1892" s="17">
        <v>0.25061326877812901</v>
      </c>
      <c r="BE1892" s="17">
        <v>0.18402126878493899</v>
      </c>
      <c r="BF1892" s="17"/>
      <c r="BG1892" s="17">
        <v>0.241850336721736</v>
      </c>
      <c r="BH1892" s="17">
        <v>0.20088783874591901</v>
      </c>
    </row>
    <row r="1893" spans="2:60" x14ac:dyDescent="0.35">
      <c r="B1893" t="s">
        <v>552</v>
      </c>
      <c r="C1893" s="17">
        <v>0.172068042434392</v>
      </c>
      <c r="D1893" s="17">
        <v>0.179352885935048</v>
      </c>
      <c r="E1893" s="17">
        <v>0.16783568394653101</v>
      </c>
      <c r="F1893" s="17"/>
      <c r="G1893" s="17">
        <v>0.112655583172657</v>
      </c>
      <c r="H1893" s="17">
        <v>0.160402749393562</v>
      </c>
      <c r="I1893" s="17">
        <v>0.134915715125313</v>
      </c>
      <c r="J1893" s="17">
        <v>0.21401614441747499</v>
      </c>
      <c r="K1893" s="17">
        <v>0.200665674750723</v>
      </c>
      <c r="L1893" s="17">
        <v>0.19130081375407801</v>
      </c>
      <c r="M1893" s="17"/>
      <c r="N1893" s="17">
        <v>0.152966887863037</v>
      </c>
      <c r="O1893" s="17">
        <v>0.16024521865622801</v>
      </c>
      <c r="P1893" s="17">
        <v>0.203059164734499</v>
      </c>
      <c r="Q1893" s="17">
        <v>0.14046597691069801</v>
      </c>
      <c r="R1893" s="17">
        <v>0.18605772759507</v>
      </c>
      <c r="S1893" s="17"/>
      <c r="T1893" s="17">
        <v>0.14392656218177999</v>
      </c>
      <c r="U1893" s="17">
        <v>0.194534311862783</v>
      </c>
      <c r="V1893" s="17">
        <v>0.18407928834287399</v>
      </c>
      <c r="W1893" s="17">
        <v>0.153375490720397</v>
      </c>
      <c r="X1893" s="17"/>
      <c r="Y1893" s="17">
        <v>0.109452834948575</v>
      </c>
      <c r="Z1893" s="17">
        <v>0.190619905577181</v>
      </c>
      <c r="AA1893" s="17">
        <v>0.17607996863272199</v>
      </c>
      <c r="AB1893" s="17">
        <v>0.22186200602806899</v>
      </c>
      <c r="AC1893" s="17">
        <v>0.16444254781074999</v>
      </c>
      <c r="AD1893" s="17">
        <v>0.243508507932512</v>
      </c>
      <c r="AE1893" s="17"/>
      <c r="AF1893" s="17">
        <v>0.19049183709801401</v>
      </c>
      <c r="AG1893" s="17">
        <v>0.14595721770549899</v>
      </c>
      <c r="AH1893" s="17"/>
      <c r="AI1893" s="17">
        <v>0.228782050648385</v>
      </c>
      <c r="AJ1893" s="17">
        <v>0.16223734202621701</v>
      </c>
      <c r="AK1893" s="17">
        <v>0.136189221630128</v>
      </c>
      <c r="AL1893" s="17">
        <v>0.22145798084718099</v>
      </c>
      <c r="AM1893" s="17">
        <v>0.18685469154871401</v>
      </c>
      <c r="AN1893" s="17">
        <v>0.14616069390185099</v>
      </c>
      <c r="AO1893" s="17">
        <v>0.134793424265432</v>
      </c>
      <c r="AP1893" s="17"/>
      <c r="AQ1893" s="17">
        <v>3.4869684385838498E-2</v>
      </c>
      <c r="AR1893" s="17">
        <v>0.35205437208248602</v>
      </c>
      <c r="AS1893" s="17"/>
      <c r="AT1893" s="17">
        <v>4.5126847060369998E-2</v>
      </c>
      <c r="AU1893" s="17">
        <v>0.147914731158621</v>
      </c>
      <c r="AV1893" s="17">
        <v>0.30069186408001503</v>
      </c>
      <c r="AW1893" s="17"/>
      <c r="AX1893" s="17">
        <v>0.17303066929767499</v>
      </c>
      <c r="AY1893" s="17">
        <v>0.17172032163266601</v>
      </c>
      <c r="AZ1893" s="17"/>
      <c r="BA1893" s="17">
        <v>0.16913616634010101</v>
      </c>
      <c r="BB1893" s="17">
        <v>0.12544439280130801</v>
      </c>
      <c r="BC1893" s="17">
        <v>8.8272411968200501E-2</v>
      </c>
      <c r="BD1893" s="17">
        <v>8.4413706262132002E-2</v>
      </c>
      <c r="BE1893" s="17">
        <v>0.546169478434955</v>
      </c>
      <c r="BF1893" s="17"/>
      <c r="BG1893" s="17">
        <v>0.13563685455570701</v>
      </c>
      <c r="BH1893" s="17">
        <v>0.42921494880623701</v>
      </c>
    </row>
    <row r="1894" spans="2:60" x14ac:dyDescent="0.35">
      <c r="B1894" t="s">
        <v>280</v>
      </c>
      <c r="C1894" s="17">
        <v>0.17458258488280101</v>
      </c>
      <c r="D1894" s="17">
        <v>0.130477281451333</v>
      </c>
      <c r="E1894" s="17">
        <v>0.21180111877641999</v>
      </c>
      <c r="F1894" s="17"/>
      <c r="G1894" s="17">
        <v>0.201958059123138</v>
      </c>
      <c r="H1894" s="17">
        <v>0.156123083743091</v>
      </c>
      <c r="I1894" s="17">
        <v>0.17204649359830201</v>
      </c>
      <c r="J1894" s="17">
        <v>0.196508031774252</v>
      </c>
      <c r="K1894" s="17">
        <v>0.18720387190964599</v>
      </c>
      <c r="L1894" s="17">
        <v>0.150022456089796</v>
      </c>
      <c r="M1894" s="17"/>
      <c r="N1894" s="17">
        <v>0.24563443358798201</v>
      </c>
      <c r="O1894" s="17">
        <v>0.19004368852286799</v>
      </c>
      <c r="P1894" s="17">
        <v>0.12707107472806101</v>
      </c>
      <c r="Q1894" s="17">
        <v>0.163412737763559</v>
      </c>
      <c r="R1894" s="17">
        <v>9.2830970684538106E-2</v>
      </c>
      <c r="S1894" s="17"/>
      <c r="T1894" s="17">
        <v>0.16899659968882499</v>
      </c>
      <c r="U1894" s="17">
        <v>0.18371418925613001</v>
      </c>
      <c r="V1894" s="17">
        <v>0.169834207728324</v>
      </c>
      <c r="W1894" s="17">
        <v>0.17817680969680599</v>
      </c>
      <c r="X1894" s="17"/>
      <c r="Y1894" s="17">
        <v>0.192679420920359</v>
      </c>
      <c r="Z1894" s="17">
        <v>0.16063551028555301</v>
      </c>
      <c r="AA1894" s="17">
        <v>0.14491166865772501</v>
      </c>
      <c r="AB1894" s="17">
        <v>0.16716122884547999</v>
      </c>
      <c r="AC1894" s="17">
        <v>0.128640107381359</v>
      </c>
      <c r="AD1894" s="17">
        <v>0.19163612286981699</v>
      </c>
      <c r="AE1894" s="17"/>
      <c r="AF1894" s="17">
        <v>0.158554462123008</v>
      </c>
      <c r="AG1894" s="17">
        <v>0.191102252352846</v>
      </c>
      <c r="AH1894" s="17"/>
      <c r="AI1894" s="17">
        <v>0.37500685209516998</v>
      </c>
      <c r="AJ1894" s="17">
        <v>0.19864075492779901</v>
      </c>
      <c r="AK1894" s="17">
        <v>0.200397726031917</v>
      </c>
      <c r="AL1894" s="17">
        <v>0.13124024886935101</v>
      </c>
      <c r="AM1894" s="17">
        <v>0.14321188502148999</v>
      </c>
      <c r="AN1894" s="17">
        <v>7.9260834657502596E-2</v>
      </c>
      <c r="AO1894" s="17">
        <v>6.4667950938726598E-2</v>
      </c>
      <c r="AP1894" s="17"/>
      <c r="AQ1894" s="17">
        <v>0.164125617635733</v>
      </c>
      <c r="AR1894" s="17">
        <v>0.115896612453121</v>
      </c>
      <c r="AS1894" s="17"/>
      <c r="AT1894" s="17">
        <v>0.125624652792445</v>
      </c>
      <c r="AU1894" s="17">
        <v>0.20495207636461399</v>
      </c>
      <c r="AV1894" s="17">
        <v>0.10574068273291901</v>
      </c>
      <c r="AW1894" s="17"/>
      <c r="AX1894" s="17">
        <v>0.17532942258812101</v>
      </c>
      <c r="AY1894" s="17">
        <v>0.17431281160349801</v>
      </c>
      <c r="AZ1894" s="17"/>
      <c r="BA1894" s="17">
        <v>0.14692370088225601</v>
      </c>
      <c r="BB1894" s="17">
        <v>0.14270037034383001</v>
      </c>
      <c r="BC1894" s="17">
        <v>0.14734568911858201</v>
      </c>
      <c r="BD1894" s="17">
        <v>9.5105941563375901E-2</v>
      </c>
      <c r="BE1894" s="17">
        <v>0.16223657899584901</v>
      </c>
      <c r="BF1894" s="17"/>
      <c r="BG1894" s="17">
        <v>0.143685593224537</v>
      </c>
      <c r="BH1894" s="17">
        <v>0.145233581745492</v>
      </c>
    </row>
    <row r="1895" spans="2:60" x14ac:dyDescent="0.35">
      <c r="C1895" s="17"/>
      <c r="D1895" s="17"/>
      <c r="E1895" s="17"/>
      <c r="F1895" s="17"/>
      <c r="G1895" s="17"/>
      <c r="H1895" s="17"/>
      <c r="I1895" s="17"/>
      <c r="J1895" s="17"/>
      <c r="K1895" s="17"/>
      <c r="L1895" s="17"/>
      <c r="M1895" s="17"/>
      <c r="N1895" s="17"/>
      <c r="O1895" s="17"/>
      <c r="P1895" s="17"/>
      <c r="Q1895" s="17"/>
      <c r="R1895" s="17"/>
      <c r="S1895" s="17"/>
      <c r="T1895" s="17"/>
      <c r="U1895" s="17"/>
      <c r="V1895" s="17"/>
      <c r="W1895" s="17"/>
      <c r="X1895" s="17"/>
      <c r="Y1895" s="17"/>
      <c r="Z1895" s="17"/>
      <c r="AA1895" s="17"/>
      <c r="AB1895" s="17"/>
      <c r="AC1895" s="17"/>
      <c r="AD1895" s="17"/>
      <c r="AE1895" s="17"/>
      <c r="AF1895" s="17"/>
      <c r="AG1895" s="17"/>
      <c r="AH1895" s="17"/>
      <c r="AI1895" s="17"/>
      <c r="AJ1895" s="17"/>
      <c r="AK1895" s="17"/>
      <c r="AL1895" s="17"/>
      <c r="AM1895" s="17"/>
      <c r="AN1895" s="17"/>
      <c r="AO1895" s="17"/>
      <c r="AP1895" s="17"/>
      <c r="AQ1895" s="17"/>
      <c r="AR1895" s="17"/>
      <c r="AS1895" s="17"/>
      <c r="AT1895" s="17"/>
      <c r="AU1895" s="17"/>
      <c r="AV1895" s="17"/>
      <c r="AW1895" s="17"/>
      <c r="AX1895" s="17"/>
      <c r="AY1895" s="17"/>
      <c r="AZ1895" s="17"/>
      <c r="BA1895" s="17"/>
      <c r="BB1895" s="17"/>
      <c r="BC1895" s="17"/>
      <c r="BD1895" s="17"/>
      <c r="BE1895" s="17"/>
      <c r="BF1895" s="17"/>
      <c r="BG1895" s="17"/>
      <c r="BH1895" s="17"/>
    </row>
    <row r="1896" spans="2:60" x14ac:dyDescent="0.35">
      <c r="B1896" s="6" t="s">
        <v>558</v>
      </c>
      <c r="C1896" s="17"/>
      <c r="D1896" s="17"/>
      <c r="E1896" s="17"/>
      <c r="F1896" s="17"/>
      <c r="G1896" s="17"/>
      <c r="H1896" s="17"/>
      <c r="I1896" s="17"/>
      <c r="J1896" s="17"/>
      <c r="K1896" s="17"/>
      <c r="L1896" s="17"/>
      <c r="M1896" s="17"/>
      <c r="N1896" s="17"/>
      <c r="O1896" s="17"/>
      <c r="P1896" s="17"/>
      <c r="Q1896" s="17"/>
      <c r="R1896" s="17"/>
      <c r="S1896" s="17"/>
      <c r="T1896" s="17"/>
      <c r="U1896" s="17"/>
      <c r="V1896" s="17"/>
      <c r="W1896" s="17"/>
      <c r="X1896" s="17"/>
      <c r="Y1896" s="17"/>
      <c r="Z1896" s="17"/>
      <c r="AA1896" s="17"/>
      <c r="AB1896" s="17"/>
      <c r="AC1896" s="17"/>
      <c r="AD1896" s="17"/>
      <c r="AE1896" s="17"/>
      <c r="AF1896" s="17"/>
      <c r="AG1896" s="17"/>
      <c r="AH1896" s="17"/>
      <c r="AI1896" s="17"/>
      <c r="AJ1896" s="17"/>
      <c r="AK1896" s="17"/>
      <c r="AL1896" s="17"/>
      <c r="AM1896" s="17"/>
      <c r="AN1896" s="17"/>
      <c r="AO1896" s="17"/>
      <c r="AP1896" s="17"/>
      <c r="AQ1896" s="17"/>
      <c r="AR1896" s="17"/>
      <c r="AS1896" s="17"/>
      <c r="AT1896" s="17"/>
      <c r="AU1896" s="17"/>
      <c r="AV1896" s="17"/>
      <c r="AW1896" s="17"/>
      <c r="AX1896" s="17"/>
      <c r="AY1896" s="17"/>
      <c r="AZ1896" s="17"/>
      <c r="BA1896" s="17"/>
      <c r="BB1896" s="17"/>
      <c r="BC1896" s="17"/>
      <c r="BD1896" s="17"/>
      <c r="BE1896" s="17"/>
      <c r="BF1896" s="17"/>
      <c r="BG1896" s="17"/>
      <c r="BH1896" s="17"/>
    </row>
    <row r="1897" spans="2:60" x14ac:dyDescent="0.35">
      <c r="B1897" s="24" t="s">
        <v>97</v>
      </c>
      <c r="C1897" s="17"/>
      <c r="D1897" s="17"/>
      <c r="E1897" s="17"/>
      <c r="F1897" s="17"/>
      <c r="G1897" s="17"/>
      <c r="H1897" s="17"/>
      <c r="I1897" s="17"/>
      <c r="J1897" s="17"/>
      <c r="K1897" s="17"/>
      <c r="L1897" s="17"/>
      <c r="M1897" s="17"/>
      <c r="N1897" s="17"/>
      <c r="O1897" s="17"/>
      <c r="P1897" s="17"/>
      <c r="Q1897" s="17"/>
      <c r="R1897" s="17"/>
      <c r="S1897" s="17"/>
      <c r="T1897" s="17"/>
      <c r="U1897" s="17"/>
      <c r="V1897" s="17"/>
      <c r="W1897" s="17"/>
      <c r="X1897" s="17"/>
      <c r="Y1897" s="17"/>
      <c r="Z1897" s="17"/>
      <c r="AA1897" s="17"/>
      <c r="AB1897" s="17"/>
      <c r="AC1897" s="17"/>
      <c r="AD1897" s="17"/>
      <c r="AE1897" s="17"/>
      <c r="AF1897" s="17"/>
      <c r="AG1897" s="17"/>
      <c r="AH1897" s="17"/>
      <c r="AI1897" s="17"/>
      <c r="AJ1897" s="17"/>
      <c r="AK1897" s="17"/>
      <c r="AL1897" s="17"/>
      <c r="AM1897" s="17"/>
      <c r="AN1897" s="17"/>
      <c r="AO1897" s="17"/>
      <c r="AP1897" s="17"/>
      <c r="AQ1897" s="17"/>
      <c r="AR1897" s="17"/>
      <c r="AS1897" s="17"/>
      <c r="AT1897" s="17"/>
      <c r="AU1897" s="17"/>
      <c r="AV1897" s="17"/>
      <c r="AW1897" s="17"/>
      <c r="AX1897" s="17"/>
      <c r="AY1897" s="17"/>
      <c r="AZ1897" s="17"/>
      <c r="BA1897" s="17"/>
      <c r="BB1897" s="17"/>
      <c r="BC1897" s="17"/>
      <c r="BD1897" s="17"/>
      <c r="BE1897" s="17"/>
      <c r="BF1897" s="17"/>
      <c r="BG1897" s="17"/>
      <c r="BH1897" s="17"/>
    </row>
    <row r="1898" spans="2:60" x14ac:dyDescent="0.35">
      <c r="B1898" t="s">
        <v>549</v>
      </c>
      <c r="C1898" s="17">
        <v>0.14505787810534601</v>
      </c>
      <c r="D1898" s="17">
        <v>0.15132387268297401</v>
      </c>
      <c r="E1898" s="17">
        <v>0.140063714366023</v>
      </c>
      <c r="F1898" s="17"/>
      <c r="G1898" s="17">
        <v>0.166692909165466</v>
      </c>
      <c r="H1898" s="17">
        <v>0.183353573927105</v>
      </c>
      <c r="I1898" s="17">
        <v>0.18554403981081399</v>
      </c>
      <c r="J1898" s="17">
        <v>0.10570680970221399</v>
      </c>
      <c r="K1898" s="17">
        <v>0.11282910418140001</v>
      </c>
      <c r="L1898" s="17">
        <v>0.12317539852003601</v>
      </c>
      <c r="M1898" s="17"/>
      <c r="N1898" s="17">
        <v>0.17747685785862</v>
      </c>
      <c r="O1898" s="17">
        <v>0.136231694989906</v>
      </c>
      <c r="P1898" s="17">
        <v>0.13020477825634499</v>
      </c>
      <c r="Q1898" s="17">
        <v>0.14166625945331701</v>
      </c>
      <c r="R1898" s="17">
        <v>0.17418529945533401</v>
      </c>
      <c r="S1898" s="17"/>
      <c r="T1898" s="17">
        <v>0.153006146812838</v>
      </c>
      <c r="U1898" s="17">
        <v>0.13335970433156899</v>
      </c>
      <c r="V1898" s="17">
        <v>0.145449723312056</v>
      </c>
      <c r="W1898" s="17">
        <v>0.148960095417463</v>
      </c>
      <c r="X1898" s="17"/>
      <c r="Y1898" s="17">
        <v>0.18976199106290101</v>
      </c>
      <c r="Z1898" s="17">
        <v>0.124543448680451</v>
      </c>
      <c r="AA1898" s="17">
        <v>0.17393579448629801</v>
      </c>
      <c r="AB1898" s="17">
        <v>9.4958325489451004E-2</v>
      </c>
      <c r="AC1898" s="17">
        <v>0.257777679641292</v>
      </c>
      <c r="AD1898" s="17">
        <v>0.11214033158639</v>
      </c>
      <c r="AE1898" s="17"/>
      <c r="AF1898" s="17">
        <v>0.15258626671949899</v>
      </c>
      <c r="AG1898" s="17">
        <v>0.135516824581221</v>
      </c>
      <c r="AH1898" s="17"/>
      <c r="AI1898" s="17">
        <v>0.118832716269797</v>
      </c>
      <c r="AJ1898" s="17">
        <v>0.16944755714731699</v>
      </c>
      <c r="AK1898" s="17">
        <v>0.134976208545184</v>
      </c>
      <c r="AL1898" s="17">
        <v>0.13494627573433499</v>
      </c>
      <c r="AM1898" s="17">
        <v>0.13910052284801799</v>
      </c>
      <c r="AN1898" s="17">
        <v>0.15129447994117001</v>
      </c>
      <c r="AO1898" s="17">
        <v>0.13987067704835199</v>
      </c>
      <c r="AP1898" s="17"/>
      <c r="AQ1898" s="17">
        <v>0.20891775217878999</v>
      </c>
      <c r="AR1898" s="17">
        <v>0.100921330414454</v>
      </c>
      <c r="AS1898" s="17"/>
      <c r="AT1898" s="17">
        <v>0.18608147647550399</v>
      </c>
      <c r="AU1898" s="17">
        <v>0.13057756398265899</v>
      </c>
      <c r="AV1898" s="17">
        <v>0.144423497100583</v>
      </c>
      <c r="AW1898" s="17"/>
      <c r="AX1898" s="17">
        <v>0.13763721063624301</v>
      </c>
      <c r="AY1898" s="17">
        <v>0.147738377206417</v>
      </c>
      <c r="AZ1898" s="17"/>
      <c r="BA1898" s="17">
        <v>0.246416565508318</v>
      </c>
      <c r="BB1898" s="17">
        <v>0.14823427813163001</v>
      </c>
      <c r="BC1898" s="17">
        <v>0.15779187732132199</v>
      </c>
      <c r="BD1898" s="17">
        <v>0.26308827037791899</v>
      </c>
      <c r="BE1898" s="17">
        <v>3.6318129432267497E-2</v>
      </c>
      <c r="BF1898" s="17"/>
      <c r="BG1898" s="17">
        <v>0.17113834285580101</v>
      </c>
      <c r="BH1898" s="17">
        <v>9.3754975415451705E-2</v>
      </c>
    </row>
    <row r="1899" spans="2:60" x14ac:dyDescent="0.35">
      <c r="B1899" t="s">
        <v>550</v>
      </c>
      <c r="C1899" s="17">
        <v>0.24246126870366499</v>
      </c>
      <c r="D1899" s="17">
        <v>0.24525891466538699</v>
      </c>
      <c r="E1899" s="17">
        <v>0.24221713843533699</v>
      </c>
      <c r="F1899" s="17"/>
      <c r="G1899" s="17">
        <v>0.25475663722423603</v>
      </c>
      <c r="H1899" s="17">
        <v>0.21960870989831699</v>
      </c>
      <c r="I1899" s="17">
        <v>0.30298158982226298</v>
      </c>
      <c r="J1899" s="17">
        <v>0.22616158395222</v>
      </c>
      <c r="K1899" s="17">
        <v>0.20667506937362701</v>
      </c>
      <c r="L1899" s="17">
        <v>0.24777044606792301</v>
      </c>
      <c r="M1899" s="17"/>
      <c r="N1899" s="17">
        <v>0.18972992383140599</v>
      </c>
      <c r="O1899" s="17">
        <v>0.21770526000881801</v>
      </c>
      <c r="P1899" s="17">
        <v>0.26832012461529797</v>
      </c>
      <c r="Q1899" s="17">
        <v>0.28947153549539401</v>
      </c>
      <c r="R1899" s="17">
        <v>0.276399326855298</v>
      </c>
      <c r="S1899" s="17"/>
      <c r="T1899" s="17">
        <v>0.24317577021029299</v>
      </c>
      <c r="U1899" s="17">
        <v>0.21701548101651499</v>
      </c>
      <c r="V1899" s="17">
        <v>0.24813116505614</v>
      </c>
      <c r="W1899" s="17">
        <v>0.25503860212829799</v>
      </c>
      <c r="X1899" s="17"/>
      <c r="Y1899" s="17">
        <v>0.25580348074014198</v>
      </c>
      <c r="Z1899" s="17">
        <v>0.23600630511536599</v>
      </c>
      <c r="AA1899" s="17">
        <v>0.23955694245928999</v>
      </c>
      <c r="AB1899" s="17">
        <v>0.25091268540072498</v>
      </c>
      <c r="AC1899" s="17">
        <v>0.20570733360600099</v>
      </c>
      <c r="AD1899" s="17">
        <v>0.22422216255077801</v>
      </c>
      <c r="AE1899" s="17"/>
      <c r="AF1899" s="17">
        <v>0.251601410353747</v>
      </c>
      <c r="AG1899" s="17">
        <v>0.232735553617233</v>
      </c>
      <c r="AH1899" s="17"/>
      <c r="AI1899" s="17">
        <v>9.4027114541920503E-2</v>
      </c>
      <c r="AJ1899" s="17">
        <v>0.23441042526394201</v>
      </c>
      <c r="AK1899" s="17">
        <v>0.234124020154338</v>
      </c>
      <c r="AL1899" s="17">
        <v>0.235425909295158</v>
      </c>
      <c r="AM1899" s="17">
        <v>0.26008608069511002</v>
      </c>
      <c r="AN1899" s="17">
        <v>0.34335910215094101</v>
      </c>
      <c r="AO1899" s="17">
        <v>0.27002473846297997</v>
      </c>
      <c r="AP1899" s="17"/>
      <c r="AQ1899" s="17">
        <v>0.32111621830695802</v>
      </c>
      <c r="AR1899" s="17">
        <v>0.17576145011203401</v>
      </c>
      <c r="AS1899" s="17"/>
      <c r="AT1899" s="17">
        <v>0.333299907962748</v>
      </c>
      <c r="AU1899" s="17">
        <v>0.23219671911861101</v>
      </c>
      <c r="AV1899" s="17">
        <v>0.2172844073604</v>
      </c>
      <c r="AW1899" s="17"/>
      <c r="AX1899" s="17">
        <v>0.23036523050529101</v>
      </c>
      <c r="AY1899" s="17">
        <v>0.24683060874649301</v>
      </c>
      <c r="AZ1899" s="17"/>
      <c r="BA1899" s="17">
        <v>0.20030089960810801</v>
      </c>
      <c r="BB1899" s="17">
        <v>0.28903055676275002</v>
      </c>
      <c r="BC1899" s="17">
        <v>0.31465835798733799</v>
      </c>
      <c r="BD1899" s="17">
        <v>0.276685511454274</v>
      </c>
      <c r="BE1899" s="17">
        <v>2.65552033361292E-2</v>
      </c>
      <c r="BF1899" s="17"/>
      <c r="BG1899" s="17">
        <v>0.26833161131420502</v>
      </c>
      <c r="BH1899" s="17">
        <v>8.9908764449589201E-2</v>
      </c>
    </row>
    <row r="1900" spans="2:60" x14ac:dyDescent="0.35">
      <c r="B1900" t="s">
        <v>551</v>
      </c>
      <c r="C1900" s="17">
        <v>0.27205200560097997</v>
      </c>
      <c r="D1900" s="17">
        <v>0.29348420985791401</v>
      </c>
      <c r="E1900" s="17">
        <v>0.24993330228888</v>
      </c>
      <c r="F1900" s="17"/>
      <c r="G1900" s="17">
        <v>0.22721773056273201</v>
      </c>
      <c r="H1900" s="17">
        <v>0.28884937981646203</v>
      </c>
      <c r="I1900" s="17">
        <v>0.23380088416348299</v>
      </c>
      <c r="J1900" s="17">
        <v>0.28144389420023203</v>
      </c>
      <c r="K1900" s="17">
        <v>0.30766986883033098</v>
      </c>
      <c r="L1900" s="17">
        <v>0.27851954715974703</v>
      </c>
      <c r="M1900" s="17"/>
      <c r="N1900" s="17">
        <v>0.26606157287825299</v>
      </c>
      <c r="O1900" s="17">
        <v>0.28798210909063698</v>
      </c>
      <c r="P1900" s="17">
        <v>0.26758984670096903</v>
      </c>
      <c r="Q1900" s="17">
        <v>0.27238504732111002</v>
      </c>
      <c r="R1900" s="17">
        <v>0.28815069667863202</v>
      </c>
      <c r="S1900" s="17"/>
      <c r="T1900" s="17">
        <v>0.28929036852203299</v>
      </c>
      <c r="U1900" s="17">
        <v>0.28169880244095802</v>
      </c>
      <c r="V1900" s="17">
        <v>0.26698711510237899</v>
      </c>
      <c r="W1900" s="17">
        <v>0.25949974753460697</v>
      </c>
      <c r="X1900" s="17"/>
      <c r="Y1900" s="17">
        <v>0.261174049675306</v>
      </c>
      <c r="Z1900" s="17">
        <v>0.278348079024624</v>
      </c>
      <c r="AA1900" s="17">
        <v>0.273894561246464</v>
      </c>
      <c r="AB1900" s="17">
        <v>0.33214508645105301</v>
      </c>
      <c r="AC1900" s="17">
        <v>0.27828222297813299</v>
      </c>
      <c r="AD1900" s="17">
        <v>0.23063218577342101</v>
      </c>
      <c r="AE1900" s="17"/>
      <c r="AF1900" s="17">
        <v>0.26000407663055802</v>
      </c>
      <c r="AG1900" s="17">
        <v>0.29109678741314099</v>
      </c>
      <c r="AH1900" s="17"/>
      <c r="AI1900" s="17">
        <v>0.222376571490184</v>
      </c>
      <c r="AJ1900" s="17">
        <v>0.24366312664089501</v>
      </c>
      <c r="AK1900" s="17">
        <v>0.31816917095613301</v>
      </c>
      <c r="AL1900" s="17">
        <v>0.270520854813528</v>
      </c>
      <c r="AM1900" s="17">
        <v>0.28228312778457199</v>
      </c>
      <c r="AN1900" s="17">
        <v>0.25809609723834298</v>
      </c>
      <c r="AO1900" s="17">
        <v>0.27296709019819099</v>
      </c>
      <c r="AP1900" s="17"/>
      <c r="AQ1900" s="17">
        <v>0.28465145775133399</v>
      </c>
      <c r="AR1900" s="17">
        <v>0.247522707980011</v>
      </c>
      <c r="AS1900" s="17"/>
      <c r="AT1900" s="17">
        <v>0.30898082345106698</v>
      </c>
      <c r="AU1900" s="17">
        <v>0.30481307226669602</v>
      </c>
      <c r="AV1900" s="17">
        <v>0.22663430345128099</v>
      </c>
      <c r="AW1900" s="17"/>
      <c r="AX1900" s="17">
        <v>0.285828184527886</v>
      </c>
      <c r="AY1900" s="17">
        <v>0.26707576385675502</v>
      </c>
      <c r="AZ1900" s="17"/>
      <c r="BA1900" s="17">
        <v>0.21357627425348</v>
      </c>
      <c r="BB1900" s="17">
        <v>0.30011462037530801</v>
      </c>
      <c r="BC1900" s="17">
        <v>0.30560749425730599</v>
      </c>
      <c r="BD1900" s="17">
        <v>0.23603429068979101</v>
      </c>
      <c r="BE1900" s="17">
        <v>0.21710307432308101</v>
      </c>
      <c r="BF1900" s="17"/>
      <c r="BG1900" s="17">
        <v>0.27992686621255802</v>
      </c>
      <c r="BH1900" s="17">
        <v>0.221898014936491</v>
      </c>
    </row>
    <row r="1901" spans="2:60" x14ac:dyDescent="0.35">
      <c r="B1901" t="s">
        <v>552</v>
      </c>
      <c r="C1901" s="17">
        <v>0.19264129595730101</v>
      </c>
      <c r="D1901" s="17">
        <v>0.20113947151174</v>
      </c>
      <c r="E1901" s="17">
        <v>0.187000073862465</v>
      </c>
      <c r="F1901" s="17"/>
      <c r="G1901" s="17">
        <v>0.146550144756696</v>
      </c>
      <c r="H1901" s="17">
        <v>0.15058720871145201</v>
      </c>
      <c r="I1901" s="17">
        <v>0.1382626710514</v>
      </c>
      <c r="J1901" s="17">
        <v>0.22779440035221499</v>
      </c>
      <c r="K1901" s="17">
        <v>0.22932531108771601</v>
      </c>
      <c r="L1901" s="17">
        <v>0.24243195889390401</v>
      </c>
      <c r="M1901" s="17"/>
      <c r="N1901" s="17">
        <v>0.16529952778418899</v>
      </c>
      <c r="O1901" s="17">
        <v>0.184134766266635</v>
      </c>
      <c r="P1901" s="17">
        <v>0.22331398958390999</v>
      </c>
      <c r="Q1901" s="17">
        <v>0.150707811776602</v>
      </c>
      <c r="R1901" s="17">
        <v>0.21850924717855899</v>
      </c>
      <c r="S1901" s="17"/>
      <c r="T1901" s="17">
        <v>0.17100670738762799</v>
      </c>
      <c r="U1901" s="17">
        <v>0.219342750828324</v>
      </c>
      <c r="V1901" s="17">
        <v>0.19187091367002901</v>
      </c>
      <c r="W1901" s="17">
        <v>0.18601599757200199</v>
      </c>
      <c r="X1901" s="17"/>
      <c r="Y1901" s="17">
        <v>0.12762815100255401</v>
      </c>
      <c r="Z1901" s="17">
        <v>0.22977088033607501</v>
      </c>
      <c r="AA1901" s="17">
        <v>0.18169205630765001</v>
      </c>
      <c r="AB1901" s="17">
        <v>0.21062903450593301</v>
      </c>
      <c r="AC1901" s="17">
        <v>0.16226610917611101</v>
      </c>
      <c r="AD1901" s="17">
        <v>0.238680483462547</v>
      </c>
      <c r="AE1901" s="17"/>
      <c r="AF1901" s="17">
        <v>0.20808990834944699</v>
      </c>
      <c r="AG1901" s="17">
        <v>0.17115812780490999</v>
      </c>
      <c r="AH1901" s="17"/>
      <c r="AI1901" s="17">
        <v>0.21552824387911901</v>
      </c>
      <c r="AJ1901" s="17">
        <v>0.18435280779047</v>
      </c>
      <c r="AK1901" s="17">
        <v>0.15801047731204701</v>
      </c>
      <c r="AL1901" s="17">
        <v>0.23646024843444399</v>
      </c>
      <c r="AM1901" s="17">
        <v>0.20108978782585099</v>
      </c>
      <c r="AN1901" s="17">
        <v>0.163677953297029</v>
      </c>
      <c r="AO1901" s="17">
        <v>0.29822012832366201</v>
      </c>
      <c r="AP1901" s="17"/>
      <c r="AQ1901" s="17">
        <v>5.3161682693715101E-2</v>
      </c>
      <c r="AR1901" s="17">
        <v>0.367883602205268</v>
      </c>
      <c r="AS1901" s="17"/>
      <c r="AT1901" s="17">
        <v>7.1578674467474401E-2</v>
      </c>
      <c r="AU1901" s="17">
        <v>0.161466807429791</v>
      </c>
      <c r="AV1901" s="17">
        <v>0.32739837930288401</v>
      </c>
      <c r="AW1901" s="17"/>
      <c r="AX1901" s="17">
        <v>0.19873727122693799</v>
      </c>
      <c r="AY1901" s="17">
        <v>0.19043930317182101</v>
      </c>
      <c r="AZ1901" s="17"/>
      <c r="BA1901" s="17">
        <v>0.209883313049022</v>
      </c>
      <c r="BB1901" s="17">
        <v>0.15545546224121701</v>
      </c>
      <c r="BC1901" s="17">
        <v>0.101163742179328</v>
      </c>
      <c r="BD1901" s="17">
        <v>0.15692351693057</v>
      </c>
      <c r="BE1901" s="17">
        <v>0.58243831789394496</v>
      </c>
      <c r="BF1901" s="17"/>
      <c r="BG1901" s="17">
        <v>0.16815244711504301</v>
      </c>
      <c r="BH1901" s="17">
        <v>0.474662982108639</v>
      </c>
    </row>
    <row r="1902" spans="2:60" x14ac:dyDescent="0.35">
      <c r="B1902" t="s">
        <v>280</v>
      </c>
      <c r="C1902" s="17">
        <v>0.14778755163270699</v>
      </c>
      <c r="D1902" s="17">
        <v>0.108793531281984</v>
      </c>
      <c r="E1902" s="17">
        <v>0.18078577104729601</v>
      </c>
      <c r="F1902" s="17"/>
      <c r="G1902" s="17">
        <v>0.20478257829087099</v>
      </c>
      <c r="H1902" s="17">
        <v>0.15760112764666401</v>
      </c>
      <c r="I1902" s="17">
        <v>0.13941081515204101</v>
      </c>
      <c r="J1902" s="17">
        <v>0.15889331179312</v>
      </c>
      <c r="K1902" s="17">
        <v>0.14350064652692601</v>
      </c>
      <c r="L1902" s="17">
        <v>0.10810264935838999</v>
      </c>
      <c r="M1902" s="17"/>
      <c r="N1902" s="17">
        <v>0.20143211764753199</v>
      </c>
      <c r="O1902" s="17">
        <v>0.173946169644005</v>
      </c>
      <c r="P1902" s="17">
        <v>0.110571260843477</v>
      </c>
      <c r="Q1902" s="17">
        <v>0.14576934595357799</v>
      </c>
      <c r="R1902" s="17">
        <v>4.2755429832177401E-2</v>
      </c>
      <c r="S1902" s="17"/>
      <c r="T1902" s="17">
        <v>0.143521007067208</v>
      </c>
      <c r="U1902" s="17">
        <v>0.148583261382634</v>
      </c>
      <c r="V1902" s="17">
        <v>0.14756108285939601</v>
      </c>
      <c r="W1902" s="17">
        <v>0.150485557347629</v>
      </c>
      <c r="X1902" s="17"/>
      <c r="Y1902" s="17">
        <v>0.16563232751909601</v>
      </c>
      <c r="Z1902" s="17">
        <v>0.131331286843484</v>
      </c>
      <c r="AA1902" s="17">
        <v>0.130920645500298</v>
      </c>
      <c r="AB1902" s="17">
        <v>0.111354868152838</v>
      </c>
      <c r="AC1902" s="17">
        <v>9.5966654598462903E-2</v>
      </c>
      <c r="AD1902" s="17">
        <v>0.19432483662686501</v>
      </c>
      <c r="AE1902" s="17"/>
      <c r="AF1902" s="17">
        <v>0.127718337946748</v>
      </c>
      <c r="AG1902" s="17">
        <v>0.169492706583494</v>
      </c>
      <c r="AH1902" s="17"/>
      <c r="AI1902" s="17">
        <v>0.34923535381897902</v>
      </c>
      <c r="AJ1902" s="17">
        <v>0.16812608315737501</v>
      </c>
      <c r="AK1902" s="17">
        <v>0.15472012303229801</v>
      </c>
      <c r="AL1902" s="17">
        <v>0.122646711722535</v>
      </c>
      <c r="AM1902" s="17">
        <v>0.11744048084644999</v>
      </c>
      <c r="AN1902" s="17">
        <v>8.35723673725174E-2</v>
      </c>
      <c r="AO1902" s="17">
        <v>1.8917365966814301E-2</v>
      </c>
      <c r="AP1902" s="17"/>
      <c r="AQ1902" s="17">
        <v>0.132152889069203</v>
      </c>
      <c r="AR1902" s="17">
        <v>0.10791090928823401</v>
      </c>
      <c r="AS1902" s="17"/>
      <c r="AT1902" s="17">
        <v>0.100059117643207</v>
      </c>
      <c r="AU1902" s="17">
        <v>0.17094583720224399</v>
      </c>
      <c r="AV1902" s="17">
        <v>8.4259412784852897E-2</v>
      </c>
      <c r="AW1902" s="17"/>
      <c r="AX1902" s="17">
        <v>0.14743210310364199</v>
      </c>
      <c r="AY1902" s="17">
        <v>0.14791594701851399</v>
      </c>
      <c r="AZ1902" s="17"/>
      <c r="BA1902" s="17">
        <v>0.12982294758107199</v>
      </c>
      <c r="BB1902" s="17">
        <v>0.107165082489094</v>
      </c>
      <c r="BC1902" s="17">
        <v>0.120778528254706</v>
      </c>
      <c r="BD1902" s="17">
        <v>6.72684105474467E-2</v>
      </c>
      <c r="BE1902" s="17">
        <v>0.13758527501457701</v>
      </c>
      <c r="BF1902" s="17"/>
      <c r="BG1902" s="17">
        <v>0.112450732502392</v>
      </c>
      <c r="BH1902" s="17">
        <v>0.119775263089829</v>
      </c>
    </row>
    <row r="1903" spans="2:60" x14ac:dyDescent="0.35">
      <c r="C1903" s="17"/>
      <c r="D1903" s="17"/>
      <c r="E1903" s="17"/>
      <c r="F1903" s="17"/>
      <c r="G1903" s="17"/>
      <c r="H1903" s="17"/>
      <c r="I1903" s="17"/>
      <c r="J1903" s="17"/>
      <c r="K1903" s="17"/>
      <c r="L1903" s="17"/>
      <c r="M1903" s="17"/>
      <c r="N1903" s="17"/>
      <c r="O1903" s="17"/>
      <c r="P1903" s="17"/>
      <c r="Q1903" s="17"/>
      <c r="R1903" s="17"/>
      <c r="S1903" s="17"/>
      <c r="T1903" s="17"/>
      <c r="U1903" s="17"/>
      <c r="V1903" s="17"/>
      <c r="W1903" s="17"/>
      <c r="X1903" s="17"/>
      <c r="Y1903" s="17"/>
      <c r="Z1903" s="17"/>
      <c r="AA1903" s="17"/>
      <c r="AB1903" s="17"/>
      <c r="AC1903" s="17"/>
      <c r="AD1903" s="17"/>
      <c r="AE1903" s="17"/>
      <c r="AF1903" s="17"/>
      <c r="AG1903" s="17"/>
      <c r="AH1903" s="17"/>
      <c r="AI1903" s="17"/>
      <c r="AJ1903" s="17"/>
      <c r="AK1903" s="17"/>
      <c r="AL1903" s="17"/>
      <c r="AM1903" s="17"/>
      <c r="AN1903" s="17"/>
      <c r="AO1903" s="17"/>
      <c r="AP1903" s="17"/>
      <c r="AQ1903" s="17"/>
      <c r="AR1903" s="17"/>
      <c r="AS1903" s="17"/>
      <c r="AT1903" s="17"/>
      <c r="AU1903" s="17"/>
      <c r="AV1903" s="17"/>
      <c r="AW1903" s="17"/>
      <c r="AX1903" s="17"/>
      <c r="AY1903" s="17"/>
      <c r="AZ1903" s="17"/>
      <c r="BA1903" s="17"/>
      <c r="BB1903" s="17"/>
      <c r="BC1903" s="17"/>
      <c r="BD1903" s="17"/>
      <c r="BE1903" s="17"/>
      <c r="BF1903" s="17"/>
      <c r="BG1903" s="17"/>
      <c r="BH1903" s="17"/>
    </row>
    <row r="1904" spans="2:60" x14ac:dyDescent="0.35">
      <c r="B1904" s="6" t="s">
        <v>559</v>
      </c>
      <c r="C1904" s="17"/>
      <c r="D1904" s="17"/>
      <c r="E1904" s="17"/>
      <c r="F1904" s="17"/>
      <c r="G1904" s="17"/>
      <c r="H1904" s="17"/>
      <c r="I1904" s="17"/>
      <c r="J1904" s="17"/>
      <c r="K1904" s="17"/>
      <c r="L1904" s="17"/>
      <c r="M1904" s="17"/>
      <c r="N1904" s="17"/>
      <c r="O1904" s="17"/>
      <c r="P1904" s="17"/>
      <c r="Q1904" s="17"/>
      <c r="R1904" s="17"/>
      <c r="S1904" s="17"/>
      <c r="T1904" s="17"/>
      <c r="U1904" s="17"/>
      <c r="V1904" s="17"/>
      <c r="W1904" s="17"/>
      <c r="X1904" s="17"/>
      <c r="Y1904" s="17"/>
      <c r="Z1904" s="17"/>
      <c r="AA1904" s="17"/>
      <c r="AB1904" s="17"/>
      <c r="AC1904" s="17"/>
      <c r="AD1904" s="17"/>
      <c r="AE1904" s="17"/>
      <c r="AF1904" s="17"/>
      <c r="AG1904" s="17"/>
      <c r="AH1904" s="17"/>
      <c r="AI1904" s="17"/>
      <c r="AJ1904" s="17"/>
      <c r="AK1904" s="17"/>
      <c r="AL1904" s="17"/>
      <c r="AM1904" s="17"/>
      <c r="AN1904" s="17"/>
      <c r="AO1904" s="17"/>
      <c r="AP1904" s="17"/>
      <c r="AQ1904" s="17"/>
      <c r="AR1904" s="17"/>
      <c r="AS1904" s="17"/>
      <c r="AT1904" s="17"/>
      <c r="AU1904" s="17"/>
      <c r="AV1904" s="17"/>
      <c r="AW1904" s="17"/>
      <c r="AX1904" s="17"/>
      <c r="AY1904" s="17"/>
      <c r="AZ1904" s="17"/>
      <c r="BA1904" s="17"/>
      <c r="BB1904" s="17"/>
      <c r="BC1904" s="17"/>
      <c r="BD1904" s="17"/>
      <c r="BE1904" s="17"/>
      <c r="BF1904" s="17"/>
      <c r="BG1904" s="17"/>
      <c r="BH1904" s="17"/>
    </row>
    <row r="1905" spans="2:60" x14ac:dyDescent="0.35">
      <c r="B1905" s="24" t="s">
        <v>97</v>
      </c>
      <c r="C1905" s="17"/>
      <c r="D1905" s="17"/>
      <c r="E1905" s="17"/>
      <c r="F1905" s="17"/>
      <c r="G1905" s="17"/>
      <c r="H1905" s="17"/>
      <c r="I1905" s="17"/>
      <c r="J1905" s="17"/>
      <c r="K1905" s="17"/>
      <c r="L1905" s="17"/>
      <c r="M1905" s="17"/>
      <c r="N1905" s="17"/>
      <c r="O1905" s="17"/>
      <c r="P1905" s="17"/>
      <c r="Q1905" s="17"/>
      <c r="R1905" s="17"/>
      <c r="S1905" s="17"/>
      <c r="T1905" s="17"/>
      <c r="U1905" s="17"/>
      <c r="V1905" s="17"/>
      <c r="W1905" s="17"/>
      <c r="X1905" s="17"/>
      <c r="Y1905" s="17"/>
      <c r="Z1905" s="17"/>
      <c r="AA1905" s="17"/>
      <c r="AB1905" s="17"/>
      <c r="AC1905" s="17"/>
      <c r="AD1905" s="17"/>
      <c r="AE1905" s="17"/>
      <c r="AF1905" s="17"/>
      <c r="AG1905" s="17"/>
      <c r="AH1905" s="17"/>
      <c r="AI1905" s="17"/>
      <c r="AJ1905" s="17"/>
      <c r="AK1905" s="17"/>
      <c r="AL1905" s="17"/>
      <c r="AM1905" s="17"/>
      <c r="AN1905" s="17"/>
      <c r="AO1905" s="17"/>
      <c r="AP1905" s="17"/>
      <c r="AQ1905" s="17"/>
      <c r="AR1905" s="17"/>
      <c r="AS1905" s="17"/>
      <c r="AT1905" s="17"/>
      <c r="AU1905" s="17"/>
      <c r="AV1905" s="17"/>
      <c r="AW1905" s="17"/>
      <c r="AX1905" s="17"/>
      <c r="AY1905" s="17"/>
      <c r="AZ1905" s="17"/>
      <c r="BA1905" s="17"/>
      <c r="BB1905" s="17"/>
      <c r="BC1905" s="17"/>
      <c r="BD1905" s="17"/>
      <c r="BE1905" s="17"/>
      <c r="BF1905" s="17"/>
      <c r="BG1905" s="17"/>
      <c r="BH1905" s="17"/>
    </row>
    <row r="1906" spans="2:60" x14ac:dyDescent="0.35">
      <c r="B1906" t="s">
        <v>549</v>
      </c>
      <c r="C1906" s="17">
        <v>0.20964972982378</v>
      </c>
      <c r="D1906" s="17">
        <v>0.21022320542769901</v>
      </c>
      <c r="E1906" s="17">
        <v>0.211066722990189</v>
      </c>
      <c r="F1906" s="17"/>
      <c r="G1906" s="17">
        <v>0.23589889183440399</v>
      </c>
      <c r="H1906" s="17">
        <v>0.223172860830296</v>
      </c>
      <c r="I1906" s="17">
        <v>0.22919267037871999</v>
      </c>
      <c r="J1906" s="17">
        <v>0.18514837475903401</v>
      </c>
      <c r="K1906" s="17">
        <v>0.20079612669795099</v>
      </c>
      <c r="L1906" s="17">
        <v>0.193080705641234</v>
      </c>
      <c r="M1906" s="17"/>
      <c r="N1906" s="17">
        <v>0.20015044129905901</v>
      </c>
      <c r="O1906" s="17">
        <v>0.219807639344552</v>
      </c>
      <c r="P1906" s="17">
        <v>0.193598438042698</v>
      </c>
      <c r="Q1906" s="17">
        <v>0.225047624201623</v>
      </c>
      <c r="R1906" s="17">
        <v>0.26182684551531299</v>
      </c>
      <c r="S1906" s="17"/>
      <c r="T1906" s="17">
        <v>0.199154549398884</v>
      </c>
      <c r="U1906" s="17">
        <v>0.18800895561610101</v>
      </c>
      <c r="V1906" s="17">
        <v>0.21891630526522199</v>
      </c>
      <c r="W1906" s="17">
        <v>0.221145682663071</v>
      </c>
      <c r="X1906" s="17"/>
      <c r="Y1906" s="17">
        <v>0.25675772658259</v>
      </c>
      <c r="Z1906" s="17">
        <v>0.186839157648307</v>
      </c>
      <c r="AA1906" s="17">
        <v>0.167442662214456</v>
      </c>
      <c r="AB1906" s="17">
        <v>0.19207048752362099</v>
      </c>
      <c r="AC1906" s="17">
        <v>0.247636509821026</v>
      </c>
      <c r="AD1906" s="17">
        <v>0.18092214580384899</v>
      </c>
      <c r="AE1906" s="17"/>
      <c r="AF1906" s="17">
        <v>0.21163648648969499</v>
      </c>
      <c r="AG1906" s="17">
        <v>0.20825484012895901</v>
      </c>
      <c r="AH1906" s="17"/>
      <c r="AI1906" s="17">
        <v>0.13500141866507101</v>
      </c>
      <c r="AJ1906" s="17">
        <v>0.23526102273063901</v>
      </c>
      <c r="AK1906" s="17">
        <v>0.17180394385735101</v>
      </c>
      <c r="AL1906" s="17">
        <v>0.15668275490438499</v>
      </c>
      <c r="AM1906" s="17">
        <v>0.240215923700421</v>
      </c>
      <c r="AN1906" s="17">
        <v>0.26203699260121899</v>
      </c>
      <c r="AO1906" s="17">
        <v>0.20506635368105</v>
      </c>
      <c r="AP1906" s="17"/>
      <c r="AQ1906" s="17">
        <v>0.308119259692124</v>
      </c>
      <c r="AR1906" s="17">
        <v>0.130402822367399</v>
      </c>
      <c r="AS1906" s="17"/>
      <c r="AT1906" s="17">
        <v>0.32057695576381501</v>
      </c>
      <c r="AU1906" s="17">
        <v>0.173867795936786</v>
      </c>
      <c r="AV1906" s="17">
        <v>0.19565695771678299</v>
      </c>
      <c r="AW1906" s="17"/>
      <c r="AX1906" s="17">
        <v>0.20769111751170299</v>
      </c>
      <c r="AY1906" s="17">
        <v>0.21035722124065401</v>
      </c>
      <c r="AZ1906" s="17"/>
      <c r="BA1906" s="17">
        <v>0.25925678993138401</v>
      </c>
      <c r="BB1906" s="17">
        <v>0.23180769439200999</v>
      </c>
      <c r="BC1906" s="17">
        <v>0.24473761515220799</v>
      </c>
      <c r="BD1906" s="17">
        <v>0.37036519050757599</v>
      </c>
      <c r="BE1906" s="17">
        <v>5.2395167661859102E-2</v>
      </c>
      <c r="BF1906" s="17"/>
      <c r="BG1906" s="17">
        <v>0.23821104755938699</v>
      </c>
      <c r="BH1906" s="17">
        <v>0.13293132270105401</v>
      </c>
    </row>
    <row r="1907" spans="2:60" x14ac:dyDescent="0.35">
      <c r="B1907" t="s">
        <v>550</v>
      </c>
      <c r="C1907" s="17">
        <v>0.28441217965217902</v>
      </c>
      <c r="D1907" s="17">
        <v>0.29403309755618401</v>
      </c>
      <c r="E1907" s="17">
        <v>0.27763703397874201</v>
      </c>
      <c r="F1907" s="17"/>
      <c r="G1907" s="17">
        <v>0.26020249216973002</v>
      </c>
      <c r="H1907" s="17">
        <v>0.31561125395074002</v>
      </c>
      <c r="I1907" s="17">
        <v>0.31886724358235702</v>
      </c>
      <c r="J1907" s="17">
        <v>0.244695851760143</v>
      </c>
      <c r="K1907" s="17">
        <v>0.26213318611627001</v>
      </c>
      <c r="L1907" s="17">
        <v>0.29221888902235599</v>
      </c>
      <c r="M1907" s="17"/>
      <c r="N1907" s="17">
        <v>0.22920082984759299</v>
      </c>
      <c r="O1907" s="17">
        <v>0.275542505654082</v>
      </c>
      <c r="P1907" s="17">
        <v>0.308765525311192</v>
      </c>
      <c r="Q1907" s="17">
        <v>0.33167252119173102</v>
      </c>
      <c r="R1907" s="17">
        <v>0.28431758247838701</v>
      </c>
      <c r="S1907" s="17"/>
      <c r="T1907" s="17">
        <v>0.32716144627036098</v>
      </c>
      <c r="U1907" s="17">
        <v>0.29009837451326098</v>
      </c>
      <c r="V1907" s="17">
        <v>0.26611984119718002</v>
      </c>
      <c r="W1907" s="17">
        <v>0.27827118200342199</v>
      </c>
      <c r="X1907" s="17"/>
      <c r="Y1907" s="17">
        <v>0.30289489044050999</v>
      </c>
      <c r="Z1907" s="17">
        <v>0.28089965455167698</v>
      </c>
      <c r="AA1907" s="17">
        <v>0.35771262604668402</v>
      </c>
      <c r="AB1907" s="17">
        <v>0.27859447056308401</v>
      </c>
      <c r="AC1907" s="17">
        <v>0.23649479246097399</v>
      </c>
      <c r="AD1907" s="17">
        <v>0.22871002735223001</v>
      </c>
      <c r="AE1907" s="17"/>
      <c r="AF1907" s="17">
        <v>0.297596257429039</v>
      </c>
      <c r="AG1907" s="17">
        <v>0.26975941313255902</v>
      </c>
      <c r="AH1907" s="17"/>
      <c r="AI1907" s="17">
        <v>0.157535300968668</v>
      </c>
      <c r="AJ1907" s="17">
        <v>0.247123329791089</v>
      </c>
      <c r="AK1907" s="17">
        <v>0.32033025793709102</v>
      </c>
      <c r="AL1907" s="17">
        <v>0.276613557175581</v>
      </c>
      <c r="AM1907" s="17">
        <v>0.29254982887981101</v>
      </c>
      <c r="AN1907" s="17">
        <v>0.37805632709281101</v>
      </c>
      <c r="AO1907" s="17">
        <v>0.31098807793906402</v>
      </c>
      <c r="AP1907" s="17"/>
      <c r="AQ1907" s="17">
        <v>0.365384718006939</v>
      </c>
      <c r="AR1907" s="17">
        <v>0.20407590370119899</v>
      </c>
      <c r="AS1907" s="17"/>
      <c r="AT1907" s="17">
        <v>0.36149640902952801</v>
      </c>
      <c r="AU1907" s="17">
        <v>0.30214726987070101</v>
      </c>
      <c r="AV1907" s="17">
        <v>0.225035176229467</v>
      </c>
      <c r="AW1907" s="17"/>
      <c r="AX1907" s="17">
        <v>0.29983842969440999</v>
      </c>
      <c r="AY1907" s="17">
        <v>0.27883989797492298</v>
      </c>
      <c r="AZ1907" s="17"/>
      <c r="BA1907" s="17">
        <v>0.233998010710328</v>
      </c>
      <c r="BB1907" s="17">
        <v>0.31694679227868</v>
      </c>
      <c r="BC1907" s="17">
        <v>0.37631012370440498</v>
      </c>
      <c r="BD1907" s="17">
        <v>0.262015016252169</v>
      </c>
      <c r="BE1907" s="17">
        <v>8.8338881915471998E-2</v>
      </c>
      <c r="BF1907" s="17"/>
      <c r="BG1907" s="17">
        <v>0.29759641541748899</v>
      </c>
      <c r="BH1907" s="17">
        <v>0.13232795974226799</v>
      </c>
    </row>
    <row r="1908" spans="2:60" x14ac:dyDescent="0.35">
      <c r="B1908" t="s">
        <v>551</v>
      </c>
      <c r="C1908" s="17">
        <v>0.188884232739403</v>
      </c>
      <c r="D1908" s="17">
        <v>0.203991823892892</v>
      </c>
      <c r="E1908" s="17">
        <v>0.17189256663802999</v>
      </c>
      <c r="F1908" s="17"/>
      <c r="G1908" s="17">
        <v>0.20238797004945699</v>
      </c>
      <c r="H1908" s="17">
        <v>0.17390898608886901</v>
      </c>
      <c r="I1908" s="17">
        <v>0.17687460263181101</v>
      </c>
      <c r="J1908" s="17">
        <v>0.20357980328091399</v>
      </c>
      <c r="K1908" s="17">
        <v>0.19382504330523201</v>
      </c>
      <c r="L1908" s="17">
        <v>0.18832101485839101</v>
      </c>
      <c r="M1908" s="17"/>
      <c r="N1908" s="17">
        <v>0.20036356680882</v>
      </c>
      <c r="O1908" s="17">
        <v>0.18736119770798099</v>
      </c>
      <c r="P1908" s="17">
        <v>0.189536729615632</v>
      </c>
      <c r="Q1908" s="17">
        <v>0.18014485169764999</v>
      </c>
      <c r="R1908" s="17">
        <v>0.18936477404875701</v>
      </c>
      <c r="S1908" s="17"/>
      <c r="T1908" s="17">
        <v>0.15852426356688801</v>
      </c>
      <c r="U1908" s="17">
        <v>0.17605145139580999</v>
      </c>
      <c r="V1908" s="17">
        <v>0.201612752606736</v>
      </c>
      <c r="W1908" s="17">
        <v>0.20130872750767101</v>
      </c>
      <c r="X1908" s="17"/>
      <c r="Y1908" s="17">
        <v>0.17622821433570801</v>
      </c>
      <c r="Z1908" s="17">
        <v>0.203716373222361</v>
      </c>
      <c r="AA1908" s="17">
        <v>0.15268627304083299</v>
      </c>
      <c r="AB1908" s="17">
        <v>0.205820825081338</v>
      </c>
      <c r="AC1908" s="17">
        <v>0.17453447559646201</v>
      </c>
      <c r="AD1908" s="17">
        <v>0.172175202506753</v>
      </c>
      <c r="AE1908" s="17"/>
      <c r="AF1908" s="17">
        <v>0.17586800564491001</v>
      </c>
      <c r="AG1908" s="17">
        <v>0.20988573698700899</v>
      </c>
      <c r="AH1908" s="17"/>
      <c r="AI1908" s="17">
        <v>0.181585441087671</v>
      </c>
      <c r="AJ1908" s="17">
        <v>0.193814838305265</v>
      </c>
      <c r="AK1908" s="17">
        <v>0.20248483187681399</v>
      </c>
      <c r="AL1908" s="17">
        <v>0.202342418920165</v>
      </c>
      <c r="AM1908" s="17">
        <v>0.18657207943596499</v>
      </c>
      <c r="AN1908" s="17">
        <v>0.11608167384195101</v>
      </c>
      <c r="AO1908" s="17">
        <v>0.26981645904243901</v>
      </c>
      <c r="AP1908" s="17"/>
      <c r="AQ1908" s="17">
        <v>0.15839538330422501</v>
      </c>
      <c r="AR1908" s="17">
        <v>0.21699962684083701</v>
      </c>
      <c r="AS1908" s="17"/>
      <c r="AT1908" s="17">
        <v>0.17164579386470899</v>
      </c>
      <c r="AU1908" s="17">
        <v>0.201773407310191</v>
      </c>
      <c r="AV1908" s="17">
        <v>0.19680934969425301</v>
      </c>
      <c r="AW1908" s="17"/>
      <c r="AX1908" s="17">
        <v>0.164162766263901</v>
      </c>
      <c r="AY1908" s="17">
        <v>0.197814139508659</v>
      </c>
      <c r="AZ1908" s="17"/>
      <c r="BA1908" s="17">
        <v>0.22644318253798401</v>
      </c>
      <c r="BB1908" s="17">
        <v>0.21908704262682199</v>
      </c>
      <c r="BC1908" s="17">
        <v>0.16055877688268499</v>
      </c>
      <c r="BD1908" s="17">
        <v>0.20294852403883901</v>
      </c>
      <c r="BE1908" s="17">
        <v>0.207528704226313</v>
      </c>
      <c r="BF1908" s="17"/>
      <c r="BG1908" s="17">
        <v>0.22080309049194199</v>
      </c>
      <c r="BH1908" s="17">
        <v>0.20636862599508601</v>
      </c>
    </row>
    <row r="1909" spans="2:60" x14ac:dyDescent="0.35">
      <c r="B1909" t="s">
        <v>552</v>
      </c>
      <c r="C1909" s="17">
        <v>0.15337092633430099</v>
      </c>
      <c r="D1909" s="17">
        <v>0.16340761810614499</v>
      </c>
      <c r="E1909" s="17">
        <v>0.14623466985293501</v>
      </c>
      <c r="F1909" s="17"/>
      <c r="G1909" s="17">
        <v>0.108925456255291</v>
      </c>
      <c r="H1909" s="17">
        <v>0.13963080756986501</v>
      </c>
      <c r="I1909" s="17">
        <v>0.115450023768946</v>
      </c>
      <c r="J1909" s="17">
        <v>0.18195473433697101</v>
      </c>
      <c r="K1909" s="17">
        <v>0.18409006813600501</v>
      </c>
      <c r="L1909" s="17">
        <v>0.17476944407954001</v>
      </c>
      <c r="M1909" s="17"/>
      <c r="N1909" s="17">
        <v>0.14268609464621801</v>
      </c>
      <c r="O1909" s="17">
        <v>0.14168613079671699</v>
      </c>
      <c r="P1909" s="17">
        <v>0.17738076973411501</v>
      </c>
      <c r="Q1909" s="17">
        <v>0.138133274585479</v>
      </c>
      <c r="R1909" s="17">
        <v>0.14521091413989201</v>
      </c>
      <c r="S1909" s="17"/>
      <c r="T1909" s="17">
        <v>0.155731587766162</v>
      </c>
      <c r="U1909" s="17">
        <v>0.16729371962078399</v>
      </c>
      <c r="V1909" s="17">
        <v>0.14886578022636601</v>
      </c>
      <c r="W1909" s="17">
        <v>0.14677128774333101</v>
      </c>
      <c r="X1909" s="17"/>
      <c r="Y1909" s="17">
        <v>9.5869516035280503E-2</v>
      </c>
      <c r="Z1909" s="17">
        <v>0.17596022912599499</v>
      </c>
      <c r="AA1909" s="17">
        <v>0.14802482104113701</v>
      </c>
      <c r="AB1909" s="17">
        <v>0.18220862196992901</v>
      </c>
      <c r="AC1909" s="17">
        <v>0.16226610917611101</v>
      </c>
      <c r="AD1909" s="17">
        <v>0.21503549208181399</v>
      </c>
      <c r="AE1909" s="17"/>
      <c r="AF1909" s="17">
        <v>0.16520126853432601</v>
      </c>
      <c r="AG1909" s="17">
        <v>0.13626321875276501</v>
      </c>
      <c r="AH1909" s="17"/>
      <c r="AI1909" s="17">
        <v>0.15730539736104701</v>
      </c>
      <c r="AJ1909" s="17">
        <v>0.15900711019504299</v>
      </c>
      <c r="AK1909" s="17">
        <v>0.13050566182001599</v>
      </c>
      <c r="AL1909" s="17">
        <v>0.19327691326732899</v>
      </c>
      <c r="AM1909" s="17">
        <v>0.15225458368417399</v>
      </c>
      <c r="AN1909" s="17">
        <v>0.14976802066297701</v>
      </c>
      <c r="AO1909" s="17">
        <v>0.120723792542424</v>
      </c>
      <c r="AP1909" s="17"/>
      <c r="AQ1909" s="17">
        <v>3.5728310066883699E-2</v>
      </c>
      <c r="AR1909" s="17">
        <v>0.314116291358643</v>
      </c>
      <c r="AS1909" s="17"/>
      <c r="AT1909" s="17">
        <v>4.2609089766836902E-2</v>
      </c>
      <c r="AU1909" s="17">
        <v>0.13070197495042299</v>
      </c>
      <c r="AV1909" s="17">
        <v>0.26814508255883002</v>
      </c>
      <c r="AW1909" s="17"/>
      <c r="AX1909" s="17">
        <v>0.15935255366736201</v>
      </c>
      <c r="AY1909" s="17">
        <v>0.15121023839673001</v>
      </c>
      <c r="AZ1909" s="17"/>
      <c r="BA1909" s="17">
        <v>0.14988216058326501</v>
      </c>
      <c r="BB1909" s="17">
        <v>0.117906600792397</v>
      </c>
      <c r="BC1909" s="17">
        <v>9.4794984143909897E-2</v>
      </c>
      <c r="BD1909" s="17">
        <v>9.7125232871675807E-2</v>
      </c>
      <c r="BE1909" s="17">
        <v>0.43121204393736601</v>
      </c>
      <c r="BF1909" s="17"/>
      <c r="BG1909" s="17">
        <v>0.125365892184049</v>
      </c>
      <c r="BH1909" s="17">
        <v>0.34659379290936998</v>
      </c>
    </row>
    <row r="1910" spans="2:60" x14ac:dyDescent="0.35">
      <c r="B1910" t="s">
        <v>280</v>
      </c>
      <c r="C1910" s="17">
        <v>0.16368293145033799</v>
      </c>
      <c r="D1910" s="17">
        <v>0.128344255017079</v>
      </c>
      <c r="E1910" s="17">
        <v>0.19316900654010499</v>
      </c>
      <c r="F1910" s="17"/>
      <c r="G1910" s="17">
        <v>0.19258518969111799</v>
      </c>
      <c r="H1910" s="17">
        <v>0.14767609156023001</v>
      </c>
      <c r="I1910" s="17">
        <v>0.15961545963816501</v>
      </c>
      <c r="J1910" s="17">
        <v>0.18462123586293799</v>
      </c>
      <c r="K1910" s="17">
        <v>0.159155575744543</v>
      </c>
      <c r="L1910" s="17">
        <v>0.151609946398479</v>
      </c>
      <c r="M1910" s="17"/>
      <c r="N1910" s="17">
        <v>0.22759906739831001</v>
      </c>
      <c r="O1910" s="17">
        <v>0.17560252649666899</v>
      </c>
      <c r="P1910" s="17">
        <v>0.13071853729636401</v>
      </c>
      <c r="Q1910" s="17">
        <v>0.125001728323517</v>
      </c>
      <c r="R1910" s="17">
        <v>0.11927988381765001</v>
      </c>
      <c r="S1910" s="17"/>
      <c r="T1910" s="17">
        <v>0.15942815299770499</v>
      </c>
      <c r="U1910" s="17">
        <v>0.178547498854044</v>
      </c>
      <c r="V1910" s="17">
        <v>0.16448532070449601</v>
      </c>
      <c r="W1910" s="17">
        <v>0.15250312008250599</v>
      </c>
      <c r="X1910" s="17"/>
      <c r="Y1910" s="17">
        <v>0.16824965260591099</v>
      </c>
      <c r="Z1910" s="17">
        <v>0.15258458545165901</v>
      </c>
      <c r="AA1910" s="17">
        <v>0.17413361765689001</v>
      </c>
      <c r="AB1910" s="17">
        <v>0.14130559486202801</v>
      </c>
      <c r="AC1910" s="17">
        <v>0.17906811294542899</v>
      </c>
      <c r="AD1910" s="17">
        <v>0.20315713225535401</v>
      </c>
      <c r="AE1910" s="17"/>
      <c r="AF1910" s="17">
        <v>0.14969798190202999</v>
      </c>
      <c r="AG1910" s="17">
        <v>0.175836790998709</v>
      </c>
      <c r="AH1910" s="17"/>
      <c r="AI1910" s="17">
        <v>0.36857244191754301</v>
      </c>
      <c r="AJ1910" s="17">
        <v>0.164793698977964</v>
      </c>
      <c r="AK1910" s="17">
        <v>0.17487530450872699</v>
      </c>
      <c r="AL1910" s="17">
        <v>0.17108435573254099</v>
      </c>
      <c r="AM1910" s="17">
        <v>0.12840758429962801</v>
      </c>
      <c r="AN1910" s="17">
        <v>9.4056985801041104E-2</v>
      </c>
      <c r="AO1910" s="17">
        <v>9.3405316795022897E-2</v>
      </c>
      <c r="AP1910" s="17"/>
      <c r="AQ1910" s="17">
        <v>0.132372328929829</v>
      </c>
      <c r="AR1910" s="17">
        <v>0.134405355731922</v>
      </c>
      <c r="AS1910" s="17"/>
      <c r="AT1910" s="17">
        <v>0.10367175157511101</v>
      </c>
      <c r="AU1910" s="17">
        <v>0.191509551931898</v>
      </c>
      <c r="AV1910" s="17">
        <v>0.114353433800667</v>
      </c>
      <c r="AW1910" s="17"/>
      <c r="AX1910" s="17">
        <v>0.16895513286262401</v>
      </c>
      <c r="AY1910" s="17">
        <v>0.161778502879034</v>
      </c>
      <c r="AZ1910" s="17"/>
      <c r="BA1910" s="17">
        <v>0.130419856237039</v>
      </c>
      <c r="BB1910" s="17">
        <v>0.11425186991009</v>
      </c>
      <c r="BC1910" s="17">
        <v>0.12359850011679301</v>
      </c>
      <c r="BD1910" s="17">
        <v>6.7546036329740794E-2</v>
      </c>
      <c r="BE1910" s="17">
        <v>0.22052520225899</v>
      </c>
      <c r="BF1910" s="17"/>
      <c r="BG1910" s="17">
        <v>0.11802355434713301</v>
      </c>
      <c r="BH1910" s="17">
        <v>0.181778298652222</v>
      </c>
    </row>
    <row r="1911" spans="2:60" x14ac:dyDescent="0.35">
      <c r="C1911" s="17"/>
      <c r="D1911" s="17"/>
      <c r="E1911" s="17"/>
      <c r="F1911" s="17"/>
      <c r="G1911" s="17"/>
      <c r="H1911" s="17"/>
      <c r="I1911" s="17"/>
      <c r="J1911" s="17"/>
      <c r="K1911" s="17"/>
      <c r="L1911" s="17"/>
      <c r="M1911" s="17"/>
      <c r="N1911" s="17"/>
      <c r="O1911" s="17"/>
      <c r="P1911" s="17"/>
      <c r="Q1911" s="17"/>
      <c r="R1911" s="17"/>
      <c r="S1911" s="17"/>
      <c r="T1911" s="17"/>
      <c r="U1911" s="17"/>
      <c r="V1911" s="17"/>
      <c r="W1911" s="17"/>
      <c r="X1911" s="17"/>
      <c r="Y1911" s="17"/>
      <c r="Z1911" s="17"/>
      <c r="AA1911" s="17"/>
      <c r="AB1911" s="17"/>
      <c r="AC1911" s="17"/>
      <c r="AD1911" s="17"/>
      <c r="AE1911" s="17"/>
      <c r="AF1911" s="17"/>
      <c r="AG1911" s="17"/>
      <c r="AH1911" s="17"/>
      <c r="AI1911" s="17"/>
      <c r="AJ1911" s="17"/>
      <c r="AK1911" s="17"/>
      <c r="AL1911" s="17"/>
      <c r="AM1911" s="17"/>
      <c r="AN1911" s="17"/>
      <c r="AO1911" s="17"/>
      <c r="AP1911" s="17"/>
      <c r="AQ1911" s="17"/>
      <c r="AR1911" s="17"/>
      <c r="AS1911" s="17"/>
      <c r="AT1911" s="17"/>
      <c r="AU1911" s="17"/>
      <c r="AV1911" s="17"/>
      <c r="AW1911" s="17"/>
      <c r="AX1911" s="17"/>
      <c r="AY1911" s="17"/>
      <c r="AZ1911" s="17"/>
      <c r="BA1911" s="17"/>
      <c r="BB1911" s="17"/>
      <c r="BC1911" s="17"/>
      <c r="BD1911" s="17"/>
      <c r="BE1911" s="17"/>
      <c r="BF1911" s="17"/>
      <c r="BG1911" s="17"/>
      <c r="BH1911" s="17"/>
    </row>
    <row r="1912" spans="2:60" x14ac:dyDescent="0.35">
      <c r="B1912" s="6" t="s">
        <v>567</v>
      </c>
      <c r="C1912" s="17"/>
      <c r="D1912" s="17"/>
      <c r="E1912" s="17"/>
      <c r="F1912" s="17"/>
      <c r="G1912" s="17"/>
      <c r="H1912" s="17"/>
      <c r="I1912" s="17"/>
      <c r="J1912" s="17"/>
      <c r="K1912" s="17"/>
      <c r="L1912" s="17"/>
      <c r="M1912" s="17"/>
      <c r="N1912" s="17"/>
      <c r="O1912" s="17"/>
      <c r="P1912" s="17"/>
      <c r="Q1912" s="17"/>
      <c r="R1912" s="17"/>
      <c r="S1912" s="17"/>
      <c r="T1912" s="17"/>
      <c r="U1912" s="17"/>
      <c r="V1912" s="17"/>
      <c r="W1912" s="17"/>
      <c r="X1912" s="17"/>
      <c r="Y1912" s="17"/>
      <c r="Z1912" s="17"/>
      <c r="AA1912" s="17"/>
      <c r="AB1912" s="17"/>
      <c r="AC1912" s="17"/>
      <c r="AD1912" s="17"/>
      <c r="AE1912" s="17"/>
      <c r="AF1912" s="17"/>
      <c r="AG1912" s="17"/>
      <c r="AH1912" s="17"/>
      <c r="AI1912" s="17"/>
      <c r="AJ1912" s="17"/>
      <c r="AK1912" s="17"/>
      <c r="AL1912" s="17"/>
      <c r="AM1912" s="17"/>
      <c r="AN1912" s="17"/>
      <c r="AO1912" s="17"/>
      <c r="AP1912" s="17"/>
      <c r="AQ1912" s="17"/>
      <c r="AR1912" s="17"/>
      <c r="AS1912" s="17"/>
      <c r="AT1912" s="17"/>
      <c r="AU1912" s="17"/>
      <c r="AV1912" s="17"/>
      <c r="AW1912" s="17"/>
      <c r="AX1912" s="17"/>
      <c r="AY1912" s="17"/>
      <c r="AZ1912" s="17"/>
      <c r="BA1912" s="17"/>
      <c r="BB1912" s="17"/>
      <c r="BC1912" s="17"/>
      <c r="BD1912" s="17"/>
      <c r="BE1912" s="17"/>
      <c r="BF1912" s="17"/>
      <c r="BG1912" s="17"/>
      <c r="BH1912" s="17"/>
    </row>
    <row r="1913" spans="2:60" x14ac:dyDescent="0.35">
      <c r="B1913" s="24" t="s">
        <v>97</v>
      </c>
      <c r="C1913" s="17"/>
      <c r="D1913" s="17"/>
      <c r="E1913" s="17"/>
      <c r="F1913" s="17"/>
      <c r="G1913" s="17"/>
      <c r="H1913" s="17"/>
      <c r="I1913" s="17"/>
      <c r="J1913" s="17"/>
      <c r="K1913" s="17"/>
      <c r="L1913" s="17"/>
      <c r="M1913" s="17"/>
      <c r="N1913" s="17"/>
      <c r="O1913" s="17"/>
      <c r="P1913" s="17"/>
      <c r="Q1913" s="17"/>
      <c r="R1913" s="17"/>
      <c r="S1913" s="17"/>
      <c r="T1913" s="17"/>
      <c r="U1913" s="17"/>
      <c r="V1913" s="17"/>
      <c r="W1913" s="17"/>
      <c r="X1913" s="17"/>
      <c r="Y1913" s="17"/>
      <c r="Z1913" s="17"/>
      <c r="AA1913" s="17"/>
      <c r="AB1913" s="17"/>
      <c r="AC1913" s="17"/>
      <c r="AD1913" s="17"/>
      <c r="AE1913" s="17"/>
      <c r="AF1913" s="17"/>
      <c r="AG1913" s="17"/>
      <c r="AH1913" s="17"/>
      <c r="AI1913" s="17"/>
      <c r="AJ1913" s="17"/>
      <c r="AK1913" s="17"/>
      <c r="AL1913" s="17"/>
      <c r="AM1913" s="17"/>
      <c r="AN1913" s="17"/>
      <c r="AO1913" s="17"/>
      <c r="AP1913" s="17"/>
      <c r="AQ1913" s="17"/>
      <c r="AR1913" s="17"/>
      <c r="AS1913" s="17"/>
      <c r="AT1913" s="17"/>
      <c r="AU1913" s="17"/>
      <c r="AV1913" s="17"/>
      <c r="AW1913" s="17"/>
      <c r="AX1913" s="17"/>
      <c r="AY1913" s="17"/>
      <c r="AZ1913" s="17"/>
      <c r="BA1913" s="17"/>
      <c r="BB1913" s="17"/>
      <c r="BC1913" s="17"/>
      <c r="BD1913" s="17"/>
      <c r="BE1913" s="17"/>
      <c r="BF1913" s="17"/>
      <c r="BG1913" s="17"/>
      <c r="BH1913" s="17"/>
    </row>
    <row r="1914" spans="2:60" x14ac:dyDescent="0.35">
      <c r="B1914" t="s">
        <v>560</v>
      </c>
      <c r="C1914" s="17">
        <v>0.51593957559872705</v>
      </c>
      <c r="D1914" s="17">
        <v>0.49616474053555498</v>
      </c>
      <c r="E1914" s="17">
        <v>0.53492093018693598</v>
      </c>
      <c r="F1914" s="17"/>
      <c r="G1914" s="17">
        <v>0.46799820597499098</v>
      </c>
      <c r="H1914" s="17">
        <v>0.49553266253739697</v>
      </c>
      <c r="I1914" s="17">
        <v>0.54533130378456396</v>
      </c>
      <c r="J1914" s="17">
        <v>0.52086680214752001</v>
      </c>
      <c r="K1914" s="17">
        <v>0.48163675680042101</v>
      </c>
      <c r="L1914" s="17">
        <v>0.56119693578399699</v>
      </c>
      <c r="M1914" s="17"/>
      <c r="N1914" s="17">
        <v>0.50455463450555504</v>
      </c>
      <c r="O1914" s="17">
        <v>0.577837993106456</v>
      </c>
      <c r="P1914" s="17">
        <v>0.47487839609945498</v>
      </c>
      <c r="Q1914" s="17">
        <v>0.497153386949788</v>
      </c>
      <c r="R1914" s="17">
        <v>0.57448456849223495</v>
      </c>
      <c r="S1914" s="17"/>
      <c r="T1914" s="17">
        <v>0.54092444111502902</v>
      </c>
      <c r="U1914" s="17">
        <v>0.52499469876431004</v>
      </c>
      <c r="V1914" s="17">
        <v>0.50547933366336795</v>
      </c>
      <c r="W1914" s="17">
        <v>0.507000148397033</v>
      </c>
      <c r="X1914" s="17"/>
      <c r="Y1914" s="17">
        <v>0.50395421595534495</v>
      </c>
      <c r="Z1914" s="17">
        <v>0.514737786713795</v>
      </c>
      <c r="AA1914" s="17">
        <v>0.58371966241869599</v>
      </c>
      <c r="AB1914" s="17">
        <v>0.53321678965489006</v>
      </c>
      <c r="AC1914" s="17">
        <v>0.54059247648738096</v>
      </c>
      <c r="AD1914" s="17">
        <v>0.51565940183106596</v>
      </c>
      <c r="AE1914" s="17"/>
      <c r="AF1914" s="17">
        <v>0.52406316410001497</v>
      </c>
      <c r="AG1914" s="17">
        <v>0.50714679843529498</v>
      </c>
      <c r="AH1914" s="17"/>
      <c r="AI1914" s="17">
        <v>0.36482960533653003</v>
      </c>
      <c r="AJ1914" s="17">
        <v>0.514720340777719</v>
      </c>
      <c r="AK1914" s="17">
        <v>0.52985159039585905</v>
      </c>
      <c r="AL1914" s="17">
        <v>0.53465341727026805</v>
      </c>
      <c r="AM1914" s="17">
        <v>0.53498357664889296</v>
      </c>
      <c r="AN1914" s="17">
        <v>0.49752440576926599</v>
      </c>
      <c r="AO1914" s="17">
        <v>0.60643844017780701</v>
      </c>
      <c r="AP1914" s="17"/>
      <c r="AQ1914" s="17">
        <v>0.61435444690687402</v>
      </c>
      <c r="AR1914" s="17">
        <v>0.43380930582461003</v>
      </c>
      <c r="AS1914" s="17"/>
      <c r="AT1914" s="17">
        <v>0.67271938049865398</v>
      </c>
      <c r="AU1914" s="17">
        <v>0.53144163800633704</v>
      </c>
      <c r="AV1914" s="17">
        <v>0.42268197854409201</v>
      </c>
      <c r="AW1914" s="17"/>
      <c r="AX1914" s="17">
        <v>0.53716842844091395</v>
      </c>
      <c r="AY1914" s="17">
        <v>0.50827127336079803</v>
      </c>
      <c r="AZ1914" s="17"/>
      <c r="BA1914" s="17">
        <v>0.43135269540986598</v>
      </c>
      <c r="BB1914" s="17">
        <v>0.56427494104600096</v>
      </c>
      <c r="BC1914" s="17">
        <v>0.60528222834250001</v>
      </c>
      <c r="BD1914" s="17">
        <v>0.61825703821537104</v>
      </c>
      <c r="BE1914" s="17">
        <v>0.31306677906465502</v>
      </c>
      <c r="BF1914" s="17"/>
      <c r="BG1914" s="17">
        <v>0.53326670321943903</v>
      </c>
      <c r="BH1914" s="17">
        <v>0.39036604711339201</v>
      </c>
    </row>
    <row r="1915" spans="2:60" x14ac:dyDescent="0.35">
      <c r="B1915" t="s">
        <v>561</v>
      </c>
      <c r="C1915" s="17">
        <v>0.46594825749528201</v>
      </c>
      <c r="D1915" s="17">
        <v>0.44997738523071901</v>
      </c>
      <c r="E1915" s="17">
        <v>0.48047758373980998</v>
      </c>
      <c r="F1915" s="17"/>
      <c r="G1915" s="17">
        <v>0.402378391024937</v>
      </c>
      <c r="H1915" s="17">
        <v>0.40394639305415297</v>
      </c>
      <c r="I1915" s="17">
        <v>0.46020201462891003</v>
      </c>
      <c r="J1915" s="17">
        <v>0.43478902866805003</v>
      </c>
      <c r="K1915" s="17">
        <v>0.48136337785118</v>
      </c>
      <c r="L1915" s="17">
        <v>0.57145292389788505</v>
      </c>
      <c r="M1915" s="17"/>
      <c r="N1915" s="17">
        <v>0.40983726627615003</v>
      </c>
      <c r="O1915" s="17">
        <v>0.52270524573881405</v>
      </c>
      <c r="P1915" s="17">
        <v>0.44079639811365801</v>
      </c>
      <c r="Q1915" s="17">
        <v>0.46497563074446202</v>
      </c>
      <c r="R1915" s="17">
        <v>0.55001418673620495</v>
      </c>
      <c r="S1915" s="17"/>
      <c r="T1915" s="17">
        <v>0.49607906191543999</v>
      </c>
      <c r="U1915" s="17">
        <v>0.487283687767331</v>
      </c>
      <c r="V1915" s="17">
        <v>0.449571241539649</v>
      </c>
      <c r="W1915" s="17">
        <v>0.45210921453450797</v>
      </c>
      <c r="X1915" s="17"/>
      <c r="Y1915" s="17">
        <v>0.440942487295514</v>
      </c>
      <c r="Z1915" s="17">
        <v>0.47941683188416701</v>
      </c>
      <c r="AA1915" s="17">
        <v>0.501186334077938</v>
      </c>
      <c r="AB1915" s="17">
        <v>0.50373470875127302</v>
      </c>
      <c r="AC1915" s="17">
        <v>0.423120063198406</v>
      </c>
      <c r="AD1915" s="17">
        <v>0.45078023745442097</v>
      </c>
      <c r="AE1915" s="17"/>
      <c r="AF1915" s="17">
        <v>0.47838128000070801</v>
      </c>
      <c r="AG1915" s="17">
        <v>0.45150045228786201</v>
      </c>
      <c r="AH1915" s="17"/>
      <c r="AI1915" s="17">
        <v>0.34501757631169599</v>
      </c>
      <c r="AJ1915" s="17">
        <v>0.41464984024274998</v>
      </c>
      <c r="AK1915" s="17">
        <v>0.49773105679839902</v>
      </c>
      <c r="AL1915" s="17">
        <v>0.49333268914742101</v>
      </c>
      <c r="AM1915" s="17">
        <v>0.49139131829399901</v>
      </c>
      <c r="AN1915" s="17">
        <v>0.47612197895612002</v>
      </c>
      <c r="AO1915" s="17">
        <v>0.606881400987345</v>
      </c>
      <c r="AP1915" s="17"/>
      <c r="AQ1915" s="17">
        <v>0.58509197884310804</v>
      </c>
      <c r="AR1915" s="17">
        <v>0.34611435589888201</v>
      </c>
      <c r="AS1915" s="17"/>
      <c r="AT1915" s="17">
        <v>0.68931145662876903</v>
      </c>
      <c r="AU1915" s="17">
        <v>0.45638133572116402</v>
      </c>
      <c r="AV1915" s="17">
        <v>0.35464159189695299</v>
      </c>
      <c r="AW1915" s="17"/>
      <c r="AX1915" s="17">
        <v>0.49113684035532201</v>
      </c>
      <c r="AY1915" s="17">
        <v>0.45684961859322798</v>
      </c>
      <c r="AZ1915" s="17"/>
      <c r="BA1915" s="17">
        <v>0.39710767638663402</v>
      </c>
      <c r="BB1915" s="17">
        <v>0.50959263667200205</v>
      </c>
      <c r="BC1915" s="17">
        <v>0.56628326992060396</v>
      </c>
      <c r="BD1915" s="17">
        <v>0.46309368641562698</v>
      </c>
      <c r="BE1915" s="17">
        <v>0.264653143220623</v>
      </c>
      <c r="BF1915" s="17"/>
      <c r="BG1915" s="17">
        <v>0.48335202973862201</v>
      </c>
      <c r="BH1915" s="17">
        <v>0.31491460563706403</v>
      </c>
    </row>
    <row r="1916" spans="2:60" x14ac:dyDescent="0.35">
      <c r="B1916" t="s">
        <v>562</v>
      </c>
      <c r="C1916" s="17">
        <v>0.40036524487797398</v>
      </c>
      <c r="D1916" s="17">
        <v>0.36864156497841299</v>
      </c>
      <c r="E1916" s="17">
        <v>0.43209042673134901</v>
      </c>
      <c r="F1916" s="17"/>
      <c r="G1916" s="17">
        <v>0.36566388919081599</v>
      </c>
      <c r="H1916" s="17">
        <v>0.363245945581542</v>
      </c>
      <c r="I1916" s="17">
        <v>0.43929063948935698</v>
      </c>
      <c r="J1916" s="17">
        <v>0.367161785014814</v>
      </c>
      <c r="K1916" s="17">
        <v>0.39021257040005702</v>
      </c>
      <c r="L1916" s="17">
        <v>0.45452949526916703</v>
      </c>
      <c r="M1916" s="17"/>
      <c r="N1916" s="17">
        <v>0.34738408868940601</v>
      </c>
      <c r="O1916" s="17">
        <v>0.44754189369673902</v>
      </c>
      <c r="P1916" s="17">
        <v>0.39784241630300199</v>
      </c>
      <c r="Q1916" s="17">
        <v>0.41505759342277898</v>
      </c>
      <c r="R1916" s="17">
        <v>0.41336436330564402</v>
      </c>
      <c r="S1916" s="17"/>
      <c r="T1916" s="17">
        <v>0.41980538971181602</v>
      </c>
      <c r="U1916" s="17">
        <v>0.43689585570678402</v>
      </c>
      <c r="V1916" s="17">
        <v>0.37855176062831603</v>
      </c>
      <c r="W1916" s="17">
        <v>0.38956972798148298</v>
      </c>
      <c r="X1916" s="17"/>
      <c r="Y1916" s="17">
        <v>0.39603774338684899</v>
      </c>
      <c r="Z1916" s="17">
        <v>0.41577140111237498</v>
      </c>
      <c r="AA1916" s="17">
        <v>0.40303291015308201</v>
      </c>
      <c r="AB1916" s="17">
        <v>0.39869609868855499</v>
      </c>
      <c r="AC1916" s="17">
        <v>0.42648823181637302</v>
      </c>
      <c r="AD1916" s="17">
        <v>0.35707478753997002</v>
      </c>
      <c r="AE1916" s="17"/>
      <c r="AF1916" s="17">
        <v>0.40455780376512301</v>
      </c>
      <c r="AG1916" s="17">
        <v>0.39469477116901602</v>
      </c>
      <c r="AH1916" s="17"/>
      <c r="AI1916" s="17">
        <v>0.239986223885433</v>
      </c>
      <c r="AJ1916" s="17">
        <v>0.37658973322363698</v>
      </c>
      <c r="AK1916" s="17">
        <v>0.42873719903542501</v>
      </c>
      <c r="AL1916" s="17">
        <v>0.38231180510170898</v>
      </c>
      <c r="AM1916" s="17">
        <v>0.43591356249534702</v>
      </c>
      <c r="AN1916" s="17">
        <v>0.40386069972273397</v>
      </c>
      <c r="AO1916" s="17">
        <v>0.534873165410086</v>
      </c>
      <c r="AP1916" s="17"/>
      <c r="AQ1916" s="17">
        <v>0.51160941985445896</v>
      </c>
      <c r="AR1916" s="17">
        <v>0.29859140661300898</v>
      </c>
      <c r="AS1916" s="17"/>
      <c r="AT1916" s="17">
        <v>0.58730213709444301</v>
      </c>
      <c r="AU1916" s="17">
        <v>0.37584607317493701</v>
      </c>
      <c r="AV1916" s="17">
        <v>0.33308608355798303</v>
      </c>
      <c r="AW1916" s="17"/>
      <c r="AX1916" s="17">
        <v>0.41989819810721202</v>
      </c>
      <c r="AY1916" s="17">
        <v>0.39330953677755998</v>
      </c>
      <c r="AZ1916" s="17"/>
      <c r="BA1916" s="17">
        <v>0.39030916674629001</v>
      </c>
      <c r="BB1916" s="17">
        <v>0.45454602858936999</v>
      </c>
      <c r="BC1916" s="17">
        <v>0.46803535979085298</v>
      </c>
      <c r="BD1916" s="17">
        <v>0.482057113143675</v>
      </c>
      <c r="BE1916" s="17">
        <v>0.17075653701437901</v>
      </c>
      <c r="BF1916" s="17"/>
      <c r="BG1916" s="17">
        <v>0.439560787558198</v>
      </c>
      <c r="BH1916" s="17">
        <v>0.249603439746164</v>
      </c>
    </row>
    <row r="1917" spans="2:60" x14ac:dyDescent="0.35">
      <c r="B1917" t="s">
        <v>563</v>
      </c>
      <c r="C1917" s="17">
        <v>0.39707034690147103</v>
      </c>
      <c r="D1917" s="17">
        <v>0.38180200702363498</v>
      </c>
      <c r="E1917" s="17">
        <v>0.41122787282194601</v>
      </c>
      <c r="F1917" s="17"/>
      <c r="G1917" s="17">
        <v>0.37096048865542602</v>
      </c>
      <c r="H1917" s="17">
        <v>0.35172043979733902</v>
      </c>
      <c r="I1917" s="17">
        <v>0.378243403486476</v>
      </c>
      <c r="J1917" s="17">
        <v>0.393649002087616</v>
      </c>
      <c r="K1917" s="17">
        <v>0.38857960210019699</v>
      </c>
      <c r="L1917" s="17">
        <v>0.47491626546348598</v>
      </c>
      <c r="M1917" s="17"/>
      <c r="N1917" s="17">
        <v>0.35948855477421299</v>
      </c>
      <c r="O1917" s="17">
        <v>0.46086022888657902</v>
      </c>
      <c r="P1917" s="17">
        <v>0.36188375838332898</v>
      </c>
      <c r="Q1917" s="17">
        <v>0.43115697691433602</v>
      </c>
      <c r="R1917" s="17">
        <v>0.42861184109318201</v>
      </c>
      <c r="S1917" s="17"/>
      <c r="T1917" s="17">
        <v>0.43509929648611101</v>
      </c>
      <c r="U1917" s="17">
        <v>0.41848763135961597</v>
      </c>
      <c r="V1917" s="17">
        <v>0.37667020161753401</v>
      </c>
      <c r="W1917" s="17">
        <v>0.38396429362642398</v>
      </c>
      <c r="X1917" s="17"/>
      <c r="Y1917" s="17">
        <v>0.41035419969459402</v>
      </c>
      <c r="Z1917" s="17">
        <v>0.38727884747072799</v>
      </c>
      <c r="AA1917" s="17">
        <v>0.38684813832477699</v>
      </c>
      <c r="AB1917" s="17">
        <v>0.40281675226392</v>
      </c>
      <c r="AC1917" s="17">
        <v>0.428348228726044</v>
      </c>
      <c r="AD1917" s="17">
        <v>0.38973480933742499</v>
      </c>
      <c r="AE1917" s="17"/>
      <c r="AF1917" s="17">
        <v>0.40337433472574402</v>
      </c>
      <c r="AG1917" s="17">
        <v>0.39071223921764398</v>
      </c>
      <c r="AH1917" s="17"/>
      <c r="AI1917" s="17">
        <v>0.28343209794955498</v>
      </c>
      <c r="AJ1917" s="17">
        <v>0.36603994554903702</v>
      </c>
      <c r="AK1917" s="17">
        <v>0.42601284342046503</v>
      </c>
      <c r="AL1917" s="17">
        <v>0.415684685393927</v>
      </c>
      <c r="AM1917" s="17">
        <v>0.40060733424198403</v>
      </c>
      <c r="AN1917" s="17">
        <v>0.449200330271052</v>
      </c>
      <c r="AO1917" s="17">
        <v>0.457126861521295</v>
      </c>
      <c r="AP1917" s="17"/>
      <c r="AQ1917" s="17">
        <v>0.517119893816536</v>
      </c>
      <c r="AR1917" s="17">
        <v>0.27648969704628301</v>
      </c>
      <c r="AS1917" s="17"/>
      <c r="AT1917" s="17">
        <v>0.56537058187894595</v>
      </c>
      <c r="AU1917" s="17">
        <v>0.39364871948688801</v>
      </c>
      <c r="AV1917" s="17">
        <v>0.31141283217293297</v>
      </c>
      <c r="AW1917" s="17"/>
      <c r="AX1917" s="17">
        <v>0.41925248185533698</v>
      </c>
      <c r="AY1917" s="17">
        <v>0.38905769938003998</v>
      </c>
      <c r="AZ1917" s="17"/>
      <c r="BA1917" s="17">
        <v>0.29501581555315198</v>
      </c>
      <c r="BB1917" s="17">
        <v>0.495115714364393</v>
      </c>
      <c r="BC1917" s="17">
        <v>0.49839969084848001</v>
      </c>
      <c r="BD1917" s="17">
        <v>0.48137197940776799</v>
      </c>
      <c r="BE1917" s="17">
        <v>5.7773248404166498E-2</v>
      </c>
      <c r="BF1917" s="17"/>
      <c r="BG1917" s="17">
        <v>0.44843620468777401</v>
      </c>
      <c r="BH1917" s="17">
        <v>0.165063277725783</v>
      </c>
    </row>
    <row r="1918" spans="2:60" x14ac:dyDescent="0.35">
      <c r="B1918" t="s">
        <v>564</v>
      </c>
      <c r="C1918" s="17">
        <v>0.34582238038321</v>
      </c>
      <c r="D1918" s="17">
        <v>0.31814798608954598</v>
      </c>
      <c r="E1918" s="17">
        <v>0.37189919341306699</v>
      </c>
      <c r="F1918" s="17"/>
      <c r="G1918" s="17">
        <v>0.33937212943851702</v>
      </c>
      <c r="H1918" s="17">
        <v>0.33973928277356402</v>
      </c>
      <c r="I1918" s="17">
        <v>0.33889050173933299</v>
      </c>
      <c r="J1918" s="17">
        <v>0.36481628095709701</v>
      </c>
      <c r="K1918" s="17">
        <v>0.32706061060196101</v>
      </c>
      <c r="L1918" s="17">
        <v>0.36061691690700898</v>
      </c>
      <c r="M1918" s="17"/>
      <c r="N1918" s="17">
        <v>0.34370353607364901</v>
      </c>
      <c r="O1918" s="17">
        <v>0.39890157417845601</v>
      </c>
      <c r="P1918" s="17">
        <v>0.303466399411635</v>
      </c>
      <c r="Q1918" s="17">
        <v>0.36233112593018402</v>
      </c>
      <c r="R1918" s="17">
        <v>0.38721739674897598</v>
      </c>
      <c r="S1918" s="17"/>
      <c r="T1918" s="17">
        <v>0.34890723571745302</v>
      </c>
      <c r="U1918" s="17">
        <v>0.35595252975331998</v>
      </c>
      <c r="V1918" s="17">
        <v>0.35180599472642798</v>
      </c>
      <c r="W1918" s="17">
        <v>0.32529123106332403</v>
      </c>
      <c r="X1918" s="17"/>
      <c r="Y1918" s="17">
        <v>0.35034836257086099</v>
      </c>
      <c r="Z1918" s="17">
        <v>0.34533906421479998</v>
      </c>
      <c r="AA1918" s="17">
        <v>0.31336305021754601</v>
      </c>
      <c r="AB1918" s="17">
        <v>0.373242504138936</v>
      </c>
      <c r="AC1918" s="17">
        <v>0.43193159507066198</v>
      </c>
      <c r="AD1918" s="17">
        <v>0.31589821751028302</v>
      </c>
      <c r="AE1918" s="17"/>
      <c r="AF1918" s="17">
        <v>0.35117403742786801</v>
      </c>
      <c r="AG1918" s="17">
        <v>0.33983859975346797</v>
      </c>
      <c r="AH1918" s="17"/>
      <c r="AI1918" s="17">
        <v>0.26803611866259103</v>
      </c>
      <c r="AJ1918" s="17">
        <v>0.34654103269911701</v>
      </c>
      <c r="AK1918" s="17">
        <v>0.34010484450491002</v>
      </c>
      <c r="AL1918" s="17">
        <v>0.33860992482534302</v>
      </c>
      <c r="AM1918" s="17">
        <v>0.34824508485154898</v>
      </c>
      <c r="AN1918" s="17">
        <v>0.40446602020936101</v>
      </c>
      <c r="AO1918" s="17">
        <v>0.38141024021269099</v>
      </c>
      <c r="AP1918" s="17"/>
      <c r="AQ1918" s="17">
        <v>0.43491159095218601</v>
      </c>
      <c r="AR1918" s="17">
        <v>0.26671892472505698</v>
      </c>
      <c r="AS1918" s="17"/>
      <c r="AT1918" s="17">
        <v>0.48330402563275199</v>
      </c>
      <c r="AU1918" s="17">
        <v>0.340169719495582</v>
      </c>
      <c r="AV1918" s="17">
        <v>0.26785588744648198</v>
      </c>
      <c r="AW1918" s="17"/>
      <c r="AX1918" s="17">
        <v>0.37026459849492199</v>
      </c>
      <c r="AY1918" s="17">
        <v>0.33699334391857699</v>
      </c>
      <c r="AZ1918" s="17"/>
      <c r="BA1918" s="17">
        <v>0.334579350898072</v>
      </c>
      <c r="BB1918" s="17">
        <v>0.40545534627703</v>
      </c>
      <c r="BC1918" s="17">
        <v>0.40528375970355401</v>
      </c>
      <c r="BD1918" s="17">
        <v>0.41358852431995202</v>
      </c>
      <c r="BE1918" s="17">
        <v>0.118944875819571</v>
      </c>
      <c r="BF1918" s="17"/>
      <c r="BG1918" s="17">
        <v>0.38892132136353902</v>
      </c>
      <c r="BH1918" s="17">
        <v>0.193572874850959</v>
      </c>
    </row>
    <row r="1919" spans="2:60" x14ac:dyDescent="0.35">
      <c r="B1919" t="s">
        <v>565</v>
      </c>
      <c r="C1919" s="17">
        <v>0.30730081187553898</v>
      </c>
      <c r="D1919" s="17">
        <v>0.30572181715860702</v>
      </c>
      <c r="E1919" s="17">
        <v>0.30880526371147898</v>
      </c>
      <c r="F1919" s="17"/>
      <c r="G1919" s="17">
        <v>0.34207372246665202</v>
      </c>
      <c r="H1919" s="17">
        <v>0.306635875315176</v>
      </c>
      <c r="I1919" s="17">
        <v>0.334396150489565</v>
      </c>
      <c r="J1919" s="17">
        <v>0.26417653082185499</v>
      </c>
      <c r="K1919" s="17">
        <v>0.27381929501437802</v>
      </c>
      <c r="L1919" s="17">
        <v>0.325453722220372</v>
      </c>
      <c r="M1919" s="17"/>
      <c r="N1919" s="17">
        <v>0.28783374382779098</v>
      </c>
      <c r="O1919" s="17">
        <v>0.30540937116949601</v>
      </c>
      <c r="P1919" s="17">
        <v>0.29162877500816797</v>
      </c>
      <c r="Q1919" s="17">
        <v>0.31911292808634201</v>
      </c>
      <c r="R1919" s="17">
        <v>0.41103943779055302</v>
      </c>
      <c r="S1919" s="17"/>
      <c r="T1919" s="17">
        <v>0.32368532011630702</v>
      </c>
      <c r="U1919" s="17">
        <v>0.30186514551551602</v>
      </c>
      <c r="V1919" s="17">
        <v>0.29661225363819999</v>
      </c>
      <c r="W1919" s="17">
        <v>0.31742732621943798</v>
      </c>
      <c r="X1919" s="17"/>
      <c r="Y1919" s="17">
        <v>0.34323664967727102</v>
      </c>
      <c r="Z1919" s="17">
        <v>0.29261365787908999</v>
      </c>
      <c r="AA1919" s="17">
        <v>0.27062945541028</v>
      </c>
      <c r="AB1919" s="17">
        <v>0.31754823557591499</v>
      </c>
      <c r="AC1919" s="17">
        <v>0.37777972124466402</v>
      </c>
      <c r="AD1919" s="17">
        <v>0.25461654592867</v>
      </c>
      <c r="AE1919" s="17"/>
      <c r="AF1919" s="17">
        <v>0.30373280899139299</v>
      </c>
      <c r="AG1919" s="17">
        <v>0.31345684101955601</v>
      </c>
      <c r="AH1919" s="17"/>
      <c r="AI1919" s="17">
        <v>0.20248022367610699</v>
      </c>
      <c r="AJ1919" s="17">
        <v>0.28986636748591899</v>
      </c>
      <c r="AK1919" s="17">
        <v>0.29456437953012998</v>
      </c>
      <c r="AL1919" s="17">
        <v>0.27228533132652299</v>
      </c>
      <c r="AM1919" s="17">
        <v>0.35303174096541801</v>
      </c>
      <c r="AN1919" s="17">
        <v>0.35560023543613301</v>
      </c>
      <c r="AO1919" s="17">
        <v>0.37777188222616398</v>
      </c>
      <c r="AP1919" s="17"/>
      <c r="AQ1919" s="17">
        <v>0.43235682863809299</v>
      </c>
      <c r="AR1919" s="17">
        <v>0.17657579795693401</v>
      </c>
      <c r="AS1919" s="17"/>
      <c r="AT1919" s="17">
        <v>0.49671362217596998</v>
      </c>
      <c r="AU1919" s="17">
        <v>0.27255729551941299</v>
      </c>
      <c r="AV1919" s="17">
        <v>0.23211303713019399</v>
      </c>
      <c r="AW1919" s="17"/>
      <c r="AX1919" s="17">
        <v>0.30440601409707502</v>
      </c>
      <c r="AY1919" s="17">
        <v>0.30834647291280598</v>
      </c>
      <c r="AZ1919" s="17"/>
      <c r="BA1919" s="17">
        <v>0.32790842794873398</v>
      </c>
      <c r="BB1919" s="17">
        <v>0.361634798408488</v>
      </c>
      <c r="BC1919" s="17">
        <v>0.38156862665248598</v>
      </c>
      <c r="BD1919" s="17">
        <v>0.38461516986744998</v>
      </c>
      <c r="BE1919" s="17">
        <v>3.69798943065777E-2</v>
      </c>
      <c r="BF1919" s="17"/>
      <c r="BG1919" s="17">
        <v>0.35376707610784702</v>
      </c>
      <c r="BH1919" s="17">
        <v>0.125029730574471</v>
      </c>
    </row>
    <row r="1920" spans="2:60" x14ac:dyDescent="0.35">
      <c r="B1920" t="s">
        <v>566</v>
      </c>
      <c r="C1920" s="17">
        <v>0.27016806446773101</v>
      </c>
      <c r="D1920" s="17">
        <v>0.26859364369287497</v>
      </c>
      <c r="E1920" s="17">
        <v>0.268950775708449</v>
      </c>
      <c r="F1920" s="17"/>
      <c r="G1920" s="17">
        <v>0.297507744051214</v>
      </c>
      <c r="H1920" s="17">
        <v>0.28647651690867698</v>
      </c>
      <c r="I1920" s="17">
        <v>0.260426535877057</v>
      </c>
      <c r="J1920" s="17">
        <v>0.242718662356284</v>
      </c>
      <c r="K1920" s="17">
        <v>0.24041277143445</v>
      </c>
      <c r="L1920" s="17">
        <v>0.29232351004599699</v>
      </c>
      <c r="M1920" s="17"/>
      <c r="N1920" s="17">
        <v>0.26076162973106998</v>
      </c>
      <c r="O1920" s="17">
        <v>0.27465448820828797</v>
      </c>
      <c r="P1920" s="17">
        <v>0.24951384060652501</v>
      </c>
      <c r="Q1920" s="17">
        <v>0.28444289513313897</v>
      </c>
      <c r="R1920" s="17">
        <v>0.33466883861631902</v>
      </c>
      <c r="S1920" s="17"/>
      <c r="T1920" s="17">
        <v>0.288825333060023</v>
      </c>
      <c r="U1920" s="17">
        <v>0.253619764582667</v>
      </c>
      <c r="V1920" s="17">
        <v>0.26908175072766699</v>
      </c>
      <c r="W1920" s="17">
        <v>0.273039645521443</v>
      </c>
      <c r="X1920" s="17"/>
      <c r="Y1920" s="17">
        <v>0.29471112215679701</v>
      </c>
      <c r="Z1920" s="17">
        <v>0.258850873016226</v>
      </c>
      <c r="AA1920" s="17">
        <v>0.29463028605289698</v>
      </c>
      <c r="AB1920" s="17">
        <v>0.251045585823085</v>
      </c>
      <c r="AC1920" s="17">
        <v>0.33506951507885302</v>
      </c>
      <c r="AD1920" s="17">
        <v>0.24234210949701199</v>
      </c>
      <c r="AE1920" s="17"/>
      <c r="AF1920" s="17">
        <v>0.26842612160058199</v>
      </c>
      <c r="AG1920" s="17">
        <v>0.27139305486417098</v>
      </c>
      <c r="AH1920" s="17"/>
      <c r="AI1920" s="17">
        <v>0.21456635003351901</v>
      </c>
      <c r="AJ1920" s="17">
        <v>0.22873580442459401</v>
      </c>
      <c r="AK1920" s="17">
        <v>0.27846157873484201</v>
      </c>
      <c r="AL1920" s="17">
        <v>0.24065623255660601</v>
      </c>
      <c r="AM1920" s="17">
        <v>0.29740005185720497</v>
      </c>
      <c r="AN1920" s="17">
        <v>0.30833864869532801</v>
      </c>
      <c r="AO1920" s="17">
        <v>0.452828315910696</v>
      </c>
      <c r="AP1920" s="17"/>
      <c r="AQ1920" s="17">
        <v>0.37452857001254097</v>
      </c>
      <c r="AR1920" s="17">
        <v>0.17874430799358601</v>
      </c>
      <c r="AS1920" s="17"/>
      <c r="AT1920" s="17">
        <v>0.430303424358291</v>
      </c>
      <c r="AU1920" s="17">
        <v>0.247098598695765</v>
      </c>
      <c r="AV1920" s="17">
        <v>0.20045714840013501</v>
      </c>
      <c r="AW1920" s="17"/>
      <c r="AX1920" s="17">
        <v>0.28997844627610703</v>
      </c>
      <c r="AY1920" s="17">
        <v>0.263012143406678</v>
      </c>
      <c r="AZ1920" s="17"/>
      <c r="BA1920" s="17">
        <v>0.23529085996469001</v>
      </c>
      <c r="BB1920" s="17">
        <v>0.328812577713337</v>
      </c>
      <c r="BC1920" s="17">
        <v>0.34305159278943198</v>
      </c>
      <c r="BD1920" s="17">
        <v>0.29013901175041001</v>
      </c>
      <c r="BE1920" s="17">
        <v>5.1335366215740003E-2</v>
      </c>
      <c r="BF1920" s="17"/>
      <c r="BG1920" s="17">
        <v>0.30699573545326098</v>
      </c>
      <c r="BH1920" s="17">
        <v>0.111820085022195</v>
      </c>
    </row>
    <row r="1921" spans="2:60" x14ac:dyDescent="0.35">
      <c r="B1921" t="s">
        <v>114</v>
      </c>
      <c r="C1921" s="17">
        <v>0.124095791762179</v>
      </c>
      <c r="D1921" s="17">
        <v>9.2365146067178702E-2</v>
      </c>
      <c r="E1921" s="17">
        <v>0.14976480995394001</v>
      </c>
      <c r="F1921" s="17"/>
      <c r="G1921" s="17">
        <v>0.15251613482061899</v>
      </c>
      <c r="H1921" s="17">
        <v>0.134313396335179</v>
      </c>
      <c r="I1921" s="17">
        <v>0.114055199594427</v>
      </c>
      <c r="J1921" s="17">
        <v>0.13298984472143899</v>
      </c>
      <c r="K1921" s="17">
        <v>0.12365749260695499</v>
      </c>
      <c r="L1921" s="17">
        <v>0.10050166721202999</v>
      </c>
      <c r="M1921" s="17"/>
      <c r="N1921" s="17">
        <v>0.17012493002290699</v>
      </c>
      <c r="O1921" s="17">
        <v>0.131666060166821</v>
      </c>
      <c r="P1921" s="17">
        <v>0.104916246520671</v>
      </c>
      <c r="Q1921" s="17">
        <v>9.1408488090475498E-2</v>
      </c>
      <c r="R1921" s="17">
        <v>6.8338790611247105E-2</v>
      </c>
      <c r="S1921" s="17"/>
      <c r="T1921" s="17">
        <v>0.105549695511059</v>
      </c>
      <c r="U1921" s="17">
        <v>0.118966467327006</v>
      </c>
      <c r="V1921" s="17">
        <v>0.13907460921504999</v>
      </c>
      <c r="W1921" s="17">
        <v>0.11785111808073701</v>
      </c>
      <c r="X1921" s="17"/>
      <c r="Y1921" s="17">
        <v>0.13695683346543</v>
      </c>
      <c r="Z1921" s="17">
        <v>0.116134968435141</v>
      </c>
      <c r="AA1921" s="17">
        <v>7.7887571662449598E-2</v>
      </c>
      <c r="AB1921" s="17">
        <v>0.11796088947170601</v>
      </c>
      <c r="AC1921" s="17">
        <v>9.5645671409702399E-2</v>
      </c>
      <c r="AD1921" s="17">
        <v>0.13803787609079399</v>
      </c>
      <c r="AE1921" s="17"/>
      <c r="AF1921" s="17">
        <v>0.104978229115346</v>
      </c>
      <c r="AG1921" s="17">
        <v>0.145206930646638</v>
      </c>
      <c r="AH1921" s="17"/>
      <c r="AI1921" s="17">
        <v>0.28451712977188198</v>
      </c>
      <c r="AJ1921" s="17">
        <v>0.138551136749338</v>
      </c>
      <c r="AK1921" s="17">
        <v>0.14761745050692299</v>
      </c>
      <c r="AL1921" s="17">
        <v>9.6443959971728804E-2</v>
      </c>
      <c r="AM1921" s="17">
        <v>7.9074210560231797E-2</v>
      </c>
      <c r="AN1921" s="17">
        <v>0.10582480777247</v>
      </c>
      <c r="AO1921" s="17">
        <v>1.5542871846146999E-2</v>
      </c>
      <c r="AP1921" s="17"/>
      <c r="AQ1921" s="17">
        <v>0.10146188266777401</v>
      </c>
      <c r="AR1921" s="17">
        <v>0.10993452963811901</v>
      </c>
      <c r="AS1921" s="17"/>
      <c r="AT1921" s="17">
        <v>6.9452931179441499E-2</v>
      </c>
      <c r="AU1921" s="17">
        <v>0.137595126704676</v>
      </c>
      <c r="AV1921" s="17">
        <v>9.5469278041428199E-2</v>
      </c>
      <c r="AW1921" s="17"/>
      <c r="AX1921" s="17">
        <v>0.10405883877300399</v>
      </c>
      <c r="AY1921" s="17">
        <v>0.13133355503607699</v>
      </c>
      <c r="AZ1921" s="17"/>
      <c r="BA1921" s="17">
        <v>0.112922533270706</v>
      </c>
      <c r="BB1921" s="17">
        <v>0.10429155137338</v>
      </c>
      <c r="BC1921" s="17">
        <v>9.5946415866680596E-2</v>
      </c>
      <c r="BD1921" s="17">
        <v>4.1249306314526599E-2</v>
      </c>
      <c r="BE1921" s="17">
        <v>0.112819812760432</v>
      </c>
      <c r="BF1921" s="17"/>
      <c r="BG1921" s="17">
        <v>0.10630499568488801</v>
      </c>
      <c r="BH1921" s="17">
        <v>9.4692275605277099E-2</v>
      </c>
    </row>
    <row r="1922" spans="2:60" x14ac:dyDescent="0.35">
      <c r="B1922" t="s">
        <v>235</v>
      </c>
      <c r="C1922" s="17">
        <v>6.9870357442153898E-3</v>
      </c>
      <c r="D1922" s="17">
        <v>1.2072227810274099E-2</v>
      </c>
      <c r="E1922" s="17">
        <v>2.26859513149817E-3</v>
      </c>
      <c r="F1922" s="17"/>
      <c r="G1922" s="17">
        <v>3.9142372967466499E-3</v>
      </c>
      <c r="H1922" s="17">
        <v>3.78540572250286E-3</v>
      </c>
      <c r="I1922" s="17">
        <v>4.4701300778094404E-3</v>
      </c>
      <c r="J1922" s="17">
        <v>2.2821918794292502E-3</v>
      </c>
      <c r="K1922" s="17">
        <v>1.7835741872767399E-2</v>
      </c>
      <c r="L1922" s="17">
        <v>8.4797232879579194E-3</v>
      </c>
      <c r="M1922" s="17"/>
      <c r="N1922" s="17">
        <v>1.09070890607796E-2</v>
      </c>
      <c r="O1922" s="17">
        <v>5.1632916087977904E-3</v>
      </c>
      <c r="P1922" s="17">
        <v>4.0884999139617802E-3</v>
      </c>
      <c r="Q1922" s="17">
        <v>1.1018278725807001E-2</v>
      </c>
      <c r="R1922" s="17">
        <v>4.7219035912519402E-3</v>
      </c>
      <c r="S1922" s="17"/>
      <c r="T1922" s="17">
        <v>1.08209009436901E-2</v>
      </c>
      <c r="U1922" s="17">
        <v>1.24775488074795E-2</v>
      </c>
      <c r="V1922" s="17">
        <v>5.1955087749493397E-3</v>
      </c>
      <c r="W1922" s="17">
        <v>2.3473998623801699E-3</v>
      </c>
      <c r="X1922" s="17"/>
      <c r="Y1922" s="17">
        <v>1.69773370786579E-3</v>
      </c>
      <c r="Z1922" s="17">
        <v>5.8046932399270102E-3</v>
      </c>
      <c r="AA1922" s="17">
        <v>2.51556892795958E-2</v>
      </c>
      <c r="AB1922" s="17">
        <v>1.6000913895380699E-2</v>
      </c>
      <c r="AC1922" s="17">
        <v>4.2188239422362502E-2</v>
      </c>
      <c r="AD1922" s="17">
        <v>9.8943527470745606E-3</v>
      </c>
      <c r="AE1922" s="17"/>
      <c r="AF1922" s="17">
        <v>7.8506079274865692E-3</v>
      </c>
      <c r="AG1922" s="17">
        <v>5.8974200482935796E-3</v>
      </c>
      <c r="AH1922" s="17"/>
      <c r="AI1922" s="17">
        <v>0</v>
      </c>
      <c r="AJ1922" s="17">
        <v>5.2779542130240503E-3</v>
      </c>
      <c r="AK1922" s="17">
        <v>7.8113060741276602E-3</v>
      </c>
      <c r="AL1922" s="17">
        <v>1.1630092365499301E-2</v>
      </c>
      <c r="AM1922" s="17">
        <v>4.9917293754199003E-3</v>
      </c>
      <c r="AN1922" s="17">
        <v>0</v>
      </c>
      <c r="AO1922" s="17">
        <v>5.33990857222644E-2</v>
      </c>
      <c r="AP1922" s="17"/>
      <c r="AQ1922" s="17">
        <v>3.1715981661919E-3</v>
      </c>
      <c r="AR1922" s="17">
        <v>1.0245518011014001E-2</v>
      </c>
      <c r="AS1922" s="17"/>
      <c r="AT1922" s="17">
        <v>0</v>
      </c>
      <c r="AU1922" s="17">
        <v>9.2459269731628105E-3</v>
      </c>
      <c r="AV1922" s="17">
        <v>8.5084187103659902E-3</v>
      </c>
      <c r="AW1922" s="17"/>
      <c r="AX1922" s="17">
        <v>6.77988964553788E-3</v>
      </c>
      <c r="AY1922" s="17">
        <v>7.0618612142431701E-3</v>
      </c>
      <c r="AZ1922" s="17"/>
      <c r="BA1922" s="17">
        <v>0</v>
      </c>
      <c r="BB1922" s="17">
        <v>5.5500421513465601E-3</v>
      </c>
      <c r="BC1922" s="17">
        <v>8.7600227800241695E-3</v>
      </c>
      <c r="BD1922" s="17">
        <v>0</v>
      </c>
      <c r="BE1922" s="17">
        <v>1.36139580758084E-2</v>
      </c>
      <c r="BF1922" s="17"/>
      <c r="BG1922" s="17">
        <v>4.25532262450754E-3</v>
      </c>
      <c r="BH1922" s="17">
        <v>1.01657844760525E-2</v>
      </c>
    </row>
    <row r="1923" spans="2:60" x14ac:dyDescent="0.35">
      <c r="B1923" t="s">
        <v>94</v>
      </c>
      <c r="C1923" s="17">
        <v>8.7390364551991201E-2</v>
      </c>
      <c r="D1923" s="17">
        <v>0.107174713548692</v>
      </c>
      <c r="E1923" s="17">
        <v>6.9971736266469603E-2</v>
      </c>
      <c r="F1923" s="17"/>
      <c r="G1923" s="17">
        <v>4.7551697507790702E-2</v>
      </c>
      <c r="H1923" s="17">
        <v>5.3500252461696603E-2</v>
      </c>
      <c r="I1923" s="17">
        <v>8.0364909110429802E-2</v>
      </c>
      <c r="J1923" s="17">
        <v>6.6368242608421002E-2</v>
      </c>
      <c r="K1923" s="17">
        <v>0.147300392019654</v>
      </c>
      <c r="L1923" s="17">
        <v>0.113506382952479</v>
      </c>
      <c r="M1923" s="17"/>
      <c r="N1923" s="17">
        <v>6.6576072434800002E-2</v>
      </c>
      <c r="O1923" s="17">
        <v>6.5048917364566805E-2</v>
      </c>
      <c r="P1923" s="17">
        <v>0.108690523071085</v>
      </c>
      <c r="Q1923" s="17">
        <v>9.8379155889786796E-2</v>
      </c>
      <c r="R1923" s="17">
        <v>8.8244678939876697E-2</v>
      </c>
      <c r="S1923" s="17"/>
      <c r="T1923" s="17">
        <v>8.1019098370490095E-2</v>
      </c>
      <c r="U1923" s="17">
        <v>0.104486168697714</v>
      </c>
      <c r="V1923" s="17">
        <v>7.8052869343731304E-2</v>
      </c>
      <c r="W1923" s="17">
        <v>9.1931821117091195E-2</v>
      </c>
      <c r="X1923" s="17"/>
      <c r="Y1923" s="17">
        <v>5.6914925797791303E-2</v>
      </c>
      <c r="Z1923" s="17">
        <v>0.10464133072067</v>
      </c>
      <c r="AA1923" s="17">
        <v>9.1423332214756195E-2</v>
      </c>
      <c r="AB1923" s="17">
        <v>9.8665477702028104E-2</v>
      </c>
      <c r="AC1923" s="17">
        <v>0.16426384107286299</v>
      </c>
      <c r="AD1923" s="17">
        <v>9.6701252938114102E-2</v>
      </c>
      <c r="AE1923" s="17"/>
      <c r="AF1923" s="17">
        <v>8.6101235235025095E-2</v>
      </c>
      <c r="AG1923" s="17">
        <v>8.8920517427007101E-2</v>
      </c>
      <c r="AH1923" s="17"/>
      <c r="AI1923" s="17">
        <v>8.4867006862349798E-2</v>
      </c>
      <c r="AJ1923" s="17">
        <v>6.2047257488260503E-2</v>
      </c>
      <c r="AK1923" s="17">
        <v>7.7276908891785498E-2</v>
      </c>
      <c r="AL1923" s="17">
        <v>0.110012602974631</v>
      </c>
      <c r="AM1923" s="17">
        <v>0.112101358495548</v>
      </c>
      <c r="AN1923" s="17">
        <v>8.2874715237106295E-2</v>
      </c>
      <c r="AO1923" s="17">
        <v>9.2604150500056007E-2</v>
      </c>
      <c r="AP1923" s="17"/>
      <c r="AQ1923" s="17">
        <v>1.6805332138364899E-2</v>
      </c>
      <c r="AR1923" s="17">
        <v>0.16991061294228499</v>
      </c>
      <c r="AS1923" s="17"/>
      <c r="AT1923" s="17">
        <v>1.0293880595087301E-2</v>
      </c>
      <c r="AU1923" s="17">
        <v>7.2484257583234998E-2</v>
      </c>
      <c r="AV1923" s="17">
        <v>0.16669442670981399</v>
      </c>
      <c r="AW1923" s="17"/>
      <c r="AX1923" s="17">
        <v>9.8118367595940503E-2</v>
      </c>
      <c r="AY1923" s="17">
        <v>8.3515187199640697E-2</v>
      </c>
      <c r="AZ1923" s="17"/>
      <c r="BA1923" s="17">
        <v>0.10785470430131</v>
      </c>
      <c r="BB1923" s="17">
        <v>3.21191365139663E-2</v>
      </c>
      <c r="BC1923" s="17">
        <v>2.5794612631267699E-2</v>
      </c>
      <c r="BD1923" s="17">
        <v>2.3116472331276099E-2</v>
      </c>
      <c r="BE1923" s="17">
        <v>0.38764445011909598</v>
      </c>
      <c r="BF1923" s="17"/>
      <c r="BG1923" s="17">
        <v>4.97868074643074E-2</v>
      </c>
      <c r="BH1923" s="17">
        <v>0.29531599263589198</v>
      </c>
    </row>
    <row r="1924" spans="2:60" x14ac:dyDescent="0.35">
      <c r="C1924" s="17"/>
      <c r="D1924" s="17"/>
      <c r="E1924" s="17"/>
      <c r="F1924" s="17"/>
      <c r="G1924" s="17"/>
      <c r="H1924" s="17"/>
      <c r="I1924" s="17"/>
      <c r="J1924" s="17"/>
      <c r="K1924" s="17"/>
      <c r="L1924" s="17"/>
      <c r="M1924" s="17"/>
      <c r="N1924" s="17"/>
      <c r="O1924" s="17"/>
      <c r="P1924" s="17"/>
      <c r="Q1924" s="17"/>
      <c r="R1924" s="17"/>
      <c r="S1924" s="17"/>
      <c r="T1924" s="17"/>
      <c r="U1924" s="17"/>
      <c r="V1924" s="17"/>
      <c r="W1924" s="17"/>
      <c r="X1924" s="17"/>
      <c r="Y1924" s="17"/>
      <c r="Z1924" s="17"/>
      <c r="AA1924" s="17"/>
      <c r="AB1924" s="17"/>
      <c r="AC1924" s="17"/>
      <c r="AD1924" s="17"/>
      <c r="AE1924" s="17"/>
      <c r="AF1924" s="17"/>
      <c r="AG1924" s="17"/>
      <c r="AH1924" s="17"/>
      <c r="AI1924" s="17"/>
      <c r="AJ1924" s="17"/>
      <c r="AK1924" s="17"/>
      <c r="AL1924" s="17"/>
      <c r="AM1924" s="17"/>
      <c r="AN1924" s="17"/>
      <c r="AO1924" s="17"/>
      <c r="AP1924" s="17"/>
      <c r="AQ1924" s="17"/>
      <c r="AR1924" s="17"/>
      <c r="AS1924" s="17"/>
      <c r="AT1924" s="17"/>
      <c r="AU1924" s="17"/>
      <c r="AV1924" s="17"/>
      <c r="AW1924" s="17"/>
      <c r="AX1924" s="17"/>
      <c r="AY1924" s="17"/>
      <c r="AZ1924" s="17"/>
      <c r="BA1924" s="17"/>
      <c r="BB1924" s="17"/>
      <c r="BC1924" s="17"/>
      <c r="BD1924" s="17"/>
      <c r="BE1924" s="17"/>
      <c r="BF1924" s="17"/>
      <c r="BG1924" s="17"/>
      <c r="BH1924" s="17"/>
    </row>
    <row r="1925" spans="2:60" x14ac:dyDescent="0.35">
      <c r="B1925" s="6" t="s">
        <v>580</v>
      </c>
      <c r="C1925" s="17"/>
      <c r="D1925" s="17"/>
      <c r="E1925" s="17"/>
      <c r="F1925" s="17"/>
      <c r="G1925" s="17"/>
      <c r="H1925" s="17"/>
      <c r="I1925" s="17"/>
      <c r="J1925" s="17"/>
      <c r="K1925" s="17"/>
      <c r="L1925" s="17"/>
      <c r="M1925" s="17"/>
      <c r="N1925" s="17"/>
      <c r="O1925" s="17"/>
      <c r="P1925" s="17"/>
      <c r="Q1925" s="17"/>
      <c r="R1925" s="17"/>
      <c r="S1925" s="17"/>
      <c r="T1925" s="17"/>
      <c r="U1925" s="17"/>
      <c r="V1925" s="17"/>
      <c r="W1925" s="17"/>
      <c r="X1925" s="17"/>
      <c r="Y1925" s="17"/>
      <c r="Z1925" s="17"/>
      <c r="AA1925" s="17"/>
      <c r="AB1925" s="17"/>
      <c r="AC1925" s="17"/>
      <c r="AD1925" s="17"/>
      <c r="AE1925" s="17"/>
      <c r="AF1925" s="17"/>
      <c r="AG1925" s="17"/>
      <c r="AH1925" s="17"/>
      <c r="AI1925" s="17"/>
      <c r="AJ1925" s="17"/>
      <c r="AK1925" s="17"/>
      <c r="AL1925" s="17"/>
      <c r="AM1925" s="17"/>
      <c r="AN1925" s="17"/>
      <c r="AO1925" s="17"/>
      <c r="AP1925" s="17"/>
      <c r="AQ1925" s="17"/>
      <c r="AR1925" s="17"/>
      <c r="AS1925" s="17"/>
      <c r="AT1925" s="17"/>
      <c r="AU1925" s="17"/>
      <c r="AV1925" s="17"/>
      <c r="AW1925" s="17"/>
      <c r="AX1925" s="17"/>
      <c r="AY1925" s="17"/>
      <c r="AZ1925" s="17"/>
      <c r="BA1925" s="17"/>
      <c r="BB1925" s="17"/>
      <c r="BC1925" s="17"/>
      <c r="BD1925" s="17"/>
      <c r="BE1925" s="17"/>
      <c r="BF1925" s="17"/>
      <c r="BG1925" s="17"/>
      <c r="BH1925" s="17"/>
    </row>
    <row r="1926" spans="2:60" x14ac:dyDescent="0.35">
      <c r="B1926" s="24" t="s">
        <v>97</v>
      </c>
      <c r="C1926" s="17"/>
      <c r="D1926" s="17"/>
      <c r="E1926" s="17"/>
      <c r="F1926" s="17"/>
      <c r="G1926" s="17"/>
      <c r="H1926" s="17"/>
      <c r="I1926" s="17"/>
      <c r="J1926" s="17"/>
      <c r="K1926" s="17"/>
      <c r="L1926" s="17"/>
      <c r="M1926" s="17"/>
      <c r="N1926" s="17"/>
      <c r="O1926" s="17"/>
      <c r="P1926" s="17"/>
      <c r="Q1926" s="17"/>
      <c r="R1926" s="17"/>
      <c r="S1926" s="17"/>
      <c r="T1926" s="17"/>
      <c r="U1926" s="17"/>
      <c r="V1926" s="17"/>
      <c r="W1926" s="17"/>
      <c r="X1926" s="17"/>
      <c r="Y1926" s="17"/>
      <c r="Z1926" s="17"/>
      <c r="AA1926" s="17"/>
      <c r="AB1926" s="17"/>
      <c r="AC1926" s="17"/>
      <c r="AD1926" s="17"/>
      <c r="AE1926" s="17"/>
      <c r="AF1926" s="17"/>
      <c r="AG1926" s="17"/>
      <c r="AH1926" s="17"/>
      <c r="AI1926" s="17"/>
      <c r="AJ1926" s="17"/>
      <c r="AK1926" s="17"/>
      <c r="AL1926" s="17"/>
      <c r="AM1926" s="17"/>
      <c r="AN1926" s="17"/>
      <c r="AO1926" s="17"/>
      <c r="AP1926" s="17"/>
      <c r="AQ1926" s="17"/>
      <c r="AR1926" s="17"/>
      <c r="AS1926" s="17"/>
      <c r="AT1926" s="17"/>
      <c r="AU1926" s="17"/>
      <c r="AV1926" s="17"/>
      <c r="AW1926" s="17"/>
      <c r="AX1926" s="17"/>
      <c r="AY1926" s="17"/>
      <c r="AZ1926" s="17"/>
      <c r="BA1926" s="17"/>
      <c r="BB1926" s="17"/>
      <c r="BC1926" s="17"/>
      <c r="BD1926" s="17"/>
      <c r="BE1926" s="17"/>
      <c r="BF1926" s="17"/>
      <c r="BG1926" s="17"/>
      <c r="BH1926" s="17"/>
    </row>
    <row r="1927" spans="2:60" x14ac:dyDescent="0.35">
      <c r="B1927" t="s">
        <v>568</v>
      </c>
      <c r="C1927" s="17">
        <v>0.27622298552844299</v>
      </c>
      <c r="D1927" s="17">
        <v>0.282360322104729</v>
      </c>
      <c r="E1927" s="17">
        <v>0.27373118836702398</v>
      </c>
      <c r="F1927" s="17"/>
      <c r="G1927" s="17">
        <v>0.20139998434148701</v>
      </c>
      <c r="H1927" s="17">
        <v>0.24109953834900899</v>
      </c>
      <c r="I1927" s="17">
        <v>0.25409157994044401</v>
      </c>
      <c r="J1927" s="17">
        <v>0.26253316873785898</v>
      </c>
      <c r="K1927" s="17">
        <v>0.36492097923925898</v>
      </c>
      <c r="L1927" s="17">
        <v>0.30723924567038802</v>
      </c>
      <c r="M1927" s="17"/>
      <c r="N1927" s="17">
        <v>0.26400538032600002</v>
      </c>
      <c r="O1927" s="17">
        <v>0.267609419458811</v>
      </c>
      <c r="P1927" s="17">
        <v>0.29885546266715501</v>
      </c>
      <c r="Q1927" s="17">
        <v>0.24197222350243999</v>
      </c>
      <c r="R1927" s="17">
        <v>0.30454917935746301</v>
      </c>
      <c r="S1927" s="17"/>
      <c r="T1927" s="17">
        <v>0.294589394673755</v>
      </c>
      <c r="U1927" s="17">
        <v>0.29317162022285298</v>
      </c>
      <c r="V1927" s="17">
        <v>0.26956397540269</v>
      </c>
      <c r="W1927" s="17">
        <v>0.25906280695182099</v>
      </c>
      <c r="X1927" s="17"/>
      <c r="Y1927" s="17">
        <v>0.200908814334398</v>
      </c>
      <c r="Z1927" s="17">
        <v>0.30544204146120102</v>
      </c>
      <c r="AA1927" s="17">
        <v>0.34927255310973199</v>
      </c>
      <c r="AB1927" s="17">
        <v>0.355634607565256</v>
      </c>
      <c r="AC1927" s="17">
        <v>0.34566576903240098</v>
      </c>
      <c r="AD1927" s="17">
        <v>0.29306560816739002</v>
      </c>
      <c r="AE1927" s="17"/>
      <c r="AF1927" s="17">
        <v>0.28541251341632101</v>
      </c>
      <c r="AG1927" s="17">
        <v>0.26615635646625302</v>
      </c>
      <c r="AH1927" s="17"/>
      <c r="AI1927" s="17">
        <v>0.20943176524315299</v>
      </c>
      <c r="AJ1927" s="17">
        <v>0.26080806098145298</v>
      </c>
      <c r="AK1927" s="17">
        <v>0.284324960665925</v>
      </c>
      <c r="AL1927" s="17">
        <v>0.26136560967351902</v>
      </c>
      <c r="AM1927" s="17">
        <v>0.31608310630263098</v>
      </c>
      <c r="AN1927" s="17">
        <v>0.27281642913871101</v>
      </c>
      <c r="AO1927" s="17">
        <v>0.23392790726246199</v>
      </c>
      <c r="AP1927" s="17"/>
      <c r="AQ1927" s="17">
        <v>0.19716439573612901</v>
      </c>
      <c r="AR1927" s="17">
        <v>0.39725454934429699</v>
      </c>
      <c r="AS1927" s="17"/>
      <c r="AT1927" s="17">
        <v>0.17314863381909201</v>
      </c>
      <c r="AU1927" s="17">
        <v>0.25493522443826899</v>
      </c>
      <c r="AV1927" s="17">
        <v>0.39042673981544801</v>
      </c>
      <c r="AW1927" s="17"/>
      <c r="AX1927" s="17">
        <v>0.28669560189861698</v>
      </c>
      <c r="AY1927" s="17">
        <v>0.27244005914304797</v>
      </c>
      <c r="AZ1927" s="17"/>
      <c r="BA1927" s="17">
        <v>0.28808879582867303</v>
      </c>
      <c r="BB1927" s="17">
        <v>0.23767670944101699</v>
      </c>
      <c r="BC1927" s="17">
        <v>0.23720906798216099</v>
      </c>
      <c r="BD1927" s="17">
        <v>0.25704396057422002</v>
      </c>
      <c r="BE1927" s="17">
        <v>0.53752110338612202</v>
      </c>
      <c r="BF1927" s="17"/>
      <c r="BG1927" s="17">
        <v>0.24943689267114899</v>
      </c>
      <c r="BH1927" s="17">
        <v>0.46648122844354001</v>
      </c>
    </row>
    <row r="1928" spans="2:60" x14ac:dyDescent="0.35">
      <c r="B1928" t="s">
        <v>569</v>
      </c>
      <c r="C1928" s="17">
        <v>0.26000384554612699</v>
      </c>
      <c r="D1928" s="17">
        <v>0.25763382661540801</v>
      </c>
      <c r="E1928" s="17">
        <v>0.263879182392248</v>
      </c>
      <c r="F1928" s="17"/>
      <c r="G1928" s="17">
        <v>0.22890300838208</v>
      </c>
      <c r="H1928" s="17">
        <v>0.191820432143602</v>
      </c>
      <c r="I1928" s="17">
        <v>0.22522215774481399</v>
      </c>
      <c r="J1928" s="17">
        <v>0.27662913668878603</v>
      </c>
      <c r="K1928" s="17">
        <v>0.26964009399414701</v>
      </c>
      <c r="L1928" s="17">
        <v>0.34333471263505699</v>
      </c>
      <c r="M1928" s="17"/>
      <c r="N1928" s="17">
        <v>0.20986987732719001</v>
      </c>
      <c r="O1928" s="17">
        <v>0.27688505857928097</v>
      </c>
      <c r="P1928" s="17">
        <v>0.263190527278715</v>
      </c>
      <c r="Q1928" s="17">
        <v>0.29610716590654002</v>
      </c>
      <c r="R1928" s="17">
        <v>0.27700470763041002</v>
      </c>
      <c r="S1928" s="17"/>
      <c r="T1928" s="17">
        <v>0.28831721342386901</v>
      </c>
      <c r="U1928" s="17">
        <v>0.26975581874353199</v>
      </c>
      <c r="V1928" s="17">
        <v>0.24154154988249699</v>
      </c>
      <c r="W1928" s="17">
        <v>0.26084738492755299</v>
      </c>
      <c r="X1928" s="17"/>
      <c r="Y1928" s="17">
        <v>0.240607636013174</v>
      </c>
      <c r="Z1928" s="17">
        <v>0.26774042053411801</v>
      </c>
      <c r="AA1928" s="17">
        <v>0.26403935045993598</v>
      </c>
      <c r="AB1928" s="17">
        <v>0.26415304148957303</v>
      </c>
      <c r="AC1928" s="17">
        <v>0.28163641988346499</v>
      </c>
      <c r="AD1928" s="17">
        <v>0.28150595771949199</v>
      </c>
      <c r="AE1928" s="17"/>
      <c r="AF1928" s="17">
        <v>0.26377212179830001</v>
      </c>
      <c r="AG1928" s="17">
        <v>0.25463081233833501</v>
      </c>
      <c r="AH1928" s="17"/>
      <c r="AI1928" s="17">
        <v>0.11018042154092</v>
      </c>
      <c r="AJ1928" s="17">
        <v>0.26732286482520501</v>
      </c>
      <c r="AK1928" s="17">
        <v>0.246984429056787</v>
      </c>
      <c r="AL1928" s="17">
        <v>0.247973885910029</v>
      </c>
      <c r="AM1928" s="17">
        <v>0.284164266112092</v>
      </c>
      <c r="AN1928" s="17">
        <v>0.28205520231764702</v>
      </c>
      <c r="AO1928" s="17">
        <v>0.407384314829836</v>
      </c>
      <c r="AP1928" s="17"/>
      <c r="AQ1928" s="17">
        <v>0.31320290230159797</v>
      </c>
      <c r="AR1928" s="17">
        <v>0.20529111347401999</v>
      </c>
      <c r="AS1928" s="17"/>
      <c r="AT1928" s="17">
        <v>0.38887455697552997</v>
      </c>
      <c r="AU1928" s="17">
        <v>0.23896103332797999</v>
      </c>
      <c r="AV1928" s="17">
        <v>0.21742674600123801</v>
      </c>
      <c r="AW1928" s="17"/>
      <c r="AX1928" s="17">
        <v>0.258606542857306</v>
      </c>
      <c r="AY1928" s="17">
        <v>0.26050858027745699</v>
      </c>
      <c r="AZ1928" s="17"/>
      <c r="BA1928" s="17">
        <v>0.26434084168941202</v>
      </c>
      <c r="BB1928" s="17">
        <v>0.29951984734792803</v>
      </c>
      <c r="BC1928" s="17">
        <v>0.28842029742543401</v>
      </c>
      <c r="BD1928" s="17">
        <v>0.24821309530029101</v>
      </c>
      <c r="BE1928" s="17">
        <v>0.177156023113753</v>
      </c>
      <c r="BF1928" s="17"/>
      <c r="BG1928" s="17">
        <v>0.29131325281786502</v>
      </c>
      <c r="BH1928" s="17">
        <v>0.19515351649703</v>
      </c>
    </row>
    <row r="1929" spans="2:60" x14ac:dyDescent="0.35">
      <c r="B1929" t="s">
        <v>570</v>
      </c>
      <c r="C1929" s="17">
        <v>0.236142835263736</v>
      </c>
      <c r="D1929" s="17">
        <v>0.27089860375277702</v>
      </c>
      <c r="E1929" s="17">
        <v>0.204206261324267</v>
      </c>
      <c r="F1929" s="17"/>
      <c r="G1929" s="17">
        <v>0.155613010580061</v>
      </c>
      <c r="H1929" s="17">
        <v>0.16393513036989801</v>
      </c>
      <c r="I1929" s="17">
        <v>0.161821194440042</v>
      </c>
      <c r="J1929" s="17">
        <v>0.24261660352126299</v>
      </c>
      <c r="K1929" s="17">
        <v>0.314143025740586</v>
      </c>
      <c r="L1929" s="17">
        <v>0.33634141280308899</v>
      </c>
      <c r="M1929" s="17"/>
      <c r="N1929" s="17">
        <v>0.16769372672312499</v>
      </c>
      <c r="O1929" s="17">
        <v>0.20529381491773899</v>
      </c>
      <c r="P1929" s="17">
        <v>0.26611996607243799</v>
      </c>
      <c r="Q1929" s="17">
        <v>0.28995807508324201</v>
      </c>
      <c r="R1929" s="17">
        <v>0.31779913976162599</v>
      </c>
      <c r="S1929" s="17"/>
      <c r="T1929" s="17">
        <v>0.259309799375392</v>
      </c>
      <c r="U1929" s="17">
        <v>0.23745699987698701</v>
      </c>
      <c r="V1929" s="17">
        <v>0.22136428621777901</v>
      </c>
      <c r="W1929" s="17">
        <v>0.24210450150070101</v>
      </c>
      <c r="X1929" s="17"/>
      <c r="Y1929" s="17">
        <v>0.17528499502310599</v>
      </c>
      <c r="Z1929" s="17">
        <v>0.27116223930251099</v>
      </c>
      <c r="AA1929" s="17">
        <v>0.25979725051511399</v>
      </c>
      <c r="AB1929" s="17">
        <v>0.27603756164543702</v>
      </c>
      <c r="AC1929" s="17">
        <v>0.34708574245507001</v>
      </c>
      <c r="AD1929" s="17">
        <v>0.236860785348049</v>
      </c>
      <c r="AE1929" s="17"/>
      <c r="AF1929" s="17">
        <v>0.25062248491375999</v>
      </c>
      <c r="AG1929" s="17">
        <v>0.21710401762509199</v>
      </c>
      <c r="AH1929" s="17"/>
      <c r="AI1929" s="17">
        <v>0.150062408100442</v>
      </c>
      <c r="AJ1929" s="17">
        <v>0.18122991820624901</v>
      </c>
      <c r="AK1929" s="17">
        <v>0.22962279028843</v>
      </c>
      <c r="AL1929" s="17">
        <v>0.26871591141648898</v>
      </c>
      <c r="AM1929" s="17">
        <v>0.271662707449144</v>
      </c>
      <c r="AN1929" s="17">
        <v>0.31041046746904499</v>
      </c>
      <c r="AO1929" s="17">
        <v>0.28004321014157202</v>
      </c>
      <c r="AP1929" s="17"/>
      <c r="AQ1929" s="17">
        <v>0.18140578762564899</v>
      </c>
      <c r="AR1929" s="17">
        <v>0.32636016730240303</v>
      </c>
      <c r="AS1929" s="17"/>
      <c r="AT1929" s="17">
        <v>0.16440024266870801</v>
      </c>
      <c r="AU1929" s="17">
        <v>0.21975429381713699</v>
      </c>
      <c r="AV1929" s="17">
        <v>0.32868988610039201</v>
      </c>
      <c r="AW1929" s="17"/>
      <c r="AX1929" s="17">
        <v>0.22549758853891899</v>
      </c>
      <c r="AY1929" s="17">
        <v>0.23998811931606101</v>
      </c>
      <c r="AZ1929" s="17"/>
      <c r="BA1929" s="17">
        <v>0.22378763349936001</v>
      </c>
      <c r="BB1929" s="17">
        <v>0.18473460188149199</v>
      </c>
      <c r="BC1929" s="17">
        <v>0.22207766883896399</v>
      </c>
      <c r="BD1929" s="17">
        <v>0.25713926422140598</v>
      </c>
      <c r="BE1929" s="17">
        <v>0.47171169900686399</v>
      </c>
      <c r="BF1929" s="17"/>
      <c r="BG1929" s="17">
        <v>0.19384493316170601</v>
      </c>
      <c r="BH1929" s="17">
        <v>0.41736431518633299</v>
      </c>
    </row>
    <row r="1930" spans="2:60" x14ac:dyDescent="0.35">
      <c r="B1930" t="s">
        <v>571</v>
      </c>
      <c r="C1930" s="17">
        <v>0.221611061677711</v>
      </c>
      <c r="D1930" s="17">
        <v>0.236658745090567</v>
      </c>
      <c r="E1930" s="17">
        <v>0.207623634177416</v>
      </c>
      <c r="F1930" s="17"/>
      <c r="G1930" s="17">
        <v>0.23971750557700899</v>
      </c>
      <c r="H1930" s="17">
        <v>0.25187082297111502</v>
      </c>
      <c r="I1930" s="17">
        <v>0.20571101572061801</v>
      </c>
      <c r="J1930" s="17">
        <v>0.199843825450045</v>
      </c>
      <c r="K1930" s="17">
        <v>0.198436915153055</v>
      </c>
      <c r="L1930" s="17">
        <v>0.23255564602701401</v>
      </c>
      <c r="M1930" s="17"/>
      <c r="N1930" s="17">
        <v>0.20893899891760201</v>
      </c>
      <c r="O1930" s="17">
        <v>0.22120572624571799</v>
      </c>
      <c r="P1930" s="17">
        <v>0.24071728931738101</v>
      </c>
      <c r="Q1930" s="17">
        <v>0.218717238982926</v>
      </c>
      <c r="R1930" s="17">
        <v>0.21592715851115199</v>
      </c>
      <c r="S1930" s="17"/>
      <c r="T1930" s="17">
        <v>0.224762696152672</v>
      </c>
      <c r="U1930" s="17">
        <v>0.20564625281254101</v>
      </c>
      <c r="V1930" s="17">
        <v>0.21655344559107301</v>
      </c>
      <c r="W1930" s="17">
        <v>0.24131132272401301</v>
      </c>
      <c r="X1930" s="17"/>
      <c r="Y1930" s="17">
        <v>0.211841023775069</v>
      </c>
      <c r="Z1930" s="17">
        <v>0.242644813775968</v>
      </c>
      <c r="AA1930" s="17">
        <v>0.20638491335928699</v>
      </c>
      <c r="AB1930" s="17">
        <v>0.20936831150544899</v>
      </c>
      <c r="AC1930" s="17">
        <v>8.6644143068579593E-2</v>
      </c>
      <c r="AD1930" s="17">
        <v>0.201818321933392</v>
      </c>
      <c r="AE1930" s="17"/>
      <c r="AF1930" s="17">
        <v>0.223482809296806</v>
      </c>
      <c r="AG1930" s="17">
        <v>0.21773636334795901</v>
      </c>
      <c r="AH1930" s="17"/>
      <c r="AI1930" s="17">
        <v>0.146397055551516</v>
      </c>
      <c r="AJ1930" s="17">
        <v>0.20557332565914299</v>
      </c>
      <c r="AK1930" s="17">
        <v>0.24489229841531099</v>
      </c>
      <c r="AL1930" s="17">
        <v>0.217944206277699</v>
      </c>
      <c r="AM1930" s="17">
        <v>0.229520490048015</v>
      </c>
      <c r="AN1930" s="17">
        <v>0.25480379703196598</v>
      </c>
      <c r="AO1930" s="17">
        <v>0.21327951526584299</v>
      </c>
      <c r="AP1930" s="17"/>
      <c r="AQ1930" s="17">
        <v>0.180116972025928</v>
      </c>
      <c r="AR1930" s="17">
        <v>0.26863159700109102</v>
      </c>
      <c r="AS1930" s="17"/>
      <c r="AT1930" s="17">
        <v>0.186327857631192</v>
      </c>
      <c r="AU1930" s="17">
        <v>0.22268769240493</v>
      </c>
      <c r="AV1930" s="17">
        <v>0.25924318930592399</v>
      </c>
      <c r="AW1930" s="17"/>
      <c r="AX1930" s="17">
        <v>0.210277015675885</v>
      </c>
      <c r="AY1930" s="17">
        <v>0.22570515432448299</v>
      </c>
      <c r="AZ1930" s="17"/>
      <c r="BA1930" s="17">
        <v>0.210778824947463</v>
      </c>
      <c r="BB1930" s="17">
        <v>0.233824634722723</v>
      </c>
      <c r="BC1930" s="17">
        <v>0.211666718668515</v>
      </c>
      <c r="BD1930" s="17">
        <v>0.208022788456726</v>
      </c>
      <c r="BE1930" s="17">
        <v>0.29285602747755901</v>
      </c>
      <c r="BF1930" s="17"/>
      <c r="BG1930" s="17">
        <v>0.22844848457571801</v>
      </c>
      <c r="BH1930" s="17">
        <v>0.27136927589917598</v>
      </c>
    </row>
    <row r="1931" spans="2:60" x14ac:dyDescent="0.35">
      <c r="B1931" t="s">
        <v>572</v>
      </c>
      <c r="C1931" s="17">
        <v>0.18488188311012299</v>
      </c>
      <c r="D1931" s="17">
        <v>0.195838598589159</v>
      </c>
      <c r="E1931" s="17">
        <v>0.17678576091930401</v>
      </c>
      <c r="F1931" s="17"/>
      <c r="G1931" s="17">
        <v>0.15827599091047001</v>
      </c>
      <c r="H1931" s="17">
        <v>0.170877234878719</v>
      </c>
      <c r="I1931" s="17">
        <v>0.165959086516173</v>
      </c>
      <c r="J1931" s="17">
        <v>0.16459769340955599</v>
      </c>
      <c r="K1931" s="17">
        <v>0.22011673244332</v>
      </c>
      <c r="L1931" s="17">
        <v>0.21463577860691199</v>
      </c>
      <c r="M1931" s="17"/>
      <c r="N1931" s="17">
        <v>0.15465476701462699</v>
      </c>
      <c r="O1931" s="17">
        <v>0.175100172390556</v>
      </c>
      <c r="P1931" s="17">
        <v>0.20204530032663601</v>
      </c>
      <c r="Q1931" s="17">
        <v>0.16967865911774499</v>
      </c>
      <c r="R1931" s="17">
        <v>0.25174806423220503</v>
      </c>
      <c r="S1931" s="17"/>
      <c r="T1931" s="17">
        <v>0.177026401664998</v>
      </c>
      <c r="U1931" s="17">
        <v>0.20958869155441701</v>
      </c>
      <c r="V1931" s="17">
        <v>0.18308825855972299</v>
      </c>
      <c r="W1931" s="17">
        <v>0.17183930534917599</v>
      </c>
      <c r="X1931" s="17"/>
      <c r="Y1931" s="17">
        <v>0.15637521019161599</v>
      </c>
      <c r="Z1931" s="17">
        <v>0.19592446797983601</v>
      </c>
      <c r="AA1931" s="17">
        <v>0.19512048731692599</v>
      </c>
      <c r="AB1931" s="17">
        <v>0.219306530802612</v>
      </c>
      <c r="AC1931" s="17">
        <v>0.31639303321658502</v>
      </c>
      <c r="AD1931" s="17">
        <v>0.184877194171811</v>
      </c>
      <c r="AE1931" s="17"/>
      <c r="AF1931" s="17">
        <v>0.18988372444363699</v>
      </c>
      <c r="AG1931" s="17">
        <v>0.17967371779563401</v>
      </c>
      <c r="AH1931" s="17"/>
      <c r="AI1931" s="17">
        <v>0.14459383558384101</v>
      </c>
      <c r="AJ1931" s="17">
        <v>0.182293732260352</v>
      </c>
      <c r="AK1931" s="17">
        <v>0.15229574505559301</v>
      </c>
      <c r="AL1931" s="17">
        <v>0.20017252927034601</v>
      </c>
      <c r="AM1931" s="17">
        <v>0.17335454636060799</v>
      </c>
      <c r="AN1931" s="17">
        <v>0.26271503267684698</v>
      </c>
      <c r="AO1931" s="17">
        <v>0.31726965367421101</v>
      </c>
      <c r="AP1931" s="17"/>
      <c r="AQ1931" s="17">
        <v>0.127240606119955</v>
      </c>
      <c r="AR1931" s="17">
        <v>0.274748890030304</v>
      </c>
      <c r="AS1931" s="17"/>
      <c r="AT1931" s="17">
        <v>0.10469756344143701</v>
      </c>
      <c r="AU1931" s="17">
        <v>0.167681455036962</v>
      </c>
      <c r="AV1931" s="17">
        <v>0.27460171198726702</v>
      </c>
      <c r="AW1931" s="17"/>
      <c r="AX1931" s="17">
        <v>0.19179806494381599</v>
      </c>
      <c r="AY1931" s="17">
        <v>0.18238361469084099</v>
      </c>
      <c r="AZ1931" s="17"/>
      <c r="BA1931" s="17">
        <v>0.23365596771400099</v>
      </c>
      <c r="BB1931" s="17">
        <v>0.174754371591895</v>
      </c>
      <c r="BC1931" s="17">
        <v>0.12509267203097399</v>
      </c>
      <c r="BD1931" s="17">
        <v>0.14172841232425401</v>
      </c>
      <c r="BE1931" s="17">
        <v>0.405040600544817</v>
      </c>
      <c r="BF1931" s="17"/>
      <c r="BG1931" s="17">
        <v>0.18849499636224401</v>
      </c>
      <c r="BH1931" s="17">
        <v>0.33834830350230499</v>
      </c>
    </row>
    <row r="1932" spans="2:60" x14ac:dyDescent="0.35">
      <c r="B1932" t="s">
        <v>573</v>
      </c>
      <c r="C1932" s="17">
        <v>0.183742158719961</v>
      </c>
      <c r="D1932" s="17">
        <v>0.179721419636867</v>
      </c>
      <c r="E1932" s="17">
        <v>0.18591833025026</v>
      </c>
      <c r="F1932" s="17"/>
      <c r="G1932" s="17">
        <v>0.21706090999594299</v>
      </c>
      <c r="H1932" s="17">
        <v>0.26464820800031402</v>
      </c>
      <c r="I1932" s="17">
        <v>0.198097312046844</v>
      </c>
      <c r="J1932" s="17">
        <v>0.16521639539514499</v>
      </c>
      <c r="K1932" s="17">
        <v>0.134876173006476</v>
      </c>
      <c r="L1932" s="17">
        <v>0.13668616613687101</v>
      </c>
      <c r="M1932" s="17"/>
      <c r="N1932" s="17">
        <v>0.187698248058876</v>
      </c>
      <c r="O1932" s="17">
        <v>0.20789242785689899</v>
      </c>
      <c r="P1932" s="17">
        <v>0.17160254491673099</v>
      </c>
      <c r="Q1932" s="17">
        <v>0.15881146666693399</v>
      </c>
      <c r="R1932" s="17">
        <v>0.20085237586843099</v>
      </c>
      <c r="S1932" s="17"/>
      <c r="T1932" s="17">
        <v>0.204656173145352</v>
      </c>
      <c r="U1932" s="17">
        <v>0.175383927118064</v>
      </c>
      <c r="V1932" s="17">
        <v>0.17665500103211601</v>
      </c>
      <c r="W1932" s="17">
        <v>0.18745474004378401</v>
      </c>
      <c r="X1932" s="17"/>
      <c r="Y1932" s="17">
        <v>0.18734145240258701</v>
      </c>
      <c r="Z1932" s="17">
        <v>0.189717254797446</v>
      </c>
      <c r="AA1932" s="17">
        <v>0.15805198141651</v>
      </c>
      <c r="AB1932" s="17">
        <v>0.220921351753784</v>
      </c>
      <c r="AC1932" s="17">
        <v>5.2321506330518797E-2</v>
      </c>
      <c r="AD1932" s="17">
        <v>0.14143270599947799</v>
      </c>
      <c r="AE1932" s="17"/>
      <c r="AF1932" s="17">
        <v>0.18821848660632201</v>
      </c>
      <c r="AG1932" s="17">
        <v>0.17849672938363001</v>
      </c>
      <c r="AH1932" s="17"/>
      <c r="AI1932" s="17">
        <v>0.145844817853334</v>
      </c>
      <c r="AJ1932" s="17">
        <v>0.202037820837736</v>
      </c>
      <c r="AK1932" s="17">
        <v>0.193756543561312</v>
      </c>
      <c r="AL1932" s="17">
        <v>0.16040338577712701</v>
      </c>
      <c r="AM1932" s="17">
        <v>0.198756367837127</v>
      </c>
      <c r="AN1932" s="17">
        <v>0.16792006580222499</v>
      </c>
      <c r="AO1932" s="17">
        <v>6.07476401714536E-2</v>
      </c>
      <c r="AP1932" s="17"/>
      <c r="AQ1932" s="17">
        <v>0.176256099485427</v>
      </c>
      <c r="AR1932" s="17">
        <v>0.194381952467507</v>
      </c>
      <c r="AS1932" s="17"/>
      <c r="AT1932" s="17">
        <v>0.17469140694659899</v>
      </c>
      <c r="AU1932" s="17">
        <v>0.195959202913081</v>
      </c>
      <c r="AV1932" s="17">
        <v>0.185384713075463</v>
      </c>
      <c r="AW1932" s="17"/>
      <c r="AX1932" s="17">
        <v>0.16684855864758599</v>
      </c>
      <c r="AY1932" s="17">
        <v>0.18984447768202201</v>
      </c>
      <c r="AZ1932" s="17"/>
      <c r="BA1932" s="17">
        <v>0.22883157926456699</v>
      </c>
      <c r="BB1932" s="17">
        <v>0.23085336276874299</v>
      </c>
      <c r="BC1932" s="17">
        <v>0.170446292543489</v>
      </c>
      <c r="BD1932" s="17">
        <v>0.14296718838320599</v>
      </c>
      <c r="BE1932" s="17">
        <v>0.142680468625308</v>
      </c>
      <c r="BF1932" s="17"/>
      <c r="BG1932" s="17">
        <v>0.23038171903874699</v>
      </c>
      <c r="BH1932" s="17">
        <v>0.14275308964369299</v>
      </c>
    </row>
    <row r="1933" spans="2:60" x14ac:dyDescent="0.35">
      <c r="B1933" t="s">
        <v>574</v>
      </c>
      <c r="C1933" s="17">
        <v>0.173477737233588</v>
      </c>
      <c r="D1933" s="17">
        <v>0.18529771420713201</v>
      </c>
      <c r="E1933" s="17">
        <v>0.161921691326565</v>
      </c>
      <c r="F1933" s="17"/>
      <c r="G1933" s="17">
        <v>0.220043652196828</v>
      </c>
      <c r="H1933" s="17">
        <v>0.14554225402519999</v>
      </c>
      <c r="I1933" s="17">
        <v>0.189111844661111</v>
      </c>
      <c r="J1933" s="17">
        <v>0.18349593528637601</v>
      </c>
      <c r="K1933" s="17">
        <v>0.16400172609435201</v>
      </c>
      <c r="L1933" s="17">
        <v>0.158043849405586</v>
      </c>
      <c r="M1933" s="17"/>
      <c r="N1933" s="17">
        <v>0.177188682622264</v>
      </c>
      <c r="O1933" s="17">
        <v>0.15839093273112401</v>
      </c>
      <c r="P1933" s="17">
        <v>0.184511403138577</v>
      </c>
      <c r="Q1933" s="17">
        <v>0.14137897604292901</v>
      </c>
      <c r="R1933" s="17">
        <v>0.22206509684765099</v>
      </c>
      <c r="S1933" s="17"/>
      <c r="T1933" s="17">
        <v>0.191299996347361</v>
      </c>
      <c r="U1933" s="17">
        <v>0.162336512908659</v>
      </c>
      <c r="V1933" s="17">
        <v>0.171158482971357</v>
      </c>
      <c r="W1933" s="17">
        <v>0.17420651599797701</v>
      </c>
      <c r="X1933" s="17"/>
      <c r="Y1933" s="17">
        <v>0.193842662915683</v>
      </c>
      <c r="Z1933" s="17">
        <v>0.17217596696453799</v>
      </c>
      <c r="AA1933" s="17">
        <v>0.17159213263928999</v>
      </c>
      <c r="AB1933" s="17">
        <v>0.17062241841513601</v>
      </c>
      <c r="AC1933" s="17">
        <v>0.193060361704533</v>
      </c>
      <c r="AD1933" s="17">
        <v>0.12155966770191901</v>
      </c>
      <c r="AE1933" s="17"/>
      <c r="AF1933" s="17">
        <v>0.16661927762988499</v>
      </c>
      <c r="AG1933" s="17">
        <v>0.18484085086744301</v>
      </c>
      <c r="AH1933" s="17"/>
      <c r="AI1933" s="17">
        <v>0.13285640439364199</v>
      </c>
      <c r="AJ1933" s="17">
        <v>0.176994377163667</v>
      </c>
      <c r="AK1933" s="17">
        <v>0.18936736495213399</v>
      </c>
      <c r="AL1933" s="17">
        <v>0.150009142756138</v>
      </c>
      <c r="AM1933" s="17">
        <v>0.17667355719576999</v>
      </c>
      <c r="AN1933" s="17">
        <v>0.18401609587273901</v>
      </c>
      <c r="AO1933" s="17">
        <v>0.159040014032093</v>
      </c>
      <c r="AP1933" s="17"/>
      <c r="AQ1933" s="17">
        <v>0.143408259636853</v>
      </c>
      <c r="AR1933" s="17">
        <v>0.226958981344587</v>
      </c>
      <c r="AS1933" s="17"/>
      <c r="AT1933" s="17">
        <v>0.106574552376312</v>
      </c>
      <c r="AU1933" s="17">
        <v>0.166005052536915</v>
      </c>
      <c r="AV1933" s="17">
        <v>0.24030495572250499</v>
      </c>
      <c r="AW1933" s="17"/>
      <c r="AX1933" s="17">
        <v>0.15431625007744801</v>
      </c>
      <c r="AY1933" s="17">
        <v>0.18039926407885701</v>
      </c>
      <c r="AZ1933" s="17"/>
      <c r="BA1933" s="17">
        <v>0.22885132345174899</v>
      </c>
      <c r="BB1933" s="17">
        <v>0.187336627341501</v>
      </c>
      <c r="BC1933" s="17">
        <v>0.11910753271872</v>
      </c>
      <c r="BD1933" s="17">
        <v>0.24463624905536599</v>
      </c>
      <c r="BE1933" s="17">
        <v>0.26503226959051701</v>
      </c>
      <c r="BF1933" s="17"/>
      <c r="BG1933" s="17">
        <v>0.19702121823991101</v>
      </c>
      <c r="BH1933" s="17">
        <v>0.259866320117354</v>
      </c>
    </row>
    <row r="1934" spans="2:60" x14ac:dyDescent="0.35">
      <c r="B1934" t="s">
        <v>575</v>
      </c>
      <c r="C1934" s="17">
        <v>0.16965141413299201</v>
      </c>
      <c r="D1934" s="17">
        <v>0.17545336186145</v>
      </c>
      <c r="E1934" s="17">
        <v>0.16460369099268701</v>
      </c>
      <c r="F1934" s="17"/>
      <c r="G1934" s="17">
        <v>0.15520801014008401</v>
      </c>
      <c r="H1934" s="17">
        <v>0.19711208145678999</v>
      </c>
      <c r="I1934" s="17">
        <v>0.180976980698447</v>
      </c>
      <c r="J1934" s="17">
        <v>0.14513619684092099</v>
      </c>
      <c r="K1934" s="17">
        <v>0.18260692083639801</v>
      </c>
      <c r="L1934" s="17">
        <v>0.15396160601383399</v>
      </c>
      <c r="M1934" s="17"/>
      <c r="N1934" s="17">
        <v>0.17871263877668001</v>
      </c>
      <c r="O1934" s="17">
        <v>0.16908839541260601</v>
      </c>
      <c r="P1934" s="17">
        <v>0.17386379973958599</v>
      </c>
      <c r="Q1934" s="17">
        <v>0.16059783371496</v>
      </c>
      <c r="R1934" s="17">
        <v>0.17453850189417</v>
      </c>
      <c r="S1934" s="17"/>
      <c r="T1934" s="17">
        <v>0.21281921959217001</v>
      </c>
      <c r="U1934" s="17">
        <v>0.152029223733578</v>
      </c>
      <c r="V1934" s="17">
        <v>0.15527683341905299</v>
      </c>
      <c r="W1934" s="17">
        <v>0.17723194159411099</v>
      </c>
      <c r="X1934" s="17"/>
      <c r="Y1934" s="17">
        <v>0.17147087511706699</v>
      </c>
      <c r="Z1934" s="17">
        <v>0.16750352828461099</v>
      </c>
      <c r="AA1934" s="17">
        <v>0.13719387011704501</v>
      </c>
      <c r="AB1934" s="17">
        <v>0.190267488077703</v>
      </c>
      <c r="AC1934" s="17">
        <v>0.204454348598473</v>
      </c>
      <c r="AD1934" s="17">
        <v>0.163003829963764</v>
      </c>
      <c r="AE1934" s="17"/>
      <c r="AF1934" s="17">
        <v>0.17861629889283601</v>
      </c>
      <c r="AG1934" s="17">
        <v>0.158261358298177</v>
      </c>
      <c r="AH1934" s="17"/>
      <c r="AI1934" s="17">
        <v>0.16629782006751101</v>
      </c>
      <c r="AJ1934" s="17">
        <v>0.15552228673208901</v>
      </c>
      <c r="AK1934" s="17">
        <v>0.15022199211776799</v>
      </c>
      <c r="AL1934" s="17">
        <v>0.16231120348248601</v>
      </c>
      <c r="AM1934" s="17">
        <v>0.17657581672582201</v>
      </c>
      <c r="AN1934" s="17">
        <v>0.22035295261545901</v>
      </c>
      <c r="AO1934" s="17">
        <v>0.23868300805342399</v>
      </c>
      <c r="AP1934" s="17"/>
      <c r="AQ1934" s="17">
        <v>0.13597783343383699</v>
      </c>
      <c r="AR1934" s="17">
        <v>0.232211506868575</v>
      </c>
      <c r="AS1934" s="17"/>
      <c r="AT1934" s="17">
        <v>0.11835357067284601</v>
      </c>
      <c r="AU1934" s="17">
        <v>0.16733107654885601</v>
      </c>
      <c r="AV1934" s="17">
        <v>0.21993380282191399</v>
      </c>
      <c r="AW1934" s="17"/>
      <c r="AX1934" s="17">
        <v>0.172833841664047</v>
      </c>
      <c r="AY1934" s="17">
        <v>0.168501855259517</v>
      </c>
      <c r="AZ1934" s="17"/>
      <c r="BA1934" s="17">
        <v>0.184364802459624</v>
      </c>
      <c r="BB1934" s="17">
        <v>0.18455500170036501</v>
      </c>
      <c r="BC1934" s="17">
        <v>0.178180771592372</v>
      </c>
      <c r="BD1934" s="17">
        <v>0.13600563863130599</v>
      </c>
      <c r="BE1934" s="17">
        <v>0.16683136434387399</v>
      </c>
      <c r="BF1934" s="17"/>
      <c r="BG1934" s="17">
        <v>0.18451063182635999</v>
      </c>
      <c r="BH1934" s="17">
        <v>0.15902375593172</v>
      </c>
    </row>
    <row r="1935" spans="2:60" x14ac:dyDescent="0.35">
      <c r="B1935" t="s">
        <v>576</v>
      </c>
      <c r="C1935" s="17">
        <v>0.16948292663744599</v>
      </c>
      <c r="D1935" s="17">
        <v>0.201563399310309</v>
      </c>
      <c r="E1935" s="17">
        <v>0.141671661618616</v>
      </c>
      <c r="F1935" s="17"/>
      <c r="G1935" s="17">
        <v>0.109107711422417</v>
      </c>
      <c r="H1935" s="17">
        <v>0.118844540230869</v>
      </c>
      <c r="I1935" s="17">
        <v>0.17614894589785701</v>
      </c>
      <c r="J1935" s="17">
        <v>0.179369398165688</v>
      </c>
      <c r="K1935" s="17">
        <v>0.20563935770752501</v>
      </c>
      <c r="L1935" s="17">
        <v>0.20632906262089201</v>
      </c>
      <c r="M1935" s="17"/>
      <c r="N1935" s="17">
        <v>0.11469412349439299</v>
      </c>
      <c r="O1935" s="17">
        <v>0.14844520164956901</v>
      </c>
      <c r="P1935" s="17">
        <v>0.196050702482686</v>
      </c>
      <c r="Q1935" s="17">
        <v>0.19140108977432299</v>
      </c>
      <c r="R1935" s="17">
        <v>0.25217010403421602</v>
      </c>
      <c r="S1935" s="17"/>
      <c r="T1935" s="17">
        <v>0.16512000786454401</v>
      </c>
      <c r="U1935" s="17">
        <v>0.182051220692907</v>
      </c>
      <c r="V1935" s="17">
        <v>0.16424035454484701</v>
      </c>
      <c r="W1935" s="17">
        <v>0.17000893484086399</v>
      </c>
      <c r="X1935" s="17"/>
      <c r="Y1935" s="17">
        <v>0.13690161992139199</v>
      </c>
      <c r="Z1935" s="17">
        <v>0.19417579540855101</v>
      </c>
      <c r="AA1935" s="17">
        <v>0.13493376581626901</v>
      </c>
      <c r="AB1935" s="17">
        <v>0.20504176259205101</v>
      </c>
      <c r="AC1935" s="17">
        <v>0.24459300584580401</v>
      </c>
      <c r="AD1935" s="17">
        <v>0.15174069465391701</v>
      </c>
      <c r="AE1935" s="17"/>
      <c r="AF1935" s="17">
        <v>0.192129324603971</v>
      </c>
      <c r="AG1935" s="17">
        <v>0.13900677948218601</v>
      </c>
      <c r="AH1935" s="17"/>
      <c r="AI1935" s="17">
        <v>0.12836691236900899</v>
      </c>
      <c r="AJ1935" s="17">
        <v>0.16051638434242901</v>
      </c>
      <c r="AK1935" s="17">
        <v>0.150704391216537</v>
      </c>
      <c r="AL1935" s="17">
        <v>0.19391003844256599</v>
      </c>
      <c r="AM1935" s="17">
        <v>0.183652528947781</v>
      </c>
      <c r="AN1935" s="17">
        <v>0.19394597398798499</v>
      </c>
      <c r="AO1935" s="17">
        <v>0.177124524973341</v>
      </c>
      <c r="AP1935" s="17"/>
      <c r="AQ1935" s="17">
        <v>7.9730087816997405E-2</v>
      </c>
      <c r="AR1935" s="17">
        <v>0.31278911201518</v>
      </c>
      <c r="AS1935" s="17"/>
      <c r="AT1935" s="17">
        <v>6.0464689868862803E-2</v>
      </c>
      <c r="AU1935" s="17">
        <v>0.12771720122240399</v>
      </c>
      <c r="AV1935" s="17">
        <v>0.323038746341202</v>
      </c>
      <c r="AW1935" s="17"/>
      <c r="AX1935" s="17">
        <v>0.16935448527709299</v>
      </c>
      <c r="AY1935" s="17">
        <v>0.16952932232252399</v>
      </c>
      <c r="AZ1935" s="17"/>
      <c r="BA1935" s="17">
        <v>0.16558442721518499</v>
      </c>
      <c r="BB1935" s="17">
        <v>0.11512038475474</v>
      </c>
      <c r="BC1935" s="17">
        <v>0.111514279849626</v>
      </c>
      <c r="BD1935" s="17">
        <v>0.234929239504476</v>
      </c>
      <c r="BE1935" s="17">
        <v>0.462754023141703</v>
      </c>
      <c r="BF1935" s="17"/>
      <c r="BG1935" s="17">
        <v>0.126892688350834</v>
      </c>
      <c r="BH1935" s="17">
        <v>0.40505005491045398</v>
      </c>
    </row>
    <row r="1936" spans="2:60" x14ac:dyDescent="0.35">
      <c r="B1936" t="s">
        <v>114</v>
      </c>
      <c r="C1936" s="17">
        <v>0.15270648561451799</v>
      </c>
      <c r="D1936" s="17">
        <v>0.11467555210059099</v>
      </c>
      <c r="E1936" s="17">
        <v>0.184802539551402</v>
      </c>
      <c r="F1936" s="17"/>
      <c r="G1936" s="17">
        <v>0.19524304017201399</v>
      </c>
      <c r="H1936" s="17">
        <v>0.132737532063983</v>
      </c>
      <c r="I1936" s="17">
        <v>0.14688204745713601</v>
      </c>
      <c r="J1936" s="17">
        <v>0.16549161383896199</v>
      </c>
      <c r="K1936" s="17">
        <v>0.14136165894751099</v>
      </c>
      <c r="L1936" s="17">
        <v>0.14906104172308501</v>
      </c>
      <c r="M1936" s="17"/>
      <c r="N1936" s="17">
        <v>0.19832862200762399</v>
      </c>
      <c r="O1936" s="17">
        <v>0.186385839209563</v>
      </c>
      <c r="P1936" s="17">
        <v>0.107662898227326</v>
      </c>
      <c r="Q1936" s="17">
        <v>0.13943917136922901</v>
      </c>
      <c r="R1936" s="17">
        <v>8.8808157640795707E-2</v>
      </c>
      <c r="S1936" s="17"/>
      <c r="T1936" s="17">
        <v>0.133349409154215</v>
      </c>
      <c r="U1936" s="17">
        <v>0.14632639418075799</v>
      </c>
      <c r="V1936" s="17">
        <v>0.17141938787497801</v>
      </c>
      <c r="W1936" s="17">
        <v>0.14217437354711701</v>
      </c>
      <c r="X1936" s="17"/>
      <c r="Y1936" s="17">
        <v>0.15323254506700901</v>
      </c>
      <c r="Z1936" s="17">
        <v>0.15063123023643701</v>
      </c>
      <c r="AA1936" s="17">
        <v>0.14931333012588299</v>
      </c>
      <c r="AB1936" s="17">
        <v>0.114841007887761</v>
      </c>
      <c r="AC1936" s="17">
        <v>0.12578637891883701</v>
      </c>
      <c r="AD1936" s="17">
        <v>0.19277239356936299</v>
      </c>
      <c r="AE1936" s="17"/>
      <c r="AF1936" s="17">
        <v>0.13467261904829</v>
      </c>
      <c r="AG1936" s="17">
        <v>0.17138869164686901</v>
      </c>
      <c r="AH1936" s="17"/>
      <c r="AI1936" s="17">
        <v>0.31415159557690497</v>
      </c>
      <c r="AJ1936" s="17">
        <v>0.14896834671707401</v>
      </c>
      <c r="AK1936" s="17">
        <v>0.199401368057367</v>
      </c>
      <c r="AL1936" s="17">
        <v>0.16133132800948699</v>
      </c>
      <c r="AM1936" s="17">
        <v>0.100320245675908</v>
      </c>
      <c r="AN1936" s="17">
        <v>0.107985522110296</v>
      </c>
      <c r="AO1936" s="17">
        <v>4.2629048146548103E-2</v>
      </c>
      <c r="AP1936" s="17"/>
      <c r="AQ1936" s="17">
        <v>0.154504446894661</v>
      </c>
      <c r="AR1936" s="17">
        <v>0.10289708437110499</v>
      </c>
      <c r="AS1936" s="17"/>
      <c r="AT1936" s="17">
        <v>0.13006336165488699</v>
      </c>
      <c r="AU1936" s="17">
        <v>0.182364504048763</v>
      </c>
      <c r="AV1936" s="17">
        <v>7.4180404980664402E-2</v>
      </c>
      <c r="AW1936" s="17"/>
      <c r="AX1936" s="17">
        <v>0.146153461186394</v>
      </c>
      <c r="AY1936" s="17">
        <v>0.15507357404180799</v>
      </c>
      <c r="AZ1936" s="17"/>
      <c r="BA1936" s="17">
        <v>0.115081350355881</v>
      </c>
      <c r="BB1936" s="17">
        <v>0.13444148811644099</v>
      </c>
      <c r="BC1936" s="17">
        <v>0.141965810886305</v>
      </c>
      <c r="BD1936" s="17">
        <v>8.2591050986867198E-2</v>
      </c>
      <c r="BE1936" s="17">
        <v>8.8036575896031005E-2</v>
      </c>
      <c r="BF1936" s="17"/>
      <c r="BG1936" s="17">
        <v>0.12992513531814601</v>
      </c>
      <c r="BH1936" s="17">
        <v>8.6657321227841699E-2</v>
      </c>
    </row>
    <row r="1937" spans="2:60" x14ac:dyDescent="0.35">
      <c r="B1937" t="s">
        <v>577</v>
      </c>
      <c r="C1937" s="17">
        <v>0.14641038355619301</v>
      </c>
      <c r="D1937" s="17">
        <v>0.167844056217889</v>
      </c>
      <c r="E1937" s="17">
        <v>0.12776852957254001</v>
      </c>
      <c r="F1937" s="17"/>
      <c r="G1937" s="17">
        <v>0.13647787688000601</v>
      </c>
      <c r="H1937" s="17">
        <v>0.160362352236915</v>
      </c>
      <c r="I1937" s="17">
        <v>0.175291649706906</v>
      </c>
      <c r="J1937" s="17">
        <v>0.164093335910794</v>
      </c>
      <c r="K1937" s="17">
        <v>9.77371407316069E-2</v>
      </c>
      <c r="L1937" s="17">
        <v>0.142503513791333</v>
      </c>
      <c r="M1937" s="17"/>
      <c r="N1937" s="17">
        <v>0.121829201615983</v>
      </c>
      <c r="O1937" s="17">
        <v>0.12191459774394101</v>
      </c>
      <c r="P1937" s="17">
        <v>0.17339109150878301</v>
      </c>
      <c r="Q1937" s="17">
        <v>0.14566051921151199</v>
      </c>
      <c r="R1937" s="17">
        <v>0.167336703114258</v>
      </c>
      <c r="S1937" s="17"/>
      <c r="T1937" s="17">
        <v>0.12977092390373099</v>
      </c>
      <c r="U1937" s="17">
        <v>0.13369754545670101</v>
      </c>
      <c r="V1937" s="17">
        <v>0.142284736994614</v>
      </c>
      <c r="W1937" s="17">
        <v>0.17584830114358799</v>
      </c>
      <c r="X1937" s="17"/>
      <c r="Y1937" s="17">
        <v>0.15022493796641501</v>
      </c>
      <c r="Z1937" s="17">
        <v>0.16153060978022599</v>
      </c>
      <c r="AA1937" s="17">
        <v>0.137768459255868</v>
      </c>
      <c r="AB1937" s="17">
        <v>0.126415515644171</v>
      </c>
      <c r="AC1937" s="17">
        <v>4.7394104480271898E-2</v>
      </c>
      <c r="AD1937" s="17">
        <v>0.109965843068294</v>
      </c>
      <c r="AE1937" s="17"/>
      <c r="AF1937" s="17">
        <v>0.147946818233546</v>
      </c>
      <c r="AG1937" s="17">
        <v>0.14398182092762599</v>
      </c>
      <c r="AH1937" s="17"/>
      <c r="AI1937" s="17">
        <v>0.105806931378491</v>
      </c>
      <c r="AJ1937" s="17">
        <v>0.14852196193182399</v>
      </c>
      <c r="AK1937" s="17">
        <v>0.131270221760177</v>
      </c>
      <c r="AL1937" s="17">
        <v>0.14119526503056301</v>
      </c>
      <c r="AM1937" s="17">
        <v>0.157565923370352</v>
      </c>
      <c r="AN1937" s="17">
        <v>0.17119230011800099</v>
      </c>
      <c r="AO1937" s="17">
        <v>0.17361078049251399</v>
      </c>
      <c r="AP1937" s="17"/>
      <c r="AQ1937" s="17">
        <v>0.10590172829644499</v>
      </c>
      <c r="AR1937" s="17">
        <v>0.20621262109164801</v>
      </c>
      <c r="AS1937" s="17"/>
      <c r="AT1937" s="17">
        <v>7.8067002331446894E-2</v>
      </c>
      <c r="AU1937" s="17">
        <v>0.13344126354563601</v>
      </c>
      <c r="AV1937" s="17">
        <v>0.217075654583363</v>
      </c>
      <c r="AW1937" s="17"/>
      <c r="AX1937" s="17">
        <v>0.132577301783911</v>
      </c>
      <c r="AY1937" s="17">
        <v>0.15140717978915</v>
      </c>
      <c r="AZ1937" s="17"/>
      <c r="BA1937" s="17">
        <v>0.187247858567644</v>
      </c>
      <c r="BB1937" s="17">
        <v>0.14863114555089599</v>
      </c>
      <c r="BC1937" s="17">
        <v>0.112272891306839</v>
      </c>
      <c r="BD1937" s="17">
        <v>0.22408417515356599</v>
      </c>
      <c r="BE1937" s="17">
        <v>0.216992323295332</v>
      </c>
      <c r="BF1937" s="17"/>
      <c r="BG1937" s="17">
        <v>0.15763969198022201</v>
      </c>
      <c r="BH1937" s="17">
        <v>0.218788563317137</v>
      </c>
    </row>
    <row r="1938" spans="2:60" x14ac:dyDescent="0.35">
      <c r="B1938" t="s">
        <v>578</v>
      </c>
      <c r="C1938" s="17">
        <v>9.4268257205218697E-2</v>
      </c>
      <c r="D1938" s="17">
        <v>9.8652214775981795E-2</v>
      </c>
      <c r="E1938" s="17">
        <v>8.8373569134270594E-2</v>
      </c>
      <c r="F1938" s="17"/>
      <c r="G1938" s="17">
        <v>0.141178282049088</v>
      </c>
      <c r="H1938" s="17">
        <v>0.132994624793006</v>
      </c>
      <c r="I1938" s="17">
        <v>7.52107036197215E-2</v>
      </c>
      <c r="J1938" s="17">
        <v>9.4151402776123397E-2</v>
      </c>
      <c r="K1938" s="17">
        <v>8.05953312005218E-2</v>
      </c>
      <c r="L1938" s="17">
        <v>6.0007823346765798E-2</v>
      </c>
      <c r="M1938" s="17"/>
      <c r="N1938" s="17">
        <v>0.12041167431079899</v>
      </c>
      <c r="O1938" s="17">
        <v>0.10892682611059699</v>
      </c>
      <c r="P1938" s="17">
        <v>7.5952208104029501E-2</v>
      </c>
      <c r="Q1938" s="17">
        <v>8.5470663472213507E-2</v>
      </c>
      <c r="R1938" s="17">
        <v>8.2755961198255207E-2</v>
      </c>
      <c r="S1938" s="17"/>
      <c r="T1938" s="17">
        <v>0.110095001708039</v>
      </c>
      <c r="U1938" s="17">
        <v>9.80938227100972E-2</v>
      </c>
      <c r="V1938" s="17">
        <v>7.4334969091569406E-2</v>
      </c>
      <c r="W1938" s="17">
        <v>0.111471919529263</v>
      </c>
      <c r="X1938" s="17"/>
      <c r="Y1938" s="17">
        <v>9.4623322547614894E-2</v>
      </c>
      <c r="Z1938" s="17">
        <v>9.8582959393817796E-2</v>
      </c>
      <c r="AA1938" s="17">
        <v>9.5468445888892695E-2</v>
      </c>
      <c r="AB1938" s="17">
        <v>0.11579084201871701</v>
      </c>
      <c r="AC1938" s="17">
        <v>9.6755516787710799E-2</v>
      </c>
      <c r="AD1938" s="17">
        <v>5.9953137698899699E-2</v>
      </c>
      <c r="AE1938" s="17"/>
      <c r="AF1938" s="17">
        <v>8.83524451983842E-2</v>
      </c>
      <c r="AG1938" s="17">
        <v>0.10443296146044501</v>
      </c>
      <c r="AH1938" s="17"/>
      <c r="AI1938" s="17">
        <v>7.4951326641291199E-2</v>
      </c>
      <c r="AJ1938" s="17">
        <v>0.110667761062837</v>
      </c>
      <c r="AK1938" s="17">
        <v>0.10605797881290401</v>
      </c>
      <c r="AL1938" s="17">
        <v>0.105857030956185</v>
      </c>
      <c r="AM1938" s="17">
        <v>8.0272668453151202E-2</v>
      </c>
      <c r="AN1938" s="17">
        <v>8.0310928409290799E-2</v>
      </c>
      <c r="AO1938" s="17">
        <v>3.8806347392079998E-2</v>
      </c>
      <c r="AP1938" s="17"/>
      <c r="AQ1938" s="17">
        <v>7.6217513465534903E-2</v>
      </c>
      <c r="AR1938" s="17">
        <v>0.10876991856938301</v>
      </c>
      <c r="AS1938" s="17"/>
      <c r="AT1938" s="17">
        <v>7.3730296776366694E-2</v>
      </c>
      <c r="AU1938" s="17">
        <v>9.5151082130752795E-2</v>
      </c>
      <c r="AV1938" s="17">
        <v>0.10751830924283701</v>
      </c>
      <c r="AW1938" s="17"/>
      <c r="AX1938" s="17">
        <v>0.108142474650058</v>
      </c>
      <c r="AY1938" s="17">
        <v>8.9256601913589098E-2</v>
      </c>
      <c r="AZ1938" s="17"/>
      <c r="BA1938" s="17">
        <v>0.12293507950174901</v>
      </c>
      <c r="BB1938" s="17">
        <v>9.8235892672810798E-2</v>
      </c>
      <c r="BC1938" s="17">
        <v>9.5872960011381403E-2</v>
      </c>
      <c r="BD1938" s="17">
        <v>0.10597373910604201</v>
      </c>
      <c r="BE1938" s="17">
        <v>8.8537690177970696E-2</v>
      </c>
      <c r="BF1938" s="17"/>
      <c r="BG1938" s="17">
        <v>0.103997744315093</v>
      </c>
      <c r="BH1938" s="17">
        <v>9.2953931454977906E-2</v>
      </c>
    </row>
    <row r="1939" spans="2:60" x14ac:dyDescent="0.35">
      <c r="B1939" t="s">
        <v>579</v>
      </c>
      <c r="C1939" s="17">
        <v>7.5936777953820006E-2</v>
      </c>
      <c r="D1939" s="17">
        <v>8.4331695718353403E-2</v>
      </c>
      <c r="E1939" s="17">
        <v>6.9151581069207796E-2</v>
      </c>
      <c r="F1939" s="17"/>
      <c r="G1939" s="17">
        <v>0.14575893258734299</v>
      </c>
      <c r="H1939" s="17">
        <v>0.100069276428151</v>
      </c>
      <c r="I1939" s="17">
        <v>0.116991108747032</v>
      </c>
      <c r="J1939" s="17">
        <v>4.4652550326215401E-2</v>
      </c>
      <c r="K1939" s="17">
        <v>3.5297734279702099E-2</v>
      </c>
      <c r="L1939" s="17">
        <v>3.8419187775630803E-2</v>
      </c>
      <c r="M1939" s="17"/>
      <c r="N1939" s="17">
        <v>6.0867184183313099E-2</v>
      </c>
      <c r="O1939" s="17">
        <v>7.8722621936519604E-2</v>
      </c>
      <c r="P1939" s="17">
        <v>7.6422376261468597E-2</v>
      </c>
      <c r="Q1939" s="17">
        <v>0.102899806019931</v>
      </c>
      <c r="R1939" s="17">
        <v>8.2773587641388896E-2</v>
      </c>
      <c r="S1939" s="17"/>
      <c r="T1939" s="17">
        <v>7.6188971745109399E-2</v>
      </c>
      <c r="U1939" s="17">
        <v>7.94012981505854E-2</v>
      </c>
      <c r="V1939" s="17">
        <v>6.8630669804286296E-2</v>
      </c>
      <c r="W1939" s="17">
        <v>8.4388684700199404E-2</v>
      </c>
      <c r="X1939" s="17"/>
      <c r="Y1939" s="17">
        <v>9.6452953178348705E-2</v>
      </c>
      <c r="Z1939" s="17">
        <v>7.1260133091958305E-2</v>
      </c>
      <c r="AA1939" s="17">
        <v>8.4598321789504105E-2</v>
      </c>
      <c r="AB1939" s="17">
        <v>6.8346027056539693E-2</v>
      </c>
      <c r="AC1939" s="17">
        <v>0</v>
      </c>
      <c r="AD1939" s="17">
        <v>4.3613204080592598E-2</v>
      </c>
      <c r="AE1939" s="17"/>
      <c r="AF1939" s="17">
        <v>8.5915866577045405E-2</v>
      </c>
      <c r="AG1939" s="17">
        <v>6.3254377455753297E-2</v>
      </c>
      <c r="AH1939" s="17"/>
      <c r="AI1939" s="17">
        <v>3.8661536805543802E-2</v>
      </c>
      <c r="AJ1939" s="17">
        <v>8.7120991368327794E-2</v>
      </c>
      <c r="AK1939" s="17">
        <v>5.94460496760768E-2</v>
      </c>
      <c r="AL1939" s="17">
        <v>8.1048486794052799E-2</v>
      </c>
      <c r="AM1939" s="17">
        <v>7.5293015175734904E-2</v>
      </c>
      <c r="AN1939" s="17">
        <v>0.1098725695008</v>
      </c>
      <c r="AO1939" s="17">
        <v>5.9862100274896697E-2</v>
      </c>
      <c r="AP1939" s="17"/>
      <c r="AQ1939" s="17">
        <v>7.1636561978017904E-2</v>
      </c>
      <c r="AR1939" s="17">
        <v>9.2041237194846706E-2</v>
      </c>
      <c r="AS1939" s="17"/>
      <c r="AT1939" s="17">
        <v>5.3411079645964303E-2</v>
      </c>
      <c r="AU1939" s="17">
        <v>7.0227527139224893E-2</v>
      </c>
      <c r="AV1939" s="17">
        <v>0.10061265816022701</v>
      </c>
      <c r="AW1939" s="17"/>
      <c r="AX1939" s="17">
        <v>9.1189520933738305E-2</v>
      </c>
      <c r="AY1939" s="17">
        <v>7.0427170628499694E-2</v>
      </c>
      <c r="AZ1939" s="17"/>
      <c r="BA1939" s="17">
        <v>0.12765161431991201</v>
      </c>
      <c r="BB1939" s="17">
        <v>7.9700473433450894E-2</v>
      </c>
      <c r="BC1939" s="17">
        <v>6.9808432403981893E-2</v>
      </c>
      <c r="BD1939" s="17">
        <v>0.15945840117365401</v>
      </c>
      <c r="BE1939" s="17">
        <v>4.0687650977044798E-2</v>
      </c>
      <c r="BF1939" s="17"/>
      <c r="BG1939" s="17">
        <v>9.0886564772387393E-2</v>
      </c>
      <c r="BH1939" s="17">
        <v>7.0770170915085598E-2</v>
      </c>
    </row>
    <row r="1940" spans="2:60" x14ac:dyDescent="0.35">
      <c r="B1940" t="s">
        <v>94</v>
      </c>
      <c r="C1940" s="17">
        <v>9.6282539865843397E-2</v>
      </c>
      <c r="D1940" s="17">
        <v>9.7461252578304999E-2</v>
      </c>
      <c r="E1940" s="17">
        <v>9.5615300863699501E-2</v>
      </c>
      <c r="F1940" s="17"/>
      <c r="G1940" s="17">
        <v>3.7361108565330599E-2</v>
      </c>
      <c r="H1940" s="17">
        <v>8.5766662987267303E-2</v>
      </c>
      <c r="I1940" s="17">
        <v>0.107388370432004</v>
      </c>
      <c r="J1940" s="17">
        <v>7.9741381857843699E-2</v>
      </c>
      <c r="K1940" s="17">
        <v>0.111206994416656</v>
      </c>
      <c r="L1940" s="17">
        <v>0.131257810065779</v>
      </c>
      <c r="M1940" s="17"/>
      <c r="N1940" s="17">
        <v>8.6389235104157802E-2</v>
      </c>
      <c r="O1940" s="17">
        <v>8.5106955961692404E-2</v>
      </c>
      <c r="P1940" s="17">
        <v>0.104045780833774</v>
      </c>
      <c r="Q1940" s="17">
        <v>0.106768129629343</v>
      </c>
      <c r="R1940" s="17">
        <v>0.102360436392104</v>
      </c>
      <c r="S1940" s="17"/>
      <c r="T1940" s="17">
        <v>0.11165052566308099</v>
      </c>
      <c r="U1940" s="17">
        <v>0.10167600850697101</v>
      </c>
      <c r="V1940" s="17">
        <v>9.2005599352409997E-2</v>
      </c>
      <c r="W1940" s="17">
        <v>8.7499808940085799E-2</v>
      </c>
      <c r="X1940" s="17"/>
      <c r="Y1940" s="17">
        <v>9.6420357764995204E-2</v>
      </c>
      <c r="Z1940" s="17">
        <v>9.9376595836075096E-2</v>
      </c>
      <c r="AA1940" s="17">
        <v>4.7812349337276801E-2</v>
      </c>
      <c r="AB1940" s="17">
        <v>8.9465823208726605E-2</v>
      </c>
      <c r="AC1940" s="17">
        <v>0.257777679641292</v>
      </c>
      <c r="AD1940" s="17">
        <v>9.3415481898380004E-2</v>
      </c>
      <c r="AE1940" s="17"/>
      <c r="AF1940" s="17">
        <v>0.10166354582433899</v>
      </c>
      <c r="AG1940" s="17">
        <v>8.8527620489182696E-2</v>
      </c>
      <c r="AH1940" s="17"/>
      <c r="AI1940" s="17">
        <v>8.8650402344744195E-2</v>
      </c>
      <c r="AJ1940" s="17">
        <v>7.7383990660580507E-2</v>
      </c>
      <c r="AK1940" s="17">
        <v>6.8729350956932403E-2</v>
      </c>
      <c r="AL1940" s="17">
        <v>0.14673272274037899</v>
      </c>
      <c r="AM1940" s="17">
        <v>0.11225985280360599</v>
      </c>
      <c r="AN1940" s="17">
        <v>9.1793934947710598E-2</v>
      </c>
      <c r="AO1940" s="17">
        <v>0.14610086055308</v>
      </c>
      <c r="AP1940" s="17"/>
      <c r="AQ1940" s="17">
        <v>0.132579794482661</v>
      </c>
      <c r="AR1940" s="17">
        <v>5.6845396350987301E-2</v>
      </c>
      <c r="AS1940" s="17"/>
      <c r="AT1940" s="17">
        <v>0.18418930267772701</v>
      </c>
      <c r="AU1940" s="17">
        <v>7.5726397377711502E-2</v>
      </c>
      <c r="AV1940" s="17">
        <v>7.1290330065806706E-2</v>
      </c>
      <c r="AW1940" s="17"/>
      <c r="AX1940" s="17">
        <v>0.108539437172986</v>
      </c>
      <c r="AY1940" s="17">
        <v>9.1855094174399896E-2</v>
      </c>
      <c r="AZ1940" s="17"/>
      <c r="BA1940" s="17">
        <v>4.4238297501783E-2</v>
      </c>
      <c r="BB1940" s="17">
        <v>8.1306590726088798E-2</v>
      </c>
      <c r="BC1940" s="17">
        <v>0.119990119600189</v>
      </c>
      <c r="BD1940" s="17">
        <v>0.128205548965491</v>
      </c>
      <c r="BE1940" s="17">
        <v>8.3081189494553398E-2</v>
      </c>
      <c r="BF1940" s="17"/>
      <c r="BG1940" s="17">
        <v>7.26592612544633E-2</v>
      </c>
      <c r="BH1940" s="17">
        <v>9.4510387687111105E-2</v>
      </c>
    </row>
    <row r="1941" spans="2:60" x14ac:dyDescent="0.35">
      <c r="C1941" s="17"/>
      <c r="D1941" s="17"/>
      <c r="E1941" s="17"/>
      <c r="F1941" s="17"/>
      <c r="G1941" s="17"/>
      <c r="H1941" s="17"/>
      <c r="I1941" s="17"/>
      <c r="J1941" s="17"/>
      <c r="K1941" s="17"/>
      <c r="L1941" s="17"/>
      <c r="M1941" s="17"/>
      <c r="N1941" s="17"/>
      <c r="O1941" s="17"/>
      <c r="P1941" s="17"/>
      <c r="Q1941" s="17"/>
      <c r="R1941" s="17"/>
      <c r="S1941" s="17"/>
      <c r="T1941" s="17"/>
      <c r="U1941" s="17"/>
      <c r="V1941" s="17"/>
      <c r="W1941" s="17"/>
      <c r="X1941" s="17"/>
      <c r="Y1941" s="17"/>
      <c r="Z1941" s="17"/>
      <c r="AA1941" s="17"/>
      <c r="AB1941" s="17"/>
      <c r="AC1941" s="17"/>
      <c r="AD1941" s="17"/>
      <c r="AE1941" s="17"/>
      <c r="AF1941" s="17"/>
      <c r="AG1941" s="17"/>
      <c r="AH1941" s="17"/>
      <c r="AI1941" s="17"/>
      <c r="AJ1941" s="17"/>
      <c r="AK1941" s="17"/>
      <c r="AL1941" s="17"/>
      <c r="AM1941" s="17"/>
      <c r="AN1941" s="17"/>
      <c r="AO1941" s="17"/>
      <c r="AP1941" s="17"/>
      <c r="AQ1941" s="17"/>
      <c r="AR1941" s="17"/>
      <c r="AS1941" s="17"/>
      <c r="AT1941" s="17"/>
      <c r="AU1941" s="17"/>
      <c r="AV1941" s="17"/>
      <c r="AW1941" s="17"/>
      <c r="AX1941" s="17"/>
      <c r="AY1941" s="17"/>
      <c r="AZ1941" s="17"/>
      <c r="BA1941" s="17"/>
      <c r="BB1941" s="17"/>
      <c r="BC1941" s="17"/>
      <c r="BD1941" s="17"/>
      <c r="BE1941" s="17"/>
      <c r="BF1941" s="17"/>
      <c r="BG1941" s="17"/>
      <c r="BH1941" s="17"/>
    </row>
    <row r="1942" spans="2:60" x14ac:dyDescent="0.35">
      <c r="C1942" s="17"/>
      <c r="D1942" s="17"/>
      <c r="E1942" s="17"/>
      <c r="F1942" s="17"/>
      <c r="G1942" s="17"/>
      <c r="H1942" s="17"/>
      <c r="I1942" s="17"/>
      <c r="J1942" s="17"/>
      <c r="K1942" s="17"/>
      <c r="L1942" s="17"/>
      <c r="M1942" s="17"/>
      <c r="N1942" s="17"/>
      <c r="O1942" s="17"/>
      <c r="P1942" s="17"/>
      <c r="Q1942" s="17"/>
      <c r="R1942" s="17"/>
      <c r="S1942" s="17"/>
      <c r="T1942" s="17"/>
      <c r="U1942" s="17"/>
      <c r="V1942" s="17"/>
      <c r="W1942" s="17"/>
      <c r="X1942" s="17"/>
      <c r="Y1942" s="17"/>
      <c r="Z1942" s="17"/>
      <c r="AA1942" s="17"/>
      <c r="AB1942" s="17"/>
      <c r="AC1942" s="17"/>
      <c r="AD1942" s="17"/>
      <c r="AE1942" s="17"/>
      <c r="AF1942" s="17"/>
      <c r="AG1942" s="17"/>
      <c r="AH1942" s="17"/>
      <c r="AI1942" s="17"/>
      <c r="AJ1942" s="17"/>
      <c r="AK1942" s="17"/>
      <c r="AL1942" s="17"/>
      <c r="AM1942" s="17"/>
      <c r="AN1942" s="17"/>
      <c r="AO1942" s="17"/>
      <c r="AP1942" s="17"/>
      <c r="AQ1942" s="17"/>
      <c r="AR1942" s="17"/>
      <c r="AS1942" s="17"/>
      <c r="AT1942" s="17"/>
      <c r="AU1942" s="17"/>
      <c r="AV1942" s="17"/>
      <c r="AW1942" s="17"/>
      <c r="AX1942" s="17"/>
      <c r="AY1942" s="17"/>
      <c r="AZ1942" s="17"/>
      <c r="BA1942" s="17"/>
      <c r="BB1942" s="17"/>
      <c r="BC1942" s="17"/>
      <c r="BD1942" s="17"/>
      <c r="BE1942" s="17"/>
      <c r="BF1942" s="17"/>
      <c r="BG1942" s="17"/>
      <c r="BH1942" s="17"/>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H34"/>
  <sheetViews>
    <sheetView showGridLines="0" topLeftCell="A6" workbookViewId="0">
      <pane xSplit="2" topLeftCell="AU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96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75</v>
      </c>
      <c r="C9" s="17">
        <v>0.46223130613393698</v>
      </c>
      <c r="D9" s="17">
        <v>0.47655910363596199</v>
      </c>
      <c r="E9" s="17">
        <v>0.451294410429743</v>
      </c>
      <c r="F9" s="17"/>
      <c r="G9" s="17">
        <v>0.41275530588118198</v>
      </c>
      <c r="H9" s="17">
        <v>0.43788919660715597</v>
      </c>
      <c r="I9" s="17">
        <v>0.49832855900523698</v>
      </c>
      <c r="J9" s="17">
        <v>0.57003470901883802</v>
      </c>
      <c r="K9" s="17">
        <v>0.47515862893844901</v>
      </c>
      <c r="L9" s="17">
        <v>0.39151356020317901</v>
      </c>
      <c r="M9" s="17"/>
      <c r="N9" s="17">
        <v>0.414112632478223</v>
      </c>
      <c r="O9" s="17">
        <v>0.51165116437542402</v>
      </c>
      <c r="P9" s="17">
        <v>0.471527261051917</v>
      </c>
      <c r="Q9" s="17">
        <v>0.47627752311944799</v>
      </c>
      <c r="R9" s="17">
        <v>0.45480893797973299</v>
      </c>
      <c r="S9" s="17"/>
      <c r="T9" s="17">
        <v>0.414678323752391</v>
      </c>
      <c r="U9" s="17">
        <v>0.443995562597923</v>
      </c>
      <c r="V9" s="17">
        <v>0.47775714076928699</v>
      </c>
      <c r="W9" s="17">
        <v>0.48710022271408099</v>
      </c>
      <c r="X9" s="17"/>
      <c r="Y9" s="17">
        <v>0.420834745439985</v>
      </c>
      <c r="Z9" s="17">
        <v>0.48946639898209499</v>
      </c>
      <c r="AA9" s="17">
        <v>0.45618004760144099</v>
      </c>
      <c r="AB9" s="17">
        <v>0.49639835314103398</v>
      </c>
      <c r="AC9" s="17">
        <v>0.38717708821802099</v>
      </c>
      <c r="AD9" s="17">
        <v>0.46464732567260503</v>
      </c>
      <c r="AE9" s="17"/>
      <c r="AF9" s="17">
        <v>0.47894940621221699</v>
      </c>
      <c r="AG9" s="17">
        <v>0.439776769789816</v>
      </c>
      <c r="AH9" s="17"/>
      <c r="AI9" s="17">
        <v>0.47856643513359398</v>
      </c>
      <c r="AJ9" s="17">
        <v>0.46259725226947201</v>
      </c>
      <c r="AK9" s="17">
        <v>0.51071010233607395</v>
      </c>
      <c r="AL9" s="17">
        <v>0.49072333903863802</v>
      </c>
      <c r="AM9" s="17">
        <v>0.44109746214348799</v>
      </c>
      <c r="AN9" s="17">
        <v>0.41250990762869499</v>
      </c>
      <c r="AO9" s="17">
        <v>0.31564053596104003</v>
      </c>
      <c r="AP9" s="17"/>
      <c r="AQ9" s="17">
        <v>0.35288630911040098</v>
      </c>
      <c r="AR9" s="17">
        <v>0.59235260636072795</v>
      </c>
      <c r="AS9" s="17"/>
      <c r="AT9" s="17">
        <v>0.29824430439015798</v>
      </c>
      <c r="AU9" s="17">
        <v>0.48305095657286601</v>
      </c>
      <c r="AV9" s="17">
        <v>0.55487008108867797</v>
      </c>
      <c r="AW9" s="17"/>
      <c r="AX9" s="17">
        <v>0.42607915629646398</v>
      </c>
      <c r="AY9" s="17">
        <v>0.47529021297009599</v>
      </c>
      <c r="AZ9" s="17"/>
      <c r="BA9" s="17">
        <v>0.43477269152127401</v>
      </c>
      <c r="BB9" s="17">
        <v>0.44945549253390998</v>
      </c>
      <c r="BC9" s="17">
        <v>0.39358088359771298</v>
      </c>
      <c r="BD9" s="17">
        <v>0.43208338596509099</v>
      </c>
      <c r="BE9" s="17">
        <v>0.69622629293863703</v>
      </c>
      <c r="BF9" s="17"/>
      <c r="BG9" s="17">
        <v>0.44603027365063802</v>
      </c>
      <c r="BH9" s="17">
        <v>0.62932358960157797</v>
      </c>
    </row>
    <row r="10" spans="2:60" x14ac:dyDescent="0.35">
      <c r="B10" s="18" t="s">
        <v>76</v>
      </c>
      <c r="C10" s="17">
        <v>0.27179808492955199</v>
      </c>
      <c r="D10" s="17">
        <v>0.28518775952095898</v>
      </c>
      <c r="E10" s="17">
        <v>0.26332554303487299</v>
      </c>
      <c r="F10" s="17"/>
      <c r="G10" s="17">
        <v>0.16932795099711601</v>
      </c>
      <c r="H10" s="17">
        <v>0.18935749750890499</v>
      </c>
      <c r="I10" s="17">
        <v>0.21659379946400301</v>
      </c>
      <c r="J10" s="17">
        <v>0.29862860775828798</v>
      </c>
      <c r="K10" s="17">
        <v>0.36293858580058203</v>
      </c>
      <c r="L10" s="17">
        <v>0.35261565293583702</v>
      </c>
      <c r="M10" s="17"/>
      <c r="N10" s="17">
        <v>0.224986410961178</v>
      </c>
      <c r="O10" s="17">
        <v>0.26999497151520102</v>
      </c>
      <c r="P10" s="17">
        <v>0.294567595779614</v>
      </c>
      <c r="Q10" s="17">
        <v>0.29059163169824798</v>
      </c>
      <c r="R10" s="17">
        <v>0.30561572499279299</v>
      </c>
      <c r="S10" s="17"/>
      <c r="T10" s="17">
        <v>0.31999153707468903</v>
      </c>
      <c r="U10" s="17">
        <v>0.26183331907249402</v>
      </c>
      <c r="V10" s="17">
        <v>0.27687035384895298</v>
      </c>
      <c r="W10" s="17">
        <v>0.238164934774204</v>
      </c>
      <c r="X10" s="17"/>
      <c r="Y10" s="17">
        <v>0.20188820364436</v>
      </c>
      <c r="Z10" s="17">
        <v>0.31762376034574302</v>
      </c>
      <c r="AA10" s="17">
        <v>0.23171002417400799</v>
      </c>
      <c r="AB10" s="17">
        <v>0.30688067071467201</v>
      </c>
      <c r="AC10" s="17">
        <v>0.25598699273974401</v>
      </c>
      <c r="AD10" s="17">
        <v>0.29574616768209999</v>
      </c>
      <c r="AE10" s="17"/>
      <c r="AF10" s="17">
        <v>0.29447097062916799</v>
      </c>
      <c r="AG10" s="17">
        <v>0.244869159522004</v>
      </c>
      <c r="AH10" s="17"/>
      <c r="AI10" s="17">
        <v>0.32606771918823402</v>
      </c>
      <c r="AJ10" s="17">
        <v>0.23848366078490399</v>
      </c>
      <c r="AK10" s="17">
        <v>0.27397220424978502</v>
      </c>
      <c r="AL10" s="17">
        <v>0.25527895686172603</v>
      </c>
      <c r="AM10" s="17">
        <v>0.30266833328890103</v>
      </c>
      <c r="AN10" s="17">
        <v>0.25401266335339101</v>
      </c>
      <c r="AO10" s="17">
        <v>0.268065103385285</v>
      </c>
      <c r="AP10" s="17"/>
      <c r="AQ10" s="17">
        <v>9.9786692691797102E-2</v>
      </c>
      <c r="AR10" s="17">
        <v>0.501977996584131</v>
      </c>
      <c r="AS10" s="17"/>
      <c r="AT10" s="17">
        <v>8.9316686127907302E-2</v>
      </c>
      <c r="AU10" s="17">
        <v>0.244190033770745</v>
      </c>
      <c r="AV10" s="17">
        <v>0.44725304795295601</v>
      </c>
      <c r="AW10" s="17"/>
      <c r="AX10" s="17">
        <v>0.29567096342243099</v>
      </c>
      <c r="AY10" s="17">
        <v>0.26317470575152302</v>
      </c>
      <c r="AZ10" s="17"/>
      <c r="BA10" s="17">
        <v>0.21809221639960299</v>
      </c>
      <c r="BB10" s="17">
        <v>0.20918262699138801</v>
      </c>
      <c r="BC10" s="17">
        <v>0.203899447730988</v>
      </c>
      <c r="BD10" s="17">
        <v>0.26665948966735198</v>
      </c>
      <c r="BE10" s="17">
        <v>0.66004855695179998</v>
      </c>
      <c r="BF10" s="17"/>
      <c r="BG10" s="17">
        <v>0.21126106514885901</v>
      </c>
      <c r="BH10" s="17">
        <v>0.56041009848957901</v>
      </c>
    </row>
    <row r="11" spans="2:60" x14ac:dyDescent="0.35">
      <c r="B11" s="18" t="s">
        <v>77</v>
      </c>
      <c r="C11" s="17">
        <v>0.24191505374637701</v>
      </c>
      <c r="D11" s="17">
        <v>0.223812202043537</v>
      </c>
      <c r="E11" s="17">
        <v>0.26056202442223197</v>
      </c>
      <c r="F11" s="17"/>
      <c r="G11" s="17">
        <v>0.26232543294086602</v>
      </c>
      <c r="H11" s="17">
        <v>0.255543217582891</v>
      </c>
      <c r="I11" s="17">
        <v>0.31082371053702601</v>
      </c>
      <c r="J11" s="17">
        <v>0.23092744865693901</v>
      </c>
      <c r="K11" s="17">
        <v>0.25372133014179699</v>
      </c>
      <c r="L11" s="17">
        <v>0.16330582258345799</v>
      </c>
      <c r="M11" s="17"/>
      <c r="N11" s="17">
        <v>0.20048846397446701</v>
      </c>
      <c r="O11" s="17">
        <v>0.27154007407474101</v>
      </c>
      <c r="P11" s="17">
        <v>0.23315876636733701</v>
      </c>
      <c r="Q11" s="17">
        <v>0.25211422194391298</v>
      </c>
      <c r="R11" s="17">
        <v>0.25585187005426802</v>
      </c>
      <c r="S11" s="17"/>
      <c r="T11" s="17">
        <v>0.195555190736101</v>
      </c>
      <c r="U11" s="17">
        <v>0.27822063965891602</v>
      </c>
      <c r="V11" s="17">
        <v>0.26512372355052199</v>
      </c>
      <c r="W11" s="17">
        <v>0.20628173701914401</v>
      </c>
      <c r="X11" s="17"/>
      <c r="Y11" s="17">
        <v>0.24031861431401999</v>
      </c>
      <c r="Z11" s="17">
        <v>0.24352411060287399</v>
      </c>
      <c r="AA11" s="17">
        <v>0.20420009325493699</v>
      </c>
      <c r="AB11" s="17">
        <v>0.26254908636148799</v>
      </c>
      <c r="AC11" s="17">
        <v>0.12702089147493001</v>
      </c>
      <c r="AD11" s="17">
        <v>0.245791293636233</v>
      </c>
      <c r="AE11" s="17"/>
      <c r="AF11" s="17">
        <v>0.234090043090975</v>
      </c>
      <c r="AG11" s="17">
        <v>0.25290398644598</v>
      </c>
      <c r="AH11" s="17"/>
      <c r="AI11" s="17">
        <v>0.186370813371874</v>
      </c>
      <c r="AJ11" s="17">
        <v>0.23292216849286501</v>
      </c>
      <c r="AK11" s="17">
        <v>0.24657448378430599</v>
      </c>
      <c r="AL11" s="17">
        <v>0.261344690157013</v>
      </c>
      <c r="AM11" s="17">
        <v>0.26807447883860602</v>
      </c>
      <c r="AN11" s="17">
        <v>0.225903191969687</v>
      </c>
      <c r="AO11" s="17">
        <v>0.16745125304969399</v>
      </c>
      <c r="AP11" s="17"/>
      <c r="AQ11" s="17">
        <v>0.26938235046326597</v>
      </c>
      <c r="AR11" s="17">
        <v>0.17790552524616299</v>
      </c>
      <c r="AS11" s="17"/>
      <c r="AT11" s="17">
        <v>0.27547014935809599</v>
      </c>
      <c r="AU11" s="17">
        <v>0.27275770058473903</v>
      </c>
      <c r="AV11" s="17">
        <v>0.181480409776684</v>
      </c>
      <c r="AW11" s="17"/>
      <c r="AX11" s="17">
        <v>0.24942692381041401</v>
      </c>
      <c r="AY11" s="17">
        <v>0.23920161037516499</v>
      </c>
      <c r="AZ11" s="17"/>
      <c r="BA11" s="17">
        <v>0.27976548362241999</v>
      </c>
      <c r="BB11" s="17">
        <v>0.25535762283171298</v>
      </c>
      <c r="BC11" s="17">
        <v>0.27232864720239203</v>
      </c>
      <c r="BD11" s="17">
        <v>0.276227356625322</v>
      </c>
      <c r="BE11" s="17">
        <v>0.116798248266842</v>
      </c>
      <c r="BF11" s="17"/>
      <c r="BG11" s="17">
        <v>0.26105151363692602</v>
      </c>
      <c r="BH11" s="17">
        <v>0.15717880764664599</v>
      </c>
    </row>
    <row r="12" spans="2:60" x14ac:dyDescent="0.35">
      <c r="B12" s="18" t="s">
        <v>78</v>
      </c>
      <c r="C12" s="17">
        <v>0.20874824966489</v>
      </c>
      <c r="D12" s="17">
        <v>0.15019687325988701</v>
      </c>
      <c r="E12" s="17">
        <v>0.26187061855598998</v>
      </c>
      <c r="F12" s="17"/>
      <c r="G12" s="17">
        <v>0.227635081702009</v>
      </c>
      <c r="H12" s="17">
        <v>0.18643928723887401</v>
      </c>
      <c r="I12" s="17">
        <v>0.17422644882544799</v>
      </c>
      <c r="J12" s="17">
        <v>0.18006753675489001</v>
      </c>
      <c r="K12" s="17">
        <v>0.19630976563220001</v>
      </c>
      <c r="L12" s="17">
        <v>0.27551265198547698</v>
      </c>
      <c r="M12" s="17"/>
      <c r="N12" s="17">
        <v>0.18920068254963199</v>
      </c>
      <c r="O12" s="17">
        <v>0.20713825109822601</v>
      </c>
      <c r="P12" s="17">
        <v>0.20778772904736401</v>
      </c>
      <c r="Q12" s="17">
        <v>0.220305380317383</v>
      </c>
      <c r="R12" s="17">
        <v>0.21866948926597099</v>
      </c>
      <c r="S12" s="17"/>
      <c r="T12" s="17">
        <v>0.234037464843285</v>
      </c>
      <c r="U12" s="17">
        <v>0.219717220255812</v>
      </c>
      <c r="V12" s="17">
        <v>0.191541367039779</v>
      </c>
      <c r="W12" s="17">
        <v>0.20868015289050401</v>
      </c>
      <c r="X12" s="17"/>
      <c r="Y12" s="17">
        <v>0.20407081623986301</v>
      </c>
      <c r="Z12" s="17">
        <v>0.221757876369651</v>
      </c>
      <c r="AA12" s="17">
        <v>0.25583976176456702</v>
      </c>
      <c r="AB12" s="17">
        <v>0.22004265021621899</v>
      </c>
      <c r="AC12" s="17">
        <v>0.13652760325468599</v>
      </c>
      <c r="AD12" s="17">
        <v>0.157624024168348</v>
      </c>
      <c r="AE12" s="17"/>
      <c r="AF12" s="17">
        <v>0.19380580208783199</v>
      </c>
      <c r="AG12" s="17">
        <v>0.231612493305803</v>
      </c>
      <c r="AH12" s="17"/>
      <c r="AI12" s="17">
        <v>0.14769314582717599</v>
      </c>
      <c r="AJ12" s="17">
        <v>0.184760908820088</v>
      </c>
      <c r="AK12" s="17">
        <v>0.22840261461167</v>
      </c>
      <c r="AL12" s="17">
        <v>0.22346606413464101</v>
      </c>
      <c r="AM12" s="17">
        <v>0.199641840631371</v>
      </c>
      <c r="AN12" s="17">
        <v>0.229135148123746</v>
      </c>
      <c r="AO12" s="17">
        <v>0.37472939196134503</v>
      </c>
      <c r="AP12" s="17"/>
      <c r="AQ12" s="17">
        <v>0.34872092992871101</v>
      </c>
      <c r="AR12" s="17">
        <v>6.3239871251008203E-2</v>
      </c>
      <c r="AS12" s="17"/>
      <c r="AT12" s="17">
        <v>0.42339166391796201</v>
      </c>
      <c r="AU12" s="17">
        <v>0.19829384033403899</v>
      </c>
      <c r="AV12" s="17">
        <v>8.0999558450738099E-2</v>
      </c>
      <c r="AW12" s="17"/>
      <c r="AX12" s="17">
        <v>0.210616154165017</v>
      </c>
      <c r="AY12" s="17">
        <v>0.20807352379227401</v>
      </c>
      <c r="AZ12" s="17"/>
      <c r="BA12" s="17">
        <v>0.14174376154521101</v>
      </c>
      <c r="BB12" s="17">
        <v>0.26518582981627098</v>
      </c>
      <c r="BC12" s="17">
        <v>0.25284745922305801</v>
      </c>
      <c r="BD12" s="17">
        <v>0.21302344545315499</v>
      </c>
      <c r="BE12" s="17">
        <v>3.1186043010585002E-2</v>
      </c>
      <c r="BF12" s="17"/>
      <c r="BG12" s="17">
        <v>0.236389137491122</v>
      </c>
      <c r="BH12" s="17">
        <v>7.7242224986408994E-2</v>
      </c>
    </row>
    <row r="13" spans="2:60" x14ac:dyDescent="0.35">
      <c r="B13" s="18" t="s">
        <v>79</v>
      </c>
      <c r="C13" s="17">
        <v>0.20096390980553899</v>
      </c>
      <c r="D13" s="17">
        <v>0.202789272825841</v>
      </c>
      <c r="E13" s="17">
        <v>0.20056973404601999</v>
      </c>
      <c r="F13" s="17"/>
      <c r="G13" s="17">
        <v>0.15993781530700499</v>
      </c>
      <c r="H13" s="17">
        <v>0.241901884938753</v>
      </c>
      <c r="I13" s="17">
        <v>0.216424554012453</v>
      </c>
      <c r="J13" s="17">
        <v>0.188831597912685</v>
      </c>
      <c r="K13" s="17">
        <v>0.173201980173564</v>
      </c>
      <c r="L13" s="17">
        <v>0.208581963677402</v>
      </c>
      <c r="M13" s="17"/>
      <c r="N13" s="17">
        <v>0.216397803685136</v>
      </c>
      <c r="O13" s="17">
        <v>0.16970295751762299</v>
      </c>
      <c r="P13" s="17">
        <v>0.22099138647050401</v>
      </c>
      <c r="Q13" s="17">
        <v>0.22477164852227499</v>
      </c>
      <c r="R13" s="17">
        <v>0.16289830146210699</v>
      </c>
      <c r="S13" s="17"/>
      <c r="T13" s="17">
        <v>0.237922374233596</v>
      </c>
      <c r="U13" s="17">
        <v>0.18959376831279501</v>
      </c>
      <c r="V13" s="17">
        <v>0.183261182212962</v>
      </c>
      <c r="W13" s="17">
        <v>0.212821152810687</v>
      </c>
      <c r="X13" s="17"/>
      <c r="Y13" s="17">
        <v>0.24409623448592799</v>
      </c>
      <c r="Z13" s="17">
        <v>0.19001077609988101</v>
      </c>
      <c r="AA13" s="17">
        <v>0.222219633971138</v>
      </c>
      <c r="AB13" s="17">
        <v>0.13828630636997</v>
      </c>
      <c r="AC13" s="17">
        <v>0.154319049849207</v>
      </c>
      <c r="AD13" s="17">
        <v>0.16489160229775901</v>
      </c>
      <c r="AE13" s="17"/>
      <c r="AF13" s="17">
        <v>0.21628273834123601</v>
      </c>
      <c r="AG13" s="17">
        <v>0.181457862389547</v>
      </c>
      <c r="AH13" s="17"/>
      <c r="AI13" s="17">
        <v>0.20171244927409901</v>
      </c>
      <c r="AJ13" s="17">
        <v>0.21289345477535301</v>
      </c>
      <c r="AK13" s="17">
        <v>0.20862191993488599</v>
      </c>
      <c r="AL13" s="17">
        <v>0.18573748627831099</v>
      </c>
      <c r="AM13" s="17">
        <v>0.19965074944852501</v>
      </c>
      <c r="AN13" s="17">
        <v>0.182483639547844</v>
      </c>
      <c r="AO13" s="17">
        <v>0.17454224801656901</v>
      </c>
      <c r="AP13" s="17"/>
      <c r="AQ13" s="17">
        <v>0.13812274064692801</v>
      </c>
      <c r="AR13" s="17">
        <v>0.279209782942759</v>
      </c>
      <c r="AS13" s="17"/>
      <c r="AT13" s="17">
        <v>0.107481121505396</v>
      </c>
      <c r="AU13" s="17">
        <v>0.21837634979956999</v>
      </c>
      <c r="AV13" s="17">
        <v>0.24333246981874901</v>
      </c>
      <c r="AW13" s="17"/>
      <c r="AX13" s="17">
        <v>0.221896796046372</v>
      </c>
      <c r="AY13" s="17">
        <v>0.193402516846617</v>
      </c>
      <c r="AZ13" s="17"/>
      <c r="BA13" s="17">
        <v>0.217203968850815</v>
      </c>
      <c r="BB13" s="17">
        <v>0.16738769361156799</v>
      </c>
      <c r="BC13" s="17">
        <v>0.18730326151690799</v>
      </c>
      <c r="BD13" s="17">
        <v>0.17076335281588201</v>
      </c>
      <c r="BE13" s="17">
        <v>0.31795237102389001</v>
      </c>
      <c r="BF13" s="17"/>
      <c r="BG13" s="17">
        <v>0.17900888540575899</v>
      </c>
      <c r="BH13" s="17">
        <v>0.28067200891812399</v>
      </c>
    </row>
    <row r="14" spans="2:60" x14ac:dyDescent="0.35">
      <c r="B14" s="18" t="s">
        <v>80</v>
      </c>
      <c r="C14" s="17">
        <v>0.187772189355216</v>
      </c>
      <c r="D14" s="17">
        <v>0.192283896278519</v>
      </c>
      <c r="E14" s="17">
        <v>0.18274495867235699</v>
      </c>
      <c r="F14" s="17"/>
      <c r="G14" s="17">
        <v>0.16367747069608099</v>
      </c>
      <c r="H14" s="17">
        <v>0.188811442511198</v>
      </c>
      <c r="I14" s="17">
        <v>0.17185178233150999</v>
      </c>
      <c r="J14" s="17">
        <v>0.14577803770879599</v>
      </c>
      <c r="K14" s="17">
        <v>0.18498015169679899</v>
      </c>
      <c r="L14" s="17">
        <v>0.24724204064661601</v>
      </c>
      <c r="M14" s="17"/>
      <c r="N14" s="17">
        <v>0.17153408715572099</v>
      </c>
      <c r="O14" s="17">
        <v>0.17313494076239599</v>
      </c>
      <c r="P14" s="17">
        <v>0.18380092749475799</v>
      </c>
      <c r="Q14" s="17">
        <v>0.19807890638082201</v>
      </c>
      <c r="R14" s="17">
        <v>0.25277393702420298</v>
      </c>
      <c r="S14" s="17"/>
      <c r="T14" s="17">
        <v>0.20125041679991801</v>
      </c>
      <c r="U14" s="17">
        <v>0.17330945221687399</v>
      </c>
      <c r="V14" s="17">
        <v>0.18642298507260099</v>
      </c>
      <c r="W14" s="17">
        <v>0.192926339681634</v>
      </c>
      <c r="X14" s="17"/>
      <c r="Y14" s="17">
        <v>0.221051748802508</v>
      </c>
      <c r="Z14" s="17">
        <v>0.168085019743135</v>
      </c>
      <c r="AA14" s="17">
        <v>0.17225685809531799</v>
      </c>
      <c r="AB14" s="17">
        <v>0.14457551422360501</v>
      </c>
      <c r="AC14" s="17">
        <v>0.28904119838541698</v>
      </c>
      <c r="AD14" s="17">
        <v>0.19434417622948599</v>
      </c>
      <c r="AE14" s="17"/>
      <c r="AF14" s="17">
        <v>0.177626863285511</v>
      </c>
      <c r="AG14" s="17">
        <v>0.20447626671168301</v>
      </c>
      <c r="AH14" s="17"/>
      <c r="AI14" s="17">
        <v>0.16018716107169201</v>
      </c>
      <c r="AJ14" s="17">
        <v>0.14805506688818901</v>
      </c>
      <c r="AK14" s="17">
        <v>0.1675619182983</v>
      </c>
      <c r="AL14" s="17">
        <v>0.20147866714792201</v>
      </c>
      <c r="AM14" s="17">
        <v>0.20468964855858701</v>
      </c>
      <c r="AN14" s="17">
        <v>0.24071043047573301</v>
      </c>
      <c r="AO14" s="17">
        <v>0.360999535889172</v>
      </c>
      <c r="AP14" s="17"/>
      <c r="AQ14" s="17">
        <v>0.30096199638972398</v>
      </c>
      <c r="AR14" s="17">
        <v>6.7076554563107404E-2</v>
      </c>
      <c r="AS14" s="17"/>
      <c r="AT14" s="17">
        <v>0.37624964745919198</v>
      </c>
      <c r="AU14" s="17">
        <v>0.16002147067855599</v>
      </c>
      <c r="AV14" s="17">
        <v>0.10676960119226001</v>
      </c>
      <c r="AW14" s="17"/>
      <c r="AX14" s="17">
        <v>0.177691194423205</v>
      </c>
      <c r="AY14" s="17">
        <v>0.19141365394929299</v>
      </c>
      <c r="AZ14" s="17"/>
      <c r="BA14" s="17">
        <v>0.15710882301145601</v>
      </c>
      <c r="BB14" s="17">
        <v>0.24519966523469</v>
      </c>
      <c r="BC14" s="17">
        <v>0.24317437300127601</v>
      </c>
      <c r="BD14" s="17">
        <v>9.7990343153919093E-2</v>
      </c>
      <c r="BE14" s="17">
        <v>9.66366870498051E-3</v>
      </c>
      <c r="BF14" s="17"/>
      <c r="BG14" s="17">
        <v>0.22464974318870201</v>
      </c>
      <c r="BH14" s="17">
        <v>3.2035245383351001E-2</v>
      </c>
    </row>
    <row r="15" spans="2:60" x14ac:dyDescent="0.35">
      <c r="B15" s="18" t="s">
        <v>81</v>
      </c>
      <c r="C15" s="17">
        <v>0.17884013855400599</v>
      </c>
      <c r="D15" s="17">
        <v>0.158953482003199</v>
      </c>
      <c r="E15" s="17">
        <v>0.19665533879242</v>
      </c>
      <c r="F15" s="17"/>
      <c r="G15" s="17">
        <v>0.212324135730425</v>
      </c>
      <c r="H15" s="17">
        <v>0.27306682942022098</v>
      </c>
      <c r="I15" s="17">
        <v>0.26685947012720601</v>
      </c>
      <c r="J15" s="17">
        <v>0.158184482362873</v>
      </c>
      <c r="K15" s="17">
        <v>0.109626426792655</v>
      </c>
      <c r="L15" s="17">
        <v>8.0017361725762695E-2</v>
      </c>
      <c r="M15" s="17"/>
      <c r="N15" s="17">
        <v>0.28805317292209198</v>
      </c>
      <c r="O15" s="17">
        <v>0.20947806753409401</v>
      </c>
      <c r="P15" s="17">
        <v>0.149259860533109</v>
      </c>
      <c r="Q15" s="17">
        <v>7.7258386501458706E-2</v>
      </c>
      <c r="R15" s="17">
        <v>0.11209118384094099</v>
      </c>
      <c r="S15" s="17"/>
      <c r="T15" s="17">
        <v>0.158141389973564</v>
      </c>
      <c r="U15" s="17">
        <v>0.17379572572454599</v>
      </c>
      <c r="V15" s="17">
        <v>0.151707251096528</v>
      </c>
      <c r="W15" s="17">
        <v>0.24115673729513901</v>
      </c>
      <c r="X15" s="17"/>
      <c r="Y15" s="17">
        <v>0.19352253373335099</v>
      </c>
      <c r="Z15" s="17">
        <v>0.17134445348451999</v>
      </c>
      <c r="AA15" s="17">
        <v>0.19469817338780501</v>
      </c>
      <c r="AB15" s="17">
        <v>0.186937098623213</v>
      </c>
      <c r="AC15" s="17">
        <v>0.114668030361134</v>
      </c>
      <c r="AD15" s="17">
        <v>0.15677981518377501</v>
      </c>
      <c r="AE15" s="17"/>
      <c r="AF15" s="17">
        <v>0.16640709415394001</v>
      </c>
      <c r="AG15" s="17">
        <v>0.19527451211879199</v>
      </c>
      <c r="AH15" s="17"/>
      <c r="AI15" s="17">
        <v>0.24402890927817</v>
      </c>
      <c r="AJ15" s="17">
        <v>0.21439517088909599</v>
      </c>
      <c r="AK15" s="17">
        <v>0.24643517140188301</v>
      </c>
      <c r="AL15" s="17">
        <v>0.141962003717367</v>
      </c>
      <c r="AM15" s="17">
        <v>0.12791715767887099</v>
      </c>
      <c r="AN15" s="17">
        <v>9.4113248282342701E-2</v>
      </c>
      <c r="AO15" s="17">
        <v>0.108159748147426</v>
      </c>
      <c r="AP15" s="17"/>
      <c r="AQ15" s="17">
        <v>0.196065837844419</v>
      </c>
      <c r="AR15" s="17">
        <v>0.12718822677591701</v>
      </c>
      <c r="AS15" s="17"/>
      <c r="AT15" s="17">
        <v>0.187912440059602</v>
      </c>
      <c r="AU15" s="17">
        <v>0.194407562939514</v>
      </c>
      <c r="AV15" s="17">
        <v>0.14562407288691501</v>
      </c>
      <c r="AW15" s="17"/>
      <c r="AX15" s="17">
        <v>0.15446766241086199</v>
      </c>
      <c r="AY15" s="17">
        <v>0.187643982772142</v>
      </c>
      <c r="AZ15" s="17"/>
      <c r="BA15" s="17">
        <v>0.16717855850209601</v>
      </c>
      <c r="BB15" s="17">
        <v>0.22512571248690599</v>
      </c>
      <c r="BC15" s="17">
        <v>0.16128884958556</v>
      </c>
      <c r="BD15" s="17">
        <v>0.223018614956664</v>
      </c>
      <c r="BE15" s="17">
        <v>8.4772708605957606E-2</v>
      </c>
      <c r="BF15" s="17"/>
      <c r="BG15" s="17">
        <v>0.21160774095750401</v>
      </c>
      <c r="BH15" s="17">
        <v>0.119787939437314</v>
      </c>
    </row>
    <row r="16" spans="2:60" ht="29" x14ac:dyDescent="0.35">
      <c r="B16" s="18" t="s">
        <v>82</v>
      </c>
      <c r="C16" s="17">
        <v>0.17836210496346799</v>
      </c>
      <c r="D16" s="17">
        <v>0.19122841069962801</v>
      </c>
      <c r="E16" s="17">
        <v>0.16707020741426701</v>
      </c>
      <c r="F16" s="17"/>
      <c r="G16" s="17">
        <v>0.10454673092305999</v>
      </c>
      <c r="H16" s="17">
        <v>0.10105924517236101</v>
      </c>
      <c r="I16" s="17">
        <v>9.9651107839750896E-2</v>
      </c>
      <c r="J16" s="17">
        <v>0.176294280853802</v>
      </c>
      <c r="K16" s="17">
        <v>0.24264435530619699</v>
      </c>
      <c r="L16" s="17">
        <v>0.29974843620298902</v>
      </c>
      <c r="M16" s="17"/>
      <c r="N16" s="17">
        <v>0.13813905904931101</v>
      </c>
      <c r="O16" s="17">
        <v>0.13558248474079701</v>
      </c>
      <c r="P16" s="17">
        <v>0.18390949484596</v>
      </c>
      <c r="Q16" s="17">
        <v>0.246627946259521</v>
      </c>
      <c r="R16" s="17">
        <v>0.26418808673403299</v>
      </c>
      <c r="S16" s="17"/>
      <c r="T16" s="17">
        <v>0.177359522212853</v>
      </c>
      <c r="U16" s="17">
        <v>0.20285921654111</v>
      </c>
      <c r="V16" s="17">
        <v>0.170023283917102</v>
      </c>
      <c r="W16" s="17">
        <v>0.17106700901771901</v>
      </c>
      <c r="X16" s="17"/>
      <c r="Y16" s="17">
        <v>0.16053810790117501</v>
      </c>
      <c r="Z16" s="17">
        <v>0.179492956895345</v>
      </c>
      <c r="AA16" s="17">
        <v>0.15568386876293</v>
      </c>
      <c r="AB16" s="17">
        <v>0.17629638061466499</v>
      </c>
      <c r="AC16" s="17">
        <v>0.453558528056139</v>
      </c>
      <c r="AD16" s="17">
        <v>0.21166632776609401</v>
      </c>
      <c r="AE16" s="17"/>
      <c r="AF16" s="17">
        <v>0.171825759153312</v>
      </c>
      <c r="AG16" s="17">
        <v>0.19100287813074801</v>
      </c>
      <c r="AH16" s="17"/>
      <c r="AI16" s="17">
        <v>6.8479497205254106E-2</v>
      </c>
      <c r="AJ16" s="17">
        <v>0.125243286260661</v>
      </c>
      <c r="AK16" s="17">
        <v>0.16968542265286199</v>
      </c>
      <c r="AL16" s="17">
        <v>0.172541565091481</v>
      </c>
      <c r="AM16" s="17">
        <v>0.20939221486161</v>
      </c>
      <c r="AN16" s="17">
        <v>0.30736903489259798</v>
      </c>
      <c r="AO16" s="17">
        <v>0.29038055941345498</v>
      </c>
      <c r="AP16" s="17"/>
      <c r="AQ16" s="17">
        <v>0.29206669786992701</v>
      </c>
      <c r="AR16" s="17">
        <v>8.39265443353885E-2</v>
      </c>
      <c r="AS16" s="17"/>
      <c r="AT16" s="17">
        <v>0.37751324768195399</v>
      </c>
      <c r="AU16" s="17">
        <v>0.132565549009102</v>
      </c>
      <c r="AV16" s="17">
        <v>0.131663369345558</v>
      </c>
      <c r="AW16" s="17"/>
      <c r="AX16" s="17">
        <v>0.18171637355501499</v>
      </c>
      <c r="AY16" s="17">
        <v>0.177150473532491</v>
      </c>
      <c r="AZ16" s="17"/>
      <c r="BA16" s="17">
        <v>0.15110628765290199</v>
      </c>
      <c r="BB16" s="17">
        <v>0.20463161556815301</v>
      </c>
      <c r="BC16" s="17">
        <v>0.21691588441113999</v>
      </c>
      <c r="BD16" s="17">
        <v>0.13178146964874099</v>
      </c>
      <c r="BE16" s="17">
        <v>0.114041429219886</v>
      </c>
      <c r="BF16" s="17"/>
      <c r="BG16" s="17">
        <v>0.19214517216059701</v>
      </c>
      <c r="BH16" s="17">
        <v>0.118534666140754</v>
      </c>
    </row>
    <row r="17" spans="2:60" x14ac:dyDescent="0.35">
      <c r="B17" s="18" t="s">
        <v>83</v>
      </c>
      <c r="C17" s="17">
        <v>0.15492828511642701</v>
      </c>
      <c r="D17" s="17">
        <v>0.14854307823639201</v>
      </c>
      <c r="E17" s="17">
        <v>0.16215907412847999</v>
      </c>
      <c r="F17" s="17"/>
      <c r="G17" s="17">
        <v>5.8118282711652501E-2</v>
      </c>
      <c r="H17" s="17">
        <v>8.1961224624728907E-2</v>
      </c>
      <c r="I17" s="17">
        <v>0.13418506930796301</v>
      </c>
      <c r="J17" s="17">
        <v>0.13143151606477099</v>
      </c>
      <c r="K17" s="17">
        <v>0.21560435555712201</v>
      </c>
      <c r="L17" s="17">
        <v>0.25931754011150598</v>
      </c>
      <c r="M17" s="17"/>
      <c r="N17" s="17">
        <v>0.160813280733483</v>
      </c>
      <c r="O17" s="17">
        <v>0.167280545708345</v>
      </c>
      <c r="P17" s="17">
        <v>0.172456092082649</v>
      </c>
      <c r="Q17" s="17">
        <v>0.11728565036254</v>
      </c>
      <c r="R17" s="17">
        <v>0.109094373887414</v>
      </c>
      <c r="S17" s="17"/>
      <c r="T17" s="17">
        <v>0.17897649485754399</v>
      </c>
      <c r="U17" s="17">
        <v>0.16707824755570999</v>
      </c>
      <c r="V17" s="17">
        <v>0.15247932366691599</v>
      </c>
      <c r="W17" s="17">
        <v>0.131197134090173</v>
      </c>
      <c r="X17" s="17"/>
      <c r="Y17" s="17">
        <v>0.14335497890321</v>
      </c>
      <c r="Z17" s="17">
        <v>0.13946829787849799</v>
      </c>
      <c r="AA17" s="17">
        <v>0.103231505549706</v>
      </c>
      <c r="AB17" s="17">
        <v>0.20854376834636501</v>
      </c>
      <c r="AC17" s="17">
        <v>0.185169215706975</v>
      </c>
      <c r="AD17" s="17">
        <v>0.21263886951592201</v>
      </c>
      <c r="AE17" s="17"/>
      <c r="AF17" s="17">
        <v>0.168693568066246</v>
      </c>
      <c r="AG17" s="17">
        <v>0.13582153027617999</v>
      </c>
      <c r="AH17" s="17"/>
      <c r="AI17" s="17">
        <v>0.14752024540360201</v>
      </c>
      <c r="AJ17" s="17">
        <v>0.16216553019447</v>
      </c>
      <c r="AK17" s="17">
        <v>0.106391728919577</v>
      </c>
      <c r="AL17" s="17">
        <v>0.20244052688130801</v>
      </c>
      <c r="AM17" s="17">
        <v>0.16908483244540701</v>
      </c>
      <c r="AN17" s="17">
        <v>0.16275248337449</v>
      </c>
      <c r="AO17" s="17">
        <v>0.115694186060899</v>
      </c>
      <c r="AP17" s="17"/>
      <c r="AQ17" s="17">
        <v>0.17209994728021299</v>
      </c>
      <c r="AR17" s="17">
        <v>0.14298378265872</v>
      </c>
      <c r="AS17" s="17"/>
      <c r="AT17" s="17">
        <v>0.13794098517251799</v>
      </c>
      <c r="AU17" s="17">
        <v>0.17468349841090899</v>
      </c>
      <c r="AV17" s="17">
        <v>0.13511642061178999</v>
      </c>
      <c r="AW17" s="17"/>
      <c r="AX17" s="17">
        <v>0.181058509353658</v>
      </c>
      <c r="AY17" s="17">
        <v>0.145489505805764</v>
      </c>
      <c r="AZ17" s="17"/>
      <c r="BA17" s="17">
        <v>0.17040122576640401</v>
      </c>
      <c r="BB17" s="17">
        <v>0.15196382823551899</v>
      </c>
      <c r="BC17" s="17">
        <v>0.17020021057748699</v>
      </c>
      <c r="BD17" s="17">
        <v>0.13685914587898201</v>
      </c>
      <c r="BE17" s="17">
        <v>0.12234490296118</v>
      </c>
      <c r="BF17" s="17"/>
      <c r="BG17" s="17">
        <v>0.15626492324639901</v>
      </c>
      <c r="BH17" s="17">
        <v>0.12602110270933001</v>
      </c>
    </row>
    <row r="18" spans="2:60" x14ac:dyDescent="0.35">
      <c r="B18" s="18" t="s">
        <v>84</v>
      </c>
      <c r="C18" s="17">
        <v>0.136166475552434</v>
      </c>
      <c r="D18" s="17">
        <v>0.15978697020548599</v>
      </c>
      <c r="E18" s="17">
        <v>0.115866777154326</v>
      </c>
      <c r="F18" s="17"/>
      <c r="G18" s="17">
        <v>0.160711517082436</v>
      </c>
      <c r="H18" s="17">
        <v>0.171780990955687</v>
      </c>
      <c r="I18" s="17">
        <v>0.13958861037231099</v>
      </c>
      <c r="J18" s="17">
        <v>0.16481050044248999</v>
      </c>
      <c r="K18" s="17">
        <v>0.116679356758356</v>
      </c>
      <c r="L18" s="17">
        <v>8.2631888509502496E-2</v>
      </c>
      <c r="M18" s="17"/>
      <c r="N18" s="17">
        <v>0.11512589957581</v>
      </c>
      <c r="O18" s="17">
        <v>0.151711385635454</v>
      </c>
      <c r="P18" s="17">
        <v>0.13366852961973799</v>
      </c>
      <c r="Q18" s="17">
        <v>0.172227503564016</v>
      </c>
      <c r="R18" s="17">
        <v>0.112012810538948</v>
      </c>
      <c r="S18" s="17"/>
      <c r="T18" s="17">
        <v>0.12769724419030101</v>
      </c>
      <c r="U18" s="17">
        <v>0.12807840987890501</v>
      </c>
      <c r="V18" s="17">
        <v>0.13316200355220301</v>
      </c>
      <c r="W18" s="17">
        <v>0.15399743051412201</v>
      </c>
      <c r="X18" s="17"/>
      <c r="Y18" s="17">
        <v>0.124599364492727</v>
      </c>
      <c r="Z18" s="17">
        <v>0.12932970351114101</v>
      </c>
      <c r="AA18" s="17">
        <v>0.17096410740912099</v>
      </c>
      <c r="AB18" s="17">
        <v>0.15744771421796</v>
      </c>
      <c r="AC18" s="17">
        <v>0.30221169009848398</v>
      </c>
      <c r="AD18" s="17">
        <v>0.15045968292568501</v>
      </c>
      <c r="AE18" s="17"/>
      <c r="AF18" s="17">
        <v>0.138944289742262</v>
      </c>
      <c r="AG18" s="17">
        <v>0.130304338476144</v>
      </c>
      <c r="AH18" s="17"/>
      <c r="AI18" s="17">
        <v>7.2741050044735897E-2</v>
      </c>
      <c r="AJ18" s="17">
        <v>0.15036578648643201</v>
      </c>
      <c r="AK18" s="17">
        <v>0.13038368734069999</v>
      </c>
      <c r="AL18" s="17">
        <v>0.17081594564593899</v>
      </c>
      <c r="AM18" s="17">
        <v>0.155414902317278</v>
      </c>
      <c r="AN18" s="17">
        <v>9.1232566046968694E-2</v>
      </c>
      <c r="AO18" s="17">
        <v>4.82741413974579E-2</v>
      </c>
      <c r="AP18" s="17"/>
      <c r="AQ18" s="17">
        <v>9.2716615698563695E-2</v>
      </c>
      <c r="AR18" s="17">
        <v>0.180440088045526</v>
      </c>
      <c r="AS18" s="17"/>
      <c r="AT18" s="17">
        <v>5.3232266274289598E-2</v>
      </c>
      <c r="AU18" s="17">
        <v>0.15781414599930299</v>
      </c>
      <c r="AV18" s="17">
        <v>0.160886277967761</v>
      </c>
      <c r="AW18" s="17"/>
      <c r="AX18" s="17">
        <v>0.127018170896399</v>
      </c>
      <c r="AY18" s="17">
        <v>0.13947103306143499</v>
      </c>
      <c r="AZ18" s="17"/>
      <c r="BA18" s="17">
        <v>0.120978350482014</v>
      </c>
      <c r="BB18" s="17">
        <v>0.114077283053692</v>
      </c>
      <c r="BC18" s="17">
        <v>0.138088162149866</v>
      </c>
      <c r="BD18" s="17">
        <v>0.15663279950536299</v>
      </c>
      <c r="BE18" s="17">
        <v>0.185926801612807</v>
      </c>
      <c r="BF18" s="17"/>
      <c r="BG18" s="17">
        <v>0.11568717114315701</v>
      </c>
      <c r="BH18" s="17">
        <v>0.17850715156426</v>
      </c>
    </row>
    <row r="19" spans="2:60" x14ac:dyDescent="0.35">
      <c r="B19" s="18" t="s">
        <v>85</v>
      </c>
      <c r="C19" s="17">
        <v>0.126038591827797</v>
      </c>
      <c r="D19" s="17">
        <v>0.12695071623993601</v>
      </c>
      <c r="E19" s="17">
        <v>0.12573499675750099</v>
      </c>
      <c r="F19" s="17"/>
      <c r="G19" s="17">
        <v>0.14264925627292699</v>
      </c>
      <c r="H19" s="17">
        <v>0.11570270170397701</v>
      </c>
      <c r="I19" s="17">
        <v>0.104410387773776</v>
      </c>
      <c r="J19" s="17">
        <v>0.113403855557456</v>
      </c>
      <c r="K19" s="17">
        <v>0.126852473079587</v>
      </c>
      <c r="L19" s="17">
        <v>0.15119240463425301</v>
      </c>
      <c r="M19" s="17"/>
      <c r="N19" s="17">
        <v>0.12509121318434799</v>
      </c>
      <c r="O19" s="17">
        <v>0.12901992953649299</v>
      </c>
      <c r="P19" s="17">
        <v>0.125236074162763</v>
      </c>
      <c r="Q19" s="17">
        <v>0.120225288423573</v>
      </c>
      <c r="R19" s="17">
        <v>0.116295250664252</v>
      </c>
      <c r="S19" s="17"/>
      <c r="T19" s="17">
        <v>0.13444169796260499</v>
      </c>
      <c r="U19" s="17">
        <v>9.7434248137258497E-2</v>
      </c>
      <c r="V19" s="17">
        <v>0.12753423913726999</v>
      </c>
      <c r="W19" s="17">
        <v>0.14255534356883701</v>
      </c>
      <c r="X19" s="17"/>
      <c r="Y19" s="17">
        <v>0.13867155225434899</v>
      </c>
      <c r="Z19" s="17">
        <v>0.128742744167859</v>
      </c>
      <c r="AA19" s="17">
        <v>0.13687486948463201</v>
      </c>
      <c r="AB19" s="17">
        <v>0.10495166627081901</v>
      </c>
      <c r="AC19" s="17">
        <v>8.7433005257827406E-2</v>
      </c>
      <c r="AD19" s="17">
        <v>9.7531692546474202E-2</v>
      </c>
      <c r="AE19" s="17"/>
      <c r="AF19" s="17">
        <v>0.12860743533633401</v>
      </c>
      <c r="AG19" s="17">
        <v>0.124797098030374</v>
      </c>
      <c r="AH19" s="17"/>
      <c r="AI19" s="17">
        <v>0.11009622324420899</v>
      </c>
      <c r="AJ19" s="17">
        <v>0.131727249097182</v>
      </c>
      <c r="AK19" s="17">
        <v>0.14125225750372</v>
      </c>
      <c r="AL19" s="17">
        <v>0.10856381587372101</v>
      </c>
      <c r="AM19" s="17">
        <v>0.11385025059566301</v>
      </c>
      <c r="AN19" s="17">
        <v>0.128461509253364</v>
      </c>
      <c r="AO19" s="17">
        <v>0.174522954632537</v>
      </c>
      <c r="AP19" s="17"/>
      <c r="AQ19" s="17">
        <v>0.19576551011478999</v>
      </c>
      <c r="AR19" s="17">
        <v>5.3725658011487903E-2</v>
      </c>
      <c r="AS19" s="17"/>
      <c r="AT19" s="17">
        <v>0.20669744448854599</v>
      </c>
      <c r="AU19" s="17">
        <v>0.13178214819317399</v>
      </c>
      <c r="AV19" s="17">
        <v>6.65826388956193E-2</v>
      </c>
      <c r="AW19" s="17"/>
      <c r="AX19" s="17">
        <v>0.11223908864457199</v>
      </c>
      <c r="AY19" s="17">
        <v>0.131023258777485</v>
      </c>
      <c r="AZ19" s="17"/>
      <c r="BA19" s="17">
        <v>0.108239628894403</v>
      </c>
      <c r="BB19" s="17">
        <v>0.14759956885078501</v>
      </c>
      <c r="BC19" s="17">
        <v>0.15537507616835</v>
      </c>
      <c r="BD19" s="17">
        <v>5.5153727460506903E-2</v>
      </c>
      <c r="BE19" s="17">
        <v>1.25485720085957E-2</v>
      </c>
      <c r="BF19" s="17"/>
      <c r="BG19" s="17">
        <v>0.13841764167850601</v>
      </c>
      <c r="BH19" s="17">
        <v>2.3339700600642301E-2</v>
      </c>
    </row>
    <row r="20" spans="2:60" x14ac:dyDescent="0.35">
      <c r="B20" s="18" t="s">
        <v>86</v>
      </c>
      <c r="C20" s="17">
        <v>0.118530497839006</v>
      </c>
      <c r="D20" s="17">
        <v>0.10937574267899899</v>
      </c>
      <c r="E20" s="17">
        <v>0.12906947213511499</v>
      </c>
      <c r="F20" s="17"/>
      <c r="G20" s="17">
        <v>0.12267896171158101</v>
      </c>
      <c r="H20" s="17">
        <v>9.1470678943087802E-2</v>
      </c>
      <c r="I20" s="17">
        <v>7.9004665081759198E-2</v>
      </c>
      <c r="J20" s="17">
        <v>0.13229287385917801</v>
      </c>
      <c r="K20" s="17">
        <v>0.159432546940739</v>
      </c>
      <c r="L20" s="17">
        <v>0.12769485577446099</v>
      </c>
      <c r="M20" s="17"/>
      <c r="N20" s="17">
        <v>0.111308454598447</v>
      </c>
      <c r="O20" s="17">
        <v>0.11508737707993499</v>
      </c>
      <c r="P20" s="17">
        <v>0.130093167086095</v>
      </c>
      <c r="Q20" s="17">
        <v>9.2426166961769807E-2</v>
      </c>
      <c r="R20" s="17">
        <v>0.13142630439730099</v>
      </c>
      <c r="S20" s="17"/>
      <c r="T20" s="17">
        <v>0.121438992194787</v>
      </c>
      <c r="U20" s="17">
        <v>0.11244992086936</v>
      </c>
      <c r="V20" s="17">
        <v>0.140311826395073</v>
      </c>
      <c r="W20" s="17">
        <v>8.7042010699286104E-2</v>
      </c>
      <c r="X20" s="17"/>
      <c r="Y20" s="17">
        <v>0.11840896594425</v>
      </c>
      <c r="Z20" s="17">
        <v>0.115820162055738</v>
      </c>
      <c r="AA20" s="17">
        <v>5.4718275316640502E-2</v>
      </c>
      <c r="AB20" s="17">
        <v>0.13447620073977201</v>
      </c>
      <c r="AC20" s="17">
        <v>5.1711350879158097E-2</v>
      </c>
      <c r="AD20" s="17">
        <v>0.14185067493612499</v>
      </c>
      <c r="AE20" s="17"/>
      <c r="AF20" s="17">
        <v>0.113575838895767</v>
      </c>
      <c r="AG20" s="17">
        <v>0.12508978113661301</v>
      </c>
      <c r="AH20" s="17"/>
      <c r="AI20" s="17">
        <v>0.13757801803005601</v>
      </c>
      <c r="AJ20" s="17">
        <v>0.14351236304377701</v>
      </c>
      <c r="AK20" s="17">
        <v>0.117214375961505</v>
      </c>
      <c r="AL20" s="17">
        <v>0.10433015510556901</v>
      </c>
      <c r="AM20" s="17">
        <v>9.5977417379057794E-2</v>
      </c>
      <c r="AN20" s="17">
        <v>0.12924876006959199</v>
      </c>
      <c r="AO20" s="17">
        <v>8.5773918305883295E-2</v>
      </c>
      <c r="AP20" s="17"/>
      <c r="AQ20" s="17">
        <v>7.1047437319285006E-2</v>
      </c>
      <c r="AR20" s="17">
        <v>0.179322921498411</v>
      </c>
      <c r="AS20" s="17"/>
      <c r="AT20" s="17">
        <v>4.7012108067417298E-2</v>
      </c>
      <c r="AU20" s="17">
        <v>0.12574375199690099</v>
      </c>
      <c r="AV20" s="17">
        <v>0.158794007788848</v>
      </c>
      <c r="AW20" s="17"/>
      <c r="AX20" s="17">
        <v>0.119189702390403</v>
      </c>
      <c r="AY20" s="17">
        <v>0.11829237947367099</v>
      </c>
      <c r="AZ20" s="17"/>
      <c r="BA20" s="17">
        <v>0.14140576140483799</v>
      </c>
      <c r="BB20" s="17">
        <v>0.10234378283352701</v>
      </c>
      <c r="BC20" s="17">
        <v>0.108079061886734</v>
      </c>
      <c r="BD20" s="17">
        <v>0.14480498075044099</v>
      </c>
      <c r="BE20" s="17">
        <v>0.156945433302106</v>
      </c>
      <c r="BF20" s="17"/>
      <c r="BG20" s="17">
        <v>0.11145620126821799</v>
      </c>
      <c r="BH20" s="17">
        <v>0.15387047246084101</v>
      </c>
    </row>
    <row r="21" spans="2:60" ht="29" x14ac:dyDescent="0.35">
      <c r="B21" s="18" t="s">
        <v>87</v>
      </c>
      <c r="C21" s="17">
        <v>8.73912210947667E-2</v>
      </c>
      <c r="D21" s="17">
        <v>0.106634640442375</v>
      </c>
      <c r="E21" s="17">
        <v>6.9908257828395104E-2</v>
      </c>
      <c r="F21" s="17"/>
      <c r="G21" s="17">
        <v>8.4372818461429702E-2</v>
      </c>
      <c r="H21" s="17">
        <v>7.3248380466341995E-2</v>
      </c>
      <c r="I21" s="17">
        <v>7.0200230464519994E-2</v>
      </c>
      <c r="J21" s="17">
        <v>0.10506395256116099</v>
      </c>
      <c r="K21" s="17">
        <v>0.10334958415848799</v>
      </c>
      <c r="L21" s="17">
        <v>8.8797099202915702E-2</v>
      </c>
      <c r="M21" s="17"/>
      <c r="N21" s="17">
        <v>6.7946499489668605E-2</v>
      </c>
      <c r="O21" s="17">
        <v>6.61141653447921E-2</v>
      </c>
      <c r="P21" s="17">
        <v>9.0765193220377294E-2</v>
      </c>
      <c r="Q21" s="17">
        <v>0.127408590670613</v>
      </c>
      <c r="R21" s="17">
        <v>0.119579988822634</v>
      </c>
      <c r="S21" s="17"/>
      <c r="T21" s="17">
        <v>8.2535420184714103E-2</v>
      </c>
      <c r="U21" s="17">
        <v>9.9385393593122803E-2</v>
      </c>
      <c r="V21" s="17">
        <v>8.6849233548664195E-2</v>
      </c>
      <c r="W21" s="17">
        <v>8.1275609902991999E-2</v>
      </c>
      <c r="X21" s="17"/>
      <c r="Y21" s="17">
        <v>4.93598495910164E-2</v>
      </c>
      <c r="Z21" s="17">
        <v>0.10638394038900401</v>
      </c>
      <c r="AA21" s="17">
        <v>0.11472669290453701</v>
      </c>
      <c r="AB21" s="17">
        <v>8.21813967804325E-2</v>
      </c>
      <c r="AC21" s="17">
        <v>0.204275641860586</v>
      </c>
      <c r="AD21" s="17">
        <v>0.11457955136968601</v>
      </c>
      <c r="AE21" s="17"/>
      <c r="AF21" s="17">
        <v>8.817613421553E-2</v>
      </c>
      <c r="AG21" s="17">
        <v>8.6545902416559906E-2</v>
      </c>
      <c r="AH21" s="17"/>
      <c r="AI21" s="17">
        <v>6.3689737795728299E-2</v>
      </c>
      <c r="AJ21" s="17">
        <v>7.9632208880705796E-2</v>
      </c>
      <c r="AK21" s="17">
        <v>8.8176978211003898E-2</v>
      </c>
      <c r="AL21" s="17">
        <v>8.6862161238585006E-2</v>
      </c>
      <c r="AM21" s="17">
        <v>9.8874280902381803E-2</v>
      </c>
      <c r="AN21" s="17">
        <v>8.6551193736883705E-2</v>
      </c>
      <c r="AO21" s="17">
        <v>0.10937442719451899</v>
      </c>
      <c r="AP21" s="17"/>
      <c r="AQ21" s="17">
        <v>3.25327714473427E-2</v>
      </c>
      <c r="AR21" s="17">
        <v>0.16185962086776001</v>
      </c>
      <c r="AS21" s="17"/>
      <c r="AT21" s="17">
        <v>2.15967811428989E-2</v>
      </c>
      <c r="AU21" s="17">
        <v>6.4993094747798602E-2</v>
      </c>
      <c r="AV21" s="17">
        <v>0.16863073647789001</v>
      </c>
      <c r="AW21" s="17"/>
      <c r="AX21" s="17">
        <v>8.6153154925190698E-2</v>
      </c>
      <c r="AY21" s="17">
        <v>8.7838436290492997E-2</v>
      </c>
      <c r="AZ21" s="17"/>
      <c r="BA21" s="17">
        <v>0.108589411502415</v>
      </c>
      <c r="BB21" s="17">
        <v>5.6412328649746699E-2</v>
      </c>
      <c r="BC21" s="17">
        <v>5.0601788152842497E-2</v>
      </c>
      <c r="BD21" s="17">
        <v>0.102780609859446</v>
      </c>
      <c r="BE21" s="17">
        <v>0.26355131525344699</v>
      </c>
      <c r="BF21" s="17"/>
      <c r="BG21" s="17">
        <v>6.8584252065942097E-2</v>
      </c>
      <c r="BH21" s="17">
        <v>0.222830953190718</v>
      </c>
    </row>
    <row r="22" spans="2:60" ht="29" x14ac:dyDescent="0.35">
      <c r="B22" s="18" t="s">
        <v>88</v>
      </c>
      <c r="C22" s="17">
        <v>8.1900443702344797E-2</v>
      </c>
      <c r="D22" s="17">
        <v>8.2119719617510301E-2</v>
      </c>
      <c r="E22" s="17">
        <v>7.9973523088409396E-2</v>
      </c>
      <c r="F22" s="17"/>
      <c r="G22" s="17">
        <v>0.130496576302149</v>
      </c>
      <c r="H22" s="17">
        <v>9.7106754263737605E-2</v>
      </c>
      <c r="I22" s="17">
        <v>9.9105125769985897E-2</v>
      </c>
      <c r="J22" s="17">
        <v>9.2500800759913404E-2</v>
      </c>
      <c r="K22" s="17">
        <v>2.9939635603248301E-2</v>
      </c>
      <c r="L22" s="17">
        <v>6.0278861452613498E-2</v>
      </c>
      <c r="M22" s="17"/>
      <c r="N22" s="17">
        <v>8.8440142590721096E-2</v>
      </c>
      <c r="O22" s="17">
        <v>9.0414318362226298E-2</v>
      </c>
      <c r="P22" s="17">
        <v>7.1568063983908498E-2</v>
      </c>
      <c r="Q22" s="17">
        <v>7.6845226098964603E-2</v>
      </c>
      <c r="R22" s="17">
        <v>8.4218260842509204E-2</v>
      </c>
      <c r="S22" s="17"/>
      <c r="T22" s="17">
        <v>6.5133671337716401E-2</v>
      </c>
      <c r="U22" s="17">
        <v>6.8714545372044994E-2</v>
      </c>
      <c r="V22" s="17">
        <v>0.103877663282701</v>
      </c>
      <c r="W22" s="17">
        <v>7.0243863279576504E-2</v>
      </c>
      <c r="X22" s="17"/>
      <c r="Y22" s="17">
        <v>0.11137910387211999</v>
      </c>
      <c r="Z22" s="17">
        <v>6.3964498619189195E-2</v>
      </c>
      <c r="AA22" s="17">
        <v>0.150209194059544</v>
      </c>
      <c r="AB22" s="17">
        <v>5.5324185687036703E-2</v>
      </c>
      <c r="AC22" s="17">
        <v>9.5006426902389599E-2</v>
      </c>
      <c r="AD22" s="17">
        <v>5.9091273481054897E-2</v>
      </c>
      <c r="AE22" s="17"/>
      <c r="AF22" s="17">
        <v>7.7183407764570194E-2</v>
      </c>
      <c r="AG22" s="17">
        <v>8.6795124673634302E-2</v>
      </c>
      <c r="AH22" s="17"/>
      <c r="AI22" s="17">
        <v>5.3950498157688001E-2</v>
      </c>
      <c r="AJ22" s="17">
        <v>6.7296737787272104E-2</v>
      </c>
      <c r="AK22" s="17">
        <v>0.10047689307661101</v>
      </c>
      <c r="AL22" s="17">
        <v>8.4286547631309702E-2</v>
      </c>
      <c r="AM22" s="17">
        <v>7.8022989291576403E-2</v>
      </c>
      <c r="AN22" s="17">
        <v>0.11738533645333001</v>
      </c>
      <c r="AO22" s="17">
        <v>5.36451767363227E-2</v>
      </c>
      <c r="AP22" s="17"/>
      <c r="AQ22" s="17">
        <v>0.118683977986137</v>
      </c>
      <c r="AR22" s="17">
        <v>1.7961868709704999E-2</v>
      </c>
      <c r="AS22" s="17"/>
      <c r="AT22" s="17">
        <v>0.159805698295478</v>
      </c>
      <c r="AU22" s="17">
        <v>6.8387079035766102E-2</v>
      </c>
      <c r="AV22" s="17">
        <v>4.88076909485467E-2</v>
      </c>
      <c r="AW22" s="17"/>
      <c r="AX22" s="17">
        <v>6.3146865315505396E-2</v>
      </c>
      <c r="AY22" s="17">
        <v>8.8674625434255999E-2</v>
      </c>
      <c r="AZ22" s="17"/>
      <c r="BA22" s="17">
        <v>6.0433745660909602E-2</v>
      </c>
      <c r="BB22" s="17">
        <v>0.104512707292315</v>
      </c>
      <c r="BC22" s="17">
        <v>8.7376818081656496E-2</v>
      </c>
      <c r="BD22" s="17">
        <v>0.128964562770467</v>
      </c>
      <c r="BE22" s="17">
        <v>3.5028452159088898E-3</v>
      </c>
      <c r="BF22" s="17"/>
      <c r="BG22" s="17">
        <v>9.4229921902455993E-2</v>
      </c>
      <c r="BH22" s="17">
        <v>3.5280068257340903E-2</v>
      </c>
    </row>
    <row r="23" spans="2:60" ht="29" x14ac:dyDescent="0.35">
      <c r="B23" s="18" t="s">
        <v>89</v>
      </c>
      <c r="C23" s="17">
        <v>4.8653571426273502E-2</v>
      </c>
      <c r="D23" s="17">
        <v>5.51960290365901E-2</v>
      </c>
      <c r="E23" s="17">
        <v>4.0981929495872198E-2</v>
      </c>
      <c r="F23" s="17"/>
      <c r="G23" s="17">
        <v>9.4512671866485598E-2</v>
      </c>
      <c r="H23" s="17">
        <v>6.4150722105741395E-2</v>
      </c>
      <c r="I23" s="17">
        <v>5.35334148472515E-2</v>
      </c>
      <c r="J23" s="17">
        <v>2.9953628111984602E-2</v>
      </c>
      <c r="K23" s="17">
        <v>3.4643449218842499E-2</v>
      </c>
      <c r="L23" s="17">
        <v>3.0298325200340499E-2</v>
      </c>
      <c r="M23" s="17"/>
      <c r="N23" s="17">
        <v>4.2455794842646499E-2</v>
      </c>
      <c r="O23" s="17">
        <v>3.1824737490870697E-2</v>
      </c>
      <c r="P23" s="17">
        <v>5.4862908332721103E-2</v>
      </c>
      <c r="Q23" s="17">
        <v>6.37017791226476E-2</v>
      </c>
      <c r="R23" s="17">
        <v>6.3298096524506298E-2</v>
      </c>
      <c r="S23" s="17"/>
      <c r="T23" s="17">
        <v>6.4073696303768496E-2</v>
      </c>
      <c r="U23" s="17">
        <v>4.4866005795832199E-2</v>
      </c>
      <c r="V23" s="17">
        <v>4.9798377383475999E-2</v>
      </c>
      <c r="W23" s="17">
        <v>3.9175018436983303E-2</v>
      </c>
      <c r="X23" s="17"/>
      <c r="Y23" s="17">
        <v>6.0151711044852001E-2</v>
      </c>
      <c r="Z23" s="17">
        <v>4.3480046084141397E-2</v>
      </c>
      <c r="AA23" s="17">
        <v>6.8234299578918994E-2</v>
      </c>
      <c r="AB23" s="17">
        <v>4.2166236945046502E-2</v>
      </c>
      <c r="AC23" s="17">
        <v>3.51114989273087E-2</v>
      </c>
      <c r="AD23" s="17">
        <v>3.4063559182757899E-2</v>
      </c>
      <c r="AE23" s="17"/>
      <c r="AF23" s="17">
        <v>4.8558680921293597E-2</v>
      </c>
      <c r="AG23" s="17">
        <v>4.9712267461981603E-2</v>
      </c>
      <c r="AH23" s="17"/>
      <c r="AI23" s="17">
        <v>2.40064728067854E-2</v>
      </c>
      <c r="AJ23" s="17">
        <v>3.12373952435798E-2</v>
      </c>
      <c r="AK23" s="17">
        <v>3.21867400990581E-2</v>
      </c>
      <c r="AL23" s="17">
        <v>4.4704599559076803E-2</v>
      </c>
      <c r="AM23" s="17">
        <v>7.7710551211490994E-2</v>
      </c>
      <c r="AN23" s="17">
        <v>5.7179880487596403E-2</v>
      </c>
      <c r="AO23" s="17">
        <v>0.106448849035412</v>
      </c>
      <c r="AP23" s="17"/>
      <c r="AQ23" s="17">
        <v>5.5747602274171498E-2</v>
      </c>
      <c r="AR23" s="17">
        <v>4.2052974205845903E-2</v>
      </c>
      <c r="AS23" s="17"/>
      <c r="AT23" s="17">
        <v>3.4148764154996597E-2</v>
      </c>
      <c r="AU23" s="17">
        <v>4.46495862076439E-2</v>
      </c>
      <c r="AV23" s="17">
        <v>6.2746427922786105E-2</v>
      </c>
      <c r="AW23" s="17"/>
      <c r="AX23" s="17">
        <v>5.0618314276464502E-2</v>
      </c>
      <c r="AY23" s="17">
        <v>4.7943865531796998E-2</v>
      </c>
      <c r="AZ23" s="17"/>
      <c r="BA23" s="17">
        <v>5.6752651776903799E-2</v>
      </c>
      <c r="BB23" s="17">
        <v>4.9034037146113499E-2</v>
      </c>
      <c r="BC23" s="17">
        <v>6.0576924120521999E-2</v>
      </c>
      <c r="BD23" s="17">
        <v>0.107680478500431</v>
      </c>
      <c r="BE23" s="17">
        <v>1.3109449214823999E-2</v>
      </c>
      <c r="BF23" s="17"/>
      <c r="BG23" s="17">
        <v>5.0834643485689598E-2</v>
      </c>
      <c r="BH23" s="17">
        <v>3.7062609983244801E-2</v>
      </c>
    </row>
    <row r="24" spans="2:60" ht="29" x14ac:dyDescent="0.35">
      <c r="B24" s="18" t="s">
        <v>90</v>
      </c>
      <c r="C24" s="17">
        <v>4.18103111763692E-2</v>
      </c>
      <c r="D24" s="17">
        <v>5.64871406557578E-2</v>
      </c>
      <c r="E24" s="17">
        <v>2.6492004870865699E-2</v>
      </c>
      <c r="F24" s="17"/>
      <c r="G24" s="17">
        <v>5.2726795336071101E-2</v>
      </c>
      <c r="H24" s="17">
        <v>7.3063001858437296E-2</v>
      </c>
      <c r="I24" s="17">
        <v>4.4793428012984603E-2</v>
      </c>
      <c r="J24" s="17">
        <v>2.3042646457690601E-2</v>
      </c>
      <c r="K24" s="17">
        <v>2.63025264471069E-2</v>
      </c>
      <c r="L24" s="17">
        <v>3.2896118774774101E-2</v>
      </c>
      <c r="M24" s="17"/>
      <c r="N24" s="17">
        <v>2.6431718802014299E-2</v>
      </c>
      <c r="O24" s="17">
        <v>5.8041036653990498E-2</v>
      </c>
      <c r="P24" s="17">
        <v>4.3858704303122997E-2</v>
      </c>
      <c r="Q24" s="17">
        <v>4.0969710972396003E-2</v>
      </c>
      <c r="R24" s="17">
        <v>3.38435852710504E-2</v>
      </c>
      <c r="S24" s="17"/>
      <c r="T24" s="17">
        <v>5.1333625281925498E-2</v>
      </c>
      <c r="U24" s="17">
        <v>4.0122028926165697E-2</v>
      </c>
      <c r="V24" s="17">
        <v>3.2872891819836603E-2</v>
      </c>
      <c r="W24" s="17">
        <v>5.07595015721303E-2</v>
      </c>
      <c r="X24" s="17"/>
      <c r="Y24" s="17">
        <v>5.1898107791745099E-2</v>
      </c>
      <c r="Z24" s="17">
        <v>3.5930408828105997E-2</v>
      </c>
      <c r="AA24" s="17">
        <v>1.6192020031325E-2</v>
      </c>
      <c r="AB24" s="17">
        <v>4.6694032968767202E-2</v>
      </c>
      <c r="AC24" s="17">
        <v>0</v>
      </c>
      <c r="AD24" s="17">
        <v>4.1628752993057003E-2</v>
      </c>
      <c r="AE24" s="17"/>
      <c r="AF24" s="17">
        <v>3.9997429825215397E-2</v>
      </c>
      <c r="AG24" s="17">
        <v>4.3946863588980797E-2</v>
      </c>
      <c r="AH24" s="17"/>
      <c r="AI24" s="17">
        <v>1.9756839091490199E-2</v>
      </c>
      <c r="AJ24" s="17">
        <v>3.54784472891954E-2</v>
      </c>
      <c r="AK24" s="17">
        <v>3.0657415025124701E-2</v>
      </c>
      <c r="AL24" s="17">
        <v>6.8186486958592599E-2</v>
      </c>
      <c r="AM24" s="17">
        <v>4.7017081613753398E-2</v>
      </c>
      <c r="AN24" s="17">
        <v>5.3666560052688203E-2</v>
      </c>
      <c r="AO24" s="17">
        <v>3.9364661441028202E-2</v>
      </c>
      <c r="AP24" s="17"/>
      <c r="AQ24" s="17">
        <v>4.2157858665127397E-2</v>
      </c>
      <c r="AR24" s="17">
        <v>4.6019864472030797E-2</v>
      </c>
      <c r="AS24" s="17"/>
      <c r="AT24" s="17">
        <v>4.2102384398674197E-2</v>
      </c>
      <c r="AU24" s="17">
        <v>3.8081527590677802E-2</v>
      </c>
      <c r="AV24" s="17">
        <v>4.9096197124912699E-2</v>
      </c>
      <c r="AW24" s="17"/>
      <c r="AX24" s="17">
        <v>5.3831389479675799E-2</v>
      </c>
      <c r="AY24" s="17">
        <v>3.7468048203384799E-2</v>
      </c>
      <c r="AZ24" s="17"/>
      <c r="BA24" s="17">
        <v>6.5095675195969399E-2</v>
      </c>
      <c r="BB24" s="17">
        <v>3.2163184937033899E-2</v>
      </c>
      <c r="BC24" s="17">
        <v>4.8839145647939397E-2</v>
      </c>
      <c r="BD24" s="17">
        <v>6.30003795961631E-2</v>
      </c>
      <c r="BE24" s="17">
        <v>2.42498924511526E-2</v>
      </c>
      <c r="BF24" s="17"/>
      <c r="BG24" s="17">
        <v>3.9845710049989103E-2</v>
      </c>
      <c r="BH24" s="17">
        <v>3.4064702075735198E-2</v>
      </c>
    </row>
    <row r="25" spans="2:60" ht="29" x14ac:dyDescent="0.35">
      <c r="B25" s="18" t="s">
        <v>91</v>
      </c>
      <c r="C25" s="17">
        <v>3.9885496351817103E-2</v>
      </c>
      <c r="D25" s="17">
        <v>3.3377654254291698E-2</v>
      </c>
      <c r="E25" s="17">
        <v>4.5438762994027701E-2</v>
      </c>
      <c r="F25" s="17"/>
      <c r="G25" s="17">
        <v>6.16307211737845E-2</v>
      </c>
      <c r="H25" s="17">
        <v>8.2046765074531097E-2</v>
      </c>
      <c r="I25" s="17">
        <v>5.5001870531224697E-2</v>
      </c>
      <c r="J25" s="17">
        <v>3.89988332720713E-2</v>
      </c>
      <c r="K25" s="17">
        <v>1.4680071239008399E-2</v>
      </c>
      <c r="L25" s="17">
        <v>0</v>
      </c>
      <c r="M25" s="17"/>
      <c r="N25" s="17">
        <v>4.9319535653525197E-2</v>
      </c>
      <c r="O25" s="17">
        <v>3.1205384683275699E-2</v>
      </c>
      <c r="P25" s="17">
        <v>4.1889780377084698E-2</v>
      </c>
      <c r="Q25" s="17">
        <v>4.2902615664043901E-2</v>
      </c>
      <c r="R25" s="17">
        <v>3.0766576123089501E-2</v>
      </c>
      <c r="S25" s="17"/>
      <c r="T25" s="17">
        <v>2.1914177082934298E-2</v>
      </c>
      <c r="U25" s="17">
        <v>5.3178901245239399E-2</v>
      </c>
      <c r="V25" s="17">
        <v>4.1603506480368098E-2</v>
      </c>
      <c r="W25" s="17">
        <v>3.8349773952575897E-2</v>
      </c>
      <c r="X25" s="17"/>
      <c r="Y25" s="17">
        <v>4.6887036503583203E-2</v>
      </c>
      <c r="Z25" s="17">
        <v>3.61005585303305E-2</v>
      </c>
      <c r="AA25" s="17">
        <v>2.0073154128760401E-2</v>
      </c>
      <c r="AB25" s="17">
        <v>2.2995095108613601E-2</v>
      </c>
      <c r="AC25" s="17">
        <v>7.5564122182362206E-2</v>
      </c>
      <c r="AD25" s="17">
        <v>5.0686031257687399E-2</v>
      </c>
      <c r="AE25" s="17"/>
      <c r="AF25" s="17">
        <v>5.2308547933782097E-2</v>
      </c>
      <c r="AG25" s="17">
        <v>2.3058782499999101E-2</v>
      </c>
      <c r="AH25" s="17"/>
      <c r="AI25" s="17">
        <v>3.7114629849146499E-2</v>
      </c>
      <c r="AJ25" s="17">
        <v>5.0559974086841201E-2</v>
      </c>
      <c r="AK25" s="17">
        <v>3.7800859291630802E-2</v>
      </c>
      <c r="AL25" s="17">
        <v>2.18983161316454E-2</v>
      </c>
      <c r="AM25" s="17">
        <v>3.79242503621059E-2</v>
      </c>
      <c r="AN25" s="17">
        <v>5.2548161648639298E-2</v>
      </c>
      <c r="AO25" s="17">
        <v>1.6592448300828299E-2</v>
      </c>
      <c r="AP25" s="17"/>
      <c r="AQ25" s="17">
        <v>4.0008957615364098E-2</v>
      </c>
      <c r="AR25" s="17">
        <v>3.4862015030761903E-2</v>
      </c>
      <c r="AS25" s="17"/>
      <c r="AT25" s="17">
        <v>4.0061967467568398E-2</v>
      </c>
      <c r="AU25" s="17">
        <v>4.4488563818886301E-2</v>
      </c>
      <c r="AV25" s="17">
        <v>2.78114977182157E-2</v>
      </c>
      <c r="AW25" s="17"/>
      <c r="AX25" s="17">
        <v>3.71945227302952E-2</v>
      </c>
      <c r="AY25" s="17">
        <v>4.08575318733558E-2</v>
      </c>
      <c r="AZ25" s="17"/>
      <c r="BA25" s="17">
        <v>4.5160263598776403E-2</v>
      </c>
      <c r="BB25" s="17">
        <v>5.0511161798125197E-2</v>
      </c>
      <c r="BC25" s="17">
        <v>4.7078405650270098E-2</v>
      </c>
      <c r="BD25" s="17">
        <v>3.2181221700393899E-2</v>
      </c>
      <c r="BE25" s="17">
        <v>3.2088779515585201E-3</v>
      </c>
      <c r="BF25" s="17"/>
      <c r="BG25" s="17">
        <v>4.9262898776709502E-2</v>
      </c>
      <c r="BH25" s="17">
        <v>1.05470576551754E-2</v>
      </c>
    </row>
    <row r="26" spans="2:60" x14ac:dyDescent="0.35">
      <c r="B26" s="18" t="s">
        <v>92</v>
      </c>
      <c r="C26" s="17">
        <v>2.9210163929688601E-2</v>
      </c>
      <c r="D26" s="17">
        <v>4.2615303441616202E-2</v>
      </c>
      <c r="E26" s="17">
        <v>1.6940102575513399E-2</v>
      </c>
      <c r="F26" s="17"/>
      <c r="G26" s="17">
        <v>3.0548311099651899E-2</v>
      </c>
      <c r="H26" s="17">
        <v>2.9103524536985999E-2</v>
      </c>
      <c r="I26" s="17">
        <v>2.8039340552189301E-2</v>
      </c>
      <c r="J26" s="17">
        <v>2.19471141143452E-2</v>
      </c>
      <c r="K26" s="17">
        <v>3.3137246278223099E-2</v>
      </c>
      <c r="L26" s="17">
        <v>3.1844116167039097E-2</v>
      </c>
      <c r="M26" s="17"/>
      <c r="N26" s="17">
        <v>3.2577588494441097E-2</v>
      </c>
      <c r="O26" s="17">
        <v>1.99259045089107E-2</v>
      </c>
      <c r="P26" s="17">
        <v>3.2201181418185898E-2</v>
      </c>
      <c r="Q26" s="17">
        <v>2.9794150672147499E-2</v>
      </c>
      <c r="R26" s="17">
        <v>3.9854660002279198E-2</v>
      </c>
      <c r="S26" s="17"/>
      <c r="T26" s="17">
        <v>1.44636694044057E-2</v>
      </c>
      <c r="U26" s="17">
        <v>3.0209220137148999E-2</v>
      </c>
      <c r="V26" s="17">
        <v>3.51227824000638E-2</v>
      </c>
      <c r="W26" s="17">
        <v>2.9388206131923701E-2</v>
      </c>
      <c r="X26" s="17"/>
      <c r="Y26" s="17">
        <v>2.5088676126541701E-2</v>
      </c>
      <c r="Z26" s="17">
        <v>3.46628831768813E-2</v>
      </c>
      <c r="AA26" s="17">
        <v>2.3960005585443901E-2</v>
      </c>
      <c r="AB26" s="17">
        <v>3.6798628829919397E-2</v>
      </c>
      <c r="AC26" s="17">
        <v>4.5217665845632603E-2</v>
      </c>
      <c r="AD26" s="17">
        <v>1.6043352493590499E-2</v>
      </c>
      <c r="AE26" s="17"/>
      <c r="AF26" s="17">
        <v>3.0752085011120901E-2</v>
      </c>
      <c r="AG26" s="17">
        <v>2.7582585513595902E-2</v>
      </c>
      <c r="AH26" s="17"/>
      <c r="AI26" s="17">
        <v>3.52999475105902E-2</v>
      </c>
      <c r="AJ26" s="17">
        <v>3.63164103146804E-2</v>
      </c>
      <c r="AK26" s="17">
        <v>2.282523254188E-2</v>
      </c>
      <c r="AL26" s="17">
        <v>1.16073484875152E-2</v>
      </c>
      <c r="AM26" s="17">
        <v>3.0455893886304299E-2</v>
      </c>
      <c r="AN26" s="17">
        <v>3.2539962751860302E-2</v>
      </c>
      <c r="AO26" s="17">
        <v>4.5786917336653098E-2</v>
      </c>
      <c r="AP26" s="17"/>
      <c r="AQ26" s="17">
        <v>2.28629864051055E-2</v>
      </c>
      <c r="AR26" s="17">
        <v>3.8568286725792301E-2</v>
      </c>
      <c r="AS26" s="17"/>
      <c r="AT26" s="17">
        <v>4.4418170918612996E-3</v>
      </c>
      <c r="AU26" s="17">
        <v>2.8700167051325099E-2</v>
      </c>
      <c r="AV26" s="17">
        <v>4.5285171815093901E-2</v>
      </c>
      <c r="AW26" s="17"/>
      <c r="AX26" s="17">
        <v>3.1373732360788303E-2</v>
      </c>
      <c r="AY26" s="17">
        <v>2.8428638108889501E-2</v>
      </c>
      <c r="AZ26" s="17"/>
      <c r="BA26" s="17">
        <v>4.4874733938039299E-2</v>
      </c>
      <c r="BB26" s="17">
        <v>2.7364903365965199E-2</v>
      </c>
      <c r="BC26" s="17">
        <v>2.02176757917155E-2</v>
      </c>
      <c r="BD26" s="17">
        <v>4.6902774813990598E-2</v>
      </c>
      <c r="BE26" s="17">
        <v>5.18101730626708E-2</v>
      </c>
      <c r="BF26" s="17"/>
      <c r="BG26" s="17">
        <v>3.1449614605105397E-2</v>
      </c>
      <c r="BH26" s="17">
        <v>5.0567216312667501E-2</v>
      </c>
    </row>
    <row r="27" spans="2:60" ht="29" x14ac:dyDescent="0.35">
      <c r="B27" s="18" t="s">
        <v>93</v>
      </c>
      <c r="C27" s="17">
        <v>2.8838523725180001E-2</v>
      </c>
      <c r="D27" s="17">
        <v>3.87230346479581E-2</v>
      </c>
      <c r="E27" s="17">
        <v>1.9904814659457998E-2</v>
      </c>
      <c r="F27" s="17"/>
      <c r="G27" s="17">
        <v>6.0503327799090498E-2</v>
      </c>
      <c r="H27" s="17">
        <v>6.7437466526689097E-2</v>
      </c>
      <c r="I27" s="17">
        <v>3.0404569778744599E-2</v>
      </c>
      <c r="J27" s="17">
        <v>2.1939981288816902E-2</v>
      </c>
      <c r="K27" s="17">
        <v>2.4591970187360702E-3</v>
      </c>
      <c r="L27" s="17">
        <v>2.39543934565977E-3</v>
      </c>
      <c r="M27" s="17"/>
      <c r="N27" s="17">
        <v>2.5676565446568E-2</v>
      </c>
      <c r="O27" s="17">
        <v>2.7406422101050001E-2</v>
      </c>
      <c r="P27" s="17">
        <v>2.94906466879459E-2</v>
      </c>
      <c r="Q27" s="17">
        <v>2.3089958892961501E-2</v>
      </c>
      <c r="R27" s="17">
        <v>3.87371049344271E-2</v>
      </c>
      <c r="S27" s="17"/>
      <c r="T27" s="17">
        <v>2.8290304323963299E-2</v>
      </c>
      <c r="U27" s="17">
        <v>2.6027330836617301E-2</v>
      </c>
      <c r="V27" s="17">
        <v>2.1525217878719E-2</v>
      </c>
      <c r="W27" s="17">
        <v>4.3325535120545003E-2</v>
      </c>
      <c r="X27" s="17"/>
      <c r="Y27" s="17">
        <v>3.4597344462745899E-2</v>
      </c>
      <c r="Z27" s="17">
        <v>3.21120126179507E-2</v>
      </c>
      <c r="AA27" s="17">
        <v>1.0708526526793801E-2</v>
      </c>
      <c r="AB27" s="17">
        <v>1.1626989240481E-2</v>
      </c>
      <c r="AC27" s="17">
        <v>0</v>
      </c>
      <c r="AD27" s="17">
        <v>2.34501134220634E-2</v>
      </c>
      <c r="AE27" s="17"/>
      <c r="AF27" s="17">
        <v>2.39625208770726E-2</v>
      </c>
      <c r="AG27" s="17">
        <v>3.4893628246184097E-2</v>
      </c>
      <c r="AH27" s="17"/>
      <c r="AI27" s="17">
        <v>1.4205760218037201E-2</v>
      </c>
      <c r="AJ27" s="17">
        <v>3.8033117905100298E-2</v>
      </c>
      <c r="AK27" s="17">
        <v>1.7403095414506301E-2</v>
      </c>
      <c r="AL27" s="17">
        <v>2.45843119493135E-2</v>
      </c>
      <c r="AM27" s="17">
        <v>4.2407339644701399E-2</v>
      </c>
      <c r="AN27" s="17">
        <v>1.7667194449452101E-2</v>
      </c>
      <c r="AO27" s="17">
        <v>0</v>
      </c>
      <c r="AP27" s="17"/>
      <c r="AQ27" s="17">
        <v>1.92322807936889E-2</v>
      </c>
      <c r="AR27" s="17">
        <v>4.3050020813571802E-2</v>
      </c>
      <c r="AS27" s="17"/>
      <c r="AT27" s="17">
        <v>1.8006509114631801E-2</v>
      </c>
      <c r="AU27" s="17">
        <v>2.9386211784471601E-2</v>
      </c>
      <c r="AV27" s="17">
        <v>3.8643737578628802E-2</v>
      </c>
      <c r="AW27" s="17"/>
      <c r="AX27" s="17">
        <v>3.3945298195084503E-2</v>
      </c>
      <c r="AY27" s="17">
        <v>2.69938507987963E-2</v>
      </c>
      <c r="AZ27" s="17"/>
      <c r="BA27" s="17">
        <v>4.9839286764049903E-2</v>
      </c>
      <c r="BB27" s="17">
        <v>2.9600761651704399E-2</v>
      </c>
      <c r="BC27" s="17">
        <v>2.6319212213918301E-2</v>
      </c>
      <c r="BD27" s="17">
        <v>6.5943875235722094E-2</v>
      </c>
      <c r="BE27" s="17">
        <v>1.50293194326649E-2</v>
      </c>
      <c r="BF27" s="17"/>
      <c r="BG27" s="17">
        <v>3.4322025552559303E-2</v>
      </c>
      <c r="BH27" s="17">
        <v>2.7925071438495801E-2</v>
      </c>
    </row>
    <row r="28" spans="2:60" x14ac:dyDescent="0.35">
      <c r="B28" s="18" t="s">
        <v>94</v>
      </c>
      <c r="C28" s="17">
        <v>7.07681849861087E-3</v>
      </c>
      <c r="D28" s="17">
        <v>9.9629564592409094E-3</v>
      </c>
      <c r="E28" s="17">
        <v>3.8094027513148302E-3</v>
      </c>
      <c r="F28" s="17"/>
      <c r="G28" s="17">
        <v>1.61490539725688E-2</v>
      </c>
      <c r="H28" s="17">
        <v>4.5892093217359299E-3</v>
      </c>
      <c r="I28" s="17">
        <v>1.2399970228561199E-2</v>
      </c>
      <c r="J28" s="17">
        <v>3.5680535179766402E-3</v>
      </c>
      <c r="K28" s="17">
        <v>4.5491209076583697E-3</v>
      </c>
      <c r="L28" s="17">
        <v>4.42017076760607E-3</v>
      </c>
      <c r="M28" s="17"/>
      <c r="N28" s="17">
        <v>1.3188363995690899E-2</v>
      </c>
      <c r="O28" s="17">
        <v>6.90439986547523E-3</v>
      </c>
      <c r="P28" s="17">
        <v>3.9185165516488598E-3</v>
      </c>
      <c r="Q28" s="17">
        <v>2.7598973572519098E-3</v>
      </c>
      <c r="R28" s="17">
        <v>4.4629720480933097E-3</v>
      </c>
      <c r="S28" s="17"/>
      <c r="T28" s="17">
        <v>5.8459812199081604E-3</v>
      </c>
      <c r="U28" s="17">
        <v>3.8769211499436801E-3</v>
      </c>
      <c r="V28" s="17">
        <v>7.2605409869356896E-3</v>
      </c>
      <c r="W28" s="17">
        <v>1.0439462151795999E-2</v>
      </c>
      <c r="X28" s="17"/>
      <c r="Y28" s="17">
        <v>1.09200562119101E-2</v>
      </c>
      <c r="Z28" s="17">
        <v>6.5004742258116402E-3</v>
      </c>
      <c r="AA28" s="17">
        <v>8.4300155931685706E-3</v>
      </c>
      <c r="AB28" s="17">
        <v>0</v>
      </c>
      <c r="AC28" s="17">
        <v>0</v>
      </c>
      <c r="AD28" s="17">
        <v>4.1018499409715197E-3</v>
      </c>
      <c r="AE28" s="17"/>
      <c r="AF28" s="17">
        <v>6.1092304500216799E-3</v>
      </c>
      <c r="AG28" s="17">
        <v>6.6443988465822498E-3</v>
      </c>
      <c r="AH28" s="17"/>
      <c r="AI28" s="17">
        <v>3.2360241119398003E-2</v>
      </c>
      <c r="AJ28" s="17">
        <v>9.6783225338342993E-3</v>
      </c>
      <c r="AK28" s="17">
        <v>1.7660261464797901E-3</v>
      </c>
      <c r="AL28" s="17">
        <v>8.6293539175616406E-3</v>
      </c>
      <c r="AM28" s="17">
        <v>1.53661015510077E-3</v>
      </c>
      <c r="AN28" s="17">
        <v>3.4993221553872101E-3</v>
      </c>
      <c r="AO28" s="17">
        <v>1.5424874394177401E-2</v>
      </c>
      <c r="AP28" s="17"/>
      <c r="AQ28" s="17">
        <v>5.3227820009965803E-3</v>
      </c>
      <c r="AR28" s="17">
        <v>7.3904439674080001E-3</v>
      </c>
      <c r="AS28" s="17"/>
      <c r="AT28" s="17">
        <v>0</v>
      </c>
      <c r="AU28" s="17">
        <v>9.3935363086921908E-3</v>
      </c>
      <c r="AV28" s="17">
        <v>7.19901046722758E-3</v>
      </c>
      <c r="AW28" s="17"/>
      <c r="AX28" s="17">
        <v>4.6572666963649798E-3</v>
      </c>
      <c r="AY28" s="17">
        <v>7.9508108258399598E-3</v>
      </c>
      <c r="AZ28" s="17"/>
      <c r="BA28" s="17">
        <v>3.7471286882559299E-3</v>
      </c>
      <c r="BB28" s="17">
        <v>1.81736282742129E-3</v>
      </c>
      <c r="BC28" s="17">
        <v>4.2400362927427397E-3</v>
      </c>
      <c r="BD28" s="17">
        <v>2.0615398641551399E-2</v>
      </c>
      <c r="BE28" s="17">
        <v>7.0782486107477099E-3</v>
      </c>
      <c r="BF28" s="17"/>
      <c r="BG28" s="17">
        <v>2.2675405871782502E-3</v>
      </c>
      <c r="BH28" s="17">
        <v>1.0506968097926001E-2</v>
      </c>
    </row>
    <row r="29" spans="2:60" x14ac:dyDescent="0.35">
      <c r="B29" s="18" t="s">
        <v>95</v>
      </c>
      <c r="C29" s="19">
        <v>1.0888755492001301E-2</v>
      </c>
      <c r="D29" s="19">
        <v>7.0712898154741402E-3</v>
      </c>
      <c r="E29" s="19">
        <v>1.4682487489328299E-2</v>
      </c>
      <c r="F29" s="19"/>
      <c r="G29" s="19">
        <v>2.2385002594102199E-2</v>
      </c>
      <c r="H29" s="19">
        <v>6.7362454600681703E-3</v>
      </c>
      <c r="I29" s="19">
        <v>1.5088657743903E-2</v>
      </c>
      <c r="J29" s="19">
        <v>1.3342422002740001E-2</v>
      </c>
      <c r="K29" s="19">
        <v>9.0255076943173106E-3</v>
      </c>
      <c r="L29" s="19">
        <v>4.1089169304061902E-3</v>
      </c>
      <c r="M29" s="19"/>
      <c r="N29" s="19">
        <v>2.2354604420242001E-2</v>
      </c>
      <c r="O29" s="19">
        <v>1.2072539710668601E-2</v>
      </c>
      <c r="P29" s="19">
        <v>3.1761208364708901E-3</v>
      </c>
      <c r="Q29" s="19">
        <v>6.8970648561384601E-3</v>
      </c>
      <c r="R29" s="19">
        <v>0</v>
      </c>
      <c r="S29" s="19"/>
      <c r="T29" s="19">
        <v>6.4872799036043297E-3</v>
      </c>
      <c r="U29" s="19">
        <v>1.4643783256077399E-2</v>
      </c>
      <c r="V29" s="19">
        <v>1.1500617096736301E-2</v>
      </c>
      <c r="W29" s="19">
        <v>9.7741224718576204E-3</v>
      </c>
      <c r="X29" s="19"/>
      <c r="Y29" s="19">
        <v>1.4147698802406501E-2</v>
      </c>
      <c r="Z29" s="19">
        <v>8.0119223191482802E-3</v>
      </c>
      <c r="AA29" s="19">
        <v>0</v>
      </c>
      <c r="AB29" s="19">
        <v>1.2328825469551E-2</v>
      </c>
      <c r="AC29" s="19">
        <v>0</v>
      </c>
      <c r="AD29" s="19">
        <v>1.5011406267434E-2</v>
      </c>
      <c r="AE29" s="19"/>
      <c r="AF29" s="19">
        <v>8.4543712471739398E-3</v>
      </c>
      <c r="AG29" s="19">
        <v>1.2299411328770301E-2</v>
      </c>
      <c r="AH29" s="19"/>
      <c r="AI29" s="19">
        <v>5.2892677514315103E-2</v>
      </c>
      <c r="AJ29" s="19">
        <v>1.8749714869679902E-2</v>
      </c>
      <c r="AK29" s="19">
        <v>3.9817371464623301E-3</v>
      </c>
      <c r="AL29" s="19">
        <v>3.6019985800776E-3</v>
      </c>
      <c r="AM29" s="19">
        <v>2.39905574072388E-3</v>
      </c>
      <c r="AN29" s="19">
        <v>9.2530181823001593E-3</v>
      </c>
      <c r="AO29" s="19">
        <v>0</v>
      </c>
      <c r="AP29" s="19"/>
      <c r="AQ29" s="19">
        <v>9.0698342547305792E-3</v>
      </c>
      <c r="AR29" s="19">
        <v>2.2219384983755801E-3</v>
      </c>
      <c r="AS29" s="19"/>
      <c r="AT29" s="19">
        <v>4.0187369751358004E-3</v>
      </c>
      <c r="AU29" s="19">
        <v>1.31367841248567E-2</v>
      </c>
      <c r="AV29" s="19">
        <v>1.6129131794049901E-3</v>
      </c>
      <c r="AW29" s="19"/>
      <c r="AX29" s="19">
        <v>1.0899520385498501E-2</v>
      </c>
      <c r="AY29" s="19">
        <v>1.08848669890515E-2</v>
      </c>
      <c r="AZ29" s="19"/>
      <c r="BA29" s="19">
        <v>2.0466352527632799E-2</v>
      </c>
      <c r="BB29" s="19">
        <v>4.0323023060685904E-3</v>
      </c>
      <c r="BC29" s="19">
        <v>1.05680235541685E-2</v>
      </c>
      <c r="BD29" s="19">
        <v>0</v>
      </c>
      <c r="BE29" s="19">
        <v>3.57748716235447E-3</v>
      </c>
      <c r="BF29" s="19"/>
      <c r="BG29" s="19">
        <v>7.8660544014017494E-3</v>
      </c>
      <c r="BH29" s="19">
        <v>2.6713732520570002E-3</v>
      </c>
    </row>
    <row r="30" spans="2:60" x14ac:dyDescent="0.35">
      <c r="B30" s="16"/>
    </row>
    <row r="31" spans="2:60" x14ac:dyDescent="0.35">
      <c r="B31" t="s">
        <v>98</v>
      </c>
    </row>
    <row r="32" spans="2:60" x14ac:dyDescent="0.35">
      <c r="B32" t="s">
        <v>99</v>
      </c>
    </row>
    <row r="34" spans="2:2" x14ac:dyDescent="0.35">
      <c r="B34"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M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13" width="20.7265625" customWidth="1"/>
  </cols>
  <sheetData>
    <row r="2" spans="2:13" ht="40" customHeight="1" x14ac:dyDescent="0.35">
      <c r="D2" s="31" t="s">
        <v>115</v>
      </c>
      <c r="E2" s="27"/>
      <c r="F2" s="27"/>
      <c r="G2" s="27"/>
      <c r="H2" s="27"/>
      <c r="I2" s="27"/>
      <c r="J2" s="27"/>
      <c r="K2" s="27"/>
      <c r="L2" s="27"/>
      <c r="M2" s="27"/>
    </row>
    <row r="6" spans="2:13" ht="50.15" customHeight="1" x14ac:dyDescent="0.35">
      <c r="B6" s="20" t="s">
        <v>14</v>
      </c>
      <c r="C6" s="20" t="s">
        <v>100</v>
      </c>
      <c r="D6" s="20" t="s">
        <v>101</v>
      </c>
      <c r="E6" s="20" t="s">
        <v>102</v>
      </c>
      <c r="F6" s="20" t="s">
        <v>103</v>
      </c>
      <c r="G6" s="20" t="s">
        <v>104</v>
      </c>
      <c r="H6" s="20" t="s">
        <v>105</v>
      </c>
      <c r="I6" s="20" t="s">
        <v>106</v>
      </c>
      <c r="J6" s="20" t="s">
        <v>107</v>
      </c>
      <c r="K6" s="20" t="s">
        <v>108</v>
      </c>
      <c r="L6" s="20" t="s">
        <v>109</v>
      </c>
    </row>
    <row r="7" spans="2:13" x14ac:dyDescent="0.35">
      <c r="B7" s="18" t="s">
        <v>110</v>
      </c>
      <c r="C7" s="17">
        <v>6.7612060010551603E-2</v>
      </c>
      <c r="D7" s="17">
        <v>9.2126729697506293E-2</v>
      </c>
      <c r="E7" s="17">
        <v>7.1419187676411103E-2</v>
      </c>
      <c r="F7" s="17">
        <v>0</v>
      </c>
      <c r="G7" s="17">
        <v>5.5733137604899598E-2</v>
      </c>
      <c r="H7" s="17">
        <v>0.182470913024079</v>
      </c>
      <c r="I7" s="17">
        <v>0.11575133950606301</v>
      </c>
      <c r="J7" s="17">
        <v>0.15478119982069299</v>
      </c>
      <c r="K7" s="17">
        <v>9.3550427643434297E-2</v>
      </c>
      <c r="L7" s="17">
        <v>5.22560621481531E-2</v>
      </c>
    </row>
    <row r="8" spans="2:13" x14ac:dyDescent="0.35">
      <c r="B8" s="18" t="s">
        <v>111</v>
      </c>
      <c r="C8" s="17">
        <v>0.25732684129533601</v>
      </c>
      <c r="D8" s="17">
        <v>0.291335710607318</v>
      </c>
      <c r="E8" s="17">
        <v>0.29778651016374602</v>
      </c>
      <c r="F8" s="17">
        <v>0</v>
      </c>
      <c r="G8" s="17">
        <v>0.21490364193783501</v>
      </c>
      <c r="H8" s="17">
        <v>0.49773681568454697</v>
      </c>
      <c r="I8" s="17">
        <v>0.34127423310583299</v>
      </c>
      <c r="J8" s="17">
        <v>0.415525584137032</v>
      </c>
      <c r="K8" s="17">
        <v>0.27088443514947802</v>
      </c>
      <c r="L8" s="17">
        <v>0.19208035111621899</v>
      </c>
    </row>
    <row r="9" spans="2:13" x14ac:dyDescent="0.35">
      <c r="B9" s="18" t="s">
        <v>112</v>
      </c>
      <c r="C9" s="17">
        <v>0.26692815183072099</v>
      </c>
      <c r="D9" s="17">
        <v>0.28949913803184302</v>
      </c>
      <c r="E9" s="17">
        <v>0.362542852661219</v>
      </c>
      <c r="F9" s="17">
        <v>0</v>
      </c>
      <c r="G9" s="17">
        <v>0.32532358452879101</v>
      </c>
      <c r="H9" s="17">
        <v>0.22986201570832701</v>
      </c>
      <c r="I9" s="17">
        <v>0.27329082099482899</v>
      </c>
      <c r="J9" s="17">
        <v>0.24689387085325601</v>
      </c>
      <c r="K9" s="17">
        <v>0.287080630241907</v>
      </c>
      <c r="L9" s="17">
        <v>0.31814200263050302</v>
      </c>
    </row>
    <row r="10" spans="2:13" x14ac:dyDescent="0.35">
      <c r="B10" s="18" t="s">
        <v>113</v>
      </c>
      <c r="C10" s="17">
        <v>0.380030091942411</v>
      </c>
      <c r="D10" s="17">
        <v>0.295731690287099</v>
      </c>
      <c r="E10" s="17">
        <v>0.22601497469644799</v>
      </c>
      <c r="F10" s="17">
        <v>1</v>
      </c>
      <c r="G10" s="17">
        <v>0.35722653615541</v>
      </c>
      <c r="H10" s="17">
        <v>5.26159727561138E-2</v>
      </c>
      <c r="I10" s="17">
        <v>0.18686159063754301</v>
      </c>
      <c r="J10" s="17">
        <v>0.16745321097003801</v>
      </c>
      <c r="K10" s="17">
        <v>0.28896911352280902</v>
      </c>
      <c r="L10" s="17">
        <v>0.39322888698682201</v>
      </c>
    </row>
    <row r="11" spans="2:13" x14ac:dyDescent="0.35">
      <c r="B11" s="18" t="s">
        <v>114</v>
      </c>
      <c r="C11" s="17">
        <v>2.8102854920980799E-2</v>
      </c>
      <c r="D11" s="17">
        <v>3.1306731376234298E-2</v>
      </c>
      <c r="E11" s="17">
        <v>4.2236474802175301E-2</v>
      </c>
      <c r="F11" s="17">
        <v>0</v>
      </c>
      <c r="G11" s="17">
        <v>4.6813099773064498E-2</v>
      </c>
      <c r="H11" s="17">
        <v>3.7314282826932901E-2</v>
      </c>
      <c r="I11" s="17">
        <v>8.2822015755731698E-2</v>
      </c>
      <c r="J11" s="17">
        <v>1.5346134218980401E-2</v>
      </c>
      <c r="K11" s="17">
        <v>5.9515393442371299E-2</v>
      </c>
      <c r="L11" s="17">
        <v>4.4292697118303803E-2</v>
      </c>
    </row>
    <row r="12" spans="2:13" x14ac:dyDescent="0.35">
      <c r="B12" s="16"/>
      <c r="C12" s="16"/>
      <c r="D12" s="16"/>
      <c r="E12" s="16"/>
      <c r="F12" s="16"/>
      <c r="G12" s="16"/>
      <c r="H12" s="16"/>
      <c r="I12" s="16"/>
      <c r="J12" s="16"/>
      <c r="K12" s="16"/>
      <c r="L12" s="16"/>
    </row>
    <row r="13" spans="2:13" x14ac:dyDescent="0.35">
      <c r="B13" t="s">
        <v>98</v>
      </c>
    </row>
    <row r="14" spans="2:13" x14ac:dyDescent="0.35">
      <c r="B14" t="s">
        <v>99</v>
      </c>
    </row>
    <row r="18" spans="2:2" x14ac:dyDescent="0.35">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116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6.7612060010551603E-2</v>
      </c>
      <c r="D9" s="17">
        <v>9.2683624739060402E-2</v>
      </c>
      <c r="E9" s="17">
        <v>4.4865839030495298E-2</v>
      </c>
      <c r="F9" s="17"/>
      <c r="G9" s="17">
        <v>0.102657683827253</v>
      </c>
      <c r="H9" s="17">
        <v>0.106048647529112</v>
      </c>
      <c r="I9" s="17">
        <v>9.0826085113726696E-2</v>
      </c>
      <c r="J9" s="17">
        <v>4.3110165294408698E-2</v>
      </c>
      <c r="K9" s="17">
        <v>2.9671248857332098E-2</v>
      </c>
      <c r="L9" s="17">
        <v>4.4737992690912297E-2</v>
      </c>
      <c r="M9" s="17"/>
      <c r="N9" s="17">
        <v>6.5607313826910499E-2</v>
      </c>
      <c r="O9" s="17">
        <v>4.4344356087838301E-2</v>
      </c>
      <c r="P9" s="17">
        <v>6.5064646120331499E-2</v>
      </c>
      <c r="Q9" s="17">
        <v>9.8575063497528703E-2</v>
      </c>
      <c r="R9" s="17">
        <v>0.1042027875235</v>
      </c>
      <c r="S9" s="17"/>
      <c r="T9" s="17">
        <v>7.7421446742859695E-2</v>
      </c>
      <c r="U9" s="17">
        <v>6.3292258476641994E-2</v>
      </c>
      <c r="V9" s="17">
        <v>6.2878328471823106E-2</v>
      </c>
      <c r="W9" s="17">
        <v>7.1946955873277402E-2</v>
      </c>
      <c r="X9" s="17"/>
      <c r="Y9" s="17">
        <v>0.11093323921706599</v>
      </c>
      <c r="Z9" s="17">
        <v>5.7423504181118898E-2</v>
      </c>
      <c r="AA9" s="17">
        <v>6.2181060081039602E-2</v>
      </c>
      <c r="AB9" s="17">
        <v>3.4995130069812898E-2</v>
      </c>
      <c r="AC9" s="17">
        <v>3.51114989273087E-2</v>
      </c>
      <c r="AD9" s="17">
        <v>1.1389220917827901E-2</v>
      </c>
      <c r="AE9" s="17"/>
      <c r="AF9" s="17">
        <v>7.5907773229071801E-2</v>
      </c>
      <c r="AG9" s="17">
        <v>5.7154270506994002E-2</v>
      </c>
      <c r="AH9" s="17"/>
      <c r="AI9" s="17">
        <v>5.17853731628546E-2</v>
      </c>
      <c r="AJ9" s="17">
        <v>6.2143368832325997E-2</v>
      </c>
      <c r="AK9" s="17">
        <v>3.4939476148663197E-2</v>
      </c>
      <c r="AL9" s="17">
        <v>5.38136557410352E-2</v>
      </c>
      <c r="AM9" s="17">
        <v>8.5132309748012003E-2</v>
      </c>
      <c r="AN9" s="17">
        <v>0.12878369166391701</v>
      </c>
      <c r="AO9" s="17">
        <v>8.4857543126825002E-2</v>
      </c>
      <c r="AP9" s="17"/>
      <c r="AQ9" s="17">
        <v>9.6886396633783997E-2</v>
      </c>
      <c r="AR9" s="17">
        <v>4.8236825780492702E-2</v>
      </c>
      <c r="AS9" s="17"/>
      <c r="AT9" s="17">
        <v>7.6716949077483595E-2</v>
      </c>
      <c r="AU9" s="17">
        <v>4.2690541432977597E-2</v>
      </c>
      <c r="AV9" s="17">
        <v>9.9395375134066002E-2</v>
      </c>
      <c r="AW9" s="17"/>
      <c r="AX9" s="17">
        <v>6.5244088989703006E-2</v>
      </c>
      <c r="AY9" s="17">
        <v>6.8467420289013703E-2</v>
      </c>
      <c r="AZ9" s="17"/>
      <c r="BA9" s="17">
        <v>0.16051675640818899</v>
      </c>
      <c r="BB9" s="17">
        <v>4.4544703908182298E-2</v>
      </c>
      <c r="BC9" s="17">
        <v>7.2589087584771506E-2</v>
      </c>
      <c r="BD9" s="17">
        <v>0.20179215634294001</v>
      </c>
      <c r="BE9" s="17">
        <v>2.2269245453097702E-2</v>
      </c>
      <c r="BF9" s="17"/>
      <c r="BG9" s="17">
        <v>7.1598783290791806E-2</v>
      </c>
      <c r="BH9" s="17">
        <v>6.7739207857468994E-2</v>
      </c>
    </row>
    <row r="10" spans="2:60" x14ac:dyDescent="0.35">
      <c r="B10" s="18" t="s">
        <v>111</v>
      </c>
      <c r="C10" s="17">
        <v>0.25732684129533601</v>
      </c>
      <c r="D10" s="17">
        <v>0.26593088000915499</v>
      </c>
      <c r="E10" s="17">
        <v>0.25040483767627603</v>
      </c>
      <c r="F10" s="17"/>
      <c r="G10" s="17">
        <v>0.221139710408332</v>
      </c>
      <c r="H10" s="17">
        <v>0.23596751726915199</v>
      </c>
      <c r="I10" s="17">
        <v>0.24934528517714999</v>
      </c>
      <c r="J10" s="17">
        <v>0.20259552451267199</v>
      </c>
      <c r="K10" s="17">
        <v>0.26710562430066898</v>
      </c>
      <c r="L10" s="17">
        <v>0.33636204894969901</v>
      </c>
      <c r="M10" s="17"/>
      <c r="N10" s="17">
        <v>0.22627650510372499</v>
      </c>
      <c r="O10" s="17">
        <v>0.212085688910053</v>
      </c>
      <c r="P10" s="17">
        <v>0.26779810822884598</v>
      </c>
      <c r="Q10" s="17">
        <v>0.31389794318057401</v>
      </c>
      <c r="R10" s="17">
        <v>0.29389074528340497</v>
      </c>
      <c r="S10" s="17"/>
      <c r="T10" s="17">
        <v>0.28921943651152798</v>
      </c>
      <c r="U10" s="17">
        <v>0.233336525648387</v>
      </c>
      <c r="V10" s="17">
        <v>0.25184244726139898</v>
      </c>
      <c r="W10" s="17">
        <v>0.26428048023734801</v>
      </c>
      <c r="X10" s="17"/>
      <c r="Y10" s="17">
        <v>0.31128824873301603</v>
      </c>
      <c r="Z10" s="17">
        <v>0.25130865069208302</v>
      </c>
      <c r="AA10" s="17">
        <v>0.17919773557108401</v>
      </c>
      <c r="AB10" s="17">
        <v>0.21127048246400201</v>
      </c>
      <c r="AC10" s="17">
        <v>0.16020185976694901</v>
      </c>
      <c r="AD10" s="17">
        <v>0.19656906955282599</v>
      </c>
      <c r="AE10" s="17"/>
      <c r="AF10" s="17">
        <v>0.26169225035774302</v>
      </c>
      <c r="AG10" s="17">
        <v>0.25464207124682597</v>
      </c>
      <c r="AH10" s="17"/>
      <c r="AI10" s="17">
        <v>0.148394197715561</v>
      </c>
      <c r="AJ10" s="17">
        <v>0.223276810631138</v>
      </c>
      <c r="AK10" s="17">
        <v>0.22115100572973601</v>
      </c>
      <c r="AL10" s="17">
        <v>0.20798383448390201</v>
      </c>
      <c r="AM10" s="17">
        <v>0.29918597962537602</v>
      </c>
      <c r="AN10" s="17">
        <v>0.39293604360484802</v>
      </c>
      <c r="AO10" s="17">
        <v>0.45020676548257599</v>
      </c>
      <c r="AP10" s="17"/>
      <c r="AQ10" s="17">
        <v>0.35491650968754701</v>
      </c>
      <c r="AR10" s="17">
        <v>0.178358125693415</v>
      </c>
      <c r="AS10" s="17"/>
      <c r="AT10" s="17">
        <v>0.37982412282311601</v>
      </c>
      <c r="AU10" s="17">
        <v>0.23081095670386301</v>
      </c>
      <c r="AV10" s="17">
        <v>0.23647812185969</v>
      </c>
      <c r="AW10" s="17"/>
      <c r="AX10" s="17">
        <v>0.271955576965215</v>
      </c>
      <c r="AY10" s="17">
        <v>0.25204263836127599</v>
      </c>
      <c r="AZ10" s="17"/>
      <c r="BA10" s="17">
        <v>0.252028146045709</v>
      </c>
      <c r="BB10" s="17">
        <v>0.253654743526112</v>
      </c>
      <c r="BC10" s="17">
        <v>0.35475728892484798</v>
      </c>
      <c r="BD10" s="17">
        <v>0.29745072370290498</v>
      </c>
      <c r="BE10" s="17">
        <v>4.4919685403319198E-2</v>
      </c>
      <c r="BF10" s="17"/>
      <c r="BG10" s="17">
        <v>0.25327528919716202</v>
      </c>
      <c r="BH10" s="17">
        <v>0.108881308800039</v>
      </c>
    </row>
    <row r="11" spans="2:60" x14ac:dyDescent="0.35">
      <c r="B11" s="18" t="s">
        <v>112</v>
      </c>
      <c r="C11" s="17">
        <v>0.26692815183072099</v>
      </c>
      <c r="D11" s="17">
        <v>0.25967361522708099</v>
      </c>
      <c r="E11" s="17">
        <v>0.27520605907934798</v>
      </c>
      <c r="F11" s="17"/>
      <c r="G11" s="17">
        <v>0.21597479929864</v>
      </c>
      <c r="H11" s="17">
        <v>0.192882994981557</v>
      </c>
      <c r="I11" s="17">
        <v>0.291377097732131</v>
      </c>
      <c r="J11" s="17">
        <v>0.29256669902910198</v>
      </c>
      <c r="K11" s="17">
        <v>0.31534960909351401</v>
      </c>
      <c r="L11" s="17">
        <v>0.28275693519448197</v>
      </c>
      <c r="M11" s="17"/>
      <c r="N11" s="17">
        <v>0.216058447669985</v>
      </c>
      <c r="O11" s="17">
        <v>0.27455350939119</v>
      </c>
      <c r="P11" s="17">
        <v>0.26793831013588099</v>
      </c>
      <c r="Q11" s="17">
        <v>0.30960030060228799</v>
      </c>
      <c r="R11" s="17">
        <v>0.29050249834259401</v>
      </c>
      <c r="S11" s="17"/>
      <c r="T11" s="17">
        <v>0.24971916043058201</v>
      </c>
      <c r="U11" s="17">
        <v>0.26396927715236801</v>
      </c>
      <c r="V11" s="17">
        <v>0.28404347233163302</v>
      </c>
      <c r="W11" s="17">
        <v>0.25444289980352902</v>
      </c>
      <c r="X11" s="17"/>
      <c r="Y11" s="17">
        <v>0.23659097839375301</v>
      </c>
      <c r="Z11" s="17">
        <v>0.29204648007975198</v>
      </c>
      <c r="AA11" s="17">
        <v>0.29635767585689599</v>
      </c>
      <c r="AB11" s="17">
        <v>0.26425398850655202</v>
      </c>
      <c r="AC11" s="17">
        <v>0.37993919084932598</v>
      </c>
      <c r="AD11" s="17">
        <v>0.24837814939927899</v>
      </c>
      <c r="AE11" s="17"/>
      <c r="AF11" s="17">
        <v>0.26694962579425402</v>
      </c>
      <c r="AG11" s="17">
        <v>0.26398852473490197</v>
      </c>
      <c r="AH11" s="17"/>
      <c r="AI11" s="17">
        <v>0.18833022804187699</v>
      </c>
      <c r="AJ11" s="17">
        <v>0.257721491131992</v>
      </c>
      <c r="AK11" s="17">
        <v>0.290556974008361</v>
      </c>
      <c r="AL11" s="17">
        <v>0.27902575317827899</v>
      </c>
      <c r="AM11" s="17">
        <v>0.28606959645985502</v>
      </c>
      <c r="AN11" s="17">
        <v>0.25581075363574202</v>
      </c>
      <c r="AO11" s="17">
        <v>0.19021747000362499</v>
      </c>
      <c r="AP11" s="17"/>
      <c r="AQ11" s="17">
        <v>0.303067491565226</v>
      </c>
      <c r="AR11" s="17">
        <v>0.234151669170307</v>
      </c>
      <c r="AS11" s="17"/>
      <c r="AT11" s="17">
        <v>0.30434100385203</v>
      </c>
      <c r="AU11" s="17">
        <v>0.28905422066527697</v>
      </c>
      <c r="AV11" s="17">
        <v>0.21860468733667701</v>
      </c>
      <c r="AW11" s="17"/>
      <c r="AX11" s="17">
        <v>0.24338231768110899</v>
      </c>
      <c r="AY11" s="17">
        <v>0.27543339580436399</v>
      </c>
      <c r="AZ11" s="17"/>
      <c r="BA11" s="17">
        <v>0.22741295874542999</v>
      </c>
      <c r="BB11" s="17">
        <v>0.311024489759192</v>
      </c>
      <c r="BC11" s="17">
        <v>0.26372999269047898</v>
      </c>
      <c r="BD11" s="17">
        <v>0.23639333157075301</v>
      </c>
      <c r="BE11" s="17">
        <v>0.21479303235036001</v>
      </c>
      <c r="BF11" s="17"/>
      <c r="BG11" s="17">
        <v>0.29151950602746302</v>
      </c>
      <c r="BH11" s="17">
        <v>0.22026400420908401</v>
      </c>
    </row>
    <row r="12" spans="2:60" x14ac:dyDescent="0.35">
      <c r="B12" s="18" t="s">
        <v>113</v>
      </c>
      <c r="C12" s="17">
        <v>0.380030091942411</v>
      </c>
      <c r="D12" s="17">
        <v>0.36323671974343602</v>
      </c>
      <c r="E12" s="17">
        <v>0.39324568840364799</v>
      </c>
      <c r="F12" s="17"/>
      <c r="G12" s="17">
        <v>0.40623348952618799</v>
      </c>
      <c r="H12" s="17">
        <v>0.43813882852262098</v>
      </c>
      <c r="I12" s="17">
        <v>0.334863126485694</v>
      </c>
      <c r="J12" s="17">
        <v>0.42752764898238499</v>
      </c>
      <c r="K12" s="17">
        <v>0.36744456363397499</v>
      </c>
      <c r="L12" s="17">
        <v>0.32488231413796698</v>
      </c>
      <c r="M12" s="17"/>
      <c r="N12" s="17">
        <v>0.43816592144461097</v>
      </c>
      <c r="O12" s="17">
        <v>0.43432160019340399</v>
      </c>
      <c r="P12" s="17">
        <v>0.384842333995977</v>
      </c>
      <c r="Q12" s="17">
        <v>0.27792669271961001</v>
      </c>
      <c r="R12" s="17">
        <v>0.29749741538985602</v>
      </c>
      <c r="S12" s="17"/>
      <c r="T12" s="17">
        <v>0.35622506468503701</v>
      </c>
      <c r="U12" s="17">
        <v>0.41332306178345601</v>
      </c>
      <c r="V12" s="17">
        <v>0.36883795691514198</v>
      </c>
      <c r="W12" s="17">
        <v>0.38582318029989199</v>
      </c>
      <c r="X12" s="17"/>
      <c r="Y12" s="17">
        <v>0.31463887695393</v>
      </c>
      <c r="Z12" s="17">
        <v>0.37144782319200398</v>
      </c>
      <c r="AA12" s="17">
        <v>0.433650399421387</v>
      </c>
      <c r="AB12" s="17">
        <v>0.46660241747818998</v>
      </c>
      <c r="AC12" s="17">
        <v>0.42474745045641599</v>
      </c>
      <c r="AD12" s="17">
        <v>0.50358894440741997</v>
      </c>
      <c r="AE12" s="17"/>
      <c r="AF12" s="17">
        <v>0.37798826717235401</v>
      </c>
      <c r="AG12" s="17">
        <v>0.38418685362572502</v>
      </c>
      <c r="AH12" s="17"/>
      <c r="AI12" s="17">
        <v>0.53871274716789597</v>
      </c>
      <c r="AJ12" s="17">
        <v>0.41730553631225498</v>
      </c>
      <c r="AK12" s="17">
        <v>0.42412322252344498</v>
      </c>
      <c r="AL12" s="17">
        <v>0.43076548145014898</v>
      </c>
      <c r="AM12" s="17">
        <v>0.31405345488958902</v>
      </c>
      <c r="AN12" s="17">
        <v>0.21782543952681199</v>
      </c>
      <c r="AO12" s="17">
        <v>0.27471822138697399</v>
      </c>
      <c r="AP12" s="17"/>
      <c r="AQ12" s="17">
        <v>0.22491437347347301</v>
      </c>
      <c r="AR12" s="17">
        <v>0.52184850899384005</v>
      </c>
      <c r="AS12" s="17"/>
      <c r="AT12" s="17">
        <v>0.23124170468993299</v>
      </c>
      <c r="AU12" s="17">
        <v>0.39688826816493999</v>
      </c>
      <c r="AV12" s="17">
        <v>0.43633514627527797</v>
      </c>
      <c r="AW12" s="17"/>
      <c r="AX12" s="17">
        <v>0.39255347045484701</v>
      </c>
      <c r="AY12" s="17">
        <v>0.37550638770896799</v>
      </c>
      <c r="AZ12" s="17"/>
      <c r="BA12" s="17">
        <v>0.32411960639126097</v>
      </c>
      <c r="BB12" s="17">
        <v>0.37273201482552498</v>
      </c>
      <c r="BC12" s="17">
        <v>0.28258683881107</v>
      </c>
      <c r="BD12" s="17">
        <v>0.25462516359609699</v>
      </c>
      <c r="BE12" s="17">
        <v>0.70845730448993105</v>
      </c>
      <c r="BF12" s="17"/>
      <c r="BG12" s="17">
        <v>0.36139166231464498</v>
      </c>
      <c r="BH12" s="17">
        <v>0.59350968982585905</v>
      </c>
    </row>
    <row r="13" spans="2:60" x14ac:dyDescent="0.35">
      <c r="B13" s="18" t="s">
        <v>114</v>
      </c>
      <c r="C13" s="19">
        <v>2.8102854920980799E-2</v>
      </c>
      <c r="D13" s="19">
        <v>1.8475160281268201E-2</v>
      </c>
      <c r="E13" s="19">
        <v>3.6277575810233303E-2</v>
      </c>
      <c r="F13" s="19"/>
      <c r="G13" s="19">
        <v>5.3994316939586999E-2</v>
      </c>
      <c r="H13" s="19">
        <v>2.69620116975565E-2</v>
      </c>
      <c r="I13" s="19">
        <v>3.35884054912979E-2</v>
      </c>
      <c r="J13" s="19">
        <v>3.41999621814323E-2</v>
      </c>
      <c r="K13" s="19">
        <v>2.0428954114509599E-2</v>
      </c>
      <c r="L13" s="19">
        <v>1.1260709026939699E-2</v>
      </c>
      <c r="M13" s="19"/>
      <c r="N13" s="19">
        <v>5.38918119547677E-2</v>
      </c>
      <c r="O13" s="19">
        <v>3.46948454175149E-2</v>
      </c>
      <c r="P13" s="19">
        <v>1.4356601518965E-2</v>
      </c>
      <c r="Q13" s="19">
        <v>0</v>
      </c>
      <c r="R13" s="19">
        <v>1.3906553460645499E-2</v>
      </c>
      <c r="S13" s="19"/>
      <c r="T13" s="19">
        <v>2.7414891629992898E-2</v>
      </c>
      <c r="U13" s="19">
        <v>2.6078876939146799E-2</v>
      </c>
      <c r="V13" s="19">
        <v>3.2397795020002701E-2</v>
      </c>
      <c r="W13" s="19">
        <v>2.35064837859532E-2</v>
      </c>
      <c r="X13" s="19"/>
      <c r="Y13" s="19">
        <v>2.6548656702234899E-2</v>
      </c>
      <c r="Z13" s="19">
        <v>2.77735418550418E-2</v>
      </c>
      <c r="AA13" s="19">
        <v>2.8613129069592499E-2</v>
      </c>
      <c r="AB13" s="19">
        <v>2.28779814814438E-2</v>
      </c>
      <c r="AC13" s="19">
        <v>0</v>
      </c>
      <c r="AD13" s="19">
        <v>4.0074615722647297E-2</v>
      </c>
      <c r="AE13" s="19"/>
      <c r="AF13" s="19">
        <v>1.7462083446577702E-2</v>
      </c>
      <c r="AG13" s="19">
        <v>4.0028279885552701E-2</v>
      </c>
      <c r="AH13" s="19"/>
      <c r="AI13" s="19">
        <v>7.2777453911811604E-2</v>
      </c>
      <c r="AJ13" s="19">
        <v>3.9552793092289297E-2</v>
      </c>
      <c r="AK13" s="19">
        <v>2.9229321589795101E-2</v>
      </c>
      <c r="AL13" s="19">
        <v>2.84112751466352E-2</v>
      </c>
      <c r="AM13" s="19">
        <v>1.55586592771689E-2</v>
      </c>
      <c r="AN13" s="19">
        <v>4.6440715686800497E-3</v>
      </c>
      <c r="AO13" s="19">
        <v>0</v>
      </c>
      <c r="AP13" s="19"/>
      <c r="AQ13" s="19">
        <v>2.02152286399702E-2</v>
      </c>
      <c r="AR13" s="19">
        <v>1.7404870361944502E-2</v>
      </c>
      <c r="AS13" s="19"/>
      <c r="AT13" s="19">
        <v>7.8762195574386806E-3</v>
      </c>
      <c r="AU13" s="19">
        <v>4.0556013032941998E-2</v>
      </c>
      <c r="AV13" s="19">
        <v>9.1866693942888999E-3</v>
      </c>
      <c r="AW13" s="19"/>
      <c r="AX13" s="19">
        <v>2.6864545909125601E-2</v>
      </c>
      <c r="AY13" s="19">
        <v>2.85501578363784E-2</v>
      </c>
      <c r="AZ13" s="19"/>
      <c r="BA13" s="19">
        <v>3.5922532409409798E-2</v>
      </c>
      <c r="BB13" s="19">
        <v>1.8044047980988201E-2</v>
      </c>
      <c r="BC13" s="19">
        <v>2.6336791988831602E-2</v>
      </c>
      <c r="BD13" s="19">
        <v>9.7386247873056993E-3</v>
      </c>
      <c r="BE13" s="19">
        <v>9.5607323032921906E-3</v>
      </c>
      <c r="BF13" s="19"/>
      <c r="BG13" s="19">
        <v>2.2214759169938099E-2</v>
      </c>
      <c r="BH13" s="19">
        <v>9.6057893075487608E-3</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117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9.2126729697506293E-2</v>
      </c>
      <c r="D9" s="17">
        <v>0.124333079615084</v>
      </c>
      <c r="E9" s="17">
        <v>6.2351754567735403E-2</v>
      </c>
      <c r="F9" s="17"/>
      <c r="G9" s="17">
        <v>0.148657838624108</v>
      </c>
      <c r="H9" s="17">
        <v>0.123638251939657</v>
      </c>
      <c r="I9" s="17">
        <v>0.128883499050364</v>
      </c>
      <c r="J9" s="17">
        <v>4.0991697990670803E-2</v>
      </c>
      <c r="K9" s="17">
        <v>5.8477058087855499E-2</v>
      </c>
      <c r="L9" s="17">
        <v>6.8855072369789605E-2</v>
      </c>
      <c r="M9" s="17"/>
      <c r="N9" s="17">
        <v>8.4335671837978105E-2</v>
      </c>
      <c r="O9" s="17">
        <v>5.5508741872154002E-2</v>
      </c>
      <c r="P9" s="17">
        <v>9.4666289088695205E-2</v>
      </c>
      <c r="Q9" s="17">
        <v>0.13239906208980101</v>
      </c>
      <c r="R9" s="17">
        <v>0.13462905869316</v>
      </c>
      <c r="S9" s="17"/>
      <c r="T9" s="17">
        <v>8.0459189637081693E-2</v>
      </c>
      <c r="U9" s="17">
        <v>7.6831831540264003E-2</v>
      </c>
      <c r="V9" s="17">
        <v>9.3979127294940096E-2</v>
      </c>
      <c r="W9" s="17">
        <v>0.11075335710624699</v>
      </c>
      <c r="X9" s="17"/>
      <c r="Y9" s="17">
        <v>0.13749408843106201</v>
      </c>
      <c r="Z9" s="17">
        <v>7.82801196814953E-2</v>
      </c>
      <c r="AA9" s="17">
        <v>6.99232055757006E-2</v>
      </c>
      <c r="AB9" s="17">
        <v>6.8551684404974306E-2</v>
      </c>
      <c r="AC9" s="17">
        <v>3.51114989273087E-2</v>
      </c>
      <c r="AD9" s="17">
        <v>4.3044234756203899E-2</v>
      </c>
      <c r="AE9" s="17"/>
      <c r="AF9" s="17">
        <v>0.101595398942777</v>
      </c>
      <c r="AG9" s="17">
        <v>8.0474411433547902E-2</v>
      </c>
      <c r="AH9" s="17"/>
      <c r="AI9" s="17">
        <v>5.0745291950252298E-2</v>
      </c>
      <c r="AJ9" s="17">
        <v>0.104206575600356</v>
      </c>
      <c r="AK9" s="17">
        <v>5.4402269128792001E-2</v>
      </c>
      <c r="AL9" s="17">
        <v>5.3586267178147198E-2</v>
      </c>
      <c r="AM9" s="17">
        <v>0.105044190108863</v>
      </c>
      <c r="AN9" s="17">
        <v>0.18472936181214999</v>
      </c>
      <c r="AO9" s="17">
        <v>9.0658438262099905E-2</v>
      </c>
      <c r="AP9" s="17"/>
      <c r="AQ9" s="17">
        <v>0.117592956721716</v>
      </c>
      <c r="AR9" s="17">
        <v>9.0037240556751802E-2</v>
      </c>
      <c r="AS9" s="17"/>
      <c r="AT9" s="17">
        <v>7.9199929863604399E-2</v>
      </c>
      <c r="AU9" s="17">
        <v>5.6927489654828502E-2</v>
      </c>
      <c r="AV9" s="17">
        <v>0.15636857543812099</v>
      </c>
      <c r="AW9" s="17"/>
      <c r="AX9" s="17">
        <v>7.7589063799935104E-2</v>
      </c>
      <c r="AY9" s="17">
        <v>9.7378036339712995E-2</v>
      </c>
      <c r="AZ9" s="17"/>
      <c r="BA9" s="17">
        <v>0.193247596520564</v>
      </c>
      <c r="BB9" s="17">
        <v>6.9304429391183503E-2</v>
      </c>
      <c r="BC9" s="17">
        <v>8.9472900912699299E-2</v>
      </c>
      <c r="BD9" s="17">
        <v>0.174071538098092</v>
      </c>
      <c r="BE9" s="17">
        <v>6.0121498464067398E-2</v>
      </c>
      <c r="BF9" s="17"/>
      <c r="BG9" s="17">
        <v>9.8218018572077806E-2</v>
      </c>
      <c r="BH9" s="17">
        <v>8.8983018102165495E-2</v>
      </c>
    </row>
    <row r="10" spans="2:60" x14ac:dyDescent="0.35">
      <c r="B10" s="18" t="s">
        <v>111</v>
      </c>
      <c r="C10" s="17">
        <v>0.291335710607318</v>
      </c>
      <c r="D10" s="17">
        <v>0.27542956607105901</v>
      </c>
      <c r="E10" s="17">
        <v>0.31097847651926702</v>
      </c>
      <c r="F10" s="17"/>
      <c r="G10" s="17">
        <v>0.18886307714039299</v>
      </c>
      <c r="H10" s="17">
        <v>0.21761833400302799</v>
      </c>
      <c r="I10" s="17">
        <v>0.27787967623794702</v>
      </c>
      <c r="J10" s="17">
        <v>0.27987130691874401</v>
      </c>
      <c r="K10" s="17">
        <v>0.336123514100307</v>
      </c>
      <c r="L10" s="17">
        <v>0.397326059940321</v>
      </c>
      <c r="M10" s="17"/>
      <c r="N10" s="17">
        <v>0.24887375747144599</v>
      </c>
      <c r="O10" s="17">
        <v>0.247109267952353</v>
      </c>
      <c r="P10" s="17">
        <v>0.30213138503334303</v>
      </c>
      <c r="Q10" s="17">
        <v>0.31919393039023197</v>
      </c>
      <c r="R10" s="17">
        <v>0.37888813247126701</v>
      </c>
      <c r="S10" s="17"/>
      <c r="T10" s="17">
        <v>0.342216116554589</v>
      </c>
      <c r="U10" s="17">
        <v>0.30976025521234002</v>
      </c>
      <c r="V10" s="17">
        <v>0.273203860533414</v>
      </c>
      <c r="W10" s="17">
        <v>0.26809333644411598</v>
      </c>
      <c r="X10" s="17"/>
      <c r="Y10" s="17">
        <v>0.27849269282834999</v>
      </c>
      <c r="Z10" s="17">
        <v>0.30269113259262298</v>
      </c>
      <c r="AA10" s="17">
        <v>0.19868599989230701</v>
      </c>
      <c r="AB10" s="17">
        <v>0.32369595886226399</v>
      </c>
      <c r="AC10" s="17">
        <v>0.25409100703028697</v>
      </c>
      <c r="AD10" s="17">
        <v>0.29521751058633999</v>
      </c>
      <c r="AE10" s="17"/>
      <c r="AF10" s="17">
        <v>0.30633697801921</v>
      </c>
      <c r="AG10" s="17">
        <v>0.271220295072851</v>
      </c>
      <c r="AH10" s="17"/>
      <c r="AI10" s="17">
        <v>0.17985624778454201</v>
      </c>
      <c r="AJ10" s="17">
        <v>0.224269951923667</v>
      </c>
      <c r="AK10" s="17">
        <v>0.279377472676963</v>
      </c>
      <c r="AL10" s="17">
        <v>0.28556092021158203</v>
      </c>
      <c r="AM10" s="17">
        <v>0.35903784837532898</v>
      </c>
      <c r="AN10" s="17">
        <v>0.37789312614739701</v>
      </c>
      <c r="AO10" s="17">
        <v>0.36868315038249599</v>
      </c>
      <c r="AP10" s="17"/>
      <c r="AQ10" s="17">
        <v>0.35569048698127098</v>
      </c>
      <c r="AR10" s="17">
        <v>0.24575458236594699</v>
      </c>
      <c r="AS10" s="17"/>
      <c r="AT10" s="17">
        <v>0.35869329509070702</v>
      </c>
      <c r="AU10" s="17">
        <v>0.27513517759741102</v>
      </c>
      <c r="AV10" s="17">
        <v>0.291207147593807</v>
      </c>
      <c r="AW10" s="17"/>
      <c r="AX10" s="17">
        <v>0.31028464442774401</v>
      </c>
      <c r="AY10" s="17">
        <v>0.28449096243831701</v>
      </c>
      <c r="AZ10" s="17"/>
      <c r="BA10" s="17">
        <v>0.24848687531908001</v>
      </c>
      <c r="BB10" s="17">
        <v>0.26682704477961</v>
      </c>
      <c r="BC10" s="17">
        <v>0.35881468618027401</v>
      </c>
      <c r="BD10" s="17">
        <v>0.37267659027419597</v>
      </c>
      <c r="BE10" s="17">
        <v>0.23877321245656299</v>
      </c>
      <c r="BF10" s="17"/>
      <c r="BG10" s="17">
        <v>0.26254863123272798</v>
      </c>
      <c r="BH10" s="17">
        <v>0.27268855799662101</v>
      </c>
    </row>
    <row r="11" spans="2:60" x14ac:dyDescent="0.35">
      <c r="B11" s="18" t="s">
        <v>112</v>
      </c>
      <c r="C11" s="17">
        <v>0.28949913803184302</v>
      </c>
      <c r="D11" s="17">
        <v>0.30635617217664002</v>
      </c>
      <c r="E11" s="17">
        <v>0.27261359071584301</v>
      </c>
      <c r="F11" s="17"/>
      <c r="G11" s="17">
        <v>0.26585154312554798</v>
      </c>
      <c r="H11" s="17">
        <v>0.26912360351993603</v>
      </c>
      <c r="I11" s="17">
        <v>0.29863452751047898</v>
      </c>
      <c r="J11" s="17">
        <v>0.28847973070861999</v>
      </c>
      <c r="K11" s="17">
        <v>0.33030923146046498</v>
      </c>
      <c r="L11" s="17">
        <v>0.28196230521391902</v>
      </c>
      <c r="M11" s="17"/>
      <c r="N11" s="17">
        <v>0.25016690003372399</v>
      </c>
      <c r="O11" s="17">
        <v>0.33960040918116202</v>
      </c>
      <c r="P11" s="17">
        <v>0.28957903495127102</v>
      </c>
      <c r="Q11" s="17">
        <v>0.29898334611635502</v>
      </c>
      <c r="R11" s="17">
        <v>0.26840105675220999</v>
      </c>
      <c r="S11" s="17"/>
      <c r="T11" s="17">
        <v>0.29631538951084602</v>
      </c>
      <c r="U11" s="17">
        <v>0.29188236644062998</v>
      </c>
      <c r="V11" s="17">
        <v>0.3121137672091</v>
      </c>
      <c r="W11" s="17">
        <v>0.24655112053230899</v>
      </c>
      <c r="X11" s="17"/>
      <c r="Y11" s="17">
        <v>0.27788709882417401</v>
      </c>
      <c r="Z11" s="17">
        <v>0.30494938304029601</v>
      </c>
      <c r="AA11" s="17">
        <v>0.35555061990051701</v>
      </c>
      <c r="AB11" s="17">
        <v>0.26208026846211302</v>
      </c>
      <c r="AC11" s="17">
        <v>0.33075760676292099</v>
      </c>
      <c r="AD11" s="17">
        <v>0.26564307655018699</v>
      </c>
      <c r="AE11" s="17"/>
      <c r="AF11" s="17">
        <v>0.29256385575139698</v>
      </c>
      <c r="AG11" s="17">
        <v>0.28481588564385202</v>
      </c>
      <c r="AH11" s="17"/>
      <c r="AI11" s="17">
        <v>0.27734303907049901</v>
      </c>
      <c r="AJ11" s="17">
        <v>0.30857552741564598</v>
      </c>
      <c r="AK11" s="17">
        <v>0.29464900756602003</v>
      </c>
      <c r="AL11" s="17">
        <v>0.32397326469438797</v>
      </c>
      <c r="AM11" s="17">
        <v>0.26321100590579699</v>
      </c>
      <c r="AN11" s="17">
        <v>0.24818004629361101</v>
      </c>
      <c r="AO11" s="17">
        <v>0.34410946167006601</v>
      </c>
      <c r="AP11" s="17"/>
      <c r="AQ11" s="17">
        <v>0.30349032751004901</v>
      </c>
      <c r="AR11" s="17">
        <v>0.27153597132170199</v>
      </c>
      <c r="AS11" s="17"/>
      <c r="AT11" s="17">
        <v>0.31213211212138597</v>
      </c>
      <c r="AU11" s="17">
        <v>0.30619514304610101</v>
      </c>
      <c r="AV11" s="17">
        <v>0.26487724535982199</v>
      </c>
      <c r="AW11" s="17"/>
      <c r="AX11" s="17">
        <v>0.29382914645206798</v>
      </c>
      <c r="AY11" s="17">
        <v>0.28793504912388801</v>
      </c>
      <c r="AZ11" s="17"/>
      <c r="BA11" s="17">
        <v>0.231828388567071</v>
      </c>
      <c r="BB11" s="17">
        <v>0.35127596929636301</v>
      </c>
      <c r="BC11" s="17">
        <v>0.27729902534057299</v>
      </c>
      <c r="BD11" s="17">
        <v>0.26397932749530501</v>
      </c>
      <c r="BE11" s="17">
        <v>0.229114589059073</v>
      </c>
      <c r="BF11" s="17"/>
      <c r="BG11" s="17">
        <v>0.323411115122891</v>
      </c>
      <c r="BH11" s="17">
        <v>0.237945207602833</v>
      </c>
    </row>
    <row r="12" spans="2:60" x14ac:dyDescent="0.35">
      <c r="B12" s="18" t="s">
        <v>113</v>
      </c>
      <c r="C12" s="17">
        <v>0.295731690287099</v>
      </c>
      <c r="D12" s="17">
        <v>0.27236499160560101</v>
      </c>
      <c r="E12" s="17">
        <v>0.31540504603616798</v>
      </c>
      <c r="F12" s="17"/>
      <c r="G12" s="17">
        <v>0.32992830925484201</v>
      </c>
      <c r="H12" s="17">
        <v>0.357458223207059</v>
      </c>
      <c r="I12" s="17">
        <v>0.25789585110149998</v>
      </c>
      <c r="J12" s="17">
        <v>0.35871298803847002</v>
      </c>
      <c r="K12" s="17">
        <v>0.24876570568218101</v>
      </c>
      <c r="L12" s="17">
        <v>0.24250479344756901</v>
      </c>
      <c r="M12" s="17"/>
      <c r="N12" s="17">
        <v>0.372340858084453</v>
      </c>
      <c r="O12" s="17">
        <v>0.30741247552371298</v>
      </c>
      <c r="P12" s="17">
        <v>0.29305167414202099</v>
      </c>
      <c r="Q12" s="17">
        <v>0.242577190793234</v>
      </c>
      <c r="R12" s="17">
        <v>0.208512717203544</v>
      </c>
      <c r="S12" s="17"/>
      <c r="T12" s="17">
        <v>0.246502754921089</v>
      </c>
      <c r="U12" s="17">
        <v>0.29318333171503203</v>
      </c>
      <c r="V12" s="17">
        <v>0.29195249952610097</v>
      </c>
      <c r="W12" s="17">
        <v>0.33891689858895901</v>
      </c>
      <c r="X12" s="17"/>
      <c r="Y12" s="17">
        <v>0.27144992820791702</v>
      </c>
      <c r="Z12" s="17">
        <v>0.28470744148868499</v>
      </c>
      <c r="AA12" s="17">
        <v>0.34095528508561301</v>
      </c>
      <c r="AB12" s="17">
        <v>0.31022846828324302</v>
      </c>
      <c r="AC12" s="17">
        <v>0.38003988727948401</v>
      </c>
      <c r="AD12" s="17">
        <v>0.36958639194090598</v>
      </c>
      <c r="AE12" s="17"/>
      <c r="AF12" s="17">
        <v>0.277951113767406</v>
      </c>
      <c r="AG12" s="17">
        <v>0.31875818726418698</v>
      </c>
      <c r="AH12" s="17"/>
      <c r="AI12" s="17">
        <v>0.41713974427308098</v>
      </c>
      <c r="AJ12" s="17">
        <v>0.322343411438966</v>
      </c>
      <c r="AK12" s="17">
        <v>0.32067811360127702</v>
      </c>
      <c r="AL12" s="17">
        <v>0.31299148126758403</v>
      </c>
      <c r="AM12" s="17">
        <v>0.26133635015673301</v>
      </c>
      <c r="AN12" s="17">
        <v>0.18455339417816199</v>
      </c>
      <c r="AO12" s="17">
        <v>0.19654894968533801</v>
      </c>
      <c r="AP12" s="17"/>
      <c r="AQ12" s="17">
        <v>0.20238786526426</v>
      </c>
      <c r="AR12" s="17">
        <v>0.36729597533103697</v>
      </c>
      <c r="AS12" s="17"/>
      <c r="AT12" s="17">
        <v>0.23362583940377399</v>
      </c>
      <c r="AU12" s="17">
        <v>0.32406005810576199</v>
      </c>
      <c r="AV12" s="17">
        <v>0.27485566012121299</v>
      </c>
      <c r="AW12" s="17"/>
      <c r="AX12" s="17">
        <v>0.284705313773366</v>
      </c>
      <c r="AY12" s="17">
        <v>0.29971464632928702</v>
      </c>
      <c r="AZ12" s="17"/>
      <c r="BA12" s="17">
        <v>0.29168751732310699</v>
      </c>
      <c r="BB12" s="17">
        <v>0.29155649275067202</v>
      </c>
      <c r="BC12" s="17">
        <v>0.24683906270239001</v>
      </c>
      <c r="BD12" s="17">
        <v>0.172152757705308</v>
      </c>
      <c r="BE12" s="17">
        <v>0.46382919381802801</v>
      </c>
      <c r="BF12" s="17"/>
      <c r="BG12" s="17">
        <v>0.29158705829734799</v>
      </c>
      <c r="BH12" s="17">
        <v>0.38995273694381599</v>
      </c>
    </row>
    <row r="13" spans="2:60" x14ac:dyDescent="0.35">
      <c r="B13" s="18" t="s">
        <v>114</v>
      </c>
      <c r="C13" s="19">
        <v>3.1306731376234298E-2</v>
      </c>
      <c r="D13" s="19">
        <v>2.1516190531615499E-2</v>
      </c>
      <c r="E13" s="19">
        <v>3.8651132160987402E-2</v>
      </c>
      <c r="F13" s="19"/>
      <c r="G13" s="19">
        <v>6.6699231855108898E-2</v>
      </c>
      <c r="H13" s="19">
        <v>3.2161587330319798E-2</v>
      </c>
      <c r="I13" s="19">
        <v>3.6706446099709501E-2</v>
      </c>
      <c r="J13" s="19">
        <v>3.1944276343495698E-2</v>
      </c>
      <c r="K13" s="19">
        <v>2.6324490669191399E-2</v>
      </c>
      <c r="L13" s="19">
        <v>9.3517690284012096E-3</v>
      </c>
      <c r="M13" s="19"/>
      <c r="N13" s="19">
        <v>4.4282812572398203E-2</v>
      </c>
      <c r="O13" s="19">
        <v>5.0369105470617903E-2</v>
      </c>
      <c r="P13" s="19">
        <v>2.0571616784669899E-2</v>
      </c>
      <c r="Q13" s="19">
        <v>6.8464706103781598E-3</v>
      </c>
      <c r="R13" s="19">
        <v>9.5690348798189405E-3</v>
      </c>
      <c r="S13" s="19"/>
      <c r="T13" s="19">
        <v>3.45065493763946E-2</v>
      </c>
      <c r="U13" s="19">
        <v>2.8342215091734901E-2</v>
      </c>
      <c r="V13" s="19">
        <v>2.8750745436445301E-2</v>
      </c>
      <c r="W13" s="19">
        <v>3.5685287328368703E-2</v>
      </c>
      <c r="X13" s="19"/>
      <c r="Y13" s="19">
        <v>3.46761917084982E-2</v>
      </c>
      <c r="Z13" s="19">
        <v>2.9371923196901E-2</v>
      </c>
      <c r="AA13" s="19">
        <v>3.48848895458631E-2</v>
      </c>
      <c r="AB13" s="19">
        <v>3.5443619987405299E-2</v>
      </c>
      <c r="AC13" s="19">
        <v>0</v>
      </c>
      <c r="AD13" s="19">
        <v>2.65087861663642E-2</v>
      </c>
      <c r="AE13" s="19"/>
      <c r="AF13" s="19">
        <v>2.1552653519210201E-2</v>
      </c>
      <c r="AG13" s="19">
        <v>4.4731220585561601E-2</v>
      </c>
      <c r="AH13" s="19"/>
      <c r="AI13" s="19">
        <v>7.4915676921626401E-2</v>
      </c>
      <c r="AJ13" s="19">
        <v>4.0604533621365201E-2</v>
      </c>
      <c r="AK13" s="19">
        <v>5.0893137026947803E-2</v>
      </c>
      <c r="AL13" s="19">
        <v>2.3888066648299001E-2</v>
      </c>
      <c r="AM13" s="19">
        <v>1.13706054532778E-2</v>
      </c>
      <c r="AN13" s="19">
        <v>4.6440715686800497E-3</v>
      </c>
      <c r="AO13" s="19">
        <v>0</v>
      </c>
      <c r="AP13" s="19"/>
      <c r="AQ13" s="19">
        <v>2.08383635227046E-2</v>
      </c>
      <c r="AR13" s="19">
        <v>2.5376230424561701E-2</v>
      </c>
      <c r="AS13" s="19"/>
      <c r="AT13" s="19">
        <v>1.6348823520528799E-2</v>
      </c>
      <c r="AU13" s="19">
        <v>3.7682131595898102E-2</v>
      </c>
      <c r="AV13" s="19">
        <v>1.2691371487036701E-2</v>
      </c>
      <c r="AW13" s="19"/>
      <c r="AX13" s="19">
        <v>3.3591831546886997E-2</v>
      </c>
      <c r="AY13" s="19">
        <v>3.0481305768794702E-2</v>
      </c>
      <c r="AZ13" s="19"/>
      <c r="BA13" s="19">
        <v>3.4749622270177402E-2</v>
      </c>
      <c r="BB13" s="19">
        <v>2.1036063782171401E-2</v>
      </c>
      <c r="BC13" s="19">
        <v>2.75743248640643E-2</v>
      </c>
      <c r="BD13" s="19">
        <v>1.7119786427099298E-2</v>
      </c>
      <c r="BE13" s="19">
        <v>8.1615062022688499E-3</v>
      </c>
      <c r="BF13" s="19"/>
      <c r="BG13" s="19">
        <v>2.4235176774955201E-2</v>
      </c>
      <c r="BH13" s="19">
        <v>1.0430479354563701E-2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118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7.1419187676411103E-2</v>
      </c>
      <c r="D9" s="17">
        <v>9.7688020256716704E-2</v>
      </c>
      <c r="E9" s="17">
        <v>4.7595762421693499E-2</v>
      </c>
      <c r="F9" s="17"/>
      <c r="G9" s="17">
        <v>9.9199992446989696E-2</v>
      </c>
      <c r="H9" s="17">
        <v>8.5275076635415198E-2</v>
      </c>
      <c r="I9" s="17">
        <v>9.1403666909751505E-2</v>
      </c>
      <c r="J9" s="17">
        <v>4.9130993966126801E-2</v>
      </c>
      <c r="K9" s="17">
        <v>5.00746852768078E-2</v>
      </c>
      <c r="L9" s="17">
        <v>6.1503723408859998E-2</v>
      </c>
      <c r="M9" s="17"/>
      <c r="N9" s="17">
        <v>4.6983677742842699E-2</v>
      </c>
      <c r="O9" s="17">
        <v>5.6711248111495499E-2</v>
      </c>
      <c r="P9" s="17">
        <v>6.9839686353736399E-2</v>
      </c>
      <c r="Q9" s="17">
        <v>9.0266410911152506E-2</v>
      </c>
      <c r="R9" s="17">
        <v>0.142665086867514</v>
      </c>
      <c r="S9" s="17"/>
      <c r="T9" s="17">
        <v>6.8750460144116496E-2</v>
      </c>
      <c r="U9" s="17">
        <v>6.2391109573009501E-2</v>
      </c>
      <c r="V9" s="17">
        <v>7.9364421272770505E-2</v>
      </c>
      <c r="W9" s="17">
        <v>6.8500654406282502E-2</v>
      </c>
      <c r="X9" s="17"/>
      <c r="Y9" s="17">
        <v>0.114282072930004</v>
      </c>
      <c r="Z9" s="17">
        <v>5.4524644620029497E-2</v>
      </c>
      <c r="AA9" s="17">
        <v>6.2092940610797502E-2</v>
      </c>
      <c r="AB9" s="17">
        <v>3.46436093617912E-2</v>
      </c>
      <c r="AC9" s="17">
        <v>0</v>
      </c>
      <c r="AD9" s="17">
        <v>4.7843419532068297E-2</v>
      </c>
      <c r="AE9" s="17"/>
      <c r="AF9" s="17">
        <v>7.7628944854506096E-2</v>
      </c>
      <c r="AG9" s="17">
        <v>6.3986347511485506E-2</v>
      </c>
      <c r="AH9" s="17"/>
      <c r="AI9" s="17">
        <v>4.6975618686903801E-2</v>
      </c>
      <c r="AJ9" s="17">
        <v>7.4280762675370093E-2</v>
      </c>
      <c r="AK9" s="17">
        <v>3.6070869952950002E-2</v>
      </c>
      <c r="AL9" s="17">
        <v>6.7823558619751798E-2</v>
      </c>
      <c r="AM9" s="17">
        <v>7.1848715779048999E-2</v>
      </c>
      <c r="AN9" s="17">
        <v>0.15865262058510099</v>
      </c>
      <c r="AO9" s="17">
        <v>8.0655990920355705E-2</v>
      </c>
      <c r="AP9" s="17"/>
      <c r="AQ9" s="17">
        <v>9.1020944711575194E-2</v>
      </c>
      <c r="AR9" s="17">
        <v>7.1102810738556094E-2</v>
      </c>
      <c r="AS9" s="17"/>
      <c r="AT9" s="17">
        <v>6.1770637045071498E-2</v>
      </c>
      <c r="AU9" s="17">
        <v>4.6824503663369398E-2</v>
      </c>
      <c r="AV9" s="17">
        <v>0.116390073736078</v>
      </c>
      <c r="AW9" s="17"/>
      <c r="AX9" s="17">
        <v>6.2499949099653403E-2</v>
      </c>
      <c r="AY9" s="17">
        <v>7.4641001763456505E-2</v>
      </c>
      <c r="AZ9" s="17"/>
      <c r="BA9" s="17">
        <v>0.164111053087379</v>
      </c>
      <c r="BB9" s="17">
        <v>4.8906761431716503E-2</v>
      </c>
      <c r="BC9" s="17">
        <v>7.5373464174403701E-2</v>
      </c>
      <c r="BD9" s="17">
        <v>0.17528145078657201</v>
      </c>
      <c r="BE9" s="17">
        <v>4.3346917672565502E-2</v>
      </c>
      <c r="BF9" s="17"/>
      <c r="BG9" s="17">
        <v>7.5781736776913702E-2</v>
      </c>
      <c r="BH9" s="17">
        <v>7.6763589844360103E-2</v>
      </c>
    </row>
    <row r="10" spans="2:60" x14ac:dyDescent="0.35">
      <c r="B10" s="18" t="s">
        <v>111</v>
      </c>
      <c r="C10" s="17">
        <v>0.29778651016374602</v>
      </c>
      <c r="D10" s="17">
        <v>0.32226590042967002</v>
      </c>
      <c r="E10" s="17">
        <v>0.27751889233100102</v>
      </c>
      <c r="F10" s="17"/>
      <c r="G10" s="17">
        <v>0.25199055925271602</v>
      </c>
      <c r="H10" s="17">
        <v>0.245090662014218</v>
      </c>
      <c r="I10" s="17">
        <v>0.31041301562192802</v>
      </c>
      <c r="J10" s="17">
        <v>0.22032712431132301</v>
      </c>
      <c r="K10" s="17">
        <v>0.36121488009293801</v>
      </c>
      <c r="L10" s="17">
        <v>0.36780048161083401</v>
      </c>
      <c r="M10" s="17"/>
      <c r="N10" s="17">
        <v>0.24131763802453299</v>
      </c>
      <c r="O10" s="17">
        <v>0.25057839395806297</v>
      </c>
      <c r="P10" s="17">
        <v>0.31869203781396299</v>
      </c>
      <c r="Q10" s="17">
        <v>0.37980356165789703</v>
      </c>
      <c r="R10" s="17">
        <v>0.36169979295454502</v>
      </c>
      <c r="S10" s="17"/>
      <c r="T10" s="17">
        <v>0.320096833683992</v>
      </c>
      <c r="U10" s="17">
        <v>0.28467775012887703</v>
      </c>
      <c r="V10" s="17">
        <v>0.29503130821236601</v>
      </c>
      <c r="W10" s="17">
        <v>0.297734274832749</v>
      </c>
      <c r="X10" s="17"/>
      <c r="Y10" s="17">
        <v>0.29093648003859301</v>
      </c>
      <c r="Z10" s="17">
        <v>0.31533679090382599</v>
      </c>
      <c r="AA10" s="17">
        <v>0.25969795753149899</v>
      </c>
      <c r="AB10" s="17">
        <v>0.29150736594832599</v>
      </c>
      <c r="AC10" s="17">
        <v>0.29388383944289997</v>
      </c>
      <c r="AD10" s="17">
        <v>0.27383452505709899</v>
      </c>
      <c r="AE10" s="17"/>
      <c r="AF10" s="17">
        <v>0.31073118463657001</v>
      </c>
      <c r="AG10" s="17">
        <v>0.28248553784656399</v>
      </c>
      <c r="AH10" s="17"/>
      <c r="AI10" s="17">
        <v>0.20780172858302801</v>
      </c>
      <c r="AJ10" s="17">
        <v>0.228456872595454</v>
      </c>
      <c r="AK10" s="17">
        <v>0.28564619898878901</v>
      </c>
      <c r="AL10" s="17">
        <v>0.24724719716776</v>
      </c>
      <c r="AM10" s="17">
        <v>0.36050636268549102</v>
      </c>
      <c r="AN10" s="17">
        <v>0.44402611257686803</v>
      </c>
      <c r="AO10" s="17">
        <v>0.37131994479182201</v>
      </c>
      <c r="AP10" s="17"/>
      <c r="AQ10" s="17">
        <v>0.37152515462439101</v>
      </c>
      <c r="AR10" s="17">
        <v>0.25093585869753499</v>
      </c>
      <c r="AS10" s="17"/>
      <c r="AT10" s="17">
        <v>0.38059690236404597</v>
      </c>
      <c r="AU10" s="17">
        <v>0.26844236578682001</v>
      </c>
      <c r="AV10" s="17">
        <v>0.31534123910188699</v>
      </c>
      <c r="AW10" s="17"/>
      <c r="AX10" s="17">
        <v>0.30098226118910998</v>
      </c>
      <c r="AY10" s="17">
        <v>0.29663213856760601</v>
      </c>
      <c r="AZ10" s="17"/>
      <c r="BA10" s="17">
        <v>0.289600188426128</v>
      </c>
      <c r="BB10" s="17">
        <v>0.28002370424279599</v>
      </c>
      <c r="BC10" s="17">
        <v>0.36557781939400102</v>
      </c>
      <c r="BD10" s="17">
        <v>0.306623327375463</v>
      </c>
      <c r="BE10" s="17">
        <v>0.21885997389185</v>
      </c>
      <c r="BF10" s="17"/>
      <c r="BG10" s="17">
        <v>0.28225771629757201</v>
      </c>
      <c r="BH10" s="17">
        <v>0.24108887138243301</v>
      </c>
    </row>
    <row r="11" spans="2:60" x14ac:dyDescent="0.35">
      <c r="B11" s="18" t="s">
        <v>112</v>
      </c>
      <c r="C11" s="17">
        <v>0.362542852661219</v>
      </c>
      <c r="D11" s="17">
        <v>0.35556117794226999</v>
      </c>
      <c r="E11" s="17">
        <v>0.36603828746918698</v>
      </c>
      <c r="F11" s="17"/>
      <c r="G11" s="17">
        <v>0.35897265202842099</v>
      </c>
      <c r="H11" s="17">
        <v>0.31218495420160502</v>
      </c>
      <c r="I11" s="17">
        <v>0.33335683849439501</v>
      </c>
      <c r="J11" s="17">
        <v>0.38995823409970398</v>
      </c>
      <c r="K11" s="17">
        <v>0.371943526934016</v>
      </c>
      <c r="L11" s="17">
        <v>0.40240915922659298</v>
      </c>
      <c r="M11" s="17"/>
      <c r="N11" s="17">
        <v>0.33050754464424498</v>
      </c>
      <c r="O11" s="17">
        <v>0.39919538912566999</v>
      </c>
      <c r="P11" s="17">
        <v>0.365427110663743</v>
      </c>
      <c r="Q11" s="17">
        <v>0.35998568203961201</v>
      </c>
      <c r="R11" s="17">
        <v>0.33193920998140097</v>
      </c>
      <c r="S11" s="17"/>
      <c r="T11" s="17">
        <v>0.34631974316607</v>
      </c>
      <c r="U11" s="17">
        <v>0.42509170085958198</v>
      </c>
      <c r="V11" s="17">
        <v>0.36030930476635398</v>
      </c>
      <c r="W11" s="17">
        <v>0.32324574645522602</v>
      </c>
      <c r="X11" s="17"/>
      <c r="Y11" s="17">
        <v>0.325937573742339</v>
      </c>
      <c r="Z11" s="17">
        <v>0.37579861880936999</v>
      </c>
      <c r="AA11" s="17">
        <v>0.36245461134169799</v>
      </c>
      <c r="AB11" s="17">
        <v>0.36432464667359099</v>
      </c>
      <c r="AC11" s="17">
        <v>0.59556140226014798</v>
      </c>
      <c r="AD11" s="17">
        <v>0.39958866225397699</v>
      </c>
      <c r="AE11" s="17"/>
      <c r="AF11" s="17">
        <v>0.36529217504997402</v>
      </c>
      <c r="AG11" s="17">
        <v>0.35944198457200599</v>
      </c>
      <c r="AH11" s="17"/>
      <c r="AI11" s="17">
        <v>0.30159557032847401</v>
      </c>
      <c r="AJ11" s="17">
        <v>0.40355659735727201</v>
      </c>
      <c r="AK11" s="17">
        <v>0.35347184326102099</v>
      </c>
      <c r="AL11" s="17">
        <v>0.36866242620314998</v>
      </c>
      <c r="AM11" s="17">
        <v>0.37959672358314001</v>
      </c>
      <c r="AN11" s="17">
        <v>0.25788196257506002</v>
      </c>
      <c r="AO11" s="17">
        <v>0.38403384263961299</v>
      </c>
      <c r="AP11" s="17"/>
      <c r="AQ11" s="17">
        <v>0.35667835341462001</v>
      </c>
      <c r="AR11" s="17">
        <v>0.37640073894543502</v>
      </c>
      <c r="AS11" s="17"/>
      <c r="AT11" s="17">
        <v>0.363940244102258</v>
      </c>
      <c r="AU11" s="17">
        <v>0.37613011897432602</v>
      </c>
      <c r="AV11" s="17">
        <v>0.35478427769152199</v>
      </c>
      <c r="AW11" s="17"/>
      <c r="AX11" s="17">
        <v>0.38096940950770702</v>
      </c>
      <c r="AY11" s="17">
        <v>0.35588679789680699</v>
      </c>
      <c r="AZ11" s="17"/>
      <c r="BA11" s="17">
        <v>0.29488885013667998</v>
      </c>
      <c r="BB11" s="17">
        <v>0.390077803259606</v>
      </c>
      <c r="BC11" s="17">
        <v>0.33679141622341402</v>
      </c>
      <c r="BD11" s="17">
        <v>0.34030643123466298</v>
      </c>
      <c r="BE11" s="17">
        <v>0.40853146541281499</v>
      </c>
      <c r="BF11" s="17"/>
      <c r="BG11" s="17">
        <v>0.36787202662100599</v>
      </c>
      <c r="BH11" s="17">
        <v>0.391251276919096</v>
      </c>
    </row>
    <row r="12" spans="2:60" x14ac:dyDescent="0.35">
      <c r="B12" s="18" t="s">
        <v>113</v>
      </c>
      <c r="C12" s="17">
        <v>0.22601497469644799</v>
      </c>
      <c r="D12" s="17">
        <v>0.19333127139560899</v>
      </c>
      <c r="E12" s="17">
        <v>0.25683408674077302</v>
      </c>
      <c r="F12" s="17"/>
      <c r="G12" s="17">
        <v>0.18324245044715301</v>
      </c>
      <c r="H12" s="17">
        <v>0.319530456126565</v>
      </c>
      <c r="I12" s="17">
        <v>0.22032918553412201</v>
      </c>
      <c r="J12" s="17">
        <v>0.29300407710850901</v>
      </c>
      <c r="K12" s="17">
        <v>0.18128388169496201</v>
      </c>
      <c r="L12" s="17">
        <v>0.159995592213239</v>
      </c>
      <c r="M12" s="17"/>
      <c r="N12" s="17">
        <v>0.29408499654071601</v>
      </c>
      <c r="O12" s="17">
        <v>0.241741520244104</v>
      </c>
      <c r="P12" s="17">
        <v>0.22678857052839799</v>
      </c>
      <c r="Q12" s="17">
        <v>0.15570630500817201</v>
      </c>
      <c r="R12" s="17">
        <v>0.15044196330437901</v>
      </c>
      <c r="S12" s="17"/>
      <c r="T12" s="17">
        <v>0.23318510163807801</v>
      </c>
      <c r="U12" s="17">
        <v>0.18729724416326099</v>
      </c>
      <c r="V12" s="17">
        <v>0.22325740068233299</v>
      </c>
      <c r="W12" s="17">
        <v>0.25897619704078301</v>
      </c>
      <c r="X12" s="17"/>
      <c r="Y12" s="17">
        <v>0.225465085824791</v>
      </c>
      <c r="Z12" s="17">
        <v>0.218343563679881</v>
      </c>
      <c r="AA12" s="17">
        <v>0.27013599008780398</v>
      </c>
      <c r="AB12" s="17">
        <v>0.25687160896689398</v>
      </c>
      <c r="AC12" s="17">
        <v>0.11055475829695199</v>
      </c>
      <c r="AD12" s="17">
        <v>0.22407776709587501</v>
      </c>
      <c r="AE12" s="17"/>
      <c r="AF12" s="17">
        <v>0.213954237018563</v>
      </c>
      <c r="AG12" s="17">
        <v>0.24306788184140299</v>
      </c>
      <c r="AH12" s="17"/>
      <c r="AI12" s="17">
        <v>0.33059080469401703</v>
      </c>
      <c r="AJ12" s="17">
        <v>0.23973366543739</v>
      </c>
      <c r="AK12" s="17">
        <v>0.25583967009083602</v>
      </c>
      <c r="AL12" s="17">
        <v>0.28834512674045998</v>
      </c>
      <c r="AM12" s="17">
        <v>0.174808379045754</v>
      </c>
      <c r="AN12" s="17">
        <v>0.12959533322678601</v>
      </c>
      <c r="AO12" s="17">
        <v>0.16399022164820901</v>
      </c>
      <c r="AP12" s="17"/>
      <c r="AQ12" s="17">
        <v>0.148701058022885</v>
      </c>
      <c r="AR12" s="17">
        <v>0.27882331390991499</v>
      </c>
      <c r="AS12" s="17"/>
      <c r="AT12" s="17">
        <v>0.163761290783869</v>
      </c>
      <c r="AU12" s="17">
        <v>0.25869967351008599</v>
      </c>
      <c r="AV12" s="17">
        <v>0.19775560227945699</v>
      </c>
      <c r="AW12" s="17"/>
      <c r="AX12" s="17">
        <v>0.21076682464243801</v>
      </c>
      <c r="AY12" s="17">
        <v>0.23152292296160801</v>
      </c>
      <c r="AZ12" s="17"/>
      <c r="BA12" s="17">
        <v>0.22249738101439001</v>
      </c>
      <c r="BB12" s="17">
        <v>0.24339862339408999</v>
      </c>
      <c r="BC12" s="17">
        <v>0.18706088131908399</v>
      </c>
      <c r="BD12" s="17">
        <v>0.14347443189673401</v>
      </c>
      <c r="BE12" s="17">
        <v>0.311080728135883</v>
      </c>
      <c r="BF12" s="17"/>
      <c r="BG12" s="17">
        <v>0.23852276012922699</v>
      </c>
      <c r="BH12" s="17">
        <v>0.26862903241106001</v>
      </c>
    </row>
    <row r="13" spans="2:60" x14ac:dyDescent="0.35">
      <c r="B13" s="18" t="s">
        <v>114</v>
      </c>
      <c r="C13" s="19">
        <v>4.2236474802175301E-2</v>
      </c>
      <c r="D13" s="19">
        <v>3.1153629975734901E-2</v>
      </c>
      <c r="E13" s="19">
        <v>5.2012971037345798E-2</v>
      </c>
      <c r="F13" s="19"/>
      <c r="G13" s="19">
        <v>0.10659434582472101</v>
      </c>
      <c r="H13" s="19">
        <v>3.7918851022196699E-2</v>
      </c>
      <c r="I13" s="19">
        <v>4.4497293439802903E-2</v>
      </c>
      <c r="J13" s="19">
        <v>4.7579570514336901E-2</v>
      </c>
      <c r="K13" s="19">
        <v>3.5483026001276202E-2</v>
      </c>
      <c r="L13" s="19">
        <v>8.2910435404745207E-3</v>
      </c>
      <c r="M13" s="19"/>
      <c r="N13" s="19">
        <v>8.71061430476638E-2</v>
      </c>
      <c r="O13" s="19">
        <v>5.1773448560668102E-2</v>
      </c>
      <c r="P13" s="19">
        <v>1.9252594640159999E-2</v>
      </c>
      <c r="Q13" s="19">
        <v>1.42380403831659E-2</v>
      </c>
      <c r="R13" s="19">
        <v>1.32539468921609E-2</v>
      </c>
      <c r="S13" s="19"/>
      <c r="T13" s="19">
        <v>3.1647861367742502E-2</v>
      </c>
      <c r="U13" s="19">
        <v>4.0542195275270497E-2</v>
      </c>
      <c r="V13" s="19">
        <v>4.20375650661758E-2</v>
      </c>
      <c r="W13" s="19">
        <v>5.15431272649595E-2</v>
      </c>
      <c r="X13" s="19"/>
      <c r="Y13" s="19">
        <v>4.3378787464271797E-2</v>
      </c>
      <c r="Z13" s="19">
        <v>3.5996381986893297E-2</v>
      </c>
      <c r="AA13" s="19">
        <v>4.5618500428200398E-2</v>
      </c>
      <c r="AB13" s="19">
        <v>5.2652769049397301E-2</v>
      </c>
      <c r="AC13" s="19">
        <v>0</v>
      </c>
      <c r="AD13" s="19">
        <v>5.4655626060980199E-2</v>
      </c>
      <c r="AE13" s="19"/>
      <c r="AF13" s="19">
        <v>3.2393458440387601E-2</v>
      </c>
      <c r="AG13" s="19">
        <v>5.1018248228540897E-2</v>
      </c>
      <c r="AH13" s="19"/>
      <c r="AI13" s="19">
        <v>0.113036277707577</v>
      </c>
      <c r="AJ13" s="19">
        <v>5.3972101934514599E-2</v>
      </c>
      <c r="AK13" s="19">
        <v>6.8971417706403304E-2</v>
      </c>
      <c r="AL13" s="19">
        <v>2.7921691268878099E-2</v>
      </c>
      <c r="AM13" s="19">
        <v>1.3239818906566799E-2</v>
      </c>
      <c r="AN13" s="19">
        <v>9.8439710361856309E-3</v>
      </c>
      <c r="AO13" s="19">
        <v>0</v>
      </c>
      <c r="AP13" s="19"/>
      <c r="AQ13" s="19">
        <v>3.2074489226528301E-2</v>
      </c>
      <c r="AR13" s="19">
        <v>2.2737277708559701E-2</v>
      </c>
      <c r="AS13" s="19"/>
      <c r="AT13" s="19">
        <v>2.9930925704755602E-2</v>
      </c>
      <c r="AU13" s="19">
        <v>4.9903338065397498E-2</v>
      </c>
      <c r="AV13" s="19">
        <v>1.5728807191055599E-2</v>
      </c>
      <c r="AW13" s="19"/>
      <c r="AX13" s="19">
        <v>4.4781555561091903E-2</v>
      </c>
      <c r="AY13" s="19">
        <v>4.1317138810523103E-2</v>
      </c>
      <c r="AZ13" s="19"/>
      <c r="BA13" s="19">
        <v>2.8902527335423402E-2</v>
      </c>
      <c r="BB13" s="19">
        <v>3.7593107671791401E-2</v>
      </c>
      <c r="BC13" s="19">
        <v>3.5196418889096699E-2</v>
      </c>
      <c r="BD13" s="19">
        <v>3.43143587065688E-2</v>
      </c>
      <c r="BE13" s="19">
        <v>1.81809148868869E-2</v>
      </c>
      <c r="BF13" s="19"/>
      <c r="BG13" s="19">
        <v>3.5565760175281201E-2</v>
      </c>
      <c r="BH13" s="19">
        <v>2.22672294430502E-2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119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0</v>
      </c>
      <c r="D9" s="17">
        <v>0</v>
      </c>
      <c r="E9" s="17">
        <v>0</v>
      </c>
      <c r="F9" s="17"/>
      <c r="G9" s="17">
        <v>0</v>
      </c>
      <c r="H9" s="17">
        <v>0</v>
      </c>
      <c r="I9" s="17">
        <v>0</v>
      </c>
      <c r="J9" s="17">
        <v>0</v>
      </c>
      <c r="K9" s="17">
        <v>0</v>
      </c>
      <c r="L9" s="17">
        <v>0</v>
      </c>
      <c r="M9" s="17"/>
      <c r="N9" s="17">
        <v>0</v>
      </c>
      <c r="O9" s="17">
        <v>0</v>
      </c>
      <c r="P9" s="17">
        <v>0</v>
      </c>
      <c r="Q9" s="17">
        <v>0</v>
      </c>
      <c r="R9" s="17">
        <v>0</v>
      </c>
      <c r="S9" s="17"/>
      <c r="T9" s="17">
        <v>0</v>
      </c>
      <c r="U9" s="17">
        <v>0</v>
      </c>
      <c r="V9" s="17">
        <v>0</v>
      </c>
      <c r="W9" s="17">
        <v>0</v>
      </c>
      <c r="X9" s="17"/>
      <c r="Y9" s="17">
        <v>0</v>
      </c>
      <c r="Z9" s="17">
        <v>0</v>
      </c>
      <c r="AA9" s="17">
        <v>0</v>
      </c>
      <c r="AB9" s="17">
        <v>0</v>
      </c>
      <c r="AC9" s="17">
        <v>0</v>
      </c>
      <c r="AD9" s="17">
        <v>0</v>
      </c>
      <c r="AE9" s="17"/>
      <c r="AF9" s="17">
        <v>0</v>
      </c>
      <c r="AG9" s="17">
        <v>0</v>
      </c>
      <c r="AH9" s="17"/>
      <c r="AI9" s="17">
        <v>0</v>
      </c>
      <c r="AJ9" s="17">
        <v>0</v>
      </c>
      <c r="AK9" s="17">
        <v>0</v>
      </c>
      <c r="AL9" s="17">
        <v>0</v>
      </c>
      <c r="AM9" s="17">
        <v>0</v>
      </c>
      <c r="AN9" s="17">
        <v>0</v>
      </c>
      <c r="AO9" s="17">
        <v>0</v>
      </c>
      <c r="AP9" s="17"/>
      <c r="AQ9" s="17">
        <v>0</v>
      </c>
      <c r="AR9" s="17">
        <v>0</v>
      </c>
      <c r="AS9" s="17"/>
      <c r="AT9" s="17">
        <v>0</v>
      </c>
      <c r="AU9" s="17">
        <v>0</v>
      </c>
      <c r="AV9" s="17">
        <v>0</v>
      </c>
      <c r="AW9" s="17"/>
      <c r="AX9" s="17">
        <v>0</v>
      </c>
      <c r="AY9" s="17">
        <v>0</v>
      </c>
      <c r="AZ9" s="17"/>
      <c r="BA9" s="17">
        <v>0</v>
      </c>
      <c r="BB9" s="17">
        <v>0</v>
      </c>
      <c r="BC9" s="17">
        <v>0</v>
      </c>
      <c r="BD9" s="17">
        <v>0</v>
      </c>
      <c r="BE9" s="17">
        <v>0</v>
      </c>
      <c r="BF9" s="17"/>
      <c r="BG9" s="17">
        <v>0</v>
      </c>
      <c r="BH9" s="17">
        <v>0</v>
      </c>
    </row>
    <row r="10" spans="2:60" x14ac:dyDescent="0.35">
      <c r="B10" s="18" t="s">
        <v>111</v>
      </c>
      <c r="C10" s="17">
        <v>0</v>
      </c>
      <c r="D10" s="17">
        <v>0</v>
      </c>
      <c r="E10" s="17">
        <v>0</v>
      </c>
      <c r="F10" s="17"/>
      <c r="G10" s="17">
        <v>0</v>
      </c>
      <c r="H10" s="17">
        <v>0</v>
      </c>
      <c r="I10" s="17">
        <v>0</v>
      </c>
      <c r="J10" s="17">
        <v>0</v>
      </c>
      <c r="K10" s="17">
        <v>0</v>
      </c>
      <c r="L10" s="17">
        <v>0</v>
      </c>
      <c r="M10" s="17"/>
      <c r="N10" s="17">
        <v>0</v>
      </c>
      <c r="O10" s="17">
        <v>0</v>
      </c>
      <c r="P10" s="17">
        <v>0</v>
      </c>
      <c r="Q10" s="17">
        <v>0</v>
      </c>
      <c r="R10" s="17">
        <v>0</v>
      </c>
      <c r="S10" s="17"/>
      <c r="T10" s="17">
        <v>0</v>
      </c>
      <c r="U10" s="17">
        <v>0</v>
      </c>
      <c r="V10" s="17">
        <v>0</v>
      </c>
      <c r="W10" s="17">
        <v>0</v>
      </c>
      <c r="X10" s="17"/>
      <c r="Y10" s="17">
        <v>0</v>
      </c>
      <c r="Z10" s="17">
        <v>0</v>
      </c>
      <c r="AA10" s="17">
        <v>0</v>
      </c>
      <c r="AB10" s="17">
        <v>0</v>
      </c>
      <c r="AC10" s="17">
        <v>0</v>
      </c>
      <c r="AD10" s="17">
        <v>0</v>
      </c>
      <c r="AE10" s="17"/>
      <c r="AF10" s="17">
        <v>0</v>
      </c>
      <c r="AG10" s="17">
        <v>0</v>
      </c>
      <c r="AH10" s="17"/>
      <c r="AI10" s="17">
        <v>0</v>
      </c>
      <c r="AJ10" s="17">
        <v>0</v>
      </c>
      <c r="AK10" s="17">
        <v>0</v>
      </c>
      <c r="AL10" s="17">
        <v>0</v>
      </c>
      <c r="AM10" s="17">
        <v>0</v>
      </c>
      <c r="AN10" s="17">
        <v>0</v>
      </c>
      <c r="AO10" s="17">
        <v>0</v>
      </c>
      <c r="AP10" s="17"/>
      <c r="AQ10" s="17">
        <v>0</v>
      </c>
      <c r="AR10" s="17">
        <v>0</v>
      </c>
      <c r="AS10" s="17"/>
      <c r="AT10" s="17">
        <v>0</v>
      </c>
      <c r="AU10" s="17">
        <v>0</v>
      </c>
      <c r="AV10" s="17">
        <v>0</v>
      </c>
      <c r="AW10" s="17"/>
      <c r="AX10" s="17">
        <v>0</v>
      </c>
      <c r="AY10" s="17">
        <v>0</v>
      </c>
      <c r="AZ10" s="17"/>
      <c r="BA10" s="17">
        <v>0</v>
      </c>
      <c r="BB10" s="17">
        <v>0</v>
      </c>
      <c r="BC10" s="17">
        <v>0</v>
      </c>
      <c r="BD10" s="17">
        <v>0</v>
      </c>
      <c r="BE10" s="17">
        <v>0</v>
      </c>
      <c r="BF10" s="17"/>
      <c r="BG10" s="17">
        <v>0</v>
      </c>
      <c r="BH10" s="17">
        <v>0</v>
      </c>
    </row>
    <row r="11" spans="2:60" x14ac:dyDescent="0.35">
      <c r="B11" s="18" t="s">
        <v>112</v>
      </c>
      <c r="C11" s="17">
        <v>0</v>
      </c>
      <c r="D11" s="17">
        <v>0</v>
      </c>
      <c r="E11" s="17">
        <v>0</v>
      </c>
      <c r="F11" s="17"/>
      <c r="G11" s="17">
        <v>0</v>
      </c>
      <c r="H11" s="17">
        <v>0</v>
      </c>
      <c r="I11" s="17">
        <v>0</v>
      </c>
      <c r="J11" s="17">
        <v>0</v>
      </c>
      <c r="K11" s="17">
        <v>0</v>
      </c>
      <c r="L11" s="17">
        <v>0</v>
      </c>
      <c r="M11" s="17"/>
      <c r="N11" s="17">
        <v>0</v>
      </c>
      <c r="O11" s="17">
        <v>0</v>
      </c>
      <c r="P11" s="17">
        <v>0</v>
      </c>
      <c r="Q11" s="17">
        <v>0</v>
      </c>
      <c r="R11" s="17">
        <v>0</v>
      </c>
      <c r="S11" s="17"/>
      <c r="T11" s="17">
        <v>0</v>
      </c>
      <c r="U11" s="17">
        <v>0</v>
      </c>
      <c r="V11" s="17">
        <v>0</v>
      </c>
      <c r="W11" s="17">
        <v>0</v>
      </c>
      <c r="X11" s="17"/>
      <c r="Y11" s="17">
        <v>0</v>
      </c>
      <c r="Z11" s="17">
        <v>0</v>
      </c>
      <c r="AA11" s="17">
        <v>0</v>
      </c>
      <c r="AB11" s="17">
        <v>0</v>
      </c>
      <c r="AC11" s="17">
        <v>0</v>
      </c>
      <c r="AD11" s="17">
        <v>0</v>
      </c>
      <c r="AE11" s="17"/>
      <c r="AF11" s="17">
        <v>0</v>
      </c>
      <c r="AG11" s="17">
        <v>0</v>
      </c>
      <c r="AH11" s="17"/>
      <c r="AI11" s="17">
        <v>0</v>
      </c>
      <c r="AJ11" s="17">
        <v>0</v>
      </c>
      <c r="AK11" s="17">
        <v>0</v>
      </c>
      <c r="AL11" s="17">
        <v>0</v>
      </c>
      <c r="AM11" s="17">
        <v>0</v>
      </c>
      <c r="AN11" s="17">
        <v>0</v>
      </c>
      <c r="AO11" s="17">
        <v>0</v>
      </c>
      <c r="AP11" s="17"/>
      <c r="AQ11" s="17">
        <v>0</v>
      </c>
      <c r="AR11" s="17">
        <v>0</v>
      </c>
      <c r="AS11" s="17"/>
      <c r="AT11" s="17">
        <v>0</v>
      </c>
      <c r="AU11" s="17">
        <v>0</v>
      </c>
      <c r="AV11" s="17">
        <v>0</v>
      </c>
      <c r="AW11" s="17"/>
      <c r="AX11" s="17">
        <v>0</v>
      </c>
      <c r="AY11" s="17">
        <v>0</v>
      </c>
      <c r="AZ11" s="17"/>
      <c r="BA11" s="17">
        <v>0</v>
      </c>
      <c r="BB11" s="17">
        <v>0</v>
      </c>
      <c r="BC11" s="17">
        <v>0</v>
      </c>
      <c r="BD11" s="17">
        <v>0</v>
      </c>
      <c r="BE11" s="17">
        <v>0</v>
      </c>
      <c r="BF11" s="17"/>
      <c r="BG11" s="17">
        <v>0</v>
      </c>
      <c r="BH11" s="17">
        <v>0</v>
      </c>
    </row>
    <row r="12" spans="2:60" x14ac:dyDescent="0.35">
      <c r="B12" s="18" t="s">
        <v>113</v>
      </c>
      <c r="C12" s="17">
        <v>1</v>
      </c>
      <c r="D12" s="17">
        <v>1</v>
      </c>
      <c r="E12" s="17">
        <v>1</v>
      </c>
      <c r="F12" s="17"/>
      <c r="G12" s="17">
        <v>1</v>
      </c>
      <c r="H12" s="17">
        <v>1</v>
      </c>
      <c r="I12" s="17">
        <v>1</v>
      </c>
      <c r="J12" s="17">
        <v>1</v>
      </c>
      <c r="K12" s="17">
        <v>1</v>
      </c>
      <c r="L12" s="17">
        <v>1</v>
      </c>
      <c r="M12" s="17"/>
      <c r="N12" s="17">
        <v>1</v>
      </c>
      <c r="O12" s="17">
        <v>1</v>
      </c>
      <c r="P12" s="17">
        <v>1</v>
      </c>
      <c r="Q12" s="17">
        <v>1</v>
      </c>
      <c r="R12" s="17">
        <v>1</v>
      </c>
      <c r="S12" s="17"/>
      <c r="T12" s="17">
        <v>1</v>
      </c>
      <c r="U12" s="17">
        <v>1</v>
      </c>
      <c r="V12" s="17">
        <v>1</v>
      </c>
      <c r="W12" s="17">
        <v>1</v>
      </c>
      <c r="X12" s="17"/>
      <c r="Y12" s="17">
        <v>1</v>
      </c>
      <c r="Z12" s="17">
        <v>1</v>
      </c>
      <c r="AA12" s="17">
        <v>1</v>
      </c>
      <c r="AB12" s="17">
        <v>1</v>
      </c>
      <c r="AC12" s="17">
        <v>1</v>
      </c>
      <c r="AD12" s="17">
        <v>1</v>
      </c>
      <c r="AE12" s="17"/>
      <c r="AF12" s="17">
        <v>1</v>
      </c>
      <c r="AG12" s="17">
        <v>1</v>
      </c>
      <c r="AH12" s="17"/>
      <c r="AI12" s="17">
        <v>1</v>
      </c>
      <c r="AJ12" s="17">
        <v>1</v>
      </c>
      <c r="AK12" s="17">
        <v>1</v>
      </c>
      <c r="AL12" s="17">
        <v>1</v>
      </c>
      <c r="AM12" s="17">
        <v>1</v>
      </c>
      <c r="AN12" s="17">
        <v>1</v>
      </c>
      <c r="AO12" s="17">
        <v>1</v>
      </c>
      <c r="AP12" s="17"/>
      <c r="AQ12" s="17">
        <v>1</v>
      </c>
      <c r="AR12" s="17">
        <v>1</v>
      </c>
      <c r="AS12" s="17"/>
      <c r="AT12" s="17">
        <v>1</v>
      </c>
      <c r="AU12" s="17">
        <v>1</v>
      </c>
      <c r="AV12" s="17">
        <v>1</v>
      </c>
      <c r="AW12" s="17"/>
      <c r="AX12" s="17">
        <v>1</v>
      </c>
      <c r="AY12" s="17">
        <v>1</v>
      </c>
      <c r="AZ12" s="17"/>
      <c r="BA12" s="17">
        <v>1</v>
      </c>
      <c r="BB12" s="17">
        <v>1</v>
      </c>
      <c r="BC12" s="17">
        <v>1</v>
      </c>
      <c r="BD12" s="17">
        <v>1</v>
      </c>
      <c r="BE12" s="17">
        <v>1</v>
      </c>
      <c r="BF12" s="17"/>
      <c r="BG12" s="17">
        <v>1</v>
      </c>
      <c r="BH12" s="17">
        <v>1</v>
      </c>
    </row>
    <row r="13" spans="2:60" x14ac:dyDescent="0.35">
      <c r="B13" s="18" t="s">
        <v>114</v>
      </c>
      <c r="C13" s="19">
        <v>0</v>
      </c>
      <c r="D13" s="19">
        <v>0</v>
      </c>
      <c r="E13" s="19">
        <v>0</v>
      </c>
      <c r="F13" s="19"/>
      <c r="G13" s="19">
        <v>0</v>
      </c>
      <c r="H13" s="19">
        <v>0</v>
      </c>
      <c r="I13" s="19">
        <v>0</v>
      </c>
      <c r="J13" s="19">
        <v>0</v>
      </c>
      <c r="K13" s="19">
        <v>0</v>
      </c>
      <c r="L13" s="19">
        <v>0</v>
      </c>
      <c r="M13" s="19"/>
      <c r="N13" s="19">
        <v>0</v>
      </c>
      <c r="O13" s="19">
        <v>0</v>
      </c>
      <c r="P13" s="19">
        <v>0</v>
      </c>
      <c r="Q13" s="19">
        <v>0</v>
      </c>
      <c r="R13" s="19">
        <v>0</v>
      </c>
      <c r="S13" s="19"/>
      <c r="T13" s="19">
        <v>0</v>
      </c>
      <c r="U13" s="19">
        <v>0</v>
      </c>
      <c r="V13" s="19">
        <v>0</v>
      </c>
      <c r="W13" s="19">
        <v>0</v>
      </c>
      <c r="X13" s="19"/>
      <c r="Y13" s="19">
        <v>0</v>
      </c>
      <c r="Z13" s="19">
        <v>0</v>
      </c>
      <c r="AA13" s="19">
        <v>0</v>
      </c>
      <c r="AB13" s="19">
        <v>0</v>
      </c>
      <c r="AC13" s="19">
        <v>0</v>
      </c>
      <c r="AD13" s="19">
        <v>0</v>
      </c>
      <c r="AE13" s="19"/>
      <c r="AF13" s="19">
        <v>0</v>
      </c>
      <c r="AG13" s="19">
        <v>0</v>
      </c>
      <c r="AH13" s="19"/>
      <c r="AI13" s="19">
        <v>0</v>
      </c>
      <c r="AJ13" s="19">
        <v>0</v>
      </c>
      <c r="AK13" s="19">
        <v>0</v>
      </c>
      <c r="AL13" s="19">
        <v>0</v>
      </c>
      <c r="AM13" s="19">
        <v>0</v>
      </c>
      <c r="AN13" s="19">
        <v>0</v>
      </c>
      <c r="AO13" s="19">
        <v>0</v>
      </c>
      <c r="AP13" s="19"/>
      <c r="AQ13" s="19">
        <v>0</v>
      </c>
      <c r="AR13" s="19">
        <v>0</v>
      </c>
      <c r="AS13" s="19"/>
      <c r="AT13" s="19">
        <v>0</v>
      </c>
      <c r="AU13" s="19">
        <v>0</v>
      </c>
      <c r="AV13" s="19">
        <v>0</v>
      </c>
      <c r="AW13" s="19"/>
      <c r="AX13" s="19">
        <v>0</v>
      </c>
      <c r="AY13" s="19">
        <v>0</v>
      </c>
      <c r="AZ13" s="19"/>
      <c r="BA13" s="19">
        <v>0</v>
      </c>
      <c r="BB13" s="19">
        <v>0</v>
      </c>
      <c r="BC13" s="19">
        <v>0</v>
      </c>
      <c r="BD13" s="19">
        <v>0</v>
      </c>
      <c r="BE13" s="19">
        <v>0</v>
      </c>
      <c r="BF13" s="19"/>
      <c r="BG13" s="19">
        <v>0</v>
      </c>
      <c r="BH13" s="19">
        <v>0</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H18"/>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5.5733137604899598E-2</v>
      </c>
      <c r="D9" s="17">
        <v>7.1860028109049595E-2</v>
      </c>
      <c r="E9" s="17">
        <v>4.12928973651343E-2</v>
      </c>
      <c r="F9" s="17"/>
      <c r="G9" s="17">
        <v>8.7532378766517399E-2</v>
      </c>
      <c r="H9" s="17">
        <v>9.7322487272385197E-2</v>
      </c>
      <c r="I9" s="17">
        <v>7.5515417996663906E-2</v>
      </c>
      <c r="J9" s="17">
        <v>4.0380666407704401E-2</v>
      </c>
      <c r="K9" s="17">
        <v>2.1207676364842099E-2</v>
      </c>
      <c r="L9" s="17">
        <v>2.5137373814468601E-2</v>
      </c>
      <c r="M9" s="17"/>
      <c r="N9" s="17">
        <v>4.58423420871132E-2</v>
      </c>
      <c r="O9" s="17">
        <v>3.42041079343164E-2</v>
      </c>
      <c r="P9" s="17">
        <v>5.0427914119312502E-2</v>
      </c>
      <c r="Q9" s="17">
        <v>0.103432295939395</v>
      </c>
      <c r="R9" s="17">
        <v>8.1743569801824595E-2</v>
      </c>
      <c r="S9" s="17"/>
      <c r="T9" s="17">
        <v>4.4572638274692197E-2</v>
      </c>
      <c r="U9" s="17">
        <v>4.2343733091551997E-2</v>
      </c>
      <c r="V9" s="17">
        <v>6.2460948217113503E-2</v>
      </c>
      <c r="W9" s="17">
        <v>6.4574195729064504E-2</v>
      </c>
      <c r="X9" s="17"/>
      <c r="Y9" s="17">
        <v>0.112873039495585</v>
      </c>
      <c r="Z9" s="17">
        <v>3.4828269171922603E-2</v>
      </c>
      <c r="AA9" s="17">
        <v>2.5288498825149101E-2</v>
      </c>
      <c r="AB9" s="17">
        <v>1.80695569833954E-2</v>
      </c>
      <c r="AC9" s="17">
        <v>3.51114989273087E-2</v>
      </c>
      <c r="AD9" s="17">
        <v>9.1911487681266401E-3</v>
      </c>
      <c r="AE9" s="17"/>
      <c r="AF9" s="17">
        <v>6.2129470825988999E-2</v>
      </c>
      <c r="AG9" s="17">
        <v>4.7738180816501698E-2</v>
      </c>
      <c r="AH9" s="17"/>
      <c r="AI9" s="17">
        <v>2.9624684045859901E-2</v>
      </c>
      <c r="AJ9" s="17">
        <v>5.1215275686553E-2</v>
      </c>
      <c r="AK9" s="17">
        <v>1.9886549580679699E-2</v>
      </c>
      <c r="AL9" s="17">
        <v>2.0667637604097299E-2</v>
      </c>
      <c r="AM9" s="17">
        <v>8.4805411583952897E-2</v>
      </c>
      <c r="AN9" s="17">
        <v>0.12838421197449101</v>
      </c>
      <c r="AO9" s="17">
        <v>5.7758770097112999E-2</v>
      </c>
      <c r="AP9" s="17"/>
      <c r="AQ9" s="17">
        <v>6.46645379232762E-2</v>
      </c>
      <c r="AR9" s="17">
        <v>5.98554512905356E-2</v>
      </c>
      <c r="AS9" s="17"/>
      <c r="AT9" s="17">
        <v>3.19798182198354E-2</v>
      </c>
      <c r="AU9" s="17">
        <v>3.6343938272586501E-2</v>
      </c>
      <c r="AV9" s="17">
        <v>0.104087018957157</v>
      </c>
      <c r="AW9" s="17"/>
      <c r="AX9" s="17">
        <v>4.7484620928651598E-2</v>
      </c>
      <c r="AY9" s="17">
        <v>5.8712673021074697E-2</v>
      </c>
      <c r="AZ9" s="17"/>
      <c r="BA9" s="17">
        <v>0.15292578035100801</v>
      </c>
      <c r="BB9" s="17">
        <v>2.5432388936843998E-2</v>
      </c>
      <c r="BC9" s="17">
        <v>5.8375754071082399E-2</v>
      </c>
      <c r="BD9" s="17">
        <v>0.16021426530500499</v>
      </c>
      <c r="BE9" s="17">
        <v>3.5896278000900103E-2</v>
      </c>
      <c r="BF9" s="17"/>
      <c r="BG9" s="17">
        <v>5.51741780810577E-2</v>
      </c>
      <c r="BH9" s="17">
        <v>6.7383814499087494E-2</v>
      </c>
    </row>
    <row r="10" spans="2:60" x14ac:dyDescent="0.35">
      <c r="B10" s="18" t="s">
        <v>111</v>
      </c>
      <c r="C10" s="17">
        <v>0.21490364193783501</v>
      </c>
      <c r="D10" s="17">
        <v>0.248985848285564</v>
      </c>
      <c r="E10" s="17">
        <v>0.184015835436693</v>
      </c>
      <c r="F10" s="17"/>
      <c r="G10" s="17">
        <v>0.173909749356633</v>
      </c>
      <c r="H10" s="17">
        <v>0.169505845044127</v>
      </c>
      <c r="I10" s="17">
        <v>0.220006397660157</v>
      </c>
      <c r="J10" s="17">
        <v>0.18361182568513501</v>
      </c>
      <c r="K10" s="17">
        <v>0.26145485083947401</v>
      </c>
      <c r="L10" s="17">
        <v>0.26024982430738303</v>
      </c>
      <c r="M10" s="17"/>
      <c r="N10" s="17">
        <v>0.171594909835107</v>
      </c>
      <c r="O10" s="17">
        <v>0.18624864539434599</v>
      </c>
      <c r="P10" s="17">
        <v>0.216959288955374</v>
      </c>
      <c r="Q10" s="17">
        <v>0.26814330316701601</v>
      </c>
      <c r="R10" s="17">
        <v>0.30889482974716398</v>
      </c>
      <c r="S10" s="17"/>
      <c r="T10" s="17">
        <v>0.20818918939197401</v>
      </c>
      <c r="U10" s="17">
        <v>0.227721028998771</v>
      </c>
      <c r="V10" s="17">
        <v>0.20932790293105899</v>
      </c>
      <c r="W10" s="17">
        <v>0.21741338672143801</v>
      </c>
      <c r="X10" s="17"/>
      <c r="Y10" s="17">
        <v>0.20700548631725699</v>
      </c>
      <c r="Z10" s="17">
        <v>0.24410683036105801</v>
      </c>
      <c r="AA10" s="17">
        <v>0.201179611484852</v>
      </c>
      <c r="AB10" s="17">
        <v>0.19694758474483401</v>
      </c>
      <c r="AC10" s="17">
        <v>0.204703876087963</v>
      </c>
      <c r="AD10" s="17">
        <v>0.155164762027136</v>
      </c>
      <c r="AE10" s="17"/>
      <c r="AF10" s="17">
        <v>0.24007010178028201</v>
      </c>
      <c r="AG10" s="17">
        <v>0.183364175560364</v>
      </c>
      <c r="AH10" s="17"/>
      <c r="AI10" s="17">
        <v>0.16166877700113599</v>
      </c>
      <c r="AJ10" s="17">
        <v>0.211157100588062</v>
      </c>
      <c r="AK10" s="17">
        <v>0.18417871996530599</v>
      </c>
      <c r="AL10" s="17">
        <v>0.18828690085549099</v>
      </c>
      <c r="AM10" s="17">
        <v>0.23756077527337899</v>
      </c>
      <c r="AN10" s="17">
        <v>0.25857219247337998</v>
      </c>
      <c r="AO10" s="17">
        <v>0.35284240075228501</v>
      </c>
      <c r="AP10" s="17"/>
      <c r="AQ10" s="17">
        <v>0.20354528330274499</v>
      </c>
      <c r="AR10" s="17">
        <v>0.235822124114487</v>
      </c>
      <c r="AS10" s="17"/>
      <c r="AT10" s="17">
        <v>0.17499111554400401</v>
      </c>
      <c r="AU10" s="17">
        <v>0.21066772243069901</v>
      </c>
      <c r="AV10" s="17">
        <v>0.25674738621387999</v>
      </c>
      <c r="AW10" s="17"/>
      <c r="AX10" s="17">
        <v>0.221809159824543</v>
      </c>
      <c r="AY10" s="17">
        <v>0.212409225557527</v>
      </c>
      <c r="AZ10" s="17"/>
      <c r="BA10" s="17">
        <v>0.17836759763545601</v>
      </c>
      <c r="BB10" s="17">
        <v>0.19192038795349001</v>
      </c>
      <c r="BC10" s="17">
        <v>0.22819238533656999</v>
      </c>
      <c r="BD10" s="17">
        <v>0.30622385235285299</v>
      </c>
      <c r="BE10" s="17">
        <v>0.23484342316586701</v>
      </c>
      <c r="BF10" s="17"/>
      <c r="BG10" s="17">
        <v>0.18875877912432901</v>
      </c>
      <c r="BH10" s="17">
        <v>0.25292281712985898</v>
      </c>
    </row>
    <row r="11" spans="2:60" x14ac:dyDescent="0.35">
      <c r="B11" s="18" t="s">
        <v>112</v>
      </c>
      <c r="C11" s="17">
        <v>0.32532358452879101</v>
      </c>
      <c r="D11" s="17">
        <v>0.31206170831900099</v>
      </c>
      <c r="E11" s="17">
        <v>0.338147366518945</v>
      </c>
      <c r="F11" s="17"/>
      <c r="G11" s="17">
        <v>0.28980146646586802</v>
      </c>
      <c r="H11" s="17">
        <v>0.239455509555734</v>
      </c>
      <c r="I11" s="17">
        <v>0.30121369757615202</v>
      </c>
      <c r="J11" s="17">
        <v>0.28074711138348102</v>
      </c>
      <c r="K11" s="17">
        <v>0.409247886982673</v>
      </c>
      <c r="L11" s="17">
        <v>0.40561818201231797</v>
      </c>
      <c r="M11" s="17"/>
      <c r="N11" s="17">
        <v>0.29231169672107599</v>
      </c>
      <c r="O11" s="17">
        <v>0.29679477091409101</v>
      </c>
      <c r="P11" s="17">
        <v>0.33087782379220698</v>
      </c>
      <c r="Q11" s="17">
        <v>0.35510415029009701</v>
      </c>
      <c r="R11" s="17">
        <v>0.38146287708945598</v>
      </c>
      <c r="S11" s="17"/>
      <c r="T11" s="17">
        <v>0.37314031933472802</v>
      </c>
      <c r="U11" s="17">
        <v>0.35045920244113599</v>
      </c>
      <c r="V11" s="17">
        <v>0.328299475902747</v>
      </c>
      <c r="W11" s="17">
        <v>0.26478608904707901</v>
      </c>
      <c r="X11" s="17"/>
      <c r="Y11" s="17">
        <v>0.291743689200059</v>
      </c>
      <c r="Z11" s="17">
        <v>0.35185801574644598</v>
      </c>
      <c r="AA11" s="17">
        <v>0.36719299426570601</v>
      </c>
      <c r="AB11" s="17">
        <v>0.31486699050393002</v>
      </c>
      <c r="AC11" s="17">
        <v>0.36169539117968702</v>
      </c>
      <c r="AD11" s="17">
        <v>0.31955828731581098</v>
      </c>
      <c r="AE11" s="17"/>
      <c r="AF11" s="17">
        <v>0.327797593429909</v>
      </c>
      <c r="AG11" s="17">
        <v>0.31906974635709701</v>
      </c>
      <c r="AH11" s="17"/>
      <c r="AI11" s="17">
        <v>0.23579014868782999</v>
      </c>
      <c r="AJ11" s="17">
        <v>0.27985427615860903</v>
      </c>
      <c r="AK11" s="17">
        <v>0.34238703822231897</v>
      </c>
      <c r="AL11" s="17">
        <v>0.381936603518576</v>
      </c>
      <c r="AM11" s="17">
        <v>0.33622499353264501</v>
      </c>
      <c r="AN11" s="17">
        <v>0.37664629032240998</v>
      </c>
      <c r="AO11" s="17">
        <v>0.32553809829020403</v>
      </c>
      <c r="AP11" s="17"/>
      <c r="AQ11" s="17">
        <v>0.346838778662862</v>
      </c>
      <c r="AR11" s="17">
        <v>0.31520827992669698</v>
      </c>
      <c r="AS11" s="17"/>
      <c r="AT11" s="17">
        <v>0.341666161294364</v>
      </c>
      <c r="AU11" s="17">
        <v>0.32044431508700899</v>
      </c>
      <c r="AV11" s="17">
        <v>0.340013635758037</v>
      </c>
      <c r="AW11" s="17"/>
      <c r="AX11" s="17">
        <v>0.35532571782470501</v>
      </c>
      <c r="AY11" s="17">
        <v>0.31448619130712302</v>
      </c>
      <c r="AZ11" s="17"/>
      <c r="BA11" s="17">
        <v>0.31703860910003501</v>
      </c>
      <c r="BB11" s="17">
        <v>0.32859798388384198</v>
      </c>
      <c r="BC11" s="17">
        <v>0.32588648398764403</v>
      </c>
      <c r="BD11" s="17">
        <v>0.26003006291353198</v>
      </c>
      <c r="BE11" s="17">
        <v>0.36077157452562197</v>
      </c>
      <c r="BF11" s="17"/>
      <c r="BG11" s="17">
        <v>0.32590140107554499</v>
      </c>
      <c r="BH11" s="17">
        <v>0.33525554026093701</v>
      </c>
    </row>
    <row r="12" spans="2:60" x14ac:dyDescent="0.35">
      <c r="B12" s="18" t="s">
        <v>113</v>
      </c>
      <c r="C12" s="17">
        <v>0.35722653615541</v>
      </c>
      <c r="D12" s="17">
        <v>0.33260391873349399</v>
      </c>
      <c r="E12" s="17">
        <v>0.37870413177731899</v>
      </c>
      <c r="F12" s="17"/>
      <c r="G12" s="17">
        <v>0.396297089080623</v>
      </c>
      <c r="H12" s="17">
        <v>0.45057850788529002</v>
      </c>
      <c r="I12" s="17">
        <v>0.348044206130323</v>
      </c>
      <c r="J12" s="17">
        <v>0.42039110965695398</v>
      </c>
      <c r="K12" s="17">
        <v>0.27613470039280502</v>
      </c>
      <c r="L12" s="17">
        <v>0.27840989908814001</v>
      </c>
      <c r="M12" s="17"/>
      <c r="N12" s="17">
        <v>0.40849617041422398</v>
      </c>
      <c r="O12" s="17">
        <v>0.43298044368855698</v>
      </c>
      <c r="P12" s="17">
        <v>0.36813905050207102</v>
      </c>
      <c r="Q12" s="17">
        <v>0.255201727380655</v>
      </c>
      <c r="R12" s="17">
        <v>0.20705551959576701</v>
      </c>
      <c r="S12" s="17"/>
      <c r="T12" s="17">
        <v>0.32943828894236299</v>
      </c>
      <c r="U12" s="17">
        <v>0.31862449582968899</v>
      </c>
      <c r="V12" s="17">
        <v>0.35921738415075199</v>
      </c>
      <c r="W12" s="17">
        <v>0.40733732008634999</v>
      </c>
      <c r="X12" s="17"/>
      <c r="Y12" s="17">
        <v>0.34072579382318602</v>
      </c>
      <c r="Z12" s="17">
        <v>0.32822668131357302</v>
      </c>
      <c r="AA12" s="17">
        <v>0.38691250803065103</v>
      </c>
      <c r="AB12" s="17">
        <v>0.40164754463865099</v>
      </c>
      <c r="AC12" s="17">
        <v>0.39848923380504098</v>
      </c>
      <c r="AD12" s="17">
        <v>0.45608018734831501</v>
      </c>
      <c r="AE12" s="17"/>
      <c r="AF12" s="17">
        <v>0.32670949628975998</v>
      </c>
      <c r="AG12" s="17">
        <v>0.40073053554022903</v>
      </c>
      <c r="AH12" s="17"/>
      <c r="AI12" s="17">
        <v>0.46010825921615001</v>
      </c>
      <c r="AJ12" s="17">
        <v>0.40267878723109202</v>
      </c>
      <c r="AK12" s="17">
        <v>0.38947405873574198</v>
      </c>
      <c r="AL12" s="17">
        <v>0.37874981513053402</v>
      </c>
      <c r="AM12" s="17">
        <v>0.314839524220347</v>
      </c>
      <c r="AN12" s="17">
        <v>0.227019424752363</v>
      </c>
      <c r="AO12" s="17">
        <v>0.20414441168946401</v>
      </c>
      <c r="AP12" s="17"/>
      <c r="AQ12" s="17">
        <v>0.34849155223641398</v>
      </c>
      <c r="AR12" s="17">
        <v>0.34957870643004701</v>
      </c>
      <c r="AS12" s="17"/>
      <c r="AT12" s="17">
        <v>0.42410807896255398</v>
      </c>
      <c r="AU12" s="17">
        <v>0.376204901556424</v>
      </c>
      <c r="AV12" s="17">
        <v>0.273727763168436</v>
      </c>
      <c r="AW12" s="17"/>
      <c r="AX12" s="17">
        <v>0.31680688600416201</v>
      </c>
      <c r="AY12" s="17">
        <v>0.371826952674157</v>
      </c>
      <c r="AZ12" s="17"/>
      <c r="BA12" s="17">
        <v>0.308040614939247</v>
      </c>
      <c r="BB12" s="17">
        <v>0.41990025658354002</v>
      </c>
      <c r="BC12" s="17">
        <v>0.34683846275295699</v>
      </c>
      <c r="BD12" s="17">
        <v>0.24482547820672901</v>
      </c>
      <c r="BE12" s="17">
        <v>0.33980503293495901</v>
      </c>
      <c r="BF12" s="17"/>
      <c r="BG12" s="17">
        <v>0.39380552462426199</v>
      </c>
      <c r="BH12" s="17">
        <v>0.315748399933244</v>
      </c>
    </row>
    <row r="13" spans="2:60" x14ac:dyDescent="0.35">
      <c r="B13" s="18" t="s">
        <v>114</v>
      </c>
      <c r="C13" s="19">
        <v>4.6813099773064498E-2</v>
      </c>
      <c r="D13" s="19">
        <v>3.4488496552890997E-2</v>
      </c>
      <c r="E13" s="19">
        <v>5.7839768901908097E-2</v>
      </c>
      <c r="F13" s="19"/>
      <c r="G13" s="19">
        <v>5.24593163303586E-2</v>
      </c>
      <c r="H13" s="19">
        <v>4.3137650242464E-2</v>
      </c>
      <c r="I13" s="19">
        <v>5.52202806367037E-2</v>
      </c>
      <c r="J13" s="19">
        <v>7.4869286866725906E-2</v>
      </c>
      <c r="K13" s="19">
        <v>3.1954885420205401E-2</v>
      </c>
      <c r="L13" s="19">
        <v>3.0584720777690699E-2</v>
      </c>
      <c r="M13" s="19"/>
      <c r="N13" s="19">
        <v>8.1754880942479097E-2</v>
      </c>
      <c r="O13" s="19">
        <v>4.97720320686902E-2</v>
      </c>
      <c r="P13" s="19">
        <v>3.3595922631035599E-2</v>
      </c>
      <c r="Q13" s="19">
        <v>1.8118523222837E-2</v>
      </c>
      <c r="R13" s="19">
        <v>2.08432037657886E-2</v>
      </c>
      <c r="S13" s="19"/>
      <c r="T13" s="19">
        <v>4.4659564056242697E-2</v>
      </c>
      <c r="U13" s="19">
        <v>6.08515396388511E-2</v>
      </c>
      <c r="V13" s="19">
        <v>4.0694288798328197E-2</v>
      </c>
      <c r="W13" s="19">
        <v>4.5889008416068598E-2</v>
      </c>
      <c r="X13" s="19"/>
      <c r="Y13" s="19">
        <v>4.76519911639132E-2</v>
      </c>
      <c r="Z13" s="19">
        <v>4.0980203407000898E-2</v>
      </c>
      <c r="AA13" s="19">
        <v>1.9426387393641699E-2</v>
      </c>
      <c r="AB13" s="19">
        <v>6.8468323129189407E-2</v>
      </c>
      <c r="AC13" s="19">
        <v>0</v>
      </c>
      <c r="AD13" s="19">
        <v>6.0005614540611797E-2</v>
      </c>
      <c r="AE13" s="19"/>
      <c r="AF13" s="19">
        <v>4.32933376740594E-2</v>
      </c>
      <c r="AG13" s="19">
        <v>4.9097361725807802E-2</v>
      </c>
      <c r="AH13" s="19"/>
      <c r="AI13" s="19">
        <v>0.112808131049024</v>
      </c>
      <c r="AJ13" s="19">
        <v>5.50945603356848E-2</v>
      </c>
      <c r="AK13" s="19">
        <v>6.4073633495952395E-2</v>
      </c>
      <c r="AL13" s="19">
        <v>3.0359042891302399E-2</v>
      </c>
      <c r="AM13" s="19">
        <v>2.65692953896772E-2</v>
      </c>
      <c r="AN13" s="19">
        <v>9.3778804773555595E-3</v>
      </c>
      <c r="AO13" s="19">
        <v>5.9716319170933202E-2</v>
      </c>
      <c r="AP13" s="19"/>
      <c r="AQ13" s="19">
        <v>3.6459847874702099E-2</v>
      </c>
      <c r="AR13" s="19">
        <v>3.9535438238234001E-2</v>
      </c>
      <c r="AS13" s="19"/>
      <c r="AT13" s="19">
        <v>2.7254825979242701E-2</v>
      </c>
      <c r="AU13" s="19">
        <v>5.6339122653282198E-2</v>
      </c>
      <c r="AV13" s="19">
        <v>2.5424195902489601E-2</v>
      </c>
      <c r="AW13" s="19"/>
      <c r="AX13" s="19">
        <v>5.8573615417938402E-2</v>
      </c>
      <c r="AY13" s="19">
        <v>4.2564957440118102E-2</v>
      </c>
      <c r="AZ13" s="19"/>
      <c r="BA13" s="19">
        <v>4.3627397974254599E-2</v>
      </c>
      <c r="BB13" s="19">
        <v>3.4148982642283998E-2</v>
      </c>
      <c r="BC13" s="19">
        <v>4.07069138517464E-2</v>
      </c>
      <c r="BD13" s="19">
        <v>2.8706341221881398E-2</v>
      </c>
      <c r="BE13" s="19">
        <v>2.8683691372651799E-2</v>
      </c>
      <c r="BF13" s="19"/>
      <c r="BG13" s="19">
        <v>3.6360117094806098E-2</v>
      </c>
      <c r="BH13" s="19">
        <v>2.86894281768727E-2</v>
      </c>
    </row>
    <row r="14" spans="2:60" x14ac:dyDescent="0.35">
      <c r="B14" s="16"/>
      <c r="G14" s="25">
        <f>SUM(G9:G10)</f>
        <v>0.26144212812315037</v>
      </c>
      <c r="H14" s="25">
        <f t="shared" ref="H14:L14" si="0">SUM(H9:H10)</f>
        <v>0.26682833231651221</v>
      </c>
      <c r="I14" s="25">
        <f t="shared" si="0"/>
        <v>0.2955218156568209</v>
      </c>
      <c r="J14" s="25">
        <f t="shared" si="0"/>
        <v>0.22399249209283942</v>
      </c>
      <c r="K14" s="25">
        <f t="shared" si="0"/>
        <v>0.28266252720431612</v>
      </c>
      <c r="L14" s="25">
        <f t="shared" si="0"/>
        <v>0.28538719812185165</v>
      </c>
    </row>
    <row r="15" spans="2:60" x14ac:dyDescent="0.35">
      <c r="B15" t="s">
        <v>98</v>
      </c>
      <c r="G15" s="25">
        <f>SUM(G11:G12)</f>
        <v>0.68609855554649102</v>
      </c>
      <c r="H15" s="25">
        <f t="shared" ref="H15:L15" si="1">SUM(H11:H12)</f>
        <v>0.69003401744102399</v>
      </c>
      <c r="I15" s="25">
        <f t="shared" si="1"/>
        <v>0.64925790370647496</v>
      </c>
      <c r="J15" s="25">
        <f t="shared" si="1"/>
        <v>0.70113822104043499</v>
      </c>
      <c r="K15" s="25">
        <f t="shared" si="1"/>
        <v>0.68538258737547797</v>
      </c>
      <c r="L15" s="25">
        <f t="shared" si="1"/>
        <v>0.68402808110045799</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H18"/>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121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0.182470913024079</v>
      </c>
      <c r="D9" s="17">
        <v>0.20129149566097401</v>
      </c>
      <c r="E9" s="17">
        <v>0.16465244511388</v>
      </c>
      <c r="F9" s="17"/>
      <c r="G9" s="17">
        <v>0.25542366886907197</v>
      </c>
      <c r="H9" s="17">
        <v>0.197282638608515</v>
      </c>
      <c r="I9" s="17">
        <v>0.18123888725755499</v>
      </c>
      <c r="J9" s="17">
        <v>0.15877880448280501</v>
      </c>
      <c r="K9" s="17">
        <v>0.17679466952438799</v>
      </c>
      <c r="L9" s="17">
        <v>0.151081467898698</v>
      </c>
      <c r="M9" s="17"/>
      <c r="N9" s="17">
        <v>0.174313614508598</v>
      </c>
      <c r="O9" s="17">
        <v>0.14303425394812899</v>
      </c>
      <c r="P9" s="17">
        <v>0.19773664796604301</v>
      </c>
      <c r="Q9" s="17">
        <v>0.22381863682063</v>
      </c>
      <c r="R9" s="17">
        <v>0.198860396783379</v>
      </c>
      <c r="S9" s="17"/>
      <c r="T9" s="17">
        <v>0.16198204488687801</v>
      </c>
      <c r="U9" s="17">
        <v>0.18519844551820799</v>
      </c>
      <c r="V9" s="17">
        <v>0.17330210704828999</v>
      </c>
      <c r="W9" s="17">
        <v>0.20925585411750999</v>
      </c>
      <c r="X9" s="17"/>
      <c r="Y9" s="17">
        <v>0.19119746599753901</v>
      </c>
      <c r="Z9" s="17">
        <v>0.16260269955255299</v>
      </c>
      <c r="AA9" s="17">
        <v>0.26799294257297301</v>
      </c>
      <c r="AB9" s="17">
        <v>0.19261370038741901</v>
      </c>
      <c r="AC9" s="17">
        <v>0.148005523400322</v>
      </c>
      <c r="AD9" s="17">
        <v>0.193532277132417</v>
      </c>
      <c r="AE9" s="17"/>
      <c r="AF9" s="17">
        <v>0.18756059529167901</v>
      </c>
      <c r="AG9" s="17">
        <v>0.17775644875799301</v>
      </c>
      <c r="AH9" s="17"/>
      <c r="AI9" s="17">
        <v>0.16520849682327499</v>
      </c>
      <c r="AJ9" s="17">
        <v>0.18267442876399101</v>
      </c>
      <c r="AK9" s="17">
        <v>0.159527110849355</v>
      </c>
      <c r="AL9" s="17">
        <v>0.15872351987209199</v>
      </c>
      <c r="AM9" s="17">
        <v>0.19703165422517499</v>
      </c>
      <c r="AN9" s="17">
        <v>0.22773837838946701</v>
      </c>
      <c r="AO9" s="17">
        <v>0.20248597483099401</v>
      </c>
      <c r="AP9" s="17"/>
      <c r="AQ9" s="17">
        <v>0.17010113813147401</v>
      </c>
      <c r="AR9" s="17">
        <v>0.20900256226024599</v>
      </c>
      <c r="AS9" s="17"/>
      <c r="AT9" s="17">
        <v>0.16156271020663801</v>
      </c>
      <c r="AU9" s="17">
        <v>0.169037405563319</v>
      </c>
      <c r="AV9" s="17">
        <v>0.22374181815871</v>
      </c>
      <c r="AW9" s="17"/>
      <c r="AX9" s="17">
        <v>0.18239203998269499</v>
      </c>
      <c r="AY9" s="17">
        <v>0.18249940360358599</v>
      </c>
      <c r="AZ9" s="17"/>
      <c r="BA9" s="17">
        <v>0.21641311368872801</v>
      </c>
      <c r="BB9" s="17">
        <v>0.17265427842238301</v>
      </c>
      <c r="BC9" s="17">
        <v>0.17030732242587501</v>
      </c>
      <c r="BD9" s="17">
        <v>0.31446513940527399</v>
      </c>
      <c r="BE9" s="17">
        <v>0.20680778370272401</v>
      </c>
      <c r="BF9" s="17"/>
      <c r="BG9" s="17">
        <v>0.18286238440538399</v>
      </c>
      <c r="BH9" s="17">
        <v>0.23407547835008199</v>
      </c>
    </row>
    <row r="10" spans="2:60" x14ac:dyDescent="0.35">
      <c r="B10" s="18" t="s">
        <v>111</v>
      </c>
      <c r="C10" s="17">
        <v>0.49773681568454697</v>
      </c>
      <c r="D10" s="17">
        <v>0.50646732873062805</v>
      </c>
      <c r="E10" s="17">
        <v>0.49191611447761102</v>
      </c>
      <c r="F10" s="17"/>
      <c r="G10" s="17">
        <v>0.42005125115687902</v>
      </c>
      <c r="H10" s="17">
        <v>0.46938896271110703</v>
      </c>
      <c r="I10" s="17">
        <v>0.50803004202838198</v>
      </c>
      <c r="J10" s="17">
        <v>0.41617802575586699</v>
      </c>
      <c r="K10" s="17">
        <v>0.54268537914896697</v>
      </c>
      <c r="L10" s="17">
        <v>0.58486745151672803</v>
      </c>
      <c r="M10" s="17"/>
      <c r="N10" s="17">
        <v>0.37455603557976402</v>
      </c>
      <c r="O10" s="17">
        <v>0.492242444526513</v>
      </c>
      <c r="P10" s="17">
        <v>0.52358654780009495</v>
      </c>
      <c r="Q10" s="17">
        <v>0.54489113319609594</v>
      </c>
      <c r="R10" s="17">
        <v>0.61449058285953895</v>
      </c>
      <c r="S10" s="17"/>
      <c r="T10" s="17">
        <v>0.51181107620659505</v>
      </c>
      <c r="U10" s="17">
        <v>0.51999044102349501</v>
      </c>
      <c r="V10" s="17">
        <v>0.50367327935857997</v>
      </c>
      <c r="W10" s="17">
        <v>0.458940592920909</v>
      </c>
      <c r="X10" s="17"/>
      <c r="Y10" s="17">
        <v>0.45120416419473902</v>
      </c>
      <c r="Z10" s="17">
        <v>0.52763390437226299</v>
      </c>
      <c r="AA10" s="17">
        <v>0.51671363465610998</v>
      </c>
      <c r="AB10" s="17">
        <v>0.49998827462394202</v>
      </c>
      <c r="AC10" s="17">
        <v>0.74446914472599601</v>
      </c>
      <c r="AD10" s="17">
        <v>0.496924779165831</v>
      </c>
      <c r="AE10" s="17"/>
      <c r="AF10" s="17">
        <v>0.51510189848321997</v>
      </c>
      <c r="AG10" s="17">
        <v>0.47795839757387898</v>
      </c>
      <c r="AH10" s="17"/>
      <c r="AI10" s="17">
        <v>0.42693366875773398</v>
      </c>
      <c r="AJ10" s="17">
        <v>0.41982604240948102</v>
      </c>
      <c r="AK10" s="17">
        <v>0.52241287603207598</v>
      </c>
      <c r="AL10" s="17">
        <v>0.48800390895016599</v>
      </c>
      <c r="AM10" s="17">
        <v>0.54879553629613398</v>
      </c>
      <c r="AN10" s="17">
        <v>0.563009282511023</v>
      </c>
      <c r="AO10" s="17">
        <v>0.54472974503775395</v>
      </c>
      <c r="AP10" s="17"/>
      <c r="AQ10" s="17">
        <v>0.52506359151764703</v>
      </c>
      <c r="AR10" s="17">
        <v>0.49045394863897301</v>
      </c>
      <c r="AS10" s="17"/>
      <c r="AT10" s="17">
        <v>0.54656072640777398</v>
      </c>
      <c r="AU10" s="17">
        <v>0.47735276969916701</v>
      </c>
      <c r="AV10" s="17">
        <v>0.51844416076551503</v>
      </c>
      <c r="AW10" s="17"/>
      <c r="AX10" s="17">
        <v>0.50646730901938497</v>
      </c>
      <c r="AY10" s="17">
        <v>0.49458318029617099</v>
      </c>
      <c r="AZ10" s="17"/>
      <c r="BA10" s="17">
        <v>0.40352201836022</v>
      </c>
      <c r="BB10" s="17">
        <v>0.489397737132995</v>
      </c>
      <c r="BC10" s="17">
        <v>0.54217732231659599</v>
      </c>
      <c r="BD10" s="17">
        <v>0.47449770302564798</v>
      </c>
      <c r="BE10" s="17">
        <v>0.55827112299634196</v>
      </c>
      <c r="BF10" s="17"/>
      <c r="BG10" s="17">
        <v>0.46936456135802002</v>
      </c>
      <c r="BH10" s="17">
        <v>0.53705280474563999</v>
      </c>
    </row>
    <row r="11" spans="2:60" x14ac:dyDescent="0.35">
      <c r="B11" s="18" t="s">
        <v>112</v>
      </c>
      <c r="C11" s="17">
        <v>0.22986201570832701</v>
      </c>
      <c r="D11" s="17">
        <v>0.214842745978786</v>
      </c>
      <c r="E11" s="17">
        <v>0.24558022857459899</v>
      </c>
      <c r="F11" s="17"/>
      <c r="G11" s="17">
        <v>0.20285452339764001</v>
      </c>
      <c r="H11" s="17">
        <v>0.23008456461291199</v>
      </c>
      <c r="I11" s="17">
        <v>0.19373682561844299</v>
      </c>
      <c r="J11" s="17">
        <v>0.316063801704904</v>
      </c>
      <c r="K11" s="17">
        <v>0.216949107061647</v>
      </c>
      <c r="L11" s="17">
        <v>0.21871079135936899</v>
      </c>
      <c r="M11" s="17"/>
      <c r="N11" s="17">
        <v>0.267120548938374</v>
      </c>
      <c r="O11" s="17">
        <v>0.25420258085910502</v>
      </c>
      <c r="P11" s="17">
        <v>0.21651532571625001</v>
      </c>
      <c r="Q11" s="17">
        <v>0.21159411510582399</v>
      </c>
      <c r="R11" s="17">
        <v>0.176110588267926</v>
      </c>
      <c r="S11" s="17"/>
      <c r="T11" s="17">
        <v>0.24685037662033801</v>
      </c>
      <c r="U11" s="17">
        <v>0.24510709021574301</v>
      </c>
      <c r="V11" s="17">
        <v>0.212068131517269</v>
      </c>
      <c r="W11" s="17">
        <v>0.23290493172458401</v>
      </c>
      <c r="X11" s="17"/>
      <c r="Y11" s="17">
        <v>0.238657381947632</v>
      </c>
      <c r="Z11" s="17">
        <v>0.25137611931834197</v>
      </c>
      <c r="AA11" s="17">
        <v>0.169885753165189</v>
      </c>
      <c r="AB11" s="17">
        <v>0.196402817588786</v>
      </c>
      <c r="AC11" s="17">
        <v>4.2188239422362502E-2</v>
      </c>
      <c r="AD11" s="17">
        <v>0.192106897894323</v>
      </c>
      <c r="AE11" s="17"/>
      <c r="AF11" s="17">
        <v>0.22417287076956699</v>
      </c>
      <c r="AG11" s="17">
        <v>0.235803856078111</v>
      </c>
      <c r="AH11" s="17"/>
      <c r="AI11" s="17">
        <v>0.208606134806019</v>
      </c>
      <c r="AJ11" s="17">
        <v>0.25564959658359998</v>
      </c>
      <c r="AK11" s="17">
        <v>0.230548525316635</v>
      </c>
      <c r="AL11" s="17">
        <v>0.26600073002841002</v>
      </c>
      <c r="AM11" s="17">
        <v>0.21521449587893099</v>
      </c>
      <c r="AN11" s="17">
        <v>0.17508035809484401</v>
      </c>
      <c r="AO11" s="17">
        <v>0.21654163169116999</v>
      </c>
      <c r="AP11" s="17"/>
      <c r="AQ11" s="17">
        <v>0.237858842265875</v>
      </c>
      <c r="AR11" s="17">
        <v>0.22052070280016001</v>
      </c>
      <c r="AS11" s="17"/>
      <c r="AT11" s="17">
        <v>0.24798654420257801</v>
      </c>
      <c r="AU11" s="17">
        <v>0.246985632022166</v>
      </c>
      <c r="AV11" s="17">
        <v>0.198806474236081</v>
      </c>
      <c r="AW11" s="17"/>
      <c r="AX11" s="17">
        <v>0.247865614536805</v>
      </c>
      <c r="AY11" s="17">
        <v>0.223358742158245</v>
      </c>
      <c r="AZ11" s="17"/>
      <c r="BA11" s="17">
        <v>0.23540586369883801</v>
      </c>
      <c r="BB11" s="17">
        <v>0.264398701544588</v>
      </c>
      <c r="BC11" s="17">
        <v>0.21816500298067901</v>
      </c>
      <c r="BD11" s="17">
        <v>0.15724604333241901</v>
      </c>
      <c r="BE11" s="17">
        <v>0.16300797047610899</v>
      </c>
      <c r="BF11" s="17"/>
      <c r="BG11" s="17">
        <v>0.25763522258825899</v>
      </c>
      <c r="BH11" s="17">
        <v>0.16154857674579601</v>
      </c>
    </row>
    <row r="12" spans="2:60" x14ac:dyDescent="0.35">
      <c r="B12" s="18" t="s">
        <v>113</v>
      </c>
      <c r="C12" s="17">
        <v>5.26159727561138E-2</v>
      </c>
      <c r="D12" s="17">
        <v>5.4670443112532198E-2</v>
      </c>
      <c r="E12" s="17">
        <v>4.8321837337982898E-2</v>
      </c>
      <c r="F12" s="17"/>
      <c r="G12" s="17">
        <v>7.1113972733490294E-2</v>
      </c>
      <c r="H12" s="17">
        <v>7.1682489375909306E-2</v>
      </c>
      <c r="I12" s="17">
        <v>6.9515365250416794E-2</v>
      </c>
      <c r="J12" s="17">
        <v>4.4723121320643697E-2</v>
      </c>
      <c r="K12" s="17">
        <v>4.9171129026072298E-2</v>
      </c>
      <c r="L12" s="17">
        <v>2.1058006569557801E-2</v>
      </c>
      <c r="M12" s="17"/>
      <c r="N12" s="17">
        <v>0.10078697261927699</v>
      </c>
      <c r="O12" s="17">
        <v>6.3851263841255904E-2</v>
      </c>
      <c r="P12" s="17">
        <v>4.2152751488267602E-2</v>
      </c>
      <c r="Q12" s="17">
        <v>1.5237870149788601E-2</v>
      </c>
      <c r="R12" s="17">
        <v>1.0538432089155701E-2</v>
      </c>
      <c r="S12" s="17"/>
      <c r="T12" s="17">
        <v>4.5497464117341499E-2</v>
      </c>
      <c r="U12" s="17">
        <v>3.4438343297205E-2</v>
      </c>
      <c r="V12" s="17">
        <v>6.2347087910981203E-2</v>
      </c>
      <c r="W12" s="17">
        <v>5.7964079701572101E-2</v>
      </c>
      <c r="X12" s="17"/>
      <c r="Y12" s="17">
        <v>7.5288351342414905E-2</v>
      </c>
      <c r="Z12" s="17">
        <v>2.9426818157911701E-2</v>
      </c>
      <c r="AA12" s="17">
        <v>2.5981282212085802E-2</v>
      </c>
      <c r="AB12" s="17">
        <v>6.40299895129363E-2</v>
      </c>
      <c r="AC12" s="17">
        <v>6.5337092451319898E-2</v>
      </c>
      <c r="AD12" s="17">
        <v>6.7815639804240796E-2</v>
      </c>
      <c r="AE12" s="17"/>
      <c r="AF12" s="17">
        <v>4.95942338014667E-2</v>
      </c>
      <c r="AG12" s="17">
        <v>5.4616733979593997E-2</v>
      </c>
      <c r="AH12" s="17"/>
      <c r="AI12" s="17">
        <v>7.0045972371102105E-2</v>
      </c>
      <c r="AJ12" s="17">
        <v>9.5151510367817493E-2</v>
      </c>
      <c r="AK12" s="17">
        <v>4.7012311050048501E-2</v>
      </c>
      <c r="AL12" s="17">
        <v>6.8242803221112702E-2</v>
      </c>
      <c r="AM12" s="17">
        <v>1.5272079343305199E-2</v>
      </c>
      <c r="AN12" s="17">
        <v>2.55174244814125E-2</v>
      </c>
      <c r="AO12" s="17">
        <v>3.6242648440081598E-2</v>
      </c>
      <c r="AP12" s="17"/>
      <c r="AQ12" s="17">
        <v>3.10986204278553E-2</v>
      </c>
      <c r="AR12" s="17">
        <v>6.0132446436922601E-2</v>
      </c>
      <c r="AS12" s="17"/>
      <c r="AT12" s="17">
        <v>3.4658100822990701E-2</v>
      </c>
      <c r="AU12" s="17">
        <v>5.8798682788663702E-2</v>
      </c>
      <c r="AV12" s="17">
        <v>4.3261445886602801E-2</v>
      </c>
      <c r="AW12" s="17"/>
      <c r="AX12" s="17">
        <v>3.8411127040287603E-2</v>
      </c>
      <c r="AY12" s="17">
        <v>5.7747057841203299E-2</v>
      </c>
      <c r="AZ12" s="17"/>
      <c r="BA12" s="17">
        <v>9.3673446052704404E-2</v>
      </c>
      <c r="BB12" s="17">
        <v>5.06121039161136E-2</v>
      </c>
      <c r="BC12" s="17">
        <v>4.3612426195370597E-2</v>
      </c>
      <c r="BD12" s="17">
        <v>2.3515142702449799E-2</v>
      </c>
      <c r="BE12" s="17">
        <v>4.5394098385262503E-2</v>
      </c>
      <c r="BF12" s="17"/>
      <c r="BG12" s="17">
        <v>6.0657497986249302E-2</v>
      </c>
      <c r="BH12" s="17">
        <v>3.98525477975782E-2</v>
      </c>
    </row>
    <row r="13" spans="2:60" x14ac:dyDescent="0.35">
      <c r="B13" s="18" t="s">
        <v>114</v>
      </c>
      <c r="C13" s="19">
        <v>3.7314282826932901E-2</v>
      </c>
      <c r="D13" s="19">
        <v>2.2727986517079898E-2</v>
      </c>
      <c r="E13" s="19">
        <v>4.9529374495926502E-2</v>
      </c>
      <c r="F13" s="19"/>
      <c r="G13" s="19">
        <v>5.0556583842919098E-2</v>
      </c>
      <c r="H13" s="19">
        <v>3.1561344691557101E-2</v>
      </c>
      <c r="I13" s="19">
        <v>4.7478879845202202E-2</v>
      </c>
      <c r="J13" s="19">
        <v>6.4256246735780398E-2</v>
      </c>
      <c r="K13" s="19">
        <v>1.43997152389261E-2</v>
      </c>
      <c r="L13" s="19">
        <v>2.42822826556468E-2</v>
      </c>
      <c r="M13" s="19"/>
      <c r="N13" s="19">
        <v>8.3222828353986894E-2</v>
      </c>
      <c r="O13" s="19">
        <v>4.6669456824996902E-2</v>
      </c>
      <c r="P13" s="19">
        <v>2.00087270293445E-2</v>
      </c>
      <c r="Q13" s="19">
        <v>4.4582447276616099E-3</v>
      </c>
      <c r="R13" s="19">
        <v>0</v>
      </c>
      <c r="S13" s="19"/>
      <c r="T13" s="19">
        <v>3.3859038168847597E-2</v>
      </c>
      <c r="U13" s="19">
        <v>1.52656799453491E-2</v>
      </c>
      <c r="V13" s="19">
        <v>4.8609394164880103E-2</v>
      </c>
      <c r="W13" s="19">
        <v>4.0934541535425403E-2</v>
      </c>
      <c r="X13" s="19"/>
      <c r="Y13" s="19">
        <v>4.36526365176741E-2</v>
      </c>
      <c r="Z13" s="19">
        <v>2.8960458598930799E-2</v>
      </c>
      <c r="AA13" s="19">
        <v>1.9426387393641699E-2</v>
      </c>
      <c r="AB13" s="19">
        <v>4.6965217886915801E-2</v>
      </c>
      <c r="AC13" s="19">
        <v>0</v>
      </c>
      <c r="AD13" s="19">
        <v>4.9620406003187602E-2</v>
      </c>
      <c r="AE13" s="19"/>
      <c r="AF13" s="19">
        <v>2.35704016540676E-2</v>
      </c>
      <c r="AG13" s="19">
        <v>5.3864563610422897E-2</v>
      </c>
      <c r="AH13" s="19"/>
      <c r="AI13" s="19">
        <v>0.12920572724186999</v>
      </c>
      <c r="AJ13" s="19">
        <v>4.6698421875109898E-2</v>
      </c>
      <c r="AK13" s="19">
        <v>4.0499176751885697E-2</v>
      </c>
      <c r="AL13" s="19">
        <v>1.9029037928219202E-2</v>
      </c>
      <c r="AM13" s="19">
        <v>2.3686234256454299E-2</v>
      </c>
      <c r="AN13" s="19">
        <v>8.6545565232537605E-3</v>
      </c>
      <c r="AO13" s="19">
        <v>0</v>
      </c>
      <c r="AP13" s="19"/>
      <c r="AQ13" s="19">
        <v>3.5877807657148097E-2</v>
      </c>
      <c r="AR13" s="19">
        <v>1.98903398636988E-2</v>
      </c>
      <c r="AS13" s="19"/>
      <c r="AT13" s="19">
        <v>9.2319183600188901E-3</v>
      </c>
      <c r="AU13" s="19">
        <v>4.7825509926684197E-2</v>
      </c>
      <c r="AV13" s="19">
        <v>1.5746100953090699E-2</v>
      </c>
      <c r="AW13" s="19"/>
      <c r="AX13" s="19">
        <v>2.48639094208279E-2</v>
      </c>
      <c r="AY13" s="19">
        <v>4.1811616100794702E-2</v>
      </c>
      <c r="AZ13" s="19"/>
      <c r="BA13" s="19">
        <v>5.0985558199509701E-2</v>
      </c>
      <c r="BB13" s="19">
        <v>2.2937178983920399E-2</v>
      </c>
      <c r="BC13" s="19">
        <v>2.57379260814792E-2</v>
      </c>
      <c r="BD13" s="19">
        <v>3.0275971534208801E-2</v>
      </c>
      <c r="BE13" s="19">
        <v>2.6519024439561899E-2</v>
      </c>
      <c r="BF13" s="19"/>
      <c r="BG13" s="19">
        <v>2.9480333662087702E-2</v>
      </c>
      <c r="BH13" s="19">
        <v>2.7470592360904499E-2</v>
      </c>
    </row>
    <row r="14" spans="2:60" x14ac:dyDescent="0.35">
      <c r="B14" s="16"/>
      <c r="G14" s="25">
        <f>SUM(G9:G10)</f>
        <v>0.675474920025951</v>
      </c>
      <c r="H14" s="25">
        <f t="shared" ref="H14:L14" si="0">SUM(H9:H10)</f>
        <v>0.666671601319622</v>
      </c>
      <c r="I14" s="25">
        <f t="shared" si="0"/>
        <v>0.68926892928593697</v>
      </c>
      <c r="J14" s="25">
        <f t="shared" si="0"/>
        <v>0.57495683023867206</v>
      </c>
      <c r="K14" s="25">
        <f t="shared" si="0"/>
        <v>0.71948004867335502</v>
      </c>
      <c r="L14" s="25">
        <f t="shared" si="0"/>
        <v>0.73594891941542606</v>
      </c>
    </row>
    <row r="15" spans="2:60" x14ac:dyDescent="0.35">
      <c r="B15" t="s">
        <v>98</v>
      </c>
      <c r="G15" s="25">
        <f>SUM(G11:G12)</f>
        <v>0.27396849613113028</v>
      </c>
      <c r="H15" s="25">
        <f t="shared" ref="H15:L15" si="1">SUM(H11:H12)</f>
        <v>0.30176705398882131</v>
      </c>
      <c r="I15" s="25">
        <f t="shared" si="1"/>
        <v>0.26325219086885976</v>
      </c>
      <c r="J15" s="25">
        <f t="shared" si="1"/>
        <v>0.36078692302554771</v>
      </c>
      <c r="K15" s="25">
        <f t="shared" si="1"/>
        <v>0.26612023608771929</v>
      </c>
      <c r="L15" s="25">
        <f t="shared" si="1"/>
        <v>0.2397687979289268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122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0.11575133950606301</v>
      </c>
      <c r="D9" s="17">
        <v>0.131986209572307</v>
      </c>
      <c r="E9" s="17">
        <v>0.10050969760735901</v>
      </c>
      <c r="F9" s="17"/>
      <c r="G9" s="17">
        <v>0.16733644434146</v>
      </c>
      <c r="H9" s="17">
        <v>0.13513042733864999</v>
      </c>
      <c r="I9" s="17">
        <v>0.15582941051445501</v>
      </c>
      <c r="J9" s="17">
        <v>8.0434966397335897E-2</v>
      </c>
      <c r="K9" s="17">
        <v>8.5352850684114107E-2</v>
      </c>
      <c r="L9" s="17">
        <v>8.8559279686013903E-2</v>
      </c>
      <c r="M9" s="17"/>
      <c r="N9" s="17">
        <v>9.6663063608748198E-2</v>
      </c>
      <c r="O9" s="17">
        <v>8.8997627349834296E-2</v>
      </c>
      <c r="P9" s="17">
        <v>0.118863551069157</v>
      </c>
      <c r="Q9" s="17">
        <v>0.139128201710012</v>
      </c>
      <c r="R9" s="17">
        <v>0.17967176286324299</v>
      </c>
      <c r="S9" s="17"/>
      <c r="T9" s="17">
        <v>9.7008807078541107E-2</v>
      </c>
      <c r="U9" s="17">
        <v>0.11562126396462701</v>
      </c>
      <c r="V9" s="17">
        <v>0.118798987480924</v>
      </c>
      <c r="W9" s="17">
        <v>0.12431317470235</v>
      </c>
      <c r="X9" s="17"/>
      <c r="Y9" s="17">
        <v>0.152740580141318</v>
      </c>
      <c r="Z9" s="17">
        <v>0.106424221228518</v>
      </c>
      <c r="AA9" s="17">
        <v>0.11450280918905199</v>
      </c>
      <c r="AB9" s="17">
        <v>8.7398100975638104E-2</v>
      </c>
      <c r="AC9" s="17">
        <v>0.101052189188559</v>
      </c>
      <c r="AD9" s="17">
        <v>6.8168712815554894E-2</v>
      </c>
      <c r="AE9" s="17"/>
      <c r="AF9" s="17">
        <v>0.110109968962779</v>
      </c>
      <c r="AG9" s="17">
        <v>0.12593574125228901</v>
      </c>
      <c r="AH9" s="17"/>
      <c r="AI9" s="17">
        <v>8.6481308523807796E-2</v>
      </c>
      <c r="AJ9" s="17">
        <v>0.104240530409498</v>
      </c>
      <c r="AK9" s="17">
        <v>8.5916087931233801E-2</v>
      </c>
      <c r="AL9" s="17">
        <v>5.68768363238377E-2</v>
      </c>
      <c r="AM9" s="17">
        <v>0.146326820641931</v>
      </c>
      <c r="AN9" s="17">
        <v>0.196776321288368</v>
      </c>
      <c r="AO9" s="17">
        <v>0.195466069128301</v>
      </c>
      <c r="AP9" s="17"/>
      <c r="AQ9" s="17">
        <v>0.167965162598045</v>
      </c>
      <c r="AR9" s="17">
        <v>7.6396035563832898E-2</v>
      </c>
      <c r="AS9" s="17"/>
      <c r="AT9" s="17">
        <v>0.20404656545878699</v>
      </c>
      <c r="AU9" s="17">
        <v>6.6896897173423703E-2</v>
      </c>
      <c r="AV9" s="17">
        <v>0.13545870324763901</v>
      </c>
      <c r="AW9" s="17"/>
      <c r="AX9" s="17">
        <v>0.10756132138114401</v>
      </c>
      <c r="AY9" s="17">
        <v>0.118709744031397</v>
      </c>
      <c r="AZ9" s="17"/>
      <c r="BA9" s="17">
        <v>0.17166135407000099</v>
      </c>
      <c r="BB9" s="17">
        <v>0.124091250809602</v>
      </c>
      <c r="BC9" s="17">
        <v>0.13449879370409101</v>
      </c>
      <c r="BD9" s="17">
        <v>0.19983438899214601</v>
      </c>
      <c r="BE9" s="17">
        <v>1.8050345458564699E-2</v>
      </c>
      <c r="BF9" s="17"/>
      <c r="BG9" s="17">
        <v>0.135188453300226</v>
      </c>
      <c r="BH9" s="17">
        <v>6.4093012571168007E-2</v>
      </c>
    </row>
    <row r="10" spans="2:60" x14ac:dyDescent="0.35">
      <c r="B10" s="18" t="s">
        <v>111</v>
      </c>
      <c r="C10" s="17">
        <v>0.34127423310583299</v>
      </c>
      <c r="D10" s="17">
        <v>0.34090827114304201</v>
      </c>
      <c r="E10" s="17">
        <v>0.34069790742887701</v>
      </c>
      <c r="F10" s="17"/>
      <c r="G10" s="17">
        <v>0.32767896850184702</v>
      </c>
      <c r="H10" s="17">
        <v>0.36352670742683701</v>
      </c>
      <c r="I10" s="17">
        <v>0.35435039662287998</v>
      </c>
      <c r="J10" s="17">
        <v>0.32546855730476998</v>
      </c>
      <c r="K10" s="17">
        <v>0.30676762728082002</v>
      </c>
      <c r="L10" s="17">
        <v>0.35897374302673302</v>
      </c>
      <c r="M10" s="17"/>
      <c r="N10" s="17">
        <v>0.30568830202786401</v>
      </c>
      <c r="O10" s="17">
        <v>0.33905431989693402</v>
      </c>
      <c r="P10" s="17">
        <v>0.31975607566679398</v>
      </c>
      <c r="Q10" s="17">
        <v>0.42540464952499002</v>
      </c>
      <c r="R10" s="17">
        <v>0.38708478312993999</v>
      </c>
      <c r="S10" s="17"/>
      <c r="T10" s="17">
        <v>0.39867724659569997</v>
      </c>
      <c r="U10" s="17">
        <v>0.36774774564899199</v>
      </c>
      <c r="V10" s="17">
        <v>0.32222349933783601</v>
      </c>
      <c r="W10" s="17">
        <v>0.30786884564776701</v>
      </c>
      <c r="X10" s="17"/>
      <c r="Y10" s="17">
        <v>0.34611127632948102</v>
      </c>
      <c r="Z10" s="17">
        <v>0.33513341020989301</v>
      </c>
      <c r="AA10" s="17">
        <v>0.35578762247069701</v>
      </c>
      <c r="AB10" s="17">
        <v>0.376789954628932</v>
      </c>
      <c r="AC10" s="17">
        <v>0.46611245842687699</v>
      </c>
      <c r="AD10" s="17">
        <v>0.30497391045585598</v>
      </c>
      <c r="AE10" s="17"/>
      <c r="AF10" s="17">
        <v>0.33544247343802203</v>
      </c>
      <c r="AG10" s="17">
        <v>0.34980557484917901</v>
      </c>
      <c r="AH10" s="17"/>
      <c r="AI10" s="17">
        <v>0.19088582981329799</v>
      </c>
      <c r="AJ10" s="17">
        <v>0.31330759862622898</v>
      </c>
      <c r="AK10" s="17">
        <v>0.32808581074696702</v>
      </c>
      <c r="AL10" s="17">
        <v>0.35920362255633098</v>
      </c>
      <c r="AM10" s="17">
        <v>0.36304958056540798</v>
      </c>
      <c r="AN10" s="17">
        <v>0.46765340656612803</v>
      </c>
      <c r="AO10" s="17">
        <v>0.362008536611232</v>
      </c>
      <c r="AP10" s="17"/>
      <c r="AQ10" s="17">
        <v>0.45363765913165499</v>
      </c>
      <c r="AR10" s="17">
        <v>0.22913293912691701</v>
      </c>
      <c r="AS10" s="17"/>
      <c r="AT10" s="17">
        <v>0.49558661263019899</v>
      </c>
      <c r="AU10" s="17">
        <v>0.33875338503673103</v>
      </c>
      <c r="AV10" s="17">
        <v>0.24968569792994699</v>
      </c>
      <c r="AW10" s="17"/>
      <c r="AX10" s="17">
        <v>0.387947025146749</v>
      </c>
      <c r="AY10" s="17">
        <v>0.32441505195655801</v>
      </c>
      <c r="AZ10" s="17"/>
      <c r="BA10" s="17">
        <v>0.34657830926152</v>
      </c>
      <c r="BB10" s="17">
        <v>0.37986237955751401</v>
      </c>
      <c r="BC10" s="17">
        <v>0.42574436995801002</v>
      </c>
      <c r="BD10" s="17">
        <v>0.43569759122257701</v>
      </c>
      <c r="BE10" s="17">
        <v>7.4406200142231801E-2</v>
      </c>
      <c r="BF10" s="17"/>
      <c r="BG10" s="17">
        <v>0.37209783749282899</v>
      </c>
      <c r="BH10" s="17">
        <v>0.16591488774103499</v>
      </c>
    </row>
    <row r="11" spans="2:60" x14ac:dyDescent="0.35">
      <c r="B11" s="18" t="s">
        <v>112</v>
      </c>
      <c r="C11" s="17">
        <v>0.27329082099482899</v>
      </c>
      <c r="D11" s="17">
        <v>0.261351650034366</v>
      </c>
      <c r="E11" s="17">
        <v>0.28561776453202697</v>
      </c>
      <c r="F11" s="17"/>
      <c r="G11" s="17">
        <v>0.29928902146790998</v>
      </c>
      <c r="H11" s="17">
        <v>0.27354377762856902</v>
      </c>
      <c r="I11" s="17">
        <v>0.210632243599289</v>
      </c>
      <c r="J11" s="17">
        <v>0.27267447213602802</v>
      </c>
      <c r="K11" s="17">
        <v>0.292113555099975</v>
      </c>
      <c r="L11" s="17">
        <v>0.292998481190204</v>
      </c>
      <c r="M11" s="17"/>
      <c r="N11" s="17">
        <v>0.27357755632421099</v>
      </c>
      <c r="O11" s="17">
        <v>0.30198059104362202</v>
      </c>
      <c r="P11" s="17">
        <v>0.282394039078109</v>
      </c>
      <c r="Q11" s="17">
        <v>0.25064644949736598</v>
      </c>
      <c r="R11" s="17">
        <v>0.21963582694759101</v>
      </c>
      <c r="S11" s="17"/>
      <c r="T11" s="17">
        <v>0.28028198351969402</v>
      </c>
      <c r="U11" s="17">
        <v>0.24009238825541401</v>
      </c>
      <c r="V11" s="17">
        <v>0.29341106858061899</v>
      </c>
      <c r="W11" s="17">
        <v>0.26512436474645201</v>
      </c>
      <c r="X11" s="17"/>
      <c r="Y11" s="17">
        <v>0.257542301343821</v>
      </c>
      <c r="Z11" s="17">
        <v>0.29298642914158202</v>
      </c>
      <c r="AA11" s="17">
        <v>0.293472027534599</v>
      </c>
      <c r="AB11" s="17">
        <v>0.20937465013600901</v>
      </c>
      <c r="AC11" s="17">
        <v>0.21903659906718201</v>
      </c>
      <c r="AD11" s="17">
        <v>0.29913225144838401</v>
      </c>
      <c r="AE11" s="17"/>
      <c r="AF11" s="17">
        <v>0.283387731193607</v>
      </c>
      <c r="AG11" s="17">
        <v>0.259265123113952</v>
      </c>
      <c r="AH11" s="17"/>
      <c r="AI11" s="17">
        <v>0.29432091314474301</v>
      </c>
      <c r="AJ11" s="17">
        <v>0.28484587009423901</v>
      </c>
      <c r="AK11" s="17">
        <v>0.30735989725760898</v>
      </c>
      <c r="AL11" s="17">
        <v>0.28065791334929902</v>
      </c>
      <c r="AM11" s="17">
        <v>0.26700515607908099</v>
      </c>
      <c r="AN11" s="17">
        <v>0.18178364797624799</v>
      </c>
      <c r="AO11" s="17">
        <v>0.20808823288741901</v>
      </c>
      <c r="AP11" s="17"/>
      <c r="AQ11" s="17">
        <v>0.25293126449890002</v>
      </c>
      <c r="AR11" s="17">
        <v>0.27662630632290303</v>
      </c>
      <c r="AS11" s="17"/>
      <c r="AT11" s="17">
        <v>0.21960820948457799</v>
      </c>
      <c r="AU11" s="17">
        <v>0.32795919027269499</v>
      </c>
      <c r="AV11" s="17">
        <v>0.24854859452501801</v>
      </c>
      <c r="AW11" s="17"/>
      <c r="AX11" s="17">
        <v>0.26763850482930701</v>
      </c>
      <c r="AY11" s="17">
        <v>0.27533255490404102</v>
      </c>
      <c r="AZ11" s="17"/>
      <c r="BA11" s="17">
        <v>0.21986063002223299</v>
      </c>
      <c r="BB11" s="17">
        <v>0.33113238838422798</v>
      </c>
      <c r="BC11" s="17">
        <v>0.26543132429196398</v>
      </c>
      <c r="BD11" s="17">
        <v>0.190208401978955</v>
      </c>
      <c r="BE11" s="17">
        <v>0.215198599728151</v>
      </c>
      <c r="BF11" s="17"/>
      <c r="BG11" s="17">
        <v>0.305174798440152</v>
      </c>
      <c r="BH11" s="17">
        <v>0.208869026825721</v>
      </c>
    </row>
    <row r="12" spans="2:60" x14ac:dyDescent="0.35">
      <c r="B12" s="18" t="s">
        <v>113</v>
      </c>
      <c r="C12" s="17">
        <v>0.18686159063754301</v>
      </c>
      <c r="D12" s="17">
        <v>0.21431539911159</v>
      </c>
      <c r="E12" s="17">
        <v>0.16323561448388499</v>
      </c>
      <c r="F12" s="17"/>
      <c r="G12" s="17">
        <v>9.5963230867197602E-2</v>
      </c>
      <c r="H12" s="17">
        <v>0.168779343109388</v>
      </c>
      <c r="I12" s="17">
        <v>0.19897501759087599</v>
      </c>
      <c r="J12" s="17">
        <v>0.22501018621149199</v>
      </c>
      <c r="K12" s="17">
        <v>0.23070291939012899</v>
      </c>
      <c r="L12" s="17">
        <v>0.181845423674837</v>
      </c>
      <c r="M12" s="17"/>
      <c r="N12" s="17">
        <v>0.20600620027331101</v>
      </c>
      <c r="O12" s="17">
        <v>0.150700129794796</v>
      </c>
      <c r="P12" s="17">
        <v>0.21956660389514701</v>
      </c>
      <c r="Q12" s="17">
        <v>0.152169796980239</v>
      </c>
      <c r="R12" s="17">
        <v>0.184281351208882</v>
      </c>
      <c r="S12" s="17"/>
      <c r="T12" s="17">
        <v>0.16338957353262101</v>
      </c>
      <c r="U12" s="17">
        <v>0.186059042199574</v>
      </c>
      <c r="V12" s="17">
        <v>0.17835418693777799</v>
      </c>
      <c r="W12" s="17">
        <v>0.217778962958809</v>
      </c>
      <c r="X12" s="17"/>
      <c r="Y12" s="17">
        <v>0.154197460354315</v>
      </c>
      <c r="Z12" s="17">
        <v>0.19606052023179699</v>
      </c>
      <c r="AA12" s="17">
        <v>0.17235027189994201</v>
      </c>
      <c r="AB12" s="17">
        <v>0.22499381369218099</v>
      </c>
      <c r="AC12" s="17">
        <v>0.21379875331738099</v>
      </c>
      <c r="AD12" s="17">
        <v>0.21881213600910401</v>
      </c>
      <c r="AE12" s="17"/>
      <c r="AF12" s="17">
        <v>0.193377878899957</v>
      </c>
      <c r="AG12" s="17">
        <v>0.17793054345663201</v>
      </c>
      <c r="AH12" s="17"/>
      <c r="AI12" s="17">
        <v>0.22791482315113201</v>
      </c>
      <c r="AJ12" s="17">
        <v>0.17975279695923299</v>
      </c>
      <c r="AK12" s="17">
        <v>0.18853177320414599</v>
      </c>
      <c r="AL12" s="17">
        <v>0.220781079711069</v>
      </c>
      <c r="AM12" s="17">
        <v>0.18321329944919101</v>
      </c>
      <c r="AN12" s="17">
        <v>0.13316111305381401</v>
      </c>
      <c r="AO12" s="17">
        <v>0.21037319501586901</v>
      </c>
      <c r="AP12" s="17"/>
      <c r="AQ12" s="17">
        <v>5.3715115952475599E-2</v>
      </c>
      <c r="AR12" s="17">
        <v>0.34872751408317798</v>
      </c>
      <c r="AS12" s="17"/>
      <c r="AT12" s="17">
        <v>3.7294732209686703E-2</v>
      </c>
      <c r="AU12" s="17">
        <v>0.16662282291003</v>
      </c>
      <c r="AV12" s="17">
        <v>0.32014046077538899</v>
      </c>
      <c r="AW12" s="17"/>
      <c r="AX12" s="17">
        <v>0.15603091745686101</v>
      </c>
      <c r="AY12" s="17">
        <v>0.19799826966140699</v>
      </c>
      <c r="AZ12" s="17"/>
      <c r="BA12" s="17">
        <v>0.19507820296536801</v>
      </c>
      <c r="BB12" s="17">
        <v>0.109284747388877</v>
      </c>
      <c r="BC12" s="17">
        <v>9.3798704572913796E-2</v>
      </c>
      <c r="BD12" s="17">
        <v>0.14695632558746</v>
      </c>
      <c r="BE12" s="17">
        <v>0.61226544152743201</v>
      </c>
      <c r="BF12" s="17"/>
      <c r="BG12" s="17">
        <v>0.12929873272103001</v>
      </c>
      <c r="BH12" s="17">
        <v>0.49441091308128599</v>
      </c>
    </row>
    <row r="13" spans="2:60" x14ac:dyDescent="0.35">
      <c r="B13" s="18" t="s">
        <v>114</v>
      </c>
      <c r="C13" s="19">
        <v>8.2822015755731698E-2</v>
      </c>
      <c r="D13" s="19">
        <v>5.1438470138694299E-2</v>
      </c>
      <c r="E13" s="19">
        <v>0.10993901594785099</v>
      </c>
      <c r="F13" s="19"/>
      <c r="G13" s="19">
        <v>0.109732334821585</v>
      </c>
      <c r="H13" s="19">
        <v>5.9019744496556198E-2</v>
      </c>
      <c r="I13" s="19">
        <v>8.0212931672499196E-2</v>
      </c>
      <c r="J13" s="19">
        <v>9.6411817950373596E-2</v>
      </c>
      <c r="K13" s="19">
        <v>8.5063047544961606E-2</v>
      </c>
      <c r="L13" s="19">
        <v>7.7623072422212697E-2</v>
      </c>
      <c r="M13" s="19"/>
      <c r="N13" s="19">
        <v>0.118064877765865</v>
      </c>
      <c r="O13" s="19">
        <v>0.11926733191481401</v>
      </c>
      <c r="P13" s="19">
        <v>5.94197302907934E-2</v>
      </c>
      <c r="Q13" s="19">
        <v>3.26509022873935E-2</v>
      </c>
      <c r="R13" s="19">
        <v>2.93262758503448E-2</v>
      </c>
      <c r="S13" s="19"/>
      <c r="T13" s="19">
        <v>6.06423892734443E-2</v>
      </c>
      <c r="U13" s="19">
        <v>9.0479559931393005E-2</v>
      </c>
      <c r="V13" s="19">
        <v>8.7212257662843004E-2</v>
      </c>
      <c r="W13" s="19">
        <v>8.4914651944622693E-2</v>
      </c>
      <c r="X13" s="19"/>
      <c r="Y13" s="19">
        <v>8.9408381831064407E-2</v>
      </c>
      <c r="Z13" s="19">
        <v>6.9395419188209503E-2</v>
      </c>
      <c r="AA13" s="19">
        <v>6.3887268905710101E-2</v>
      </c>
      <c r="AB13" s="19">
        <v>0.10144348056723899</v>
      </c>
      <c r="AC13" s="19">
        <v>0</v>
      </c>
      <c r="AD13" s="19">
        <v>0.108912989271102</v>
      </c>
      <c r="AE13" s="19"/>
      <c r="AF13" s="19">
        <v>7.76819475056343E-2</v>
      </c>
      <c r="AG13" s="19">
        <v>8.7063017327947703E-2</v>
      </c>
      <c r="AH13" s="19"/>
      <c r="AI13" s="19">
        <v>0.20039712536701901</v>
      </c>
      <c r="AJ13" s="19">
        <v>0.11785320391079999</v>
      </c>
      <c r="AK13" s="19">
        <v>9.0106430860044898E-2</v>
      </c>
      <c r="AL13" s="19">
        <v>8.2480548059463504E-2</v>
      </c>
      <c r="AM13" s="19">
        <v>4.0405143264388002E-2</v>
      </c>
      <c r="AN13" s="19">
        <v>2.06255111154417E-2</v>
      </c>
      <c r="AO13" s="19">
        <v>2.4063966357179199E-2</v>
      </c>
      <c r="AP13" s="19"/>
      <c r="AQ13" s="19">
        <v>7.1750797818924406E-2</v>
      </c>
      <c r="AR13" s="19">
        <v>6.9117204903170207E-2</v>
      </c>
      <c r="AS13" s="19"/>
      <c r="AT13" s="19">
        <v>4.3463880216749198E-2</v>
      </c>
      <c r="AU13" s="19">
        <v>9.9767704607119798E-2</v>
      </c>
      <c r="AV13" s="19">
        <v>4.6166543522006803E-2</v>
      </c>
      <c r="AW13" s="19"/>
      <c r="AX13" s="19">
        <v>8.0822231185940105E-2</v>
      </c>
      <c r="AY13" s="19">
        <v>8.3544379446596498E-2</v>
      </c>
      <c r="AZ13" s="19"/>
      <c r="BA13" s="19">
        <v>6.6821503680878802E-2</v>
      </c>
      <c r="BB13" s="19">
        <v>5.56292338597787E-2</v>
      </c>
      <c r="BC13" s="19">
        <v>8.05268074730216E-2</v>
      </c>
      <c r="BD13" s="19">
        <v>2.7303292218861401E-2</v>
      </c>
      <c r="BE13" s="19">
        <v>8.0079413143620701E-2</v>
      </c>
      <c r="BF13" s="19"/>
      <c r="BG13" s="19">
        <v>5.8240178045763598E-2</v>
      </c>
      <c r="BH13" s="19">
        <v>6.6712159780790203E-2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0.15478119982069299</v>
      </c>
      <c r="D9" s="17">
        <v>0.185052959837292</v>
      </c>
      <c r="E9" s="17">
        <v>0.128457699302198</v>
      </c>
      <c r="F9" s="17"/>
      <c r="G9" s="17">
        <v>0.117511720227614</v>
      </c>
      <c r="H9" s="17">
        <v>0.144001231502452</v>
      </c>
      <c r="I9" s="17">
        <v>0.13533593230709001</v>
      </c>
      <c r="J9" s="17">
        <v>0.112630186848882</v>
      </c>
      <c r="K9" s="17">
        <v>0.221786078959787</v>
      </c>
      <c r="L9" s="17">
        <v>0.17984035218764</v>
      </c>
      <c r="M9" s="17"/>
      <c r="N9" s="17">
        <v>0.106245961330224</v>
      </c>
      <c r="O9" s="17">
        <v>0.112719777821937</v>
      </c>
      <c r="P9" s="17">
        <v>0.19117929039449599</v>
      </c>
      <c r="Q9" s="17">
        <v>0.18094373071234199</v>
      </c>
      <c r="R9" s="17">
        <v>0.198726679928657</v>
      </c>
      <c r="S9" s="17"/>
      <c r="T9" s="17">
        <v>0.159211042344369</v>
      </c>
      <c r="U9" s="17">
        <v>0.16520228275360199</v>
      </c>
      <c r="V9" s="17">
        <v>0.16254718978496599</v>
      </c>
      <c r="W9" s="17">
        <v>0.13020204127674501</v>
      </c>
      <c r="X9" s="17"/>
      <c r="Y9" s="17">
        <v>0.154625634729322</v>
      </c>
      <c r="Z9" s="17">
        <v>0.15443344609595899</v>
      </c>
      <c r="AA9" s="17">
        <v>0.218342074764455</v>
      </c>
      <c r="AB9" s="17">
        <v>0.14636121095874599</v>
      </c>
      <c r="AC9" s="17">
        <v>0.14432312120506299</v>
      </c>
      <c r="AD9" s="17">
        <v>0.143204836253673</v>
      </c>
      <c r="AE9" s="17"/>
      <c r="AF9" s="17">
        <v>0.177055881575513</v>
      </c>
      <c r="AG9" s="17">
        <v>0.12619268966598601</v>
      </c>
      <c r="AH9" s="17"/>
      <c r="AI9" s="17">
        <v>0.154142413675911</v>
      </c>
      <c r="AJ9" s="17">
        <v>0.13240217297134901</v>
      </c>
      <c r="AK9" s="17">
        <v>0.11081233464941399</v>
      </c>
      <c r="AL9" s="17">
        <v>0.131368110697484</v>
      </c>
      <c r="AM9" s="17">
        <v>0.19483625029152399</v>
      </c>
      <c r="AN9" s="17">
        <v>0.22994314662004001</v>
      </c>
      <c r="AO9" s="17">
        <v>0.15724396502278201</v>
      </c>
      <c r="AP9" s="17"/>
      <c r="AQ9" s="17">
        <v>0.122984713999442</v>
      </c>
      <c r="AR9" s="17">
        <v>0.21518452085367401</v>
      </c>
      <c r="AS9" s="17"/>
      <c r="AT9" s="17">
        <v>8.6442233583073999E-2</v>
      </c>
      <c r="AU9" s="17">
        <v>0.120454853941994</v>
      </c>
      <c r="AV9" s="17">
        <v>0.25693188893844698</v>
      </c>
      <c r="AW9" s="17"/>
      <c r="AX9" s="17">
        <v>0.160353498543128</v>
      </c>
      <c r="AY9" s="17">
        <v>0.15276836987263601</v>
      </c>
      <c r="AZ9" s="17"/>
      <c r="BA9" s="17">
        <v>0.18575259896434301</v>
      </c>
      <c r="BB9" s="17">
        <v>0.10811157165789501</v>
      </c>
      <c r="BC9" s="17">
        <v>0.14914989218368499</v>
      </c>
      <c r="BD9" s="17">
        <v>0.16533010403055801</v>
      </c>
      <c r="BE9" s="17">
        <v>0.30226738534641001</v>
      </c>
      <c r="BF9" s="17"/>
      <c r="BG9" s="17">
        <v>0.126223750159658</v>
      </c>
      <c r="BH9" s="17">
        <v>0.26758360597626901</v>
      </c>
    </row>
    <row r="10" spans="2:60" x14ac:dyDescent="0.35">
      <c r="B10" s="18" t="s">
        <v>111</v>
      </c>
      <c r="C10" s="17">
        <v>0.415525584137032</v>
      </c>
      <c r="D10" s="17">
        <v>0.40413135932791799</v>
      </c>
      <c r="E10" s="17">
        <v>0.43081461964106199</v>
      </c>
      <c r="F10" s="17"/>
      <c r="G10" s="17">
        <v>0.33961287708039101</v>
      </c>
      <c r="H10" s="17">
        <v>0.30880668884974199</v>
      </c>
      <c r="I10" s="17">
        <v>0.377596468843237</v>
      </c>
      <c r="J10" s="17">
        <v>0.37632052831613699</v>
      </c>
      <c r="K10" s="17">
        <v>0.47161547777118101</v>
      </c>
      <c r="L10" s="17">
        <v>0.56565814332587006</v>
      </c>
      <c r="M10" s="17"/>
      <c r="N10" s="17">
        <v>0.289804332198698</v>
      </c>
      <c r="O10" s="17">
        <v>0.37975470348160301</v>
      </c>
      <c r="P10" s="17">
        <v>0.44507232862996798</v>
      </c>
      <c r="Q10" s="17">
        <v>0.51052046494318404</v>
      </c>
      <c r="R10" s="17">
        <v>0.53245623139334197</v>
      </c>
      <c r="S10" s="17"/>
      <c r="T10" s="17">
        <v>0.420721276650803</v>
      </c>
      <c r="U10" s="17">
        <v>0.43298005194596401</v>
      </c>
      <c r="V10" s="17">
        <v>0.40870048672073001</v>
      </c>
      <c r="W10" s="17">
        <v>0.40754025125395699</v>
      </c>
      <c r="X10" s="17"/>
      <c r="Y10" s="17">
        <v>0.38031630489930701</v>
      </c>
      <c r="Z10" s="17">
        <v>0.45399728383856502</v>
      </c>
      <c r="AA10" s="17">
        <v>0.32036629807799999</v>
      </c>
      <c r="AB10" s="17">
        <v>0.37559013828688098</v>
      </c>
      <c r="AC10" s="17">
        <v>0.47261740429642701</v>
      </c>
      <c r="AD10" s="17">
        <v>0.44024697060294099</v>
      </c>
      <c r="AE10" s="17"/>
      <c r="AF10" s="17">
        <v>0.43175277475900298</v>
      </c>
      <c r="AG10" s="17">
        <v>0.39240341017964298</v>
      </c>
      <c r="AH10" s="17"/>
      <c r="AI10" s="17">
        <v>0.28020637057659198</v>
      </c>
      <c r="AJ10" s="17">
        <v>0.345272379413393</v>
      </c>
      <c r="AK10" s="17">
        <v>0.40180342633521599</v>
      </c>
      <c r="AL10" s="17">
        <v>0.41405885692710598</v>
      </c>
      <c r="AM10" s="17">
        <v>0.45665790640217502</v>
      </c>
      <c r="AN10" s="17">
        <v>0.55538937363346297</v>
      </c>
      <c r="AO10" s="17">
        <v>0.628723793821236</v>
      </c>
      <c r="AP10" s="17"/>
      <c r="AQ10" s="17">
        <v>0.41907338377873099</v>
      </c>
      <c r="AR10" s="17">
        <v>0.44126930508113299</v>
      </c>
      <c r="AS10" s="17"/>
      <c r="AT10" s="17">
        <v>0.39645725037663199</v>
      </c>
      <c r="AU10" s="17">
        <v>0.42876987381809101</v>
      </c>
      <c r="AV10" s="17">
        <v>0.44338788513482702</v>
      </c>
      <c r="AW10" s="17"/>
      <c r="AX10" s="17">
        <v>0.42487752089924202</v>
      </c>
      <c r="AY10" s="17">
        <v>0.41214747048502498</v>
      </c>
      <c r="AZ10" s="17"/>
      <c r="BA10" s="17">
        <v>0.37592596648376603</v>
      </c>
      <c r="BB10" s="17">
        <v>0.39418237696921199</v>
      </c>
      <c r="BC10" s="17">
        <v>0.437510858292532</v>
      </c>
      <c r="BD10" s="17">
        <v>0.438819540712724</v>
      </c>
      <c r="BE10" s="17">
        <v>0.45179237618722901</v>
      </c>
      <c r="BF10" s="17"/>
      <c r="BG10" s="17">
        <v>0.38992350280196603</v>
      </c>
      <c r="BH10" s="17">
        <v>0.44850658754677097</v>
      </c>
    </row>
    <row r="11" spans="2:60" x14ac:dyDescent="0.35">
      <c r="B11" s="18" t="s">
        <v>112</v>
      </c>
      <c r="C11" s="17">
        <v>0.24689387085325601</v>
      </c>
      <c r="D11" s="17">
        <v>0.249361786476789</v>
      </c>
      <c r="E11" s="17">
        <v>0.24279917525271699</v>
      </c>
      <c r="F11" s="17"/>
      <c r="G11" s="17">
        <v>0.25058790247228102</v>
      </c>
      <c r="H11" s="17">
        <v>0.27480382059200897</v>
      </c>
      <c r="I11" s="17">
        <v>0.26384579575175099</v>
      </c>
      <c r="J11" s="17">
        <v>0.30155369858264602</v>
      </c>
      <c r="K11" s="17">
        <v>0.21684343024951799</v>
      </c>
      <c r="L11" s="17">
        <v>0.189986337504639</v>
      </c>
      <c r="M11" s="17"/>
      <c r="N11" s="17">
        <v>0.30313176512909901</v>
      </c>
      <c r="O11" s="17">
        <v>0.25734081187414498</v>
      </c>
      <c r="P11" s="17">
        <v>0.218325267384332</v>
      </c>
      <c r="Q11" s="17">
        <v>0.24936875192976499</v>
      </c>
      <c r="R11" s="17">
        <v>0.20021110271050199</v>
      </c>
      <c r="S11" s="17"/>
      <c r="T11" s="17">
        <v>0.25506844619221802</v>
      </c>
      <c r="U11" s="17">
        <v>0.24206659407384101</v>
      </c>
      <c r="V11" s="17">
        <v>0.23179771978333599</v>
      </c>
      <c r="W11" s="17">
        <v>0.26934345014067401</v>
      </c>
      <c r="X11" s="17"/>
      <c r="Y11" s="17">
        <v>0.22660518780135</v>
      </c>
      <c r="Z11" s="17">
        <v>0.25035891168775598</v>
      </c>
      <c r="AA11" s="17">
        <v>0.30950739323881399</v>
      </c>
      <c r="AB11" s="17">
        <v>0.29221654523113</v>
      </c>
      <c r="AC11" s="17">
        <v>0.38305947449851002</v>
      </c>
      <c r="AD11" s="17">
        <v>0.22349454920627801</v>
      </c>
      <c r="AE11" s="17"/>
      <c r="AF11" s="17">
        <v>0.236406697106533</v>
      </c>
      <c r="AG11" s="17">
        <v>0.26234355318080499</v>
      </c>
      <c r="AH11" s="17"/>
      <c r="AI11" s="17">
        <v>0.24824246812810399</v>
      </c>
      <c r="AJ11" s="17">
        <v>0.27461485274978098</v>
      </c>
      <c r="AK11" s="17">
        <v>0.249660588332694</v>
      </c>
      <c r="AL11" s="17">
        <v>0.27363174794114697</v>
      </c>
      <c r="AM11" s="17">
        <v>0.24911833458555499</v>
      </c>
      <c r="AN11" s="17">
        <v>0.160875160200459</v>
      </c>
      <c r="AO11" s="17">
        <v>0.14150235664215399</v>
      </c>
      <c r="AP11" s="17"/>
      <c r="AQ11" s="17">
        <v>0.26265312931796397</v>
      </c>
      <c r="AR11" s="17">
        <v>0.21292877917980299</v>
      </c>
      <c r="AS11" s="17"/>
      <c r="AT11" s="17">
        <v>0.30693775109603799</v>
      </c>
      <c r="AU11" s="17">
        <v>0.2466247758897</v>
      </c>
      <c r="AV11" s="17">
        <v>0.21111860690346701</v>
      </c>
      <c r="AW11" s="17"/>
      <c r="AX11" s="17">
        <v>0.243878463053992</v>
      </c>
      <c r="AY11" s="17">
        <v>0.24798309873322</v>
      </c>
      <c r="AZ11" s="17"/>
      <c r="BA11" s="17">
        <v>0.237062981978551</v>
      </c>
      <c r="BB11" s="17">
        <v>0.26765519142758099</v>
      </c>
      <c r="BC11" s="17">
        <v>0.25783309041094998</v>
      </c>
      <c r="BD11" s="17">
        <v>0.25633879713645802</v>
      </c>
      <c r="BE11" s="17">
        <v>0.167570789088934</v>
      </c>
      <c r="BF11" s="17"/>
      <c r="BG11" s="17">
        <v>0.26051860942284899</v>
      </c>
      <c r="BH11" s="17">
        <v>0.19005414772335699</v>
      </c>
    </row>
    <row r="12" spans="2:60" x14ac:dyDescent="0.35">
      <c r="B12" s="18" t="s">
        <v>113</v>
      </c>
      <c r="C12" s="17">
        <v>0.16745321097003801</v>
      </c>
      <c r="D12" s="17">
        <v>0.15237721982799299</v>
      </c>
      <c r="E12" s="17">
        <v>0.17779456148641401</v>
      </c>
      <c r="F12" s="17"/>
      <c r="G12" s="17">
        <v>0.269401143381231</v>
      </c>
      <c r="H12" s="17">
        <v>0.24857934548445401</v>
      </c>
      <c r="I12" s="17">
        <v>0.20241162434747001</v>
      </c>
      <c r="J12" s="17">
        <v>0.18573957334918501</v>
      </c>
      <c r="K12" s="17">
        <v>8.9755013019513497E-2</v>
      </c>
      <c r="L12" s="17">
        <v>5.9303235681868703E-2</v>
      </c>
      <c r="M12" s="17"/>
      <c r="N12" s="17">
        <v>0.26905697774760701</v>
      </c>
      <c r="O12" s="17">
        <v>0.229692467538475</v>
      </c>
      <c r="P12" s="17">
        <v>0.13543409931113201</v>
      </c>
      <c r="Q12" s="17">
        <v>5.9167052414708897E-2</v>
      </c>
      <c r="R12" s="17">
        <v>6.8605985967499297E-2</v>
      </c>
      <c r="S12" s="17"/>
      <c r="T12" s="17">
        <v>0.15226640269208699</v>
      </c>
      <c r="U12" s="17">
        <v>0.13777507166546399</v>
      </c>
      <c r="V12" s="17">
        <v>0.18041760172030299</v>
      </c>
      <c r="W12" s="17">
        <v>0.18337392411261899</v>
      </c>
      <c r="X12" s="17"/>
      <c r="Y12" s="17">
        <v>0.22494380017714</v>
      </c>
      <c r="Z12" s="17">
        <v>0.12850576353453999</v>
      </c>
      <c r="AA12" s="17">
        <v>0.120039021154594</v>
      </c>
      <c r="AB12" s="17">
        <v>0.167633865887933</v>
      </c>
      <c r="AC12" s="17">
        <v>0</v>
      </c>
      <c r="AD12" s="17">
        <v>0.169734115456665</v>
      </c>
      <c r="AE12" s="17"/>
      <c r="AF12" s="17">
        <v>0.14756508464791801</v>
      </c>
      <c r="AG12" s="17">
        <v>0.19191969501897599</v>
      </c>
      <c r="AH12" s="17"/>
      <c r="AI12" s="17">
        <v>0.26663014057440698</v>
      </c>
      <c r="AJ12" s="17">
        <v>0.231909630996538</v>
      </c>
      <c r="AK12" s="17">
        <v>0.215675093825347</v>
      </c>
      <c r="AL12" s="17">
        <v>0.16276392269749401</v>
      </c>
      <c r="AM12" s="17">
        <v>9.5066999926437801E-2</v>
      </c>
      <c r="AN12" s="17">
        <v>4.9148247977357798E-2</v>
      </c>
      <c r="AO12" s="17">
        <v>7.2529884513828094E-2</v>
      </c>
      <c r="AP12" s="17"/>
      <c r="AQ12" s="17">
        <v>0.180059498465659</v>
      </c>
      <c r="AR12" s="17">
        <v>0.12292076507731101</v>
      </c>
      <c r="AS12" s="17"/>
      <c r="AT12" s="17">
        <v>0.19444195408884199</v>
      </c>
      <c r="AU12" s="17">
        <v>0.18493921751787601</v>
      </c>
      <c r="AV12" s="17">
        <v>8.7021044027793398E-2</v>
      </c>
      <c r="AW12" s="17"/>
      <c r="AX12" s="17">
        <v>0.14547500971195201</v>
      </c>
      <c r="AY12" s="17">
        <v>0.17539219340803899</v>
      </c>
      <c r="AZ12" s="17"/>
      <c r="BA12" s="17">
        <v>0.18491959308400299</v>
      </c>
      <c r="BB12" s="17">
        <v>0.22159359818827201</v>
      </c>
      <c r="BC12" s="17">
        <v>0.13807134261985901</v>
      </c>
      <c r="BD12" s="17">
        <v>0.122391771693161</v>
      </c>
      <c r="BE12" s="17">
        <v>7.6003963513999406E-2</v>
      </c>
      <c r="BF12" s="17"/>
      <c r="BG12" s="17">
        <v>0.21303824865378801</v>
      </c>
      <c r="BH12" s="17">
        <v>8.7753170807223002E-2</v>
      </c>
    </row>
    <row r="13" spans="2:60" x14ac:dyDescent="0.35">
      <c r="B13" s="18" t="s">
        <v>114</v>
      </c>
      <c r="C13" s="19">
        <v>1.5346134218980401E-2</v>
      </c>
      <c r="D13" s="19">
        <v>9.0766745300082403E-3</v>
      </c>
      <c r="E13" s="19">
        <v>2.0133944317608898E-2</v>
      </c>
      <c r="F13" s="19"/>
      <c r="G13" s="19">
        <v>2.28863568384827E-2</v>
      </c>
      <c r="H13" s="19">
        <v>2.38089135713422E-2</v>
      </c>
      <c r="I13" s="19">
        <v>2.0810178750452199E-2</v>
      </c>
      <c r="J13" s="19">
        <v>2.3756012903150402E-2</v>
      </c>
      <c r="K13" s="19">
        <v>0</v>
      </c>
      <c r="L13" s="19">
        <v>5.2119312999818097E-3</v>
      </c>
      <c r="M13" s="19"/>
      <c r="N13" s="19">
        <v>3.1760963594372499E-2</v>
      </c>
      <c r="O13" s="19">
        <v>2.0492239283839999E-2</v>
      </c>
      <c r="P13" s="19">
        <v>9.98901428007163E-3</v>
      </c>
      <c r="Q13" s="19">
        <v>0</v>
      </c>
      <c r="R13" s="19">
        <v>0</v>
      </c>
      <c r="S13" s="19"/>
      <c r="T13" s="19">
        <v>1.27328321205223E-2</v>
      </c>
      <c r="U13" s="19">
        <v>2.1975999561130301E-2</v>
      </c>
      <c r="V13" s="19">
        <v>1.6537001990664799E-2</v>
      </c>
      <c r="W13" s="19">
        <v>9.5403332160047608E-3</v>
      </c>
      <c r="X13" s="19"/>
      <c r="Y13" s="19">
        <v>1.35090723928814E-2</v>
      </c>
      <c r="Z13" s="19">
        <v>1.2704594843180501E-2</v>
      </c>
      <c r="AA13" s="19">
        <v>3.1745212764137602E-2</v>
      </c>
      <c r="AB13" s="19">
        <v>1.81982396353099E-2</v>
      </c>
      <c r="AC13" s="19">
        <v>0</v>
      </c>
      <c r="AD13" s="19">
        <v>2.3319528480442799E-2</v>
      </c>
      <c r="AE13" s="19"/>
      <c r="AF13" s="19">
        <v>7.2195619110327104E-3</v>
      </c>
      <c r="AG13" s="19">
        <v>2.71406519545902E-2</v>
      </c>
      <c r="AH13" s="19"/>
      <c r="AI13" s="19">
        <v>5.0778607044985699E-2</v>
      </c>
      <c r="AJ13" s="19">
        <v>1.5800963868938599E-2</v>
      </c>
      <c r="AK13" s="19">
        <v>2.2048556857329999E-2</v>
      </c>
      <c r="AL13" s="19">
        <v>1.81773617367691E-2</v>
      </c>
      <c r="AM13" s="19">
        <v>4.3205087943080697E-3</v>
      </c>
      <c r="AN13" s="19">
        <v>4.6440715686800497E-3</v>
      </c>
      <c r="AO13" s="19">
        <v>0</v>
      </c>
      <c r="AP13" s="19"/>
      <c r="AQ13" s="19">
        <v>1.5229274438203801E-2</v>
      </c>
      <c r="AR13" s="19">
        <v>7.6966298080791799E-3</v>
      </c>
      <c r="AS13" s="19"/>
      <c r="AT13" s="19">
        <v>1.57208108554142E-2</v>
      </c>
      <c r="AU13" s="19">
        <v>1.92112788323399E-2</v>
      </c>
      <c r="AV13" s="19">
        <v>1.5405749954651401E-3</v>
      </c>
      <c r="AW13" s="19"/>
      <c r="AX13" s="19">
        <v>2.54155077916846E-2</v>
      </c>
      <c r="AY13" s="19">
        <v>1.17088675010791E-2</v>
      </c>
      <c r="AZ13" s="19"/>
      <c r="BA13" s="19">
        <v>1.6338859489337401E-2</v>
      </c>
      <c r="BB13" s="19">
        <v>8.4572617570389096E-3</v>
      </c>
      <c r="BC13" s="19">
        <v>1.7434816492973602E-2</v>
      </c>
      <c r="BD13" s="19">
        <v>1.7119786427099298E-2</v>
      </c>
      <c r="BE13" s="19">
        <v>2.3654858634284E-3</v>
      </c>
      <c r="BF13" s="19"/>
      <c r="BG13" s="19">
        <v>1.0295888961738799E-2</v>
      </c>
      <c r="BH13" s="19">
        <v>6.1024879463802001E-3</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9.3550427643434297E-2</v>
      </c>
      <c r="D9" s="17">
        <v>0.116772866070017</v>
      </c>
      <c r="E9" s="17">
        <v>7.2964064657892194E-2</v>
      </c>
      <c r="F9" s="17"/>
      <c r="G9" s="17">
        <v>0.12673605267502</v>
      </c>
      <c r="H9" s="17">
        <v>8.9359568915604898E-2</v>
      </c>
      <c r="I9" s="17">
        <v>0.13520936008197401</v>
      </c>
      <c r="J9" s="17">
        <v>4.5184066446804297E-2</v>
      </c>
      <c r="K9" s="17">
        <v>0.10224320092629501</v>
      </c>
      <c r="L9" s="17">
        <v>7.4906158067897105E-2</v>
      </c>
      <c r="M9" s="17"/>
      <c r="N9" s="17">
        <v>8.0743742926640494E-2</v>
      </c>
      <c r="O9" s="17">
        <v>8.4968306268119506E-2</v>
      </c>
      <c r="P9" s="17">
        <v>9.4700457708797606E-2</v>
      </c>
      <c r="Q9" s="17">
        <v>9.9248471350263698E-2</v>
      </c>
      <c r="R9" s="17">
        <v>0.137805344521125</v>
      </c>
      <c r="S9" s="17"/>
      <c r="T9" s="17">
        <v>7.0010640501289204E-2</v>
      </c>
      <c r="U9" s="17">
        <v>0.115830599325881</v>
      </c>
      <c r="V9" s="17">
        <v>9.8655080181547797E-2</v>
      </c>
      <c r="W9" s="17">
        <v>8.2758876869204301E-2</v>
      </c>
      <c r="X9" s="17"/>
      <c r="Y9" s="17">
        <v>0.118557460034159</v>
      </c>
      <c r="Z9" s="17">
        <v>7.9048532874268607E-2</v>
      </c>
      <c r="AA9" s="17">
        <v>0.106775670137903</v>
      </c>
      <c r="AB9" s="17">
        <v>8.0249916838480206E-2</v>
      </c>
      <c r="AC9" s="17">
        <v>0.111634129277336</v>
      </c>
      <c r="AD9" s="17">
        <v>7.8333244623353601E-2</v>
      </c>
      <c r="AE9" s="17"/>
      <c r="AF9" s="17">
        <v>0.10509398063290901</v>
      </c>
      <c r="AG9" s="17">
        <v>7.8063145288076202E-2</v>
      </c>
      <c r="AH9" s="17"/>
      <c r="AI9" s="17">
        <v>6.5836645454026801E-2</v>
      </c>
      <c r="AJ9" s="17">
        <v>8.1375638793048502E-2</v>
      </c>
      <c r="AK9" s="17">
        <v>7.5328174272449699E-2</v>
      </c>
      <c r="AL9" s="17">
        <v>6.9092839063137401E-2</v>
      </c>
      <c r="AM9" s="17">
        <v>9.3984515942782704E-2</v>
      </c>
      <c r="AN9" s="17">
        <v>0.193205695499028</v>
      </c>
      <c r="AO9" s="17">
        <v>0.16066276169480201</v>
      </c>
      <c r="AP9" s="17"/>
      <c r="AQ9" s="17">
        <v>9.1043134569371603E-2</v>
      </c>
      <c r="AR9" s="17">
        <v>0.118010120154771</v>
      </c>
      <c r="AS9" s="17"/>
      <c r="AT9" s="17">
        <v>5.6091411553633501E-2</v>
      </c>
      <c r="AU9" s="17">
        <v>5.6923401954134499E-2</v>
      </c>
      <c r="AV9" s="17">
        <v>0.17952129377172399</v>
      </c>
      <c r="AW9" s="17"/>
      <c r="AX9" s="17">
        <v>0.10339795467040901</v>
      </c>
      <c r="AY9" s="17">
        <v>8.9993296502134598E-2</v>
      </c>
      <c r="AZ9" s="17"/>
      <c r="BA9" s="17">
        <v>0.18466538635711</v>
      </c>
      <c r="BB9" s="17">
        <v>7.0654986321877403E-2</v>
      </c>
      <c r="BC9" s="17">
        <v>8.5520508150173896E-2</v>
      </c>
      <c r="BD9" s="17">
        <v>0.153474305625138</v>
      </c>
      <c r="BE9" s="17">
        <v>0.11409263274859301</v>
      </c>
      <c r="BF9" s="17"/>
      <c r="BG9" s="17">
        <v>9.7251449405050594E-2</v>
      </c>
      <c r="BH9" s="17">
        <v>0.124067310499983</v>
      </c>
    </row>
    <row r="10" spans="2:60" x14ac:dyDescent="0.35">
      <c r="B10" s="18" t="s">
        <v>111</v>
      </c>
      <c r="C10" s="17">
        <v>0.27088443514947802</v>
      </c>
      <c r="D10" s="17">
        <v>0.27186954341972702</v>
      </c>
      <c r="E10" s="17">
        <v>0.27280417631279302</v>
      </c>
      <c r="F10" s="17"/>
      <c r="G10" s="17">
        <v>0.200819253573364</v>
      </c>
      <c r="H10" s="17">
        <v>0.19879895158243899</v>
      </c>
      <c r="I10" s="17">
        <v>0.22675012194456001</v>
      </c>
      <c r="J10" s="17">
        <v>0.23666795969210699</v>
      </c>
      <c r="K10" s="17">
        <v>0.29528568308898101</v>
      </c>
      <c r="L10" s="17">
        <v>0.414168134669467</v>
      </c>
      <c r="M10" s="17"/>
      <c r="N10" s="17">
        <v>0.225390463766663</v>
      </c>
      <c r="O10" s="17">
        <v>0.22821012527960499</v>
      </c>
      <c r="P10" s="17">
        <v>0.28037440795037699</v>
      </c>
      <c r="Q10" s="17">
        <v>0.32501603206708102</v>
      </c>
      <c r="R10" s="17">
        <v>0.33531996070725101</v>
      </c>
      <c r="S10" s="17"/>
      <c r="T10" s="17">
        <v>0.291644112905806</v>
      </c>
      <c r="U10" s="17">
        <v>0.26503522383431399</v>
      </c>
      <c r="V10" s="17">
        <v>0.30118836367232499</v>
      </c>
      <c r="W10" s="17">
        <v>0.212941114755267</v>
      </c>
      <c r="X10" s="17"/>
      <c r="Y10" s="17">
        <v>0.23980430624888499</v>
      </c>
      <c r="Z10" s="17">
        <v>0.30139769645506098</v>
      </c>
      <c r="AA10" s="17">
        <v>0.248414827285284</v>
      </c>
      <c r="AB10" s="17">
        <v>0.21949904173975299</v>
      </c>
      <c r="AC10" s="17">
        <v>0.175507344354386</v>
      </c>
      <c r="AD10" s="17">
        <v>0.30959146836314899</v>
      </c>
      <c r="AE10" s="17"/>
      <c r="AF10" s="17">
        <v>0.31730801224926097</v>
      </c>
      <c r="AG10" s="17">
        <v>0.20765993015513401</v>
      </c>
      <c r="AH10" s="17"/>
      <c r="AI10" s="17">
        <v>0.198354926267442</v>
      </c>
      <c r="AJ10" s="17">
        <v>0.22631358762102399</v>
      </c>
      <c r="AK10" s="17">
        <v>0.268163392194399</v>
      </c>
      <c r="AL10" s="17">
        <v>0.29738298791914902</v>
      </c>
      <c r="AM10" s="17">
        <v>0.29995142261230001</v>
      </c>
      <c r="AN10" s="17">
        <v>0.33440445949346298</v>
      </c>
      <c r="AO10" s="17">
        <v>0.28244795657769001</v>
      </c>
      <c r="AP10" s="17"/>
      <c r="AQ10" s="17">
        <v>0.25799058133866498</v>
      </c>
      <c r="AR10" s="17">
        <v>0.32687692251587702</v>
      </c>
      <c r="AS10" s="17"/>
      <c r="AT10" s="17">
        <v>0.22389555347142501</v>
      </c>
      <c r="AU10" s="17">
        <v>0.26114946260635802</v>
      </c>
      <c r="AV10" s="17">
        <v>0.34165071779642098</v>
      </c>
      <c r="AW10" s="17"/>
      <c r="AX10" s="17">
        <v>0.285331109911095</v>
      </c>
      <c r="AY10" s="17">
        <v>0.26566599639404098</v>
      </c>
      <c r="AZ10" s="17"/>
      <c r="BA10" s="17">
        <v>0.22048128513708601</v>
      </c>
      <c r="BB10" s="17">
        <v>0.22381397393152599</v>
      </c>
      <c r="BC10" s="17">
        <v>0.32539032017842601</v>
      </c>
      <c r="BD10" s="17">
        <v>0.32676818506560301</v>
      </c>
      <c r="BE10" s="17">
        <v>0.32963007915124398</v>
      </c>
      <c r="BF10" s="17"/>
      <c r="BG10" s="17">
        <v>0.223036520870563</v>
      </c>
      <c r="BH10" s="17">
        <v>0.32890521224799302</v>
      </c>
    </row>
    <row r="11" spans="2:60" x14ac:dyDescent="0.35">
      <c r="B11" s="18" t="s">
        <v>112</v>
      </c>
      <c r="C11" s="17">
        <v>0.287080630241907</v>
      </c>
      <c r="D11" s="17">
        <v>0.269513081896054</v>
      </c>
      <c r="E11" s="17">
        <v>0.30436265497040299</v>
      </c>
      <c r="F11" s="17"/>
      <c r="G11" s="17">
        <v>0.26909568093738701</v>
      </c>
      <c r="H11" s="17">
        <v>0.290461352346923</v>
      </c>
      <c r="I11" s="17">
        <v>0.25733911667497</v>
      </c>
      <c r="J11" s="17">
        <v>0.29707492729809698</v>
      </c>
      <c r="K11" s="17">
        <v>0.31496403874970602</v>
      </c>
      <c r="L11" s="17">
        <v>0.288448870882622</v>
      </c>
      <c r="M11" s="17"/>
      <c r="N11" s="17">
        <v>0.26059511392229401</v>
      </c>
      <c r="O11" s="17">
        <v>0.28615744792983699</v>
      </c>
      <c r="P11" s="17">
        <v>0.28610183174892101</v>
      </c>
      <c r="Q11" s="17">
        <v>0.33189324880888499</v>
      </c>
      <c r="R11" s="17">
        <v>0.33650404222748898</v>
      </c>
      <c r="S11" s="17"/>
      <c r="T11" s="17">
        <v>0.27600783953479702</v>
      </c>
      <c r="U11" s="17">
        <v>0.30174177422681397</v>
      </c>
      <c r="V11" s="17">
        <v>0.29177812402685499</v>
      </c>
      <c r="W11" s="17">
        <v>0.27471073501471199</v>
      </c>
      <c r="X11" s="17"/>
      <c r="Y11" s="17">
        <v>0.29246827530452102</v>
      </c>
      <c r="Z11" s="17">
        <v>0.28798351405071099</v>
      </c>
      <c r="AA11" s="17">
        <v>0.30043537160751499</v>
      </c>
      <c r="AB11" s="17">
        <v>0.26299597103633998</v>
      </c>
      <c r="AC11" s="17">
        <v>0.352296082173507</v>
      </c>
      <c r="AD11" s="17">
        <v>0.27857534567980102</v>
      </c>
      <c r="AE11" s="17"/>
      <c r="AF11" s="17">
        <v>0.28247207297254401</v>
      </c>
      <c r="AG11" s="17">
        <v>0.29059716682699599</v>
      </c>
      <c r="AH11" s="17"/>
      <c r="AI11" s="17">
        <v>0.21955598810069901</v>
      </c>
      <c r="AJ11" s="17">
        <v>0.29264303300662697</v>
      </c>
      <c r="AK11" s="17">
        <v>0.26454694637612503</v>
      </c>
      <c r="AL11" s="17">
        <v>0.295473155857157</v>
      </c>
      <c r="AM11" s="17">
        <v>0.31588661913011901</v>
      </c>
      <c r="AN11" s="17">
        <v>0.27668920964799298</v>
      </c>
      <c r="AO11" s="17">
        <v>0.30714657908370702</v>
      </c>
      <c r="AP11" s="17"/>
      <c r="AQ11" s="17">
        <v>0.30458098191889499</v>
      </c>
      <c r="AR11" s="17">
        <v>0.26775007316601301</v>
      </c>
      <c r="AS11" s="17"/>
      <c r="AT11" s="17">
        <v>0.29307808432726801</v>
      </c>
      <c r="AU11" s="17">
        <v>0.29879955050236801</v>
      </c>
      <c r="AV11" s="17">
        <v>0.27385680902846299</v>
      </c>
      <c r="AW11" s="17"/>
      <c r="AX11" s="17">
        <v>0.28101073282139899</v>
      </c>
      <c r="AY11" s="17">
        <v>0.28927320316705302</v>
      </c>
      <c r="AZ11" s="17"/>
      <c r="BA11" s="17">
        <v>0.239219289958785</v>
      </c>
      <c r="BB11" s="17">
        <v>0.31606126085430303</v>
      </c>
      <c r="BC11" s="17">
        <v>0.28074353882745301</v>
      </c>
      <c r="BD11" s="17">
        <v>0.26501996603265598</v>
      </c>
      <c r="BE11" s="17">
        <v>0.28259601466018203</v>
      </c>
      <c r="BF11" s="17"/>
      <c r="BG11" s="17">
        <v>0.29813548705183102</v>
      </c>
      <c r="BH11" s="17">
        <v>0.27814431394772299</v>
      </c>
    </row>
    <row r="12" spans="2:60" x14ac:dyDescent="0.35">
      <c r="B12" s="18" t="s">
        <v>113</v>
      </c>
      <c r="C12" s="17">
        <v>0.28896911352280902</v>
      </c>
      <c r="D12" s="17">
        <v>0.29508707144406898</v>
      </c>
      <c r="E12" s="17">
        <v>0.27993338372093202</v>
      </c>
      <c r="F12" s="17"/>
      <c r="G12" s="17">
        <v>0.31041796086811602</v>
      </c>
      <c r="H12" s="17">
        <v>0.36169158250978101</v>
      </c>
      <c r="I12" s="17">
        <v>0.31837784065792502</v>
      </c>
      <c r="J12" s="17">
        <v>0.34548695359042603</v>
      </c>
      <c r="K12" s="17">
        <v>0.24247271353376301</v>
      </c>
      <c r="L12" s="17">
        <v>0.185333370049934</v>
      </c>
      <c r="M12" s="17"/>
      <c r="N12" s="17">
        <v>0.33581711331111702</v>
      </c>
      <c r="O12" s="17">
        <v>0.33846794755807502</v>
      </c>
      <c r="P12" s="17">
        <v>0.29750701268852497</v>
      </c>
      <c r="Q12" s="17">
        <v>0.199242379907068</v>
      </c>
      <c r="R12" s="17">
        <v>0.172373343792175</v>
      </c>
      <c r="S12" s="17"/>
      <c r="T12" s="17">
        <v>0.31301767747436599</v>
      </c>
      <c r="U12" s="17">
        <v>0.25908126032968098</v>
      </c>
      <c r="V12" s="17">
        <v>0.24978648226373601</v>
      </c>
      <c r="W12" s="17">
        <v>0.36031758207315201</v>
      </c>
      <c r="X12" s="17"/>
      <c r="Y12" s="17">
        <v>0.28467537528523201</v>
      </c>
      <c r="Z12" s="17">
        <v>0.28102436779637802</v>
      </c>
      <c r="AA12" s="17">
        <v>0.29609587925335101</v>
      </c>
      <c r="AB12" s="17">
        <v>0.35771801632170103</v>
      </c>
      <c r="AC12" s="17">
        <v>0.36056244419477101</v>
      </c>
      <c r="AD12" s="17">
        <v>0.26452444077558002</v>
      </c>
      <c r="AE12" s="17"/>
      <c r="AF12" s="17">
        <v>0.24569037237271599</v>
      </c>
      <c r="AG12" s="17">
        <v>0.35241766335630698</v>
      </c>
      <c r="AH12" s="17"/>
      <c r="AI12" s="17">
        <v>0.38258177832566598</v>
      </c>
      <c r="AJ12" s="17">
        <v>0.31272580294123298</v>
      </c>
      <c r="AK12" s="17">
        <v>0.34124102940423801</v>
      </c>
      <c r="AL12" s="17">
        <v>0.29581846652677701</v>
      </c>
      <c r="AM12" s="17">
        <v>0.24792603444913899</v>
      </c>
      <c r="AN12" s="17">
        <v>0.170238187514935</v>
      </c>
      <c r="AO12" s="17">
        <v>0.21168843915229599</v>
      </c>
      <c r="AP12" s="17"/>
      <c r="AQ12" s="17">
        <v>0.302250487683351</v>
      </c>
      <c r="AR12" s="17">
        <v>0.238827676671898</v>
      </c>
      <c r="AS12" s="17"/>
      <c r="AT12" s="17">
        <v>0.39437445437285001</v>
      </c>
      <c r="AU12" s="17">
        <v>0.307527725250552</v>
      </c>
      <c r="AV12" s="17">
        <v>0.170131051847873</v>
      </c>
      <c r="AW12" s="17"/>
      <c r="AX12" s="17">
        <v>0.273625737014071</v>
      </c>
      <c r="AY12" s="17">
        <v>0.29451145955977998</v>
      </c>
      <c r="AZ12" s="17"/>
      <c r="BA12" s="17">
        <v>0.31393386181565702</v>
      </c>
      <c r="BB12" s="17">
        <v>0.34318604020397298</v>
      </c>
      <c r="BC12" s="17">
        <v>0.25228008971252602</v>
      </c>
      <c r="BD12" s="17">
        <v>0.24362300583840599</v>
      </c>
      <c r="BE12" s="17">
        <v>0.23603388058428201</v>
      </c>
      <c r="BF12" s="17"/>
      <c r="BG12" s="17">
        <v>0.336362062019818</v>
      </c>
      <c r="BH12" s="17">
        <v>0.23795607111849701</v>
      </c>
    </row>
    <row r="13" spans="2:60" x14ac:dyDescent="0.35">
      <c r="B13" s="18" t="s">
        <v>114</v>
      </c>
      <c r="C13" s="19">
        <v>5.9515393442371299E-2</v>
      </c>
      <c r="D13" s="19">
        <v>4.6757437170132601E-2</v>
      </c>
      <c r="E13" s="19">
        <v>6.9935720337980706E-2</v>
      </c>
      <c r="F13" s="19"/>
      <c r="G13" s="19">
        <v>9.2931051946113605E-2</v>
      </c>
      <c r="H13" s="19">
        <v>5.96885446452535E-2</v>
      </c>
      <c r="I13" s="19">
        <v>6.23235606405712E-2</v>
      </c>
      <c r="J13" s="19">
        <v>7.5586092972565799E-2</v>
      </c>
      <c r="K13" s="19">
        <v>4.5034363701255499E-2</v>
      </c>
      <c r="L13" s="19">
        <v>3.7143466330079797E-2</v>
      </c>
      <c r="M13" s="19"/>
      <c r="N13" s="19">
        <v>9.74535660732853E-2</v>
      </c>
      <c r="O13" s="19">
        <v>6.2196172964363798E-2</v>
      </c>
      <c r="P13" s="19">
        <v>4.13162899033786E-2</v>
      </c>
      <c r="Q13" s="19">
        <v>4.4599867866702503E-2</v>
      </c>
      <c r="R13" s="19">
        <v>1.7997308751961399E-2</v>
      </c>
      <c r="S13" s="19"/>
      <c r="T13" s="19">
        <v>4.9319729583742498E-2</v>
      </c>
      <c r="U13" s="19">
        <v>5.8311142283310198E-2</v>
      </c>
      <c r="V13" s="19">
        <v>5.8591949855536597E-2</v>
      </c>
      <c r="W13" s="19">
        <v>6.9271691287664902E-2</v>
      </c>
      <c r="X13" s="19"/>
      <c r="Y13" s="19">
        <v>6.4494583127203506E-2</v>
      </c>
      <c r="Z13" s="19">
        <v>5.0545888823581499E-2</v>
      </c>
      <c r="AA13" s="19">
        <v>4.8278251715946303E-2</v>
      </c>
      <c r="AB13" s="19">
        <v>7.9537054063724993E-2</v>
      </c>
      <c r="AC13" s="19">
        <v>0</v>
      </c>
      <c r="AD13" s="19">
        <v>6.8975500558116395E-2</v>
      </c>
      <c r="AE13" s="19"/>
      <c r="AF13" s="19">
        <v>4.9435561772570497E-2</v>
      </c>
      <c r="AG13" s="19">
        <v>7.1262094373486601E-2</v>
      </c>
      <c r="AH13" s="19"/>
      <c r="AI13" s="19">
        <v>0.133670661852166</v>
      </c>
      <c r="AJ13" s="19">
        <v>8.6941937638066499E-2</v>
      </c>
      <c r="AK13" s="19">
        <v>5.0720457752788502E-2</v>
      </c>
      <c r="AL13" s="19">
        <v>4.2232550633779203E-2</v>
      </c>
      <c r="AM13" s="19">
        <v>4.2251407865659597E-2</v>
      </c>
      <c r="AN13" s="19">
        <v>2.5462447844581501E-2</v>
      </c>
      <c r="AO13" s="19">
        <v>3.80542634915048E-2</v>
      </c>
      <c r="AP13" s="19"/>
      <c r="AQ13" s="19">
        <v>4.4134814489717102E-2</v>
      </c>
      <c r="AR13" s="19">
        <v>4.85352074914411E-2</v>
      </c>
      <c r="AS13" s="19"/>
      <c r="AT13" s="19">
        <v>3.2560496274823297E-2</v>
      </c>
      <c r="AU13" s="19">
        <v>7.5599859686587001E-2</v>
      </c>
      <c r="AV13" s="19">
        <v>3.4840127555519101E-2</v>
      </c>
      <c r="AW13" s="19"/>
      <c r="AX13" s="19">
        <v>5.6634465583026102E-2</v>
      </c>
      <c r="AY13" s="19">
        <v>6.0556044376991101E-2</v>
      </c>
      <c r="AZ13" s="19"/>
      <c r="BA13" s="19">
        <v>4.1700176731362198E-2</v>
      </c>
      <c r="BB13" s="19">
        <v>4.6283738688320003E-2</v>
      </c>
      <c r="BC13" s="19">
        <v>5.6065543131421897E-2</v>
      </c>
      <c r="BD13" s="19">
        <v>1.1114537438197699E-2</v>
      </c>
      <c r="BE13" s="19">
        <v>3.7647392855698597E-2</v>
      </c>
      <c r="BF13" s="19"/>
      <c r="BG13" s="19">
        <v>4.5214480652737303E-2</v>
      </c>
      <c r="BH13" s="19">
        <v>3.0927092185804299E-2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5.22560621481531E-2</v>
      </c>
      <c r="D9" s="17">
        <v>7.2304297051076105E-2</v>
      </c>
      <c r="E9" s="17">
        <v>3.4039052773939399E-2</v>
      </c>
      <c r="F9" s="17"/>
      <c r="G9" s="17">
        <v>0.103368787147968</v>
      </c>
      <c r="H9" s="17">
        <v>8.3620864681782398E-2</v>
      </c>
      <c r="I9" s="17">
        <v>7.0451124246524902E-2</v>
      </c>
      <c r="J9" s="17">
        <v>4.2939434798492902E-2</v>
      </c>
      <c r="K9" s="17">
        <v>2.5302135579062801E-2</v>
      </c>
      <c r="L9" s="17">
        <v>9.9634791102770192E-3</v>
      </c>
      <c r="M9" s="17"/>
      <c r="N9" s="17">
        <v>4.6781918141704799E-2</v>
      </c>
      <c r="O9" s="17">
        <v>3.2867503519142499E-2</v>
      </c>
      <c r="P9" s="17">
        <v>6.3172749876884496E-2</v>
      </c>
      <c r="Q9" s="17">
        <v>5.5095699327013602E-2</v>
      </c>
      <c r="R9" s="17">
        <v>7.6757619259703799E-2</v>
      </c>
      <c r="S9" s="17"/>
      <c r="T9" s="17">
        <v>4.4264983843752603E-2</v>
      </c>
      <c r="U9" s="17">
        <v>4.3823997874949998E-2</v>
      </c>
      <c r="V9" s="17">
        <v>6.2736889683586705E-2</v>
      </c>
      <c r="W9" s="17">
        <v>4.8557172947877203E-2</v>
      </c>
      <c r="X9" s="17"/>
      <c r="Y9" s="17">
        <v>9.5905641879705197E-2</v>
      </c>
      <c r="Z9" s="17">
        <v>3.00556590273349E-2</v>
      </c>
      <c r="AA9" s="17">
        <v>3.87869031331919E-2</v>
      </c>
      <c r="AB9" s="17">
        <v>4.0748198022780097E-2</v>
      </c>
      <c r="AC9" s="17">
        <v>0</v>
      </c>
      <c r="AD9" s="17">
        <v>2.4149144285762501E-2</v>
      </c>
      <c r="AE9" s="17"/>
      <c r="AF9" s="17">
        <v>5.4022193531724098E-2</v>
      </c>
      <c r="AG9" s="17">
        <v>5.0748974450183101E-2</v>
      </c>
      <c r="AH9" s="17"/>
      <c r="AI9" s="17">
        <v>1.82243874243289E-2</v>
      </c>
      <c r="AJ9" s="17">
        <v>6.7273247610437098E-2</v>
      </c>
      <c r="AK9" s="17">
        <v>2.19477867127502E-2</v>
      </c>
      <c r="AL9" s="17">
        <v>1.98967500331543E-2</v>
      </c>
      <c r="AM9" s="17">
        <v>7.0665860569642497E-2</v>
      </c>
      <c r="AN9" s="17">
        <v>9.3141678679379697E-2</v>
      </c>
      <c r="AO9" s="17">
        <v>5.1294434283787702E-2</v>
      </c>
      <c r="AP9" s="17"/>
      <c r="AQ9" s="17">
        <v>6.4059646162014094E-2</v>
      </c>
      <c r="AR9" s="17">
        <v>5.4478960355608001E-2</v>
      </c>
      <c r="AS9" s="17"/>
      <c r="AT9" s="17">
        <v>3.5659446219200697E-2</v>
      </c>
      <c r="AU9" s="17">
        <v>3.00340234506811E-2</v>
      </c>
      <c r="AV9" s="17">
        <v>9.6979825547959295E-2</v>
      </c>
      <c r="AW9" s="17"/>
      <c r="AX9" s="17">
        <v>4.8819327155801402E-2</v>
      </c>
      <c r="AY9" s="17">
        <v>5.34974821546381E-2</v>
      </c>
      <c r="AZ9" s="17"/>
      <c r="BA9" s="17">
        <v>0.15533365885175399</v>
      </c>
      <c r="BB9" s="17">
        <v>4.01945582950438E-2</v>
      </c>
      <c r="BC9" s="17">
        <v>4.5468748618373599E-2</v>
      </c>
      <c r="BD9" s="17">
        <v>0.13946035198484599</v>
      </c>
      <c r="BE9" s="17">
        <v>1.0268025478662599E-2</v>
      </c>
      <c r="BF9" s="17"/>
      <c r="BG9" s="17">
        <v>6.70543257937979E-2</v>
      </c>
      <c r="BH9" s="17">
        <v>4.2990145457956E-2</v>
      </c>
    </row>
    <row r="10" spans="2:60" x14ac:dyDescent="0.35">
      <c r="B10" s="18" t="s">
        <v>111</v>
      </c>
      <c r="C10" s="17">
        <v>0.19208035111621899</v>
      </c>
      <c r="D10" s="17">
        <v>0.19096062696705299</v>
      </c>
      <c r="E10" s="17">
        <v>0.19613854959573801</v>
      </c>
      <c r="F10" s="17"/>
      <c r="G10" s="17">
        <v>0.154940235126168</v>
      </c>
      <c r="H10" s="17">
        <v>0.177193594135546</v>
      </c>
      <c r="I10" s="17">
        <v>0.24124125455508</v>
      </c>
      <c r="J10" s="17">
        <v>0.153052668554882</v>
      </c>
      <c r="K10" s="17">
        <v>0.18618859244744801</v>
      </c>
      <c r="L10" s="17">
        <v>0.22167356659586901</v>
      </c>
      <c r="M10" s="17"/>
      <c r="N10" s="17">
        <v>0.166878304704423</v>
      </c>
      <c r="O10" s="17">
        <v>0.18220728185177901</v>
      </c>
      <c r="P10" s="17">
        <v>0.182860436379017</v>
      </c>
      <c r="Q10" s="17">
        <v>0.26974484648582298</v>
      </c>
      <c r="R10" s="17">
        <v>0.18441199973019101</v>
      </c>
      <c r="S10" s="17"/>
      <c r="T10" s="17">
        <v>0.22294731624773401</v>
      </c>
      <c r="U10" s="17">
        <v>0.17743476141928</v>
      </c>
      <c r="V10" s="17">
        <v>0.17179590194785199</v>
      </c>
      <c r="W10" s="17">
        <v>0.21522335924111599</v>
      </c>
      <c r="X10" s="17"/>
      <c r="Y10" s="17">
        <v>0.24049558779765501</v>
      </c>
      <c r="Z10" s="17">
        <v>0.184155188895188</v>
      </c>
      <c r="AA10" s="17">
        <v>0.15925927314478</v>
      </c>
      <c r="AB10" s="17">
        <v>0.119340650105577</v>
      </c>
      <c r="AC10" s="17">
        <v>9.9351523724372504E-2</v>
      </c>
      <c r="AD10" s="17">
        <v>0.160258561162994</v>
      </c>
      <c r="AE10" s="17"/>
      <c r="AF10" s="17">
        <v>0.200550516399844</v>
      </c>
      <c r="AG10" s="17">
        <v>0.18374043242199301</v>
      </c>
      <c r="AH10" s="17"/>
      <c r="AI10" s="17">
        <v>0.14798234212292499</v>
      </c>
      <c r="AJ10" s="17">
        <v>0.148338912511773</v>
      </c>
      <c r="AK10" s="17">
        <v>0.17913335247846901</v>
      </c>
      <c r="AL10" s="17">
        <v>0.19033940369806199</v>
      </c>
      <c r="AM10" s="17">
        <v>0.218302564948617</v>
      </c>
      <c r="AN10" s="17">
        <v>0.272272450784943</v>
      </c>
      <c r="AO10" s="17">
        <v>0.28129178301378199</v>
      </c>
      <c r="AP10" s="17"/>
      <c r="AQ10" s="17">
        <v>0.249379395751755</v>
      </c>
      <c r="AR10" s="17">
        <v>0.15577021541601799</v>
      </c>
      <c r="AS10" s="17"/>
      <c r="AT10" s="17">
        <v>0.21799606618605699</v>
      </c>
      <c r="AU10" s="17">
        <v>0.18170188978852</v>
      </c>
      <c r="AV10" s="17">
        <v>0.20531491156738099</v>
      </c>
      <c r="AW10" s="17"/>
      <c r="AX10" s="17">
        <v>0.19256893162672001</v>
      </c>
      <c r="AY10" s="17">
        <v>0.19190386569564799</v>
      </c>
      <c r="AZ10" s="17"/>
      <c r="BA10" s="17">
        <v>0.200320654200253</v>
      </c>
      <c r="BB10" s="17">
        <v>0.17424852239267599</v>
      </c>
      <c r="BC10" s="17">
        <v>0.24755895956444601</v>
      </c>
      <c r="BD10" s="17">
        <v>0.26417119218742102</v>
      </c>
      <c r="BE10" s="17">
        <v>0.106500539755015</v>
      </c>
      <c r="BF10" s="17"/>
      <c r="BG10" s="17">
        <v>0.18033065604807599</v>
      </c>
      <c r="BH10" s="17">
        <v>0.14643571350436099</v>
      </c>
    </row>
    <row r="11" spans="2:60" x14ac:dyDescent="0.35">
      <c r="B11" s="18" t="s">
        <v>112</v>
      </c>
      <c r="C11" s="17">
        <v>0.31814200263050302</v>
      </c>
      <c r="D11" s="17">
        <v>0.32906884930654301</v>
      </c>
      <c r="E11" s="17">
        <v>0.30608603797996597</v>
      </c>
      <c r="F11" s="17"/>
      <c r="G11" s="17">
        <v>0.27340415150573899</v>
      </c>
      <c r="H11" s="17">
        <v>0.267270601626173</v>
      </c>
      <c r="I11" s="17">
        <v>0.29386854879568097</v>
      </c>
      <c r="J11" s="17">
        <v>0.29698886824166498</v>
      </c>
      <c r="K11" s="17">
        <v>0.37101805609696098</v>
      </c>
      <c r="L11" s="17">
        <v>0.38078291215387999</v>
      </c>
      <c r="M11" s="17"/>
      <c r="N11" s="17">
        <v>0.27577156933611202</v>
      </c>
      <c r="O11" s="17">
        <v>0.30655556135742301</v>
      </c>
      <c r="P11" s="17">
        <v>0.32621185706651101</v>
      </c>
      <c r="Q11" s="17">
        <v>0.35992760566857401</v>
      </c>
      <c r="R11" s="17">
        <v>0.35429070556609898</v>
      </c>
      <c r="S11" s="17"/>
      <c r="T11" s="17">
        <v>0.30514213768417903</v>
      </c>
      <c r="U11" s="17">
        <v>0.34024622193121801</v>
      </c>
      <c r="V11" s="17">
        <v>0.34212387349573298</v>
      </c>
      <c r="W11" s="17">
        <v>0.26993940696809998</v>
      </c>
      <c r="X11" s="17"/>
      <c r="Y11" s="17">
        <v>0.28734173716901101</v>
      </c>
      <c r="Z11" s="17">
        <v>0.34941311581902701</v>
      </c>
      <c r="AA11" s="17">
        <v>0.285264093239675</v>
      </c>
      <c r="AB11" s="17">
        <v>0.34706947726915199</v>
      </c>
      <c r="AC11" s="17">
        <v>0.424517612187645</v>
      </c>
      <c r="AD11" s="17">
        <v>0.27462992298741401</v>
      </c>
      <c r="AE11" s="17"/>
      <c r="AF11" s="17">
        <v>0.31855225119856501</v>
      </c>
      <c r="AG11" s="17">
        <v>0.31487261195628402</v>
      </c>
      <c r="AH11" s="17"/>
      <c r="AI11" s="17">
        <v>0.27180709683621201</v>
      </c>
      <c r="AJ11" s="17">
        <v>0.295174972088594</v>
      </c>
      <c r="AK11" s="17">
        <v>0.32694595435434198</v>
      </c>
      <c r="AL11" s="17">
        <v>0.361545376085392</v>
      </c>
      <c r="AM11" s="17">
        <v>0.31503985301881998</v>
      </c>
      <c r="AN11" s="17">
        <v>0.36199131664323198</v>
      </c>
      <c r="AO11" s="17">
        <v>0.27890465897460098</v>
      </c>
      <c r="AP11" s="17"/>
      <c r="AQ11" s="17">
        <v>0.355123739812502</v>
      </c>
      <c r="AR11" s="17">
        <v>0.30038553253660499</v>
      </c>
      <c r="AS11" s="17"/>
      <c r="AT11" s="17">
        <v>0.41140623248250102</v>
      </c>
      <c r="AU11" s="17">
        <v>0.30720474629785</v>
      </c>
      <c r="AV11" s="17">
        <v>0.295139445966975</v>
      </c>
      <c r="AW11" s="17"/>
      <c r="AX11" s="17">
        <v>0.31278512791704499</v>
      </c>
      <c r="AY11" s="17">
        <v>0.32007701695552898</v>
      </c>
      <c r="AZ11" s="17"/>
      <c r="BA11" s="17">
        <v>0.28643772616548802</v>
      </c>
      <c r="BB11" s="17">
        <v>0.34598021372879501</v>
      </c>
      <c r="BC11" s="17">
        <v>0.33410792592646599</v>
      </c>
      <c r="BD11" s="17">
        <v>0.28870315044211398</v>
      </c>
      <c r="BE11" s="17">
        <v>0.27821001901002101</v>
      </c>
      <c r="BF11" s="17"/>
      <c r="BG11" s="17">
        <v>0.332090081145553</v>
      </c>
      <c r="BH11" s="17">
        <v>0.28086774269195403</v>
      </c>
    </row>
    <row r="12" spans="2:60" x14ac:dyDescent="0.35">
      <c r="B12" s="18" t="s">
        <v>113</v>
      </c>
      <c r="C12" s="17">
        <v>0.39322888698682201</v>
      </c>
      <c r="D12" s="17">
        <v>0.37860670032057098</v>
      </c>
      <c r="E12" s="17">
        <v>0.406333126844454</v>
      </c>
      <c r="F12" s="17"/>
      <c r="G12" s="17">
        <v>0.38990685735879699</v>
      </c>
      <c r="H12" s="17">
        <v>0.43494581396541798</v>
      </c>
      <c r="I12" s="17">
        <v>0.33271083525292</v>
      </c>
      <c r="J12" s="17">
        <v>0.45700476469611201</v>
      </c>
      <c r="K12" s="17">
        <v>0.37688127454608999</v>
      </c>
      <c r="L12" s="17">
        <v>0.37184351690013701</v>
      </c>
      <c r="M12" s="17"/>
      <c r="N12" s="17">
        <v>0.42018530452723502</v>
      </c>
      <c r="O12" s="17">
        <v>0.433310539788125</v>
      </c>
      <c r="P12" s="17">
        <v>0.40069854663357202</v>
      </c>
      <c r="Q12" s="17">
        <v>0.29280978506400002</v>
      </c>
      <c r="R12" s="17">
        <v>0.37544094295352498</v>
      </c>
      <c r="S12" s="17"/>
      <c r="T12" s="17">
        <v>0.38065198778534398</v>
      </c>
      <c r="U12" s="17">
        <v>0.40690204469825603</v>
      </c>
      <c r="V12" s="17">
        <v>0.377387044368305</v>
      </c>
      <c r="W12" s="17">
        <v>0.415515972999001</v>
      </c>
      <c r="X12" s="17"/>
      <c r="Y12" s="17">
        <v>0.33180477360257699</v>
      </c>
      <c r="Z12" s="17">
        <v>0.393578792653618</v>
      </c>
      <c r="AA12" s="17">
        <v>0.45660231777030502</v>
      </c>
      <c r="AB12" s="17">
        <v>0.46808996350467902</v>
      </c>
      <c r="AC12" s="17">
        <v>0.42285394968996698</v>
      </c>
      <c r="AD12" s="17">
        <v>0.481853156808218</v>
      </c>
      <c r="AE12" s="17"/>
      <c r="AF12" s="17">
        <v>0.38878323080660099</v>
      </c>
      <c r="AG12" s="17">
        <v>0.40178578217592897</v>
      </c>
      <c r="AH12" s="17"/>
      <c r="AI12" s="17">
        <v>0.47449265859766698</v>
      </c>
      <c r="AJ12" s="17">
        <v>0.42073823395992399</v>
      </c>
      <c r="AK12" s="17">
        <v>0.42077571437741101</v>
      </c>
      <c r="AL12" s="17">
        <v>0.39258932930385598</v>
      </c>
      <c r="AM12" s="17">
        <v>0.37534724657629698</v>
      </c>
      <c r="AN12" s="17">
        <v>0.25572166873337998</v>
      </c>
      <c r="AO12" s="17">
        <v>0.37399663695552499</v>
      </c>
      <c r="AP12" s="17"/>
      <c r="AQ12" s="17">
        <v>0.298457164453929</v>
      </c>
      <c r="AR12" s="17">
        <v>0.46054187986829498</v>
      </c>
      <c r="AS12" s="17"/>
      <c r="AT12" s="17">
        <v>0.31090110845235303</v>
      </c>
      <c r="AU12" s="17">
        <v>0.42303737660764801</v>
      </c>
      <c r="AV12" s="17">
        <v>0.38732045582743502</v>
      </c>
      <c r="AW12" s="17"/>
      <c r="AX12" s="17">
        <v>0.401705111933715</v>
      </c>
      <c r="AY12" s="17">
        <v>0.390167098617349</v>
      </c>
      <c r="AZ12" s="17"/>
      <c r="BA12" s="17">
        <v>0.33563078110982197</v>
      </c>
      <c r="BB12" s="17">
        <v>0.40100194278030799</v>
      </c>
      <c r="BC12" s="17">
        <v>0.329678777088177</v>
      </c>
      <c r="BD12" s="17">
        <v>0.29792668059831301</v>
      </c>
      <c r="BE12" s="17">
        <v>0.58653556721528999</v>
      </c>
      <c r="BF12" s="17"/>
      <c r="BG12" s="17">
        <v>0.38575209112172298</v>
      </c>
      <c r="BH12" s="17">
        <v>0.51343606610429304</v>
      </c>
    </row>
    <row r="13" spans="2:60" x14ac:dyDescent="0.35">
      <c r="B13" s="18" t="s">
        <v>114</v>
      </c>
      <c r="C13" s="19">
        <v>4.4292697118303803E-2</v>
      </c>
      <c r="D13" s="19">
        <v>2.90595263547575E-2</v>
      </c>
      <c r="E13" s="19">
        <v>5.7403232805902399E-2</v>
      </c>
      <c r="F13" s="19"/>
      <c r="G13" s="19">
        <v>7.8379968861327906E-2</v>
      </c>
      <c r="H13" s="19">
        <v>3.69691255910801E-2</v>
      </c>
      <c r="I13" s="19">
        <v>6.1728237149794099E-2</v>
      </c>
      <c r="J13" s="19">
        <v>5.0014263708847401E-2</v>
      </c>
      <c r="K13" s="19">
        <v>4.0609941330438298E-2</v>
      </c>
      <c r="L13" s="19">
        <v>1.57365252398366E-2</v>
      </c>
      <c r="M13" s="19"/>
      <c r="N13" s="19">
        <v>9.0382903290526298E-2</v>
      </c>
      <c r="O13" s="19">
        <v>4.5059113483530401E-2</v>
      </c>
      <c r="P13" s="19">
        <v>2.7056410044016099E-2</v>
      </c>
      <c r="Q13" s="19">
        <v>2.2422063454589101E-2</v>
      </c>
      <c r="R13" s="19">
        <v>9.0987324904805208E-3</v>
      </c>
      <c r="S13" s="19"/>
      <c r="T13" s="19">
        <v>4.6993574438990202E-2</v>
      </c>
      <c r="U13" s="19">
        <v>3.1592974076295202E-2</v>
      </c>
      <c r="V13" s="19">
        <v>4.5956290504524398E-2</v>
      </c>
      <c r="W13" s="19">
        <v>5.0764087843905702E-2</v>
      </c>
      <c r="X13" s="19"/>
      <c r="Y13" s="19">
        <v>4.4452259551051997E-2</v>
      </c>
      <c r="Z13" s="19">
        <v>4.2797243604831801E-2</v>
      </c>
      <c r="AA13" s="19">
        <v>6.00874127120486E-2</v>
      </c>
      <c r="AB13" s="19">
        <v>2.47517110978119E-2</v>
      </c>
      <c r="AC13" s="19">
        <v>5.3276914398014498E-2</v>
      </c>
      <c r="AD13" s="19">
        <v>5.9109214755611601E-2</v>
      </c>
      <c r="AE13" s="19"/>
      <c r="AF13" s="19">
        <v>3.8091808063265099E-2</v>
      </c>
      <c r="AG13" s="19">
        <v>4.88521989956111E-2</v>
      </c>
      <c r="AH13" s="19"/>
      <c r="AI13" s="19">
        <v>8.7493515018867901E-2</v>
      </c>
      <c r="AJ13" s="19">
        <v>6.84746338292717E-2</v>
      </c>
      <c r="AK13" s="19">
        <v>5.1197192077026901E-2</v>
      </c>
      <c r="AL13" s="19">
        <v>3.5629140879535802E-2</v>
      </c>
      <c r="AM13" s="19">
        <v>2.0644474886623201E-2</v>
      </c>
      <c r="AN13" s="19">
        <v>1.6872885159065501E-2</v>
      </c>
      <c r="AO13" s="19">
        <v>1.45124867723052E-2</v>
      </c>
      <c r="AP13" s="19"/>
      <c r="AQ13" s="19">
        <v>3.2980053819800098E-2</v>
      </c>
      <c r="AR13" s="19">
        <v>2.8823411823474501E-2</v>
      </c>
      <c r="AS13" s="19"/>
      <c r="AT13" s="19">
        <v>2.4037146659888899E-2</v>
      </c>
      <c r="AU13" s="19">
        <v>5.8021963855300403E-2</v>
      </c>
      <c r="AV13" s="19">
        <v>1.52453610902501E-2</v>
      </c>
      <c r="AW13" s="19"/>
      <c r="AX13" s="19">
        <v>4.4121501366719003E-2</v>
      </c>
      <c r="AY13" s="19">
        <v>4.43545365768351E-2</v>
      </c>
      <c r="AZ13" s="19"/>
      <c r="BA13" s="19">
        <v>2.22771796726829E-2</v>
      </c>
      <c r="BB13" s="19">
        <v>3.8574762803177502E-2</v>
      </c>
      <c r="BC13" s="19">
        <v>4.3185588802537499E-2</v>
      </c>
      <c r="BD13" s="19">
        <v>9.7386247873056993E-3</v>
      </c>
      <c r="BE13" s="19">
        <v>1.8485848541010701E-2</v>
      </c>
      <c r="BF13" s="19"/>
      <c r="BG13" s="19">
        <v>3.47728458908503E-2</v>
      </c>
      <c r="BH13" s="19">
        <v>1.62703322414357E-2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13" width="20.7265625" customWidth="1"/>
  </cols>
  <sheetData>
    <row r="2" spans="2:13" ht="40" customHeight="1" x14ac:dyDescent="0.35">
      <c r="D2" s="31" t="s">
        <v>141</v>
      </c>
      <c r="E2" s="27"/>
      <c r="F2" s="27"/>
      <c r="G2" s="27"/>
      <c r="H2" s="27"/>
      <c r="I2" s="27"/>
      <c r="J2" s="27"/>
      <c r="K2" s="27"/>
      <c r="L2" s="27"/>
      <c r="M2" s="27"/>
    </row>
    <row r="6" spans="2:13" ht="50.15" customHeight="1" x14ac:dyDescent="0.35">
      <c r="B6" s="20" t="s">
        <v>14</v>
      </c>
      <c r="C6" s="20" t="s">
        <v>126</v>
      </c>
      <c r="D6" s="20" t="s">
        <v>127</v>
      </c>
      <c r="E6" s="20" t="s">
        <v>128</v>
      </c>
      <c r="F6" s="20" t="s">
        <v>129</v>
      </c>
      <c r="G6" s="20" t="s">
        <v>130</v>
      </c>
      <c r="H6" s="20" t="s">
        <v>131</v>
      </c>
      <c r="I6" s="20" t="s">
        <v>132</v>
      </c>
      <c r="J6" s="20" t="s">
        <v>133</v>
      </c>
      <c r="K6" s="20" t="s">
        <v>134</v>
      </c>
      <c r="L6" s="20" t="s">
        <v>135</v>
      </c>
    </row>
    <row r="7" spans="2:13" x14ac:dyDescent="0.35">
      <c r="B7" s="18" t="s">
        <v>136</v>
      </c>
      <c r="C7" s="17">
        <v>6.3999744817164597E-2</v>
      </c>
      <c r="D7" s="17">
        <v>6.1514898204377597E-2</v>
      </c>
      <c r="E7" s="17">
        <v>5.2722339069213198E-2</v>
      </c>
      <c r="F7" s="17">
        <v>4.7993753913817501E-2</v>
      </c>
      <c r="G7" s="17">
        <v>5.65907933778644E-2</v>
      </c>
      <c r="H7" s="17">
        <v>4.6437043485118602E-2</v>
      </c>
      <c r="I7" s="17">
        <v>6.24207449129036E-2</v>
      </c>
      <c r="J7" s="17">
        <v>0.12819401084152701</v>
      </c>
      <c r="K7" s="17">
        <v>6.1937248902447402E-2</v>
      </c>
      <c r="L7" s="17">
        <v>5.9534161403425601E-2</v>
      </c>
    </row>
    <row r="8" spans="2:13" x14ac:dyDescent="0.35">
      <c r="B8" s="18" t="s">
        <v>137</v>
      </c>
      <c r="C8" s="17">
        <v>0.19260880789287399</v>
      </c>
      <c r="D8" s="17">
        <v>0.12220087192609499</v>
      </c>
      <c r="E8" s="17">
        <v>0.15942887638462699</v>
      </c>
      <c r="F8" s="17">
        <v>0.203661107876286</v>
      </c>
      <c r="G8" s="17">
        <v>0.15092101014101</v>
      </c>
      <c r="H8" s="17">
        <v>0.14519992677614499</v>
      </c>
      <c r="I8" s="17">
        <v>0.15409317231094299</v>
      </c>
      <c r="J8" s="17">
        <v>0.33360052222386699</v>
      </c>
      <c r="K8" s="17">
        <v>0.16404568079231999</v>
      </c>
      <c r="L8" s="17">
        <v>0.145548313642125</v>
      </c>
    </row>
    <row r="9" spans="2:13" x14ac:dyDescent="0.35">
      <c r="B9" s="18" t="s">
        <v>138</v>
      </c>
      <c r="C9" s="17">
        <v>0.24799965426724199</v>
      </c>
      <c r="D9" s="17">
        <v>0.25551085150994202</v>
      </c>
      <c r="E9" s="17">
        <v>0.33471735104979</v>
      </c>
      <c r="F9" s="17">
        <v>0.33475002506059798</v>
      </c>
      <c r="G9" s="17">
        <v>0.23204529875587601</v>
      </c>
      <c r="H9" s="17">
        <v>0.38309975528467899</v>
      </c>
      <c r="I9" s="17">
        <v>0.310405650638374</v>
      </c>
      <c r="J9" s="17">
        <v>0.18217079478022499</v>
      </c>
      <c r="K9" s="17">
        <v>0.16220793409650799</v>
      </c>
      <c r="L9" s="17">
        <v>0.25080210972157102</v>
      </c>
    </row>
    <row r="10" spans="2:13" x14ac:dyDescent="0.35">
      <c r="B10" s="18" t="s">
        <v>139</v>
      </c>
      <c r="C10" s="17">
        <v>0.30177242929100301</v>
      </c>
      <c r="D10" s="17">
        <v>0.3263984619866</v>
      </c>
      <c r="E10" s="17">
        <v>0.24451719339899</v>
      </c>
      <c r="F10" s="17">
        <v>0.220248591417397</v>
      </c>
      <c r="G10" s="17">
        <v>0.29897580865344198</v>
      </c>
      <c r="H10" s="17">
        <v>0.237833295875059</v>
      </c>
      <c r="I10" s="17">
        <v>0.26809368947116102</v>
      </c>
      <c r="J10" s="17">
        <v>0.192620347155668</v>
      </c>
      <c r="K10" s="17">
        <v>0.35664557323364898</v>
      </c>
      <c r="L10" s="17">
        <v>0.33338103817107101</v>
      </c>
    </row>
    <row r="11" spans="2:13" x14ac:dyDescent="0.35">
      <c r="B11" s="18" t="s">
        <v>140</v>
      </c>
      <c r="C11" s="17">
        <v>0.122483034263006</v>
      </c>
      <c r="D11" s="17">
        <v>0.15648776191556099</v>
      </c>
      <c r="E11" s="17">
        <v>0.114898993076963</v>
      </c>
      <c r="F11" s="17">
        <v>0.105729645606159</v>
      </c>
      <c r="G11" s="17">
        <v>0.18418914626960101</v>
      </c>
      <c r="H11" s="17">
        <v>0.106106963810445</v>
      </c>
      <c r="I11" s="17">
        <v>0.108448921158807</v>
      </c>
      <c r="J11" s="17">
        <v>9.8935579103469104E-2</v>
      </c>
      <c r="K11" s="17">
        <v>0.20170086591980299</v>
      </c>
      <c r="L11" s="17">
        <v>0.130352450192189</v>
      </c>
    </row>
    <row r="12" spans="2:13" x14ac:dyDescent="0.35">
      <c r="B12" s="18" t="s">
        <v>114</v>
      </c>
      <c r="C12" s="17">
        <v>7.1136329468710194E-2</v>
      </c>
      <c r="D12" s="17">
        <v>7.7887154457423405E-2</v>
      </c>
      <c r="E12" s="17">
        <v>9.3715247020416795E-2</v>
      </c>
      <c r="F12" s="17">
        <v>8.7616876125742302E-2</v>
      </c>
      <c r="G12" s="17">
        <v>7.7277942802206595E-2</v>
      </c>
      <c r="H12" s="17">
        <v>8.1323014768552707E-2</v>
      </c>
      <c r="I12" s="17">
        <v>9.6537821507810498E-2</v>
      </c>
      <c r="J12" s="17">
        <v>6.4478745895244605E-2</v>
      </c>
      <c r="K12" s="17">
        <v>5.34626970552722E-2</v>
      </c>
      <c r="L12" s="17">
        <v>8.0381926869618398E-2</v>
      </c>
    </row>
    <row r="13" spans="2:13" x14ac:dyDescent="0.35">
      <c r="B13" s="16"/>
      <c r="C13" s="16"/>
      <c r="D13" s="16"/>
      <c r="E13" s="16"/>
      <c r="F13" s="16"/>
      <c r="G13" s="16"/>
      <c r="H13" s="16"/>
      <c r="I13" s="16"/>
      <c r="J13" s="16"/>
      <c r="K13" s="16"/>
      <c r="L13" s="16"/>
    </row>
    <row r="14" spans="2:13" x14ac:dyDescent="0.35">
      <c r="B14" t="s">
        <v>98</v>
      </c>
    </row>
    <row r="15" spans="2:13" x14ac:dyDescent="0.35">
      <c r="B15" t="s">
        <v>99</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142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136</v>
      </c>
      <c r="C9" s="17">
        <v>6.3999744817164597E-2</v>
      </c>
      <c r="D9" s="17">
        <v>7.4835223169088694E-2</v>
      </c>
      <c r="E9" s="17">
        <v>5.47115712207452E-2</v>
      </c>
      <c r="F9" s="17"/>
      <c r="G9" s="17">
        <v>0.134959417179146</v>
      </c>
      <c r="H9" s="17">
        <v>8.9920675628825497E-2</v>
      </c>
      <c r="I9" s="17">
        <v>9.9049675888678704E-2</v>
      </c>
      <c r="J9" s="17">
        <v>5.5523231895318999E-2</v>
      </c>
      <c r="K9" s="17">
        <v>1.95828507675751E-2</v>
      </c>
      <c r="L9" s="17">
        <v>1.47656071082586E-2</v>
      </c>
      <c r="M9" s="17"/>
      <c r="N9" s="17">
        <v>6.4919067321746293E-2</v>
      </c>
      <c r="O9" s="17">
        <v>5.3603240049023899E-2</v>
      </c>
      <c r="P9" s="17">
        <v>6.3563587370265906E-2</v>
      </c>
      <c r="Q9" s="17">
        <v>6.6526950419926303E-2</v>
      </c>
      <c r="R9" s="17">
        <v>8.7511590858334806E-2</v>
      </c>
      <c r="S9" s="17"/>
      <c r="T9" s="17">
        <v>5.6452252737543701E-2</v>
      </c>
      <c r="U9" s="17">
        <v>6.1838504206377001E-2</v>
      </c>
      <c r="V9" s="17">
        <v>6.3624791880241394E-2</v>
      </c>
      <c r="W9" s="17">
        <v>7.1833962595218695E-2</v>
      </c>
      <c r="X9" s="17"/>
      <c r="Y9" s="17">
        <v>0.112583870035598</v>
      </c>
      <c r="Z9" s="17">
        <v>3.9344570736919597E-2</v>
      </c>
      <c r="AA9" s="17">
        <v>7.2326226174442301E-2</v>
      </c>
      <c r="AB9" s="17">
        <v>3.1002969261245902E-2</v>
      </c>
      <c r="AC9" s="17">
        <v>6.4240024797063894E-2</v>
      </c>
      <c r="AD9" s="17">
        <v>3.65588309901895E-2</v>
      </c>
      <c r="AE9" s="17"/>
      <c r="AF9" s="17">
        <v>7.0400546826213203E-2</v>
      </c>
      <c r="AG9" s="17">
        <v>5.6155521846607E-2</v>
      </c>
      <c r="AH9" s="17"/>
      <c r="AI9" s="17">
        <v>5.8142848453597998E-3</v>
      </c>
      <c r="AJ9" s="17">
        <v>7.9270026653617695E-2</v>
      </c>
      <c r="AK9" s="17">
        <v>5.1376156931844399E-2</v>
      </c>
      <c r="AL9" s="17">
        <v>3.3824695492598401E-2</v>
      </c>
      <c r="AM9" s="17">
        <v>7.3152697274642506E-2</v>
      </c>
      <c r="AN9" s="17">
        <v>0.11172097328429401</v>
      </c>
      <c r="AO9" s="17">
        <v>4.4426132151437002E-2</v>
      </c>
      <c r="AP9" s="17"/>
      <c r="AQ9" s="17">
        <v>8.0518618997163102E-2</v>
      </c>
      <c r="AR9" s="17">
        <v>5.6568204016874901E-2</v>
      </c>
      <c r="AS9" s="17"/>
      <c r="AT9" s="17">
        <v>4.1940689517743199E-2</v>
      </c>
      <c r="AU9" s="17">
        <v>4.5565008078382999E-2</v>
      </c>
      <c r="AV9" s="17">
        <v>0.107121803205284</v>
      </c>
      <c r="AW9" s="17"/>
      <c r="AX9" s="17">
        <v>5.9858648592163097E-2</v>
      </c>
      <c r="AY9" s="17">
        <v>6.5495594719451905E-2</v>
      </c>
      <c r="AZ9" s="17"/>
      <c r="BA9" s="17">
        <v>0.15097970580119599</v>
      </c>
      <c r="BB9" s="17">
        <v>4.8526986811198602E-2</v>
      </c>
      <c r="BC9" s="17">
        <v>6.3431912797185602E-2</v>
      </c>
      <c r="BD9" s="17">
        <v>0.152971075139059</v>
      </c>
      <c r="BE9" s="17">
        <v>2.8430384042091202E-2</v>
      </c>
      <c r="BF9" s="17"/>
      <c r="BG9" s="17">
        <v>7.24272622031462E-2</v>
      </c>
      <c r="BH9" s="17">
        <v>5.9974327452569601E-2</v>
      </c>
    </row>
    <row r="10" spans="2:60" x14ac:dyDescent="0.35">
      <c r="B10" s="18" t="s">
        <v>137</v>
      </c>
      <c r="C10" s="17">
        <v>0.19260880789287399</v>
      </c>
      <c r="D10" s="17">
        <v>0.21787950126648301</v>
      </c>
      <c r="E10" s="17">
        <v>0.170376095687817</v>
      </c>
      <c r="F10" s="17"/>
      <c r="G10" s="17">
        <v>0.21120970385341101</v>
      </c>
      <c r="H10" s="17">
        <v>0.20165738848460099</v>
      </c>
      <c r="I10" s="17">
        <v>0.22503857390677501</v>
      </c>
      <c r="J10" s="17">
        <v>0.160008855318478</v>
      </c>
      <c r="K10" s="17">
        <v>0.16607972646920199</v>
      </c>
      <c r="L10" s="17">
        <v>0.19417878744247499</v>
      </c>
      <c r="M10" s="17"/>
      <c r="N10" s="17">
        <v>0.174460844808075</v>
      </c>
      <c r="O10" s="17">
        <v>0.16239306396690401</v>
      </c>
      <c r="P10" s="17">
        <v>0.185060700749475</v>
      </c>
      <c r="Q10" s="17">
        <v>0.273853540829052</v>
      </c>
      <c r="R10" s="17">
        <v>0.23795448770916899</v>
      </c>
      <c r="S10" s="17"/>
      <c r="T10" s="17">
        <v>0.19183157102238099</v>
      </c>
      <c r="U10" s="17">
        <v>0.16321163011075199</v>
      </c>
      <c r="V10" s="17">
        <v>0.193634718466174</v>
      </c>
      <c r="W10" s="17">
        <v>0.21708043732965099</v>
      </c>
      <c r="X10" s="17"/>
      <c r="Y10" s="17">
        <v>0.222129028453487</v>
      </c>
      <c r="Z10" s="17">
        <v>0.191756800181103</v>
      </c>
      <c r="AA10" s="17">
        <v>0.124379815879125</v>
      </c>
      <c r="AB10" s="17">
        <v>0.15779732293354101</v>
      </c>
      <c r="AC10" s="17">
        <v>0.24933383252705499</v>
      </c>
      <c r="AD10" s="17">
        <v>0.15811389020730501</v>
      </c>
      <c r="AE10" s="17"/>
      <c r="AF10" s="17">
        <v>0.194507274938304</v>
      </c>
      <c r="AG10" s="17">
        <v>0.190367269083872</v>
      </c>
      <c r="AH10" s="17"/>
      <c r="AI10" s="17">
        <v>0.12697091213160899</v>
      </c>
      <c r="AJ10" s="17">
        <v>0.180807896955793</v>
      </c>
      <c r="AK10" s="17">
        <v>0.17984382935472301</v>
      </c>
      <c r="AL10" s="17">
        <v>0.19956390657138001</v>
      </c>
      <c r="AM10" s="17">
        <v>0.213358357072509</v>
      </c>
      <c r="AN10" s="17">
        <v>0.23797143064957901</v>
      </c>
      <c r="AO10" s="17">
        <v>0.184849034377152</v>
      </c>
      <c r="AP10" s="17"/>
      <c r="AQ10" s="17">
        <v>0.24096533029708</v>
      </c>
      <c r="AR10" s="17">
        <v>0.169735133357724</v>
      </c>
      <c r="AS10" s="17"/>
      <c r="AT10" s="17">
        <v>0.263771290885147</v>
      </c>
      <c r="AU10" s="17">
        <v>0.15323229217006901</v>
      </c>
      <c r="AV10" s="17">
        <v>0.21151563469314699</v>
      </c>
      <c r="AW10" s="17"/>
      <c r="AX10" s="17">
        <v>0.18450117416311301</v>
      </c>
      <c r="AY10" s="17">
        <v>0.195537453464843</v>
      </c>
      <c r="AZ10" s="17"/>
      <c r="BA10" s="17">
        <v>0.15133820234829501</v>
      </c>
      <c r="BB10" s="17">
        <v>0.19179057394173599</v>
      </c>
      <c r="BC10" s="17">
        <v>0.225577439033122</v>
      </c>
      <c r="BD10" s="17">
        <v>0.34756231936638998</v>
      </c>
      <c r="BE10" s="17">
        <v>0.11667675147849101</v>
      </c>
      <c r="BF10" s="17"/>
      <c r="BG10" s="17">
        <v>0.18235380319644201</v>
      </c>
      <c r="BH10" s="17">
        <v>0.175155961956627</v>
      </c>
    </row>
    <row r="11" spans="2:60" x14ac:dyDescent="0.35">
      <c r="B11" s="18" t="s">
        <v>138</v>
      </c>
      <c r="C11" s="17">
        <v>0.24799965426724199</v>
      </c>
      <c r="D11" s="17">
        <v>0.25458433564937999</v>
      </c>
      <c r="E11" s="17">
        <v>0.24430820097677</v>
      </c>
      <c r="F11" s="17"/>
      <c r="G11" s="17">
        <v>0.17887100143760601</v>
      </c>
      <c r="H11" s="17">
        <v>0.20081013307905399</v>
      </c>
      <c r="I11" s="17">
        <v>0.17282625285987299</v>
      </c>
      <c r="J11" s="17">
        <v>0.21096382959610299</v>
      </c>
      <c r="K11" s="17">
        <v>0.32967636020670299</v>
      </c>
      <c r="L11" s="17">
        <v>0.35092171035834202</v>
      </c>
      <c r="M11" s="17"/>
      <c r="N11" s="17">
        <v>0.21405987308139901</v>
      </c>
      <c r="O11" s="17">
        <v>0.212416782018155</v>
      </c>
      <c r="P11" s="17">
        <v>0.271808223296781</v>
      </c>
      <c r="Q11" s="17">
        <v>0.28447864947928603</v>
      </c>
      <c r="R11" s="17">
        <v>0.30430386762725797</v>
      </c>
      <c r="S11" s="17"/>
      <c r="T11" s="17">
        <v>0.265718139752467</v>
      </c>
      <c r="U11" s="17">
        <v>0.274802031258225</v>
      </c>
      <c r="V11" s="17">
        <v>0.24235359369974599</v>
      </c>
      <c r="W11" s="17">
        <v>0.22111948549201699</v>
      </c>
      <c r="X11" s="17"/>
      <c r="Y11" s="17">
        <v>0.18934627040049301</v>
      </c>
      <c r="Z11" s="17">
        <v>0.29265053952620501</v>
      </c>
      <c r="AA11" s="17">
        <v>0.246408962538545</v>
      </c>
      <c r="AB11" s="17">
        <v>0.248608039454044</v>
      </c>
      <c r="AC11" s="17">
        <v>0.21628927369477699</v>
      </c>
      <c r="AD11" s="17">
        <v>0.26088873651887901</v>
      </c>
      <c r="AE11" s="17"/>
      <c r="AF11" s="17">
        <v>0.250504603445313</v>
      </c>
      <c r="AG11" s="17">
        <v>0.24916576899020701</v>
      </c>
      <c r="AH11" s="17"/>
      <c r="AI11" s="17">
        <v>9.3566757634509903E-2</v>
      </c>
      <c r="AJ11" s="17">
        <v>0.20434314648151</v>
      </c>
      <c r="AK11" s="17">
        <v>0.238626672620149</v>
      </c>
      <c r="AL11" s="17">
        <v>0.299042861393986</v>
      </c>
      <c r="AM11" s="17">
        <v>0.27382281081822302</v>
      </c>
      <c r="AN11" s="17">
        <v>0.30990367955957698</v>
      </c>
      <c r="AO11" s="17">
        <v>0.42684073456433302</v>
      </c>
      <c r="AP11" s="17"/>
      <c r="AQ11" s="17">
        <v>0.28147571029792401</v>
      </c>
      <c r="AR11" s="17">
        <v>0.21983865070794201</v>
      </c>
      <c r="AS11" s="17"/>
      <c r="AT11" s="17">
        <v>0.29074045248131802</v>
      </c>
      <c r="AU11" s="17">
        <v>0.25154797143227298</v>
      </c>
      <c r="AV11" s="17">
        <v>0.22524849107075801</v>
      </c>
      <c r="AW11" s="17"/>
      <c r="AX11" s="17">
        <v>0.26544520118425402</v>
      </c>
      <c r="AY11" s="17">
        <v>0.24169796064959401</v>
      </c>
      <c r="AZ11" s="17"/>
      <c r="BA11" s="17">
        <v>0.21635972008513399</v>
      </c>
      <c r="BB11" s="17">
        <v>0.22191086140670099</v>
      </c>
      <c r="BC11" s="17">
        <v>0.29199765485884199</v>
      </c>
      <c r="BD11" s="17">
        <v>0.25099902114982098</v>
      </c>
      <c r="BE11" s="17">
        <v>0.234568523270825</v>
      </c>
      <c r="BF11" s="17"/>
      <c r="BG11" s="17">
        <v>0.22061588546430499</v>
      </c>
      <c r="BH11" s="17">
        <v>0.23873007634023499</v>
      </c>
    </row>
    <row r="12" spans="2:60" x14ac:dyDescent="0.35">
      <c r="B12" s="18" t="s">
        <v>139</v>
      </c>
      <c r="C12" s="17">
        <v>0.30177242929100301</v>
      </c>
      <c r="D12" s="17">
        <v>0.298395344564306</v>
      </c>
      <c r="E12" s="17">
        <v>0.30443308307079597</v>
      </c>
      <c r="F12" s="17"/>
      <c r="G12" s="17">
        <v>0.249401903763974</v>
      </c>
      <c r="H12" s="17">
        <v>0.28760984560637398</v>
      </c>
      <c r="I12" s="17">
        <v>0.286135605019541</v>
      </c>
      <c r="J12" s="17">
        <v>0.35182124995012098</v>
      </c>
      <c r="K12" s="17">
        <v>0.31392268374874499</v>
      </c>
      <c r="L12" s="17">
        <v>0.30898547940937798</v>
      </c>
      <c r="M12" s="17"/>
      <c r="N12" s="17">
        <v>0.27202634368546602</v>
      </c>
      <c r="O12" s="17">
        <v>0.33376320899311201</v>
      </c>
      <c r="P12" s="17">
        <v>0.32515545923616801</v>
      </c>
      <c r="Q12" s="17">
        <v>0.25983699678873601</v>
      </c>
      <c r="R12" s="17">
        <v>0.26618414271864299</v>
      </c>
      <c r="S12" s="17"/>
      <c r="T12" s="17">
        <v>0.28582292638910001</v>
      </c>
      <c r="U12" s="17">
        <v>0.323964394543235</v>
      </c>
      <c r="V12" s="17">
        <v>0.31293310478264202</v>
      </c>
      <c r="W12" s="17">
        <v>0.27601866334268899</v>
      </c>
      <c r="X12" s="17"/>
      <c r="Y12" s="17">
        <v>0.27187695061658901</v>
      </c>
      <c r="Z12" s="17">
        <v>0.30451106519372101</v>
      </c>
      <c r="AA12" s="17">
        <v>0.35182230170647899</v>
      </c>
      <c r="AB12" s="17">
        <v>0.366227113416845</v>
      </c>
      <c r="AC12" s="17">
        <v>0.294543427387983</v>
      </c>
      <c r="AD12" s="17">
        <v>0.30843099325870699</v>
      </c>
      <c r="AE12" s="17"/>
      <c r="AF12" s="17">
        <v>0.31897841746418198</v>
      </c>
      <c r="AG12" s="17">
        <v>0.28093310880502198</v>
      </c>
      <c r="AH12" s="17"/>
      <c r="AI12" s="17">
        <v>0.43791477012318603</v>
      </c>
      <c r="AJ12" s="17">
        <v>0.292633338413466</v>
      </c>
      <c r="AK12" s="17">
        <v>0.308967345058481</v>
      </c>
      <c r="AL12" s="17">
        <v>0.27850002576895</v>
      </c>
      <c r="AM12" s="17">
        <v>0.31211174878151399</v>
      </c>
      <c r="AN12" s="17">
        <v>0.227848229093989</v>
      </c>
      <c r="AO12" s="17">
        <v>0.24829278023832899</v>
      </c>
      <c r="AP12" s="17"/>
      <c r="AQ12" s="17">
        <v>0.26615849885795101</v>
      </c>
      <c r="AR12" s="17">
        <v>0.34426093536542701</v>
      </c>
      <c r="AS12" s="17"/>
      <c r="AT12" s="17">
        <v>0.26088081865363499</v>
      </c>
      <c r="AU12" s="17">
        <v>0.32729261269266902</v>
      </c>
      <c r="AV12" s="17">
        <v>0.29602810616314001</v>
      </c>
      <c r="AW12" s="17"/>
      <c r="AX12" s="17">
        <v>0.29392322712189201</v>
      </c>
      <c r="AY12" s="17">
        <v>0.304607724019682</v>
      </c>
      <c r="AZ12" s="17"/>
      <c r="BA12" s="17">
        <v>0.25880454394021102</v>
      </c>
      <c r="BB12" s="17">
        <v>0.348138199132004</v>
      </c>
      <c r="BC12" s="17">
        <v>0.26138581243368503</v>
      </c>
      <c r="BD12" s="17">
        <v>0.16652354011081799</v>
      </c>
      <c r="BE12" s="17">
        <v>0.38634591683823699</v>
      </c>
      <c r="BF12" s="17"/>
      <c r="BG12" s="17">
        <v>0.32729835240171301</v>
      </c>
      <c r="BH12" s="17">
        <v>0.330668816038726</v>
      </c>
    </row>
    <row r="13" spans="2:60" x14ac:dyDescent="0.35">
      <c r="B13" s="18" t="s">
        <v>140</v>
      </c>
      <c r="C13" s="17">
        <v>0.122483034263006</v>
      </c>
      <c r="D13" s="17">
        <v>0.102755530667718</v>
      </c>
      <c r="E13" s="17">
        <v>0.13912071093859901</v>
      </c>
      <c r="F13" s="17"/>
      <c r="G13" s="17">
        <v>0.13492798426153799</v>
      </c>
      <c r="H13" s="17">
        <v>0.147950307280513</v>
      </c>
      <c r="I13" s="17">
        <v>0.146270787867532</v>
      </c>
      <c r="J13" s="17">
        <v>0.141873295885969</v>
      </c>
      <c r="K13" s="17">
        <v>0.101990840342709</v>
      </c>
      <c r="L13" s="17">
        <v>7.6352863607850305E-2</v>
      </c>
      <c r="M13" s="17"/>
      <c r="N13" s="17">
        <v>0.17575950124970299</v>
      </c>
      <c r="O13" s="17">
        <v>0.15550988335115601</v>
      </c>
      <c r="P13" s="17">
        <v>0.10537099243176801</v>
      </c>
      <c r="Q13" s="17">
        <v>5.8441448623051E-2</v>
      </c>
      <c r="R13" s="17">
        <v>7.3722416317899594E-2</v>
      </c>
      <c r="S13" s="17"/>
      <c r="T13" s="17">
        <v>0.12646860682648001</v>
      </c>
      <c r="U13" s="17">
        <v>0.12504638001403801</v>
      </c>
      <c r="V13" s="17">
        <v>0.11495771184607299</v>
      </c>
      <c r="W13" s="17">
        <v>0.129417325505748</v>
      </c>
      <c r="X13" s="17"/>
      <c r="Y13" s="17">
        <v>0.123303288909778</v>
      </c>
      <c r="Z13" s="17">
        <v>0.109041865478037</v>
      </c>
      <c r="AA13" s="17">
        <v>0.10005769058710499</v>
      </c>
      <c r="AB13" s="17">
        <v>0.121450887259063</v>
      </c>
      <c r="AC13" s="17">
        <v>0.17559344159312101</v>
      </c>
      <c r="AD13" s="17">
        <v>0.171099875731303</v>
      </c>
      <c r="AE13" s="17"/>
      <c r="AF13" s="17">
        <v>0.106536068709658</v>
      </c>
      <c r="AG13" s="17">
        <v>0.140039984876492</v>
      </c>
      <c r="AH13" s="17"/>
      <c r="AI13" s="17">
        <v>0.18762076388896901</v>
      </c>
      <c r="AJ13" s="17">
        <v>0.16655982875154901</v>
      </c>
      <c r="AK13" s="17">
        <v>0.133490363906245</v>
      </c>
      <c r="AL13" s="17">
        <v>0.12614557531684101</v>
      </c>
      <c r="AM13" s="17">
        <v>8.1919357244092994E-2</v>
      </c>
      <c r="AN13" s="17">
        <v>5.1652167474264099E-2</v>
      </c>
      <c r="AO13" s="17">
        <v>8.0166444274572493E-2</v>
      </c>
      <c r="AP13" s="17"/>
      <c r="AQ13" s="17">
        <v>6.0999673277510699E-2</v>
      </c>
      <c r="AR13" s="17">
        <v>0.155236586295077</v>
      </c>
      <c r="AS13" s="17"/>
      <c r="AT13" s="17">
        <v>8.9017297185628397E-2</v>
      </c>
      <c r="AU13" s="17">
        <v>0.139638991108193</v>
      </c>
      <c r="AV13" s="17">
        <v>0.10837626504827599</v>
      </c>
      <c r="AW13" s="17"/>
      <c r="AX13" s="17">
        <v>0.13344494210635699</v>
      </c>
      <c r="AY13" s="17">
        <v>0.11852336564256601</v>
      </c>
      <c r="AZ13" s="17"/>
      <c r="BA13" s="17">
        <v>0.191867211355293</v>
      </c>
      <c r="BB13" s="17">
        <v>0.134651730853563</v>
      </c>
      <c r="BC13" s="17">
        <v>8.5929773017685604E-2</v>
      </c>
      <c r="BD13" s="17">
        <v>6.5136526720240007E-2</v>
      </c>
      <c r="BE13" s="17">
        <v>0.16342215939739901</v>
      </c>
      <c r="BF13" s="17"/>
      <c r="BG13" s="17">
        <v>0.14799901684221001</v>
      </c>
      <c r="BH13" s="17">
        <v>0.13852815561499299</v>
      </c>
    </row>
    <row r="14" spans="2:60" x14ac:dyDescent="0.35">
      <c r="B14" s="18" t="s">
        <v>114</v>
      </c>
      <c r="C14" s="19">
        <v>7.1136329468710194E-2</v>
      </c>
      <c r="D14" s="19">
        <v>5.1550064683024401E-2</v>
      </c>
      <c r="E14" s="19">
        <v>8.7050338105272296E-2</v>
      </c>
      <c r="F14" s="19"/>
      <c r="G14" s="19">
        <v>9.0629989504324507E-2</v>
      </c>
      <c r="H14" s="19">
        <v>7.2051649920632996E-2</v>
      </c>
      <c r="I14" s="19">
        <v>7.06791044576007E-2</v>
      </c>
      <c r="J14" s="19">
        <v>7.9809537354010196E-2</v>
      </c>
      <c r="K14" s="19">
        <v>6.8747538465065205E-2</v>
      </c>
      <c r="L14" s="19">
        <v>5.4795552073694999E-2</v>
      </c>
      <c r="M14" s="19"/>
      <c r="N14" s="19">
        <v>9.8774369853611405E-2</v>
      </c>
      <c r="O14" s="19">
        <v>8.23138216216492E-2</v>
      </c>
      <c r="P14" s="19">
        <v>4.90410369155427E-2</v>
      </c>
      <c r="Q14" s="19">
        <v>5.6862413859949203E-2</v>
      </c>
      <c r="R14" s="19">
        <v>3.0323494768695902E-2</v>
      </c>
      <c r="S14" s="19"/>
      <c r="T14" s="19">
        <v>7.3706503272027699E-2</v>
      </c>
      <c r="U14" s="19">
        <v>5.1137059867372499E-2</v>
      </c>
      <c r="V14" s="19">
        <v>7.2496079325122406E-2</v>
      </c>
      <c r="W14" s="19">
        <v>8.4530125734676997E-2</v>
      </c>
      <c r="X14" s="19"/>
      <c r="Y14" s="19">
        <v>8.0760591584054797E-2</v>
      </c>
      <c r="Z14" s="19">
        <v>6.2695158884013794E-2</v>
      </c>
      <c r="AA14" s="19">
        <v>0.105005003114303</v>
      </c>
      <c r="AB14" s="19">
        <v>7.4913667675260795E-2</v>
      </c>
      <c r="AC14" s="19">
        <v>0</v>
      </c>
      <c r="AD14" s="19">
        <v>6.4907673293616699E-2</v>
      </c>
      <c r="AE14" s="19"/>
      <c r="AF14" s="19">
        <v>5.9073088616329199E-2</v>
      </c>
      <c r="AG14" s="19">
        <v>8.3338346397800606E-2</v>
      </c>
      <c r="AH14" s="19"/>
      <c r="AI14" s="19">
        <v>0.148112511376367</v>
      </c>
      <c r="AJ14" s="19">
        <v>7.6385762744064403E-2</v>
      </c>
      <c r="AK14" s="19">
        <v>8.7695632128557702E-2</v>
      </c>
      <c r="AL14" s="19">
        <v>6.29229354562445E-2</v>
      </c>
      <c r="AM14" s="19">
        <v>4.5635028809018797E-2</v>
      </c>
      <c r="AN14" s="19">
        <v>6.0903519938297297E-2</v>
      </c>
      <c r="AO14" s="19">
        <v>1.5424874394177401E-2</v>
      </c>
      <c r="AP14" s="19"/>
      <c r="AQ14" s="19">
        <v>6.9882168272370801E-2</v>
      </c>
      <c r="AR14" s="19">
        <v>5.4360490256955898E-2</v>
      </c>
      <c r="AS14" s="19"/>
      <c r="AT14" s="19">
        <v>5.3649451276528301E-2</v>
      </c>
      <c r="AU14" s="19">
        <v>8.2723124518413099E-2</v>
      </c>
      <c r="AV14" s="19">
        <v>5.1709699819395598E-2</v>
      </c>
      <c r="AW14" s="19"/>
      <c r="AX14" s="19">
        <v>6.2826806832220999E-2</v>
      </c>
      <c r="AY14" s="19">
        <v>7.4137901503864401E-2</v>
      </c>
      <c r="AZ14" s="19"/>
      <c r="BA14" s="19">
        <v>3.0650616469872299E-2</v>
      </c>
      <c r="BB14" s="19">
        <v>5.49816478547972E-2</v>
      </c>
      <c r="BC14" s="19">
        <v>7.1677407859480402E-2</v>
      </c>
      <c r="BD14" s="19">
        <v>1.6807517513672699E-2</v>
      </c>
      <c r="BE14" s="19">
        <v>7.0556264972957999E-2</v>
      </c>
      <c r="BF14" s="19"/>
      <c r="BG14" s="19">
        <v>4.9305679892184102E-2</v>
      </c>
      <c r="BH14" s="19">
        <v>5.6942662596850199E-2</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143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136</v>
      </c>
      <c r="C9" s="17">
        <v>6.1514898204377597E-2</v>
      </c>
      <c r="D9" s="17">
        <v>7.7426141376605501E-2</v>
      </c>
      <c r="E9" s="17">
        <v>4.7369531811602403E-2</v>
      </c>
      <c r="F9" s="17"/>
      <c r="G9" s="17">
        <v>9.0521280675971302E-2</v>
      </c>
      <c r="H9" s="17">
        <v>7.5335538251952494E-2</v>
      </c>
      <c r="I9" s="17">
        <v>0.120052140843131</v>
      </c>
      <c r="J9" s="17">
        <v>5.0601206388570102E-2</v>
      </c>
      <c r="K9" s="17">
        <v>1.42277152910771E-2</v>
      </c>
      <c r="L9" s="17">
        <v>3.2440291925800099E-2</v>
      </c>
      <c r="M9" s="17"/>
      <c r="N9" s="17">
        <v>4.5977893141072403E-2</v>
      </c>
      <c r="O9" s="17">
        <v>4.2235048660910199E-2</v>
      </c>
      <c r="P9" s="17">
        <v>6.01321415685485E-2</v>
      </c>
      <c r="Q9" s="17">
        <v>9.3911694533966195E-2</v>
      </c>
      <c r="R9" s="17">
        <v>0.103263736018277</v>
      </c>
      <c r="S9" s="17"/>
      <c r="T9" s="17">
        <v>6.9533534601010902E-2</v>
      </c>
      <c r="U9" s="17">
        <v>5.1385515721643897E-2</v>
      </c>
      <c r="V9" s="17">
        <v>5.6054924132054297E-2</v>
      </c>
      <c r="W9" s="17">
        <v>7.3328565390973294E-2</v>
      </c>
      <c r="X9" s="17"/>
      <c r="Y9" s="17">
        <v>9.9954367656702195E-2</v>
      </c>
      <c r="Z9" s="17">
        <v>4.73491099830868E-2</v>
      </c>
      <c r="AA9" s="17">
        <v>3.86782456278272E-2</v>
      </c>
      <c r="AB9" s="17">
        <v>3.2407640608872801E-2</v>
      </c>
      <c r="AC9" s="17">
        <v>9.9351523724372504E-2</v>
      </c>
      <c r="AD9" s="17">
        <v>3.0192398343821401E-2</v>
      </c>
      <c r="AE9" s="17"/>
      <c r="AF9" s="17">
        <v>6.6766799272211005E-2</v>
      </c>
      <c r="AG9" s="17">
        <v>5.5249704584546602E-2</v>
      </c>
      <c r="AH9" s="17"/>
      <c r="AI9" s="17">
        <v>2.21380252579381E-2</v>
      </c>
      <c r="AJ9" s="17">
        <v>6.0844121010422997E-2</v>
      </c>
      <c r="AK9" s="17">
        <v>2.75733724128891E-2</v>
      </c>
      <c r="AL9" s="17">
        <v>4.24076267877119E-2</v>
      </c>
      <c r="AM9" s="17">
        <v>7.8105000777853303E-2</v>
      </c>
      <c r="AN9" s="17">
        <v>0.14153875702344301</v>
      </c>
      <c r="AO9" s="17">
        <v>7.0469596514161695E-2</v>
      </c>
      <c r="AP9" s="17"/>
      <c r="AQ9" s="17">
        <v>7.1919293031553602E-2</v>
      </c>
      <c r="AR9" s="17">
        <v>6.2760723910780705E-2</v>
      </c>
      <c r="AS9" s="17"/>
      <c r="AT9" s="17">
        <v>5.3263560181842202E-2</v>
      </c>
      <c r="AU9" s="17">
        <v>3.3830468715420302E-2</v>
      </c>
      <c r="AV9" s="17">
        <v>0.109932341536763</v>
      </c>
      <c r="AW9" s="17"/>
      <c r="AX9" s="17">
        <v>6.0440999179611897E-2</v>
      </c>
      <c r="AY9" s="17">
        <v>6.1902812820213801E-2</v>
      </c>
      <c r="AZ9" s="17"/>
      <c r="BA9" s="17">
        <v>0.15623066141182401</v>
      </c>
      <c r="BB9" s="17">
        <v>3.7055561989763501E-2</v>
      </c>
      <c r="BC9" s="17">
        <v>4.7474851265505803E-2</v>
      </c>
      <c r="BD9" s="17">
        <v>0.173391045418682</v>
      </c>
      <c r="BE9" s="17">
        <v>6.4238241134851798E-2</v>
      </c>
      <c r="BF9" s="17"/>
      <c r="BG9" s="17">
        <v>6.4856851444346594E-2</v>
      </c>
      <c r="BH9" s="17">
        <v>9.18847063270464E-2</v>
      </c>
    </row>
    <row r="10" spans="2:60" x14ac:dyDescent="0.35">
      <c r="B10" s="18" t="s">
        <v>137</v>
      </c>
      <c r="C10" s="17">
        <v>0.12220087192609499</v>
      </c>
      <c r="D10" s="17">
        <v>0.14641655532973699</v>
      </c>
      <c r="E10" s="17">
        <v>9.9871766261127495E-2</v>
      </c>
      <c r="F10" s="17"/>
      <c r="G10" s="17">
        <v>0.134014870793845</v>
      </c>
      <c r="H10" s="17">
        <v>0.15107359139312501</v>
      </c>
      <c r="I10" s="17">
        <v>0.112425874908947</v>
      </c>
      <c r="J10" s="17">
        <v>0.119368291804424</v>
      </c>
      <c r="K10" s="17">
        <v>9.1351375283112907E-2</v>
      </c>
      <c r="L10" s="17">
        <v>0.124881517057167</v>
      </c>
      <c r="M10" s="17"/>
      <c r="N10" s="17">
        <v>0.112292849543186</v>
      </c>
      <c r="O10" s="17">
        <v>9.86659003345359E-2</v>
      </c>
      <c r="P10" s="17">
        <v>0.123948519179249</v>
      </c>
      <c r="Q10" s="17">
        <v>0.142407233435598</v>
      </c>
      <c r="R10" s="17">
        <v>0.18382258443753399</v>
      </c>
      <c r="S10" s="17"/>
      <c r="T10" s="17">
        <v>0.143214236648217</v>
      </c>
      <c r="U10" s="17">
        <v>7.20719953267729E-2</v>
      </c>
      <c r="V10" s="17">
        <v>0.126382964341338</v>
      </c>
      <c r="W10" s="17">
        <v>0.14419571037674001</v>
      </c>
      <c r="X10" s="17"/>
      <c r="Y10" s="17">
        <v>0.16017502107909301</v>
      </c>
      <c r="Z10" s="17">
        <v>0.109159307376266</v>
      </c>
      <c r="AA10" s="17">
        <v>9.9029390450811994E-2</v>
      </c>
      <c r="AB10" s="17">
        <v>0.103889472488062</v>
      </c>
      <c r="AC10" s="17">
        <v>0</v>
      </c>
      <c r="AD10" s="17">
        <v>9.2644595685170805E-2</v>
      </c>
      <c r="AE10" s="17"/>
      <c r="AF10" s="17">
        <v>0.12945529662833699</v>
      </c>
      <c r="AG10" s="17">
        <v>0.11425414542483101</v>
      </c>
      <c r="AH10" s="17"/>
      <c r="AI10" s="17">
        <v>5.3716330631744399E-2</v>
      </c>
      <c r="AJ10" s="17">
        <v>0.12878446036792701</v>
      </c>
      <c r="AK10" s="17">
        <v>0.106176076720419</v>
      </c>
      <c r="AL10" s="17">
        <v>0.128663825710124</v>
      </c>
      <c r="AM10" s="17">
        <v>0.136470671065549</v>
      </c>
      <c r="AN10" s="17">
        <v>0.135180800160731</v>
      </c>
      <c r="AO10" s="17">
        <v>0.148510182432876</v>
      </c>
      <c r="AP10" s="17"/>
      <c r="AQ10" s="17">
        <v>0.14739070562977399</v>
      </c>
      <c r="AR10" s="17">
        <v>0.112987232615624</v>
      </c>
      <c r="AS10" s="17"/>
      <c r="AT10" s="17">
        <v>0.143900454879378</v>
      </c>
      <c r="AU10" s="17">
        <v>0.10730926130564</v>
      </c>
      <c r="AV10" s="17">
        <v>0.143217487019487</v>
      </c>
      <c r="AW10" s="17"/>
      <c r="AX10" s="17">
        <v>0.105159644608999</v>
      </c>
      <c r="AY10" s="17">
        <v>0.12835651691285799</v>
      </c>
      <c r="AZ10" s="17"/>
      <c r="BA10" s="17">
        <v>0.120007793923453</v>
      </c>
      <c r="BB10" s="17">
        <v>0.101827176455285</v>
      </c>
      <c r="BC10" s="17">
        <v>0.16052801528819399</v>
      </c>
      <c r="BD10" s="17">
        <v>0.295469194078127</v>
      </c>
      <c r="BE10" s="17">
        <v>4.4312198669223299E-2</v>
      </c>
      <c r="BF10" s="17"/>
      <c r="BG10" s="17">
        <v>0.106068369549705</v>
      </c>
      <c r="BH10" s="17">
        <v>0.107925801424614</v>
      </c>
    </row>
    <row r="11" spans="2:60" x14ac:dyDescent="0.35">
      <c r="B11" s="18" t="s">
        <v>138</v>
      </c>
      <c r="C11" s="17">
        <v>0.25551085150994202</v>
      </c>
      <c r="D11" s="17">
        <v>0.27446681132703099</v>
      </c>
      <c r="E11" s="17">
        <v>0.240192418779196</v>
      </c>
      <c r="F11" s="17"/>
      <c r="G11" s="17">
        <v>0.19097690389047101</v>
      </c>
      <c r="H11" s="17">
        <v>0.22117146268396801</v>
      </c>
      <c r="I11" s="17">
        <v>0.250387968366372</v>
      </c>
      <c r="J11" s="17">
        <v>0.26396914520515902</v>
      </c>
      <c r="K11" s="17">
        <v>0.30701664091216002</v>
      </c>
      <c r="L11" s="17">
        <v>0.27910847765869901</v>
      </c>
      <c r="M11" s="17"/>
      <c r="N11" s="17">
        <v>0.23488133832710301</v>
      </c>
      <c r="O11" s="17">
        <v>0.23878210758236701</v>
      </c>
      <c r="P11" s="17">
        <v>0.27925227703914901</v>
      </c>
      <c r="Q11" s="17">
        <v>0.28576736834127697</v>
      </c>
      <c r="R11" s="17">
        <v>0.25996134757412198</v>
      </c>
      <c r="S11" s="17"/>
      <c r="T11" s="17">
        <v>0.204054949603135</v>
      </c>
      <c r="U11" s="17">
        <v>0.290515351758384</v>
      </c>
      <c r="V11" s="17">
        <v>0.26135555681272599</v>
      </c>
      <c r="W11" s="17">
        <v>0.25229650306009099</v>
      </c>
      <c r="X11" s="17"/>
      <c r="Y11" s="17">
        <v>0.20123116188582499</v>
      </c>
      <c r="Z11" s="17">
        <v>0.29026527494545201</v>
      </c>
      <c r="AA11" s="17">
        <v>0.26849848660231102</v>
      </c>
      <c r="AB11" s="17">
        <v>0.250497511332336</v>
      </c>
      <c r="AC11" s="17">
        <v>0.16939523525493699</v>
      </c>
      <c r="AD11" s="17">
        <v>0.294860390107406</v>
      </c>
      <c r="AE11" s="17"/>
      <c r="AF11" s="17">
        <v>0.28165579286737302</v>
      </c>
      <c r="AG11" s="17">
        <v>0.22335787607207899</v>
      </c>
      <c r="AH11" s="17"/>
      <c r="AI11" s="17">
        <v>0.214879584872125</v>
      </c>
      <c r="AJ11" s="17">
        <v>0.239697411769101</v>
      </c>
      <c r="AK11" s="17">
        <v>0.230453824884265</v>
      </c>
      <c r="AL11" s="17">
        <v>0.32821795046479202</v>
      </c>
      <c r="AM11" s="17">
        <v>0.282590857177341</v>
      </c>
      <c r="AN11" s="17">
        <v>0.23683541357857199</v>
      </c>
      <c r="AO11" s="17">
        <v>0.20311856250395199</v>
      </c>
      <c r="AP11" s="17"/>
      <c r="AQ11" s="17">
        <v>0.157315558309537</v>
      </c>
      <c r="AR11" s="17">
        <v>0.40768579249676701</v>
      </c>
      <c r="AS11" s="17"/>
      <c r="AT11" s="17">
        <v>0.12687417024950501</v>
      </c>
      <c r="AU11" s="17">
        <v>0.23562047747338799</v>
      </c>
      <c r="AV11" s="17">
        <v>0.39054083489643598</v>
      </c>
      <c r="AW11" s="17"/>
      <c r="AX11" s="17">
        <v>0.26725369614821298</v>
      </c>
      <c r="AY11" s="17">
        <v>0.25126909231133099</v>
      </c>
      <c r="AZ11" s="17"/>
      <c r="BA11" s="17">
        <v>0.16749927118115801</v>
      </c>
      <c r="BB11" s="17">
        <v>0.17634979022682401</v>
      </c>
      <c r="BC11" s="17">
        <v>0.199868903518234</v>
      </c>
      <c r="BD11" s="17">
        <v>0.26714395384220802</v>
      </c>
      <c r="BE11" s="17">
        <v>0.65709537212753599</v>
      </c>
      <c r="BF11" s="17"/>
      <c r="BG11" s="17">
        <v>0.17428513206412799</v>
      </c>
      <c r="BH11" s="17">
        <v>0.55832760905441403</v>
      </c>
    </row>
    <row r="12" spans="2:60" x14ac:dyDescent="0.35">
      <c r="B12" s="18" t="s">
        <v>139</v>
      </c>
      <c r="C12" s="17">
        <v>0.3263984619866</v>
      </c>
      <c r="D12" s="17">
        <v>0.31338583212224203</v>
      </c>
      <c r="E12" s="17">
        <v>0.339126623264216</v>
      </c>
      <c r="F12" s="17"/>
      <c r="G12" s="17">
        <v>0.30418159425857899</v>
      </c>
      <c r="H12" s="17">
        <v>0.35132896089730697</v>
      </c>
      <c r="I12" s="17">
        <v>0.27188978675777697</v>
      </c>
      <c r="J12" s="17">
        <v>0.32089624776438502</v>
      </c>
      <c r="K12" s="17">
        <v>0.33686514237517801</v>
      </c>
      <c r="L12" s="17">
        <v>0.35673351540180698</v>
      </c>
      <c r="M12" s="17"/>
      <c r="N12" s="17">
        <v>0.32534970275334701</v>
      </c>
      <c r="O12" s="17">
        <v>0.369796531216666</v>
      </c>
      <c r="P12" s="17">
        <v>0.31829590805380997</v>
      </c>
      <c r="Q12" s="17">
        <v>0.320349619637744</v>
      </c>
      <c r="R12" s="17">
        <v>0.25543493525528799</v>
      </c>
      <c r="S12" s="17"/>
      <c r="T12" s="17">
        <v>0.33481361850725</v>
      </c>
      <c r="U12" s="17">
        <v>0.34407698355348498</v>
      </c>
      <c r="V12" s="17">
        <v>0.331461388774139</v>
      </c>
      <c r="W12" s="17">
        <v>0.29698875582234602</v>
      </c>
      <c r="X12" s="17"/>
      <c r="Y12" s="17">
        <v>0.287400771281975</v>
      </c>
      <c r="Z12" s="17">
        <v>0.33483132906198998</v>
      </c>
      <c r="AA12" s="17">
        <v>0.38752030912908297</v>
      </c>
      <c r="AB12" s="17">
        <v>0.36909312754023299</v>
      </c>
      <c r="AC12" s="17">
        <v>0.386982751109266</v>
      </c>
      <c r="AD12" s="17">
        <v>0.34756641996440302</v>
      </c>
      <c r="AE12" s="17"/>
      <c r="AF12" s="17">
        <v>0.31481189009948102</v>
      </c>
      <c r="AG12" s="17">
        <v>0.344499163294257</v>
      </c>
      <c r="AH12" s="17"/>
      <c r="AI12" s="17">
        <v>0.41156742780213501</v>
      </c>
      <c r="AJ12" s="17">
        <v>0.32632626708930701</v>
      </c>
      <c r="AK12" s="17">
        <v>0.37022990550171098</v>
      </c>
      <c r="AL12" s="17">
        <v>0.27305400583247103</v>
      </c>
      <c r="AM12" s="17">
        <v>0.31596030788930501</v>
      </c>
      <c r="AN12" s="17">
        <v>0.27065130672131799</v>
      </c>
      <c r="AO12" s="17">
        <v>0.29912328936126997</v>
      </c>
      <c r="AP12" s="17"/>
      <c r="AQ12" s="17">
        <v>0.38943637364802403</v>
      </c>
      <c r="AR12" s="17">
        <v>0.224288786437633</v>
      </c>
      <c r="AS12" s="17"/>
      <c r="AT12" s="17">
        <v>0.374475747377287</v>
      </c>
      <c r="AU12" s="17">
        <v>0.39220834477564998</v>
      </c>
      <c r="AV12" s="17">
        <v>0.20115312353925699</v>
      </c>
      <c r="AW12" s="17"/>
      <c r="AX12" s="17">
        <v>0.33758563132418601</v>
      </c>
      <c r="AY12" s="17">
        <v>0.32235742423928399</v>
      </c>
      <c r="AZ12" s="17"/>
      <c r="BA12" s="17">
        <v>0.29570705361423799</v>
      </c>
      <c r="BB12" s="17">
        <v>0.41199642048722102</v>
      </c>
      <c r="BC12" s="17">
        <v>0.39661700558638602</v>
      </c>
      <c r="BD12" s="17">
        <v>0.154606581534244</v>
      </c>
      <c r="BE12" s="17">
        <v>5.3254257344589599E-2</v>
      </c>
      <c r="BF12" s="17"/>
      <c r="BG12" s="17">
        <v>0.38486831768215202</v>
      </c>
      <c r="BH12" s="17">
        <v>7.8924999578304206E-2</v>
      </c>
    </row>
    <row r="13" spans="2:60" x14ac:dyDescent="0.35">
      <c r="B13" s="18" t="s">
        <v>140</v>
      </c>
      <c r="C13" s="17">
        <v>0.15648776191556099</v>
      </c>
      <c r="D13" s="17">
        <v>0.12865966666885301</v>
      </c>
      <c r="E13" s="17">
        <v>0.18004948690004599</v>
      </c>
      <c r="F13" s="17"/>
      <c r="G13" s="17">
        <v>0.20053468817112199</v>
      </c>
      <c r="H13" s="17">
        <v>0.15001320885097999</v>
      </c>
      <c r="I13" s="17">
        <v>0.173703589620854</v>
      </c>
      <c r="J13" s="17">
        <v>0.13926785965921201</v>
      </c>
      <c r="K13" s="17">
        <v>0.14602136244418801</v>
      </c>
      <c r="L13" s="17">
        <v>0.144312386891501</v>
      </c>
      <c r="M13" s="17"/>
      <c r="N13" s="17">
        <v>0.169168754720255</v>
      </c>
      <c r="O13" s="17">
        <v>0.18385791549634301</v>
      </c>
      <c r="P13" s="17">
        <v>0.148808364386537</v>
      </c>
      <c r="Q13" s="17">
        <v>0.11257599954868699</v>
      </c>
      <c r="R13" s="17">
        <v>0.12867313238366199</v>
      </c>
      <c r="S13" s="17"/>
      <c r="T13" s="17">
        <v>0.181515781177531</v>
      </c>
      <c r="U13" s="17">
        <v>0.162669743648896</v>
      </c>
      <c r="V13" s="17">
        <v>0.146434792384603</v>
      </c>
      <c r="W13" s="17">
        <v>0.149366288938764</v>
      </c>
      <c r="X13" s="17"/>
      <c r="Y13" s="17">
        <v>0.16713796274427101</v>
      </c>
      <c r="Z13" s="17">
        <v>0.14363724261665001</v>
      </c>
      <c r="AA13" s="17">
        <v>0.14149606912899801</v>
      </c>
      <c r="AB13" s="17">
        <v>0.17197865351640901</v>
      </c>
      <c r="AC13" s="17">
        <v>0.15912387195802499</v>
      </c>
      <c r="AD13" s="17">
        <v>0.163286404269013</v>
      </c>
      <c r="AE13" s="17"/>
      <c r="AF13" s="17">
        <v>0.14061553201237001</v>
      </c>
      <c r="AG13" s="17">
        <v>0.17326807149349199</v>
      </c>
      <c r="AH13" s="17"/>
      <c r="AI13" s="17">
        <v>0.149353823346391</v>
      </c>
      <c r="AJ13" s="17">
        <v>0.15487808287500801</v>
      </c>
      <c r="AK13" s="17">
        <v>0.16541186913161701</v>
      </c>
      <c r="AL13" s="17">
        <v>0.178665215663212</v>
      </c>
      <c r="AM13" s="17">
        <v>0.131523255302779</v>
      </c>
      <c r="AN13" s="17">
        <v>0.16310850035782501</v>
      </c>
      <c r="AO13" s="17">
        <v>0.23196936221285999</v>
      </c>
      <c r="AP13" s="17"/>
      <c r="AQ13" s="17">
        <v>0.17896700850629499</v>
      </c>
      <c r="AR13" s="17">
        <v>0.102636590558239</v>
      </c>
      <c r="AS13" s="17"/>
      <c r="AT13" s="17">
        <v>0.25663157482798499</v>
      </c>
      <c r="AU13" s="17">
        <v>0.15058230341522399</v>
      </c>
      <c r="AV13" s="17">
        <v>8.0598461442702801E-2</v>
      </c>
      <c r="AW13" s="17"/>
      <c r="AX13" s="17">
        <v>0.15262553569649401</v>
      </c>
      <c r="AY13" s="17">
        <v>0.15788287818393501</v>
      </c>
      <c r="AZ13" s="17"/>
      <c r="BA13" s="17">
        <v>0.18846524856360999</v>
      </c>
      <c r="BB13" s="17">
        <v>0.240407519001341</v>
      </c>
      <c r="BC13" s="17">
        <v>0.13970490278234499</v>
      </c>
      <c r="BD13" s="17">
        <v>9.1086728841814305E-2</v>
      </c>
      <c r="BE13" s="17">
        <v>3.14557796664275E-2</v>
      </c>
      <c r="BF13" s="17"/>
      <c r="BG13" s="17">
        <v>0.228290372866195</v>
      </c>
      <c r="BH13" s="17">
        <v>4.6559239184224499E-2</v>
      </c>
    </row>
    <row r="14" spans="2:60" x14ac:dyDescent="0.35">
      <c r="B14" s="18" t="s">
        <v>114</v>
      </c>
      <c r="C14" s="19">
        <v>7.7887154457423405E-2</v>
      </c>
      <c r="D14" s="19">
        <v>5.9644993175531298E-2</v>
      </c>
      <c r="E14" s="19">
        <v>9.3390172983812095E-2</v>
      </c>
      <c r="F14" s="19"/>
      <c r="G14" s="19">
        <v>7.97706622100115E-2</v>
      </c>
      <c r="H14" s="19">
        <v>5.1077237922666399E-2</v>
      </c>
      <c r="I14" s="19">
        <v>7.1540639502918599E-2</v>
      </c>
      <c r="J14" s="19">
        <v>0.10589724917825</v>
      </c>
      <c r="K14" s="19">
        <v>0.104517763694285</v>
      </c>
      <c r="L14" s="19">
        <v>6.2523811065026094E-2</v>
      </c>
      <c r="M14" s="19"/>
      <c r="N14" s="19">
        <v>0.112329461515037</v>
      </c>
      <c r="O14" s="19">
        <v>6.6662496709178301E-2</v>
      </c>
      <c r="P14" s="19">
        <v>6.9562789772706204E-2</v>
      </c>
      <c r="Q14" s="19">
        <v>4.4988084502727101E-2</v>
      </c>
      <c r="R14" s="19">
        <v>6.88442643311169E-2</v>
      </c>
      <c r="S14" s="19"/>
      <c r="T14" s="19">
        <v>6.6867879462857105E-2</v>
      </c>
      <c r="U14" s="19">
        <v>7.9280409990818201E-2</v>
      </c>
      <c r="V14" s="19">
        <v>7.83103735551402E-2</v>
      </c>
      <c r="W14" s="19">
        <v>8.3824176411085499E-2</v>
      </c>
      <c r="X14" s="19"/>
      <c r="Y14" s="19">
        <v>8.4100715352133801E-2</v>
      </c>
      <c r="Z14" s="19">
        <v>7.4757736016555401E-2</v>
      </c>
      <c r="AA14" s="19">
        <v>6.4777499060969204E-2</v>
      </c>
      <c r="AB14" s="19">
        <v>7.2133594514087795E-2</v>
      </c>
      <c r="AC14" s="19">
        <v>0.18514661795339901</v>
      </c>
      <c r="AD14" s="19">
        <v>7.1449791630186596E-2</v>
      </c>
      <c r="AE14" s="19"/>
      <c r="AF14" s="19">
        <v>6.6694689120228398E-2</v>
      </c>
      <c r="AG14" s="19">
        <v>8.9371039130794305E-2</v>
      </c>
      <c r="AH14" s="19"/>
      <c r="AI14" s="19">
        <v>0.14834480808966699</v>
      </c>
      <c r="AJ14" s="19">
        <v>8.9469656888234397E-2</v>
      </c>
      <c r="AK14" s="19">
        <v>0.10015495134909801</v>
      </c>
      <c r="AL14" s="19">
        <v>4.8991375541689003E-2</v>
      </c>
      <c r="AM14" s="19">
        <v>5.5349907787171998E-2</v>
      </c>
      <c r="AN14" s="19">
        <v>5.2685222158111999E-2</v>
      </c>
      <c r="AO14" s="19">
        <v>4.6809006974880697E-2</v>
      </c>
      <c r="AP14" s="19"/>
      <c r="AQ14" s="19">
        <v>5.49710608748155E-2</v>
      </c>
      <c r="AR14" s="19">
        <v>8.9640873980956604E-2</v>
      </c>
      <c r="AS14" s="19"/>
      <c r="AT14" s="19">
        <v>4.4854492484001501E-2</v>
      </c>
      <c r="AU14" s="19">
        <v>8.0449144314676702E-2</v>
      </c>
      <c r="AV14" s="19">
        <v>7.4557751565353603E-2</v>
      </c>
      <c r="AW14" s="19"/>
      <c r="AX14" s="19">
        <v>7.6934493042495E-2</v>
      </c>
      <c r="AY14" s="19">
        <v>7.8231275532377006E-2</v>
      </c>
      <c r="AZ14" s="19"/>
      <c r="BA14" s="19">
        <v>7.2089971305716899E-2</v>
      </c>
      <c r="BB14" s="19">
        <v>3.2363531839565897E-2</v>
      </c>
      <c r="BC14" s="19">
        <v>5.5806321559335001E-2</v>
      </c>
      <c r="BD14" s="19">
        <v>1.83024962849241E-2</v>
      </c>
      <c r="BE14" s="19">
        <v>0.149644151057372</v>
      </c>
      <c r="BF14" s="19"/>
      <c r="BG14" s="19">
        <v>4.1630956393474E-2</v>
      </c>
      <c r="BH14" s="19">
        <v>0.116377644431397</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144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136</v>
      </c>
      <c r="C9" s="17">
        <v>5.2722339069213198E-2</v>
      </c>
      <c r="D9" s="17">
        <v>7.1688162986199899E-2</v>
      </c>
      <c r="E9" s="17">
        <v>3.5540137969813097E-2</v>
      </c>
      <c r="F9" s="17"/>
      <c r="G9" s="17">
        <v>7.2325792187598895E-2</v>
      </c>
      <c r="H9" s="17">
        <v>9.0127433219486602E-2</v>
      </c>
      <c r="I9" s="17">
        <v>8.9077019614207595E-2</v>
      </c>
      <c r="J9" s="17">
        <v>4.5350229382575401E-2</v>
      </c>
      <c r="K9" s="17">
        <v>1.7720609059704399E-2</v>
      </c>
      <c r="L9" s="17">
        <v>1.40430526933389E-2</v>
      </c>
      <c r="M9" s="17"/>
      <c r="N9" s="17">
        <v>3.9817619197079102E-2</v>
      </c>
      <c r="O9" s="17">
        <v>4.8110256757798099E-2</v>
      </c>
      <c r="P9" s="17">
        <v>5.22155178087867E-2</v>
      </c>
      <c r="Q9" s="17">
        <v>8.1172395902340905E-2</v>
      </c>
      <c r="R9" s="17">
        <v>6.2123451164512102E-2</v>
      </c>
      <c r="S9" s="17"/>
      <c r="T9" s="17">
        <v>4.9524298654948798E-2</v>
      </c>
      <c r="U9" s="17">
        <v>3.8712030830908802E-2</v>
      </c>
      <c r="V9" s="17">
        <v>4.4301034289123402E-2</v>
      </c>
      <c r="W9" s="17">
        <v>8.0591396512911098E-2</v>
      </c>
      <c r="X9" s="17"/>
      <c r="Y9" s="17">
        <v>9.74034760449808E-2</v>
      </c>
      <c r="Z9" s="17">
        <v>3.1127784194817699E-2</v>
      </c>
      <c r="AA9" s="17">
        <v>2.8311424001657301E-2</v>
      </c>
      <c r="AB9" s="17">
        <v>3.1628331979896597E-2</v>
      </c>
      <c r="AC9" s="17">
        <v>6.4240024797063894E-2</v>
      </c>
      <c r="AD9" s="17">
        <v>2.5797701162134801E-2</v>
      </c>
      <c r="AE9" s="17"/>
      <c r="AF9" s="17">
        <v>5.9746970835152097E-2</v>
      </c>
      <c r="AG9" s="17">
        <v>4.3780839058374502E-2</v>
      </c>
      <c r="AH9" s="17"/>
      <c r="AI9" s="17">
        <v>1.3570338574863601E-2</v>
      </c>
      <c r="AJ9" s="17">
        <v>5.6586471818545203E-2</v>
      </c>
      <c r="AK9" s="17">
        <v>3.1819062131563998E-2</v>
      </c>
      <c r="AL9" s="17">
        <v>3.47557383663561E-2</v>
      </c>
      <c r="AM9" s="17">
        <v>7.2824216255490001E-2</v>
      </c>
      <c r="AN9" s="17">
        <v>7.3083499331719801E-2</v>
      </c>
      <c r="AO9" s="17">
        <v>8.8295690567144494E-2</v>
      </c>
      <c r="AP9" s="17"/>
      <c r="AQ9" s="17">
        <v>6.1437279921597601E-2</v>
      </c>
      <c r="AR9" s="17">
        <v>5.70274395154899E-2</v>
      </c>
      <c r="AS9" s="17"/>
      <c r="AT9" s="17">
        <v>4.3906984094964699E-2</v>
      </c>
      <c r="AU9" s="17">
        <v>2.8494392188848899E-2</v>
      </c>
      <c r="AV9" s="17">
        <v>9.3930318152384798E-2</v>
      </c>
      <c r="AW9" s="17"/>
      <c r="AX9" s="17">
        <v>4.7059259651228598E-2</v>
      </c>
      <c r="AY9" s="17">
        <v>5.4767960888598602E-2</v>
      </c>
      <c r="AZ9" s="17"/>
      <c r="BA9" s="17">
        <v>0.145449980492802</v>
      </c>
      <c r="BB9" s="17">
        <v>3.4915448219778003E-2</v>
      </c>
      <c r="BC9" s="17">
        <v>4.7603615748513302E-2</v>
      </c>
      <c r="BD9" s="17">
        <v>0.14921793703626199</v>
      </c>
      <c r="BE9" s="17">
        <v>2.8761559536618402E-2</v>
      </c>
      <c r="BF9" s="17"/>
      <c r="BG9" s="17">
        <v>6.07010573055001E-2</v>
      </c>
      <c r="BH9" s="17">
        <v>5.92710189093913E-2</v>
      </c>
    </row>
    <row r="10" spans="2:60" x14ac:dyDescent="0.35">
      <c r="B10" s="18" t="s">
        <v>137</v>
      </c>
      <c r="C10" s="17">
        <v>0.15942887638462699</v>
      </c>
      <c r="D10" s="17">
        <v>0.17378710998729999</v>
      </c>
      <c r="E10" s="17">
        <v>0.14828462780516799</v>
      </c>
      <c r="F10" s="17"/>
      <c r="G10" s="17">
        <v>0.246651215514955</v>
      </c>
      <c r="H10" s="17">
        <v>0.199827467118248</v>
      </c>
      <c r="I10" s="17">
        <v>0.16675881818488</v>
      </c>
      <c r="J10" s="17">
        <v>0.13443126965338001</v>
      </c>
      <c r="K10" s="17">
        <v>0.123844005046623</v>
      </c>
      <c r="L10" s="17">
        <v>0.11578772605045801</v>
      </c>
      <c r="M10" s="17"/>
      <c r="N10" s="17">
        <v>0.15811062538624801</v>
      </c>
      <c r="O10" s="17">
        <v>0.155102876831992</v>
      </c>
      <c r="P10" s="17">
        <v>0.14245551274065901</v>
      </c>
      <c r="Q10" s="17">
        <v>0.18874932968201899</v>
      </c>
      <c r="R10" s="17">
        <v>0.20738044660398</v>
      </c>
      <c r="S10" s="17"/>
      <c r="T10" s="17">
        <v>0.150961796774991</v>
      </c>
      <c r="U10" s="17">
        <v>0.152969845510674</v>
      </c>
      <c r="V10" s="17">
        <v>0.162749490676484</v>
      </c>
      <c r="W10" s="17">
        <v>0.16576288574780901</v>
      </c>
      <c r="X10" s="17"/>
      <c r="Y10" s="17">
        <v>0.181108472468966</v>
      </c>
      <c r="Z10" s="17">
        <v>0.156579326376874</v>
      </c>
      <c r="AA10" s="17">
        <v>0.22628825374156999</v>
      </c>
      <c r="AB10" s="17">
        <v>0.104291314138703</v>
      </c>
      <c r="AC10" s="17">
        <v>0.223566302824526</v>
      </c>
      <c r="AD10" s="17">
        <v>0.12562312890399199</v>
      </c>
      <c r="AE10" s="17"/>
      <c r="AF10" s="17">
        <v>0.16533692878046399</v>
      </c>
      <c r="AG10" s="17">
        <v>0.15318275284777699</v>
      </c>
      <c r="AH10" s="17"/>
      <c r="AI10" s="17">
        <v>0.14491209337095801</v>
      </c>
      <c r="AJ10" s="17">
        <v>0.17400747400295499</v>
      </c>
      <c r="AK10" s="17">
        <v>0.17876991631868999</v>
      </c>
      <c r="AL10" s="17">
        <v>0.153272939835955</v>
      </c>
      <c r="AM10" s="17">
        <v>0.133753490792521</v>
      </c>
      <c r="AN10" s="17">
        <v>0.17662269839762601</v>
      </c>
      <c r="AO10" s="17">
        <v>0.12560722251363801</v>
      </c>
      <c r="AP10" s="17"/>
      <c r="AQ10" s="17">
        <v>0.19327831306809701</v>
      </c>
      <c r="AR10" s="17">
        <v>0.13957183881497601</v>
      </c>
      <c r="AS10" s="17"/>
      <c r="AT10" s="17">
        <v>0.19918239581601099</v>
      </c>
      <c r="AU10" s="17">
        <v>0.146675579886898</v>
      </c>
      <c r="AV10" s="17">
        <v>0.15811662278205599</v>
      </c>
      <c r="AW10" s="17"/>
      <c r="AX10" s="17">
        <v>0.154965684684506</v>
      </c>
      <c r="AY10" s="17">
        <v>0.16104107385741401</v>
      </c>
      <c r="AZ10" s="17"/>
      <c r="BA10" s="17">
        <v>0.196562989380137</v>
      </c>
      <c r="BB10" s="17">
        <v>0.15902083303425901</v>
      </c>
      <c r="BC10" s="17">
        <v>0.18810437236713301</v>
      </c>
      <c r="BD10" s="17">
        <v>0.21473823523576199</v>
      </c>
      <c r="BE10" s="17">
        <v>7.6523268832654798E-2</v>
      </c>
      <c r="BF10" s="17"/>
      <c r="BG10" s="17">
        <v>0.16777870578102</v>
      </c>
      <c r="BH10" s="17">
        <v>0.111530663125225</v>
      </c>
    </row>
    <row r="11" spans="2:60" x14ac:dyDescent="0.35">
      <c r="B11" s="18" t="s">
        <v>138</v>
      </c>
      <c r="C11" s="17">
        <v>0.33471735104979</v>
      </c>
      <c r="D11" s="17">
        <v>0.32080836161145798</v>
      </c>
      <c r="E11" s="17">
        <v>0.35052489498906098</v>
      </c>
      <c r="F11" s="17"/>
      <c r="G11" s="17">
        <v>0.24854593985162199</v>
      </c>
      <c r="H11" s="17">
        <v>0.28535327173998298</v>
      </c>
      <c r="I11" s="17">
        <v>0.28923799889574198</v>
      </c>
      <c r="J11" s="17">
        <v>0.33238307045545801</v>
      </c>
      <c r="K11" s="17">
        <v>0.40763546936296402</v>
      </c>
      <c r="L11" s="17">
        <v>0.406650540273857</v>
      </c>
      <c r="M11" s="17"/>
      <c r="N11" s="17">
        <v>0.28128734971587799</v>
      </c>
      <c r="O11" s="17">
        <v>0.27543764084114802</v>
      </c>
      <c r="P11" s="17">
        <v>0.39212484750788201</v>
      </c>
      <c r="Q11" s="17">
        <v>0.38023091709733098</v>
      </c>
      <c r="R11" s="17">
        <v>0.34951361522091601</v>
      </c>
      <c r="S11" s="17"/>
      <c r="T11" s="17">
        <v>0.318059850846729</v>
      </c>
      <c r="U11" s="17">
        <v>0.38402716014243998</v>
      </c>
      <c r="V11" s="17">
        <v>0.33336021042713998</v>
      </c>
      <c r="W11" s="17">
        <v>0.30584060245063599</v>
      </c>
      <c r="X11" s="17"/>
      <c r="Y11" s="17">
        <v>0.29228031249279002</v>
      </c>
      <c r="Z11" s="17">
        <v>0.36112414814700899</v>
      </c>
      <c r="AA11" s="17">
        <v>0.342813812102229</v>
      </c>
      <c r="AB11" s="17">
        <v>0.34749774261413602</v>
      </c>
      <c r="AC11" s="17">
        <v>0.13134719573831799</v>
      </c>
      <c r="AD11" s="17">
        <v>0.36631444494200099</v>
      </c>
      <c r="AE11" s="17"/>
      <c r="AF11" s="17">
        <v>0.35654360493902598</v>
      </c>
      <c r="AG11" s="17">
        <v>0.30437658290884201</v>
      </c>
      <c r="AH11" s="17"/>
      <c r="AI11" s="17">
        <v>0.19736167581916</v>
      </c>
      <c r="AJ11" s="17">
        <v>0.28943846410448199</v>
      </c>
      <c r="AK11" s="17">
        <v>0.32045794931793598</v>
      </c>
      <c r="AL11" s="17">
        <v>0.38101912347792799</v>
      </c>
      <c r="AM11" s="17">
        <v>0.39409551850130198</v>
      </c>
      <c r="AN11" s="17">
        <v>0.35897904030564698</v>
      </c>
      <c r="AO11" s="17">
        <v>0.37206963562537898</v>
      </c>
      <c r="AP11" s="17"/>
      <c r="AQ11" s="17">
        <v>0.32046556313980001</v>
      </c>
      <c r="AR11" s="17">
        <v>0.376086916098546</v>
      </c>
      <c r="AS11" s="17"/>
      <c r="AT11" s="17">
        <v>0.30526283830636702</v>
      </c>
      <c r="AU11" s="17">
        <v>0.33725778385399202</v>
      </c>
      <c r="AV11" s="17">
        <v>0.36485698297560598</v>
      </c>
      <c r="AW11" s="17"/>
      <c r="AX11" s="17">
        <v>0.35694222159778899</v>
      </c>
      <c r="AY11" s="17">
        <v>0.32668926654480801</v>
      </c>
      <c r="AZ11" s="17"/>
      <c r="BA11" s="17">
        <v>0.20901630383286199</v>
      </c>
      <c r="BB11" s="17">
        <v>0.31844777897146198</v>
      </c>
      <c r="BC11" s="17">
        <v>0.347095426935282</v>
      </c>
      <c r="BD11" s="17">
        <v>0.38629644348360598</v>
      </c>
      <c r="BE11" s="17">
        <v>0.45350896685719</v>
      </c>
      <c r="BF11" s="17"/>
      <c r="BG11" s="17">
        <v>0.29291949218568197</v>
      </c>
      <c r="BH11" s="17">
        <v>0.43648522935342898</v>
      </c>
    </row>
    <row r="12" spans="2:60" x14ac:dyDescent="0.35">
      <c r="B12" s="18" t="s">
        <v>139</v>
      </c>
      <c r="C12" s="17">
        <v>0.24451719339899</v>
      </c>
      <c r="D12" s="17">
        <v>0.24187426815942401</v>
      </c>
      <c r="E12" s="17">
        <v>0.24668431936432</v>
      </c>
      <c r="F12" s="17"/>
      <c r="G12" s="17">
        <v>0.205115417395624</v>
      </c>
      <c r="H12" s="17">
        <v>0.21393060401310701</v>
      </c>
      <c r="I12" s="17">
        <v>0.202617053259605</v>
      </c>
      <c r="J12" s="17">
        <v>0.26046753777423698</v>
      </c>
      <c r="K12" s="17">
        <v>0.248768410517757</v>
      </c>
      <c r="L12" s="17">
        <v>0.310908928718445</v>
      </c>
      <c r="M12" s="17"/>
      <c r="N12" s="17">
        <v>0.23540487923054501</v>
      </c>
      <c r="O12" s="17">
        <v>0.26952035510279299</v>
      </c>
      <c r="P12" s="17">
        <v>0.23475715348661</v>
      </c>
      <c r="Q12" s="17">
        <v>0.226953531976919</v>
      </c>
      <c r="R12" s="17">
        <v>0.26640133559991203</v>
      </c>
      <c r="S12" s="17"/>
      <c r="T12" s="17">
        <v>0.25976479276520897</v>
      </c>
      <c r="U12" s="17">
        <v>0.23095050838394299</v>
      </c>
      <c r="V12" s="17">
        <v>0.24620548753525601</v>
      </c>
      <c r="W12" s="17">
        <v>0.24279594427941001</v>
      </c>
      <c r="X12" s="17"/>
      <c r="Y12" s="17">
        <v>0.226895924323543</v>
      </c>
      <c r="Z12" s="17">
        <v>0.24659216530494499</v>
      </c>
      <c r="AA12" s="17">
        <v>0.23738558466030299</v>
      </c>
      <c r="AB12" s="17">
        <v>0.27133726015320703</v>
      </c>
      <c r="AC12" s="17">
        <v>0.32261371286551899</v>
      </c>
      <c r="AD12" s="17">
        <v>0.26131625715170198</v>
      </c>
      <c r="AE12" s="17"/>
      <c r="AF12" s="17">
        <v>0.24950510569460699</v>
      </c>
      <c r="AG12" s="17">
        <v>0.240200545171881</v>
      </c>
      <c r="AH12" s="17"/>
      <c r="AI12" s="17">
        <v>0.327671789139244</v>
      </c>
      <c r="AJ12" s="17">
        <v>0.214257600814344</v>
      </c>
      <c r="AK12" s="17">
        <v>0.26610785840968798</v>
      </c>
      <c r="AL12" s="17">
        <v>0.21624074623005701</v>
      </c>
      <c r="AM12" s="17">
        <v>0.24236988532710599</v>
      </c>
      <c r="AN12" s="17">
        <v>0.236044948065225</v>
      </c>
      <c r="AO12" s="17">
        <v>0.31206681008833098</v>
      </c>
      <c r="AP12" s="17"/>
      <c r="AQ12" s="17">
        <v>0.25070170788072699</v>
      </c>
      <c r="AR12" s="17">
        <v>0.21794633694656601</v>
      </c>
      <c r="AS12" s="17"/>
      <c r="AT12" s="17">
        <v>0.27913123881994301</v>
      </c>
      <c r="AU12" s="17">
        <v>0.26027275045083098</v>
      </c>
      <c r="AV12" s="17">
        <v>0.202528580459263</v>
      </c>
      <c r="AW12" s="17"/>
      <c r="AX12" s="17">
        <v>0.23101387259511</v>
      </c>
      <c r="AY12" s="17">
        <v>0.249394873126181</v>
      </c>
      <c r="AZ12" s="17"/>
      <c r="BA12" s="17">
        <v>0.206449091997921</v>
      </c>
      <c r="BB12" s="17">
        <v>0.28532040329858399</v>
      </c>
      <c r="BC12" s="17">
        <v>0.25861576236502998</v>
      </c>
      <c r="BD12" s="17">
        <v>0.14614072737741099</v>
      </c>
      <c r="BE12" s="17">
        <v>0.21478733696258601</v>
      </c>
      <c r="BF12" s="17"/>
      <c r="BG12" s="17">
        <v>0.26692122288450498</v>
      </c>
      <c r="BH12" s="17">
        <v>0.197400370911547</v>
      </c>
    </row>
    <row r="13" spans="2:60" x14ac:dyDescent="0.35">
      <c r="B13" s="18" t="s">
        <v>140</v>
      </c>
      <c r="C13" s="17">
        <v>0.114898993076963</v>
      </c>
      <c r="D13" s="17">
        <v>0.11706956916460599</v>
      </c>
      <c r="E13" s="17">
        <v>0.11252562034725801</v>
      </c>
      <c r="F13" s="17"/>
      <c r="G13" s="17">
        <v>0.12417584286528199</v>
      </c>
      <c r="H13" s="17">
        <v>0.12840241525497501</v>
      </c>
      <c r="I13" s="17">
        <v>0.14851499408334001</v>
      </c>
      <c r="J13" s="17">
        <v>0.119738567363173</v>
      </c>
      <c r="K13" s="17">
        <v>0.114799958395643</v>
      </c>
      <c r="L13" s="17">
        <v>6.8002357460856394E-2</v>
      </c>
      <c r="M13" s="17"/>
      <c r="N13" s="17">
        <v>0.161420044893299</v>
      </c>
      <c r="O13" s="17">
        <v>0.142026815537352</v>
      </c>
      <c r="P13" s="17">
        <v>9.8049852125890305E-2</v>
      </c>
      <c r="Q13" s="17">
        <v>6.6737234701816903E-2</v>
      </c>
      <c r="R13" s="17">
        <v>6.5634051671350696E-2</v>
      </c>
      <c r="S13" s="17"/>
      <c r="T13" s="17">
        <v>0.12873302000651099</v>
      </c>
      <c r="U13" s="17">
        <v>0.101182682102493</v>
      </c>
      <c r="V13" s="17">
        <v>0.117926325321509</v>
      </c>
      <c r="W13" s="17">
        <v>0.112177489684246</v>
      </c>
      <c r="X13" s="17"/>
      <c r="Y13" s="17">
        <v>0.121552171611646</v>
      </c>
      <c r="Z13" s="17">
        <v>0.10730541585423201</v>
      </c>
      <c r="AA13" s="17">
        <v>4.5784479802805297E-2</v>
      </c>
      <c r="AB13" s="17">
        <v>0.14081753144669501</v>
      </c>
      <c r="AC13" s="17">
        <v>0.11686973659259101</v>
      </c>
      <c r="AD13" s="17">
        <v>0.12403576230534399</v>
      </c>
      <c r="AE13" s="17"/>
      <c r="AF13" s="17">
        <v>9.9407367295054005E-2</v>
      </c>
      <c r="AG13" s="17">
        <v>0.13305631013329</v>
      </c>
      <c r="AH13" s="17"/>
      <c r="AI13" s="17">
        <v>0.149187915124567</v>
      </c>
      <c r="AJ13" s="17">
        <v>0.13856710452846999</v>
      </c>
      <c r="AK13" s="17">
        <v>0.113916495389265</v>
      </c>
      <c r="AL13" s="17">
        <v>0.127989809730781</v>
      </c>
      <c r="AM13" s="17">
        <v>9.9197027573081006E-2</v>
      </c>
      <c r="AN13" s="17">
        <v>6.9454709031359904E-2</v>
      </c>
      <c r="AO13" s="17">
        <v>6.9799589754898E-2</v>
      </c>
      <c r="AP13" s="17"/>
      <c r="AQ13" s="17">
        <v>9.5771231966652604E-2</v>
      </c>
      <c r="AR13" s="17">
        <v>0.12221505213151899</v>
      </c>
      <c r="AS13" s="17"/>
      <c r="AT13" s="17">
        <v>0.11879161968672</v>
      </c>
      <c r="AU13" s="17">
        <v>0.12705251176259799</v>
      </c>
      <c r="AV13" s="17">
        <v>8.9637094203392706E-2</v>
      </c>
      <c r="AW13" s="17"/>
      <c r="AX13" s="17">
        <v>0.106580392753514</v>
      </c>
      <c r="AY13" s="17">
        <v>0.117903844161049</v>
      </c>
      <c r="AZ13" s="17"/>
      <c r="BA13" s="17">
        <v>0.18978885297002199</v>
      </c>
      <c r="BB13" s="17">
        <v>0.14807951156733801</v>
      </c>
      <c r="BC13" s="17">
        <v>7.4050890038806799E-2</v>
      </c>
      <c r="BD13" s="17">
        <v>8.3235635691370893E-2</v>
      </c>
      <c r="BE13" s="17">
        <v>0.110419821072455</v>
      </c>
      <c r="BF13" s="17"/>
      <c r="BG13" s="17">
        <v>0.15780950951925399</v>
      </c>
      <c r="BH13" s="17">
        <v>0.103534550099828</v>
      </c>
    </row>
    <row r="14" spans="2:60" x14ac:dyDescent="0.35">
      <c r="B14" s="18" t="s">
        <v>114</v>
      </c>
      <c r="C14" s="19">
        <v>9.3715247020416795E-2</v>
      </c>
      <c r="D14" s="19">
        <v>7.4772528091013105E-2</v>
      </c>
      <c r="E14" s="19">
        <v>0.106440399524381</v>
      </c>
      <c r="F14" s="19"/>
      <c r="G14" s="19">
        <v>0.103185792184917</v>
      </c>
      <c r="H14" s="19">
        <v>8.2358808654200102E-2</v>
      </c>
      <c r="I14" s="19">
        <v>0.103794115962226</v>
      </c>
      <c r="J14" s="19">
        <v>0.107629325371177</v>
      </c>
      <c r="K14" s="19">
        <v>8.7231547617308794E-2</v>
      </c>
      <c r="L14" s="19">
        <v>8.46073948030448E-2</v>
      </c>
      <c r="M14" s="19"/>
      <c r="N14" s="19">
        <v>0.123959481576951</v>
      </c>
      <c r="O14" s="19">
        <v>0.109802054928917</v>
      </c>
      <c r="P14" s="19">
        <v>8.0397116330172005E-2</v>
      </c>
      <c r="Q14" s="19">
        <v>5.6156590639572901E-2</v>
      </c>
      <c r="R14" s="19">
        <v>4.8947099739328502E-2</v>
      </c>
      <c r="S14" s="19"/>
      <c r="T14" s="19">
        <v>9.2956240951611604E-2</v>
      </c>
      <c r="U14" s="19">
        <v>9.2157773029541798E-2</v>
      </c>
      <c r="V14" s="19">
        <v>9.5457451750487698E-2</v>
      </c>
      <c r="W14" s="19">
        <v>9.2831681324987897E-2</v>
      </c>
      <c r="X14" s="19"/>
      <c r="Y14" s="19">
        <v>8.0759643058073399E-2</v>
      </c>
      <c r="Z14" s="19">
        <v>9.7271160122122002E-2</v>
      </c>
      <c r="AA14" s="19">
        <v>0.119416445691435</v>
      </c>
      <c r="AB14" s="19">
        <v>0.104427819667363</v>
      </c>
      <c r="AC14" s="19">
        <v>0.14136302718198299</v>
      </c>
      <c r="AD14" s="19">
        <v>9.6912705534826296E-2</v>
      </c>
      <c r="AE14" s="19"/>
      <c r="AF14" s="19">
        <v>6.9460022455696796E-2</v>
      </c>
      <c r="AG14" s="19">
        <v>0.12540296987983501</v>
      </c>
      <c r="AH14" s="19"/>
      <c r="AI14" s="19">
        <v>0.16729618797120699</v>
      </c>
      <c r="AJ14" s="19">
        <v>0.127142884731205</v>
      </c>
      <c r="AK14" s="19">
        <v>8.8928718432857906E-2</v>
      </c>
      <c r="AL14" s="19">
        <v>8.6721642358922796E-2</v>
      </c>
      <c r="AM14" s="19">
        <v>5.7759861550500599E-2</v>
      </c>
      <c r="AN14" s="19">
        <v>8.5815104868422698E-2</v>
      </c>
      <c r="AO14" s="19">
        <v>3.2161051450609102E-2</v>
      </c>
      <c r="AP14" s="19"/>
      <c r="AQ14" s="19">
        <v>7.8345904023125704E-2</v>
      </c>
      <c r="AR14" s="19">
        <v>8.7152416492903506E-2</v>
      </c>
      <c r="AS14" s="19"/>
      <c r="AT14" s="19">
        <v>5.3724923275994298E-2</v>
      </c>
      <c r="AU14" s="19">
        <v>0.10024698185683199</v>
      </c>
      <c r="AV14" s="19">
        <v>9.0930401427296498E-2</v>
      </c>
      <c r="AW14" s="19"/>
      <c r="AX14" s="19">
        <v>0.10343856871785299</v>
      </c>
      <c r="AY14" s="19">
        <v>9.0202981421948894E-2</v>
      </c>
      <c r="AZ14" s="19"/>
      <c r="BA14" s="19">
        <v>5.2732781326255501E-2</v>
      </c>
      <c r="BB14" s="19">
        <v>5.4216024908579401E-2</v>
      </c>
      <c r="BC14" s="19">
        <v>8.4529932545234596E-2</v>
      </c>
      <c r="BD14" s="19">
        <v>2.0371021175587999E-2</v>
      </c>
      <c r="BE14" s="19">
        <v>0.115999046738496</v>
      </c>
      <c r="BF14" s="19"/>
      <c r="BG14" s="19">
        <v>5.3870012324039401E-2</v>
      </c>
      <c r="BH14" s="19">
        <v>9.1778167600579899E-2</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145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136</v>
      </c>
      <c r="C9" s="17">
        <v>4.7993753913817501E-2</v>
      </c>
      <c r="D9" s="17">
        <v>6.1023293370446499E-2</v>
      </c>
      <c r="E9" s="17">
        <v>3.6373156573670497E-2</v>
      </c>
      <c r="F9" s="17"/>
      <c r="G9" s="17">
        <v>8.3373858878580606E-2</v>
      </c>
      <c r="H9" s="17">
        <v>5.1995910411299202E-2</v>
      </c>
      <c r="I9" s="17">
        <v>8.9970476487321704E-2</v>
      </c>
      <c r="J9" s="17">
        <v>5.3876998894110399E-2</v>
      </c>
      <c r="K9" s="17">
        <v>1.5841453694921501E-2</v>
      </c>
      <c r="L9" s="17">
        <v>1.20304389076236E-2</v>
      </c>
      <c r="M9" s="17"/>
      <c r="N9" s="17">
        <v>4.0748067414459098E-2</v>
      </c>
      <c r="O9" s="17">
        <v>3.9716312294652702E-2</v>
      </c>
      <c r="P9" s="17">
        <v>4.58192480902695E-2</v>
      </c>
      <c r="Q9" s="17">
        <v>6.4798928443532994E-2</v>
      </c>
      <c r="R9" s="17">
        <v>7.3065679471170306E-2</v>
      </c>
      <c r="S9" s="17"/>
      <c r="T9" s="17">
        <v>3.8215043413017298E-2</v>
      </c>
      <c r="U9" s="17">
        <v>3.8939774503567399E-2</v>
      </c>
      <c r="V9" s="17">
        <v>4.8540593333780101E-2</v>
      </c>
      <c r="W9" s="17">
        <v>6.1934792284609803E-2</v>
      </c>
      <c r="X9" s="17"/>
      <c r="Y9" s="17">
        <v>8.9514207806396101E-2</v>
      </c>
      <c r="Z9" s="17">
        <v>2.96630570695126E-2</v>
      </c>
      <c r="AA9" s="17">
        <v>2.8311424001657301E-2</v>
      </c>
      <c r="AB9" s="17">
        <v>1.49895881594091E-2</v>
      </c>
      <c r="AC9" s="17">
        <v>6.4240024797063894E-2</v>
      </c>
      <c r="AD9" s="17">
        <v>2.6414265623182401E-2</v>
      </c>
      <c r="AE9" s="17"/>
      <c r="AF9" s="17">
        <v>4.9893700848762101E-2</v>
      </c>
      <c r="AG9" s="17">
        <v>4.6216273139582702E-2</v>
      </c>
      <c r="AH9" s="17"/>
      <c r="AI9" s="17">
        <v>2.21380252579381E-2</v>
      </c>
      <c r="AJ9" s="17">
        <v>4.4427713662624997E-2</v>
      </c>
      <c r="AK9" s="17">
        <v>3.2575061805927299E-2</v>
      </c>
      <c r="AL9" s="17">
        <v>1.77096882507485E-2</v>
      </c>
      <c r="AM9" s="17">
        <v>6.3451101806859006E-2</v>
      </c>
      <c r="AN9" s="17">
        <v>9.9514285035552194E-2</v>
      </c>
      <c r="AO9" s="17">
        <v>6.5806921056092899E-2</v>
      </c>
      <c r="AP9" s="17"/>
      <c r="AQ9" s="17">
        <v>5.9357188291133602E-2</v>
      </c>
      <c r="AR9" s="17">
        <v>4.4955478009085503E-2</v>
      </c>
      <c r="AS9" s="17"/>
      <c r="AT9" s="17">
        <v>3.6940624459635099E-2</v>
      </c>
      <c r="AU9" s="17">
        <v>2.6608588417271199E-2</v>
      </c>
      <c r="AV9" s="17">
        <v>8.7081839087185101E-2</v>
      </c>
      <c r="AW9" s="17"/>
      <c r="AX9" s="17">
        <v>4.2308856425004003E-2</v>
      </c>
      <c r="AY9" s="17">
        <v>5.0047256873206603E-2</v>
      </c>
      <c r="AZ9" s="17"/>
      <c r="BA9" s="17">
        <v>0.14440666031702201</v>
      </c>
      <c r="BB9" s="17">
        <v>2.7143393113944099E-2</v>
      </c>
      <c r="BC9" s="17">
        <v>4.0575240049606498E-2</v>
      </c>
      <c r="BD9" s="17">
        <v>0.14124805865157</v>
      </c>
      <c r="BE9" s="17">
        <v>2.8490098999294201E-2</v>
      </c>
      <c r="BF9" s="17"/>
      <c r="BG9" s="17">
        <v>5.4498688387139498E-2</v>
      </c>
      <c r="BH9" s="17">
        <v>5.7049685966601503E-2</v>
      </c>
    </row>
    <row r="10" spans="2:60" x14ac:dyDescent="0.35">
      <c r="B10" s="18" t="s">
        <v>137</v>
      </c>
      <c r="C10" s="17">
        <v>0.203661107876286</v>
      </c>
      <c r="D10" s="17">
        <v>0.230402275391629</v>
      </c>
      <c r="E10" s="17">
        <v>0.18008225457987401</v>
      </c>
      <c r="F10" s="17"/>
      <c r="G10" s="17">
        <v>0.23941956150100099</v>
      </c>
      <c r="H10" s="17">
        <v>0.229657758164722</v>
      </c>
      <c r="I10" s="17">
        <v>0.20295831184648899</v>
      </c>
      <c r="J10" s="17">
        <v>0.180540898986042</v>
      </c>
      <c r="K10" s="17">
        <v>0.17801278880521201</v>
      </c>
      <c r="L10" s="17">
        <v>0.19907530726063999</v>
      </c>
      <c r="M10" s="17"/>
      <c r="N10" s="17">
        <v>0.16852998462226801</v>
      </c>
      <c r="O10" s="17">
        <v>0.20564593276074999</v>
      </c>
      <c r="P10" s="17">
        <v>0.192945971895709</v>
      </c>
      <c r="Q10" s="17">
        <v>0.23705257006949301</v>
      </c>
      <c r="R10" s="17">
        <v>0.29042928412675501</v>
      </c>
      <c r="S10" s="17"/>
      <c r="T10" s="17">
        <v>0.21298302207970399</v>
      </c>
      <c r="U10" s="17">
        <v>0.20230887740624001</v>
      </c>
      <c r="V10" s="17">
        <v>0.207728993457095</v>
      </c>
      <c r="W10" s="17">
        <v>0.19173660038946799</v>
      </c>
      <c r="X10" s="17"/>
      <c r="Y10" s="17">
        <v>0.21480903089159001</v>
      </c>
      <c r="Z10" s="17">
        <v>0.21536052586645699</v>
      </c>
      <c r="AA10" s="17">
        <v>0.20913019847886599</v>
      </c>
      <c r="AB10" s="17">
        <v>0.154226895477385</v>
      </c>
      <c r="AC10" s="17">
        <v>0.36841495509086197</v>
      </c>
      <c r="AD10" s="17">
        <v>0.15619760222430201</v>
      </c>
      <c r="AE10" s="17"/>
      <c r="AF10" s="17">
        <v>0.21742799672701801</v>
      </c>
      <c r="AG10" s="17">
        <v>0.18573672213721901</v>
      </c>
      <c r="AH10" s="17"/>
      <c r="AI10" s="17">
        <v>0.13550447600534901</v>
      </c>
      <c r="AJ10" s="17">
        <v>0.19796725992686301</v>
      </c>
      <c r="AK10" s="17">
        <v>0.21551588249099099</v>
      </c>
      <c r="AL10" s="17">
        <v>0.235708180494591</v>
      </c>
      <c r="AM10" s="17">
        <v>0.196884080893268</v>
      </c>
      <c r="AN10" s="17">
        <v>0.222639060976319</v>
      </c>
      <c r="AO10" s="17">
        <v>0.202847557381657</v>
      </c>
      <c r="AP10" s="17"/>
      <c r="AQ10" s="17">
        <v>0.24410355228139499</v>
      </c>
      <c r="AR10" s="17">
        <v>0.19109056704948699</v>
      </c>
      <c r="AS10" s="17"/>
      <c r="AT10" s="17">
        <v>0.26275290587583899</v>
      </c>
      <c r="AU10" s="17">
        <v>0.16326102916447499</v>
      </c>
      <c r="AV10" s="17">
        <v>0.233503204273912</v>
      </c>
      <c r="AW10" s="17"/>
      <c r="AX10" s="17">
        <v>0.22112129461334701</v>
      </c>
      <c r="AY10" s="17">
        <v>0.197354126051795</v>
      </c>
      <c r="AZ10" s="17"/>
      <c r="BA10" s="17">
        <v>0.173284355381294</v>
      </c>
      <c r="BB10" s="17">
        <v>0.19881341505369199</v>
      </c>
      <c r="BC10" s="17">
        <v>0.24102864097834301</v>
      </c>
      <c r="BD10" s="17">
        <v>0.36360820255357801</v>
      </c>
      <c r="BE10" s="17">
        <v>0.125288928630545</v>
      </c>
      <c r="BF10" s="17"/>
      <c r="BG10" s="17">
        <v>0.192857969823123</v>
      </c>
      <c r="BH10" s="17">
        <v>0.18565096471721901</v>
      </c>
    </row>
    <row r="11" spans="2:60" x14ac:dyDescent="0.35">
      <c r="B11" s="18" t="s">
        <v>138</v>
      </c>
      <c r="C11" s="17">
        <v>0.33475002506059798</v>
      </c>
      <c r="D11" s="17">
        <v>0.34510672183392799</v>
      </c>
      <c r="E11" s="17">
        <v>0.327583922343337</v>
      </c>
      <c r="F11" s="17"/>
      <c r="G11" s="17">
        <v>0.23680201480215901</v>
      </c>
      <c r="H11" s="17">
        <v>0.27846634498101203</v>
      </c>
      <c r="I11" s="17">
        <v>0.28588142502859598</v>
      </c>
      <c r="J11" s="17">
        <v>0.289098995533765</v>
      </c>
      <c r="K11" s="17">
        <v>0.43752755501934298</v>
      </c>
      <c r="L11" s="17">
        <v>0.431254653932996</v>
      </c>
      <c r="M11" s="17"/>
      <c r="N11" s="17">
        <v>0.28769760910956699</v>
      </c>
      <c r="O11" s="17">
        <v>0.258327120258453</v>
      </c>
      <c r="P11" s="17">
        <v>0.39805438968476697</v>
      </c>
      <c r="Q11" s="17">
        <v>0.426680603790627</v>
      </c>
      <c r="R11" s="17">
        <v>0.31402240867653303</v>
      </c>
      <c r="S11" s="17"/>
      <c r="T11" s="17">
        <v>0.315658607098594</v>
      </c>
      <c r="U11" s="17">
        <v>0.36848052325952901</v>
      </c>
      <c r="V11" s="17">
        <v>0.33386432994344301</v>
      </c>
      <c r="W11" s="17">
        <v>0.32039280105198997</v>
      </c>
      <c r="X11" s="17"/>
      <c r="Y11" s="17">
        <v>0.29272794516805101</v>
      </c>
      <c r="Z11" s="17">
        <v>0.35243807988570602</v>
      </c>
      <c r="AA11" s="17">
        <v>0.34655819877746102</v>
      </c>
      <c r="AB11" s="17">
        <v>0.39983096036334898</v>
      </c>
      <c r="AC11" s="17">
        <v>0.23745020052846899</v>
      </c>
      <c r="AD11" s="17">
        <v>0.34299957937136799</v>
      </c>
      <c r="AE11" s="17"/>
      <c r="AF11" s="17">
        <v>0.35276078038441999</v>
      </c>
      <c r="AG11" s="17">
        <v>0.31348108784510398</v>
      </c>
      <c r="AH11" s="17"/>
      <c r="AI11" s="17">
        <v>0.21443303356250101</v>
      </c>
      <c r="AJ11" s="17">
        <v>0.29307602758411</v>
      </c>
      <c r="AK11" s="17">
        <v>0.32935422386586199</v>
      </c>
      <c r="AL11" s="17">
        <v>0.34883624083819398</v>
      </c>
      <c r="AM11" s="17">
        <v>0.40530748992995502</v>
      </c>
      <c r="AN11" s="17">
        <v>0.30653361232439702</v>
      </c>
      <c r="AO11" s="17">
        <v>0.436701746590407</v>
      </c>
      <c r="AP11" s="17"/>
      <c r="AQ11" s="17">
        <v>0.31088126754464301</v>
      </c>
      <c r="AR11" s="17">
        <v>0.38579569599871</v>
      </c>
      <c r="AS11" s="17"/>
      <c r="AT11" s="17">
        <v>0.272326250596233</v>
      </c>
      <c r="AU11" s="17">
        <v>0.36639708475292199</v>
      </c>
      <c r="AV11" s="17">
        <v>0.357614988300481</v>
      </c>
      <c r="AW11" s="17"/>
      <c r="AX11" s="17">
        <v>0.34006416566314701</v>
      </c>
      <c r="AY11" s="17">
        <v>0.33283044718335097</v>
      </c>
      <c r="AZ11" s="17"/>
      <c r="BA11" s="17">
        <v>0.243635225458603</v>
      </c>
      <c r="BB11" s="17">
        <v>0.32379034762583297</v>
      </c>
      <c r="BC11" s="17">
        <v>0.33981262973934101</v>
      </c>
      <c r="BD11" s="17">
        <v>0.27449167201986202</v>
      </c>
      <c r="BE11" s="17">
        <v>0.48300595558460802</v>
      </c>
      <c r="BF11" s="17"/>
      <c r="BG11" s="17">
        <v>0.30509167849574398</v>
      </c>
      <c r="BH11" s="17">
        <v>0.43019299378787501</v>
      </c>
    </row>
    <row r="12" spans="2:60" x14ac:dyDescent="0.35">
      <c r="B12" s="18" t="s">
        <v>139</v>
      </c>
      <c r="C12" s="17">
        <v>0.220248591417397</v>
      </c>
      <c r="D12" s="17">
        <v>0.213115660916945</v>
      </c>
      <c r="E12" s="17">
        <v>0.225762114756834</v>
      </c>
      <c r="F12" s="17"/>
      <c r="G12" s="17">
        <v>0.211585210829971</v>
      </c>
      <c r="H12" s="17">
        <v>0.22898857172515499</v>
      </c>
      <c r="I12" s="17">
        <v>0.20885774896840001</v>
      </c>
      <c r="J12" s="17">
        <v>0.22929819584525599</v>
      </c>
      <c r="K12" s="17">
        <v>0.182787131784346</v>
      </c>
      <c r="L12" s="17">
        <v>0.24942565488808399</v>
      </c>
      <c r="M12" s="17"/>
      <c r="N12" s="17">
        <v>0.22683089934318901</v>
      </c>
      <c r="O12" s="17">
        <v>0.25711937528758499</v>
      </c>
      <c r="P12" s="17">
        <v>0.207964531213018</v>
      </c>
      <c r="Q12" s="17">
        <v>0.15043108359128801</v>
      </c>
      <c r="R12" s="17">
        <v>0.236082432847249</v>
      </c>
      <c r="S12" s="17"/>
      <c r="T12" s="17">
        <v>0.22247081094462501</v>
      </c>
      <c r="U12" s="17">
        <v>0.198776805661496</v>
      </c>
      <c r="V12" s="17">
        <v>0.22576528974851301</v>
      </c>
      <c r="W12" s="17">
        <v>0.228545159173729</v>
      </c>
      <c r="X12" s="17"/>
      <c r="Y12" s="17">
        <v>0.20848568964480199</v>
      </c>
      <c r="Z12" s="17">
        <v>0.22491890558983699</v>
      </c>
      <c r="AA12" s="17">
        <v>0.239275468980649</v>
      </c>
      <c r="AB12" s="17">
        <v>0.219472055432196</v>
      </c>
      <c r="AC12" s="17">
        <v>0.13177890814232601</v>
      </c>
      <c r="AD12" s="17">
        <v>0.23890094949954799</v>
      </c>
      <c r="AE12" s="17"/>
      <c r="AF12" s="17">
        <v>0.211570985695377</v>
      </c>
      <c r="AG12" s="17">
        <v>0.232709331182197</v>
      </c>
      <c r="AH12" s="17"/>
      <c r="AI12" s="17">
        <v>0.29749479391314598</v>
      </c>
      <c r="AJ12" s="17">
        <v>0.21363950188459799</v>
      </c>
      <c r="AK12" s="17">
        <v>0.22830113901864901</v>
      </c>
      <c r="AL12" s="17">
        <v>0.19251229196204001</v>
      </c>
      <c r="AM12" s="17">
        <v>0.207092443865633</v>
      </c>
      <c r="AN12" s="17">
        <v>0.23566753434642701</v>
      </c>
      <c r="AO12" s="17">
        <v>0.211085206424628</v>
      </c>
      <c r="AP12" s="17"/>
      <c r="AQ12" s="17">
        <v>0.22602845853268599</v>
      </c>
      <c r="AR12" s="17">
        <v>0.191556824517012</v>
      </c>
      <c r="AS12" s="17"/>
      <c r="AT12" s="17">
        <v>0.25420243568508299</v>
      </c>
      <c r="AU12" s="17">
        <v>0.228873969129986</v>
      </c>
      <c r="AV12" s="17">
        <v>0.16890050765197601</v>
      </c>
      <c r="AW12" s="17"/>
      <c r="AX12" s="17">
        <v>0.20140805763820999</v>
      </c>
      <c r="AY12" s="17">
        <v>0.22705418324172799</v>
      </c>
      <c r="AZ12" s="17"/>
      <c r="BA12" s="17">
        <v>0.20684159212709899</v>
      </c>
      <c r="BB12" s="17">
        <v>0.26762078301366798</v>
      </c>
      <c r="BC12" s="17">
        <v>0.231267441693323</v>
      </c>
      <c r="BD12" s="17">
        <v>0.12714757287655101</v>
      </c>
      <c r="BE12" s="17">
        <v>0.15467545751683301</v>
      </c>
      <c r="BF12" s="17"/>
      <c r="BG12" s="17">
        <v>0.25344215101044498</v>
      </c>
      <c r="BH12" s="17">
        <v>0.147703133630922</v>
      </c>
    </row>
    <row r="13" spans="2:60" x14ac:dyDescent="0.35">
      <c r="B13" s="18" t="s">
        <v>140</v>
      </c>
      <c r="C13" s="17">
        <v>0.105729645606159</v>
      </c>
      <c r="D13" s="17">
        <v>9.2031865168941906E-2</v>
      </c>
      <c r="E13" s="17">
        <v>0.11908767729613701</v>
      </c>
      <c r="F13" s="17"/>
      <c r="G13" s="17">
        <v>0.12923863632951599</v>
      </c>
      <c r="H13" s="17">
        <v>0.129860017415829</v>
      </c>
      <c r="I13" s="17">
        <v>0.12286230356481299</v>
      </c>
      <c r="J13" s="17">
        <v>0.12619762189904199</v>
      </c>
      <c r="K13" s="17">
        <v>0.10188501664795099</v>
      </c>
      <c r="L13" s="17">
        <v>4.5661278639010199E-2</v>
      </c>
      <c r="M13" s="17"/>
      <c r="N13" s="17">
        <v>0.149171814960641</v>
      </c>
      <c r="O13" s="17">
        <v>0.137185432494212</v>
      </c>
      <c r="P13" s="17">
        <v>9.3057943001247007E-2</v>
      </c>
      <c r="Q13" s="17">
        <v>6.7891778870270106E-2</v>
      </c>
      <c r="R13" s="17">
        <v>4.0646635814178898E-2</v>
      </c>
      <c r="S13" s="17"/>
      <c r="T13" s="17">
        <v>0.123936601155855</v>
      </c>
      <c r="U13" s="17">
        <v>0.117551064333036</v>
      </c>
      <c r="V13" s="17">
        <v>9.0762962109411705E-2</v>
      </c>
      <c r="W13" s="17">
        <v>0.106378361549319</v>
      </c>
      <c r="X13" s="17"/>
      <c r="Y13" s="17">
        <v>0.119493061223956</v>
      </c>
      <c r="Z13" s="17">
        <v>9.4402455082621906E-2</v>
      </c>
      <c r="AA13" s="17">
        <v>5.9009728352004E-2</v>
      </c>
      <c r="AB13" s="17">
        <v>0.106774114152085</v>
      </c>
      <c r="AC13" s="17">
        <v>0.15368190098408599</v>
      </c>
      <c r="AD13" s="17">
        <v>0.11693497093748</v>
      </c>
      <c r="AE13" s="17"/>
      <c r="AF13" s="17">
        <v>9.2811806841616704E-2</v>
      </c>
      <c r="AG13" s="17">
        <v>0.120785358051701</v>
      </c>
      <c r="AH13" s="17"/>
      <c r="AI13" s="17">
        <v>0.15027186620410701</v>
      </c>
      <c r="AJ13" s="17">
        <v>0.12304595842897401</v>
      </c>
      <c r="AK13" s="17">
        <v>0.12155636095047</v>
      </c>
      <c r="AL13" s="17">
        <v>0.133461130962232</v>
      </c>
      <c r="AM13" s="17">
        <v>7.4703541378963803E-2</v>
      </c>
      <c r="AN13" s="17">
        <v>5.9409086285002501E-2</v>
      </c>
      <c r="AO13" s="17">
        <v>5.1785520286228598E-2</v>
      </c>
      <c r="AP13" s="17"/>
      <c r="AQ13" s="17">
        <v>8.6624250691194907E-2</v>
      </c>
      <c r="AR13" s="17">
        <v>0.109680525900963</v>
      </c>
      <c r="AS13" s="17"/>
      <c r="AT13" s="17">
        <v>0.11167109934044001</v>
      </c>
      <c r="AU13" s="17">
        <v>0.11113401291052501</v>
      </c>
      <c r="AV13" s="17">
        <v>8.9533380349656397E-2</v>
      </c>
      <c r="AW13" s="17"/>
      <c r="AX13" s="17">
        <v>0.106962508931739</v>
      </c>
      <c r="AY13" s="17">
        <v>0.105284309785666</v>
      </c>
      <c r="AZ13" s="17"/>
      <c r="BA13" s="17">
        <v>0.17811883682599</v>
      </c>
      <c r="BB13" s="17">
        <v>0.13358866956502199</v>
      </c>
      <c r="BC13" s="17">
        <v>6.2245662728279402E-2</v>
      </c>
      <c r="BD13" s="17">
        <v>8.3765869111133096E-2</v>
      </c>
      <c r="BE13" s="17">
        <v>0.112837078829536</v>
      </c>
      <c r="BF13" s="17"/>
      <c r="BG13" s="17">
        <v>0.14397671266703599</v>
      </c>
      <c r="BH13" s="17">
        <v>0.10547385813311801</v>
      </c>
    </row>
    <row r="14" spans="2:60" x14ac:dyDescent="0.35">
      <c r="B14" s="18" t="s">
        <v>114</v>
      </c>
      <c r="C14" s="19">
        <v>8.7616876125742302E-2</v>
      </c>
      <c r="D14" s="19">
        <v>5.83201833181103E-2</v>
      </c>
      <c r="E14" s="19">
        <v>0.111110874450148</v>
      </c>
      <c r="F14" s="19"/>
      <c r="G14" s="19">
        <v>9.9580717658772702E-2</v>
      </c>
      <c r="H14" s="19">
        <v>8.1031397301982902E-2</v>
      </c>
      <c r="I14" s="19">
        <v>8.9469734104379195E-2</v>
      </c>
      <c r="J14" s="19">
        <v>0.120987288841784</v>
      </c>
      <c r="K14" s="19">
        <v>8.3946054048227498E-2</v>
      </c>
      <c r="L14" s="19">
        <v>6.2552666371646207E-2</v>
      </c>
      <c r="M14" s="19"/>
      <c r="N14" s="19">
        <v>0.12702162454987601</v>
      </c>
      <c r="O14" s="19">
        <v>0.10200582690434599</v>
      </c>
      <c r="P14" s="19">
        <v>6.2157916114988998E-2</v>
      </c>
      <c r="Q14" s="19">
        <v>5.3145035234788099E-2</v>
      </c>
      <c r="R14" s="19">
        <v>4.5753559064113103E-2</v>
      </c>
      <c r="S14" s="19"/>
      <c r="T14" s="19">
        <v>8.6735915308204195E-2</v>
      </c>
      <c r="U14" s="19">
        <v>7.3942954836131697E-2</v>
      </c>
      <c r="V14" s="19">
        <v>9.3337831407757504E-2</v>
      </c>
      <c r="W14" s="19">
        <v>9.1012285550883906E-2</v>
      </c>
      <c r="X14" s="19"/>
      <c r="Y14" s="19">
        <v>7.4970065265204805E-2</v>
      </c>
      <c r="Z14" s="19">
        <v>8.3216976505865597E-2</v>
      </c>
      <c r="AA14" s="19">
        <v>0.117714981409363</v>
      </c>
      <c r="AB14" s="19">
        <v>0.104706386415576</v>
      </c>
      <c r="AC14" s="19">
        <v>4.4434010457192002E-2</v>
      </c>
      <c r="AD14" s="19">
        <v>0.11855263234412</v>
      </c>
      <c r="AE14" s="19"/>
      <c r="AF14" s="19">
        <v>7.5534729502806403E-2</v>
      </c>
      <c r="AG14" s="19">
        <v>0.101071227644197</v>
      </c>
      <c r="AH14" s="19"/>
      <c r="AI14" s="19">
        <v>0.180157805056958</v>
      </c>
      <c r="AJ14" s="19">
        <v>0.12784353851283101</v>
      </c>
      <c r="AK14" s="19">
        <v>7.26973318681014E-2</v>
      </c>
      <c r="AL14" s="19">
        <v>7.17724674921945E-2</v>
      </c>
      <c r="AM14" s="19">
        <v>5.2561342125321299E-2</v>
      </c>
      <c r="AN14" s="19">
        <v>7.6236421032303103E-2</v>
      </c>
      <c r="AO14" s="19">
        <v>3.1773048260987001E-2</v>
      </c>
      <c r="AP14" s="19"/>
      <c r="AQ14" s="19">
        <v>7.3005282658947804E-2</v>
      </c>
      <c r="AR14" s="19">
        <v>7.6920908524742801E-2</v>
      </c>
      <c r="AS14" s="19"/>
      <c r="AT14" s="19">
        <v>6.2106684042770303E-2</v>
      </c>
      <c r="AU14" s="19">
        <v>0.10372531562482</v>
      </c>
      <c r="AV14" s="19">
        <v>6.3366080336789199E-2</v>
      </c>
      <c r="AW14" s="19"/>
      <c r="AX14" s="19">
        <v>8.8135116728553398E-2</v>
      </c>
      <c r="AY14" s="19">
        <v>8.7429676864253097E-2</v>
      </c>
      <c r="AZ14" s="19"/>
      <c r="BA14" s="19">
        <v>5.3713329889993E-2</v>
      </c>
      <c r="BB14" s="19">
        <v>4.9043391627841798E-2</v>
      </c>
      <c r="BC14" s="19">
        <v>8.5070384811108193E-2</v>
      </c>
      <c r="BD14" s="19">
        <v>9.7386247873056993E-3</v>
      </c>
      <c r="BE14" s="19">
        <v>9.5702480439183502E-2</v>
      </c>
      <c r="BF14" s="19"/>
      <c r="BG14" s="19">
        <v>5.01327996165132E-2</v>
      </c>
      <c r="BH14" s="19">
        <v>7.3929363764264094E-2</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146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136</v>
      </c>
      <c r="C9" s="17">
        <v>5.65907933778644E-2</v>
      </c>
      <c r="D9" s="17">
        <v>6.9090479582095604E-2</v>
      </c>
      <c r="E9" s="17">
        <v>4.5607247445806402E-2</v>
      </c>
      <c r="F9" s="17"/>
      <c r="G9" s="17">
        <v>9.8318260869073595E-2</v>
      </c>
      <c r="H9" s="17">
        <v>8.0483112693429795E-2</v>
      </c>
      <c r="I9" s="17">
        <v>9.4087281632982495E-2</v>
      </c>
      <c r="J9" s="17">
        <v>4.9147928429039797E-2</v>
      </c>
      <c r="K9" s="17">
        <v>1.9270156092714898E-2</v>
      </c>
      <c r="L9" s="17">
        <v>1.7658403766846398E-2</v>
      </c>
      <c r="M9" s="17"/>
      <c r="N9" s="17">
        <v>5.8250101169797799E-2</v>
      </c>
      <c r="O9" s="17">
        <v>4.5499264469434399E-2</v>
      </c>
      <c r="P9" s="17">
        <v>6.1769240075534103E-2</v>
      </c>
      <c r="Q9" s="17">
        <v>5.8023854900592503E-2</v>
      </c>
      <c r="R9" s="17">
        <v>7.3345364605542099E-2</v>
      </c>
      <c r="S9" s="17"/>
      <c r="T9" s="17">
        <v>5.4034684482756903E-2</v>
      </c>
      <c r="U9" s="17">
        <v>6.3000045406791993E-2</v>
      </c>
      <c r="V9" s="17">
        <v>4.9425905006262698E-2</v>
      </c>
      <c r="W9" s="17">
        <v>6.4251445526799206E-2</v>
      </c>
      <c r="X9" s="17"/>
      <c r="Y9" s="17">
        <v>0.102341702458661</v>
      </c>
      <c r="Z9" s="17">
        <v>3.59254288907883E-2</v>
      </c>
      <c r="AA9" s="17">
        <v>5.4366596759343702E-2</v>
      </c>
      <c r="AB9" s="17">
        <v>2.09175327063717E-2</v>
      </c>
      <c r="AC9" s="17">
        <v>6.4240024797063894E-2</v>
      </c>
      <c r="AD9" s="17">
        <v>2.8294963039456701E-2</v>
      </c>
      <c r="AE9" s="17"/>
      <c r="AF9" s="17">
        <v>5.6041862998273302E-2</v>
      </c>
      <c r="AG9" s="17">
        <v>5.8442972308492498E-2</v>
      </c>
      <c r="AH9" s="17"/>
      <c r="AI9" s="17">
        <v>3.0963126558548101E-2</v>
      </c>
      <c r="AJ9" s="17">
        <v>5.5282677652933598E-2</v>
      </c>
      <c r="AK9" s="17">
        <v>4.3094671351480297E-2</v>
      </c>
      <c r="AL9" s="17">
        <v>4.1563511731643001E-2</v>
      </c>
      <c r="AM9" s="17">
        <v>5.8054210580582202E-2</v>
      </c>
      <c r="AN9" s="17">
        <v>0.123516767121049</v>
      </c>
      <c r="AO9" s="17">
        <v>5.3227503885924697E-2</v>
      </c>
      <c r="AP9" s="17"/>
      <c r="AQ9" s="17">
        <v>6.7236264875800394E-2</v>
      </c>
      <c r="AR9" s="17">
        <v>5.6137302412972198E-2</v>
      </c>
      <c r="AS9" s="17"/>
      <c r="AT9" s="17">
        <v>5.8070549425840799E-2</v>
      </c>
      <c r="AU9" s="17">
        <v>2.71988232026905E-2</v>
      </c>
      <c r="AV9" s="17">
        <v>9.7553677194784999E-2</v>
      </c>
      <c r="AW9" s="17"/>
      <c r="AX9" s="17">
        <v>5.5971020510422902E-2</v>
      </c>
      <c r="AY9" s="17">
        <v>5.6814668200575701E-2</v>
      </c>
      <c r="AZ9" s="17"/>
      <c r="BA9" s="17">
        <v>0.14958255334051401</v>
      </c>
      <c r="BB9" s="17">
        <v>3.7580233807328597E-2</v>
      </c>
      <c r="BC9" s="17">
        <v>5.3822696859432702E-2</v>
      </c>
      <c r="BD9" s="17">
        <v>0.14731582386984099</v>
      </c>
      <c r="BE9" s="17">
        <v>2.4459187756039402E-2</v>
      </c>
      <c r="BF9" s="17"/>
      <c r="BG9" s="17">
        <v>6.3708249810899897E-2</v>
      </c>
      <c r="BH9" s="17">
        <v>5.5576589972461399E-2</v>
      </c>
    </row>
    <row r="10" spans="2:60" x14ac:dyDescent="0.35">
      <c r="B10" s="18" t="s">
        <v>137</v>
      </c>
      <c r="C10" s="17">
        <v>0.15092101014101</v>
      </c>
      <c r="D10" s="17">
        <v>0.16879525778957</v>
      </c>
      <c r="E10" s="17">
        <v>0.13505970877045001</v>
      </c>
      <c r="F10" s="17"/>
      <c r="G10" s="17">
        <v>0.151236771732491</v>
      </c>
      <c r="H10" s="17">
        <v>0.14360637460621101</v>
      </c>
      <c r="I10" s="17">
        <v>0.153149711849454</v>
      </c>
      <c r="J10" s="17">
        <v>0.13073126063639501</v>
      </c>
      <c r="K10" s="17">
        <v>0.16080470206786901</v>
      </c>
      <c r="L10" s="17">
        <v>0.162695868034549</v>
      </c>
      <c r="M10" s="17"/>
      <c r="N10" s="17">
        <v>0.14373225470110301</v>
      </c>
      <c r="O10" s="17">
        <v>0.125926229265618</v>
      </c>
      <c r="P10" s="17">
        <v>0.15418277304057701</v>
      </c>
      <c r="Q10" s="17">
        <v>0.18488630083004601</v>
      </c>
      <c r="R10" s="17">
        <v>0.17363286813876699</v>
      </c>
      <c r="S10" s="17"/>
      <c r="T10" s="17">
        <v>0.14119121120379299</v>
      </c>
      <c r="U10" s="17">
        <v>0.15120399085046099</v>
      </c>
      <c r="V10" s="17">
        <v>0.139781653010774</v>
      </c>
      <c r="W10" s="17">
        <v>0.175333275867605</v>
      </c>
      <c r="X10" s="17"/>
      <c r="Y10" s="17">
        <v>0.16760155889321501</v>
      </c>
      <c r="Z10" s="17">
        <v>0.143598920123401</v>
      </c>
      <c r="AA10" s="17">
        <v>0.18637002144130199</v>
      </c>
      <c r="AB10" s="17">
        <v>0.162471468872633</v>
      </c>
      <c r="AC10" s="17">
        <v>0.234017325890293</v>
      </c>
      <c r="AD10" s="17">
        <v>0.101233307168274</v>
      </c>
      <c r="AE10" s="17"/>
      <c r="AF10" s="17">
        <v>0.15991187774041399</v>
      </c>
      <c r="AG10" s="17">
        <v>0.13874232405505299</v>
      </c>
      <c r="AH10" s="17"/>
      <c r="AI10" s="17">
        <v>0.122154988134972</v>
      </c>
      <c r="AJ10" s="17">
        <v>0.145000272299252</v>
      </c>
      <c r="AK10" s="17">
        <v>0.10800992053634501</v>
      </c>
      <c r="AL10" s="17">
        <v>0.16329576502251</v>
      </c>
      <c r="AM10" s="17">
        <v>0.170309292220445</v>
      </c>
      <c r="AN10" s="17">
        <v>0.20807815375084601</v>
      </c>
      <c r="AO10" s="17">
        <v>0.16827478507799601</v>
      </c>
      <c r="AP10" s="17"/>
      <c r="AQ10" s="17">
        <v>0.202611379415858</v>
      </c>
      <c r="AR10" s="17">
        <v>0.12899705067241199</v>
      </c>
      <c r="AS10" s="17"/>
      <c r="AT10" s="17">
        <v>0.21826498821127599</v>
      </c>
      <c r="AU10" s="17">
        <v>0.116604720963857</v>
      </c>
      <c r="AV10" s="17">
        <v>0.16555942938751</v>
      </c>
      <c r="AW10" s="17"/>
      <c r="AX10" s="17">
        <v>0.153174143929762</v>
      </c>
      <c r="AY10" s="17">
        <v>0.150107131454155</v>
      </c>
      <c r="AZ10" s="17"/>
      <c r="BA10" s="17">
        <v>0.16254387573955401</v>
      </c>
      <c r="BB10" s="17">
        <v>0.12318332269824001</v>
      </c>
      <c r="BC10" s="17">
        <v>0.19421788596926001</v>
      </c>
      <c r="BD10" s="17">
        <v>0.28781104908268601</v>
      </c>
      <c r="BE10" s="17">
        <v>6.4899123427639094E-2</v>
      </c>
      <c r="BF10" s="17"/>
      <c r="BG10" s="17">
        <v>0.13236539289160101</v>
      </c>
      <c r="BH10" s="17">
        <v>0.12135875205543301</v>
      </c>
    </row>
    <row r="11" spans="2:60" x14ac:dyDescent="0.35">
      <c r="B11" s="18" t="s">
        <v>138</v>
      </c>
      <c r="C11" s="17">
        <v>0.23204529875587601</v>
      </c>
      <c r="D11" s="17">
        <v>0.24262717253714899</v>
      </c>
      <c r="E11" s="17">
        <v>0.22424914497079801</v>
      </c>
      <c r="F11" s="17"/>
      <c r="G11" s="17">
        <v>0.206567319760708</v>
      </c>
      <c r="H11" s="17">
        <v>0.24302772242374501</v>
      </c>
      <c r="I11" s="17">
        <v>0.21286533556430901</v>
      </c>
      <c r="J11" s="17">
        <v>0.23355931725587001</v>
      </c>
      <c r="K11" s="17">
        <v>0.23690696777672199</v>
      </c>
      <c r="L11" s="17">
        <v>0.24748799062288401</v>
      </c>
      <c r="M11" s="17"/>
      <c r="N11" s="17">
        <v>0.222255161530407</v>
      </c>
      <c r="O11" s="17">
        <v>0.19393163814065001</v>
      </c>
      <c r="P11" s="17">
        <v>0.232093318487578</v>
      </c>
      <c r="Q11" s="17">
        <v>0.29004491961325202</v>
      </c>
      <c r="R11" s="17">
        <v>0.27397375087523801</v>
      </c>
      <c r="S11" s="17"/>
      <c r="T11" s="17">
        <v>0.23948807367743699</v>
      </c>
      <c r="U11" s="17">
        <v>0.219075111083497</v>
      </c>
      <c r="V11" s="17">
        <v>0.23066486609419901</v>
      </c>
      <c r="W11" s="17">
        <v>0.24023632190689401</v>
      </c>
      <c r="X11" s="17"/>
      <c r="Y11" s="17">
        <v>0.216265709428411</v>
      </c>
      <c r="Z11" s="17">
        <v>0.24031727445159901</v>
      </c>
      <c r="AA11" s="17">
        <v>0.21309652059068099</v>
      </c>
      <c r="AB11" s="17">
        <v>0.242107832896297</v>
      </c>
      <c r="AC11" s="17">
        <v>0.14148836555858399</v>
      </c>
      <c r="AD11" s="17">
        <v>0.25333595525830699</v>
      </c>
      <c r="AE11" s="17"/>
      <c r="AF11" s="17">
        <v>0.25395152309621799</v>
      </c>
      <c r="AG11" s="17">
        <v>0.20420511273386999</v>
      </c>
      <c r="AH11" s="17"/>
      <c r="AI11" s="17">
        <v>0.14522439628172101</v>
      </c>
      <c r="AJ11" s="17">
        <v>0.23859592949147199</v>
      </c>
      <c r="AK11" s="17">
        <v>0.210421193046543</v>
      </c>
      <c r="AL11" s="17">
        <v>0.26731170819889699</v>
      </c>
      <c r="AM11" s="17">
        <v>0.248557458764956</v>
      </c>
      <c r="AN11" s="17">
        <v>0.22693565520576101</v>
      </c>
      <c r="AO11" s="17">
        <v>0.26694427478335297</v>
      </c>
      <c r="AP11" s="17"/>
      <c r="AQ11" s="17">
        <v>0.23628374374024799</v>
      </c>
      <c r="AR11" s="17">
        <v>0.23237448700477201</v>
      </c>
      <c r="AS11" s="17"/>
      <c r="AT11" s="17">
        <v>0.212205251200108</v>
      </c>
      <c r="AU11" s="17">
        <v>0.25891066538146701</v>
      </c>
      <c r="AV11" s="17">
        <v>0.22508840230644001</v>
      </c>
      <c r="AW11" s="17"/>
      <c r="AX11" s="17">
        <v>0.23747317050026101</v>
      </c>
      <c r="AY11" s="17">
        <v>0.23008463882978</v>
      </c>
      <c r="AZ11" s="17"/>
      <c r="BA11" s="17">
        <v>0.205136760025704</v>
      </c>
      <c r="BB11" s="17">
        <v>0.25839684549916397</v>
      </c>
      <c r="BC11" s="17">
        <v>0.233215750907107</v>
      </c>
      <c r="BD11" s="17">
        <v>0.25604247282852199</v>
      </c>
      <c r="BE11" s="17">
        <v>0.206054299348647</v>
      </c>
      <c r="BF11" s="17"/>
      <c r="BG11" s="17">
        <v>0.24597227812054101</v>
      </c>
      <c r="BH11" s="17">
        <v>0.218715415177968</v>
      </c>
    </row>
    <row r="12" spans="2:60" x14ac:dyDescent="0.35">
      <c r="B12" s="18" t="s">
        <v>139</v>
      </c>
      <c r="C12" s="17">
        <v>0.29897580865344198</v>
      </c>
      <c r="D12" s="17">
        <v>0.28926976307222102</v>
      </c>
      <c r="E12" s="17">
        <v>0.30848663396651399</v>
      </c>
      <c r="F12" s="17"/>
      <c r="G12" s="17">
        <v>0.24619666603672399</v>
      </c>
      <c r="H12" s="17">
        <v>0.26993648057203201</v>
      </c>
      <c r="I12" s="17">
        <v>0.26831838626099802</v>
      </c>
      <c r="J12" s="17">
        <v>0.30427591542988103</v>
      </c>
      <c r="K12" s="17">
        <v>0.31294750964668</v>
      </c>
      <c r="L12" s="17">
        <v>0.36331154558215101</v>
      </c>
      <c r="M12" s="17"/>
      <c r="N12" s="17">
        <v>0.24996577564494099</v>
      </c>
      <c r="O12" s="17">
        <v>0.344661065388569</v>
      </c>
      <c r="P12" s="17">
        <v>0.31237269345163998</v>
      </c>
      <c r="Q12" s="17">
        <v>0.27209501423636101</v>
      </c>
      <c r="R12" s="17">
        <v>0.299797311814817</v>
      </c>
      <c r="S12" s="17"/>
      <c r="T12" s="17">
        <v>0.29777182278939701</v>
      </c>
      <c r="U12" s="17">
        <v>0.31393039363700198</v>
      </c>
      <c r="V12" s="17">
        <v>0.31739354348889598</v>
      </c>
      <c r="W12" s="17">
        <v>0.25748113323379201</v>
      </c>
      <c r="X12" s="17"/>
      <c r="Y12" s="17">
        <v>0.26122944019926497</v>
      </c>
      <c r="Z12" s="17">
        <v>0.32753231982922798</v>
      </c>
      <c r="AA12" s="17">
        <v>0.34379859228807003</v>
      </c>
      <c r="AB12" s="17">
        <v>0.26566702687974603</v>
      </c>
      <c r="AC12" s="17">
        <v>0.27775356865072598</v>
      </c>
      <c r="AD12" s="17">
        <v>0.32039579760627701</v>
      </c>
      <c r="AE12" s="17"/>
      <c r="AF12" s="17">
        <v>0.28504910597946598</v>
      </c>
      <c r="AG12" s="17">
        <v>0.32339204991434001</v>
      </c>
      <c r="AH12" s="17"/>
      <c r="AI12" s="17">
        <v>0.304273832676141</v>
      </c>
      <c r="AJ12" s="17">
        <v>0.271938911718489</v>
      </c>
      <c r="AK12" s="17">
        <v>0.35836386332638998</v>
      </c>
      <c r="AL12" s="17">
        <v>0.29413634919892101</v>
      </c>
      <c r="AM12" s="17">
        <v>0.29160765959018697</v>
      </c>
      <c r="AN12" s="17">
        <v>0.24264829072654201</v>
      </c>
      <c r="AO12" s="17">
        <v>0.36680752363581398</v>
      </c>
      <c r="AP12" s="17"/>
      <c r="AQ12" s="17">
        <v>0.28062586264575101</v>
      </c>
      <c r="AR12" s="17">
        <v>0.32033727092186298</v>
      </c>
      <c r="AS12" s="17"/>
      <c r="AT12" s="17">
        <v>0.287223056069359</v>
      </c>
      <c r="AU12" s="17">
        <v>0.31510764109777101</v>
      </c>
      <c r="AV12" s="17">
        <v>0.28463599199794598</v>
      </c>
      <c r="AW12" s="17"/>
      <c r="AX12" s="17">
        <v>0.29967839688942199</v>
      </c>
      <c r="AY12" s="17">
        <v>0.29872201920083402</v>
      </c>
      <c r="AZ12" s="17"/>
      <c r="BA12" s="17">
        <v>0.223821618252313</v>
      </c>
      <c r="BB12" s="17">
        <v>0.32214632755868999</v>
      </c>
      <c r="BC12" s="17">
        <v>0.29345246081069298</v>
      </c>
      <c r="BD12" s="17">
        <v>0.179107111472283</v>
      </c>
      <c r="BE12" s="17">
        <v>0.36813300070020999</v>
      </c>
      <c r="BF12" s="17"/>
      <c r="BG12" s="17">
        <v>0.299209038500651</v>
      </c>
      <c r="BH12" s="17">
        <v>0.32025610279317501</v>
      </c>
    </row>
    <row r="13" spans="2:60" x14ac:dyDescent="0.35">
      <c r="B13" s="18" t="s">
        <v>140</v>
      </c>
      <c r="C13" s="17">
        <v>0.18418914626960101</v>
      </c>
      <c r="D13" s="17">
        <v>0.18310710473422501</v>
      </c>
      <c r="E13" s="17">
        <v>0.18384237774906501</v>
      </c>
      <c r="F13" s="17"/>
      <c r="G13" s="17">
        <v>0.172637387279828</v>
      </c>
      <c r="H13" s="17">
        <v>0.20921387050702001</v>
      </c>
      <c r="I13" s="17">
        <v>0.186648189097538</v>
      </c>
      <c r="J13" s="17">
        <v>0.20359945571629701</v>
      </c>
      <c r="K13" s="17">
        <v>0.19953000077927599</v>
      </c>
      <c r="L13" s="17">
        <v>0.140814263380869</v>
      </c>
      <c r="M13" s="17"/>
      <c r="N13" s="17">
        <v>0.20305108342787201</v>
      </c>
      <c r="O13" s="17">
        <v>0.211451286596719</v>
      </c>
      <c r="P13" s="17">
        <v>0.18148058920813501</v>
      </c>
      <c r="Q13" s="17">
        <v>0.154384122693908</v>
      </c>
      <c r="R13" s="17">
        <v>0.132583408907084</v>
      </c>
      <c r="S13" s="17"/>
      <c r="T13" s="17">
        <v>0.18194654275774</v>
      </c>
      <c r="U13" s="17">
        <v>0.19420088535079599</v>
      </c>
      <c r="V13" s="17">
        <v>0.184196950248461</v>
      </c>
      <c r="W13" s="17">
        <v>0.17706561960377201</v>
      </c>
      <c r="X13" s="17"/>
      <c r="Y13" s="17">
        <v>0.17849330343838099</v>
      </c>
      <c r="Z13" s="17">
        <v>0.17664672679596399</v>
      </c>
      <c r="AA13" s="17">
        <v>0.155562806793379</v>
      </c>
      <c r="AB13" s="17">
        <v>0.226410478900303</v>
      </c>
      <c r="AC13" s="17">
        <v>0.28250071510333302</v>
      </c>
      <c r="AD13" s="17">
        <v>0.193629575937694</v>
      </c>
      <c r="AE13" s="17"/>
      <c r="AF13" s="17">
        <v>0.18263471996800901</v>
      </c>
      <c r="AG13" s="17">
        <v>0.18254619935668001</v>
      </c>
      <c r="AH13" s="17"/>
      <c r="AI13" s="17">
        <v>0.221986127866792</v>
      </c>
      <c r="AJ13" s="17">
        <v>0.202775709908011</v>
      </c>
      <c r="AK13" s="17">
        <v>0.20089894648260601</v>
      </c>
      <c r="AL13" s="17">
        <v>0.18396406161906401</v>
      </c>
      <c r="AM13" s="17">
        <v>0.168428805230494</v>
      </c>
      <c r="AN13" s="17">
        <v>0.14185428994959301</v>
      </c>
      <c r="AO13" s="17">
        <v>9.4055498389110995E-2</v>
      </c>
      <c r="AP13" s="17"/>
      <c r="AQ13" s="17">
        <v>0.12708609420946201</v>
      </c>
      <c r="AR13" s="17">
        <v>0.22302991944189601</v>
      </c>
      <c r="AS13" s="17"/>
      <c r="AT13" s="17">
        <v>0.15537525322371701</v>
      </c>
      <c r="AU13" s="17">
        <v>0.18854505474812899</v>
      </c>
      <c r="AV13" s="17">
        <v>0.199632155696331</v>
      </c>
      <c r="AW13" s="17"/>
      <c r="AX13" s="17">
        <v>0.17539597566298201</v>
      </c>
      <c r="AY13" s="17">
        <v>0.18736542198937201</v>
      </c>
      <c r="AZ13" s="17"/>
      <c r="BA13" s="17">
        <v>0.22404183504331801</v>
      </c>
      <c r="BB13" s="17">
        <v>0.207595470259579</v>
      </c>
      <c r="BC13" s="17">
        <v>0.13097644861225499</v>
      </c>
      <c r="BD13" s="17">
        <v>9.3654371267234998E-2</v>
      </c>
      <c r="BE13" s="17">
        <v>0.29665666852733302</v>
      </c>
      <c r="BF13" s="17"/>
      <c r="BG13" s="17">
        <v>0.211432095108609</v>
      </c>
      <c r="BH13" s="17">
        <v>0.24523979488895001</v>
      </c>
    </row>
    <row r="14" spans="2:60" x14ac:dyDescent="0.35">
      <c r="B14" s="18" t="s">
        <v>114</v>
      </c>
      <c r="C14" s="19">
        <v>7.7277942802206595E-2</v>
      </c>
      <c r="D14" s="19">
        <v>4.7110222284739302E-2</v>
      </c>
      <c r="E14" s="19">
        <v>0.10275488709736701</v>
      </c>
      <c r="F14" s="19"/>
      <c r="G14" s="19">
        <v>0.12504359432117501</v>
      </c>
      <c r="H14" s="19">
        <v>5.3732439197562397E-2</v>
      </c>
      <c r="I14" s="19">
        <v>8.4931095594717496E-2</v>
      </c>
      <c r="J14" s="19">
        <v>7.8686122532517E-2</v>
      </c>
      <c r="K14" s="19">
        <v>7.0540663636738304E-2</v>
      </c>
      <c r="L14" s="19">
        <v>6.8031928612700396E-2</v>
      </c>
      <c r="M14" s="19"/>
      <c r="N14" s="19">
        <v>0.12274562352587901</v>
      </c>
      <c r="O14" s="19">
        <v>7.8530516139009701E-2</v>
      </c>
      <c r="P14" s="19">
        <v>5.8101385736534901E-2</v>
      </c>
      <c r="Q14" s="19">
        <v>4.0565787725840803E-2</v>
      </c>
      <c r="R14" s="19">
        <v>4.6667295658551301E-2</v>
      </c>
      <c r="S14" s="19"/>
      <c r="T14" s="19">
        <v>8.5567665088875505E-2</v>
      </c>
      <c r="U14" s="19">
        <v>5.8589573671451303E-2</v>
      </c>
      <c r="V14" s="19">
        <v>7.85370821514082E-2</v>
      </c>
      <c r="W14" s="19">
        <v>8.5632203861138498E-2</v>
      </c>
      <c r="X14" s="19"/>
      <c r="Y14" s="19">
        <v>7.4068285582066795E-2</v>
      </c>
      <c r="Z14" s="19">
        <v>7.5979329909018706E-2</v>
      </c>
      <c r="AA14" s="19">
        <v>4.6805462127224702E-2</v>
      </c>
      <c r="AB14" s="19">
        <v>8.2425659744649798E-2</v>
      </c>
      <c r="AC14" s="19">
        <v>0</v>
      </c>
      <c r="AD14" s="19">
        <v>0.103110400989992</v>
      </c>
      <c r="AE14" s="19"/>
      <c r="AF14" s="19">
        <v>6.2410910217620803E-2</v>
      </c>
      <c r="AG14" s="19">
        <v>9.2671341631564305E-2</v>
      </c>
      <c r="AH14" s="19"/>
      <c r="AI14" s="19">
        <v>0.17539752848182599</v>
      </c>
      <c r="AJ14" s="19">
        <v>8.6406498929841799E-2</v>
      </c>
      <c r="AK14" s="19">
        <v>7.9211405256636294E-2</v>
      </c>
      <c r="AL14" s="19">
        <v>4.9728604228963802E-2</v>
      </c>
      <c r="AM14" s="19">
        <v>6.3042573613335498E-2</v>
      </c>
      <c r="AN14" s="19">
        <v>5.6966843246208203E-2</v>
      </c>
      <c r="AO14" s="19">
        <v>5.0690414227801399E-2</v>
      </c>
      <c r="AP14" s="19"/>
      <c r="AQ14" s="19">
        <v>8.6156655112880301E-2</v>
      </c>
      <c r="AR14" s="19">
        <v>3.9123969546084901E-2</v>
      </c>
      <c r="AS14" s="19"/>
      <c r="AT14" s="19">
        <v>6.8860901869699398E-2</v>
      </c>
      <c r="AU14" s="19">
        <v>9.3633094606085293E-2</v>
      </c>
      <c r="AV14" s="19">
        <v>2.7530343416987901E-2</v>
      </c>
      <c r="AW14" s="19"/>
      <c r="AX14" s="19">
        <v>7.8307292507150003E-2</v>
      </c>
      <c r="AY14" s="19">
        <v>7.6906120325282906E-2</v>
      </c>
      <c r="AZ14" s="19"/>
      <c r="BA14" s="19">
        <v>3.4873357598596798E-2</v>
      </c>
      <c r="BB14" s="19">
        <v>5.1097800176997998E-2</v>
      </c>
      <c r="BC14" s="19">
        <v>9.4314756841252095E-2</v>
      </c>
      <c r="BD14" s="19">
        <v>3.6069171479432498E-2</v>
      </c>
      <c r="BE14" s="19">
        <v>3.9797720240131298E-2</v>
      </c>
      <c r="BF14" s="19"/>
      <c r="BG14" s="19">
        <v>4.7312945567697801E-2</v>
      </c>
      <c r="BH14" s="19">
        <v>3.8853345112012598E-2</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136</v>
      </c>
      <c r="C9" s="17">
        <v>4.6437043485118602E-2</v>
      </c>
      <c r="D9" s="17">
        <v>6.2887720840061098E-2</v>
      </c>
      <c r="E9" s="17">
        <v>3.1544470704013498E-2</v>
      </c>
      <c r="F9" s="17"/>
      <c r="G9" s="17">
        <v>7.4448847017880196E-2</v>
      </c>
      <c r="H9" s="17">
        <v>5.9343000205189997E-2</v>
      </c>
      <c r="I9" s="17">
        <v>9.6219630720774996E-2</v>
      </c>
      <c r="J9" s="17">
        <v>3.8340332413726801E-2</v>
      </c>
      <c r="K9" s="17">
        <v>1.7761261818190599E-2</v>
      </c>
      <c r="L9" s="17">
        <v>8.8119587478939707E-3</v>
      </c>
      <c r="M9" s="17"/>
      <c r="N9" s="17">
        <v>5.0628367039974601E-2</v>
      </c>
      <c r="O9" s="17">
        <v>2.94323590959902E-2</v>
      </c>
      <c r="P9" s="17">
        <v>3.87875004449868E-2</v>
      </c>
      <c r="Q9" s="17">
        <v>6.12322789516455E-2</v>
      </c>
      <c r="R9" s="17">
        <v>9.2276225519202906E-2</v>
      </c>
      <c r="S9" s="17"/>
      <c r="T9" s="17">
        <v>5.6018874669466298E-2</v>
      </c>
      <c r="U9" s="17">
        <v>3.9041450684838198E-2</v>
      </c>
      <c r="V9" s="17">
        <v>4.2999888759227903E-2</v>
      </c>
      <c r="W9" s="17">
        <v>5.1541084821532801E-2</v>
      </c>
      <c r="X9" s="17"/>
      <c r="Y9" s="17">
        <v>9.7890303920474805E-2</v>
      </c>
      <c r="Z9" s="17">
        <v>2.2653649923750001E-2</v>
      </c>
      <c r="AA9" s="17">
        <v>2.8311424001657301E-2</v>
      </c>
      <c r="AB9" s="17">
        <v>9.5574035172589604E-3</v>
      </c>
      <c r="AC9" s="17">
        <v>6.4240024797063894E-2</v>
      </c>
      <c r="AD9" s="17">
        <v>1.8266343315400699E-2</v>
      </c>
      <c r="AE9" s="17"/>
      <c r="AF9" s="17">
        <v>4.9495952816872302E-2</v>
      </c>
      <c r="AG9" s="17">
        <v>4.2077049044631602E-2</v>
      </c>
      <c r="AH9" s="17"/>
      <c r="AI9" s="17">
        <v>1.8776045820059001E-2</v>
      </c>
      <c r="AJ9" s="17">
        <v>5.2492347725336598E-2</v>
      </c>
      <c r="AK9" s="17">
        <v>2.6875026160424701E-2</v>
      </c>
      <c r="AL9" s="17">
        <v>1.48237832888769E-2</v>
      </c>
      <c r="AM9" s="17">
        <v>4.9967964424146097E-2</v>
      </c>
      <c r="AN9" s="17">
        <v>0.118539551372597</v>
      </c>
      <c r="AO9" s="17">
        <v>5.7405305045585601E-2</v>
      </c>
      <c r="AP9" s="17"/>
      <c r="AQ9" s="17">
        <v>5.7092362653421297E-2</v>
      </c>
      <c r="AR9" s="17">
        <v>3.9089754960186199E-2</v>
      </c>
      <c r="AS9" s="17"/>
      <c r="AT9" s="17">
        <v>4.19821012693503E-2</v>
      </c>
      <c r="AU9" s="17">
        <v>2.6965281988544702E-2</v>
      </c>
      <c r="AV9" s="17">
        <v>8.0243317584475504E-2</v>
      </c>
      <c r="AW9" s="17"/>
      <c r="AX9" s="17">
        <v>5.2477621096099103E-2</v>
      </c>
      <c r="AY9" s="17">
        <v>4.4255061483688199E-2</v>
      </c>
      <c r="AZ9" s="17"/>
      <c r="BA9" s="17">
        <v>0.134048693450255</v>
      </c>
      <c r="BB9" s="17">
        <v>3.2433476881073599E-2</v>
      </c>
      <c r="BC9" s="17">
        <v>3.40338873334807E-2</v>
      </c>
      <c r="BD9" s="17">
        <v>0.147710048241779</v>
      </c>
      <c r="BE9" s="17">
        <v>3.12410942731743E-2</v>
      </c>
      <c r="BF9" s="17"/>
      <c r="BG9" s="17">
        <v>5.6138378849101903E-2</v>
      </c>
      <c r="BH9" s="17">
        <v>6.07406101398624E-2</v>
      </c>
    </row>
    <row r="10" spans="2:60" x14ac:dyDescent="0.35">
      <c r="B10" s="18" t="s">
        <v>137</v>
      </c>
      <c r="C10" s="17">
        <v>0.14519992677614499</v>
      </c>
      <c r="D10" s="17">
        <v>0.167012420326381</v>
      </c>
      <c r="E10" s="17">
        <v>0.12551081926087301</v>
      </c>
      <c r="F10" s="17"/>
      <c r="G10" s="17">
        <v>0.172607856301772</v>
      </c>
      <c r="H10" s="17">
        <v>0.18573903149259299</v>
      </c>
      <c r="I10" s="17">
        <v>0.170092791336312</v>
      </c>
      <c r="J10" s="17">
        <v>0.12469984928116599</v>
      </c>
      <c r="K10" s="17">
        <v>0.11563141631200299</v>
      </c>
      <c r="L10" s="17">
        <v>0.113998324859251</v>
      </c>
      <c r="M10" s="17"/>
      <c r="N10" s="17">
        <v>0.13140357374110301</v>
      </c>
      <c r="O10" s="17">
        <v>0.120634673578845</v>
      </c>
      <c r="P10" s="17">
        <v>0.13092320170166799</v>
      </c>
      <c r="Q10" s="17">
        <v>0.22332971123770801</v>
      </c>
      <c r="R10" s="17">
        <v>0.197647713184541</v>
      </c>
      <c r="S10" s="17"/>
      <c r="T10" s="17">
        <v>0.13656264934096601</v>
      </c>
      <c r="U10" s="17">
        <v>0.106085423640483</v>
      </c>
      <c r="V10" s="17">
        <v>0.1624245649346</v>
      </c>
      <c r="W10" s="17">
        <v>0.15788517548946801</v>
      </c>
      <c r="X10" s="17"/>
      <c r="Y10" s="17">
        <v>0.19009859759384901</v>
      </c>
      <c r="Z10" s="17">
        <v>0.119203619844064</v>
      </c>
      <c r="AA10" s="17">
        <v>0.161012362299538</v>
      </c>
      <c r="AB10" s="17">
        <v>0.100436018655211</v>
      </c>
      <c r="AC10" s="17">
        <v>0.234017325890293</v>
      </c>
      <c r="AD10" s="17">
        <v>0.13282246604078499</v>
      </c>
      <c r="AE10" s="17"/>
      <c r="AF10" s="17">
        <v>0.15335161758731999</v>
      </c>
      <c r="AG10" s="17">
        <v>0.135025446495007</v>
      </c>
      <c r="AH10" s="17"/>
      <c r="AI10" s="17">
        <v>9.1528673666714105E-2</v>
      </c>
      <c r="AJ10" s="17">
        <v>0.15644388866592501</v>
      </c>
      <c r="AK10" s="17">
        <v>0.109527660787979</v>
      </c>
      <c r="AL10" s="17">
        <v>0.150518413855939</v>
      </c>
      <c r="AM10" s="17">
        <v>0.14504579535354201</v>
      </c>
      <c r="AN10" s="17">
        <v>0.22482792369222701</v>
      </c>
      <c r="AO10" s="17">
        <v>0.14875698647368599</v>
      </c>
      <c r="AP10" s="17"/>
      <c r="AQ10" s="17">
        <v>0.15631022675585499</v>
      </c>
      <c r="AR10" s="17">
        <v>0.16092786732571901</v>
      </c>
      <c r="AS10" s="17"/>
      <c r="AT10" s="17">
        <v>0.14730583987663401</v>
      </c>
      <c r="AU10" s="17">
        <v>0.12483077375726399</v>
      </c>
      <c r="AV10" s="17">
        <v>0.18222925692289699</v>
      </c>
      <c r="AW10" s="17"/>
      <c r="AX10" s="17">
        <v>0.13057478817468199</v>
      </c>
      <c r="AY10" s="17">
        <v>0.15048283037443799</v>
      </c>
      <c r="AZ10" s="17"/>
      <c r="BA10" s="17">
        <v>0.191217416237878</v>
      </c>
      <c r="BB10" s="17">
        <v>0.126670237833473</v>
      </c>
      <c r="BC10" s="17">
        <v>0.17676954073464399</v>
      </c>
      <c r="BD10" s="17">
        <v>0.253286537676922</v>
      </c>
      <c r="BE10" s="17">
        <v>4.8634607841234703E-2</v>
      </c>
      <c r="BF10" s="17"/>
      <c r="BG10" s="17">
        <v>0.14172786983042401</v>
      </c>
      <c r="BH10" s="17">
        <v>0.100469304089675</v>
      </c>
    </row>
    <row r="11" spans="2:60" x14ac:dyDescent="0.35">
      <c r="B11" s="18" t="s">
        <v>138</v>
      </c>
      <c r="C11" s="17">
        <v>0.38309975528467899</v>
      </c>
      <c r="D11" s="17">
        <v>0.40447731095426798</v>
      </c>
      <c r="E11" s="17">
        <v>0.367376769910986</v>
      </c>
      <c r="F11" s="17"/>
      <c r="G11" s="17">
        <v>0.29643406198614503</v>
      </c>
      <c r="H11" s="17">
        <v>0.32211274299568299</v>
      </c>
      <c r="I11" s="17">
        <v>0.326092406217596</v>
      </c>
      <c r="J11" s="17">
        <v>0.33446838658931399</v>
      </c>
      <c r="K11" s="17">
        <v>0.445706494094879</v>
      </c>
      <c r="L11" s="17">
        <v>0.51741001412411602</v>
      </c>
      <c r="M11" s="17"/>
      <c r="N11" s="17">
        <v>0.30659316813235299</v>
      </c>
      <c r="O11" s="17">
        <v>0.32951395958211299</v>
      </c>
      <c r="P11" s="17">
        <v>0.455042371722233</v>
      </c>
      <c r="Q11" s="17">
        <v>0.42356395793610402</v>
      </c>
      <c r="R11" s="17">
        <v>0.375391428784624</v>
      </c>
      <c r="S11" s="17"/>
      <c r="T11" s="17">
        <v>0.36530504336754099</v>
      </c>
      <c r="U11" s="17">
        <v>0.431675777333491</v>
      </c>
      <c r="V11" s="17">
        <v>0.36612929359403401</v>
      </c>
      <c r="W11" s="17">
        <v>0.38054872523820199</v>
      </c>
      <c r="X11" s="17"/>
      <c r="Y11" s="17">
        <v>0.31357783319808102</v>
      </c>
      <c r="Z11" s="17">
        <v>0.444004386026569</v>
      </c>
      <c r="AA11" s="17">
        <v>0.37854603311720098</v>
      </c>
      <c r="AB11" s="17">
        <v>0.40774882514357702</v>
      </c>
      <c r="AC11" s="17">
        <v>0.37313117504412602</v>
      </c>
      <c r="AD11" s="17">
        <v>0.34949348322111801</v>
      </c>
      <c r="AE11" s="17"/>
      <c r="AF11" s="17">
        <v>0.40535616460168999</v>
      </c>
      <c r="AG11" s="17">
        <v>0.355415117042922</v>
      </c>
      <c r="AH11" s="17"/>
      <c r="AI11" s="17">
        <v>0.25573725129660801</v>
      </c>
      <c r="AJ11" s="17">
        <v>0.34726649960108702</v>
      </c>
      <c r="AK11" s="17">
        <v>0.37722966055707302</v>
      </c>
      <c r="AL11" s="17">
        <v>0.42244227804492201</v>
      </c>
      <c r="AM11" s="17">
        <v>0.432520971741993</v>
      </c>
      <c r="AN11" s="17">
        <v>0.34579950139272497</v>
      </c>
      <c r="AO11" s="17">
        <v>0.56741042522020202</v>
      </c>
      <c r="AP11" s="17"/>
      <c r="AQ11" s="17">
        <v>0.38223664119349199</v>
      </c>
      <c r="AR11" s="17">
        <v>0.40604914113133</v>
      </c>
      <c r="AS11" s="17"/>
      <c r="AT11" s="17">
        <v>0.36973668188914199</v>
      </c>
      <c r="AU11" s="17">
        <v>0.40616684736637998</v>
      </c>
      <c r="AV11" s="17">
        <v>0.37663532265773397</v>
      </c>
      <c r="AW11" s="17"/>
      <c r="AX11" s="17">
        <v>0.41516467339567598</v>
      </c>
      <c r="AY11" s="17">
        <v>0.37151724137601699</v>
      </c>
      <c r="AZ11" s="17"/>
      <c r="BA11" s="17">
        <v>0.241481840952435</v>
      </c>
      <c r="BB11" s="17">
        <v>0.37391109153518698</v>
      </c>
      <c r="BC11" s="17">
        <v>0.41258322648165202</v>
      </c>
      <c r="BD11" s="17">
        <v>0.31523385919852098</v>
      </c>
      <c r="BE11" s="17">
        <v>0.48722342115414202</v>
      </c>
      <c r="BF11" s="17"/>
      <c r="BG11" s="17">
        <v>0.34301786010044</v>
      </c>
      <c r="BH11" s="17">
        <v>0.44366152213354798</v>
      </c>
    </row>
    <row r="12" spans="2:60" x14ac:dyDescent="0.35">
      <c r="B12" s="18" t="s">
        <v>139</v>
      </c>
      <c r="C12" s="17">
        <v>0.237833295875059</v>
      </c>
      <c r="D12" s="17">
        <v>0.216394775692582</v>
      </c>
      <c r="E12" s="17">
        <v>0.25648624226143502</v>
      </c>
      <c r="F12" s="17"/>
      <c r="G12" s="17">
        <v>0.25170812330571501</v>
      </c>
      <c r="H12" s="17">
        <v>0.23011941126060401</v>
      </c>
      <c r="I12" s="17">
        <v>0.200791355743836</v>
      </c>
      <c r="J12" s="17">
        <v>0.288929414190987</v>
      </c>
      <c r="K12" s="17">
        <v>0.24976130659745799</v>
      </c>
      <c r="L12" s="17">
        <v>0.21754142596121101</v>
      </c>
      <c r="M12" s="17"/>
      <c r="N12" s="17">
        <v>0.24756241372955101</v>
      </c>
      <c r="O12" s="17">
        <v>0.275834273137674</v>
      </c>
      <c r="P12" s="17">
        <v>0.21912619743678899</v>
      </c>
      <c r="Q12" s="17">
        <v>0.210109147549256</v>
      </c>
      <c r="R12" s="17">
        <v>0.22905436190296499</v>
      </c>
      <c r="S12" s="17"/>
      <c r="T12" s="17">
        <v>0.24304409466861199</v>
      </c>
      <c r="U12" s="17">
        <v>0.237321706259463</v>
      </c>
      <c r="V12" s="17">
        <v>0.239003546618928</v>
      </c>
      <c r="W12" s="17">
        <v>0.23271402131577801</v>
      </c>
      <c r="X12" s="17"/>
      <c r="Y12" s="17">
        <v>0.20745885033445399</v>
      </c>
      <c r="Z12" s="17">
        <v>0.25332846985090901</v>
      </c>
      <c r="AA12" s="17">
        <v>0.27979533000526002</v>
      </c>
      <c r="AB12" s="17">
        <v>0.26462203821215902</v>
      </c>
      <c r="AC12" s="17">
        <v>9.7822110044341701E-2</v>
      </c>
      <c r="AD12" s="17">
        <v>0.24554822588275799</v>
      </c>
      <c r="AE12" s="17"/>
      <c r="AF12" s="17">
        <v>0.228411309019521</v>
      </c>
      <c r="AG12" s="17">
        <v>0.25208141079503299</v>
      </c>
      <c r="AH12" s="17"/>
      <c r="AI12" s="17">
        <v>0.31778597786449903</v>
      </c>
      <c r="AJ12" s="17">
        <v>0.239871530545615</v>
      </c>
      <c r="AK12" s="17">
        <v>0.26914882022952002</v>
      </c>
      <c r="AL12" s="17">
        <v>0.209735190413503</v>
      </c>
      <c r="AM12" s="17">
        <v>0.231785799756555</v>
      </c>
      <c r="AN12" s="17">
        <v>0.188299802798569</v>
      </c>
      <c r="AO12" s="17">
        <v>0.136135754498041</v>
      </c>
      <c r="AP12" s="17"/>
      <c r="AQ12" s="17">
        <v>0.23727343841145701</v>
      </c>
      <c r="AR12" s="17">
        <v>0.22364310471722601</v>
      </c>
      <c r="AS12" s="17"/>
      <c r="AT12" s="17">
        <v>0.230540333076551</v>
      </c>
      <c r="AU12" s="17">
        <v>0.247854508025555</v>
      </c>
      <c r="AV12" s="17">
        <v>0.22630814322189999</v>
      </c>
      <c r="AW12" s="17"/>
      <c r="AX12" s="17">
        <v>0.22359768400218299</v>
      </c>
      <c r="AY12" s="17">
        <v>0.242975494334607</v>
      </c>
      <c r="AZ12" s="17"/>
      <c r="BA12" s="17">
        <v>0.22806546262475</v>
      </c>
      <c r="BB12" s="17">
        <v>0.2781782319651</v>
      </c>
      <c r="BC12" s="17">
        <v>0.225102472740938</v>
      </c>
      <c r="BD12" s="17">
        <v>0.20322536442804801</v>
      </c>
      <c r="BE12" s="17">
        <v>0.23909029514199101</v>
      </c>
      <c r="BF12" s="17"/>
      <c r="BG12" s="17">
        <v>0.266487873722832</v>
      </c>
      <c r="BH12" s="17">
        <v>0.23000634567217099</v>
      </c>
    </row>
    <row r="13" spans="2:60" x14ac:dyDescent="0.35">
      <c r="B13" s="18" t="s">
        <v>140</v>
      </c>
      <c r="C13" s="17">
        <v>0.106106963810445</v>
      </c>
      <c r="D13" s="17">
        <v>9.8545693520181901E-2</v>
      </c>
      <c r="E13" s="17">
        <v>0.10902876070740899</v>
      </c>
      <c r="F13" s="17"/>
      <c r="G13" s="17">
        <v>0.120707212103077</v>
      </c>
      <c r="H13" s="17">
        <v>0.14560392885180401</v>
      </c>
      <c r="I13" s="17">
        <v>0.11818945935144</v>
      </c>
      <c r="J13" s="17">
        <v>0.114789998528926</v>
      </c>
      <c r="K13" s="17">
        <v>9.37012516193899E-2</v>
      </c>
      <c r="L13" s="17">
        <v>5.7688955085423502E-2</v>
      </c>
      <c r="M13" s="17"/>
      <c r="N13" s="17">
        <v>0.147249434952057</v>
      </c>
      <c r="O13" s="17">
        <v>0.14975180492113299</v>
      </c>
      <c r="P13" s="17">
        <v>9.1464293759253995E-2</v>
      </c>
      <c r="Q13" s="17">
        <v>4.3160706080887498E-2</v>
      </c>
      <c r="R13" s="17">
        <v>5.2824735581497001E-2</v>
      </c>
      <c r="S13" s="17"/>
      <c r="T13" s="17">
        <v>0.104071898047017</v>
      </c>
      <c r="U13" s="17">
        <v>0.11057545110280401</v>
      </c>
      <c r="V13" s="17">
        <v>0.10371904421247501</v>
      </c>
      <c r="W13" s="17">
        <v>0.107472499787876</v>
      </c>
      <c r="X13" s="17"/>
      <c r="Y13" s="17">
        <v>0.102063951807214</v>
      </c>
      <c r="Z13" s="17">
        <v>9.1558625353959394E-2</v>
      </c>
      <c r="AA13" s="17">
        <v>0.111327608753528</v>
      </c>
      <c r="AB13" s="17">
        <v>0.144318358402726</v>
      </c>
      <c r="AC13" s="17">
        <v>0.23078936422417401</v>
      </c>
      <c r="AD13" s="17">
        <v>0.12532645790088501</v>
      </c>
      <c r="AE13" s="17"/>
      <c r="AF13" s="17">
        <v>8.8964482870869596E-2</v>
      </c>
      <c r="AG13" s="17">
        <v>0.12807478572035499</v>
      </c>
      <c r="AH13" s="17"/>
      <c r="AI13" s="17">
        <v>0.11116006792244899</v>
      </c>
      <c r="AJ13" s="17">
        <v>0.122521187805484</v>
      </c>
      <c r="AK13" s="17">
        <v>0.127813777446424</v>
      </c>
      <c r="AL13" s="17">
        <v>0.13955499773873001</v>
      </c>
      <c r="AM13" s="17">
        <v>8.4829301992539394E-2</v>
      </c>
      <c r="AN13" s="17">
        <v>4.8230378806786801E-2</v>
      </c>
      <c r="AO13" s="17">
        <v>4.2705602917698898E-2</v>
      </c>
      <c r="AP13" s="17"/>
      <c r="AQ13" s="17">
        <v>8.9183351597092106E-2</v>
      </c>
      <c r="AR13" s="17">
        <v>0.105908978207916</v>
      </c>
      <c r="AS13" s="17"/>
      <c r="AT13" s="17">
        <v>0.13997303164139199</v>
      </c>
      <c r="AU13" s="17">
        <v>0.105711392315942</v>
      </c>
      <c r="AV13" s="17">
        <v>8.2815221668286795E-2</v>
      </c>
      <c r="AW13" s="17"/>
      <c r="AX13" s="17">
        <v>9.2904553505653895E-2</v>
      </c>
      <c r="AY13" s="17">
        <v>0.11087594842015901</v>
      </c>
      <c r="AZ13" s="17"/>
      <c r="BA13" s="17">
        <v>0.13761395202828999</v>
      </c>
      <c r="BB13" s="17">
        <v>0.14131170127005599</v>
      </c>
      <c r="BC13" s="17">
        <v>7.1779687553750096E-2</v>
      </c>
      <c r="BD13" s="17">
        <v>5.4778565705125203E-2</v>
      </c>
      <c r="BE13" s="17">
        <v>0.11060728512766201</v>
      </c>
      <c r="BF13" s="17"/>
      <c r="BG13" s="17">
        <v>0.140449086533426</v>
      </c>
      <c r="BH13" s="17">
        <v>9.6466862823654895E-2</v>
      </c>
    </row>
    <row r="14" spans="2:60" x14ac:dyDescent="0.35">
      <c r="B14" s="18" t="s">
        <v>114</v>
      </c>
      <c r="C14" s="19">
        <v>8.1323014768552707E-2</v>
      </c>
      <c r="D14" s="19">
        <v>5.0682078666525E-2</v>
      </c>
      <c r="E14" s="19">
        <v>0.110052937155284</v>
      </c>
      <c r="F14" s="19"/>
      <c r="G14" s="19">
        <v>8.4093899285410806E-2</v>
      </c>
      <c r="H14" s="19">
        <v>5.7081885194126297E-2</v>
      </c>
      <c r="I14" s="19">
        <v>8.8614356630040803E-2</v>
      </c>
      <c r="J14" s="19">
        <v>9.8772018995880895E-2</v>
      </c>
      <c r="K14" s="19">
        <v>7.7438269558079698E-2</v>
      </c>
      <c r="L14" s="19">
        <v>8.4549321222104498E-2</v>
      </c>
      <c r="M14" s="19"/>
      <c r="N14" s="19">
        <v>0.116563042404962</v>
      </c>
      <c r="O14" s="19">
        <v>9.4832929684244893E-2</v>
      </c>
      <c r="P14" s="19">
        <v>6.4656434935068993E-2</v>
      </c>
      <c r="Q14" s="19">
        <v>3.8604198244398598E-2</v>
      </c>
      <c r="R14" s="19">
        <v>5.2805535027170301E-2</v>
      </c>
      <c r="S14" s="19"/>
      <c r="T14" s="19">
        <v>9.4997439906398001E-2</v>
      </c>
      <c r="U14" s="19">
        <v>7.5300190978921197E-2</v>
      </c>
      <c r="V14" s="19">
        <v>8.5723661880735005E-2</v>
      </c>
      <c r="W14" s="19">
        <v>6.9838493347142996E-2</v>
      </c>
      <c r="X14" s="19"/>
      <c r="Y14" s="19">
        <v>8.8910463145926794E-2</v>
      </c>
      <c r="Z14" s="19">
        <v>6.9251249000748402E-2</v>
      </c>
      <c r="AA14" s="19">
        <v>4.1007241822815697E-2</v>
      </c>
      <c r="AB14" s="19">
        <v>7.3317356069067294E-2</v>
      </c>
      <c r="AC14" s="19">
        <v>0</v>
      </c>
      <c r="AD14" s="19">
        <v>0.12854302363905401</v>
      </c>
      <c r="AE14" s="19"/>
      <c r="AF14" s="19">
        <v>7.4420473103726598E-2</v>
      </c>
      <c r="AG14" s="19">
        <v>8.7326190902051695E-2</v>
      </c>
      <c r="AH14" s="19"/>
      <c r="AI14" s="19">
        <v>0.205011983429671</v>
      </c>
      <c r="AJ14" s="19">
        <v>8.14045456565516E-2</v>
      </c>
      <c r="AK14" s="19">
        <v>8.9405054818579494E-2</v>
      </c>
      <c r="AL14" s="19">
        <v>6.2925336658028602E-2</v>
      </c>
      <c r="AM14" s="19">
        <v>5.5850166731224199E-2</v>
      </c>
      <c r="AN14" s="19">
        <v>7.4302841937095396E-2</v>
      </c>
      <c r="AO14" s="19">
        <v>4.7585925844786499E-2</v>
      </c>
      <c r="AP14" s="19"/>
      <c r="AQ14" s="19">
        <v>7.7903979388682501E-2</v>
      </c>
      <c r="AR14" s="19">
        <v>6.43811536576228E-2</v>
      </c>
      <c r="AS14" s="19"/>
      <c r="AT14" s="19">
        <v>7.0462012246930703E-2</v>
      </c>
      <c r="AU14" s="19">
        <v>8.8471196546314607E-2</v>
      </c>
      <c r="AV14" s="19">
        <v>5.17687379447061E-2</v>
      </c>
      <c r="AW14" s="19"/>
      <c r="AX14" s="19">
        <v>8.5280679825706099E-2</v>
      </c>
      <c r="AY14" s="19">
        <v>7.9893424011089301E-2</v>
      </c>
      <c r="AZ14" s="19"/>
      <c r="BA14" s="19">
        <v>6.7572634706392201E-2</v>
      </c>
      <c r="BB14" s="19">
        <v>4.7495260515111097E-2</v>
      </c>
      <c r="BC14" s="19">
        <v>7.97311851555354E-2</v>
      </c>
      <c r="BD14" s="19">
        <v>2.5765624749604699E-2</v>
      </c>
      <c r="BE14" s="19">
        <v>8.3203296461795903E-2</v>
      </c>
      <c r="BF14" s="19"/>
      <c r="BG14" s="19">
        <v>5.2178930963775801E-2</v>
      </c>
      <c r="BH14" s="19">
        <v>6.8655355141088795E-2</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136</v>
      </c>
      <c r="C9" s="17">
        <v>6.24207449129036E-2</v>
      </c>
      <c r="D9" s="17">
        <v>7.6639983947882795E-2</v>
      </c>
      <c r="E9" s="17">
        <v>4.9895730648214502E-2</v>
      </c>
      <c r="F9" s="17"/>
      <c r="G9" s="17">
        <v>0.15319143906977201</v>
      </c>
      <c r="H9" s="17">
        <v>6.4333465827181899E-2</v>
      </c>
      <c r="I9" s="17">
        <v>9.3209459219722304E-2</v>
      </c>
      <c r="J9" s="17">
        <v>6.8105375513290101E-2</v>
      </c>
      <c r="K9" s="17">
        <v>1.1765173863879E-2</v>
      </c>
      <c r="L9" s="17">
        <v>1.9808245840849299E-2</v>
      </c>
      <c r="M9" s="17"/>
      <c r="N9" s="17">
        <v>4.8040043542407998E-2</v>
      </c>
      <c r="O9" s="17">
        <v>5.94473082330449E-2</v>
      </c>
      <c r="P9" s="17">
        <v>7.0751270216806703E-2</v>
      </c>
      <c r="Q9" s="17">
        <v>5.1294185101913102E-2</v>
      </c>
      <c r="R9" s="17">
        <v>0.101064800917939</v>
      </c>
      <c r="S9" s="17"/>
      <c r="T9" s="17">
        <v>5.3518301998827601E-2</v>
      </c>
      <c r="U9" s="17">
        <v>5.5422758401623001E-2</v>
      </c>
      <c r="V9" s="17">
        <v>5.4612161930986301E-2</v>
      </c>
      <c r="W9" s="17">
        <v>8.7267210102995499E-2</v>
      </c>
      <c r="X9" s="17"/>
      <c r="Y9" s="17">
        <v>9.0613431554595503E-2</v>
      </c>
      <c r="Z9" s="17">
        <v>5.13788565401384E-2</v>
      </c>
      <c r="AA9" s="17">
        <v>8.0719184156178903E-2</v>
      </c>
      <c r="AB9" s="17">
        <v>4.1982723483640197E-2</v>
      </c>
      <c r="AC9" s="17">
        <v>6.4240024797063894E-2</v>
      </c>
      <c r="AD9" s="17">
        <v>3.1541515646893101E-2</v>
      </c>
      <c r="AE9" s="17"/>
      <c r="AF9" s="17">
        <v>5.8579999253699201E-2</v>
      </c>
      <c r="AG9" s="17">
        <v>6.9043167852483003E-2</v>
      </c>
      <c r="AH9" s="17"/>
      <c r="AI9" s="17">
        <v>3.01435447242464E-2</v>
      </c>
      <c r="AJ9" s="17">
        <v>7.8349259745889202E-2</v>
      </c>
      <c r="AK9" s="17">
        <v>5.1980137109170599E-2</v>
      </c>
      <c r="AL9" s="17">
        <v>4.7432859713547701E-2</v>
      </c>
      <c r="AM9" s="17">
        <v>6.0471453657995201E-2</v>
      </c>
      <c r="AN9" s="17">
        <v>9.9563882465889694E-2</v>
      </c>
      <c r="AO9" s="17">
        <v>3.1618412335337499E-2</v>
      </c>
      <c r="AP9" s="17"/>
      <c r="AQ9" s="17">
        <v>7.1558579696722996E-2</v>
      </c>
      <c r="AR9" s="17">
        <v>6.4579534406445593E-2</v>
      </c>
      <c r="AS9" s="17"/>
      <c r="AT9" s="17">
        <v>6.1527863345269003E-2</v>
      </c>
      <c r="AU9" s="17">
        <v>4.5923965282781101E-2</v>
      </c>
      <c r="AV9" s="17">
        <v>8.89352419131203E-2</v>
      </c>
      <c r="AW9" s="17"/>
      <c r="AX9" s="17">
        <v>4.9894460082984898E-2</v>
      </c>
      <c r="AY9" s="17">
        <v>6.6945498968540296E-2</v>
      </c>
      <c r="AZ9" s="17"/>
      <c r="BA9" s="17">
        <v>0.14898874151544</v>
      </c>
      <c r="BB9" s="17">
        <v>4.5851499824005999E-2</v>
      </c>
      <c r="BC9" s="17">
        <v>5.0701158149302997E-2</v>
      </c>
      <c r="BD9" s="17">
        <v>0.16262579831381599</v>
      </c>
      <c r="BE9" s="17">
        <v>5.7980607951165102E-2</v>
      </c>
      <c r="BF9" s="17"/>
      <c r="BG9" s="17">
        <v>6.9911461373994704E-2</v>
      </c>
      <c r="BH9" s="17">
        <v>8.4485374657559106E-2</v>
      </c>
    </row>
    <row r="10" spans="2:60" x14ac:dyDescent="0.35">
      <c r="B10" s="18" t="s">
        <v>137</v>
      </c>
      <c r="C10" s="17">
        <v>0.15409317231094299</v>
      </c>
      <c r="D10" s="17">
        <v>0.178796541206141</v>
      </c>
      <c r="E10" s="17">
        <v>0.13304504002287901</v>
      </c>
      <c r="F10" s="17"/>
      <c r="G10" s="17">
        <v>0.18133749989453901</v>
      </c>
      <c r="H10" s="17">
        <v>0.19622312485566101</v>
      </c>
      <c r="I10" s="17">
        <v>0.17268780418329499</v>
      </c>
      <c r="J10" s="17">
        <v>0.128336676706374</v>
      </c>
      <c r="K10" s="17">
        <v>0.14513709623128401</v>
      </c>
      <c r="L10" s="17">
        <v>0.114315240093007</v>
      </c>
      <c r="M10" s="17"/>
      <c r="N10" s="17">
        <v>0.12400565883387001</v>
      </c>
      <c r="O10" s="17">
        <v>0.14066648854251701</v>
      </c>
      <c r="P10" s="17">
        <v>0.150871118113276</v>
      </c>
      <c r="Q10" s="17">
        <v>0.24263409795438101</v>
      </c>
      <c r="R10" s="17">
        <v>0.15590925870658201</v>
      </c>
      <c r="S10" s="17"/>
      <c r="T10" s="17">
        <v>0.138240068449348</v>
      </c>
      <c r="U10" s="17">
        <v>0.15438280062443499</v>
      </c>
      <c r="V10" s="17">
        <v>0.153553776399524</v>
      </c>
      <c r="W10" s="17">
        <v>0.16595507437815701</v>
      </c>
      <c r="X10" s="17"/>
      <c r="Y10" s="17">
        <v>0.178032024331231</v>
      </c>
      <c r="Z10" s="17">
        <v>0.160010009625247</v>
      </c>
      <c r="AA10" s="17">
        <v>0.14235575776582901</v>
      </c>
      <c r="AB10" s="17">
        <v>9.4313533210528405E-2</v>
      </c>
      <c r="AC10" s="17">
        <v>9.9715610810790695E-2</v>
      </c>
      <c r="AD10" s="17">
        <v>0.122626636412632</v>
      </c>
      <c r="AE10" s="17"/>
      <c r="AF10" s="17">
        <v>0.157741896443788</v>
      </c>
      <c r="AG10" s="17">
        <v>0.15046717205775301</v>
      </c>
      <c r="AH10" s="17"/>
      <c r="AI10" s="17">
        <v>5.1865378668970202E-2</v>
      </c>
      <c r="AJ10" s="17">
        <v>0.167155118804897</v>
      </c>
      <c r="AK10" s="17">
        <v>0.12753801591095901</v>
      </c>
      <c r="AL10" s="17">
        <v>0.16022763459139999</v>
      </c>
      <c r="AM10" s="17">
        <v>0.16129775009959499</v>
      </c>
      <c r="AN10" s="17">
        <v>0.225819881165639</v>
      </c>
      <c r="AO10" s="17">
        <v>0.151847514063573</v>
      </c>
      <c r="AP10" s="17"/>
      <c r="AQ10" s="17">
        <v>0.180317648950828</v>
      </c>
      <c r="AR10" s="17">
        <v>0.13598639402252599</v>
      </c>
      <c r="AS10" s="17"/>
      <c r="AT10" s="17">
        <v>0.17403685731648399</v>
      </c>
      <c r="AU10" s="17">
        <v>0.12987384620603101</v>
      </c>
      <c r="AV10" s="17">
        <v>0.187533425112243</v>
      </c>
      <c r="AW10" s="17"/>
      <c r="AX10" s="17">
        <v>0.157302616317404</v>
      </c>
      <c r="AY10" s="17">
        <v>0.15293385452584099</v>
      </c>
      <c r="AZ10" s="17"/>
      <c r="BA10" s="17">
        <v>0.14001222048956699</v>
      </c>
      <c r="BB10" s="17">
        <v>0.146657014955064</v>
      </c>
      <c r="BC10" s="17">
        <v>0.18106551855823499</v>
      </c>
      <c r="BD10" s="17">
        <v>0.28558032376739301</v>
      </c>
      <c r="BE10" s="17">
        <v>8.5022598046036901E-2</v>
      </c>
      <c r="BF10" s="17"/>
      <c r="BG10" s="17">
        <v>0.14510691048527699</v>
      </c>
      <c r="BH10" s="17">
        <v>0.13582030516461199</v>
      </c>
    </row>
    <row r="11" spans="2:60" x14ac:dyDescent="0.35">
      <c r="B11" s="18" t="s">
        <v>138</v>
      </c>
      <c r="C11" s="17">
        <v>0.310405650638374</v>
      </c>
      <c r="D11" s="17">
        <v>0.32625680969460602</v>
      </c>
      <c r="E11" s="17">
        <v>0.29791769955636999</v>
      </c>
      <c r="F11" s="17"/>
      <c r="G11" s="17">
        <v>0.24154053906696801</v>
      </c>
      <c r="H11" s="17">
        <v>0.26831790863017102</v>
      </c>
      <c r="I11" s="17">
        <v>0.26674103005923999</v>
      </c>
      <c r="J11" s="17">
        <v>0.29927181434590899</v>
      </c>
      <c r="K11" s="17">
        <v>0.37867483488063902</v>
      </c>
      <c r="L11" s="17">
        <v>0.37502842319914897</v>
      </c>
      <c r="M11" s="17"/>
      <c r="N11" s="17">
        <v>0.29927399579722103</v>
      </c>
      <c r="O11" s="17">
        <v>0.24735150593611899</v>
      </c>
      <c r="P11" s="17">
        <v>0.33211316843609601</v>
      </c>
      <c r="Q11" s="17">
        <v>0.35299067970731501</v>
      </c>
      <c r="R11" s="17">
        <v>0.36301688627015999</v>
      </c>
      <c r="S11" s="17"/>
      <c r="T11" s="17">
        <v>0.28956544655889899</v>
      </c>
      <c r="U11" s="17">
        <v>0.32636482445938603</v>
      </c>
      <c r="V11" s="17">
        <v>0.316607803790388</v>
      </c>
      <c r="W11" s="17">
        <v>0.301443535154928</v>
      </c>
      <c r="X11" s="17"/>
      <c r="Y11" s="17">
        <v>0.26422964908697799</v>
      </c>
      <c r="Z11" s="17">
        <v>0.33875851029742898</v>
      </c>
      <c r="AA11" s="17">
        <v>0.27099018454299401</v>
      </c>
      <c r="AB11" s="17">
        <v>0.34369962453023001</v>
      </c>
      <c r="AC11" s="17">
        <v>0.22167540246301201</v>
      </c>
      <c r="AD11" s="17">
        <v>0.33532681508118001</v>
      </c>
      <c r="AE11" s="17"/>
      <c r="AF11" s="17">
        <v>0.33143041716586003</v>
      </c>
      <c r="AG11" s="17">
        <v>0.28390727120496001</v>
      </c>
      <c r="AH11" s="17"/>
      <c r="AI11" s="17">
        <v>0.209650322666872</v>
      </c>
      <c r="AJ11" s="17">
        <v>0.285557297675953</v>
      </c>
      <c r="AK11" s="17">
        <v>0.30596397023455202</v>
      </c>
      <c r="AL11" s="17">
        <v>0.31133737055430299</v>
      </c>
      <c r="AM11" s="17">
        <v>0.36449460277722801</v>
      </c>
      <c r="AN11" s="17">
        <v>0.30029636094438</v>
      </c>
      <c r="AO11" s="17">
        <v>0.35208688586870202</v>
      </c>
      <c r="AP11" s="17"/>
      <c r="AQ11" s="17">
        <v>0.30024846754491702</v>
      </c>
      <c r="AR11" s="17">
        <v>0.33519195193957002</v>
      </c>
      <c r="AS11" s="17"/>
      <c r="AT11" s="17">
        <v>0.30255928675735699</v>
      </c>
      <c r="AU11" s="17">
        <v>0.31121102312976601</v>
      </c>
      <c r="AV11" s="17">
        <v>0.33986632759544799</v>
      </c>
      <c r="AW11" s="17"/>
      <c r="AX11" s="17">
        <v>0.31917824151690699</v>
      </c>
      <c r="AY11" s="17">
        <v>0.30723680874350801</v>
      </c>
      <c r="AZ11" s="17"/>
      <c r="BA11" s="17">
        <v>0.21877357789027799</v>
      </c>
      <c r="BB11" s="17">
        <v>0.30172149965789402</v>
      </c>
      <c r="BC11" s="17">
        <v>0.31656255634521702</v>
      </c>
      <c r="BD11" s="17">
        <v>0.29216393845799099</v>
      </c>
      <c r="BE11" s="17">
        <v>0.43442499980268301</v>
      </c>
      <c r="BF11" s="17"/>
      <c r="BG11" s="17">
        <v>0.28237132337190102</v>
      </c>
      <c r="BH11" s="17">
        <v>0.39839280157858897</v>
      </c>
    </row>
    <row r="12" spans="2:60" x14ac:dyDescent="0.35">
      <c r="B12" s="18" t="s">
        <v>139</v>
      </c>
      <c r="C12" s="17">
        <v>0.26809368947116102</v>
      </c>
      <c r="D12" s="17">
        <v>0.248563004411572</v>
      </c>
      <c r="E12" s="17">
        <v>0.28795547532625498</v>
      </c>
      <c r="F12" s="17"/>
      <c r="G12" s="17">
        <v>0.18236704740606999</v>
      </c>
      <c r="H12" s="17">
        <v>0.25097211662174701</v>
      </c>
      <c r="I12" s="17">
        <v>0.273919558083773</v>
      </c>
      <c r="J12" s="17">
        <v>0.29257790499866199</v>
      </c>
      <c r="K12" s="17">
        <v>0.26183825440788699</v>
      </c>
      <c r="L12" s="17">
        <v>0.31401281805384101</v>
      </c>
      <c r="M12" s="17"/>
      <c r="N12" s="17">
        <v>0.27643855892497599</v>
      </c>
      <c r="O12" s="17">
        <v>0.289462271908077</v>
      </c>
      <c r="P12" s="17">
        <v>0.27144018257470298</v>
      </c>
      <c r="Q12" s="17">
        <v>0.239445221665362</v>
      </c>
      <c r="R12" s="17">
        <v>0.23925545276544299</v>
      </c>
      <c r="S12" s="17"/>
      <c r="T12" s="17">
        <v>0.29393693621823003</v>
      </c>
      <c r="U12" s="17">
        <v>0.25568248210801497</v>
      </c>
      <c r="V12" s="17">
        <v>0.26643970814398799</v>
      </c>
      <c r="W12" s="17">
        <v>0.26317220981393202</v>
      </c>
      <c r="X12" s="17"/>
      <c r="Y12" s="17">
        <v>0.26343452253303301</v>
      </c>
      <c r="Z12" s="17">
        <v>0.26271205197757203</v>
      </c>
      <c r="AA12" s="17">
        <v>0.25831887678292598</v>
      </c>
      <c r="AB12" s="17">
        <v>0.28967157782589198</v>
      </c>
      <c r="AC12" s="17">
        <v>0.42102096755483898</v>
      </c>
      <c r="AD12" s="17">
        <v>0.27321979281947101</v>
      </c>
      <c r="AE12" s="17"/>
      <c r="AF12" s="17">
        <v>0.27111309753500201</v>
      </c>
      <c r="AG12" s="17">
        <v>0.26358971078795501</v>
      </c>
      <c r="AH12" s="17"/>
      <c r="AI12" s="17">
        <v>0.32972341762891</v>
      </c>
      <c r="AJ12" s="17">
        <v>0.25002850229620799</v>
      </c>
      <c r="AK12" s="17">
        <v>0.29252426786182101</v>
      </c>
      <c r="AL12" s="17">
        <v>0.24328150416504299</v>
      </c>
      <c r="AM12" s="17">
        <v>0.26281411763102203</v>
      </c>
      <c r="AN12" s="17">
        <v>0.24486184478404299</v>
      </c>
      <c r="AO12" s="17">
        <v>0.32360262702261</v>
      </c>
      <c r="AP12" s="17"/>
      <c r="AQ12" s="17">
        <v>0.27503612637383701</v>
      </c>
      <c r="AR12" s="17">
        <v>0.26483806489564499</v>
      </c>
      <c r="AS12" s="17"/>
      <c r="AT12" s="17">
        <v>0.26850634051557098</v>
      </c>
      <c r="AU12" s="17">
        <v>0.28664958815312203</v>
      </c>
      <c r="AV12" s="17">
        <v>0.23108583909501901</v>
      </c>
      <c r="AW12" s="17"/>
      <c r="AX12" s="17">
        <v>0.26161718549686902</v>
      </c>
      <c r="AY12" s="17">
        <v>0.27043313712239397</v>
      </c>
      <c r="AZ12" s="17"/>
      <c r="BA12" s="17">
        <v>0.26260124676171398</v>
      </c>
      <c r="BB12" s="17">
        <v>0.29857208989358403</v>
      </c>
      <c r="BC12" s="17">
        <v>0.28971342659718002</v>
      </c>
      <c r="BD12" s="17">
        <v>0.16019286322468601</v>
      </c>
      <c r="BE12" s="17">
        <v>0.20984612723144899</v>
      </c>
      <c r="BF12" s="17"/>
      <c r="BG12" s="17">
        <v>0.290180774705393</v>
      </c>
      <c r="BH12" s="17">
        <v>0.19726983801883</v>
      </c>
    </row>
    <row r="13" spans="2:60" x14ac:dyDescent="0.35">
      <c r="B13" s="18" t="s">
        <v>140</v>
      </c>
      <c r="C13" s="17">
        <v>0.108448921158807</v>
      </c>
      <c r="D13" s="17">
        <v>9.1944463764685694E-2</v>
      </c>
      <c r="E13" s="17">
        <v>0.119142790006804</v>
      </c>
      <c r="F13" s="17"/>
      <c r="G13" s="17">
        <v>0.121254613731808</v>
      </c>
      <c r="H13" s="17">
        <v>0.14953033042501301</v>
      </c>
      <c r="I13" s="17">
        <v>0.10937746952175301</v>
      </c>
      <c r="J13" s="17">
        <v>0.111573874621651</v>
      </c>
      <c r="K13" s="17">
        <v>8.8813933580920698E-2</v>
      </c>
      <c r="L13" s="17">
        <v>7.8383492371476807E-2</v>
      </c>
      <c r="M13" s="17"/>
      <c r="N13" s="17">
        <v>0.14603278836607</v>
      </c>
      <c r="O13" s="17">
        <v>0.15154142968992201</v>
      </c>
      <c r="P13" s="17">
        <v>9.3639786984231602E-2</v>
      </c>
      <c r="Q13" s="17">
        <v>5.4448997034380803E-2</v>
      </c>
      <c r="R13" s="17">
        <v>4.9305647674812499E-2</v>
      </c>
      <c r="S13" s="17"/>
      <c r="T13" s="17">
        <v>0.115323875388161</v>
      </c>
      <c r="U13" s="17">
        <v>0.109345804294276</v>
      </c>
      <c r="V13" s="17">
        <v>0.107493282067309</v>
      </c>
      <c r="W13" s="17">
        <v>0.10431159169849601</v>
      </c>
      <c r="X13" s="17"/>
      <c r="Y13" s="17">
        <v>0.106150066760482</v>
      </c>
      <c r="Z13" s="17">
        <v>9.7597981327784897E-2</v>
      </c>
      <c r="AA13" s="17">
        <v>0.111731021845848</v>
      </c>
      <c r="AB13" s="17">
        <v>0.13275116611219401</v>
      </c>
      <c r="AC13" s="17">
        <v>0.142919988810225</v>
      </c>
      <c r="AD13" s="17">
        <v>0.12917493905147301</v>
      </c>
      <c r="AE13" s="17"/>
      <c r="AF13" s="17">
        <v>9.8426567954189706E-2</v>
      </c>
      <c r="AG13" s="17">
        <v>0.120382881916687</v>
      </c>
      <c r="AH13" s="17"/>
      <c r="AI13" s="17">
        <v>0.20994242284397499</v>
      </c>
      <c r="AJ13" s="17">
        <v>0.11735815567652</v>
      </c>
      <c r="AK13" s="17">
        <v>0.11768787769664101</v>
      </c>
      <c r="AL13" s="17">
        <v>0.14234985585709301</v>
      </c>
      <c r="AM13" s="17">
        <v>7.2800583326711493E-2</v>
      </c>
      <c r="AN13" s="17">
        <v>5.5355347688371498E-2</v>
      </c>
      <c r="AO13" s="17">
        <v>7.5207802069295504E-2</v>
      </c>
      <c r="AP13" s="17"/>
      <c r="AQ13" s="17">
        <v>7.4577193663407398E-2</v>
      </c>
      <c r="AR13" s="17">
        <v>0.119690679979137</v>
      </c>
      <c r="AS13" s="17"/>
      <c r="AT13" s="17">
        <v>0.119920405705688</v>
      </c>
      <c r="AU13" s="17">
        <v>0.112725753132927</v>
      </c>
      <c r="AV13" s="17">
        <v>8.9294649540228102E-2</v>
      </c>
      <c r="AW13" s="17"/>
      <c r="AX13" s="17">
        <v>0.10320402600305099</v>
      </c>
      <c r="AY13" s="17">
        <v>0.110343486143527</v>
      </c>
      <c r="AZ13" s="17"/>
      <c r="BA13" s="17">
        <v>0.16854620513708499</v>
      </c>
      <c r="BB13" s="17">
        <v>0.14363212108668799</v>
      </c>
      <c r="BC13" s="17">
        <v>7.1333724737975696E-2</v>
      </c>
      <c r="BD13" s="17">
        <v>4.9044415087012801E-2</v>
      </c>
      <c r="BE13" s="17">
        <v>0.105021376195561</v>
      </c>
      <c r="BF13" s="17"/>
      <c r="BG13" s="17">
        <v>0.14944410417325399</v>
      </c>
      <c r="BH13" s="17">
        <v>9.0843406907404597E-2</v>
      </c>
    </row>
    <row r="14" spans="2:60" x14ac:dyDescent="0.35">
      <c r="B14" s="18" t="s">
        <v>114</v>
      </c>
      <c r="C14" s="19">
        <v>9.6537821507810498E-2</v>
      </c>
      <c r="D14" s="19">
        <v>7.7799196975113505E-2</v>
      </c>
      <c r="E14" s="19">
        <v>0.112043264439478</v>
      </c>
      <c r="F14" s="19"/>
      <c r="G14" s="19">
        <v>0.120308860830843</v>
      </c>
      <c r="H14" s="19">
        <v>7.0623053640226904E-2</v>
      </c>
      <c r="I14" s="19">
        <v>8.4064678932216794E-2</v>
      </c>
      <c r="J14" s="19">
        <v>0.10013435381411399</v>
      </c>
      <c r="K14" s="19">
        <v>0.11377070703539099</v>
      </c>
      <c r="L14" s="19">
        <v>9.8451780441678099E-2</v>
      </c>
      <c r="M14" s="19"/>
      <c r="N14" s="19">
        <v>0.10620895453545499</v>
      </c>
      <c r="O14" s="19">
        <v>0.111530995690319</v>
      </c>
      <c r="P14" s="19">
        <v>8.1184473674887001E-2</v>
      </c>
      <c r="Q14" s="19">
        <v>5.9186818536648499E-2</v>
      </c>
      <c r="R14" s="19">
        <v>9.1447953665064599E-2</v>
      </c>
      <c r="S14" s="19"/>
      <c r="T14" s="19">
        <v>0.109415371386535</v>
      </c>
      <c r="U14" s="19">
        <v>9.8801330112263802E-2</v>
      </c>
      <c r="V14" s="19">
        <v>0.101293267667805</v>
      </c>
      <c r="W14" s="19">
        <v>7.7850378851491403E-2</v>
      </c>
      <c r="X14" s="19"/>
      <c r="Y14" s="19">
        <v>9.7540305733680693E-2</v>
      </c>
      <c r="Z14" s="19">
        <v>8.95425902318287E-2</v>
      </c>
      <c r="AA14" s="19">
        <v>0.13588497490622301</v>
      </c>
      <c r="AB14" s="19">
        <v>9.7581374837516305E-2</v>
      </c>
      <c r="AC14" s="19">
        <v>5.0428005564069803E-2</v>
      </c>
      <c r="AD14" s="19">
        <v>0.10811030098835001</v>
      </c>
      <c r="AE14" s="19"/>
      <c r="AF14" s="19">
        <v>8.2708021647461896E-2</v>
      </c>
      <c r="AG14" s="19">
        <v>0.11260979618016199</v>
      </c>
      <c r="AH14" s="19"/>
      <c r="AI14" s="19">
        <v>0.16867491346702601</v>
      </c>
      <c r="AJ14" s="19">
        <v>0.101551665800534</v>
      </c>
      <c r="AK14" s="19">
        <v>0.104305731186857</v>
      </c>
      <c r="AL14" s="19">
        <v>9.5370775118613194E-2</v>
      </c>
      <c r="AM14" s="19">
        <v>7.8121492507447696E-2</v>
      </c>
      <c r="AN14" s="19">
        <v>7.4102682951677198E-2</v>
      </c>
      <c r="AO14" s="19">
        <v>6.5636758640482198E-2</v>
      </c>
      <c r="AP14" s="19"/>
      <c r="AQ14" s="19">
        <v>9.8261983770286804E-2</v>
      </c>
      <c r="AR14" s="19">
        <v>7.9713374756676406E-2</v>
      </c>
      <c r="AS14" s="19"/>
      <c r="AT14" s="19">
        <v>7.3449246359630793E-2</v>
      </c>
      <c r="AU14" s="19">
        <v>0.11361582409537301</v>
      </c>
      <c r="AV14" s="19">
        <v>6.3284516743941699E-2</v>
      </c>
      <c r="AW14" s="19"/>
      <c r="AX14" s="19">
        <v>0.108803470582784</v>
      </c>
      <c r="AY14" s="19">
        <v>9.2107214496189097E-2</v>
      </c>
      <c r="AZ14" s="19"/>
      <c r="BA14" s="19">
        <v>6.1078008205916703E-2</v>
      </c>
      <c r="BB14" s="19">
        <v>6.3565774582764398E-2</v>
      </c>
      <c r="BC14" s="19">
        <v>9.0623615612089106E-2</v>
      </c>
      <c r="BD14" s="19">
        <v>5.0392661149101799E-2</v>
      </c>
      <c r="BE14" s="19">
        <v>0.107704290773105</v>
      </c>
      <c r="BF14" s="19"/>
      <c r="BG14" s="19">
        <v>6.2985425890180705E-2</v>
      </c>
      <c r="BH14" s="19">
        <v>9.3188273673005306E-2</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149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136</v>
      </c>
      <c r="C9" s="17">
        <v>0.12819401084152701</v>
      </c>
      <c r="D9" s="17">
        <v>0.15907040642824599</v>
      </c>
      <c r="E9" s="17">
        <v>9.8232201113125597E-2</v>
      </c>
      <c r="F9" s="17"/>
      <c r="G9" s="17">
        <v>0.20146248615062901</v>
      </c>
      <c r="H9" s="17">
        <v>0.158522155858216</v>
      </c>
      <c r="I9" s="17">
        <v>0.20172813108033599</v>
      </c>
      <c r="J9" s="17">
        <v>0.12603077369371599</v>
      </c>
      <c r="K9" s="17">
        <v>5.1207827324165997E-2</v>
      </c>
      <c r="L9" s="17">
        <v>6.4483978213780796E-2</v>
      </c>
      <c r="M9" s="17"/>
      <c r="N9" s="17">
        <v>0.121613518728133</v>
      </c>
      <c r="O9" s="17">
        <v>0.10196521565745401</v>
      </c>
      <c r="P9" s="17">
        <v>0.128102066912372</v>
      </c>
      <c r="Q9" s="17">
        <v>0.14774353256827499</v>
      </c>
      <c r="R9" s="17">
        <v>0.186833617562254</v>
      </c>
      <c r="S9" s="17"/>
      <c r="T9" s="17">
        <v>0.13044106286959101</v>
      </c>
      <c r="U9" s="17">
        <v>0.118657859964409</v>
      </c>
      <c r="V9" s="17">
        <v>0.117920650804411</v>
      </c>
      <c r="W9" s="17">
        <v>0.15125958538668499</v>
      </c>
      <c r="X9" s="17"/>
      <c r="Y9" s="17">
        <v>0.18178600951784701</v>
      </c>
      <c r="Z9" s="17">
        <v>0.10135483584996299</v>
      </c>
      <c r="AA9" s="17">
        <v>0.195195481450603</v>
      </c>
      <c r="AB9" s="17">
        <v>7.3618484003453499E-2</v>
      </c>
      <c r="AC9" s="17">
        <v>6.4240024797063894E-2</v>
      </c>
      <c r="AD9" s="17">
        <v>9.7716169860406099E-2</v>
      </c>
      <c r="AE9" s="17"/>
      <c r="AF9" s="17">
        <v>0.13387153784977701</v>
      </c>
      <c r="AG9" s="17">
        <v>0.12037507043010801</v>
      </c>
      <c r="AH9" s="17"/>
      <c r="AI9" s="17">
        <v>0.12880395318159299</v>
      </c>
      <c r="AJ9" s="17">
        <v>0.125481072548042</v>
      </c>
      <c r="AK9" s="17">
        <v>0.115701408689876</v>
      </c>
      <c r="AL9" s="17">
        <v>8.7047354759794304E-2</v>
      </c>
      <c r="AM9" s="17">
        <v>0.14378536037798401</v>
      </c>
      <c r="AN9" s="17">
        <v>0.17119714496430799</v>
      </c>
      <c r="AO9" s="17">
        <v>0.124813126627176</v>
      </c>
      <c r="AP9" s="17"/>
      <c r="AQ9" s="17">
        <v>0.145545324054283</v>
      </c>
      <c r="AR9" s="17">
        <v>0.12626485729852899</v>
      </c>
      <c r="AS9" s="17"/>
      <c r="AT9" s="17">
        <v>0.11805713700116301</v>
      </c>
      <c r="AU9" s="17">
        <v>0.106569212680175</v>
      </c>
      <c r="AV9" s="17">
        <v>0.16212209703359501</v>
      </c>
      <c r="AW9" s="17"/>
      <c r="AX9" s="17">
        <v>0.11381802128725001</v>
      </c>
      <c r="AY9" s="17">
        <v>0.133386916633046</v>
      </c>
      <c r="AZ9" s="17"/>
      <c r="BA9" s="17">
        <v>0.23339717125765</v>
      </c>
      <c r="BB9" s="17">
        <v>0.11907016361622</v>
      </c>
      <c r="BC9" s="17">
        <v>0.11925969583368</v>
      </c>
      <c r="BD9" s="17">
        <v>0.25689597220072102</v>
      </c>
      <c r="BE9" s="17">
        <v>8.7763945805107393E-2</v>
      </c>
      <c r="BF9" s="17"/>
      <c r="BG9" s="17">
        <v>0.14574048524657399</v>
      </c>
      <c r="BH9" s="17">
        <v>0.13060208185952199</v>
      </c>
    </row>
    <row r="10" spans="2:60" x14ac:dyDescent="0.35">
      <c r="B10" s="18" t="s">
        <v>137</v>
      </c>
      <c r="C10" s="17">
        <v>0.33360052222386699</v>
      </c>
      <c r="D10" s="17">
        <v>0.372755948552078</v>
      </c>
      <c r="E10" s="17">
        <v>0.299351425623124</v>
      </c>
      <c r="F10" s="17"/>
      <c r="G10" s="17">
        <v>0.28013069212775399</v>
      </c>
      <c r="H10" s="17">
        <v>0.33788242151953002</v>
      </c>
      <c r="I10" s="17">
        <v>0.351972463162534</v>
      </c>
      <c r="J10" s="17">
        <v>0.32420107824585898</v>
      </c>
      <c r="K10" s="17">
        <v>0.30797219439160001</v>
      </c>
      <c r="L10" s="17">
        <v>0.373640729857661</v>
      </c>
      <c r="M10" s="17"/>
      <c r="N10" s="17">
        <v>0.27916541386417398</v>
      </c>
      <c r="O10" s="17">
        <v>0.31498079710972399</v>
      </c>
      <c r="P10" s="17">
        <v>0.35973393283356297</v>
      </c>
      <c r="Q10" s="17">
        <v>0.39916433227793702</v>
      </c>
      <c r="R10" s="17">
        <v>0.35407625307762902</v>
      </c>
      <c r="S10" s="17"/>
      <c r="T10" s="17">
        <v>0.311382333171417</v>
      </c>
      <c r="U10" s="17">
        <v>0.28823277456031199</v>
      </c>
      <c r="V10" s="17">
        <v>0.34490177456898902</v>
      </c>
      <c r="W10" s="17">
        <v>0.370801936972804</v>
      </c>
      <c r="X10" s="17"/>
      <c r="Y10" s="17">
        <v>0.36699729026260502</v>
      </c>
      <c r="Z10" s="17">
        <v>0.308142084977784</v>
      </c>
      <c r="AA10" s="17">
        <v>0.31826227679318497</v>
      </c>
      <c r="AB10" s="17">
        <v>0.34415047116284297</v>
      </c>
      <c r="AC10" s="17">
        <v>0.31889048588452701</v>
      </c>
      <c r="AD10" s="17">
        <v>0.32551333546267303</v>
      </c>
      <c r="AE10" s="17"/>
      <c r="AF10" s="17">
        <v>0.35623384371176697</v>
      </c>
      <c r="AG10" s="17">
        <v>0.303832309399934</v>
      </c>
      <c r="AH10" s="17"/>
      <c r="AI10" s="17">
        <v>0.205723193155153</v>
      </c>
      <c r="AJ10" s="17">
        <v>0.33476509137170102</v>
      </c>
      <c r="AK10" s="17">
        <v>0.32482149526721799</v>
      </c>
      <c r="AL10" s="17">
        <v>0.34728897790096502</v>
      </c>
      <c r="AM10" s="17">
        <v>0.35211641881156303</v>
      </c>
      <c r="AN10" s="17">
        <v>0.35967018292279002</v>
      </c>
      <c r="AO10" s="17">
        <v>0.388534569231345</v>
      </c>
      <c r="AP10" s="17"/>
      <c r="AQ10" s="17">
        <v>0.34866355593270598</v>
      </c>
      <c r="AR10" s="17">
        <v>0.32707054384776302</v>
      </c>
      <c r="AS10" s="17"/>
      <c r="AT10" s="17">
        <v>0.32624051279336602</v>
      </c>
      <c r="AU10" s="17">
        <v>0.33455405133504701</v>
      </c>
      <c r="AV10" s="17">
        <v>0.36049511593808198</v>
      </c>
      <c r="AW10" s="17"/>
      <c r="AX10" s="17">
        <v>0.30426906923650299</v>
      </c>
      <c r="AY10" s="17">
        <v>0.344195651798544</v>
      </c>
      <c r="AZ10" s="17"/>
      <c r="BA10" s="17">
        <v>0.22045210317590799</v>
      </c>
      <c r="BB10" s="17">
        <v>0.36245029800119399</v>
      </c>
      <c r="BC10" s="17">
        <v>0.372662201641698</v>
      </c>
      <c r="BD10" s="17">
        <v>0.29638804709326699</v>
      </c>
      <c r="BE10" s="17">
        <v>0.30872253171536901</v>
      </c>
      <c r="BF10" s="17"/>
      <c r="BG10" s="17">
        <v>0.32932481343679598</v>
      </c>
      <c r="BH10" s="17">
        <v>0.30559842599947901</v>
      </c>
    </row>
    <row r="11" spans="2:60" x14ac:dyDescent="0.35">
      <c r="B11" s="18" t="s">
        <v>138</v>
      </c>
      <c r="C11" s="17">
        <v>0.18217079478022499</v>
      </c>
      <c r="D11" s="17">
        <v>0.201932452257785</v>
      </c>
      <c r="E11" s="17">
        <v>0.16567382827216501</v>
      </c>
      <c r="F11" s="17"/>
      <c r="G11" s="17">
        <v>0.16634561708772899</v>
      </c>
      <c r="H11" s="17">
        <v>0.16754804839374199</v>
      </c>
      <c r="I11" s="17">
        <v>0.14346221360387101</v>
      </c>
      <c r="J11" s="17">
        <v>0.17740191329639499</v>
      </c>
      <c r="K11" s="17">
        <v>0.239399827889065</v>
      </c>
      <c r="L11" s="17">
        <v>0.19274398893407099</v>
      </c>
      <c r="M11" s="17"/>
      <c r="N11" s="17">
        <v>0.15979018597668901</v>
      </c>
      <c r="O11" s="17">
        <v>0.16946905849256899</v>
      </c>
      <c r="P11" s="17">
        <v>0.186130317369365</v>
      </c>
      <c r="Q11" s="17">
        <v>0.229428362755564</v>
      </c>
      <c r="R11" s="17">
        <v>0.196829856630999</v>
      </c>
      <c r="S11" s="17"/>
      <c r="T11" s="17">
        <v>0.19091152381203699</v>
      </c>
      <c r="U11" s="17">
        <v>0.21310509790960699</v>
      </c>
      <c r="V11" s="17">
        <v>0.18197790425424401</v>
      </c>
      <c r="W11" s="17">
        <v>0.14938221607694099</v>
      </c>
      <c r="X11" s="17"/>
      <c r="Y11" s="17">
        <v>0.15302140883394899</v>
      </c>
      <c r="Z11" s="17">
        <v>0.20622238922078501</v>
      </c>
      <c r="AA11" s="17">
        <v>0.167913628082066</v>
      </c>
      <c r="AB11" s="17">
        <v>0.157103802134376</v>
      </c>
      <c r="AC11" s="17">
        <v>0.203445816366816</v>
      </c>
      <c r="AD11" s="17">
        <v>0.20422620488111701</v>
      </c>
      <c r="AE11" s="17"/>
      <c r="AF11" s="17">
        <v>0.16999723524422899</v>
      </c>
      <c r="AG11" s="17">
        <v>0.20286326032628799</v>
      </c>
      <c r="AH11" s="17"/>
      <c r="AI11" s="17">
        <v>0.10349266892176601</v>
      </c>
      <c r="AJ11" s="17">
        <v>0.15656739915427301</v>
      </c>
      <c r="AK11" s="17">
        <v>0.192188868507295</v>
      </c>
      <c r="AL11" s="17">
        <v>0.19386721155886499</v>
      </c>
      <c r="AM11" s="17">
        <v>0.20899810421912399</v>
      </c>
      <c r="AN11" s="17">
        <v>0.19271091278604299</v>
      </c>
      <c r="AO11" s="17">
        <v>0.20494168488482101</v>
      </c>
      <c r="AP11" s="17"/>
      <c r="AQ11" s="17">
        <v>0.19772799140518699</v>
      </c>
      <c r="AR11" s="17">
        <v>0.17240897954979101</v>
      </c>
      <c r="AS11" s="17"/>
      <c r="AT11" s="17">
        <v>0.19858171114603501</v>
      </c>
      <c r="AU11" s="17">
        <v>0.205972360767568</v>
      </c>
      <c r="AV11" s="17">
        <v>0.155665110613181</v>
      </c>
      <c r="AW11" s="17"/>
      <c r="AX11" s="17">
        <v>0.22206436936072599</v>
      </c>
      <c r="AY11" s="17">
        <v>0.16776040767599501</v>
      </c>
      <c r="AZ11" s="17"/>
      <c r="BA11" s="17">
        <v>0.18327584859019899</v>
      </c>
      <c r="BB11" s="17">
        <v>0.150999203093411</v>
      </c>
      <c r="BC11" s="17">
        <v>0.20887251301035001</v>
      </c>
      <c r="BD11" s="17">
        <v>0.184343508720442</v>
      </c>
      <c r="BE11" s="17">
        <v>0.19550129190378701</v>
      </c>
      <c r="BF11" s="17"/>
      <c r="BG11" s="17">
        <v>0.15852873206742299</v>
      </c>
      <c r="BH11" s="17">
        <v>0.19267522374709301</v>
      </c>
    </row>
    <row r="12" spans="2:60" x14ac:dyDescent="0.35">
      <c r="B12" s="18" t="s">
        <v>139</v>
      </c>
      <c r="C12" s="17">
        <v>0.192620347155668</v>
      </c>
      <c r="D12" s="17">
        <v>0.14396397142376999</v>
      </c>
      <c r="E12" s="17">
        <v>0.23758754939440599</v>
      </c>
      <c r="F12" s="17"/>
      <c r="G12" s="17">
        <v>0.176698754470244</v>
      </c>
      <c r="H12" s="17">
        <v>0.14347124012948101</v>
      </c>
      <c r="I12" s="17">
        <v>0.166710085465712</v>
      </c>
      <c r="J12" s="17">
        <v>0.193424800111862</v>
      </c>
      <c r="K12" s="17">
        <v>0.228089709133563</v>
      </c>
      <c r="L12" s="17">
        <v>0.235574600046251</v>
      </c>
      <c r="M12" s="17"/>
      <c r="N12" s="17">
        <v>0.20049363373050799</v>
      </c>
      <c r="O12" s="17">
        <v>0.21354354614304999</v>
      </c>
      <c r="P12" s="17">
        <v>0.19484973206806</v>
      </c>
      <c r="Q12" s="17">
        <v>0.13967830413573501</v>
      </c>
      <c r="R12" s="17">
        <v>0.180979834974587</v>
      </c>
      <c r="S12" s="17"/>
      <c r="T12" s="17">
        <v>0.19684531891194099</v>
      </c>
      <c r="U12" s="17">
        <v>0.210083959345507</v>
      </c>
      <c r="V12" s="17">
        <v>0.18617310509551999</v>
      </c>
      <c r="W12" s="17">
        <v>0.18471405029993801</v>
      </c>
      <c r="X12" s="17"/>
      <c r="Y12" s="17">
        <v>0.13419567295142601</v>
      </c>
      <c r="Z12" s="17">
        <v>0.227206723337261</v>
      </c>
      <c r="AA12" s="17">
        <v>0.21263648132490801</v>
      </c>
      <c r="AB12" s="17">
        <v>0.22026203265626601</v>
      </c>
      <c r="AC12" s="17">
        <v>0.133741181116286</v>
      </c>
      <c r="AD12" s="17">
        <v>0.213068822390963</v>
      </c>
      <c r="AE12" s="17"/>
      <c r="AF12" s="17">
        <v>0.19563192504259799</v>
      </c>
      <c r="AG12" s="17">
        <v>0.18970312902432801</v>
      </c>
      <c r="AH12" s="17"/>
      <c r="AI12" s="17">
        <v>0.26304000731934002</v>
      </c>
      <c r="AJ12" s="17">
        <v>0.18261345248303501</v>
      </c>
      <c r="AK12" s="17">
        <v>0.20792427536593699</v>
      </c>
      <c r="AL12" s="17">
        <v>0.197696860551341</v>
      </c>
      <c r="AM12" s="17">
        <v>0.183750223818305</v>
      </c>
      <c r="AN12" s="17">
        <v>0.15461189349871701</v>
      </c>
      <c r="AO12" s="17">
        <v>0.184464370436866</v>
      </c>
      <c r="AP12" s="17"/>
      <c r="AQ12" s="17">
        <v>0.18713632601549901</v>
      </c>
      <c r="AR12" s="17">
        <v>0.20279884528731201</v>
      </c>
      <c r="AS12" s="17"/>
      <c r="AT12" s="17">
        <v>0.20969225162906499</v>
      </c>
      <c r="AU12" s="17">
        <v>0.17629909067376101</v>
      </c>
      <c r="AV12" s="17">
        <v>0.19305511818469101</v>
      </c>
      <c r="AW12" s="17"/>
      <c r="AX12" s="17">
        <v>0.18725997871094799</v>
      </c>
      <c r="AY12" s="17">
        <v>0.19455662348893599</v>
      </c>
      <c r="AZ12" s="17"/>
      <c r="BA12" s="17">
        <v>0.176046536289446</v>
      </c>
      <c r="BB12" s="17">
        <v>0.20383325547838399</v>
      </c>
      <c r="BC12" s="17">
        <v>0.186326491492043</v>
      </c>
      <c r="BD12" s="17">
        <v>0.14549387783874401</v>
      </c>
      <c r="BE12" s="17">
        <v>0.22092250767615099</v>
      </c>
      <c r="BF12" s="17"/>
      <c r="BG12" s="17">
        <v>0.19735114111967</v>
      </c>
      <c r="BH12" s="17">
        <v>0.20181777644201501</v>
      </c>
    </row>
    <row r="13" spans="2:60" x14ac:dyDescent="0.35">
      <c r="B13" s="18" t="s">
        <v>140</v>
      </c>
      <c r="C13" s="17">
        <v>9.8935579103469104E-2</v>
      </c>
      <c r="D13" s="17">
        <v>7.82521199116199E-2</v>
      </c>
      <c r="E13" s="17">
        <v>0.118008709808318</v>
      </c>
      <c r="F13" s="17"/>
      <c r="G13" s="17">
        <v>0.121421918663732</v>
      </c>
      <c r="H13" s="17">
        <v>0.11735712835616301</v>
      </c>
      <c r="I13" s="17">
        <v>7.3950482717486193E-2</v>
      </c>
      <c r="J13" s="17">
        <v>0.115771501328419</v>
      </c>
      <c r="K13" s="17">
        <v>9.1468847299968001E-2</v>
      </c>
      <c r="L13" s="17">
        <v>8.3057007414590198E-2</v>
      </c>
      <c r="M13" s="17"/>
      <c r="N13" s="17">
        <v>0.14167402756789299</v>
      </c>
      <c r="O13" s="17">
        <v>0.13398290994346901</v>
      </c>
      <c r="P13" s="17">
        <v>7.6751386599691496E-2</v>
      </c>
      <c r="Q13" s="17">
        <v>5.2719613831753297E-2</v>
      </c>
      <c r="R13" s="17">
        <v>5.5588363375183303E-2</v>
      </c>
      <c r="S13" s="17"/>
      <c r="T13" s="17">
        <v>9.7926772176358895E-2</v>
      </c>
      <c r="U13" s="17">
        <v>0.115178120501848</v>
      </c>
      <c r="V13" s="17">
        <v>0.106965967272197</v>
      </c>
      <c r="W13" s="17">
        <v>7.2735446447403096E-2</v>
      </c>
      <c r="X13" s="17"/>
      <c r="Y13" s="17">
        <v>0.103572513521172</v>
      </c>
      <c r="Z13" s="17">
        <v>8.85415306227674E-2</v>
      </c>
      <c r="AA13" s="17">
        <v>6.0043018407410803E-2</v>
      </c>
      <c r="AB13" s="17">
        <v>0.12956588865837501</v>
      </c>
      <c r="AC13" s="17">
        <v>0.202575028595219</v>
      </c>
      <c r="AD13" s="17">
        <v>0.101449100512088</v>
      </c>
      <c r="AE13" s="17"/>
      <c r="AF13" s="17">
        <v>9.2065834191225299E-2</v>
      </c>
      <c r="AG13" s="17">
        <v>0.103673098059424</v>
      </c>
      <c r="AH13" s="17"/>
      <c r="AI13" s="17">
        <v>0.13986437684315101</v>
      </c>
      <c r="AJ13" s="17">
        <v>0.13182004078321899</v>
      </c>
      <c r="AK13" s="17">
        <v>9.8940863881250396E-2</v>
      </c>
      <c r="AL13" s="17">
        <v>0.11545241265225099</v>
      </c>
      <c r="AM13" s="17">
        <v>6.3135723836423199E-2</v>
      </c>
      <c r="AN13" s="17">
        <v>6.3078977629153404E-2</v>
      </c>
      <c r="AO13" s="17">
        <v>8.1821374425615198E-2</v>
      </c>
      <c r="AP13" s="17"/>
      <c r="AQ13" s="17">
        <v>6.2376832625416302E-2</v>
      </c>
      <c r="AR13" s="17">
        <v>0.129569821320943</v>
      </c>
      <c r="AS13" s="17"/>
      <c r="AT13" s="17">
        <v>8.6316383571073102E-2</v>
      </c>
      <c r="AU13" s="17">
        <v>0.105761548439523</v>
      </c>
      <c r="AV13" s="17">
        <v>9.19051142328767E-2</v>
      </c>
      <c r="AW13" s="17"/>
      <c r="AX13" s="17">
        <v>0.118566398581645</v>
      </c>
      <c r="AY13" s="17">
        <v>9.1844519682786702E-2</v>
      </c>
      <c r="AZ13" s="17"/>
      <c r="BA13" s="17">
        <v>0.140272605950201</v>
      </c>
      <c r="BB13" s="17">
        <v>0.110848715723094</v>
      </c>
      <c r="BC13" s="17">
        <v>5.9360932851046697E-2</v>
      </c>
      <c r="BD13" s="17">
        <v>0.10713996935952</v>
      </c>
      <c r="BE13" s="17">
        <v>0.14127009772361901</v>
      </c>
      <c r="BF13" s="17"/>
      <c r="BG13" s="17">
        <v>0.11771275102116099</v>
      </c>
      <c r="BH13" s="17">
        <v>0.13262554285382699</v>
      </c>
    </row>
    <row r="14" spans="2:60" x14ac:dyDescent="0.35">
      <c r="B14" s="18" t="s">
        <v>114</v>
      </c>
      <c r="C14" s="19">
        <v>6.4478745895244605E-2</v>
      </c>
      <c r="D14" s="19">
        <v>4.4025101426500499E-2</v>
      </c>
      <c r="E14" s="19">
        <v>8.1146285788861003E-2</v>
      </c>
      <c r="F14" s="19"/>
      <c r="G14" s="19">
        <v>5.3940531499912701E-2</v>
      </c>
      <c r="H14" s="19">
        <v>7.5219005742867495E-2</v>
      </c>
      <c r="I14" s="19">
        <v>6.2176623970061698E-2</v>
      </c>
      <c r="J14" s="19">
        <v>6.3169933323749303E-2</v>
      </c>
      <c r="K14" s="19">
        <v>8.1861593961637696E-2</v>
      </c>
      <c r="L14" s="19">
        <v>5.0499695533646201E-2</v>
      </c>
      <c r="M14" s="19"/>
      <c r="N14" s="19">
        <v>9.7263220132602995E-2</v>
      </c>
      <c r="O14" s="19">
        <v>6.6058472653734407E-2</v>
      </c>
      <c r="P14" s="19">
        <v>5.44325642169479E-2</v>
      </c>
      <c r="Q14" s="19">
        <v>3.1265854430735998E-2</v>
      </c>
      <c r="R14" s="19">
        <v>2.5692074379347202E-2</v>
      </c>
      <c r="S14" s="19"/>
      <c r="T14" s="19">
        <v>7.2492989058654894E-2</v>
      </c>
      <c r="U14" s="19">
        <v>5.4742187718317598E-2</v>
      </c>
      <c r="V14" s="19">
        <v>6.2060598004640498E-2</v>
      </c>
      <c r="W14" s="19">
        <v>7.1106764816229198E-2</v>
      </c>
      <c r="X14" s="19"/>
      <c r="Y14" s="19">
        <v>6.0427104913002003E-2</v>
      </c>
      <c r="Z14" s="19">
        <v>6.8532435991438601E-2</v>
      </c>
      <c r="AA14" s="19">
        <v>4.5949113941826998E-2</v>
      </c>
      <c r="AB14" s="19">
        <v>7.5299321384686493E-2</v>
      </c>
      <c r="AC14" s="19">
        <v>7.7107463240088103E-2</v>
      </c>
      <c r="AD14" s="19">
        <v>5.8026366892752201E-2</v>
      </c>
      <c r="AE14" s="19"/>
      <c r="AF14" s="19">
        <v>5.2199623960403597E-2</v>
      </c>
      <c r="AG14" s="19">
        <v>7.9553132759918599E-2</v>
      </c>
      <c r="AH14" s="19"/>
      <c r="AI14" s="19">
        <v>0.15907580057899701</v>
      </c>
      <c r="AJ14" s="19">
        <v>6.8752943659729601E-2</v>
      </c>
      <c r="AK14" s="19">
        <v>6.0423088288423098E-2</v>
      </c>
      <c r="AL14" s="19">
        <v>5.86471825767843E-2</v>
      </c>
      <c r="AM14" s="19">
        <v>4.8214168936600403E-2</v>
      </c>
      <c r="AN14" s="19">
        <v>5.8730888198988897E-2</v>
      </c>
      <c r="AO14" s="19">
        <v>1.5424874394177401E-2</v>
      </c>
      <c r="AP14" s="19"/>
      <c r="AQ14" s="19">
        <v>5.8549969966909102E-2</v>
      </c>
      <c r="AR14" s="19">
        <v>4.1886952695661298E-2</v>
      </c>
      <c r="AS14" s="19"/>
      <c r="AT14" s="19">
        <v>6.1112003859297798E-2</v>
      </c>
      <c r="AU14" s="19">
        <v>7.0843736103926497E-2</v>
      </c>
      <c r="AV14" s="19">
        <v>3.6757443997574302E-2</v>
      </c>
      <c r="AW14" s="19"/>
      <c r="AX14" s="19">
        <v>5.4022162822929203E-2</v>
      </c>
      <c r="AY14" s="19">
        <v>6.8255880720692094E-2</v>
      </c>
      <c r="AZ14" s="19"/>
      <c r="BA14" s="19">
        <v>4.6555734736594898E-2</v>
      </c>
      <c r="BB14" s="19">
        <v>5.2798364087697801E-2</v>
      </c>
      <c r="BC14" s="19">
        <v>5.3518165171182797E-2</v>
      </c>
      <c r="BD14" s="19">
        <v>9.7386247873056993E-3</v>
      </c>
      <c r="BE14" s="19">
        <v>4.5819625175967001E-2</v>
      </c>
      <c r="BF14" s="19"/>
      <c r="BG14" s="19">
        <v>5.1342077108376301E-2</v>
      </c>
      <c r="BH14" s="19">
        <v>3.6680949098063902E-2</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150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136</v>
      </c>
      <c r="C9" s="17">
        <v>6.1937248902447402E-2</v>
      </c>
      <c r="D9" s="17">
        <v>8.1502964981311293E-2</v>
      </c>
      <c r="E9" s="17">
        <v>4.4329262010930799E-2</v>
      </c>
      <c r="F9" s="17"/>
      <c r="G9" s="17">
        <v>0.121084648149153</v>
      </c>
      <c r="H9" s="17">
        <v>9.0969922715573706E-2</v>
      </c>
      <c r="I9" s="17">
        <v>0.105900227190436</v>
      </c>
      <c r="J9" s="17">
        <v>4.2217973113937698E-2</v>
      </c>
      <c r="K9" s="17">
        <v>2.1505540640442199E-2</v>
      </c>
      <c r="L9" s="17">
        <v>1.52078798588881E-2</v>
      </c>
      <c r="M9" s="17"/>
      <c r="N9" s="17">
        <v>7.1444221392720705E-2</v>
      </c>
      <c r="O9" s="17">
        <v>4.8449371861942099E-2</v>
      </c>
      <c r="P9" s="17">
        <v>6.0790623143896202E-2</v>
      </c>
      <c r="Q9" s="17">
        <v>7.8997043494489494E-2</v>
      </c>
      <c r="R9" s="17">
        <v>6.3125832432512297E-2</v>
      </c>
      <c r="S9" s="17"/>
      <c r="T9" s="17">
        <v>5.4867540985717597E-2</v>
      </c>
      <c r="U9" s="17">
        <v>5.6666161081572401E-2</v>
      </c>
      <c r="V9" s="17">
        <v>5.4613931622292999E-2</v>
      </c>
      <c r="W9" s="17">
        <v>8.3208184600278803E-2</v>
      </c>
      <c r="X9" s="17"/>
      <c r="Y9" s="17">
        <v>0.10729859109979099</v>
      </c>
      <c r="Z9" s="17">
        <v>4.4830466895382802E-2</v>
      </c>
      <c r="AA9" s="17">
        <v>6.1705597525116999E-2</v>
      </c>
      <c r="AB9" s="17">
        <v>1.9597936829485501E-2</v>
      </c>
      <c r="AC9" s="17">
        <v>9.9351523724372504E-2</v>
      </c>
      <c r="AD9" s="17">
        <v>2.4650133521091699E-2</v>
      </c>
      <c r="AE9" s="17"/>
      <c r="AF9" s="17">
        <v>6.3480892167425196E-2</v>
      </c>
      <c r="AG9" s="17">
        <v>6.0929022589901703E-2</v>
      </c>
      <c r="AH9" s="17"/>
      <c r="AI9" s="17">
        <v>3.99841092532503E-2</v>
      </c>
      <c r="AJ9" s="17">
        <v>8.4660330519409993E-2</v>
      </c>
      <c r="AK9" s="17">
        <v>3.5433265025071999E-2</v>
      </c>
      <c r="AL9" s="17">
        <v>3.4926236240315697E-2</v>
      </c>
      <c r="AM9" s="17">
        <v>6.0105420169899802E-2</v>
      </c>
      <c r="AN9" s="17">
        <v>0.103278304521045</v>
      </c>
      <c r="AO9" s="17">
        <v>9.2460756080072301E-2</v>
      </c>
      <c r="AP9" s="17"/>
      <c r="AQ9" s="17">
        <v>7.1812813617000898E-2</v>
      </c>
      <c r="AR9" s="17">
        <v>6.2843373276455297E-2</v>
      </c>
      <c r="AS9" s="17"/>
      <c r="AT9" s="17">
        <v>4.5780086984199303E-2</v>
      </c>
      <c r="AU9" s="17">
        <v>4.3496827089323099E-2</v>
      </c>
      <c r="AV9" s="17">
        <v>9.6167684006621304E-2</v>
      </c>
      <c r="AW9" s="17"/>
      <c r="AX9" s="17">
        <v>5.9232816455673E-2</v>
      </c>
      <c r="AY9" s="17">
        <v>6.2914146030996695E-2</v>
      </c>
      <c r="AZ9" s="17"/>
      <c r="BA9" s="17">
        <v>0.16136346154656001</v>
      </c>
      <c r="BB9" s="17">
        <v>4.2731352642889603E-2</v>
      </c>
      <c r="BC9" s="17">
        <v>5.5815311154496602E-2</v>
      </c>
      <c r="BD9" s="17">
        <v>0.155121359666817</v>
      </c>
      <c r="BE9" s="17">
        <v>3.2835072739396197E-2</v>
      </c>
      <c r="BF9" s="17"/>
      <c r="BG9" s="17">
        <v>7.0405972712290196E-2</v>
      </c>
      <c r="BH9" s="17">
        <v>6.3808015644560706E-2</v>
      </c>
    </row>
    <row r="10" spans="2:60" x14ac:dyDescent="0.35">
      <c r="B10" s="18" t="s">
        <v>137</v>
      </c>
      <c r="C10" s="17">
        <v>0.16404568079231999</v>
      </c>
      <c r="D10" s="17">
        <v>0.17358340501267699</v>
      </c>
      <c r="E10" s="17">
        <v>0.15754955501715701</v>
      </c>
      <c r="F10" s="17"/>
      <c r="G10" s="17">
        <v>0.15898813207766699</v>
      </c>
      <c r="H10" s="17">
        <v>0.15445546215912301</v>
      </c>
      <c r="I10" s="17">
        <v>0.19563511314062401</v>
      </c>
      <c r="J10" s="17">
        <v>0.133164979266372</v>
      </c>
      <c r="K10" s="17">
        <v>0.13309655400467699</v>
      </c>
      <c r="L10" s="17">
        <v>0.19801506324159401</v>
      </c>
      <c r="M10" s="17"/>
      <c r="N10" s="17">
        <v>0.17061669022373399</v>
      </c>
      <c r="O10" s="17">
        <v>0.13407945950244199</v>
      </c>
      <c r="P10" s="17">
        <v>0.15968169920609801</v>
      </c>
      <c r="Q10" s="17">
        <v>0.19548020460955201</v>
      </c>
      <c r="R10" s="17">
        <v>0.21134602567424901</v>
      </c>
      <c r="S10" s="17"/>
      <c r="T10" s="17">
        <v>0.15214865651572501</v>
      </c>
      <c r="U10" s="17">
        <v>0.15190966773213399</v>
      </c>
      <c r="V10" s="17">
        <v>0.173676878706678</v>
      </c>
      <c r="W10" s="17">
        <v>0.16769335641225699</v>
      </c>
      <c r="X10" s="17"/>
      <c r="Y10" s="17">
        <v>0.19092863780772201</v>
      </c>
      <c r="Z10" s="17">
        <v>0.14889987884313399</v>
      </c>
      <c r="AA10" s="17">
        <v>9.0348584331062506E-2</v>
      </c>
      <c r="AB10" s="17">
        <v>0.15855027802791</v>
      </c>
      <c r="AC10" s="17">
        <v>0.14658432063246599</v>
      </c>
      <c r="AD10" s="17">
        <v>0.17096982442266001</v>
      </c>
      <c r="AE10" s="17"/>
      <c r="AF10" s="17">
        <v>0.17423920438815199</v>
      </c>
      <c r="AG10" s="17">
        <v>0.15133909408210799</v>
      </c>
      <c r="AH10" s="17"/>
      <c r="AI10" s="17">
        <v>8.3474178876257493E-2</v>
      </c>
      <c r="AJ10" s="17">
        <v>0.15089639100207999</v>
      </c>
      <c r="AK10" s="17">
        <v>0.181842126262698</v>
      </c>
      <c r="AL10" s="17">
        <v>0.15019766077522101</v>
      </c>
      <c r="AM10" s="17">
        <v>0.17726340557269199</v>
      </c>
      <c r="AN10" s="17">
        <v>0.20448959985474499</v>
      </c>
      <c r="AO10" s="17">
        <v>0.15251861183769699</v>
      </c>
      <c r="AP10" s="17"/>
      <c r="AQ10" s="17">
        <v>0.22366147388424501</v>
      </c>
      <c r="AR10" s="17">
        <v>0.135377807566818</v>
      </c>
      <c r="AS10" s="17"/>
      <c r="AT10" s="17">
        <v>0.24882136065654401</v>
      </c>
      <c r="AU10" s="17">
        <v>0.11312270801305201</v>
      </c>
      <c r="AV10" s="17">
        <v>0.192306193334182</v>
      </c>
      <c r="AW10" s="17"/>
      <c r="AX10" s="17">
        <v>0.16123142228668499</v>
      </c>
      <c r="AY10" s="17">
        <v>0.1650622493727</v>
      </c>
      <c r="AZ10" s="17"/>
      <c r="BA10" s="17">
        <v>0.140837040872198</v>
      </c>
      <c r="BB10" s="17">
        <v>0.16584548843032901</v>
      </c>
      <c r="BC10" s="17">
        <v>0.190304425394898</v>
      </c>
      <c r="BD10" s="17">
        <v>0.246255109257184</v>
      </c>
      <c r="BE10" s="17">
        <v>0.107259310882662</v>
      </c>
      <c r="BF10" s="17"/>
      <c r="BG10" s="17">
        <v>0.160011492127871</v>
      </c>
      <c r="BH10" s="17">
        <v>0.14246447603472001</v>
      </c>
    </row>
    <row r="11" spans="2:60" x14ac:dyDescent="0.35">
      <c r="B11" s="18" t="s">
        <v>138</v>
      </c>
      <c r="C11" s="17">
        <v>0.16220793409650799</v>
      </c>
      <c r="D11" s="17">
        <v>0.17229154883270201</v>
      </c>
      <c r="E11" s="17">
        <v>0.15385711997868401</v>
      </c>
      <c r="F11" s="17"/>
      <c r="G11" s="17">
        <v>0.114042366304993</v>
      </c>
      <c r="H11" s="17">
        <v>0.16992571818285501</v>
      </c>
      <c r="I11" s="17">
        <v>0.13059601636217999</v>
      </c>
      <c r="J11" s="17">
        <v>0.14539541288034499</v>
      </c>
      <c r="K11" s="17">
        <v>0.19906769949825501</v>
      </c>
      <c r="L11" s="17">
        <v>0.191944415336192</v>
      </c>
      <c r="M11" s="17"/>
      <c r="N11" s="17">
        <v>0.117172864936728</v>
      </c>
      <c r="O11" s="17">
        <v>0.12066836562687699</v>
      </c>
      <c r="P11" s="17">
        <v>0.182832614195786</v>
      </c>
      <c r="Q11" s="17">
        <v>0.23002038513994</v>
      </c>
      <c r="R11" s="17">
        <v>0.20662914096743401</v>
      </c>
      <c r="S11" s="17"/>
      <c r="T11" s="17">
        <v>0.18156727954010801</v>
      </c>
      <c r="U11" s="17">
        <v>0.16386345224757701</v>
      </c>
      <c r="V11" s="17">
        <v>0.15658386928920101</v>
      </c>
      <c r="W11" s="17">
        <v>0.1559878069897</v>
      </c>
      <c r="X11" s="17"/>
      <c r="Y11" s="17">
        <v>0.17151828384454401</v>
      </c>
      <c r="Z11" s="17">
        <v>0.16771596952596801</v>
      </c>
      <c r="AA11" s="17">
        <v>0.133985460511414</v>
      </c>
      <c r="AB11" s="17">
        <v>0.148165142380835</v>
      </c>
      <c r="AC11" s="17">
        <v>0.13849285419559801</v>
      </c>
      <c r="AD11" s="17">
        <v>0.13923267045443399</v>
      </c>
      <c r="AE11" s="17"/>
      <c r="AF11" s="17">
        <v>0.16444908072064299</v>
      </c>
      <c r="AG11" s="17">
        <v>0.16211747684883099</v>
      </c>
      <c r="AH11" s="17"/>
      <c r="AI11" s="17">
        <v>2.65388252647221E-2</v>
      </c>
      <c r="AJ11" s="17">
        <v>0.14093158050598301</v>
      </c>
      <c r="AK11" s="17">
        <v>0.13586557080143</v>
      </c>
      <c r="AL11" s="17">
        <v>0.21094320898865199</v>
      </c>
      <c r="AM11" s="17">
        <v>0.17281183638911601</v>
      </c>
      <c r="AN11" s="17">
        <v>0.26012180068623802</v>
      </c>
      <c r="AO11" s="17">
        <v>0.24960572603716999</v>
      </c>
      <c r="AP11" s="17"/>
      <c r="AQ11" s="17">
        <v>0.195167074216198</v>
      </c>
      <c r="AR11" s="17">
        <v>0.14462964342557899</v>
      </c>
      <c r="AS11" s="17"/>
      <c r="AT11" s="17">
        <v>0.188372993423576</v>
      </c>
      <c r="AU11" s="17">
        <v>0.16766716777825999</v>
      </c>
      <c r="AV11" s="17">
        <v>0.15215754457254899</v>
      </c>
      <c r="AW11" s="17"/>
      <c r="AX11" s="17">
        <v>0.18173695143624799</v>
      </c>
      <c r="AY11" s="17">
        <v>0.15515364772106799</v>
      </c>
      <c r="AZ11" s="17"/>
      <c r="BA11" s="17">
        <v>0.113256248851086</v>
      </c>
      <c r="BB11" s="17">
        <v>0.15161635070774701</v>
      </c>
      <c r="BC11" s="17">
        <v>0.207948729013816</v>
      </c>
      <c r="BD11" s="17">
        <v>0.21719156373860399</v>
      </c>
      <c r="BE11" s="17">
        <v>9.1984717109389103E-2</v>
      </c>
      <c r="BF11" s="17"/>
      <c r="BG11" s="17">
        <v>0.142667666793103</v>
      </c>
      <c r="BH11" s="17">
        <v>0.123697385875626</v>
      </c>
    </row>
    <row r="12" spans="2:60" x14ac:dyDescent="0.35">
      <c r="B12" s="18" t="s">
        <v>139</v>
      </c>
      <c r="C12" s="17">
        <v>0.35664557323364898</v>
      </c>
      <c r="D12" s="17">
        <v>0.36344508228453898</v>
      </c>
      <c r="E12" s="17">
        <v>0.35068838523337398</v>
      </c>
      <c r="F12" s="17"/>
      <c r="G12" s="17">
        <v>0.32789972115504501</v>
      </c>
      <c r="H12" s="17">
        <v>0.28796237046502698</v>
      </c>
      <c r="I12" s="17">
        <v>0.27353267641989298</v>
      </c>
      <c r="J12" s="17">
        <v>0.40354459396193199</v>
      </c>
      <c r="K12" s="17">
        <v>0.400215863655563</v>
      </c>
      <c r="L12" s="17">
        <v>0.42745240297055098</v>
      </c>
      <c r="M12" s="17"/>
      <c r="N12" s="17">
        <v>0.32011195893873801</v>
      </c>
      <c r="O12" s="17">
        <v>0.39266423146874901</v>
      </c>
      <c r="P12" s="17">
        <v>0.35800213413655302</v>
      </c>
      <c r="Q12" s="17">
        <v>0.34047694055216399</v>
      </c>
      <c r="R12" s="17">
        <v>0.36521257072309199</v>
      </c>
      <c r="S12" s="17"/>
      <c r="T12" s="17">
        <v>0.35022232621608002</v>
      </c>
      <c r="U12" s="17">
        <v>0.40329335428095903</v>
      </c>
      <c r="V12" s="17">
        <v>0.34729852516832599</v>
      </c>
      <c r="W12" s="17">
        <v>0.335549884433608</v>
      </c>
      <c r="X12" s="17"/>
      <c r="Y12" s="17">
        <v>0.30574020835501498</v>
      </c>
      <c r="Z12" s="17">
        <v>0.39106869283065498</v>
      </c>
      <c r="AA12" s="17">
        <v>0.37339185071687098</v>
      </c>
      <c r="AB12" s="17">
        <v>0.374830791838899</v>
      </c>
      <c r="AC12" s="17">
        <v>0.35257195458644702</v>
      </c>
      <c r="AD12" s="17">
        <v>0.36064124463263397</v>
      </c>
      <c r="AE12" s="17"/>
      <c r="AF12" s="17">
        <v>0.36265041121573099</v>
      </c>
      <c r="AG12" s="17">
        <v>0.35213846145869199</v>
      </c>
      <c r="AH12" s="17"/>
      <c r="AI12" s="17">
        <v>0.49288163440923699</v>
      </c>
      <c r="AJ12" s="17">
        <v>0.30722033355994199</v>
      </c>
      <c r="AK12" s="17">
        <v>0.36860299673781699</v>
      </c>
      <c r="AL12" s="17">
        <v>0.35549718997479202</v>
      </c>
      <c r="AM12" s="17">
        <v>0.38252346585466801</v>
      </c>
      <c r="AN12" s="17">
        <v>0.28271312671037102</v>
      </c>
      <c r="AO12" s="17">
        <v>0.39212518603810098</v>
      </c>
      <c r="AP12" s="17"/>
      <c r="AQ12" s="17">
        <v>0.33387925098975701</v>
      </c>
      <c r="AR12" s="17">
        <v>0.34884202385565399</v>
      </c>
      <c r="AS12" s="17"/>
      <c r="AT12" s="17">
        <v>0.33051182287860498</v>
      </c>
      <c r="AU12" s="17">
        <v>0.40010507541180201</v>
      </c>
      <c r="AV12" s="17">
        <v>0.31293384677230401</v>
      </c>
      <c r="AW12" s="17"/>
      <c r="AX12" s="17">
        <v>0.36391156192442298</v>
      </c>
      <c r="AY12" s="17">
        <v>0.35402094731757</v>
      </c>
      <c r="AZ12" s="17"/>
      <c r="BA12" s="17">
        <v>0.291207884798177</v>
      </c>
      <c r="BB12" s="17">
        <v>0.37923480344101401</v>
      </c>
      <c r="BC12" s="17">
        <v>0.34615367298272898</v>
      </c>
      <c r="BD12" s="17">
        <v>0.28894795233505699</v>
      </c>
      <c r="BE12" s="17">
        <v>0.43272001079175099</v>
      </c>
      <c r="BF12" s="17"/>
      <c r="BG12" s="17">
        <v>0.35869979355344001</v>
      </c>
      <c r="BH12" s="17">
        <v>0.39630510385635498</v>
      </c>
    </row>
    <row r="13" spans="2:60" x14ac:dyDescent="0.35">
      <c r="B13" s="18" t="s">
        <v>140</v>
      </c>
      <c r="C13" s="17">
        <v>0.20170086591980299</v>
      </c>
      <c r="D13" s="17">
        <v>0.17553266236694101</v>
      </c>
      <c r="E13" s="17">
        <v>0.224863713545914</v>
      </c>
      <c r="F13" s="17"/>
      <c r="G13" s="17">
        <v>0.19976175337920901</v>
      </c>
      <c r="H13" s="17">
        <v>0.25392935766894398</v>
      </c>
      <c r="I13" s="17">
        <v>0.24456310753469401</v>
      </c>
      <c r="J13" s="17">
        <v>0.229658588434804</v>
      </c>
      <c r="K13" s="17">
        <v>0.18473664859432101</v>
      </c>
      <c r="L13" s="17">
        <v>0.116777991960217</v>
      </c>
      <c r="M13" s="17"/>
      <c r="N13" s="17">
        <v>0.24529481983318299</v>
      </c>
      <c r="O13" s="17">
        <v>0.24497913544056099</v>
      </c>
      <c r="P13" s="17">
        <v>0.204145677649234</v>
      </c>
      <c r="Q13" s="17">
        <v>0.11463834317773</v>
      </c>
      <c r="R13" s="17">
        <v>0.120577521973689</v>
      </c>
      <c r="S13" s="17"/>
      <c r="T13" s="17">
        <v>0.193577117034608</v>
      </c>
      <c r="U13" s="17">
        <v>0.19459596703345799</v>
      </c>
      <c r="V13" s="17">
        <v>0.20845644406518901</v>
      </c>
      <c r="W13" s="17">
        <v>0.20287882090529799</v>
      </c>
      <c r="X13" s="17"/>
      <c r="Y13" s="17">
        <v>0.18311706808477601</v>
      </c>
      <c r="Z13" s="17">
        <v>0.18358914110375299</v>
      </c>
      <c r="AA13" s="17">
        <v>0.25335299535723199</v>
      </c>
      <c r="AB13" s="17">
        <v>0.24259672416629399</v>
      </c>
      <c r="AC13" s="17">
        <v>0.26299934686111598</v>
      </c>
      <c r="AD13" s="17">
        <v>0.262351708918931</v>
      </c>
      <c r="AE13" s="17"/>
      <c r="AF13" s="17">
        <v>0.189474363575655</v>
      </c>
      <c r="AG13" s="17">
        <v>0.211549600919827</v>
      </c>
      <c r="AH13" s="17"/>
      <c r="AI13" s="17">
        <v>0.231161141130313</v>
      </c>
      <c r="AJ13" s="17">
        <v>0.269990863539606</v>
      </c>
      <c r="AK13" s="17">
        <v>0.22167453942364199</v>
      </c>
      <c r="AL13" s="17">
        <v>0.192164795111883</v>
      </c>
      <c r="AM13" s="17">
        <v>0.16040127648591801</v>
      </c>
      <c r="AN13" s="17">
        <v>0.111765143925748</v>
      </c>
      <c r="AO13" s="17">
        <v>9.4372354040145295E-2</v>
      </c>
      <c r="AP13" s="17"/>
      <c r="AQ13" s="17">
        <v>0.122012272949397</v>
      </c>
      <c r="AR13" s="17">
        <v>0.26450680190048997</v>
      </c>
      <c r="AS13" s="17"/>
      <c r="AT13" s="17">
        <v>0.13212091308123899</v>
      </c>
      <c r="AU13" s="17">
        <v>0.210327687643105</v>
      </c>
      <c r="AV13" s="17">
        <v>0.216416189436549</v>
      </c>
      <c r="AW13" s="17"/>
      <c r="AX13" s="17">
        <v>0.18120475710528799</v>
      </c>
      <c r="AY13" s="17">
        <v>0.20910448580730101</v>
      </c>
      <c r="AZ13" s="17"/>
      <c r="BA13" s="17">
        <v>0.26704947933202799</v>
      </c>
      <c r="BB13" s="17">
        <v>0.22799886638196201</v>
      </c>
      <c r="BC13" s="17">
        <v>0.141361908935668</v>
      </c>
      <c r="BD13" s="17">
        <v>7.59261401890894E-2</v>
      </c>
      <c r="BE13" s="17">
        <v>0.30393514933902199</v>
      </c>
      <c r="BF13" s="17"/>
      <c r="BG13" s="17">
        <v>0.237108633432869</v>
      </c>
      <c r="BH13" s="17">
        <v>0.24618452005991501</v>
      </c>
    </row>
    <row r="14" spans="2:60" x14ac:dyDescent="0.35">
      <c r="B14" s="18" t="s">
        <v>114</v>
      </c>
      <c r="C14" s="19">
        <v>5.34626970552722E-2</v>
      </c>
      <c r="D14" s="19">
        <v>3.36443365218295E-2</v>
      </c>
      <c r="E14" s="19">
        <v>6.8711964213940296E-2</v>
      </c>
      <c r="F14" s="19"/>
      <c r="G14" s="19">
        <v>7.8223378933934107E-2</v>
      </c>
      <c r="H14" s="19">
        <v>4.2757168808477401E-2</v>
      </c>
      <c r="I14" s="19">
        <v>4.9772859352174202E-2</v>
      </c>
      <c r="J14" s="19">
        <v>4.6018452342609401E-2</v>
      </c>
      <c r="K14" s="19">
        <v>6.1377693606742202E-2</v>
      </c>
      <c r="L14" s="19">
        <v>5.0602246632557898E-2</v>
      </c>
      <c r="M14" s="19"/>
      <c r="N14" s="19">
        <v>7.5359444674894999E-2</v>
      </c>
      <c r="O14" s="19">
        <v>5.9159436099428898E-2</v>
      </c>
      <c r="P14" s="19">
        <v>3.45472516684339E-2</v>
      </c>
      <c r="Q14" s="19">
        <v>4.0387083026125203E-2</v>
      </c>
      <c r="R14" s="19">
        <v>3.3108908229024202E-2</v>
      </c>
      <c r="S14" s="19"/>
      <c r="T14" s="19">
        <v>6.7617079707762096E-2</v>
      </c>
      <c r="U14" s="19">
        <v>2.9671397624299399E-2</v>
      </c>
      <c r="V14" s="19">
        <v>5.9370351148312697E-2</v>
      </c>
      <c r="W14" s="19">
        <v>5.4681946658858102E-2</v>
      </c>
      <c r="X14" s="19"/>
      <c r="Y14" s="19">
        <v>4.1397210808151202E-2</v>
      </c>
      <c r="Z14" s="19">
        <v>6.3895850801107296E-2</v>
      </c>
      <c r="AA14" s="19">
        <v>8.7215511558303399E-2</v>
      </c>
      <c r="AB14" s="19">
        <v>5.62591267565761E-2</v>
      </c>
      <c r="AC14" s="19">
        <v>0</v>
      </c>
      <c r="AD14" s="19">
        <v>4.21544180502487E-2</v>
      </c>
      <c r="AE14" s="19"/>
      <c r="AF14" s="19">
        <v>4.5706047932392802E-2</v>
      </c>
      <c r="AG14" s="19">
        <v>6.1926344100640698E-2</v>
      </c>
      <c r="AH14" s="19"/>
      <c r="AI14" s="19">
        <v>0.12596011106621999</v>
      </c>
      <c r="AJ14" s="19">
        <v>4.6300500872979301E-2</v>
      </c>
      <c r="AK14" s="19">
        <v>5.6581501749339999E-2</v>
      </c>
      <c r="AL14" s="19">
        <v>5.6270908909135997E-2</v>
      </c>
      <c r="AM14" s="19">
        <v>4.6894595527706098E-2</v>
      </c>
      <c r="AN14" s="19">
        <v>3.76320243018528E-2</v>
      </c>
      <c r="AO14" s="19">
        <v>1.8917365966814301E-2</v>
      </c>
      <c r="AP14" s="19"/>
      <c r="AQ14" s="19">
        <v>5.34671143434019E-2</v>
      </c>
      <c r="AR14" s="19">
        <v>4.3800349975003303E-2</v>
      </c>
      <c r="AS14" s="19"/>
      <c r="AT14" s="19">
        <v>5.4392822975837002E-2</v>
      </c>
      <c r="AU14" s="19">
        <v>6.5280534064457899E-2</v>
      </c>
      <c r="AV14" s="19">
        <v>3.0018541877794101E-2</v>
      </c>
      <c r="AW14" s="19"/>
      <c r="AX14" s="19">
        <v>5.2682490791683398E-2</v>
      </c>
      <c r="AY14" s="19">
        <v>5.3744523750365002E-2</v>
      </c>
      <c r="AZ14" s="19"/>
      <c r="BA14" s="19">
        <v>2.62858845999519E-2</v>
      </c>
      <c r="BB14" s="19">
        <v>3.2573138396058902E-2</v>
      </c>
      <c r="BC14" s="19">
        <v>5.8415952518391802E-2</v>
      </c>
      <c r="BD14" s="19">
        <v>1.6557874813248101E-2</v>
      </c>
      <c r="BE14" s="19">
        <v>3.1265739137779802E-2</v>
      </c>
      <c r="BF14" s="19"/>
      <c r="BG14" s="19">
        <v>3.11064413804268E-2</v>
      </c>
      <c r="BH14" s="19">
        <v>2.75404985288226E-2</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151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136</v>
      </c>
      <c r="C9" s="17">
        <v>5.9534161403425601E-2</v>
      </c>
      <c r="D9" s="17">
        <v>8.0237660243472606E-2</v>
      </c>
      <c r="E9" s="17">
        <v>4.0808599572526597E-2</v>
      </c>
      <c r="F9" s="17"/>
      <c r="G9" s="17">
        <v>9.9539311041478298E-2</v>
      </c>
      <c r="H9" s="17">
        <v>9.4287925284997201E-2</v>
      </c>
      <c r="I9" s="17">
        <v>0.110013202487733</v>
      </c>
      <c r="J9" s="17">
        <v>4.2104894563017997E-2</v>
      </c>
      <c r="K9" s="17">
        <v>1.16792724844231E-2</v>
      </c>
      <c r="L9" s="17">
        <v>1.7960497105542102E-2</v>
      </c>
      <c r="M9" s="17"/>
      <c r="N9" s="17">
        <v>6.5437644092333602E-2</v>
      </c>
      <c r="O9" s="17">
        <v>5.0643807257097398E-2</v>
      </c>
      <c r="P9" s="17">
        <v>5.5986395671654303E-2</v>
      </c>
      <c r="Q9" s="17">
        <v>6.8132711947999899E-2</v>
      </c>
      <c r="R9" s="17">
        <v>7.8153373137301696E-2</v>
      </c>
      <c r="S9" s="17"/>
      <c r="T9" s="17">
        <v>5.9115510888052697E-2</v>
      </c>
      <c r="U9" s="17">
        <v>5.2589325383567198E-2</v>
      </c>
      <c r="V9" s="17">
        <v>5.6126491412074701E-2</v>
      </c>
      <c r="W9" s="17">
        <v>7.1298722498997297E-2</v>
      </c>
      <c r="X9" s="17"/>
      <c r="Y9" s="17">
        <v>0.10220805052644499</v>
      </c>
      <c r="Z9" s="17">
        <v>3.8971094786240799E-2</v>
      </c>
      <c r="AA9" s="17">
        <v>8.6769280690039002E-2</v>
      </c>
      <c r="AB9" s="17">
        <v>3.0008168081044399E-2</v>
      </c>
      <c r="AC9" s="17">
        <v>6.4240024797063894E-2</v>
      </c>
      <c r="AD9" s="17">
        <v>2.5107504787379401E-2</v>
      </c>
      <c r="AE9" s="17"/>
      <c r="AF9" s="17">
        <v>5.98215159467122E-2</v>
      </c>
      <c r="AG9" s="17">
        <v>6.0258522427271297E-2</v>
      </c>
      <c r="AH9" s="17"/>
      <c r="AI9" s="17">
        <v>1.8375969040241798E-2</v>
      </c>
      <c r="AJ9" s="17">
        <v>8.3337404772215407E-2</v>
      </c>
      <c r="AK9" s="17">
        <v>2.9694041161682502E-2</v>
      </c>
      <c r="AL9" s="17">
        <v>4.1233131310292499E-2</v>
      </c>
      <c r="AM9" s="17">
        <v>6.1227283298811198E-2</v>
      </c>
      <c r="AN9" s="17">
        <v>0.104302859379606</v>
      </c>
      <c r="AO9" s="17">
        <v>7.3997753346413897E-2</v>
      </c>
      <c r="AP9" s="17"/>
      <c r="AQ9" s="17">
        <v>6.7266601201967299E-2</v>
      </c>
      <c r="AR9" s="17">
        <v>6.3691446899741697E-2</v>
      </c>
      <c r="AS9" s="17"/>
      <c r="AT9" s="17">
        <v>6.0127084847062501E-2</v>
      </c>
      <c r="AU9" s="17">
        <v>3.2947376136310699E-2</v>
      </c>
      <c r="AV9" s="17">
        <v>0.100040548157922</v>
      </c>
      <c r="AW9" s="17"/>
      <c r="AX9" s="17">
        <v>5.95492581825528E-2</v>
      </c>
      <c r="AY9" s="17">
        <v>5.95287081334809E-2</v>
      </c>
      <c r="AZ9" s="17"/>
      <c r="BA9" s="17">
        <v>0.14250549722828201</v>
      </c>
      <c r="BB9" s="17">
        <v>4.3190021121169701E-2</v>
      </c>
      <c r="BC9" s="17">
        <v>5.05570138966209E-2</v>
      </c>
      <c r="BD9" s="17">
        <v>0.189849991643529</v>
      </c>
      <c r="BE9" s="17">
        <v>3.7904479761177501E-2</v>
      </c>
      <c r="BF9" s="17"/>
      <c r="BG9" s="17">
        <v>6.6358437274909199E-2</v>
      </c>
      <c r="BH9" s="17">
        <v>7.6389577170515505E-2</v>
      </c>
    </row>
    <row r="10" spans="2:60" x14ac:dyDescent="0.35">
      <c r="B10" s="18" t="s">
        <v>137</v>
      </c>
      <c r="C10" s="17">
        <v>0.145548313642125</v>
      </c>
      <c r="D10" s="17">
        <v>0.16577165019912299</v>
      </c>
      <c r="E10" s="17">
        <v>0.128619849098842</v>
      </c>
      <c r="F10" s="17"/>
      <c r="G10" s="17">
        <v>0.15498570002717801</v>
      </c>
      <c r="H10" s="17">
        <v>0.161319589554937</v>
      </c>
      <c r="I10" s="17">
        <v>0.160732900738743</v>
      </c>
      <c r="J10" s="17">
        <v>0.15968497605713</v>
      </c>
      <c r="K10" s="17">
        <v>0.125217579508689</v>
      </c>
      <c r="L10" s="17">
        <v>0.12003678115076399</v>
      </c>
      <c r="M10" s="17"/>
      <c r="N10" s="17">
        <v>0.12690002778309301</v>
      </c>
      <c r="O10" s="17">
        <v>0.137660787534201</v>
      </c>
      <c r="P10" s="17">
        <v>0.12463158542906801</v>
      </c>
      <c r="Q10" s="17">
        <v>0.21223129139577099</v>
      </c>
      <c r="R10" s="17">
        <v>0.20024034762009801</v>
      </c>
      <c r="S10" s="17"/>
      <c r="T10" s="17">
        <v>0.14411890484204201</v>
      </c>
      <c r="U10" s="17">
        <v>0.130122316498686</v>
      </c>
      <c r="V10" s="17">
        <v>0.14604492850061701</v>
      </c>
      <c r="W10" s="17">
        <v>0.159181354349127</v>
      </c>
      <c r="X10" s="17"/>
      <c r="Y10" s="17">
        <v>0.185311855677357</v>
      </c>
      <c r="Z10" s="17">
        <v>0.14115701125833599</v>
      </c>
      <c r="AA10" s="17">
        <v>0.100394655648881</v>
      </c>
      <c r="AB10" s="17">
        <v>0.105197135456863</v>
      </c>
      <c r="AC10" s="17">
        <v>5.2321506330518797E-2</v>
      </c>
      <c r="AD10" s="17">
        <v>0.103543779922507</v>
      </c>
      <c r="AE10" s="17"/>
      <c r="AF10" s="17">
        <v>0.160654608887286</v>
      </c>
      <c r="AG10" s="17">
        <v>0.12553638983017201</v>
      </c>
      <c r="AH10" s="17"/>
      <c r="AI10" s="17">
        <v>9.3933585253400301E-2</v>
      </c>
      <c r="AJ10" s="17">
        <v>0.14171191175960701</v>
      </c>
      <c r="AK10" s="17">
        <v>0.13199298596372699</v>
      </c>
      <c r="AL10" s="17">
        <v>0.12985068243432099</v>
      </c>
      <c r="AM10" s="17">
        <v>0.15469611155742399</v>
      </c>
      <c r="AN10" s="17">
        <v>0.23488311587955699</v>
      </c>
      <c r="AO10" s="17">
        <v>9.0207055370647396E-2</v>
      </c>
      <c r="AP10" s="17"/>
      <c r="AQ10" s="17">
        <v>0.181510404143675</v>
      </c>
      <c r="AR10" s="17">
        <v>0.124421698606882</v>
      </c>
      <c r="AS10" s="17"/>
      <c r="AT10" s="17">
        <v>0.15347663824861699</v>
      </c>
      <c r="AU10" s="17">
        <v>0.12627238327922499</v>
      </c>
      <c r="AV10" s="17">
        <v>0.18058635387447899</v>
      </c>
      <c r="AW10" s="17"/>
      <c r="AX10" s="17">
        <v>0.14741807354817699</v>
      </c>
      <c r="AY10" s="17">
        <v>0.144872917558382</v>
      </c>
      <c r="AZ10" s="17"/>
      <c r="BA10" s="17">
        <v>0.17259736511410101</v>
      </c>
      <c r="BB10" s="17">
        <v>0.14214080403597801</v>
      </c>
      <c r="BC10" s="17">
        <v>0.16577815004218199</v>
      </c>
      <c r="BD10" s="17">
        <v>0.274884094552174</v>
      </c>
      <c r="BE10" s="17">
        <v>8.1528583988209294E-2</v>
      </c>
      <c r="BF10" s="17"/>
      <c r="BG10" s="17">
        <v>0.149245741849584</v>
      </c>
      <c r="BH10" s="17">
        <v>0.13050209802295201</v>
      </c>
    </row>
    <row r="11" spans="2:60" x14ac:dyDescent="0.35">
      <c r="B11" s="18" t="s">
        <v>138</v>
      </c>
      <c r="C11" s="17">
        <v>0.25080210972157102</v>
      </c>
      <c r="D11" s="17">
        <v>0.278554335297936</v>
      </c>
      <c r="E11" s="17">
        <v>0.22581330137313099</v>
      </c>
      <c r="F11" s="17"/>
      <c r="G11" s="17">
        <v>0.196808771409479</v>
      </c>
      <c r="H11" s="17">
        <v>0.24877306430253199</v>
      </c>
      <c r="I11" s="17">
        <v>0.22469297475081401</v>
      </c>
      <c r="J11" s="17">
        <v>0.252538542443697</v>
      </c>
      <c r="K11" s="17">
        <v>0.28914770041773102</v>
      </c>
      <c r="L11" s="17">
        <v>0.27270317862666699</v>
      </c>
      <c r="M11" s="17"/>
      <c r="N11" s="17">
        <v>0.23348440452420299</v>
      </c>
      <c r="O11" s="17">
        <v>0.20569468658605999</v>
      </c>
      <c r="P11" s="17">
        <v>0.30476187271128502</v>
      </c>
      <c r="Q11" s="17">
        <v>0.25952974180816002</v>
      </c>
      <c r="R11" s="17">
        <v>0.223547432356029</v>
      </c>
      <c r="S11" s="17"/>
      <c r="T11" s="17">
        <v>0.241728951227134</v>
      </c>
      <c r="U11" s="17">
        <v>0.22711733529728001</v>
      </c>
      <c r="V11" s="17">
        <v>0.25318376983576701</v>
      </c>
      <c r="W11" s="17">
        <v>0.27403682574824401</v>
      </c>
      <c r="X11" s="17"/>
      <c r="Y11" s="17">
        <v>0.23075436179043701</v>
      </c>
      <c r="Z11" s="17">
        <v>0.26215976137601998</v>
      </c>
      <c r="AA11" s="17">
        <v>0.211963287403266</v>
      </c>
      <c r="AB11" s="17">
        <v>0.25237237111885502</v>
      </c>
      <c r="AC11" s="17">
        <v>8.7458290851768095E-2</v>
      </c>
      <c r="AD11" s="17">
        <v>0.292881358825135</v>
      </c>
      <c r="AE11" s="17"/>
      <c r="AF11" s="17">
        <v>0.25724752479032398</v>
      </c>
      <c r="AG11" s="17">
        <v>0.24199461743946801</v>
      </c>
      <c r="AH11" s="17"/>
      <c r="AI11" s="17">
        <v>0.14531636358535699</v>
      </c>
      <c r="AJ11" s="17">
        <v>0.231271501250502</v>
      </c>
      <c r="AK11" s="17">
        <v>0.26499235731780701</v>
      </c>
      <c r="AL11" s="17">
        <v>0.29806799436216602</v>
      </c>
      <c r="AM11" s="17">
        <v>0.29450477749627302</v>
      </c>
      <c r="AN11" s="17">
        <v>0.204937815930088</v>
      </c>
      <c r="AO11" s="17">
        <v>0.15349662013863399</v>
      </c>
      <c r="AP11" s="17"/>
      <c r="AQ11" s="17">
        <v>0.20156066449122001</v>
      </c>
      <c r="AR11" s="17">
        <v>0.32904346685402602</v>
      </c>
      <c r="AS11" s="17"/>
      <c r="AT11" s="17">
        <v>0.165756519855246</v>
      </c>
      <c r="AU11" s="17">
        <v>0.24783012196169801</v>
      </c>
      <c r="AV11" s="17">
        <v>0.33447640872187501</v>
      </c>
      <c r="AW11" s="17"/>
      <c r="AX11" s="17">
        <v>0.24184109449563301</v>
      </c>
      <c r="AY11" s="17">
        <v>0.25403901440134802</v>
      </c>
      <c r="AZ11" s="17"/>
      <c r="BA11" s="17">
        <v>0.166139858035008</v>
      </c>
      <c r="BB11" s="17">
        <v>0.18682999330306699</v>
      </c>
      <c r="BC11" s="17">
        <v>0.242955461753772</v>
      </c>
      <c r="BD11" s="17">
        <v>0.28661405409552898</v>
      </c>
      <c r="BE11" s="17">
        <v>0.46463436701055899</v>
      </c>
      <c r="BF11" s="17"/>
      <c r="BG11" s="17">
        <v>0.18200337732178101</v>
      </c>
      <c r="BH11" s="17">
        <v>0.41954498596533002</v>
      </c>
    </row>
    <row r="12" spans="2:60" x14ac:dyDescent="0.35">
      <c r="B12" s="18" t="s">
        <v>139</v>
      </c>
      <c r="C12" s="17">
        <v>0.33338103817107101</v>
      </c>
      <c r="D12" s="17">
        <v>0.32649172023322798</v>
      </c>
      <c r="E12" s="17">
        <v>0.344146803342465</v>
      </c>
      <c r="F12" s="17"/>
      <c r="G12" s="17">
        <v>0.28707731366598499</v>
      </c>
      <c r="H12" s="17">
        <v>0.27619726132901901</v>
      </c>
      <c r="I12" s="17">
        <v>0.28846132864672902</v>
      </c>
      <c r="J12" s="17">
        <v>0.34984288608761099</v>
      </c>
      <c r="K12" s="17">
        <v>0.35626167738217901</v>
      </c>
      <c r="L12" s="17">
        <v>0.41376188785944201</v>
      </c>
      <c r="M12" s="17"/>
      <c r="N12" s="17">
        <v>0.30188579996723103</v>
      </c>
      <c r="O12" s="17">
        <v>0.337260898768242</v>
      </c>
      <c r="P12" s="17">
        <v>0.34228939027188798</v>
      </c>
      <c r="Q12" s="17">
        <v>0.32001259781779801</v>
      </c>
      <c r="R12" s="17">
        <v>0.37593781419170402</v>
      </c>
      <c r="S12" s="17"/>
      <c r="T12" s="17">
        <v>0.342777460415227</v>
      </c>
      <c r="U12" s="17">
        <v>0.34930814200161198</v>
      </c>
      <c r="V12" s="17">
        <v>0.33108699734885699</v>
      </c>
      <c r="W12" s="17">
        <v>0.31652088555484298</v>
      </c>
      <c r="X12" s="17"/>
      <c r="Y12" s="17">
        <v>0.27707667358548399</v>
      </c>
      <c r="Z12" s="17">
        <v>0.363278564516406</v>
      </c>
      <c r="AA12" s="17">
        <v>0.39498843895072</v>
      </c>
      <c r="AB12" s="17">
        <v>0.369024573581681</v>
      </c>
      <c r="AC12" s="17">
        <v>0.55504964397620804</v>
      </c>
      <c r="AD12" s="17">
        <v>0.32098375977837501</v>
      </c>
      <c r="AE12" s="17"/>
      <c r="AF12" s="17">
        <v>0.343582874154786</v>
      </c>
      <c r="AG12" s="17">
        <v>0.32251680177576397</v>
      </c>
      <c r="AH12" s="17"/>
      <c r="AI12" s="17">
        <v>0.36319716403438801</v>
      </c>
      <c r="AJ12" s="17">
        <v>0.30255277091593602</v>
      </c>
      <c r="AK12" s="17">
        <v>0.34765654161638498</v>
      </c>
      <c r="AL12" s="17">
        <v>0.33341734062794898</v>
      </c>
      <c r="AM12" s="17">
        <v>0.332731395550451</v>
      </c>
      <c r="AN12" s="17">
        <v>0.29450869995740198</v>
      </c>
      <c r="AO12" s="17">
        <v>0.55503202035760901</v>
      </c>
      <c r="AP12" s="17"/>
      <c r="AQ12" s="17">
        <v>0.35744070991826699</v>
      </c>
      <c r="AR12" s="17">
        <v>0.295208777388134</v>
      </c>
      <c r="AS12" s="17"/>
      <c r="AT12" s="17">
        <v>0.37921223109112201</v>
      </c>
      <c r="AU12" s="17">
        <v>0.36450815715099899</v>
      </c>
      <c r="AV12" s="17">
        <v>0.25142942034860899</v>
      </c>
      <c r="AW12" s="17"/>
      <c r="AX12" s="17">
        <v>0.327445949645368</v>
      </c>
      <c r="AY12" s="17">
        <v>0.33552491532554002</v>
      </c>
      <c r="AZ12" s="17"/>
      <c r="BA12" s="17">
        <v>0.266907172516686</v>
      </c>
      <c r="BB12" s="17">
        <v>0.384125246376254</v>
      </c>
      <c r="BC12" s="17">
        <v>0.38287405152953702</v>
      </c>
      <c r="BD12" s="17">
        <v>0.195194792369248</v>
      </c>
      <c r="BE12" s="17">
        <v>0.233596031797732</v>
      </c>
      <c r="BF12" s="17"/>
      <c r="BG12" s="17">
        <v>0.35678049385259702</v>
      </c>
      <c r="BH12" s="17">
        <v>0.22386968041205399</v>
      </c>
    </row>
    <row r="13" spans="2:60" x14ac:dyDescent="0.35">
      <c r="B13" s="18" t="s">
        <v>140</v>
      </c>
      <c r="C13" s="17">
        <v>0.130352450192189</v>
      </c>
      <c r="D13" s="17">
        <v>9.9805524803171397E-2</v>
      </c>
      <c r="E13" s="17">
        <v>0.15471844960358699</v>
      </c>
      <c r="F13" s="17"/>
      <c r="G13" s="17">
        <v>0.15800745082123399</v>
      </c>
      <c r="H13" s="17">
        <v>0.158219364816368</v>
      </c>
      <c r="I13" s="17">
        <v>0.127525154628603</v>
      </c>
      <c r="J13" s="17">
        <v>0.109715741638498</v>
      </c>
      <c r="K13" s="17">
        <v>0.12930771535103899</v>
      </c>
      <c r="L13" s="17">
        <v>0.109257357867873</v>
      </c>
      <c r="M13" s="17"/>
      <c r="N13" s="17">
        <v>0.170713134321342</v>
      </c>
      <c r="O13" s="17">
        <v>0.168255099057246</v>
      </c>
      <c r="P13" s="17">
        <v>0.10892769400171599</v>
      </c>
      <c r="Q13" s="17">
        <v>8.1506646188838405E-2</v>
      </c>
      <c r="R13" s="17">
        <v>8.9901100932473096E-2</v>
      </c>
      <c r="S13" s="17"/>
      <c r="T13" s="17">
        <v>0.116887210810058</v>
      </c>
      <c r="U13" s="17">
        <v>0.16527609988595601</v>
      </c>
      <c r="V13" s="17">
        <v>0.13713415032123</v>
      </c>
      <c r="W13" s="17">
        <v>9.8745661962878997E-2</v>
      </c>
      <c r="X13" s="17"/>
      <c r="Y13" s="17">
        <v>0.12487184604784</v>
      </c>
      <c r="Z13" s="17">
        <v>0.117751154035975</v>
      </c>
      <c r="AA13" s="17">
        <v>0.13202795888387001</v>
      </c>
      <c r="AB13" s="17">
        <v>0.16058072839873899</v>
      </c>
      <c r="AC13" s="17">
        <v>0.24093053404444101</v>
      </c>
      <c r="AD13" s="17">
        <v>0.15569351064925699</v>
      </c>
      <c r="AE13" s="17"/>
      <c r="AF13" s="17">
        <v>0.109095890978934</v>
      </c>
      <c r="AG13" s="17">
        <v>0.15605102925344599</v>
      </c>
      <c r="AH13" s="17"/>
      <c r="AI13" s="17">
        <v>0.17133520131691499</v>
      </c>
      <c r="AJ13" s="17">
        <v>0.14261159901289999</v>
      </c>
      <c r="AK13" s="17">
        <v>0.14307862080775999</v>
      </c>
      <c r="AL13" s="17">
        <v>0.14909730296846699</v>
      </c>
      <c r="AM13" s="17">
        <v>0.104811575320868</v>
      </c>
      <c r="AN13" s="17">
        <v>9.9126722447493307E-2</v>
      </c>
      <c r="AO13" s="17">
        <v>8.8657723492128498E-2</v>
      </c>
      <c r="AP13" s="17"/>
      <c r="AQ13" s="17">
        <v>0.113420626282872</v>
      </c>
      <c r="AR13" s="17">
        <v>0.12946540242069901</v>
      </c>
      <c r="AS13" s="17"/>
      <c r="AT13" s="17">
        <v>0.18099118803438499</v>
      </c>
      <c r="AU13" s="17">
        <v>0.128930217098182</v>
      </c>
      <c r="AV13" s="17">
        <v>9.0015491024139693E-2</v>
      </c>
      <c r="AW13" s="17"/>
      <c r="AX13" s="17">
        <v>0.14531985691278199</v>
      </c>
      <c r="AY13" s="17">
        <v>0.12494591224571</v>
      </c>
      <c r="AZ13" s="17"/>
      <c r="BA13" s="17">
        <v>0.19582952674036799</v>
      </c>
      <c r="BB13" s="17">
        <v>0.18699593848933899</v>
      </c>
      <c r="BC13" s="17">
        <v>8.76195773902015E-2</v>
      </c>
      <c r="BD13" s="17">
        <v>4.4032055426045401E-2</v>
      </c>
      <c r="BE13" s="17">
        <v>0.10127572579992999</v>
      </c>
      <c r="BF13" s="17"/>
      <c r="BG13" s="17">
        <v>0.18905664701889299</v>
      </c>
      <c r="BH13" s="17">
        <v>8.6776921569945695E-2</v>
      </c>
    </row>
    <row r="14" spans="2:60" x14ac:dyDescent="0.35">
      <c r="B14" s="18" t="s">
        <v>114</v>
      </c>
      <c r="C14" s="19">
        <v>8.0381926869618398E-2</v>
      </c>
      <c r="D14" s="19">
        <v>4.9139109223069098E-2</v>
      </c>
      <c r="E14" s="19">
        <v>0.105892997009448</v>
      </c>
      <c r="F14" s="19"/>
      <c r="G14" s="19">
        <v>0.103581453034646</v>
      </c>
      <c r="H14" s="19">
        <v>6.12027947121472E-2</v>
      </c>
      <c r="I14" s="19">
        <v>8.8574438747377096E-2</v>
      </c>
      <c r="J14" s="19">
        <v>8.6112959210045997E-2</v>
      </c>
      <c r="K14" s="19">
        <v>8.83860548559392E-2</v>
      </c>
      <c r="L14" s="19">
        <v>6.6280297389711501E-2</v>
      </c>
      <c r="M14" s="19"/>
      <c r="N14" s="19">
        <v>0.101578989311798</v>
      </c>
      <c r="O14" s="19">
        <v>0.100484720797154</v>
      </c>
      <c r="P14" s="19">
        <v>6.3403061914388395E-2</v>
      </c>
      <c r="Q14" s="19">
        <v>5.8587010841432599E-2</v>
      </c>
      <c r="R14" s="19">
        <v>3.2219931762393801E-2</v>
      </c>
      <c r="S14" s="19"/>
      <c r="T14" s="19">
        <v>9.5371961817486903E-2</v>
      </c>
      <c r="U14" s="19">
        <v>7.5586780932898598E-2</v>
      </c>
      <c r="V14" s="19">
        <v>7.6423662581454097E-2</v>
      </c>
      <c r="W14" s="19">
        <v>8.0216549885909594E-2</v>
      </c>
      <c r="X14" s="19"/>
      <c r="Y14" s="19">
        <v>7.9777212372435902E-2</v>
      </c>
      <c r="Z14" s="19">
        <v>7.6682414027022694E-2</v>
      </c>
      <c r="AA14" s="19">
        <v>7.3856378423223401E-2</v>
      </c>
      <c r="AB14" s="19">
        <v>8.2817023362818099E-2</v>
      </c>
      <c r="AC14" s="19">
        <v>0</v>
      </c>
      <c r="AD14" s="19">
        <v>0.101790086037346</v>
      </c>
      <c r="AE14" s="19"/>
      <c r="AF14" s="19">
        <v>6.9597585241957194E-2</v>
      </c>
      <c r="AG14" s="19">
        <v>9.3642639273877407E-2</v>
      </c>
      <c r="AH14" s="19"/>
      <c r="AI14" s="19">
        <v>0.20784171676969801</v>
      </c>
      <c r="AJ14" s="19">
        <v>9.8514812288839404E-2</v>
      </c>
      <c r="AK14" s="19">
        <v>8.2585453132637904E-2</v>
      </c>
      <c r="AL14" s="19">
        <v>4.83335482968043E-2</v>
      </c>
      <c r="AM14" s="19">
        <v>5.2028856776171903E-2</v>
      </c>
      <c r="AN14" s="19">
        <v>6.22407864058536E-2</v>
      </c>
      <c r="AO14" s="19">
        <v>3.8608827294567501E-2</v>
      </c>
      <c r="AP14" s="19"/>
      <c r="AQ14" s="19">
        <v>7.8800993961999605E-2</v>
      </c>
      <c r="AR14" s="19">
        <v>5.8169207830517503E-2</v>
      </c>
      <c r="AS14" s="19"/>
      <c r="AT14" s="19">
        <v>6.0436337923566397E-2</v>
      </c>
      <c r="AU14" s="19">
        <v>9.9511744373584995E-2</v>
      </c>
      <c r="AV14" s="19">
        <v>4.34517778729753E-2</v>
      </c>
      <c r="AW14" s="19"/>
      <c r="AX14" s="19">
        <v>7.8425767215486497E-2</v>
      </c>
      <c r="AY14" s="19">
        <v>8.1088532335539601E-2</v>
      </c>
      <c r="AZ14" s="19"/>
      <c r="BA14" s="19">
        <v>5.6020580365554899E-2</v>
      </c>
      <c r="BB14" s="19">
        <v>5.6717996674191598E-2</v>
      </c>
      <c r="BC14" s="19">
        <v>7.0215745387685602E-2</v>
      </c>
      <c r="BD14" s="19">
        <v>9.4250119134747807E-3</v>
      </c>
      <c r="BE14" s="19">
        <v>8.10608116423919E-2</v>
      </c>
      <c r="BF14" s="19"/>
      <c r="BG14" s="19">
        <v>5.6555302682235402E-2</v>
      </c>
      <c r="BH14" s="19">
        <v>6.2916736859203598E-2</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F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6" width="20.7265625" customWidth="1"/>
  </cols>
  <sheetData>
    <row r="2" spans="2:6" ht="40" customHeight="1" x14ac:dyDescent="0.35">
      <c r="D2" s="31" t="s">
        <v>160</v>
      </c>
      <c r="E2" s="27"/>
      <c r="F2" s="27"/>
    </row>
    <row r="6" spans="2:6" ht="50.15" customHeight="1" x14ac:dyDescent="0.35">
      <c r="B6" s="20" t="s">
        <v>14</v>
      </c>
      <c r="C6" s="20" t="s">
        <v>152</v>
      </c>
      <c r="D6" s="20" t="s">
        <v>153</v>
      </c>
      <c r="E6" s="20" t="s">
        <v>154</v>
      </c>
    </row>
    <row r="7" spans="2:6" x14ac:dyDescent="0.35">
      <c r="B7" s="18" t="s">
        <v>155</v>
      </c>
      <c r="C7" s="17">
        <v>0.20640998029111901</v>
      </c>
      <c r="D7" s="17">
        <v>0.13731147834553101</v>
      </c>
      <c r="E7" s="17">
        <v>0.17073067024661001</v>
      </c>
    </row>
    <row r="8" spans="2:6" x14ac:dyDescent="0.35">
      <c r="B8" s="18" t="s">
        <v>156</v>
      </c>
      <c r="C8" s="17">
        <v>0.338478574441195</v>
      </c>
      <c r="D8" s="17">
        <v>0.20258075030994399</v>
      </c>
      <c r="E8" s="17">
        <v>0.26475374358783399</v>
      </c>
    </row>
    <row r="9" spans="2:6" x14ac:dyDescent="0.35">
      <c r="B9" s="18" t="s">
        <v>157</v>
      </c>
      <c r="C9" s="17">
        <v>0.147199642659152</v>
      </c>
      <c r="D9" s="17">
        <v>0.21669065731835199</v>
      </c>
      <c r="E9" s="17">
        <v>0.191428929088129</v>
      </c>
    </row>
    <row r="10" spans="2:6" x14ac:dyDescent="0.35">
      <c r="B10" s="18" t="s">
        <v>158</v>
      </c>
      <c r="C10" s="17">
        <v>0.19395894335109601</v>
      </c>
      <c r="D10" s="17">
        <v>0.27357631666480597</v>
      </c>
      <c r="E10" s="17">
        <v>0.20443374345075799</v>
      </c>
    </row>
    <row r="11" spans="2:6" x14ac:dyDescent="0.35">
      <c r="B11" s="18" t="s">
        <v>159</v>
      </c>
      <c r="C11" s="17">
        <v>0.11395285925743801</v>
      </c>
      <c r="D11" s="17">
        <v>0.16984079736136701</v>
      </c>
      <c r="E11" s="17">
        <v>0.16865291362666801</v>
      </c>
    </row>
    <row r="12" spans="2:6" x14ac:dyDescent="0.35">
      <c r="B12" s="16"/>
      <c r="C12" s="16"/>
      <c r="D12" s="16"/>
      <c r="E12" s="16"/>
    </row>
    <row r="13" spans="2:6" x14ac:dyDescent="0.35">
      <c r="B13" t="s">
        <v>98</v>
      </c>
    </row>
    <row r="14" spans="2:6" x14ac:dyDescent="0.35">
      <c r="B14" t="s">
        <v>99</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H18"/>
  <sheetViews>
    <sheetView showGridLines="0" topLeftCell="A5" workbookViewId="0">
      <pane xSplit="2" topLeftCell="AK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161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155</v>
      </c>
      <c r="C9" s="17">
        <v>0.20640998029111901</v>
      </c>
      <c r="D9" s="17">
        <v>0.17834982920180001</v>
      </c>
      <c r="E9" s="17">
        <v>0.23062640282745001</v>
      </c>
      <c r="F9" s="17"/>
      <c r="G9" s="17">
        <v>0.18306187177227501</v>
      </c>
      <c r="H9" s="17">
        <v>0.18416275538756999</v>
      </c>
      <c r="I9" s="17">
        <v>0.238409296657702</v>
      </c>
      <c r="J9" s="17">
        <v>0.20871476144802201</v>
      </c>
      <c r="K9" s="17">
        <v>0.202059016517106</v>
      </c>
      <c r="L9" s="17">
        <v>0.21538034419367599</v>
      </c>
      <c r="M9" s="17"/>
      <c r="N9" s="17">
        <v>0.227902626927141</v>
      </c>
      <c r="O9" s="17">
        <v>0.23563968276505101</v>
      </c>
      <c r="P9" s="17">
        <v>0.18120228159923699</v>
      </c>
      <c r="Q9" s="17">
        <v>0.16630871988500201</v>
      </c>
      <c r="R9" s="17">
        <v>0.22855105197992601</v>
      </c>
      <c r="S9" s="17"/>
      <c r="T9" s="17">
        <v>0.21122448093641399</v>
      </c>
      <c r="U9" s="17">
        <v>0.18726912467670101</v>
      </c>
      <c r="V9" s="17">
        <v>0.21847853471912701</v>
      </c>
      <c r="W9" s="17">
        <v>0.200399349771201</v>
      </c>
      <c r="X9" s="17"/>
      <c r="Y9" s="17">
        <v>0.222351953210354</v>
      </c>
      <c r="Z9" s="17">
        <v>0.19726479082988599</v>
      </c>
      <c r="AA9" s="17">
        <v>0.139179697237969</v>
      </c>
      <c r="AB9" s="17">
        <v>0.20006628491945699</v>
      </c>
      <c r="AC9" s="17">
        <v>0.10299198258793001</v>
      </c>
      <c r="AD9" s="17">
        <v>0.228994616110271</v>
      </c>
      <c r="AE9" s="17"/>
      <c r="AF9" s="17">
        <v>0.206673526325971</v>
      </c>
      <c r="AG9" s="17">
        <v>0.20691267164969601</v>
      </c>
      <c r="AH9" s="17"/>
      <c r="AI9" s="17">
        <v>0.22732549429778301</v>
      </c>
      <c r="AJ9" s="17">
        <v>0.19580124794873099</v>
      </c>
      <c r="AK9" s="17">
        <v>0.19608557890752301</v>
      </c>
      <c r="AL9" s="17">
        <v>0.221906511769311</v>
      </c>
      <c r="AM9" s="17">
        <v>0.21150447747016701</v>
      </c>
      <c r="AN9" s="17">
        <v>0.21858013955671299</v>
      </c>
      <c r="AO9" s="17">
        <v>0.17613337846416499</v>
      </c>
      <c r="AP9" s="17"/>
      <c r="AQ9" s="17">
        <v>0.26434553179621401</v>
      </c>
      <c r="AR9" s="17">
        <v>0.14300840807484499</v>
      </c>
      <c r="AS9" s="17"/>
      <c r="AT9" s="17">
        <v>0.28698923512137497</v>
      </c>
      <c r="AU9" s="17">
        <v>0.19712055724802799</v>
      </c>
      <c r="AV9" s="17">
        <v>0.15226073902741799</v>
      </c>
      <c r="AW9" s="17"/>
      <c r="AX9" s="17">
        <v>0.206057890701596</v>
      </c>
      <c r="AY9" s="17">
        <v>0.20653716235825001</v>
      </c>
      <c r="AZ9" s="17"/>
      <c r="BA9" s="17">
        <v>0.169947435379662</v>
      </c>
      <c r="BB9" s="17">
        <v>0.211023664442374</v>
      </c>
      <c r="BC9" s="17">
        <v>0.26374771339768499</v>
      </c>
      <c r="BD9" s="17">
        <v>0.328319301243716</v>
      </c>
      <c r="BE9" s="17">
        <v>7.3347408510201204E-2</v>
      </c>
      <c r="BF9" s="17"/>
      <c r="BG9" s="17">
        <v>0.201441359586635</v>
      </c>
      <c r="BH9" s="17">
        <v>0.13792725695014901</v>
      </c>
    </row>
    <row r="10" spans="2:60" x14ac:dyDescent="0.35">
      <c r="B10" s="18" t="s">
        <v>156</v>
      </c>
      <c r="C10" s="17">
        <v>0.338478574441195</v>
      </c>
      <c r="D10" s="17">
        <v>0.33537605182064201</v>
      </c>
      <c r="E10" s="17">
        <v>0.34276092350502002</v>
      </c>
      <c r="F10" s="17"/>
      <c r="G10" s="17">
        <v>0.29870934077313799</v>
      </c>
      <c r="H10" s="17">
        <v>0.33847847097715</v>
      </c>
      <c r="I10" s="17">
        <v>0.30006145766766301</v>
      </c>
      <c r="J10" s="17">
        <v>0.32973861051974301</v>
      </c>
      <c r="K10" s="17">
        <v>0.344561779200458</v>
      </c>
      <c r="L10" s="17">
        <v>0.39345637962898999</v>
      </c>
      <c r="M10" s="17"/>
      <c r="N10" s="17">
        <v>0.29499597240590802</v>
      </c>
      <c r="O10" s="17">
        <v>0.34018173353209702</v>
      </c>
      <c r="P10" s="17">
        <v>0.36101898078060701</v>
      </c>
      <c r="Q10" s="17">
        <v>0.41330381972698199</v>
      </c>
      <c r="R10" s="17">
        <v>0.26824919869123598</v>
      </c>
      <c r="S10" s="17"/>
      <c r="T10" s="17">
        <v>0.33408918756570199</v>
      </c>
      <c r="U10" s="17">
        <v>0.36201338841921699</v>
      </c>
      <c r="V10" s="17">
        <v>0.33929021817315702</v>
      </c>
      <c r="W10" s="17">
        <v>0.31984260630607497</v>
      </c>
      <c r="X10" s="17"/>
      <c r="Y10" s="17">
        <v>0.32425310296061299</v>
      </c>
      <c r="Z10" s="17">
        <v>0.33832830065686798</v>
      </c>
      <c r="AA10" s="17">
        <v>0.38615639490599701</v>
      </c>
      <c r="AB10" s="17">
        <v>0.36130604459200799</v>
      </c>
      <c r="AC10" s="17">
        <v>0.41340674205884498</v>
      </c>
      <c r="AD10" s="17">
        <v>0.33885865440354102</v>
      </c>
      <c r="AE10" s="17"/>
      <c r="AF10" s="17">
        <v>0.34450563209458701</v>
      </c>
      <c r="AG10" s="17">
        <v>0.33279072859667602</v>
      </c>
      <c r="AH10" s="17"/>
      <c r="AI10" s="17">
        <v>0.27979139187436503</v>
      </c>
      <c r="AJ10" s="17">
        <v>0.28818657381331497</v>
      </c>
      <c r="AK10" s="17">
        <v>0.384264419004202</v>
      </c>
      <c r="AL10" s="17">
        <v>0.32033773947993099</v>
      </c>
      <c r="AM10" s="17">
        <v>0.356936254599237</v>
      </c>
      <c r="AN10" s="17">
        <v>0.34395445461633201</v>
      </c>
      <c r="AO10" s="17">
        <v>0.47992747045054002</v>
      </c>
      <c r="AP10" s="17"/>
      <c r="AQ10" s="17">
        <v>0.38347146446267899</v>
      </c>
      <c r="AR10" s="17">
        <v>0.28938984034604698</v>
      </c>
      <c r="AS10" s="17"/>
      <c r="AT10" s="17">
        <v>0.39185685984088697</v>
      </c>
      <c r="AU10" s="17">
        <v>0.359030331348837</v>
      </c>
      <c r="AV10" s="17">
        <v>0.29769120121639298</v>
      </c>
      <c r="AW10" s="17"/>
      <c r="AX10" s="17">
        <v>0.33649804866051902</v>
      </c>
      <c r="AY10" s="17">
        <v>0.339193981457727</v>
      </c>
      <c r="AZ10" s="17"/>
      <c r="BA10" s="17">
        <v>0.19198636294544399</v>
      </c>
      <c r="BB10" s="17">
        <v>0.38259038004300999</v>
      </c>
      <c r="BC10" s="17">
        <v>0.43719552535036899</v>
      </c>
      <c r="BD10" s="17">
        <v>0.31493945580372201</v>
      </c>
      <c r="BE10" s="17">
        <v>0.13477347100711101</v>
      </c>
      <c r="BF10" s="17"/>
      <c r="BG10" s="17">
        <v>0.33812607939435602</v>
      </c>
      <c r="BH10" s="17">
        <v>0.18040631260177101</v>
      </c>
    </row>
    <row r="11" spans="2:60" x14ac:dyDescent="0.35">
      <c r="B11" s="18" t="s">
        <v>157</v>
      </c>
      <c r="C11" s="17">
        <v>0.147199642659152</v>
      </c>
      <c r="D11" s="17">
        <v>0.14519501541244101</v>
      </c>
      <c r="E11" s="17">
        <v>0.14896003995523399</v>
      </c>
      <c r="F11" s="17"/>
      <c r="G11" s="17">
        <v>0.16364147278434199</v>
      </c>
      <c r="H11" s="17">
        <v>0.14303779701797401</v>
      </c>
      <c r="I11" s="17">
        <v>9.6135053587675406E-2</v>
      </c>
      <c r="J11" s="17">
        <v>0.161036831013461</v>
      </c>
      <c r="K11" s="17">
        <v>0.15013441991458401</v>
      </c>
      <c r="L11" s="17">
        <v>0.168664449068961</v>
      </c>
      <c r="M11" s="17"/>
      <c r="N11" s="17">
        <v>0.15142763056550801</v>
      </c>
      <c r="O11" s="17">
        <v>0.143377168189953</v>
      </c>
      <c r="P11" s="17">
        <v>0.14092173655601001</v>
      </c>
      <c r="Q11" s="17">
        <v>0.13041837771881601</v>
      </c>
      <c r="R11" s="17">
        <v>0.15588843391978899</v>
      </c>
      <c r="S11" s="17"/>
      <c r="T11" s="17">
        <v>0.152379104457149</v>
      </c>
      <c r="U11" s="17">
        <v>0.15285028967904299</v>
      </c>
      <c r="V11" s="17">
        <v>0.14804885113308</v>
      </c>
      <c r="W11" s="17">
        <v>0.13725743244766</v>
      </c>
      <c r="X11" s="17"/>
      <c r="Y11" s="17">
        <v>0.130633840499085</v>
      </c>
      <c r="Z11" s="17">
        <v>0.15099633204681301</v>
      </c>
      <c r="AA11" s="17">
        <v>0.14857550320490301</v>
      </c>
      <c r="AB11" s="17">
        <v>0.136261458019374</v>
      </c>
      <c r="AC11" s="17">
        <v>0.13403824754885099</v>
      </c>
      <c r="AD11" s="17">
        <v>0.190521718722232</v>
      </c>
      <c r="AE11" s="17"/>
      <c r="AF11" s="17">
        <v>0.134861922606796</v>
      </c>
      <c r="AG11" s="17">
        <v>0.16238037218601201</v>
      </c>
      <c r="AH11" s="17"/>
      <c r="AI11" s="17">
        <v>0.189014277435015</v>
      </c>
      <c r="AJ11" s="17">
        <v>0.13904587877673599</v>
      </c>
      <c r="AK11" s="17">
        <v>0.14172042427616899</v>
      </c>
      <c r="AL11" s="17">
        <v>0.16761870406778601</v>
      </c>
      <c r="AM11" s="17">
        <v>0.13388334885509501</v>
      </c>
      <c r="AN11" s="17">
        <v>0.15445474597325501</v>
      </c>
      <c r="AO11" s="17">
        <v>0.168089961415051</v>
      </c>
      <c r="AP11" s="17"/>
      <c r="AQ11" s="17">
        <v>0.124801392042549</v>
      </c>
      <c r="AR11" s="17">
        <v>0.166233446077105</v>
      </c>
      <c r="AS11" s="17"/>
      <c r="AT11" s="17">
        <v>0.116501481128732</v>
      </c>
      <c r="AU11" s="17">
        <v>0.161924325986158</v>
      </c>
      <c r="AV11" s="17">
        <v>0.149839827719629</v>
      </c>
      <c r="AW11" s="17"/>
      <c r="AX11" s="17">
        <v>0.15498895445400701</v>
      </c>
      <c r="AY11" s="17">
        <v>0.14438598157664101</v>
      </c>
      <c r="AZ11" s="17"/>
      <c r="BA11" s="17">
        <v>0.12932105826955001</v>
      </c>
      <c r="BB11" s="17">
        <v>0.129696806368893</v>
      </c>
      <c r="BC11" s="17">
        <v>0.11354329195990399</v>
      </c>
      <c r="BD11" s="17">
        <v>0.12310621056125801</v>
      </c>
      <c r="BE11" s="17">
        <v>0.199856046876041</v>
      </c>
      <c r="BF11" s="17"/>
      <c r="BG11" s="17">
        <v>0.12960915146679899</v>
      </c>
      <c r="BH11" s="17">
        <v>0.18041667752492699</v>
      </c>
    </row>
    <row r="12" spans="2:60" x14ac:dyDescent="0.35">
      <c r="B12" s="18" t="s">
        <v>158</v>
      </c>
      <c r="C12" s="17">
        <v>0.19395894335109601</v>
      </c>
      <c r="D12" s="17">
        <v>0.20853977360999101</v>
      </c>
      <c r="E12" s="17">
        <v>0.18038326773187099</v>
      </c>
      <c r="F12" s="17"/>
      <c r="G12" s="17">
        <v>0.26942671831876402</v>
      </c>
      <c r="H12" s="17">
        <v>0.21174654307056501</v>
      </c>
      <c r="I12" s="17">
        <v>0.20799694747335801</v>
      </c>
      <c r="J12" s="17">
        <v>0.18559616956062999</v>
      </c>
      <c r="K12" s="17">
        <v>0.18477677527796901</v>
      </c>
      <c r="L12" s="17">
        <v>0.13774661178225001</v>
      </c>
      <c r="M12" s="17"/>
      <c r="N12" s="17">
        <v>0.20783105426687001</v>
      </c>
      <c r="O12" s="17">
        <v>0.17625255976727799</v>
      </c>
      <c r="P12" s="17">
        <v>0.195648044528864</v>
      </c>
      <c r="Q12" s="17">
        <v>0.213289652541723</v>
      </c>
      <c r="R12" s="17">
        <v>0.18918814657938099</v>
      </c>
      <c r="S12" s="17"/>
      <c r="T12" s="17">
        <v>0.202465499850251</v>
      </c>
      <c r="U12" s="17">
        <v>0.176120043356222</v>
      </c>
      <c r="V12" s="17">
        <v>0.189623087343535</v>
      </c>
      <c r="W12" s="17">
        <v>0.21033671739366</v>
      </c>
      <c r="X12" s="17"/>
      <c r="Y12" s="17">
        <v>0.188320632438742</v>
      </c>
      <c r="Z12" s="17">
        <v>0.211891343991609</v>
      </c>
      <c r="AA12" s="17">
        <v>0.187342431320523</v>
      </c>
      <c r="AB12" s="17">
        <v>0.173816965697386</v>
      </c>
      <c r="AC12" s="17">
        <v>0.28422593535305302</v>
      </c>
      <c r="AD12" s="17">
        <v>0.15847193070799601</v>
      </c>
      <c r="AE12" s="17"/>
      <c r="AF12" s="17">
        <v>0.20390026927565799</v>
      </c>
      <c r="AG12" s="17">
        <v>0.17987623002911199</v>
      </c>
      <c r="AH12" s="17"/>
      <c r="AI12" s="17">
        <v>0.15474039232383899</v>
      </c>
      <c r="AJ12" s="17">
        <v>0.229081365297926</v>
      </c>
      <c r="AK12" s="17">
        <v>0.17208009182710901</v>
      </c>
      <c r="AL12" s="17">
        <v>0.20602345285634699</v>
      </c>
      <c r="AM12" s="17">
        <v>0.207721656069386</v>
      </c>
      <c r="AN12" s="17">
        <v>0.15812291506624301</v>
      </c>
      <c r="AO12" s="17">
        <v>8.8998856370910304E-2</v>
      </c>
      <c r="AP12" s="17"/>
      <c r="AQ12" s="17">
        <v>0.16075190998268801</v>
      </c>
      <c r="AR12" s="17">
        <v>0.227837323107492</v>
      </c>
      <c r="AS12" s="17"/>
      <c r="AT12" s="17">
        <v>0.162413616646675</v>
      </c>
      <c r="AU12" s="17">
        <v>0.17787871037924399</v>
      </c>
      <c r="AV12" s="17">
        <v>0.223808204422693</v>
      </c>
      <c r="AW12" s="17"/>
      <c r="AX12" s="17">
        <v>0.190311089488437</v>
      </c>
      <c r="AY12" s="17">
        <v>0.195276623875173</v>
      </c>
      <c r="AZ12" s="17"/>
      <c r="BA12" s="17">
        <v>0.271098154508289</v>
      </c>
      <c r="BB12" s="17">
        <v>0.210179485859499</v>
      </c>
      <c r="BC12" s="17">
        <v>0.13322317416813301</v>
      </c>
      <c r="BD12" s="17">
        <v>0.117030972421967</v>
      </c>
      <c r="BE12" s="17">
        <v>0.28701317603145698</v>
      </c>
      <c r="BF12" s="17"/>
      <c r="BG12" s="17">
        <v>0.22439065537818301</v>
      </c>
      <c r="BH12" s="17">
        <v>0.24395970520021401</v>
      </c>
    </row>
    <row r="13" spans="2:60" x14ac:dyDescent="0.35">
      <c r="B13" s="18" t="s">
        <v>159</v>
      </c>
      <c r="C13" s="19">
        <v>0.11395285925743801</v>
      </c>
      <c r="D13" s="19">
        <v>0.13253932995512699</v>
      </c>
      <c r="E13" s="19">
        <v>9.7269365980425002E-2</v>
      </c>
      <c r="F13" s="19"/>
      <c r="G13" s="19">
        <v>8.5160596351481405E-2</v>
      </c>
      <c r="H13" s="19">
        <v>0.122574433546741</v>
      </c>
      <c r="I13" s="19">
        <v>0.15739724461360199</v>
      </c>
      <c r="J13" s="19">
        <v>0.114913627458145</v>
      </c>
      <c r="K13" s="19">
        <v>0.118468009089883</v>
      </c>
      <c r="L13" s="19">
        <v>8.4752215326122496E-2</v>
      </c>
      <c r="M13" s="19"/>
      <c r="N13" s="19">
        <v>0.11784271583457399</v>
      </c>
      <c r="O13" s="19">
        <v>0.10454885574562001</v>
      </c>
      <c r="P13" s="19">
        <v>0.12120895653528201</v>
      </c>
      <c r="Q13" s="19">
        <v>7.6679430127476994E-2</v>
      </c>
      <c r="R13" s="19">
        <v>0.15812316882966801</v>
      </c>
      <c r="S13" s="19"/>
      <c r="T13" s="19">
        <v>9.9841727190483398E-2</v>
      </c>
      <c r="U13" s="19">
        <v>0.121747153868817</v>
      </c>
      <c r="V13" s="19">
        <v>0.1045593086311</v>
      </c>
      <c r="W13" s="19">
        <v>0.132163894081404</v>
      </c>
      <c r="X13" s="19"/>
      <c r="Y13" s="19">
        <v>0.134440470891206</v>
      </c>
      <c r="Z13" s="19">
        <v>0.101519232474824</v>
      </c>
      <c r="AA13" s="19">
        <v>0.13874597333060801</v>
      </c>
      <c r="AB13" s="19">
        <v>0.12854924677177401</v>
      </c>
      <c r="AC13" s="19">
        <v>6.5337092451319898E-2</v>
      </c>
      <c r="AD13" s="19">
        <v>8.3153080055960393E-2</v>
      </c>
      <c r="AE13" s="19"/>
      <c r="AF13" s="19">
        <v>0.110058649696989</v>
      </c>
      <c r="AG13" s="19">
        <v>0.118039997538503</v>
      </c>
      <c r="AH13" s="19"/>
      <c r="AI13" s="19">
        <v>0.149128444068999</v>
      </c>
      <c r="AJ13" s="19">
        <v>0.14788493416329199</v>
      </c>
      <c r="AK13" s="19">
        <v>0.10584948598499801</v>
      </c>
      <c r="AL13" s="19">
        <v>8.41135918266257E-2</v>
      </c>
      <c r="AM13" s="19">
        <v>8.9954263006115698E-2</v>
      </c>
      <c r="AN13" s="19">
        <v>0.124887744787457</v>
      </c>
      <c r="AO13" s="19">
        <v>8.6850333299334698E-2</v>
      </c>
      <c r="AP13" s="19"/>
      <c r="AQ13" s="19">
        <v>6.6629701715870002E-2</v>
      </c>
      <c r="AR13" s="19">
        <v>0.17353098239451101</v>
      </c>
      <c r="AS13" s="19"/>
      <c r="AT13" s="19">
        <v>4.2238807262331098E-2</v>
      </c>
      <c r="AU13" s="19">
        <v>0.104046075037733</v>
      </c>
      <c r="AV13" s="19">
        <v>0.176400027613868</v>
      </c>
      <c r="AW13" s="19"/>
      <c r="AX13" s="19">
        <v>0.11214401669544</v>
      </c>
      <c r="AY13" s="19">
        <v>0.114606250732208</v>
      </c>
      <c r="AZ13" s="19"/>
      <c r="BA13" s="19">
        <v>0.23764698889705599</v>
      </c>
      <c r="BB13" s="19">
        <v>6.6509663286223195E-2</v>
      </c>
      <c r="BC13" s="19">
        <v>5.22902951239076E-2</v>
      </c>
      <c r="BD13" s="19">
        <v>0.116604059969337</v>
      </c>
      <c r="BE13" s="19">
        <v>0.30500989757518998</v>
      </c>
      <c r="BF13" s="19"/>
      <c r="BG13" s="19">
        <v>0.10643275417402701</v>
      </c>
      <c r="BH13" s="19">
        <v>0.25729004772293901</v>
      </c>
    </row>
    <row r="14" spans="2:60" x14ac:dyDescent="0.35">
      <c r="B14" s="16"/>
      <c r="AQ14" s="25">
        <f>SUM(AQ9:AQ10)</f>
        <v>0.647816996258893</v>
      </c>
      <c r="AR14" s="25">
        <f>SUM(AR9:AR10)</f>
        <v>0.43239824842089197</v>
      </c>
    </row>
    <row r="15" spans="2:60" x14ac:dyDescent="0.35">
      <c r="B15" t="s">
        <v>98</v>
      </c>
      <c r="AQ15" s="25">
        <f>AQ11</f>
        <v>0.124801392042549</v>
      </c>
      <c r="AR15" s="25">
        <f>AR11</f>
        <v>0.166233446077105</v>
      </c>
    </row>
    <row r="16" spans="2:60" x14ac:dyDescent="0.35">
      <c r="B16" t="s">
        <v>99</v>
      </c>
      <c r="AQ16" s="25">
        <f>SUM(AQ12:AQ13)</f>
        <v>0.22738161169855803</v>
      </c>
      <c r="AR16" s="25">
        <f>SUM(AR12:AR13)</f>
        <v>0.40136830550200298</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162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155</v>
      </c>
      <c r="C9" s="17">
        <v>0.13731147834553101</v>
      </c>
      <c r="D9" s="17">
        <v>0.155754871803712</v>
      </c>
      <c r="E9" s="17">
        <v>0.120697661772873</v>
      </c>
      <c r="F9" s="17"/>
      <c r="G9" s="17">
        <v>4.45297342015923E-2</v>
      </c>
      <c r="H9" s="17">
        <v>0.117197969553055</v>
      </c>
      <c r="I9" s="17">
        <v>0.144957971971995</v>
      </c>
      <c r="J9" s="17">
        <v>0.172423923939023</v>
      </c>
      <c r="K9" s="17">
        <v>0.19631731059501301</v>
      </c>
      <c r="L9" s="17">
        <v>0.12897592429398799</v>
      </c>
      <c r="M9" s="17"/>
      <c r="N9" s="17">
        <v>0.14282132862479799</v>
      </c>
      <c r="O9" s="17">
        <v>0.13347341084043499</v>
      </c>
      <c r="P9" s="17">
        <v>0.15551855932825201</v>
      </c>
      <c r="Q9" s="17">
        <v>0.111496173166587</v>
      </c>
      <c r="R9" s="17">
        <v>0.122291964695157</v>
      </c>
      <c r="S9" s="17"/>
      <c r="T9" s="17">
        <v>0.118640941575075</v>
      </c>
      <c r="U9" s="17">
        <v>0.15362847396179399</v>
      </c>
      <c r="V9" s="17">
        <v>0.135853687631072</v>
      </c>
      <c r="W9" s="17">
        <v>0.138704533262935</v>
      </c>
      <c r="X9" s="17"/>
      <c r="Y9" s="17">
        <v>0.120183866665558</v>
      </c>
      <c r="Z9" s="17">
        <v>0.15778764527679001</v>
      </c>
      <c r="AA9" s="17">
        <v>9.55089484568966E-2</v>
      </c>
      <c r="AB9" s="17">
        <v>0.150593586731114</v>
      </c>
      <c r="AC9" s="17">
        <v>5.15326441412709E-2</v>
      </c>
      <c r="AD9" s="17">
        <v>0.12423059036516999</v>
      </c>
      <c r="AE9" s="17"/>
      <c r="AF9" s="17">
        <v>0.14545064631749599</v>
      </c>
      <c r="AG9" s="17">
        <v>0.12839951070907099</v>
      </c>
      <c r="AH9" s="17"/>
      <c r="AI9" s="17">
        <v>0.15896367574242801</v>
      </c>
      <c r="AJ9" s="17">
        <v>0.130969296245839</v>
      </c>
      <c r="AK9" s="17">
        <v>0.14461851836220099</v>
      </c>
      <c r="AL9" s="17">
        <v>0.159434053609189</v>
      </c>
      <c r="AM9" s="17">
        <v>0.132713844115256</v>
      </c>
      <c r="AN9" s="17">
        <v>0.12669476207811101</v>
      </c>
      <c r="AO9" s="17">
        <v>7.7515031688346003E-2</v>
      </c>
      <c r="AP9" s="17"/>
      <c r="AQ9" s="17">
        <v>6.3767421484978298E-2</v>
      </c>
      <c r="AR9" s="17">
        <v>0.23693703249739401</v>
      </c>
      <c r="AS9" s="17"/>
      <c r="AT9" s="17">
        <v>4.2847148474404101E-2</v>
      </c>
      <c r="AU9" s="17">
        <v>0.118706062490556</v>
      </c>
      <c r="AV9" s="17">
        <v>0.22830841138428301</v>
      </c>
      <c r="AW9" s="17"/>
      <c r="AX9" s="17">
        <v>0.14042572374809001</v>
      </c>
      <c r="AY9" s="17">
        <v>0.13618654827194601</v>
      </c>
      <c r="AZ9" s="17"/>
      <c r="BA9" s="17">
        <v>0.19584825200953501</v>
      </c>
      <c r="BB9" s="17">
        <v>5.4810248472093197E-2</v>
      </c>
      <c r="BC9" s="17">
        <v>7.1699320818014806E-2</v>
      </c>
      <c r="BD9" s="17">
        <v>0.211148142358006</v>
      </c>
      <c r="BE9" s="17">
        <v>0.44494186647282702</v>
      </c>
      <c r="BF9" s="17"/>
      <c r="BG9" s="17">
        <v>8.7711738627805402E-2</v>
      </c>
      <c r="BH9" s="17">
        <v>0.385726071713338</v>
      </c>
    </row>
    <row r="10" spans="2:60" x14ac:dyDescent="0.35">
      <c r="B10" s="18" t="s">
        <v>156</v>
      </c>
      <c r="C10" s="17">
        <v>0.20258075030994399</v>
      </c>
      <c r="D10" s="17">
        <v>0.21797644136150601</v>
      </c>
      <c r="E10" s="17">
        <v>0.189755358787739</v>
      </c>
      <c r="F10" s="17"/>
      <c r="G10" s="17">
        <v>0.21213999694739</v>
      </c>
      <c r="H10" s="17">
        <v>0.19499874914255799</v>
      </c>
      <c r="I10" s="17">
        <v>0.20496050987734499</v>
      </c>
      <c r="J10" s="17">
        <v>0.24120596519878401</v>
      </c>
      <c r="K10" s="17">
        <v>0.215324213099505</v>
      </c>
      <c r="L10" s="17">
        <v>0.16243741848075899</v>
      </c>
      <c r="M10" s="17"/>
      <c r="N10" s="17">
        <v>0.18891927334682301</v>
      </c>
      <c r="O10" s="17">
        <v>0.19579402168961399</v>
      </c>
      <c r="P10" s="17">
        <v>0.20399392561010599</v>
      </c>
      <c r="Q10" s="17">
        <v>0.231024413312237</v>
      </c>
      <c r="R10" s="17">
        <v>0.20650086542643001</v>
      </c>
      <c r="S10" s="17"/>
      <c r="T10" s="17">
        <v>0.21973008622183901</v>
      </c>
      <c r="U10" s="17">
        <v>0.20685998469470401</v>
      </c>
      <c r="V10" s="17">
        <v>0.20866116114416899</v>
      </c>
      <c r="W10" s="17">
        <v>0.17699712205474699</v>
      </c>
      <c r="X10" s="17"/>
      <c r="Y10" s="17">
        <v>0.18794924995253801</v>
      </c>
      <c r="Z10" s="17">
        <v>0.20830196611083901</v>
      </c>
      <c r="AA10" s="17">
        <v>0.168487560644282</v>
      </c>
      <c r="AB10" s="17">
        <v>0.23366493534195801</v>
      </c>
      <c r="AC10" s="17">
        <v>0.26615075204264799</v>
      </c>
      <c r="AD10" s="17">
        <v>0.20472708179372201</v>
      </c>
      <c r="AE10" s="17"/>
      <c r="AF10" s="17">
        <v>0.22214401128481001</v>
      </c>
      <c r="AG10" s="17">
        <v>0.17873834133865599</v>
      </c>
      <c r="AH10" s="17"/>
      <c r="AI10" s="17">
        <v>0.21307274381803501</v>
      </c>
      <c r="AJ10" s="17">
        <v>0.20416362134510299</v>
      </c>
      <c r="AK10" s="17">
        <v>0.21008911703216099</v>
      </c>
      <c r="AL10" s="17">
        <v>0.18915839801833301</v>
      </c>
      <c r="AM10" s="17">
        <v>0.21532702496586001</v>
      </c>
      <c r="AN10" s="17">
        <v>0.172516076271371</v>
      </c>
      <c r="AO10" s="17">
        <v>0.15147617071144101</v>
      </c>
      <c r="AP10" s="17"/>
      <c r="AQ10" s="17">
        <v>0.14314042864134999</v>
      </c>
      <c r="AR10" s="17">
        <v>0.27938750091230902</v>
      </c>
      <c r="AS10" s="17"/>
      <c r="AT10" s="17">
        <v>0.109859848685124</v>
      </c>
      <c r="AU10" s="17">
        <v>0.21812008705901401</v>
      </c>
      <c r="AV10" s="17">
        <v>0.24883753919319801</v>
      </c>
      <c r="AW10" s="17"/>
      <c r="AX10" s="17">
        <v>0.194925044116221</v>
      </c>
      <c r="AY10" s="17">
        <v>0.205346150276426</v>
      </c>
      <c r="AZ10" s="17"/>
      <c r="BA10" s="17">
        <v>0.20149938969384901</v>
      </c>
      <c r="BB10" s="17">
        <v>0.20350019262744001</v>
      </c>
      <c r="BC10" s="17">
        <v>0.18267285120107099</v>
      </c>
      <c r="BD10" s="17">
        <v>0.17485558079802199</v>
      </c>
      <c r="BE10" s="17">
        <v>0.28503908103575498</v>
      </c>
      <c r="BF10" s="17"/>
      <c r="BG10" s="17">
        <v>0.20303344326647399</v>
      </c>
      <c r="BH10" s="17">
        <v>0.25713155887850803</v>
      </c>
    </row>
    <row r="11" spans="2:60" x14ac:dyDescent="0.35">
      <c r="B11" s="18" t="s">
        <v>157</v>
      </c>
      <c r="C11" s="17">
        <v>0.21669065731835199</v>
      </c>
      <c r="D11" s="17">
        <v>0.18474921136819999</v>
      </c>
      <c r="E11" s="17">
        <v>0.24777289250426199</v>
      </c>
      <c r="F11" s="17"/>
      <c r="G11" s="17">
        <v>0.25360506894921803</v>
      </c>
      <c r="H11" s="17">
        <v>0.194132628593743</v>
      </c>
      <c r="I11" s="17">
        <v>0.169858965001732</v>
      </c>
      <c r="J11" s="17">
        <v>0.20827553126474899</v>
      </c>
      <c r="K11" s="17">
        <v>0.221893798117338</v>
      </c>
      <c r="L11" s="17">
        <v>0.25373716347157199</v>
      </c>
      <c r="M11" s="17"/>
      <c r="N11" s="17">
        <v>0.207029602995349</v>
      </c>
      <c r="O11" s="17">
        <v>0.23396564901497599</v>
      </c>
      <c r="P11" s="17">
        <v>0.22167138330686501</v>
      </c>
      <c r="Q11" s="17">
        <v>0.217596207261781</v>
      </c>
      <c r="R11" s="17">
        <v>0.16019224439688701</v>
      </c>
      <c r="S11" s="17"/>
      <c r="T11" s="17">
        <v>0.21818728063315401</v>
      </c>
      <c r="U11" s="17">
        <v>0.22491247110610499</v>
      </c>
      <c r="V11" s="17">
        <v>0.21897769278625401</v>
      </c>
      <c r="W11" s="17">
        <v>0.20483655984238699</v>
      </c>
      <c r="X11" s="17"/>
      <c r="Y11" s="17">
        <v>0.21026280269914599</v>
      </c>
      <c r="Z11" s="17">
        <v>0.23127230902625001</v>
      </c>
      <c r="AA11" s="17">
        <v>0.23411203525587401</v>
      </c>
      <c r="AB11" s="17">
        <v>0.174532102992869</v>
      </c>
      <c r="AC11" s="17">
        <v>0.17748493032013801</v>
      </c>
      <c r="AD11" s="17">
        <v>0.215847038181048</v>
      </c>
      <c r="AE11" s="17"/>
      <c r="AF11" s="17">
        <v>0.211115059136807</v>
      </c>
      <c r="AG11" s="17">
        <v>0.22362005492495801</v>
      </c>
      <c r="AH11" s="17"/>
      <c r="AI11" s="17">
        <v>0.24546167662715701</v>
      </c>
      <c r="AJ11" s="17">
        <v>0.20550034492501901</v>
      </c>
      <c r="AK11" s="17">
        <v>0.22315891206844099</v>
      </c>
      <c r="AL11" s="17">
        <v>0.201077791542081</v>
      </c>
      <c r="AM11" s="17">
        <v>0.20875347126118299</v>
      </c>
      <c r="AN11" s="17">
        <v>0.23635604690088199</v>
      </c>
      <c r="AO11" s="17">
        <v>0.26528640527397501</v>
      </c>
      <c r="AP11" s="17"/>
      <c r="AQ11" s="17">
        <v>0.22558533905205899</v>
      </c>
      <c r="AR11" s="17">
        <v>0.185165849316483</v>
      </c>
      <c r="AS11" s="17"/>
      <c r="AT11" s="17">
        <v>0.205822815959911</v>
      </c>
      <c r="AU11" s="17">
        <v>0.25994275053757199</v>
      </c>
      <c r="AV11" s="17">
        <v>0.16799250651987599</v>
      </c>
      <c r="AW11" s="17"/>
      <c r="AX11" s="17">
        <v>0.215170316923814</v>
      </c>
      <c r="AY11" s="17">
        <v>0.21723983582255599</v>
      </c>
      <c r="AZ11" s="17"/>
      <c r="BA11" s="17">
        <v>0.114501421731371</v>
      </c>
      <c r="BB11" s="17">
        <v>0.199319657668243</v>
      </c>
      <c r="BC11" s="17">
        <v>0.25037233920524599</v>
      </c>
      <c r="BD11" s="17">
        <v>0.18027088625969101</v>
      </c>
      <c r="BE11" s="17">
        <v>0.17062336416694601</v>
      </c>
      <c r="BF11" s="17"/>
      <c r="BG11" s="17">
        <v>0.17953317257409601</v>
      </c>
      <c r="BH11" s="17">
        <v>0.17306691003347599</v>
      </c>
    </row>
    <row r="12" spans="2:60" x14ac:dyDescent="0.35">
      <c r="B12" s="18" t="s">
        <v>158</v>
      </c>
      <c r="C12" s="17">
        <v>0.27357631666480597</v>
      </c>
      <c r="D12" s="17">
        <v>0.271009088274206</v>
      </c>
      <c r="E12" s="17">
        <v>0.27496287388235202</v>
      </c>
      <c r="F12" s="17"/>
      <c r="G12" s="17">
        <v>0.30130827314437603</v>
      </c>
      <c r="H12" s="17">
        <v>0.29535442150507502</v>
      </c>
      <c r="I12" s="17">
        <v>0.25904026592129498</v>
      </c>
      <c r="J12" s="17">
        <v>0.25052944129009802</v>
      </c>
      <c r="K12" s="17">
        <v>0.230790896963564</v>
      </c>
      <c r="L12" s="17">
        <v>0.301548790138221</v>
      </c>
      <c r="M12" s="17"/>
      <c r="N12" s="17">
        <v>0.29049555307208103</v>
      </c>
      <c r="O12" s="17">
        <v>0.26758031922508801</v>
      </c>
      <c r="P12" s="17">
        <v>0.25260574289563598</v>
      </c>
      <c r="Q12" s="17">
        <v>0.29642584658854698</v>
      </c>
      <c r="R12" s="17">
        <v>0.29995166067596801</v>
      </c>
      <c r="S12" s="17"/>
      <c r="T12" s="17">
        <v>0.26677367318595802</v>
      </c>
      <c r="U12" s="17">
        <v>0.26211424100068997</v>
      </c>
      <c r="V12" s="17">
        <v>0.28145709798253798</v>
      </c>
      <c r="W12" s="17">
        <v>0.27581101108358902</v>
      </c>
      <c r="X12" s="17"/>
      <c r="Y12" s="17">
        <v>0.27245112437505098</v>
      </c>
      <c r="Z12" s="17">
        <v>0.26835364369487202</v>
      </c>
      <c r="AA12" s="17">
        <v>0.315867832511741</v>
      </c>
      <c r="AB12" s="17">
        <v>0.28377225766894498</v>
      </c>
      <c r="AC12" s="17">
        <v>0.300074564345299</v>
      </c>
      <c r="AD12" s="17">
        <v>0.27058482338422601</v>
      </c>
      <c r="AE12" s="17"/>
      <c r="AF12" s="17">
        <v>0.265038145189329</v>
      </c>
      <c r="AG12" s="17">
        <v>0.283575985414733</v>
      </c>
      <c r="AH12" s="17"/>
      <c r="AI12" s="17">
        <v>0.210961457769095</v>
      </c>
      <c r="AJ12" s="17">
        <v>0.260387843104745</v>
      </c>
      <c r="AK12" s="17">
        <v>0.28442452655003198</v>
      </c>
      <c r="AL12" s="17">
        <v>0.30312136858990801</v>
      </c>
      <c r="AM12" s="17">
        <v>0.27447972187182401</v>
      </c>
      <c r="AN12" s="17">
        <v>0.28451176547931201</v>
      </c>
      <c r="AO12" s="17">
        <v>0.29966106303836298</v>
      </c>
      <c r="AP12" s="17"/>
      <c r="AQ12" s="17">
        <v>0.33867333607519701</v>
      </c>
      <c r="AR12" s="17">
        <v>0.19006826711393399</v>
      </c>
      <c r="AS12" s="17"/>
      <c r="AT12" s="17">
        <v>0.35683771461878899</v>
      </c>
      <c r="AU12" s="17">
        <v>0.25601973158622199</v>
      </c>
      <c r="AV12" s="17">
        <v>0.247654312122186</v>
      </c>
      <c r="AW12" s="17"/>
      <c r="AX12" s="17">
        <v>0.27374358912868002</v>
      </c>
      <c r="AY12" s="17">
        <v>0.27351589437922103</v>
      </c>
      <c r="AZ12" s="17"/>
      <c r="BA12" s="17">
        <v>0.25273073078597003</v>
      </c>
      <c r="BB12" s="17">
        <v>0.33093350711688901</v>
      </c>
      <c r="BC12" s="17">
        <v>0.32745217839742002</v>
      </c>
      <c r="BD12" s="17">
        <v>0.24557494742268801</v>
      </c>
      <c r="BE12" s="17">
        <v>6.1053262171660898E-2</v>
      </c>
      <c r="BF12" s="17"/>
      <c r="BG12" s="17">
        <v>0.31269028322640002</v>
      </c>
      <c r="BH12" s="17">
        <v>0.10778932527117099</v>
      </c>
    </row>
    <row r="13" spans="2:60" x14ac:dyDescent="0.35">
      <c r="B13" s="18" t="s">
        <v>159</v>
      </c>
      <c r="C13" s="19">
        <v>0.16984079736136701</v>
      </c>
      <c r="D13" s="19">
        <v>0.17051038719237599</v>
      </c>
      <c r="E13" s="19">
        <v>0.16681121305277399</v>
      </c>
      <c r="F13" s="19"/>
      <c r="G13" s="19">
        <v>0.188416926757424</v>
      </c>
      <c r="H13" s="19">
        <v>0.19831623120556799</v>
      </c>
      <c r="I13" s="19">
        <v>0.221182287227633</v>
      </c>
      <c r="J13" s="19">
        <v>0.127565138307346</v>
      </c>
      <c r="K13" s="19">
        <v>0.13567378122457999</v>
      </c>
      <c r="L13" s="19">
        <v>0.153300703615461</v>
      </c>
      <c r="M13" s="19"/>
      <c r="N13" s="19">
        <v>0.170734241960948</v>
      </c>
      <c r="O13" s="19">
        <v>0.16918659922988599</v>
      </c>
      <c r="P13" s="19">
        <v>0.166210388859141</v>
      </c>
      <c r="Q13" s="19">
        <v>0.14345735967084799</v>
      </c>
      <c r="R13" s="19">
        <v>0.21106326480555901</v>
      </c>
      <c r="S13" s="19"/>
      <c r="T13" s="19">
        <v>0.176668018383974</v>
      </c>
      <c r="U13" s="19">
        <v>0.152484829236707</v>
      </c>
      <c r="V13" s="19">
        <v>0.15505036045596701</v>
      </c>
      <c r="W13" s="19">
        <v>0.203650773756342</v>
      </c>
      <c r="X13" s="19"/>
      <c r="Y13" s="19">
        <v>0.209152956307708</v>
      </c>
      <c r="Z13" s="19">
        <v>0.134284435891249</v>
      </c>
      <c r="AA13" s="19">
        <v>0.18602362313120699</v>
      </c>
      <c r="AB13" s="19">
        <v>0.157437117265114</v>
      </c>
      <c r="AC13" s="19">
        <v>0.20475710915064399</v>
      </c>
      <c r="AD13" s="19">
        <v>0.184610466275833</v>
      </c>
      <c r="AE13" s="19"/>
      <c r="AF13" s="19">
        <v>0.15625213807155799</v>
      </c>
      <c r="AG13" s="19">
        <v>0.18566610761258101</v>
      </c>
      <c r="AH13" s="19"/>
      <c r="AI13" s="19">
        <v>0.171540446043285</v>
      </c>
      <c r="AJ13" s="19">
        <v>0.198978894379295</v>
      </c>
      <c r="AK13" s="19">
        <v>0.137708925987165</v>
      </c>
      <c r="AL13" s="19">
        <v>0.14720838824049001</v>
      </c>
      <c r="AM13" s="19">
        <v>0.168725937785876</v>
      </c>
      <c r="AN13" s="19">
        <v>0.17992134927032499</v>
      </c>
      <c r="AO13" s="19">
        <v>0.20606132928787399</v>
      </c>
      <c r="AP13" s="19"/>
      <c r="AQ13" s="19">
        <v>0.22883347474641599</v>
      </c>
      <c r="AR13" s="19">
        <v>0.10844135015988</v>
      </c>
      <c r="AS13" s="19"/>
      <c r="AT13" s="19">
        <v>0.28463247226177102</v>
      </c>
      <c r="AU13" s="19">
        <v>0.14721136832663601</v>
      </c>
      <c r="AV13" s="19">
        <v>0.10720723078045701</v>
      </c>
      <c r="AW13" s="19"/>
      <c r="AX13" s="19">
        <v>0.175735326083195</v>
      </c>
      <c r="AY13" s="19">
        <v>0.167711571249851</v>
      </c>
      <c r="AZ13" s="19"/>
      <c r="BA13" s="19">
        <v>0.235420205779276</v>
      </c>
      <c r="BB13" s="19">
        <v>0.21143639411533399</v>
      </c>
      <c r="BC13" s="19">
        <v>0.167803310378248</v>
      </c>
      <c r="BD13" s="19">
        <v>0.18815044316159299</v>
      </c>
      <c r="BE13" s="19">
        <v>3.8342426152811901E-2</v>
      </c>
      <c r="BF13" s="19"/>
      <c r="BG13" s="19">
        <v>0.21703136230522399</v>
      </c>
      <c r="BH13" s="19">
        <v>7.6286134103506195E-2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163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155</v>
      </c>
      <c r="C9" s="17">
        <v>0.17073067024661001</v>
      </c>
      <c r="D9" s="17">
        <v>0.16782817439558501</v>
      </c>
      <c r="E9" s="17">
        <v>0.169307641836248</v>
      </c>
      <c r="F9" s="17"/>
      <c r="G9" s="17">
        <v>0.22812276103568199</v>
      </c>
      <c r="H9" s="17">
        <v>0.194248734399319</v>
      </c>
      <c r="I9" s="17">
        <v>0.206824722964217</v>
      </c>
      <c r="J9" s="17">
        <v>0.18615331577456901</v>
      </c>
      <c r="K9" s="17">
        <v>0.155690846247172</v>
      </c>
      <c r="L9" s="17">
        <v>8.9351209106182494E-2</v>
      </c>
      <c r="M9" s="17"/>
      <c r="N9" s="17">
        <v>0.21221922845132199</v>
      </c>
      <c r="O9" s="17">
        <v>0.20022648676374599</v>
      </c>
      <c r="P9" s="17">
        <v>0.15252318601273401</v>
      </c>
      <c r="Q9" s="17">
        <v>0.10202955256688299</v>
      </c>
      <c r="R9" s="17">
        <v>0.15086146598745601</v>
      </c>
      <c r="S9" s="17"/>
      <c r="T9" s="17">
        <v>0.16800420276095901</v>
      </c>
      <c r="U9" s="17">
        <v>0.16651721142799999</v>
      </c>
      <c r="V9" s="17">
        <v>0.17872382368016501</v>
      </c>
      <c r="W9" s="17">
        <v>0.16359145861327701</v>
      </c>
      <c r="X9" s="17"/>
      <c r="Y9" s="17">
        <v>0.19212581999518599</v>
      </c>
      <c r="Z9" s="17">
        <v>0.15617698945045499</v>
      </c>
      <c r="AA9" s="17">
        <v>0.16724668202090701</v>
      </c>
      <c r="AB9" s="17">
        <v>0.154821833676377</v>
      </c>
      <c r="AC9" s="17">
        <v>0.15337369551907801</v>
      </c>
      <c r="AD9" s="17">
        <v>0.17650076552049401</v>
      </c>
      <c r="AE9" s="17"/>
      <c r="AF9" s="17">
        <v>0.143086315059441</v>
      </c>
      <c r="AG9" s="17">
        <v>0.207847102958201</v>
      </c>
      <c r="AH9" s="17"/>
      <c r="AI9" s="17">
        <v>0.16592801289876699</v>
      </c>
      <c r="AJ9" s="17">
        <v>0.226581905695077</v>
      </c>
      <c r="AK9" s="17">
        <v>0.17725416665185401</v>
      </c>
      <c r="AL9" s="17">
        <v>0.15437881797117101</v>
      </c>
      <c r="AM9" s="17">
        <v>0.14718340366747601</v>
      </c>
      <c r="AN9" s="17">
        <v>0.12348749514137</v>
      </c>
      <c r="AO9" s="17">
        <v>7.9917806995649293E-2</v>
      </c>
      <c r="AP9" s="17"/>
      <c r="AQ9" s="17">
        <v>0.193178367544555</v>
      </c>
      <c r="AR9" s="17">
        <v>0.125032773243999</v>
      </c>
      <c r="AS9" s="17"/>
      <c r="AT9" s="17">
        <v>0.246716574759164</v>
      </c>
      <c r="AU9" s="17">
        <v>0.16742971690462899</v>
      </c>
      <c r="AV9" s="17">
        <v>0.100676694644313</v>
      </c>
      <c r="AW9" s="17"/>
      <c r="AX9" s="17">
        <v>0.17492181586805899</v>
      </c>
      <c r="AY9" s="17">
        <v>0.16921674146358301</v>
      </c>
      <c r="AZ9" s="17"/>
      <c r="BA9" s="17">
        <v>0.22732053334626801</v>
      </c>
      <c r="BB9" s="17">
        <v>0.20872153167534599</v>
      </c>
      <c r="BC9" s="17">
        <v>0.16577842320344999</v>
      </c>
      <c r="BD9" s="17">
        <v>0.17632600787307201</v>
      </c>
      <c r="BE9" s="17">
        <v>6.4452328151855504E-2</v>
      </c>
      <c r="BF9" s="17"/>
      <c r="BG9" s="17">
        <v>0.21306032586580301</v>
      </c>
      <c r="BH9" s="17">
        <v>9.2787942730229805E-2</v>
      </c>
    </row>
    <row r="10" spans="2:60" x14ac:dyDescent="0.35">
      <c r="B10" s="18" t="s">
        <v>156</v>
      </c>
      <c r="C10" s="17">
        <v>0.26475374358783399</v>
      </c>
      <c r="D10" s="17">
        <v>0.24612904583547901</v>
      </c>
      <c r="E10" s="17">
        <v>0.28313647740460202</v>
      </c>
      <c r="F10" s="17"/>
      <c r="G10" s="17">
        <v>0.27784957429991602</v>
      </c>
      <c r="H10" s="17">
        <v>0.30186262465572999</v>
      </c>
      <c r="I10" s="17">
        <v>0.27575632256077698</v>
      </c>
      <c r="J10" s="17">
        <v>0.26255077972526902</v>
      </c>
      <c r="K10" s="17">
        <v>0.23319062260082599</v>
      </c>
      <c r="L10" s="17">
        <v>0.24340952145911601</v>
      </c>
      <c r="M10" s="17"/>
      <c r="N10" s="17">
        <v>0.26435116268417203</v>
      </c>
      <c r="O10" s="17">
        <v>0.27198873338909502</v>
      </c>
      <c r="P10" s="17">
        <v>0.26720716751517698</v>
      </c>
      <c r="Q10" s="17">
        <v>0.27904032681055702</v>
      </c>
      <c r="R10" s="17">
        <v>0.22317821514047401</v>
      </c>
      <c r="S10" s="17"/>
      <c r="T10" s="17">
        <v>0.238630070714032</v>
      </c>
      <c r="U10" s="17">
        <v>0.27986551361783102</v>
      </c>
      <c r="V10" s="17">
        <v>0.27988073780197698</v>
      </c>
      <c r="W10" s="17">
        <v>0.246056864017588</v>
      </c>
      <c r="X10" s="17"/>
      <c r="Y10" s="17">
        <v>0.28510351982563398</v>
      </c>
      <c r="Z10" s="17">
        <v>0.25977055287455603</v>
      </c>
      <c r="AA10" s="17">
        <v>0.31350982522003101</v>
      </c>
      <c r="AB10" s="17">
        <v>0.224351139737925</v>
      </c>
      <c r="AC10" s="17">
        <v>0.13544825027142501</v>
      </c>
      <c r="AD10" s="17">
        <v>0.251949472980459</v>
      </c>
      <c r="AE10" s="17"/>
      <c r="AF10" s="17">
        <v>0.27144001162012099</v>
      </c>
      <c r="AG10" s="17">
        <v>0.25656700591299703</v>
      </c>
      <c r="AH10" s="17"/>
      <c r="AI10" s="17">
        <v>0.25292406136246798</v>
      </c>
      <c r="AJ10" s="17">
        <v>0.25376037753573</v>
      </c>
      <c r="AK10" s="17">
        <v>0.29619278163464002</v>
      </c>
      <c r="AL10" s="17">
        <v>0.27075383141901199</v>
      </c>
      <c r="AM10" s="17">
        <v>0.256674418879486</v>
      </c>
      <c r="AN10" s="17">
        <v>0.25578106795338401</v>
      </c>
      <c r="AO10" s="17">
        <v>0.24308607860530401</v>
      </c>
      <c r="AP10" s="17"/>
      <c r="AQ10" s="17">
        <v>0.315825306459943</v>
      </c>
      <c r="AR10" s="17">
        <v>0.186006088451032</v>
      </c>
      <c r="AS10" s="17"/>
      <c r="AT10" s="17">
        <v>0.33709008679374802</v>
      </c>
      <c r="AU10" s="17">
        <v>0.29880815914047898</v>
      </c>
      <c r="AV10" s="17">
        <v>0.183961059184645</v>
      </c>
      <c r="AW10" s="17"/>
      <c r="AX10" s="17">
        <v>0.25610607412434</v>
      </c>
      <c r="AY10" s="17">
        <v>0.26787746127492501</v>
      </c>
      <c r="AZ10" s="17"/>
      <c r="BA10" s="17">
        <v>0.178644973053358</v>
      </c>
      <c r="BB10" s="17">
        <v>0.29686488447248299</v>
      </c>
      <c r="BC10" s="17">
        <v>0.32935399991661901</v>
      </c>
      <c r="BD10" s="17">
        <v>0.24423504782581701</v>
      </c>
      <c r="BE10" s="17">
        <v>0.11325222466981701</v>
      </c>
      <c r="BF10" s="17"/>
      <c r="BG10" s="17">
        <v>0.26928642225514898</v>
      </c>
      <c r="BH10" s="17">
        <v>0.14642784562538599</v>
      </c>
    </row>
    <row r="11" spans="2:60" x14ac:dyDescent="0.35">
      <c r="B11" s="18" t="s">
        <v>157</v>
      </c>
      <c r="C11" s="17">
        <v>0.191428929088129</v>
      </c>
      <c r="D11" s="17">
        <v>0.17631740680112801</v>
      </c>
      <c r="E11" s="17">
        <v>0.207356325253444</v>
      </c>
      <c r="F11" s="17"/>
      <c r="G11" s="17">
        <v>0.171852902997298</v>
      </c>
      <c r="H11" s="17">
        <v>0.153708968507098</v>
      </c>
      <c r="I11" s="17">
        <v>0.152363177911674</v>
      </c>
      <c r="J11" s="17">
        <v>0.17744028398935899</v>
      </c>
      <c r="K11" s="17">
        <v>0.19064517654138999</v>
      </c>
      <c r="L11" s="17">
        <v>0.27682725662011998</v>
      </c>
      <c r="M11" s="17"/>
      <c r="N11" s="17">
        <v>0.16823110866150401</v>
      </c>
      <c r="O11" s="17">
        <v>0.20999246274383401</v>
      </c>
      <c r="P11" s="17">
        <v>0.18076043250813001</v>
      </c>
      <c r="Q11" s="17">
        <v>0.24085779630016399</v>
      </c>
      <c r="R11" s="17">
        <v>0.13638624792432799</v>
      </c>
      <c r="S11" s="17"/>
      <c r="T11" s="17">
        <v>0.23703081033099099</v>
      </c>
      <c r="U11" s="17">
        <v>0.18493344098818501</v>
      </c>
      <c r="V11" s="17">
        <v>0.17920823699229699</v>
      </c>
      <c r="W11" s="17">
        <v>0.184176843318518</v>
      </c>
      <c r="X11" s="17"/>
      <c r="Y11" s="17">
        <v>0.17287908748996</v>
      </c>
      <c r="Z11" s="17">
        <v>0.19113811330238001</v>
      </c>
      <c r="AA11" s="17">
        <v>0.172627385479041</v>
      </c>
      <c r="AB11" s="17">
        <v>0.197783685194963</v>
      </c>
      <c r="AC11" s="17">
        <v>0.38597006177242799</v>
      </c>
      <c r="AD11" s="17">
        <v>0.23020550411402199</v>
      </c>
      <c r="AE11" s="17"/>
      <c r="AF11" s="17">
        <v>0.18437995258402201</v>
      </c>
      <c r="AG11" s="17">
        <v>0.202130148041094</v>
      </c>
      <c r="AH11" s="17"/>
      <c r="AI11" s="17">
        <v>0.213796561334577</v>
      </c>
      <c r="AJ11" s="17">
        <v>0.15140494916377001</v>
      </c>
      <c r="AK11" s="17">
        <v>0.20822770468919499</v>
      </c>
      <c r="AL11" s="17">
        <v>0.18876190924306899</v>
      </c>
      <c r="AM11" s="17">
        <v>0.20516649097153999</v>
      </c>
      <c r="AN11" s="17">
        <v>0.203625277508134</v>
      </c>
      <c r="AO11" s="17">
        <v>0.21572548444637801</v>
      </c>
      <c r="AP11" s="17"/>
      <c r="AQ11" s="17">
        <v>0.22702662943957999</v>
      </c>
      <c r="AR11" s="17">
        <v>0.12816304580871801</v>
      </c>
      <c r="AS11" s="17"/>
      <c r="AT11" s="17">
        <v>0.21352282374949999</v>
      </c>
      <c r="AU11" s="17">
        <v>0.21650740960251899</v>
      </c>
      <c r="AV11" s="17">
        <v>0.13370681407657301</v>
      </c>
      <c r="AW11" s="17"/>
      <c r="AX11" s="17">
        <v>0.19984500513271</v>
      </c>
      <c r="AY11" s="17">
        <v>0.18838886775052399</v>
      </c>
      <c r="AZ11" s="17"/>
      <c r="BA11" s="17">
        <v>0.125312878458051</v>
      </c>
      <c r="BB11" s="17">
        <v>0.17516732778651101</v>
      </c>
      <c r="BC11" s="17">
        <v>0.23165707994665799</v>
      </c>
      <c r="BD11" s="17">
        <v>0.163884621118632</v>
      </c>
      <c r="BE11" s="17">
        <v>0.130535383943405</v>
      </c>
      <c r="BF11" s="17"/>
      <c r="BG11" s="17">
        <v>0.16353723070162601</v>
      </c>
      <c r="BH11" s="17">
        <v>0.13898215295498001</v>
      </c>
    </row>
    <row r="12" spans="2:60" x14ac:dyDescent="0.35">
      <c r="B12" s="18" t="s">
        <v>158</v>
      </c>
      <c r="C12" s="17">
        <v>0.20443374345075799</v>
      </c>
      <c r="D12" s="17">
        <v>0.21773072983492001</v>
      </c>
      <c r="E12" s="17">
        <v>0.19232174113424</v>
      </c>
      <c r="F12" s="17"/>
      <c r="G12" s="17">
        <v>0.229710658092353</v>
      </c>
      <c r="H12" s="17">
        <v>0.18766775492930099</v>
      </c>
      <c r="I12" s="17">
        <v>0.19105756760367701</v>
      </c>
      <c r="J12" s="17">
        <v>0.19429351972464801</v>
      </c>
      <c r="K12" s="17">
        <v>0.203176433034854</v>
      </c>
      <c r="L12" s="17">
        <v>0.22332956549419899</v>
      </c>
      <c r="M12" s="17"/>
      <c r="N12" s="17">
        <v>0.19623443954401401</v>
      </c>
      <c r="O12" s="17">
        <v>0.20272002668890099</v>
      </c>
      <c r="P12" s="17">
        <v>0.20702221939648999</v>
      </c>
      <c r="Q12" s="17">
        <v>0.20424657213101999</v>
      </c>
      <c r="R12" s="17">
        <v>0.241748604526351</v>
      </c>
      <c r="S12" s="17"/>
      <c r="T12" s="17">
        <v>0.196775696765181</v>
      </c>
      <c r="U12" s="17">
        <v>0.20240952052639799</v>
      </c>
      <c r="V12" s="17">
        <v>0.20335520097521301</v>
      </c>
      <c r="W12" s="17">
        <v>0.213348537643262</v>
      </c>
      <c r="X12" s="17"/>
      <c r="Y12" s="17">
        <v>0.19681686962000799</v>
      </c>
      <c r="Z12" s="17">
        <v>0.216210702764248</v>
      </c>
      <c r="AA12" s="17">
        <v>0.157962230578366</v>
      </c>
      <c r="AB12" s="17">
        <v>0.22591583964923401</v>
      </c>
      <c r="AC12" s="17">
        <v>0.142418488032139</v>
      </c>
      <c r="AD12" s="17">
        <v>0.187683681532087</v>
      </c>
      <c r="AE12" s="17"/>
      <c r="AF12" s="17">
        <v>0.213584210060172</v>
      </c>
      <c r="AG12" s="17">
        <v>0.19141765944068201</v>
      </c>
      <c r="AH12" s="17"/>
      <c r="AI12" s="17">
        <v>0.19720665734905901</v>
      </c>
      <c r="AJ12" s="17">
        <v>0.21762391910902101</v>
      </c>
      <c r="AK12" s="17">
        <v>0.17470186569162799</v>
      </c>
      <c r="AL12" s="17">
        <v>0.20658125347797399</v>
      </c>
      <c r="AM12" s="17">
        <v>0.201028341308329</v>
      </c>
      <c r="AN12" s="17">
        <v>0.22257017021961101</v>
      </c>
      <c r="AO12" s="17">
        <v>0.277849697809471</v>
      </c>
      <c r="AP12" s="17"/>
      <c r="AQ12" s="17">
        <v>0.17448250922193001</v>
      </c>
      <c r="AR12" s="17">
        <v>0.26096899582718502</v>
      </c>
      <c r="AS12" s="17"/>
      <c r="AT12" s="17">
        <v>0.14852677501758399</v>
      </c>
      <c r="AU12" s="17">
        <v>0.18566336417618201</v>
      </c>
      <c r="AV12" s="17">
        <v>0.27230399196604499</v>
      </c>
      <c r="AW12" s="17"/>
      <c r="AX12" s="17">
        <v>0.20322591570245499</v>
      </c>
      <c r="AY12" s="17">
        <v>0.204870035901142</v>
      </c>
      <c r="AZ12" s="17"/>
      <c r="BA12" s="17">
        <v>0.203866846416558</v>
      </c>
      <c r="BB12" s="17">
        <v>0.22067508076044701</v>
      </c>
      <c r="BC12" s="17">
        <v>0.17590317483623299</v>
      </c>
      <c r="BD12" s="17">
        <v>0.20750263133567901</v>
      </c>
      <c r="BE12" s="17">
        <v>0.224826645915572</v>
      </c>
      <c r="BF12" s="17"/>
      <c r="BG12" s="17">
        <v>0.21675403860918299</v>
      </c>
      <c r="BH12" s="17">
        <v>0.22043878094760799</v>
      </c>
    </row>
    <row r="13" spans="2:60" x14ac:dyDescent="0.35">
      <c r="B13" s="18" t="s">
        <v>159</v>
      </c>
      <c r="C13" s="19">
        <v>0.16865291362666801</v>
      </c>
      <c r="D13" s="19">
        <v>0.191994643132887</v>
      </c>
      <c r="E13" s="19">
        <v>0.14787781437146599</v>
      </c>
      <c r="F13" s="19"/>
      <c r="G13" s="19">
        <v>9.24641035747506E-2</v>
      </c>
      <c r="H13" s="19">
        <v>0.16251191750855201</v>
      </c>
      <c r="I13" s="19">
        <v>0.17399820895965501</v>
      </c>
      <c r="J13" s="19">
        <v>0.179562100786156</v>
      </c>
      <c r="K13" s="19">
        <v>0.217296921575758</v>
      </c>
      <c r="L13" s="19">
        <v>0.16708244732038199</v>
      </c>
      <c r="M13" s="19"/>
      <c r="N13" s="19">
        <v>0.15896406065898799</v>
      </c>
      <c r="O13" s="19">
        <v>0.115072290414424</v>
      </c>
      <c r="P13" s="19">
        <v>0.19248699456747001</v>
      </c>
      <c r="Q13" s="19">
        <v>0.173825752191376</v>
      </c>
      <c r="R13" s="19">
        <v>0.247825466421391</v>
      </c>
      <c r="S13" s="19"/>
      <c r="T13" s="19">
        <v>0.159559219428838</v>
      </c>
      <c r="U13" s="19">
        <v>0.16627431343958601</v>
      </c>
      <c r="V13" s="19">
        <v>0.15883200055034799</v>
      </c>
      <c r="W13" s="19">
        <v>0.19282629640735499</v>
      </c>
      <c r="X13" s="19"/>
      <c r="Y13" s="19">
        <v>0.153074703069211</v>
      </c>
      <c r="Z13" s="19">
        <v>0.176703641608361</v>
      </c>
      <c r="AA13" s="19">
        <v>0.18865387670165401</v>
      </c>
      <c r="AB13" s="19">
        <v>0.19712750174150201</v>
      </c>
      <c r="AC13" s="19">
        <v>0.18278950440493</v>
      </c>
      <c r="AD13" s="19">
        <v>0.15366057585293699</v>
      </c>
      <c r="AE13" s="19"/>
      <c r="AF13" s="19">
        <v>0.187509510676244</v>
      </c>
      <c r="AG13" s="19">
        <v>0.142038083647026</v>
      </c>
      <c r="AH13" s="19"/>
      <c r="AI13" s="19">
        <v>0.17014470705512999</v>
      </c>
      <c r="AJ13" s="19">
        <v>0.15062884849640301</v>
      </c>
      <c r="AK13" s="19">
        <v>0.14362348133268399</v>
      </c>
      <c r="AL13" s="19">
        <v>0.179524187888774</v>
      </c>
      <c r="AM13" s="19">
        <v>0.189947345173169</v>
      </c>
      <c r="AN13" s="19">
        <v>0.19453598917750101</v>
      </c>
      <c r="AO13" s="19">
        <v>0.18342093214319699</v>
      </c>
      <c r="AP13" s="19"/>
      <c r="AQ13" s="19">
        <v>8.9487187333992496E-2</v>
      </c>
      <c r="AR13" s="19">
        <v>0.29982909666906699</v>
      </c>
      <c r="AS13" s="19"/>
      <c r="AT13" s="19">
        <v>5.4143739680003897E-2</v>
      </c>
      <c r="AU13" s="19">
        <v>0.131591350176191</v>
      </c>
      <c r="AV13" s="19">
        <v>0.30935144012842403</v>
      </c>
      <c r="AW13" s="19"/>
      <c r="AX13" s="19">
        <v>0.16590118917243599</v>
      </c>
      <c r="AY13" s="19">
        <v>0.16964689360982599</v>
      </c>
      <c r="AZ13" s="19"/>
      <c r="BA13" s="19">
        <v>0.26485476872576502</v>
      </c>
      <c r="BB13" s="19">
        <v>9.8571175305213699E-2</v>
      </c>
      <c r="BC13" s="19">
        <v>9.7307322097040697E-2</v>
      </c>
      <c r="BD13" s="19">
        <v>0.208051691846801</v>
      </c>
      <c r="BE13" s="19">
        <v>0.46693341731935101</v>
      </c>
      <c r="BF13" s="19"/>
      <c r="BG13" s="19">
        <v>0.137361982568239</v>
      </c>
      <c r="BH13" s="19">
        <v>0.40136327774179698</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O19"/>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15" width="20.7265625" customWidth="1"/>
  </cols>
  <sheetData>
    <row r="2" spans="2:15" ht="40" customHeight="1" x14ac:dyDescent="0.35">
      <c r="D2" s="31" t="s">
        <v>181</v>
      </c>
      <c r="E2" s="27"/>
      <c r="F2" s="27"/>
      <c r="G2" s="27"/>
      <c r="H2" s="27"/>
      <c r="I2" s="27"/>
      <c r="J2" s="27"/>
      <c r="K2" s="27"/>
      <c r="L2" s="27"/>
      <c r="M2" s="27"/>
      <c r="N2" s="27"/>
      <c r="O2" s="27"/>
    </row>
    <row r="6" spans="2:15" ht="50.15" customHeight="1" x14ac:dyDescent="0.35">
      <c r="B6" s="20" t="s">
        <v>14</v>
      </c>
      <c r="C6" s="20" t="s">
        <v>164</v>
      </c>
      <c r="D6" s="20" t="s">
        <v>165</v>
      </c>
      <c r="E6" s="20" t="s">
        <v>166</v>
      </c>
      <c r="F6" s="20" t="s">
        <v>167</v>
      </c>
      <c r="G6" s="20" t="s">
        <v>168</v>
      </c>
      <c r="H6" s="20" t="s">
        <v>169</v>
      </c>
      <c r="I6" s="20" t="s">
        <v>170</v>
      </c>
      <c r="J6" s="20" t="s">
        <v>171</v>
      </c>
      <c r="K6" s="20" t="s">
        <v>172</v>
      </c>
      <c r="L6" s="20" t="s">
        <v>173</v>
      </c>
      <c r="M6" s="20" t="s">
        <v>174</v>
      </c>
      <c r="N6" s="20" t="s">
        <v>175</v>
      </c>
    </row>
    <row r="7" spans="2:15" x14ac:dyDescent="0.35">
      <c r="B7" s="18" t="s">
        <v>176</v>
      </c>
      <c r="C7" s="17">
        <v>0.35782611871943598</v>
      </c>
      <c r="D7" s="17">
        <v>0.39694086561204001</v>
      </c>
      <c r="E7" s="17">
        <v>0.38598794600722702</v>
      </c>
      <c r="F7" s="17">
        <v>0.34416070151859901</v>
      </c>
      <c r="G7" s="17">
        <v>0.41741557611823699</v>
      </c>
      <c r="H7" s="17">
        <v>0.40057593455023899</v>
      </c>
      <c r="I7" s="17">
        <v>0.33081130310962398</v>
      </c>
      <c r="J7" s="17">
        <v>0.309786086243312</v>
      </c>
      <c r="K7" s="17">
        <v>0.35688746908927299</v>
      </c>
      <c r="L7" s="17">
        <v>0.30808768492614402</v>
      </c>
      <c r="M7" s="17">
        <v>0.37895250490272497</v>
      </c>
      <c r="N7" s="17">
        <v>0.35400426769355198</v>
      </c>
    </row>
    <row r="8" spans="2:15" x14ac:dyDescent="0.35">
      <c r="B8" s="18" t="s">
        <v>177</v>
      </c>
      <c r="C8" s="17">
        <v>0.248324856959384</v>
      </c>
      <c r="D8" s="17">
        <v>0.358535276508127</v>
      </c>
      <c r="E8" s="17">
        <v>0.27042079523366802</v>
      </c>
      <c r="F8" s="17">
        <v>0.30579919036478598</v>
      </c>
      <c r="G8" s="17">
        <v>0.33152453829043999</v>
      </c>
      <c r="H8" s="17">
        <v>0.33902030463741001</v>
      </c>
      <c r="I8" s="17">
        <v>0.27750998849651298</v>
      </c>
      <c r="J8" s="17">
        <v>0.38466032133783801</v>
      </c>
      <c r="K8" s="17">
        <v>0.27234705255618102</v>
      </c>
      <c r="L8" s="17">
        <v>0.35596717672717598</v>
      </c>
      <c r="M8" s="17">
        <v>0.335606554624164</v>
      </c>
      <c r="N8" s="17">
        <v>0.32584494181708301</v>
      </c>
    </row>
    <row r="9" spans="2:15" ht="29" x14ac:dyDescent="0.35">
      <c r="B9" s="18" t="s">
        <v>178</v>
      </c>
      <c r="C9" s="17">
        <v>0.20650924149762101</v>
      </c>
      <c r="D9" s="17">
        <v>0.14799876390355499</v>
      </c>
      <c r="E9" s="17">
        <v>0.15349788547955701</v>
      </c>
      <c r="F9" s="17">
        <v>0.21892339859445401</v>
      </c>
      <c r="G9" s="17">
        <v>0.18229664929855499</v>
      </c>
      <c r="H9" s="17">
        <v>0.15994055305918001</v>
      </c>
      <c r="I9" s="17">
        <v>0.24861756832067999</v>
      </c>
      <c r="J9" s="17">
        <v>0.211212244741874</v>
      </c>
      <c r="K9" s="17">
        <v>0.20978314037909501</v>
      </c>
      <c r="L9" s="17">
        <v>0.20813055793013999</v>
      </c>
      <c r="M9" s="17">
        <v>0.19650758529175799</v>
      </c>
      <c r="N9" s="17">
        <v>0.19669672231034899</v>
      </c>
    </row>
    <row r="10" spans="2:15" x14ac:dyDescent="0.35">
      <c r="B10" s="18" t="s">
        <v>179</v>
      </c>
      <c r="C10" s="17">
        <v>8.8031246621207801E-2</v>
      </c>
      <c r="D10" s="17">
        <v>4.3392063240643999E-2</v>
      </c>
      <c r="E10" s="17">
        <v>9.7777536143086596E-2</v>
      </c>
      <c r="F10" s="17">
        <v>5.4840625113437701E-2</v>
      </c>
      <c r="G10" s="17">
        <v>2.5780698834682599E-2</v>
      </c>
      <c r="H10" s="17">
        <v>3.6171479673192501E-2</v>
      </c>
      <c r="I10" s="17">
        <v>5.3830327602186701E-2</v>
      </c>
      <c r="J10" s="17">
        <v>3.7167473469033298E-2</v>
      </c>
      <c r="K10" s="17">
        <v>6.9049010918563206E-2</v>
      </c>
      <c r="L10" s="17">
        <v>5.02571013245946E-2</v>
      </c>
      <c r="M10" s="17">
        <v>3.2119721276989401E-2</v>
      </c>
      <c r="N10" s="17">
        <v>4.43578877331244E-2</v>
      </c>
    </row>
    <row r="11" spans="2:15" x14ac:dyDescent="0.35">
      <c r="B11" s="18" t="s">
        <v>180</v>
      </c>
      <c r="C11" s="17">
        <v>6.6465585607875993E-2</v>
      </c>
      <c r="D11" s="17">
        <v>1.6141516746715399E-2</v>
      </c>
      <c r="E11" s="17">
        <v>5.63089993767057E-2</v>
      </c>
      <c r="F11" s="17">
        <v>3.0092074044383001E-2</v>
      </c>
      <c r="G11" s="17">
        <v>8.7898939198843493E-3</v>
      </c>
      <c r="H11" s="17">
        <v>1.0790687287287E-2</v>
      </c>
      <c r="I11" s="17">
        <v>3.08441828116824E-2</v>
      </c>
      <c r="J11" s="17">
        <v>1.8308336532854099E-2</v>
      </c>
      <c r="K11" s="17">
        <v>4.6463085268309397E-2</v>
      </c>
      <c r="L11" s="17">
        <v>2.6302832288989601E-2</v>
      </c>
      <c r="M11" s="17">
        <v>1.6995123466156101E-2</v>
      </c>
      <c r="N11" s="17">
        <v>2.26455345393635E-2</v>
      </c>
    </row>
    <row r="12" spans="2:15" x14ac:dyDescent="0.35">
      <c r="B12" s="18" t="s">
        <v>114</v>
      </c>
      <c r="C12" s="17">
        <v>3.28429505944745E-2</v>
      </c>
      <c r="D12" s="17">
        <v>3.6991513988919603E-2</v>
      </c>
      <c r="E12" s="17">
        <v>3.60068377597558E-2</v>
      </c>
      <c r="F12" s="17">
        <v>4.61840103643405E-2</v>
      </c>
      <c r="G12" s="17">
        <v>3.4192643538200902E-2</v>
      </c>
      <c r="H12" s="17">
        <v>5.35010407926916E-2</v>
      </c>
      <c r="I12" s="17">
        <v>5.8386629659314099E-2</v>
      </c>
      <c r="J12" s="17">
        <v>3.8865537675088303E-2</v>
      </c>
      <c r="K12" s="17">
        <v>4.5470241788578399E-2</v>
      </c>
      <c r="L12" s="17">
        <v>5.1254646802955703E-2</v>
      </c>
      <c r="M12" s="17">
        <v>3.9818510438207902E-2</v>
      </c>
      <c r="N12" s="17">
        <v>5.6450645906527298E-2</v>
      </c>
    </row>
    <row r="13" spans="2:15" x14ac:dyDescent="0.35">
      <c r="B13" s="16" t="s">
        <v>182</v>
      </c>
      <c r="C13" s="16"/>
      <c r="D13" s="16"/>
      <c r="E13" s="16"/>
      <c r="F13" s="16"/>
      <c r="G13" s="16"/>
      <c r="H13" s="16"/>
      <c r="I13" s="16"/>
      <c r="J13" s="16"/>
      <c r="K13" s="16"/>
      <c r="L13" s="16"/>
      <c r="M13" s="16"/>
      <c r="N13" s="16"/>
    </row>
    <row r="14" spans="2:15" x14ac:dyDescent="0.35">
      <c r="B14" t="s">
        <v>98</v>
      </c>
    </row>
    <row r="15" spans="2:15" x14ac:dyDescent="0.35">
      <c r="B15" t="s">
        <v>99</v>
      </c>
    </row>
    <row r="19" spans="2:2" x14ac:dyDescent="0.35">
      <c r="B19"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183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0.35782611871943598</v>
      </c>
      <c r="D9" s="17">
        <v>0.33559739006362399</v>
      </c>
      <c r="E9" s="17">
        <v>0.38252916408388798</v>
      </c>
      <c r="F9" s="17"/>
      <c r="G9" s="17">
        <v>0.34495127413221</v>
      </c>
      <c r="H9" s="17">
        <v>0.36156931837360401</v>
      </c>
      <c r="I9" s="17">
        <v>0.42965234964844801</v>
      </c>
      <c r="J9" s="17">
        <v>0.26304225589261798</v>
      </c>
      <c r="K9" s="17">
        <v>0.33887729029504698</v>
      </c>
      <c r="L9" s="17">
        <v>0.39294229299509698</v>
      </c>
      <c r="M9" s="17"/>
      <c r="N9" s="17">
        <v>0.32590254388426598</v>
      </c>
      <c r="O9" s="17">
        <v>0.40325546135429702</v>
      </c>
      <c r="P9" s="17">
        <v>0.35703738117259998</v>
      </c>
      <c r="Q9" s="17">
        <v>0.32055227633341898</v>
      </c>
      <c r="R9" s="17">
        <v>0.36832157043027902</v>
      </c>
      <c r="S9" s="17"/>
      <c r="T9" s="17">
        <v>0.37275698784820099</v>
      </c>
      <c r="U9" s="17">
        <v>0.34388447891438101</v>
      </c>
      <c r="V9" s="17">
        <v>0.34363693829824299</v>
      </c>
      <c r="W9" s="17">
        <v>0.38119031867999598</v>
      </c>
      <c r="X9" s="17"/>
      <c r="Y9" s="17">
        <v>0.40750458594070899</v>
      </c>
      <c r="Z9" s="17">
        <v>0.33181612546957401</v>
      </c>
      <c r="AA9" s="17">
        <v>0.26344912485201</v>
      </c>
      <c r="AB9" s="17">
        <v>0.37229062220645798</v>
      </c>
      <c r="AC9" s="17">
        <v>0.44186863579788599</v>
      </c>
      <c r="AD9" s="17">
        <v>0.317798721881492</v>
      </c>
      <c r="AE9" s="17"/>
      <c r="AF9" s="17">
        <v>0.33839845602234397</v>
      </c>
      <c r="AG9" s="17">
        <v>0.39005224750248002</v>
      </c>
      <c r="AH9" s="17"/>
      <c r="AI9" s="17">
        <v>0.28111199427523298</v>
      </c>
      <c r="AJ9" s="17">
        <v>0.37955092769237497</v>
      </c>
      <c r="AK9" s="17">
        <v>0.33084196910198599</v>
      </c>
      <c r="AL9" s="17">
        <v>0.38155924457652601</v>
      </c>
      <c r="AM9" s="17">
        <v>0.33442785873360997</v>
      </c>
      <c r="AN9" s="17">
        <v>0.483545802426326</v>
      </c>
      <c r="AO9" s="17">
        <v>0.25574736722307101</v>
      </c>
      <c r="AP9" s="17"/>
      <c r="AQ9" s="17">
        <v>0.51639477541809697</v>
      </c>
      <c r="AR9" s="17">
        <v>0.181338740414731</v>
      </c>
      <c r="AS9" s="17"/>
      <c r="AT9" s="17">
        <v>0.65454604299871999</v>
      </c>
      <c r="AU9" s="17">
        <v>0.326699845823404</v>
      </c>
      <c r="AV9" s="17">
        <v>0.209454267522869</v>
      </c>
      <c r="AW9" s="17"/>
      <c r="AX9" s="17">
        <v>0.36478332833546401</v>
      </c>
      <c r="AY9" s="17">
        <v>0.35516831503882501</v>
      </c>
      <c r="AZ9" s="17"/>
      <c r="BA9" s="17">
        <v>0.41794926559356299</v>
      </c>
      <c r="BB9" s="17">
        <v>0.42448825825492398</v>
      </c>
      <c r="BC9" s="17">
        <v>0.43103728271914699</v>
      </c>
      <c r="BD9" s="17">
        <v>0.30170809370555701</v>
      </c>
      <c r="BE9" s="17">
        <v>6.4460626303846094E-2</v>
      </c>
      <c r="BF9" s="17"/>
      <c r="BG9" s="17">
        <v>0.42302996170782498</v>
      </c>
      <c r="BH9" s="17">
        <v>0.12260827279811599</v>
      </c>
    </row>
    <row r="10" spans="2:60" x14ac:dyDescent="0.35">
      <c r="B10" s="18" t="s">
        <v>177</v>
      </c>
      <c r="C10" s="17">
        <v>0.248324856959384</v>
      </c>
      <c r="D10" s="17">
        <v>0.25626033204027199</v>
      </c>
      <c r="E10" s="17">
        <v>0.24043414864651799</v>
      </c>
      <c r="F10" s="17"/>
      <c r="G10" s="17">
        <v>0.19584023433640599</v>
      </c>
      <c r="H10" s="17">
        <v>0.28354948427394799</v>
      </c>
      <c r="I10" s="17">
        <v>0.227338228700042</v>
      </c>
      <c r="J10" s="17">
        <v>0.280514388471507</v>
      </c>
      <c r="K10" s="17">
        <v>0.24317012291263801</v>
      </c>
      <c r="L10" s="17">
        <v>0.249407856866046</v>
      </c>
      <c r="M10" s="17"/>
      <c r="N10" s="17">
        <v>0.24541452330894001</v>
      </c>
      <c r="O10" s="17">
        <v>0.27286195558402798</v>
      </c>
      <c r="P10" s="17">
        <v>0.25216712666570701</v>
      </c>
      <c r="Q10" s="17">
        <v>0.23057906727806601</v>
      </c>
      <c r="R10" s="17">
        <v>0.23336871669442399</v>
      </c>
      <c r="S10" s="17"/>
      <c r="T10" s="17">
        <v>0.23886443285695499</v>
      </c>
      <c r="U10" s="17">
        <v>0.27919466563129902</v>
      </c>
      <c r="V10" s="17">
        <v>0.25196368128223201</v>
      </c>
      <c r="W10" s="17">
        <v>0.22246857420038699</v>
      </c>
      <c r="X10" s="17"/>
      <c r="Y10" s="17">
        <v>0.251164261116056</v>
      </c>
      <c r="Z10" s="17">
        <v>0.243956803757782</v>
      </c>
      <c r="AA10" s="17">
        <v>0.21306755818402101</v>
      </c>
      <c r="AB10" s="17">
        <v>0.25140731845471298</v>
      </c>
      <c r="AC10" s="17">
        <v>0</v>
      </c>
      <c r="AD10" s="17">
        <v>0.272714029216995</v>
      </c>
      <c r="AE10" s="17"/>
      <c r="AF10" s="17">
        <v>0.27926774670676102</v>
      </c>
      <c r="AG10" s="17">
        <v>0.20464422731330201</v>
      </c>
      <c r="AH10" s="17"/>
      <c r="AI10" s="17">
        <v>0.19354828336956001</v>
      </c>
      <c r="AJ10" s="17">
        <v>0.22793165818322</v>
      </c>
      <c r="AK10" s="17">
        <v>0.31122061948652902</v>
      </c>
      <c r="AL10" s="17">
        <v>0.21460239068992101</v>
      </c>
      <c r="AM10" s="17">
        <v>0.25182564665331197</v>
      </c>
      <c r="AN10" s="17">
        <v>0.235210776158922</v>
      </c>
      <c r="AO10" s="17">
        <v>0.25186374887090701</v>
      </c>
      <c r="AP10" s="17"/>
      <c r="AQ10" s="17">
        <v>0.27357169397703501</v>
      </c>
      <c r="AR10" s="17">
        <v>0.21301410491199901</v>
      </c>
      <c r="AS10" s="17"/>
      <c r="AT10" s="17">
        <v>0.23172691108419699</v>
      </c>
      <c r="AU10" s="17">
        <v>0.29212572441051898</v>
      </c>
      <c r="AV10" s="17">
        <v>0.20559618128556301</v>
      </c>
      <c r="AW10" s="17"/>
      <c r="AX10" s="17">
        <v>0.26772943116959902</v>
      </c>
      <c r="AY10" s="17">
        <v>0.24091189233664301</v>
      </c>
      <c r="AZ10" s="17"/>
      <c r="BA10" s="17">
        <v>0.27691034755159299</v>
      </c>
      <c r="BB10" s="17">
        <v>0.26576555496579402</v>
      </c>
      <c r="BC10" s="17">
        <v>0.26149872236774802</v>
      </c>
      <c r="BD10" s="17">
        <v>0.30265980236088602</v>
      </c>
      <c r="BE10" s="17">
        <v>0.15384417912458601</v>
      </c>
      <c r="BF10" s="17"/>
      <c r="BG10" s="17">
        <v>0.268251016165657</v>
      </c>
      <c r="BH10" s="17">
        <v>0.190317817168178</v>
      </c>
    </row>
    <row r="11" spans="2:60" ht="29" x14ac:dyDescent="0.35">
      <c r="B11" s="18" t="s">
        <v>178</v>
      </c>
      <c r="C11" s="17">
        <v>0.20650924149762101</v>
      </c>
      <c r="D11" s="17">
        <v>0.193444514833052</v>
      </c>
      <c r="E11" s="17">
        <v>0.21962130047053899</v>
      </c>
      <c r="F11" s="17"/>
      <c r="G11" s="17">
        <v>0.25643290624738602</v>
      </c>
      <c r="H11" s="17">
        <v>0.215972345339112</v>
      </c>
      <c r="I11" s="17">
        <v>0.19710123312723299</v>
      </c>
      <c r="J11" s="17">
        <v>0.23090099152189</v>
      </c>
      <c r="K11" s="17">
        <v>0.174704678803182</v>
      </c>
      <c r="L11" s="17">
        <v>0.18117578565273201</v>
      </c>
      <c r="M11" s="17"/>
      <c r="N11" s="17">
        <v>0.22852367971885701</v>
      </c>
      <c r="O11" s="17">
        <v>0.184792410104794</v>
      </c>
      <c r="P11" s="17">
        <v>0.19247537998792</v>
      </c>
      <c r="Q11" s="17">
        <v>0.22123371631039601</v>
      </c>
      <c r="R11" s="17">
        <v>0.19990420313618201</v>
      </c>
      <c r="S11" s="17"/>
      <c r="T11" s="17">
        <v>0.216223071058706</v>
      </c>
      <c r="U11" s="17">
        <v>0.18363029386233701</v>
      </c>
      <c r="V11" s="17">
        <v>0.20907219028010801</v>
      </c>
      <c r="W11" s="17">
        <v>0.215357691722151</v>
      </c>
      <c r="X11" s="17"/>
      <c r="Y11" s="17">
        <v>0.17681078326156099</v>
      </c>
      <c r="Z11" s="17">
        <v>0.238556427363768</v>
      </c>
      <c r="AA11" s="17">
        <v>0.20955930108366599</v>
      </c>
      <c r="AB11" s="17">
        <v>0.16180392235260199</v>
      </c>
      <c r="AC11" s="17">
        <v>0.36413307599442701</v>
      </c>
      <c r="AD11" s="17">
        <v>0.20213616920496599</v>
      </c>
      <c r="AE11" s="17"/>
      <c r="AF11" s="17">
        <v>0.20474032466223099</v>
      </c>
      <c r="AG11" s="17">
        <v>0.20587367341933199</v>
      </c>
      <c r="AH11" s="17"/>
      <c r="AI11" s="17">
        <v>0.29919765692825501</v>
      </c>
      <c r="AJ11" s="17">
        <v>0.213082992544362</v>
      </c>
      <c r="AK11" s="17">
        <v>0.199336548607389</v>
      </c>
      <c r="AL11" s="17">
        <v>0.22641912975383</v>
      </c>
      <c r="AM11" s="17">
        <v>0.19080344876402899</v>
      </c>
      <c r="AN11" s="17">
        <v>0.145569370854359</v>
      </c>
      <c r="AO11" s="17">
        <v>0.27179389281400301</v>
      </c>
      <c r="AP11" s="17"/>
      <c r="AQ11" s="17">
        <v>0.14573857944909499</v>
      </c>
      <c r="AR11" s="17">
        <v>0.24746974998572199</v>
      </c>
      <c r="AS11" s="17"/>
      <c r="AT11" s="17">
        <v>6.9356443641982707E-2</v>
      </c>
      <c r="AU11" s="17">
        <v>0.242260291525834</v>
      </c>
      <c r="AV11" s="17">
        <v>0.25289149380591103</v>
      </c>
      <c r="AW11" s="17"/>
      <c r="AX11" s="17">
        <v>0.191439543225985</v>
      </c>
      <c r="AY11" s="17">
        <v>0.212266190294993</v>
      </c>
      <c r="AZ11" s="17"/>
      <c r="BA11" s="17">
        <v>0.159094350321214</v>
      </c>
      <c r="BB11" s="17">
        <v>0.196007328854434</v>
      </c>
      <c r="BC11" s="17">
        <v>0.19427493534499499</v>
      </c>
      <c r="BD11" s="17">
        <v>0.22062263147882899</v>
      </c>
      <c r="BE11" s="17">
        <v>0.24501349898217201</v>
      </c>
      <c r="BF11" s="17"/>
      <c r="BG11" s="17">
        <v>0.18777516345437101</v>
      </c>
      <c r="BH11" s="17">
        <v>0.23903547292859401</v>
      </c>
    </row>
    <row r="12" spans="2:60" x14ac:dyDescent="0.35">
      <c r="B12" s="18" t="s">
        <v>179</v>
      </c>
      <c r="C12" s="17">
        <v>8.8031246621207801E-2</v>
      </c>
      <c r="D12" s="17">
        <v>0.103093331154994</v>
      </c>
      <c r="E12" s="17">
        <v>7.23777623332756E-2</v>
      </c>
      <c r="F12" s="17"/>
      <c r="G12" s="17">
        <v>7.2520993563581604E-2</v>
      </c>
      <c r="H12" s="17">
        <v>6.8844913201976096E-2</v>
      </c>
      <c r="I12" s="17">
        <v>6.5699460418227204E-2</v>
      </c>
      <c r="J12" s="17">
        <v>0.114026553493245</v>
      </c>
      <c r="K12" s="17">
        <v>0.100780641383065</v>
      </c>
      <c r="L12" s="17">
        <v>0.10069529190386201</v>
      </c>
      <c r="M12" s="17"/>
      <c r="N12" s="17">
        <v>8.5847735911950995E-2</v>
      </c>
      <c r="O12" s="17">
        <v>6.4033635878666104E-2</v>
      </c>
      <c r="P12" s="17">
        <v>0.113135847080075</v>
      </c>
      <c r="Q12" s="17">
        <v>8.2481447806531202E-2</v>
      </c>
      <c r="R12" s="17">
        <v>9.06930311875115E-2</v>
      </c>
      <c r="S12" s="17"/>
      <c r="T12" s="17">
        <v>8.6984990155119499E-2</v>
      </c>
      <c r="U12" s="17">
        <v>8.3304389658779204E-2</v>
      </c>
      <c r="V12" s="17">
        <v>9.2324616709482096E-2</v>
      </c>
      <c r="W12" s="17">
        <v>8.6244144416497401E-2</v>
      </c>
      <c r="X12" s="17"/>
      <c r="Y12" s="17">
        <v>7.3679538920541507E-2</v>
      </c>
      <c r="Z12" s="17">
        <v>8.7303419758460399E-2</v>
      </c>
      <c r="AA12" s="17">
        <v>0.18318547884071801</v>
      </c>
      <c r="AB12" s="17">
        <v>0.11685744569009</v>
      </c>
      <c r="AC12" s="17">
        <v>0</v>
      </c>
      <c r="AD12" s="17">
        <v>9.14985821995839E-2</v>
      </c>
      <c r="AE12" s="17"/>
      <c r="AF12" s="17">
        <v>8.7981292240151193E-2</v>
      </c>
      <c r="AG12" s="17">
        <v>8.9240149924303E-2</v>
      </c>
      <c r="AH12" s="17"/>
      <c r="AI12" s="17">
        <v>0.107696606625633</v>
      </c>
      <c r="AJ12" s="17">
        <v>9.1820524241617199E-2</v>
      </c>
      <c r="AK12" s="17">
        <v>5.5198903548425E-2</v>
      </c>
      <c r="AL12" s="17">
        <v>0.100002522841191</v>
      </c>
      <c r="AM12" s="17">
        <v>0.103384788825437</v>
      </c>
      <c r="AN12" s="17">
        <v>6.44305029555471E-2</v>
      </c>
      <c r="AO12" s="17">
        <v>0.11693756915212</v>
      </c>
      <c r="AP12" s="17"/>
      <c r="AQ12" s="17">
        <v>3.3869037892695603E-2</v>
      </c>
      <c r="AR12" s="17">
        <v>0.180277985079283</v>
      </c>
      <c r="AS12" s="17"/>
      <c r="AT12" s="17">
        <v>2.1208806306240099E-2</v>
      </c>
      <c r="AU12" s="17">
        <v>5.6331237338746398E-2</v>
      </c>
      <c r="AV12" s="17">
        <v>0.185908512066076</v>
      </c>
      <c r="AW12" s="17"/>
      <c r="AX12" s="17">
        <v>8.8517225316900996E-2</v>
      </c>
      <c r="AY12" s="17">
        <v>8.7845592309005294E-2</v>
      </c>
      <c r="AZ12" s="17"/>
      <c r="BA12" s="17">
        <v>6.7544916786490397E-2</v>
      </c>
      <c r="BB12" s="17">
        <v>6.1446844973341297E-2</v>
      </c>
      <c r="BC12" s="17">
        <v>6.2693693529373998E-2</v>
      </c>
      <c r="BD12" s="17">
        <v>0.114848894048244</v>
      </c>
      <c r="BE12" s="17">
        <v>0.24034608501624299</v>
      </c>
      <c r="BF12" s="17"/>
      <c r="BG12" s="17">
        <v>6.2806809348530598E-2</v>
      </c>
      <c r="BH12" s="17">
        <v>0.209587626869775</v>
      </c>
    </row>
    <row r="13" spans="2:60" x14ac:dyDescent="0.35">
      <c r="B13" s="18" t="s">
        <v>180</v>
      </c>
      <c r="C13" s="17">
        <v>6.6465585607875993E-2</v>
      </c>
      <c r="D13" s="17">
        <v>8.7675338034338204E-2</v>
      </c>
      <c r="E13" s="17">
        <v>4.7535828319679098E-2</v>
      </c>
      <c r="F13" s="17"/>
      <c r="G13" s="17">
        <v>7.3676578666027906E-2</v>
      </c>
      <c r="H13" s="17">
        <v>2.6689830114594401E-2</v>
      </c>
      <c r="I13" s="17">
        <v>5.0805745335550601E-2</v>
      </c>
      <c r="J13" s="17">
        <v>7.3408800397635907E-2</v>
      </c>
      <c r="K13" s="17">
        <v>0.109555734068083</v>
      </c>
      <c r="L13" s="17">
        <v>6.7224485945442405E-2</v>
      </c>
      <c r="M13" s="17"/>
      <c r="N13" s="17">
        <v>5.3351449441561297E-2</v>
      </c>
      <c r="O13" s="17">
        <v>4.9466918281560399E-2</v>
      </c>
      <c r="P13" s="17">
        <v>5.54569036001408E-2</v>
      </c>
      <c r="Q13" s="17">
        <v>0.13717555638237999</v>
      </c>
      <c r="R13" s="17">
        <v>7.4829990870361102E-2</v>
      </c>
      <c r="S13" s="17"/>
      <c r="T13" s="17">
        <v>4.8165796531520803E-2</v>
      </c>
      <c r="U13" s="17">
        <v>8.2705156578647299E-2</v>
      </c>
      <c r="V13" s="17">
        <v>7.8485256541853801E-2</v>
      </c>
      <c r="W13" s="17">
        <v>4.7027804114994097E-2</v>
      </c>
      <c r="X13" s="17"/>
      <c r="Y13" s="17">
        <v>5.4284768229010801E-2</v>
      </c>
      <c r="Z13" s="17">
        <v>6.3938871802718206E-2</v>
      </c>
      <c r="AA13" s="17">
        <v>6.6441826981307003E-2</v>
      </c>
      <c r="AB13" s="17">
        <v>7.0313152519439204E-2</v>
      </c>
      <c r="AC13" s="17">
        <v>0.193998288207686</v>
      </c>
      <c r="AD13" s="17">
        <v>0.103172696456567</v>
      </c>
      <c r="AE13" s="17"/>
      <c r="AF13" s="17">
        <v>6.6630883055468507E-2</v>
      </c>
      <c r="AG13" s="17">
        <v>6.5111142909567696E-2</v>
      </c>
      <c r="AH13" s="17"/>
      <c r="AI13" s="17">
        <v>7.5377639451171902E-2</v>
      </c>
      <c r="AJ13" s="17">
        <v>5.5994575032824602E-2</v>
      </c>
      <c r="AK13" s="17">
        <v>3.8025337213466202E-2</v>
      </c>
      <c r="AL13" s="17">
        <v>4.4064202985434502E-2</v>
      </c>
      <c r="AM13" s="17">
        <v>0.10659219462170499</v>
      </c>
      <c r="AN13" s="17">
        <v>5.1215699136624701E-2</v>
      </c>
      <c r="AO13" s="17">
        <v>6.9471379487933194E-2</v>
      </c>
      <c r="AP13" s="17"/>
      <c r="AQ13" s="17">
        <v>7.11142649805764E-3</v>
      </c>
      <c r="AR13" s="17">
        <v>0.15719909667120199</v>
      </c>
      <c r="AS13" s="17"/>
      <c r="AT13" s="17">
        <v>4.5893632674129103E-3</v>
      </c>
      <c r="AU13" s="17">
        <v>5.3410933871760498E-2</v>
      </c>
      <c r="AV13" s="17">
        <v>0.13206302096415401</v>
      </c>
      <c r="AW13" s="17"/>
      <c r="AX13" s="17">
        <v>5.7184899923611303E-2</v>
      </c>
      <c r="AY13" s="17">
        <v>7.0011007110400703E-2</v>
      </c>
      <c r="AZ13" s="17"/>
      <c r="BA13" s="17">
        <v>3.7793824002672699E-2</v>
      </c>
      <c r="BB13" s="17">
        <v>3.3220558894528497E-2</v>
      </c>
      <c r="BC13" s="17">
        <v>3.3184097438041897E-2</v>
      </c>
      <c r="BD13" s="17">
        <v>6.0160578406483999E-2</v>
      </c>
      <c r="BE13" s="17">
        <v>0.28212614310664103</v>
      </c>
      <c r="BF13" s="17"/>
      <c r="BG13" s="17">
        <v>3.4240467779819303E-2</v>
      </c>
      <c r="BH13" s="17">
        <v>0.22772398096161101</v>
      </c>
    </row>
    <row r="14" spans="2:60" x14ac:dyDescent="0.35">
      <c r="B14" s="18" t="s">
        <v>114</v>
      </c>
      <c r="C14" s="19">
        <v>3.28429505944745E-2</v>
      </c>
      <c r="D14" s="19">
        <v>2.39290938737204E-2</v>
      </c>
      <c r="E14" s="19">
        <v>3.7501796146100101E-2</v>
      </c>
      <c r="F14" s="19"/>
      <c r="G14" s="19">
        <v>5.6578013054387997E-2</v>
      </c>
      <c r="H14" s="19">
        <v>4.3374108696765501E-2</v>
      </c>
      <c r="I14" s="19">
        <v>2.9402982770499499E-2</v>
      </c>
      <c r="J14" s="19">
        <v>3.8107010223104303E-2</v>
      </c>
      <c r="K14" s="19">
        <v>3.2911532537984498E-2</v>
      </c>
      <c r="L14" s="19">
        <v>8.5542866368213608E-3</v>
      </c>
      <c r="M14" s="19"/>
      <c r="N14" s="19">
        <v>6.0960067734424403E-2</v>
      </c>
      <c r="O14" s="19">
        <v>2.5589618796654098E-2</v>
      </c>
      <c r="P14" s="19">
        <v>2.9727361493557501E-2</v>
      </c>
      <c r="Q14" s="19">
        <v>7.9779358892082906E-3</v>
      </c>
      <c r="R14" s="19">
        <v>3.2882487681242398E-2</v>
      </c>
      <c r="S14" s="19"/>
      <c r="T14" s="19">
        <v>3.7004721549496702E-2</v>
      </c>
      <c r="U14" s="19">
        <v>2.7281015354555401E-2</v>
      </c>
      <c r="V14" s="19">
        <v>2.45173168880812E-2</v>
      </c>
      <c r="W14" s="19">
        <v>4.7711466865975001E-2</v>
      </c>
      <c r="X14" s="19"/>
      <c r="Y14" s="19">
        <v>3.6556062532121202E-2</v>
      </c>
      <c r="Z14" s="19">
        <v>3.4428351847697498E-2</v>
      </c>
      <c r="AA14" s="19">
        <v>6.4296710058277806E-2</v>
      </c>
      <c r="AB14" s="19">
        <v>2.7327538776698301E-2</v>
      </c>
      <c r="AC14" s="19">
        <v>0</v>
      </c>
      <c r="AD14" s="19">
        <v>1.2679801040396401E-2</v>
      </c>
      <c r="AE14" s="19"/>
      <c r="AF14" s="19">
        <v>2.2981297313044002E-2</v>
      </c>
      <c r="AG14" s="19">
        <v>4.5078558931014798E-2</v>
      </c>
      <c r="AH14" s="19"/>
      <c r="AI14" s="19">
        <v>4.30678193501473E-2</v>
      </c>
      <c r="AJ14" s="19">
        <v>3.16193223056013E-2</v>
      </c>
      <c r="AK14" s="19">
        <v>6.5376622042204402E-2</v>
      </c>
      <c r="AL14" s="19">
        <v>3.3352509153097398E-2</v>
      </c>
      <c r="AM14" s="19">
        <v>1.2966062401906901E-2</v>
      </c>
      <c r="AN14" s="19">
        <v>2.00278484682208E-2</v>
      </c>
      <c r="AO14" s="19">
        <v>3.4186042451965201E-2</v>
      </c>
      <c r="AP14" s="19"/>
      <c r="AQ14" s="19">
        <v>2.3314486765020299E-2</v>
      </c>
      <c r="AR14" s="19">
        <v>2.0700322937063101E-2</v>
      </c>
      <c r="AS14" s="19"/>
      <c r="AT14" s="19">
        <v>1.8572432701448101E-2</v>
      </c>
      <c r="AU14" s="19">
        <v>2.91719670297369E-2</v>
      </c>
      <c r="AV14" s="19">
        <v>1.4086524355424899E-2</v>
      </c>
      <c r="AW14" s="19"/>
      <c r="AX14" s="19">
        <v>3.0345572028439599E-2</v>
      </c>
      <c r="AY14" s="19">
        <v>3.3797002910132198E-2</v>
      </c>
      <c r="AZ14" s="19"/>
      <c r="BA14" s="19">
        <v>4.0707295744466597E-2</v>
      </c>
      <c r="BB14" s="19">
        <v>1.90714540569785E-2</v>
      </c>
      <c r="BC14" s="19">
        <v>1.7311268600693801E-2</v>
      </c>
      <c r="BD14" s="19">
        <v>0</v>
      </c>
      <c r="BE14" s="19">
        <v>1.42094674665118E-2</v>
      </c>
      <c r="BF14" s="19"/>
      <c r="BG14" s="19">
        <v>2.38965815437969E-2</v>
      </c>
      <c r="BH14" s="19">
        <v>1.0726829273727499E-2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184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0.39694086561204001</v>
      </c>
      <c r="D9" s="17">
        <v>0.38508037695756098</v>
      </c>
      <c r="E9" s="17">
        <v>0.41249935762038498</v>
      </c>
      <c r="F9" s="17"/>
      <c r="G9" s="17">
        <v>0.31641499412382701</v>
      </c>
      <c r="H9" s="17">
        <v>0.38624207991384601</v>
      </c>
      <c r="I9" s="17">
        <v>0.44296465702522198</v>
      </c>
      <c r="J9" s="17">
        <v>0.42661840293683201</v>
      </c>
      <c r="K9" s="17">
        <v>0.42471880616623597</v>
      </c>
      <c r="L9" s="17">
        <v>0.37452483527907199</v>
      </c>
      <c r="M9" s="17"/>
      <c r="N9" s="17">
        <v>0.36779547613459701</v>
      </c>
      <c r="O9" s="17">
        <v>0.45393520016817901</v>
      </c>
      <c r="P9" s="17">
        <v>0.41254063038031302</v>
      </c>
      <c r="Q9" s="17">
        <v>0.32675039354327901</v>
      </c>
      <c r="R9" s="17">
        <v>0.40650359068563002</v>
      </c>
      <c r="S9" s="17"/>
      <c r="T9" s="17">
        <v>0.37868822711852201</v>
      </c>
      <c r="U9" s="17">
        <v>0.42092469029165502</v>
      </c>
      <c r="V9" s="17">
        <v>0.416521907814772</v>
      </c>
      <c r="W9" s="17">
        <v>0.35873015840500699</v>
      </c>
      <c r="X9" s="17"/>
      <c r="Y9" s="17">
        <v>0.41105520423664099</v>
      </c>
      <c r="Z9" s="17">
        <v>0.414089074282467</v>
      </c>
      <c r="AA9" s="17">
        <v>0.272774376961465</v>
      </c>
      <c r="AB9" s="17">
        <v>0.327523621971268</v>
      </c>
      <c r="AC9" s="17">
        <v>0.27561030875841702</v>
      </c>
      <c r="AD9" s="17">
        <v>0.37858225210982499</v>
      </c>
      <c r="AE9" s="17"/>
      <c r="AF9" s="17">
        <v>0.39706712810071798</v>
      </c>
      <c r="AG9" s="17">
        <v>0.40189253127181102</v>
      </c>
      <c r="AH9" s="17"/>
      <c r="AI9" s="17">
        <v>0.29279891218884502</v>
      </c>
      <c r="AJ9" s="17">
        <v>0.43748813411849002</v>
      </c>
      <c r="AK9" s="17">
        <v>0.43416480228004001</v>
      </c>
      <c r="AL9" s="17">
        <v>0.41419932660993303</v>
      </c>
      <c r="AM9" s="17">
        <v>0.39559696368272101</v>
      </c>
      <c r="AN9" s="17">
        <v>0.32112618374861601</v>
      </c>
      <c r="AO9" s="17">
        <v>0.24541999412599599</v>
      </c>
      <c r="AP9" s="17"/>
      <c r="AQ9" s="17">
        <v>0.42218566997422702</v>
      </c>
      <c r="AR9" s="17">
        <v>0.371762478787105</v>
      </c>
      <c r="AS9" s="17"/>
      <c r="AT9" s="17">
        <v>0.48629991469927702</v>
      </c>
      <c r="AU9" s="17">
        <v>0.40721233166797</v>
      </c>
      <c r="AV9" s="17">
        <v>0.32414013342502901</v>
      </c>
      <c r="AW9" s="17"/>
      <c r="AX9" s="17">
        <v>0.42941369049442901</v>
      </c>
      <c r="AY9" s="17">
        <v>0.38453554821389302</v>
      </c>
      <c r="AZ9" s="17"/>
      <c r="BA9" s="17">
        <v>0.380117817670242</v>
      </c>
      <c r="BB9" s="17">
        <v>0.44115218157872299</v>
      </c>
      <c r="BC9" s="17">
        <v>0.417199903456965</v>
      </c>
      <c r="BD9" s="17">
        <v>0.38640722079293099</v>
      </c>
      <c r="BE9" s="17">
        <v>0.38710355648292999</v>
      </c>
      <c r="BF9" s="17"/>
      <c r="BG9" s="17">
        <v>0.42754057398845302</v>
      </c>
      <c r="BH9" s="17">
        <v>0.386932889617707</v>
      </c>
    </row>
    <row r="10" spans="2:60" x14ac:dyDescent="0.35">
      <c r="B10" s="18" t="s">
        <v>177</v>
      </c>
      <c r="C10" s="17">
        <v>0.358535276508127</v>
      </c>
      <c r="D10" s="17">
        <v>0.38338137662851701</v>
      </c>
      <c r="E10" s="17">
        <v>0.336494484713869</v>
      </c>
      <c r="F10" s="17"/>
      <c r="G10" s="17">
        <v>0.31376915732021099</v>
      </c>
      <c r="H10" s="17">
        <v>0.30037421183409801</v>
      </c>
      <c r="I10" s="17">
        <v>0.31602420985609198</v>
      </c>
      <c r="J10" s="17">
        <v>0.316267538504858</v>
      </c>
      <c r="K10" s="17">
        <v>0.41233243574345402</v>
      </c>
      <c r="L10" s="17">
        <v>0.45695904504153001</v>
      </c>
      <c r="M10" s="17"/>
      <c r="N10" s="17">
        <v>0.291385570330432</v>
      </c>
      <c r="O10" s="17">
        <v>0.35400357331805599</v>
      </c>
      <c r="P10" s="17">
        <v>0.36132483462328802</v>
      </c>
      <c r="Q10" s="17">
        <v>0.457902799191097</v>
      </c>
      <c r="R10" s="17">
        <v>0.35440702881774999</v>
      </c>
      <c r="S10" s="17"/>
      <c r="T10" s="17">
        <v>0.37246833784546002</v>
      </c>
      <c r="U10" s="17">
        <v>0.34010977487646799</v>
      </c>
      <c r="V10" s="17">
        <v>0.34404543008476202</v>
      </c>
      <c r="W10" s="17">
        <v>0.38708783231202598</v>
      </c>
      <c r="X10" s="17"/>
      <c r="Y10" s="17">
        <v>0.367637916495963</v>
      </c>
      <c r="Z10" s="17">
        <v>0.34172473959174798</v>
      </c>
      <c r="AA10" s="17">
        <v>0.375427477088905</v>
      </c>
      <c r="AB10" s="17">
        <v>0.42223186409439001</v>
      </c>
      <c r="AC10" s="17">
        <v>0.34939032574753198</v>
      </c>
      <c r="AD10" s="17">
        <v>0.34650306830585398</v>
      </c>
      <c r="AE10" s="17"/>
      <c r="AF10" s="17">
        <v>0.395305501135645</v>
      </c>
      <c r="AG10" s="17">
        <v>0.30424343616568</v>
      </c>
      <c r="AH10" s="17"/>
      <c r="AI10" s="17">
        <v>0.37038362271910302</v>
      </c>
      <c r="AJ10" s="17">
        <v>0.28011320513521998</v>
      </c>
      <c r="AK10" s="17">
        <v>0.36196065590686899</v>
      </c>
      <c r="AL10" s="17">
        <v>0.36604053081117</v>
      </c>
      <c r="AM10" s="17">
        <v>0.36641480103517299</v>
      </c>
      <c r="AN10" s="17">
        <v>0.49588902785199201</v>
      </c>
      <c r="AO10" s="17">
        <v>0.37797315745083299</v>
      </c>
      <c r="AP10" s="17"/>
      <c r="AQ10" s="17">
        <v>0.35602207143485998</v>
      </c>
      <c r="AR10" s="17">
        <v>0.37885846158904002</v>
      </c>
      <c r="AS10" s="17"/>
      <c r="AT10" s="17">
        <v>0.350922055045638</v>
      </c>
      <c r="AU10" s="17">
        <v>0.32651291951107098</v>
      </c>
      <c r="AV10" s="17">
        <v>0.45187611664312299</v>
      </c>
      <c r="AW10" s="17"/>
      <c r="AX10" s="17">
        <v>0.34731742299523599</v>
      </c>
      <c r="AY10" s="17">
        <v>0.36282073777789098</v>
      </c>
      <c r="AZ10" s="17"/>
      <c r="BA10" s="17">
        <v>0.295997120688965</v>
      </c>
      <c r="BB10" s="17">
        <v>0.36094814511270501</v>
      </c>
      <c r="BC10" s="17">
        <v>0.36924053841846999</v>
      </c>
      <c r="BD10" s="17">
        <v>0.40472409007860899</v>
      </c>
      <c r="BE10" s="17">
        <v>0.386138954946395</v>
      </c>
      <c r="BF10" s="17"/>
      <c r="BG10" s="17">
        <v>0.34646306162158103</v>
      </c>
      <c r="BH10" s="17">
        <v>0.39069403778690598</v>
      </c>
    </row>
    <row r="11" spans="2:60" ht="29" x14ac:dyDescent="0.35">
      <c r="B11" s="18" t="s">
        <v>178</v>
      </c>
      <c r="C11" s="17">
        <v>0.14799876390355499</v>
      </c>
      <c r="D11" s="17">
        <v>0.155140905562555</v>
      </c>
      <c r="E11" s="17">
        <v>0.14081076418959701</v>
      </c>
      <c r="F11" s="17"/>
      <c r="G11" s="17">
        <v>0.15998475978860499</v>
      </c>
      <c r="H11" s="17">
        <v>0.208187793955216</v>
      </c>
      <c r="I11" s="17">
        <v>0.130206151673946</v>
      </c>
      <c r="J11" s="17">
        <v>0.164110563284768</v>
      </c>
      <c r="K11" s="17">
        <v>0.122321922964453</v>
      </c>
      <c r="L11" s="17">
        <v>0.11510019192208799</v>
      </c>
      <c r="M11" s="17"/>
      <c r="N11" s="17">
        <v>0.174222788571368</v>
      </c>
      <c r="O11" s="17">
        <v>0.10874647376499499</v>
      </c>
      <c r="P11" s="17">
        <v>0.13169201978592199</v>
      </c>
      <c r="Q11" s="17">
        <v>0.16840295423266299</v>
      </c>
      <c r="R11" s="17">
        <v>0.17760253682333901</v>
      </c>
      <c r="S11" s="17"/>
      <c r="T11" s="17">
        <v>0.13231968966503699</v>
      </c>
      <c r="U11" s="17">
        <v>0.12959470266731901</v>
      </c>
      <c r="V11" s="17">
        <v>0.162767534979952</v>
      </c>
      <c r="W11" s="17">
        <v>0.15286812829766899</v>
      </c>
      <c r="X11" s="17"/>
      <c r="Y11" s="17">
        <v>0.12916599467085699</v>
      </c>
      <c r="Z11" s="17">
        <v>0.15579626851953901</v>
      </c>
      <c r="AA11" s="17">
        <v>0.132799220591237</v>
      </c>
      <c r="AB11" s="17">
        <v>0.180895761255087</v>
      </c>
      <c r="AC11" s="17">
        <v>0.374999365494051</v>
      </c>
      <c r="AD11" s="17">
        <v>0.15021562484835499</v>
      </c>
      <c r="AE11" s="17"/>
      <c r="AF11" s="17">
        <v>0.13311405059256201</v>
      </c>
      <c r="AG11" s="17">
        <v>0.16899735376293601</v>
      </c>
      <c r="AH11" s="17"/>
      <c r="AI11" s="17">
        <v>0.16648654904864699</v>
      </c>
      <c r="AJ11" s="17">
        <v>0.16744160948054199</v>
      </c>
      <c r="AK11" s="17">
        <v>9.1890832889272606E-2</v>
      </c>
      <c r="AL11" s="17">
        <v>0.146546933743532</v>
      </c>
      <c r="AM11" s="17">
        <v>0.164186619330177</v>
      </c>
      <c r="AN11" s="17">
        <v>0.110947215929938</v>
      </c>
      <c r="AO11" s="17">
        <v>0.30415900028506299</v>
      </c>
      <c r="AP11" s="17"/>
      <c r="AQ11" s="17">
        <v>0.13121069094418999</v>
      </c>
      <c r="AR11" s="17">
        <v>0.16365884806553099</v>
      </c>
      <c r="AS11" s="17"/>
      <c r="AT11" s="17">
        <v>0.11156507139909499</v>
      </c>
      <c r="AU11" s="17">
        <v>0.16884225298395</v>
      </c>
      <c r="AV11" s="17">
        <v>0.1433159855843</v>
      </c>
      <c r="AW11" s="17"/>
      <c r="AX11" s="17">
        <v>0.121095726326012</v>
      </c>
      <c r="AY11" s="17">
        <v>0.158276302778982</v>
      </c>
      <c r="AZ11" s="17"/>
      <c r="BA11" s="17">
        <v>0.17169665522232899</v>
      </c>
      <c r="BB11" s="17">
        <v>0.10068565574297</v>
      </c>
      <c r="BC11" s="17">
        <v>0.14734911930491501</v>
      </c>
      <c r="BD11" s="17">
        <v>9.0782528259891804E-2</v>
      </c>
      <c r="BE11" s="17">
        <v>0.18060874144629199</v>
      </c>
      <c r="BF11" s="17"/>
      <c r="BG11" s="17">
        <v>0.116522207442849</v>
      </c>
      <c r="BH11" s="17">
        <v>0.15859298318558199</v>
      </c>
    </row>
    <row r="12" spans="2:60" x14ac:dyDescent="0.35">
      <c r="B12" s="18" t="s">
        <v>179</v>
      </c>
      <c r="C12" s="17">
        <v>4.3392063240643999E-2</v>
      </c>
      <c r="D12" s="17">
        <v>3.2981576520171502E-2</v>
      </c>
      <c r="E12" s="17">
        <v>5.3935859967720198E-2</v>
      </c>
      <c r="F12" s="17"/>
      <c r="G12" s="17">
        <v>9.0960952994842401E-2</v>
      </c>
      <c r="H12" s="17">
        <v>4.3273055124458899E-2</v>
      </c>
      <c r="I12" s="17">
        <v>4.7289538457294299E-2</v>
      </c>
      <c r="J12" s="17">
        <v>5.3342417735309802E-2</v>
      </c>
      <c r="K12" s="17">
        <v>1.23557278290394E-2</v>
      </c>
      <c r="L12" s="17">
        <v>2.6883370204986101E-2</v>
      </c>
      <c r="M12" s="17"/>
      <c r="N12" s="17">
        <v>6.5963572745772997E-2</v>
      </c>
      <c r="O12" s="17">
        <v>3.1652568920032098E-2</v>
      </c>
      <c r="P12" s="17">
        <v>4.4207902777627803E-2</v>
      </c>
      <c r="Q12" s="17">
        <v>1.95780623529535E-2</v>
      </c>
      <c r="R12" s="17">
        <v>5.0460201894172801E-2</v>
      </c>
      <c r="S12" s="17"/>
      <c r="T12" s="17">
        <v>4.03728295794036E-2</v>
      </c>
      <c r="U12" s="17">
        <v>5.5302780958552802E-2</v>
      </c>
      <c r="V12" s="17">
        <v>4.0110541666571499E-2</v>
      </c>
      <c r="W12" s="17">
        <v>4.03099420233421E-2</v>
      </c>
      <c r="X12" s="17"/>
      <c r="Y12" s="17">
        <v>3.8501284625025702E-2</v>
      </c>
      <c r="Z12" s="17">
        <v>3.5328288558563598E-2</v>
      </c>
      <c r="AA12" s="17">
        <v>0.101858881984054</v>
      </c>
      <c r="AB12" s="17">
        <v>2.1053459794292101E-2</v>
      </c>
      <c r="AC12" s="17">
        <v>0</v>
      </c>
      <c r="AD12" s="17">
        <v>8.5229632103530198E-2</v>
      </c>
      <c r="AE12" s="17"/>
      <c r="AF12" s="17">
        <v>3.5406543553129798E-2</v>
      </c>
      <c r="AG12" s="17">
        <v>5.52979228279145E-2</v>
      </c>
      <c r="AH12" s="17"/>
      <c r="AI12" s="17">
        <v>2.4764876696072399E-2</v>
      </c>
      <c r="AJ12" s="17">
        <v>6.5472203895820993E-2</v>
      </c>
      <c r="AK12" s="17">
        <v>4.3358720380993997E-2</v>
      </c>
      <c r="AL12" s="17">
        <v>2.0970687882760099E-2</v>
      </c>
      <c r="AM12" s="17">
        <v>4.2978611523903698E-2</v>
      </c>
      <c r="AN12" s="17">
        <v>3.2670116205949402E-2</v>
      </c>
      <c r="AO12" s="17">
        <v>3.61694393075103E-2</v>
      </c>
      <c r="AP12" s="17"/>
      <c r="AQ12" s="17">
        <v>3.3790919884336197E-2</v>
      </c>
      <c r="AR12" s="17">
        <v>4.87664636491058E-2</v>
      </c>
      <c r="AS12" s="17"/>
      <c r="AT12" s="17">
        <v>1.6304596426344301E-2</v>
      </c>
      <c r="AU12" s="17">
        <v>4.8357761979666597E-2</v>
      </c>
      <c r="AV12" s="17">
        <v>5.34088707858432E-2</v>
      </c>
      <c r="AW12" s="17"/>
      <c r="AX12" s="17">
        <v>4.7316151696358701E-2</v>
      </c>
      <c r="AY12" s="17">
        <v>4.18929770672712E-2</v>
      </c>
      <c r="AZ12" s="17"/>
      <c r="BA12" s="17">
        <v>5.0159984437200697E-2</v>
      </c>
      <c r="BB12" s="17">
        <v>5.0474927852833897E-2</v>
      </c>
      <c r="BC12" s="17">
        <v>4.3188173565962898E-2</v>
      </c>
      <c r="BD12" s="17">
        <v>6.2758470547027004E-2</v>
      </c>
      <c r="BE12" s="17">
        <v>3.1592068975610697E-2</v>
      </c>
      <c r="BF12" s="17"/>
      <c r="BG12" s="17">
        <v>5.0404690597749803E-2</v>
      </c>
      <c r="BH12" s="17">
        <v>3.9230729657305702E-2</v>
      </c>
    </row>
    <row r="13" spans="2:60" x14ac:dyDescent="0.35">
      <c r="B13" s="18" t="s">
        <v>180</v>
      </c>
      <c r="C13" s="17">
        <v>1.6141516746715399E-2</v>
      </c>
      <c r="D13" s="17">
        <v>1.5477210945513801E-2</v>
      </c>
      <c r="E13" s="17">
        <v>1.4409490967885999E-2</v>
      </c>
      <c r="F13" s="17"/>
      <c r="G13" s="17">
        <v>3.6003327020910997E-2</v>
      </c>
      <c r="H13" s="17">
        <v>2.0199409567473899E-2</v>
      </c>
      <c r="I13" s="17">
        <v>1.8263516402012799E-2</v>
      </c>
      <c r="J13" s="17">
        <v>1.0334933571181801E-2</v>
      </c>
      <c r="K13" s="17">
        <v>5.6431093184896603E-3</v>
      </c>
      <c r="L13" s="17">
        <v>1.1436768270558E-2</v>
      </c>
      <c r="M13" s="17"/>
      <c r="N13" s="17">
        <v>1.8777793252267801E-2</v>
      </c>
      <c r="O13" s="17">
        <v>1.5245818137231699E-2</v>
      </c>
      <c r="P13" s="17">
        <v>2.7949720664484801E-2</v>
      </c>
      <c r="Q13" s="17">
        <v>0</v>
      </c>
      <c r="R13" s="17">
        <v>0</v>
      </c>
      <c r="S13" s="17"/>
      <c r="T13" s="17">
        <v>3.2907060132625301E-2</v>
      </c>
      <c r="U13" s="17">
        <v>7.4694515026844299E-3</v>
      </c>
      <c r="V13" s="17">
        <v>1.5647362869265501E-2</v>
      </c>
      <c r="W13" s="17">
        <v>1.19208516870045E-2</v>
      </c>
      <c r="X13" s="17"/>
      <c r="Y13" s="17">
        <v>1.8504069555688001E-2</v>
      </c>
      <c r="Z13" s="17">
        <v>1.1190400726231601E-2</v>
      </c>
      <c r="AA13" s="17">
        <v>0</v>
      </c>
      <c r="AB13" s="17">
        <v>2.37719224946535E-2</v>
      </c>
      <c r="AC13" s="17">
        <v>0</v>
      </c>
      <c r="AD13" s="17">
        <v>2.67896215920389E-2</v>
      </c>
      <c r="AE13" s="17"/>
      <c r="AF13" s="17">
        <v>1.38683910176336E-2</v>
      </c>
      <c r="AG13" s="17">
        <v>1.76008063341574E-2</v>
      </c>
      <c r="AH13" s="17"/>
      <c r="AI13" s="17">
        <v>5.9691696795971402E-2</v>
      </c>
      <c r="AJ13" s="17">
        <v>1.05627285059448E-2</v>
      </c>
      <c r="AK13" s="17">
        <v>1.2016888245209601E-2</v>
      </c>
      <c r="AL13" s="17">
        <v>1.43200072442353E-2</v>
      </c>
      <c r="AM13" s="17">
        <v>1.48150358286262E-2</v>
      </c>
      <c r="AN13" s="17">
        <v>1.9339607795283799E-2</v>
      </c>
      <c r="AO13" s="17">
        <v>0</v>
      </c>
      <c r="AP13" s="17"/>
      <c r="AQ13" s="17">
        <v>1.1316360089344399E-2</v>
      </c>
      <c r="AR13" s="17">
        <v>2.68465247297138E-2</v>
      </c>
      <c r="AS13" s="17"/>
      <c r="AT13" s="17">
        <v>7.5879332785686801E-3</v>
      </c>
      <c r="AU13" s="17">
        <v>1.31906085467798E-2</v>
      </c>
      <c r="AV13" s="17">
        <v>2.22109725184691E-2</v>
      </c>
      <c r="AW13" s="17"/>
      <c r="AX13" s="17">
        <v>1.21511215568978E-2</v>
      </c>
      <c r="AY13" s="17">
        <v>1.76659335183703E-2</v>
      </c>
      <c r="AZ13" s="17"/>
      <c r="BA13" s="17">
        <v>2.74590215740265E-2</v>
      </c>
      <c r="BB13" s="17">
        <v>1.8129410836520001E-2</v>
      </c>
      <c r="BC13" s="17">
        <v>8.4304046913939602E-3</v>
      </c>
      <c r="BD13" s="17">
        <v>5.5327690321541202E-2</v>
      </c>
      <c r="BE13" s="17">
        <v>1.45566781487723E-2</v>
      </c>
      <c r="BF13" s="17"/>
      <c r="BG13" s="17">
        <v>2.0210058396299999E-2</v>
      </c>
      <c r="BH13" s="17">
        <v>2.4549359752498699E-2</v>
      </c>
    </row>
    <row r="14" spans="2:60" x14ac:dyDescent="0.35">
      <c r="B14" s="18" t="s">
        <v>114</v>
      </c>
      <c r="C14" s="19">
        <v>3.6991513988919603E-2</v>
      </c>
      <c r="D14" s="19">
        <v>2.7938553385682199E-2</v>
      </c>
      <c r="E14" s="19">
        <v>4.1850042540542802E-2</v>
      </c>
      <c r="F14" s="19"/>
      <c r="G14" s="19">
        <v>8.2866808751602905E-2</v>
      </c>
      <c r="H14" s="19">
        <v>4.1723449604906399E-2</v>
      </c>
      <c r="I14" s="19">
        <v>4.5251926585432901E-2</v>
      </c>
      <c r="J14" s="19">
        <v>2.9326143967051899E-2</v>
      </c>
      <c r="K14" s="19">
        <v>2.2627997978327201E-2</v>
      </c>
      <c r="L14" s="19">
        <v>1.5095789281766799E-2</v>
      </c>
      <c r="M14" s="19"/>
      <c r="N14" s="19">
        <v>8.1854798965562206E-2</v>
      </c>
      <c r="O14" s="19">
        <v>3.6416365691505997E-2</v>
      </c>
      <c r="P14" s="19">
        <v>2.2284891768363398E-2</v>
      </c>
      <c r="Q14" s="19">
        <v>2.7365790680008498E-2</v>
      </c>
      <c r="R14" s="19">
        <v>1.10266417791087E-2</v>
      </c>
      <c r="S14" s="19"/>
      <c r="T14" s="19">
        <v>4.3243855658952501E-2</v>
      </c>
      <c r="U14" s="19">
        <v>4.6598599703320698E-2</v>
      </c>
      <c r="V14" s="19">
        <v>2.09072225846775E-2</v>
      </c>
      <c r="W14" s="19">
        <v>4.9083087274952197E-2</v>
      </c>
      <c r="X14" s="19"/>
      <c r="Y14" s="19">
        <v>3.5135530415824602E-2</v>
      </c>
      <c r="Z14" s="19">
        <v>4.1871228321450599E-2</v>
      </c>
      <c r="AA14" s="19">
        <v>0.11714004337434</v>
      </c>
      <c r="AB14" s="19">
        <v>2.4523370390309399E-2</v>
      </c>
      <c r="AC14" s="19">
        <v>0</v>
      </c>
      <c r="AD14" s="19">
        <v>1.2679801040396401E-2</v>
      </c>
      <c r="AE14" s="19"/>
      <c r="AF14" s="19">
        <v>2.5238385600312E-2</v>
      </c>
      <c r="AG14" s="19">
        <v>5.1967949637500802E-2</v>
      </c>
      <c r="AH14" s="19"/>
      <c r="AI14" s="19">
        <v>8.5874342551361102E-2</v>
      </c>
      <c r="AJ14" s="19">
        <v>3.8922118863982197E-2</v>
      </c>
      <c r="AK14" s="19">
        <v>5.6608100297613997E-2</v>
      </c>
      <c r="AL14" s="19">
        <v>3.7922513708368903E-2</v>
      </c>
      <c r="AM14" s="19">
        <v>1.6007968599398299E-2</v>
      </c>
      <c r="AN14" s="19">
        <v>2.00278484682208E-2</v>
      </c>
      <c r="AO14" s="19">
        <v>3.6278408830597499E-2</v>
      </c>
      <c r="AP14" s="19"/>
      <c r="AQ14" s="19">
        <v>4.5474287673041597E-2</v>
      </c>
      <c r="AR14" s="19">
        <v>1.01072231795037E-2</v>
      </c>
      <c r="AS14" s="19"/>
      <c r="AT14" s="19">
        <v>2.7320429151076301E-2</v>
      </c>
      <c r="AU14" s="19">
        <v>3.5884125310562502E-2</v>
      </c>
      <c r="AV14" s="19">
        <v>5.0479210432350496E-3</v>
      </c>
      <c r="AW14" s="19"/>
      <c r="AX14" s="19">
        <v>4.2705886931066799E-2</v>
      </c>
      <c r="AY14" s="19">
        <v>3.4808500643592699E-2</v>
      </c>
      <c r="AZ14" s="19"/>
      <c r="BA14" s="19">
        <v>7.4569400407236405E-2</v>
      </c>
      <c r="BB14" s="19">
        <v>2.8609678876247598E-2</v>
      </c>
      <c r="BC14" s="19">
        <v>1.45918605622929E-2</v>
      </c>
      <c r="BD14" s="19">
        <v>0</v>
      </c>
      <c r="BE14" s="19">
        <v>0</v>
      </c>
      <c r="BF14" s="19"/>
      <c r="BG14" s="19">
        <v>3.8859407953066298E-2</v>
      </c>
      <c r="BH14" s="19">
        <v>0</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185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0.38598794600722702</v>
      </c>
      <c r="D9" s="17">
        <v>0.35530663778733501</v>
      </c>
      <c r="E9" s="17">
        <v>0.41477431778343699</v>
      </c>
      <c r="F9" s="17"/>
      <c r="G9" s="17">
        <v>0.40420871470951902</v>
      </c>
      <c r="H9" s="17">
        <v>0.41402314767098902</v>
      </c>
      <c r="I9" s="17">
        <v>0.50153033220802001</v>
      </c>
      <c r="J9" s="17">
        <v>0.39497751668830999</v>
      </c>
      <c r="K9" s="17">
        <v>0.30897273308768802</v>
      </c>
      <c r="L9" s="17">
        <v>0.31254396243211302</v>
      </c>
      <c r="M9" s="17"/>
      <c r="N9" s="17">
        <v>0.44200983832371998</v>
      </c>
      <c r="O9" s="17">
        <v>0.46236010410491302</v>
      </c>
      <c r="P9" s="17">
        <v>0.37364627756498098</v>
      </c>
      <c r="Q9" s="17">
        <v>0.237619268065863</v>
      </c>
      <c r="R9" s="17">
        <v>0.32800087269698303</v>
      </c>
      <c r="S9" s="17"/>
      <c r="T9" s="17">
        <v>0.38081858259617402</v>
      </c>
      <c r="U9" s="17">
        <v>0.36688274137393301</v>
      </c>
      <c r="V9" s="17">
        <v>0.43102588208304898</v>
      </c>
      <c r="W9" s="17">
        <v>0.33592480596614999</v>
      </c>
      <c r="X9" s="17"/>
      <c r="Y9" s="17">
        <v>0.46559562637174601</v>
      </c>
      <c r="Z9" s="17">
        <v>0.33953906128850397</v>
      </c>
      <c r="AA9" s="17">
        <v>0.31842762224373</v>
      </c>
      <c r="AB9" s="17">
        <v>0.41952035315286301</v>
      </c>
      <c r="AC9" s="17">
        <v>0.27561030875841702</v>
      </c>
      <c r="AD9" s="17">
        <v>0.31858943029729497</v>
      </c>
      <c r="AE9" s="17"/>
      <c r="AF9" s="17">
        <v>0.39034468187800397</v>
      </c>
      <c r="AG9" s="17">
        <v>0.37905206069449299</v>
      </c>
      <c r="AH9" s="17"/>
      <c r="AI9" s="17">
        <v>0.34465980681866998</v>
      </c>
      <c r="AJ9" s="17">
        <v>0.50310089368397504</v>
      </c>
      <c r="AK9" s="17">
        <v>0.43276315199159898</v>
      </c>
      <c r="AL9" s="17">
        <v>0.37839980747409802</v>
      </c>
      <c r="AM9" s="17">
        <v>0.31835551556299602</v>
      </c>
      <c r="AN9" s="17">
        <v>0.29073235584870599</v>
      </c>
      <c r="AO9" s="17">
        <v>0.224395271921388</v>
      </c>
      <c r="AP9" s="17"/>
      <c r="AQ9" s="17">
        <v>0.46560336536978397</v>
      </c>
      <c r="AR9" s="17">
        <v>0.27006760752027398</v>
      </c>
      <c r="AS9" s="17"/>
      <c r="AT9" s="17">
        <v>0.52670400228870595</v>
      </c>
      <c r="AU9" s="17">
        <v>0.38775947870029998</v>
      </c>
      <c r="AV9" s="17">
        <v>0.27453945817284497</v>
      </c>
      <c r="AW9" s="17"/>
      <c r="AX9" s="17">
        <v>0.37711114774242099</v>
      </c>
      <c r="AY9" s="17">
        <v>0.38937907383035603</v>
      </c>
      <c r="AZ9" s="17"/>
      <c r="BA9" s="17">
        <v>0.40630667903040402</v>
      </c>
      <c r="BB9" s="17">
        <v>0.46723537926261399</v>
      </c>
      <c r="BC9" s="17">
        <v>0.40209107210209299</v>
      </c>
      <c r="BD9" s="17">
        <v>0.63147774310428095</v>
      </c>
      <c r="BE9" s="17">
        <v>0.125164093989269</v>
      </c>
      <c r="BF9" s="17"/>
      <c r="BG9" s="17">
        <v>0.45364733630718002</v>
      </c>
      <c r="BH9" s="17">
        <v>0.24925792481661199</v>
      </c>
    </row>
    <row r="10" spans="2:60" x14ac:dyDescent="0.35">
      <c r="B10" s="18" t="s">
        <v>177</v>
      </c>
      <c r="C10" s="17">
        <v>0.27042079523366802</v>
      </c>
      <c r="D10" s="17">
        <v>0.27051666938747099</v>
      </c>
      <c r="E10" s="17">
        <v>0.27478564723957</v>
      </c>
      <c r="F10" s="17"/>
      <c r="G10" s="17">
        <v>0.255439497950607</v>
      </c>
      <c r="H10" s="17">
        <v>0.235905076961784</v>
      </c>
      <c r="I10" s="17">
        <v>0.31200252809141898</v>
      </c>
      <c r="J10" s="17">
        <v>0.24605370313931499</v>
      </c>
      <c r="K10" s="17">
        <v>0.24659404358487599</v>
      </c>
      <c r="L10" s="17">
        <v>0.31034180723476101</v>
      </c>
      <c r="M10" s="17"/>
      <c r="N10" s="17">
        <v>0.246817572662901</v>
      </c>
      <c r="O10" s="17">
        <v>0.27835593639239298</v>
      </c>
      <c r="P10" s="17">
        <v>0.220807798124625</v>
      </c>
      <c r="Q10" s="17">
        <v>0.38556027137224003</v>
      </c>
      <c r="R10" s="17">
        <v>0.30543808995019101</v>
      </c>
      <c r="S10" s="17"/>
      <c r="T10" s="17">
        <v>0.29554396173185199</v>
      </c>
      <c r="U10" s="17">
        <v>0.25358895049547497</v>
      </c>
      <c r="V10" s="17">
        <v>0.23780557114333201</v>
      </c>
      <c r="W10" s="17">
        <v>0.31762751079880902</v>
      </c>
      <c r="X10" s="17"/>
      <c r="Y10" s="17">
        <v>0.25655658469141601</v>
      </c>
      <c r="Z10" s="17">
        <v>0.283407314160881</v>
      </c>
      <c r="AA10" s="17">
        <v>0.25415789268713102</v>
      </c>
      <c r="AB10" s="17">
        <v>0.24098624747617201</v>
      </c>
      <c r="AC10" s="17">
        <v>0.16625832703946999</v>
      </c>
      <c r="AD10" s="17">
        <v>0.292384167137411</v>
      </c>
      <c r="AE10" s="17"/>
      <c r="AF10" s="17">
        <v>0.27504680358021599</v>
      </c>
      <c r="AG10" s="17">
        <v>0.26441393573733102</v>
      </c>
      <c r="AH10" s="17"/>
      <c r="AI10" s="17">
        <v>0.27188249223055699</v>
      </c>
      <c r="AJ10" s="17">
        <v>0.20721708983485801</v>
      </c>
      <c r="AK10" s="17">
        <v>0.24614564398514599</v>
      </c>
      <c r="AL10" s="17">
        <v>0.26100764697463602</v>
      </c>
      <c r="AM10" s="17">
        <v>0.29436618425891198</v>
      </c>
      <c r="AN10" s="17">
        <v>0.421673290694208</v>
      </c>
      <c r="AO10" s="17">
        <v>0.24109068065644701</v>
      </c>
      <c r="AP10" s="17"/>
      <c r="AQ10" s="17">
        <v>0.30763968896461902</v>
      </c>
      <c r="AR10" s="17">
        <v>0.23482991126299799</v>
      </c>
      <c r="AS10" s="17"/>
      <c r="AT10" s="17">
        <v>0.30550549835270202</v>
      </c>
      <c r="AU10" s="17">
        <v>0.27475512168273603</v>
      </c>
      <c r="AV10" s="17">
        <v>0.25445986984706098</v>
      </c>
      <c r="AW10" s="17"/>
      <c r="AX10" s="17">
        <v>0.25757206233452101</v>
      </c>
      <c r="AY10" s="17">
        <v>0.27532928749928498</v>
      </c>
      <c r="AZ10" s="17"/>
      <c r="BA10" s="17">
        <v>0.27702559493272</v>
      </c>
      <c r="BB10" s="17">
        <v>0.28858893713460898</v>
      </c>
      <c r="BC10" s="17">
        <v>0.33141328943396597</v>
      </c>
      <c r="BD10" s="17">
        <v>0.11460107414367</v>
      </c>
      <c r="BE10" s="17">
        <v>0.126759281617356</v>
      </c>
      <c r="BF10" s="17"/>
      <c r="BG10" s="17">
        <v>0.28601013289376898</v>
      </c>
      <c r="BH10" s="17">
        <v>0.123779392483337</v>
      </c>
    </row>
    <row r="11" spans="2:60" ht="29" x14ac:dyDescent="0.35">
      <c r="B11" s="18" t="s">
        <v>178</v>
      </c>
      <c r="C11" s="17">
        <v>0.15349788547955701</v>
      </c>
      <c r="D11" s="17">
        <v>0.14600650789952199</v>
      </c>
      <c r="E11" s="17">
        <v>0.160345691180792</v>
      </c>
      <c r="F11" s="17"/>
      <c r="G11" s="17">
        <v>0.170749484724289</v>
      </c>
      <c r="H11" s="17">
        <v>0.19009320177443201</v>
      </c>
      <c r="I11" s="17">
        <v>6.3741540631523902E-2</v>
      </c>
      <c r="J11" s="17">
        <v>0.141081523705478</v>
      </c>
      <c r="K11" s="17">
        <v>0.174350127550191</v>
      </c>
      <c r="L11" s="17">
        <v>0.179530947822055</v>
      </c>
      <c r="M11" s="17"/>
      <c r="N11" s="17">
        <v>0.15097824969540499</v>
      </c>
      <c r="O11" s="17">
        <v>0.108015754425074</v>
      </c>
      <c r="P11" s="17">
        <v>0.17606474403855299</v>
      </c>
      <c r="Q11" s="17">
        <v>0.13754693815928701</v>
      </c>
      <c r="R11" s="17">
        <v>0.194258661621979</v>
      </c>
      <c r="S11" s="17"/>
      <c r="T11" s="17">
        <v>0.17339329615284099</v>
      </c>
      <c r="U11" s="17">
        <v>0.152782830003725</v>
      </c>
      <c r="V11" s="17">
        <v>0.17375026580622199</v>
      </c>
      <c r="W11" s="17">
        <v>0.10724716695925</v>
      </c>
      <c r="X11" s="17"/>
      <c r="Y11" s="17">
        <v>0.14229141179463001</v>
      </c>
      <c r="Z11" s="17">
        <v>0.17345178262642599</v>
      </c>
      <c r="AA11" s="17">
        <v>9.4603993005984904E-2</v>
      </c>
      <c r="AB11" s="17">
        <v>0.14776289130124001</v>
      </c>
      <c r="AC11" s="17">
        <v>0.181001077286365</v>
      </c>
      <c r="AD11" s="17">
        <v>0.135268374321727</v>
      </c>
      <c r="AE11" s="17"/>
      <c r="AF11" s="17">
        <v>0.148785825445095</v>
      </c>
      <c r="AG11" s="17">
        <v>0.16011536609818899</v>
      </c>
      <c r="AH11" s="17"/>
      <c r="AI11" s="17">
        <v>0.123713368256559</v>
      </c>
      <c r="AJ11" s="17">
        <v>0.150781807299152</v>
      </c>
      <c r="AK11" s="17">
        <v>0.12869402388058501</v>
      </c>
      <c r="AL11" s="17">
        <v>0.13482698786254399</v>
      </c>
      <c r="AM11" s="17">
        <v>0.184716833489254</v>
      </c>
      <c r="AN11" s="17">
        <v>0.140173170673414</v>
      </c>
      <c r="AO11" s="17">
        <v>0.224557533206379</v>
      </c>
      <c r="AP11" s="17"/>
      <c r="AQ11" s="17">
        <v>0.14502666922750301</v>
      </c>
      <c r="AR11" s="17">
        <v>0.15458046606453299</v>
      </c>
      <c r="AS11" s="17"/>
      <c r="AT11" s="17">
        <v>0.113651307639793</v>
      </c>
      <c r="AU11" s="17">
        <v>0.17518489895815201</v>
      </c>
      <c r="AV11" s="17">
        <v>0.15284632237995899</v>
      </c>
      <c r="AW11" s="17"/>
      <c r="AX11" s="17">
        <v>0.166826335645955</v>
      </c>
      <c r="AY11" s="17">
        <v>0.14840613090204799</v>
      </c>
      <c r="AZ11" s="17"/>
      <c r="BA11" s="17">
        <v>0.11458217445229101</v>
      </c>
      <c r="BB11" s="17">
        <v>0.15834645572546599</v>
      </c>
      <c r="BC11" s="17">
        <v>0.14834895987754801</v>
      </c>
      <c r="BD11" s="17">
        <v>8.9463317454981303E-2</v>
      </c>
      <c r="BE11" s="17">
        <v>0.14456593040142099</v>
      </c>
      <c r="BF11" s="17"/>
      <c r="BG11" s="17">
        <v>0.14858634379812799</v>
      </c>
      <c r="BH11" s="17">
        <v>0.13106067661047099</v>
      </c>
    </row>
    <row r="12" spans="2:60" x14ac:dyDescent="0.35">
      <c r="B12" s="18" t="s">
        <v>179</v>
      </c>
      <c r="C12" s="17">
        <v>9.7777536143086596E-2</v>
      </c>
      <c r="D12" s="17">
        <v>0.12429907312631</v>
      </c>
      <c r="E12" s="17">
        <v>7.4348634677407793E-2</v>
      </c>
      <c r="F12" s="17"/>
      <c r="G12" s="17">
        <v>8.6286838916128206E-2</v>
      </c>
      <c r="H12" s="17">
        <v>8.1700645480180897E-2</v>
      </c>
      <c r="I12" s="17">
        <v>5.0145192582022803E-2</v>
      </c>
      <c r="J12" s="17">
        <v>0.12481917413789</v>
      </c>
      <c r="K12" s="17">
        <v>0.124915057787087</v>
      </c>
      <c r="L12" s="17">
        <v>0.113923098214698</v>
      </c>
      <c r="M12" s="17"/>
      <c r="N12" s="17">
        <v>6.6335179609649506E-2</v>
      </c>
      <c r="O12" s="17">
        <v>6.5503646818733302E-2</v>
      </c>
      <c r="P12" s="17">
        <v>0.124272830922116</v>
      </c>
      <c r="Q12" s="17">
        <v>0.15217675340140599</v>
      </c>
      <c r="R12" s="17">
        <v>9.0596944254852901E-2</v>
      </c>
      <c r="S12" s="17"/>
      <c r="T12" s="17">
        <v>6.0279950756339899E-2</v>
      </c>
      <c r="U12" s="17">
        <v>0.114238972008513</v>
      </c>
      <c r="V12" s="17">
        <v>8.3240943516893207E-2</v>
      </c>
      <c r="W12" s="17">
        <v>0.13441591095984101</v>
      </c>
      <c r="X12" s="17"/>
      <c r="Y12" s="17">
        <v>5.33093546905299E-2</v>
      </c>
      <c r="Z12" s="17">
        <v>0.10795703674743699</v>
      </c>
      <c r="AA12" s="17">
        <v>0.198949411288079</v>
      </c>
      <c r="AB12" s="17">
        <v>0.114443862265517</v>
      </c>
      <c r="AC12" s="17">
        <v>0.37713028691574901</v>
      </c>
      <c r="AD12" s="17">
        <v>0.14221884758773301</v>
      </c>
      <c r="AE12" s="17"/>
      <c r="AF12" s="17">
        <v>9.7276200140694893E-2</v>
      </c>
      <c r="AG12" s="17">
        <v>9.9753698253055995E-2</v>
      </c>
      <c r="AH12" s="17"/>
      <c r="AI12" s="17">
        <v>8.9937187040766101E-2</v>
      </c>
      <c r="AJ12" s="17">
        <v>7.3945791435594793E-2</v>
      </c>
      <c r="AK12" s="17">
        <v>0.10888371606666</v>
      </c>
      <c r="AL12" s="17">
        <v>0.103316592338401</v>
      </c>
      <c r="AM12" s="17">
        <v>0.116238028203101</v>
      </c>
      <c r="AN12" s="17">
        <v>5.8678001963229101E-2</v>
      </c>
      <c r="AO12" s="17">
        <v>0.159925572627622</v>
      </c>
      <c r="AP12" s="17"/>
      <c r="AQ12" s="17">
        <v>3.5130143097302897E-2</v>
      </c>
      <c r="AR12" s="17">
        <v>0.19628418307955101</v>
      </c>
      <c r="AS12" s="17"/>
      <c r="AT12" s="17">
        <v>1.9905714029593301E-2</v>
      </c>
      <c r="AU12" s="17">
        <v>9.2074863742505494E-2</v>
      </c>
      <c r="AV12" s="17">
        <v>0.17008028871086101</v>
      </c>
      <c r="AW12" s="17"/>
      <c r="AX12" s="17">
        <v>0.105206871371857</v>
      </c>
      <c r="AY12" s="17">
        <v>9.4939370325855296E-2</v>
      </c>
      <c r="AZ12" s="17"/>
      <c r="BA12" s="17">
        <v>0.13050188261235901</v>
      </c>
      <c r="BB12" s="17">
        <v>4.9650602510020903E-2</v>
      </c>
      <c r="BC12" s="17">
        <v>7.8118129307974807E-2</v>
      </c>
      <c r="BD12" s="17">
        <v>0.116503977474451</v>
      </c>
      <c r="BE12" s="17">
        <v>0.29278055694695099</v>
      </c>
      <c r="BF12" s="17"/>
      <c r="BG12" s="17">
        <v>6.7681689056187003E-2</v>
      </c>
      <c r="BH12" s="17">
        <v>0.24957643620061501</v>
      </c>
    </row>
    <row r="13" spans="2:60" x14ac:dyDescent="0.35">
      <c r="B13" s="18" t="s">
        <v>180</v>
      </c>
      <c r="C13" s="17">
        <v>5.63089993767057E-2</v>
      </c>
      <c r="D13" s="17">
        <v>6.9254218475336707E-2</v>
      </c>
      <c r="E13" s="17">
        <v>4.2131471270390103E-2</v>
      </c>
      <c r="F13" s="17"/>
      <c r="G13" s="17">
        <v>3.0717334736759E-2</v>
      </c>
      <c r="H13" s="17">
        <v>3.3977870445844001E-2</v>
      </c>
      <c r="I13" s="17">
        <v>3.1793827739978103E-2</v>
      </c>
      <c r="J13" s="17">
        <v>6.23459582115495E-2</v>
      </c>
      <c r="K13" s="17">
        <v>0.10441516199661099</v>
      </c>
      <c r="L13" s="17">
        <v>6.7781656850681604E-2</v>
      </c>
      <c r="M13" s="17"/>
      <c r="N13" s="17">
        <v>3.3060488702914399E-2</v>
      </c>
      <c r="O13" s="17">
        <v>3.6159011387049099E-2</v>
      </c>
      <c r="P13" s="17">
        <v>8.1266350859344E-2</v>
      </c>
      <c r="Q13" s="17">
        <v>6.9229545427710301E-2</v>
      </c>
      <c r="R13" s="17">
        <v>6.1975001903569998E-2</v>
      </c>
      <c r="S13" s="17"/>
      <c r="T13" s="17">
        <v>4.6228173485138697E-2</v>
      </c>
      <c r="U13" s="17">
        <v>6.6844980792855099E-2</v>
      </c>
      <c r="V13" s="17">
        <v>4.9654363625187499E-2</v>
      </c>
      <c r="W13" s="17">
        <v>6.5080312240599E-2</v>
      </c>
      <c r="X13" s="17"/>
      <c r="Y13" s="17">
        <v>3.9865355994648403E-2</v>
      </c>
      <c r="Z13" s="17">
        <v>5.9588548725684101E-2</v>
      </c>
      <c r="AA13" s="17">
        <v>0.11307931512934</v>
      </c>
      <c r="AB13" s="17">
        <v>4.3363004196978701E-2</v>
      </c>
      <c r="AC13" s="17">
        <v>0</v>
      </c>
      <c r="AD13" s="17">
        <v>8.7299068186932102E-2</v>
      </c>
      <c r="AE13" s="17"/>
      <c r="AF13" s="17">
        <v>6.6596327675548794E-2</v>
      </c>
      <c r="AG13" s="17">
        <v>4.24217649440915E-2</v>
      </c>
      <c r="AH13" s="17"/>
      <c r="AI13" s="17">
        <v>4.7381800433492799E-2</v>
      </c>
      <c r="AJ13" s="17">
        <v>3.2107253236448197E-2</v>
      </c>
      <c r="AK13" s="17">
        <v>3.5789717418214399E-2</v>
      </c>
      <c r="AL13" s="17">
        <v>8.9096456197223894E-2</v>
      </c>
      <c r="AM13" s="17">
        <v>6.9066968444010696E-2</v>
      </c>
      <c r="AN13" s="17">
        <v>6.8715332352223102E-2</v>
      </c>
      <c r="AO13" s="17">
        <v>0.115844899136199</v>
      </c>
      <c r="AP13" s="17"/>
      <c r="AQ13" s="17">
        <v>6.03444192399793E-3</v>
      </c>
      <c r="AR13" s="17">
        <v>0.12621250206604201</v>
      </c>
      <c r="AS13" s="17"/>
      <c r="AT13" s="17">
        <v>1.16625059708382E-2</v>
      </c>
      <c r="AU13" s="17">
        <v>3.4318471864220802E-2</v>
      </c>
      <c r="AV13" s="17">
        <v>0.12962732767475699</v>
      </c>
      <c r="AW13" s="17"/>
      <c r="AX13" s="17">
        <v>5.7094542356031501E-2</v>
      </c>
      <c r="AY13" s="17">
        <v>5.6008905066348702E-2</v>
      </c>
      <c r="AZ13" s="17"/>
      <c r="BA13" s="17">
        <v>2.1093192386565901E-2</v>
      </c>
      <c r="BB13" s="17">
        <v>2.081058682926E-2</v>
      </c>
      <c r="BC13" s="17">
        <v>1.7881444920138202E-2</v>
      </c>
      <c r="BD13" s="17">
        <v>4.7953887822617003E-2</v>
      </c>
      <c r="BE13" s="17">
        <v>0.29520158777622602</v>
      </c>
      <c r="BF13" s="17"/>
      <c r="BG13" s="17">
        <v>2.0873612241544898E-2</v>
      </c>
      <c r="BH13" s="17">
        <v>0.23460295626763</v>
      </c>
    </row>
    <row r="14" spans="2:60" x14ac:dyDescent="0.35">
      <c r="B14" s="18" t="s">
        <v>114</v>
      </c>
      <c r="C14" s="19">
        <v>3.60068377597558E-2</v>
      </c>
      <c r="D14" s="19">
        <v>3.4616893324024997E-2</v>
      </c>
      <c r="E14" s="19">
        <v>3.3614237848403103E-2</v>
      </c>
      <c r="F14" s="19"/>
      <c r="G14" s="19">
        <v>5.25981289626977E-2</v>
      </c>
      <c r="H14" s="19">
        <v>4.43000576667694E-2</v>
      </c>
      <c r="I14" s="19">
        <v>4.0786578747036603E-2</v>
      </c>
      <c r="J14" s="19">
        <v>3.0722124117457301E-2</v>
      </c>
      <c r="K14" s="19">
        <v>4.0752875993546302E-2</v>
      </c>
      <c r="L14" s="19">
        <v>1.58785274456919E-2</v>
      </c>
      <c r="M14" s="19"/>
      <c r="N14" s="19">
        <v>6.0798671005409498E-2</v>
      </c>
      <c r="O14" s="19">
        <v>4.9605546871837602E-2</v>
      </c>
      <c r="P14" s="19">
        <v>2.39419984903806E-2</v>
      </c>
      <c r="Q14" s="19">
        <v>1.7867223573492901E-2</v>
      </c>
      <c r="R14" s="19">
        <v>1.9730429572424199E-2</v>
      </c>
      <c r="S14" s="19"/>
      <c r="T14" s="19">
        <v>4.3736035277654198E-2</v>
      </c>
      <c r="U14" s="19">
        <v>4.56615253254984E-2</v>
      </c>
      <c r="V14" s="19">
        <v>2.4522973825315701E-2</v>
      </c>
      <c r="W14" s="19">
        <v>3.9704293075351997E-2</v>
      </c>
      <c r="X14" s="19"/>
      <c r="Y14" s="19">
        <v>4.23816664570296E-2</v>
      </c>
      <c r="Z14" s="19">
        <v>3.6056256451068101E-2</v>
      </c>
      <c r="AA14" s="19">
        <v>2.0781765645735899E-2</v>
      </c>
      <c r="AB14" s="19">
        <v>3.3923641607229299E-2</v>
      </c>
      <c r="AC14" s="19">
        <v>0</v>
      </c>
      <c r="AD14" s="19">
        <v>2.42401124689012E-2</v>
      </c>
      <c r="AE14" s="19"/>
      <c r="AF14" s="19">
        <v>2.19501612804405E-2</v>
      </c>
      <c r="AG14" s="19">
        <v>5.4243174272839902E-2</v>
      </c>
      <c r="AH14" s="19"/>
      <c r="AI14" s="19">
        <v>0.122425345219955</v>
      </c>
      <c r="AJ14" s="19">
        <v>3.2847164509972097E-2</v>
      </c>
      <c r="AK14" s="19">
        <v>4.7723746657796301E-2</v>
      </c>
      <c r="AL14" s="19">
        <v>3.3352509153097398E-2</v>
      </c>
      <c r="AM14" s="19">
        <v>1.7256470041726198E-2</v>
      </c>
      <c r="AN14" s="19">
        <v>2.00278484682208E-2</v>
      </c>
      <c r="AO14" s="19">
        <v>3.4186042451965201E-2</v>
      </c>
      <c r="AP14" s="19"/>
      <c r="AQ14" s="19">
        <v>4.0565691416792997E-2</v>
      </c>
      <c r="AR14" s="19">
        <v>1.80253300066015E-2</v>
      </c>
      <c r="AS14" s="19"/>
      <c r="AT14" s="19">
        <v>2.2570971718367999E-2</v>
      </c>
      <c r="AU14" s="19">
        <v>3.5907165052085799E-2</v>
      </c>
      <c r="AV14" s="19">
        <v>1.84467332145163E-2</v>
      </c>
      <c r="AW14" s="19"/>
      <c r="AX14" s="19">
        <v>3.6189040549215103E-2</v>
      </c>
      <c r="AY14" s="19">
        <v>3.5937232376107901E-2</v>
      </c>
      <c r="AZ14" s="19"/>
      <c r="BA14" s="19">
        <v>5.0490476585659402E-2</v>
      </c>
      <c r="BB14" s="19">
        <v>1.5368038538031E-2</v>
      </c>
      <c r="BC14" s="19">
        <v>2.2147104358279601E-2</v>
      </c>
      <c r="BD14" s="19">
        <v>0</v>
      </c>
      <c r="BE14" s="19">
        <v>1.55285492687773E-2</v>
      </c>
      <c r="BF14" s="19"/>
      <c r="BG14" s="19">
        <v>2.3200885703190802E-2</v>
      </c>
      <c r="BH14" s="19">
        <v>1.17226136213344E-2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186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0.34416070151859901</v>
      </c>
      <c r="D9" s="17">
        <v>0.288658424052888</v>
      </c>
      <c r="E9" s="17">
        <v>0.39569223272410098</v>
      </c>
      <c r="F9" s="17"/>
      <c r="G9" s="17">
        <v>0.48356299548199699</v>
      </c>
      <c r="H9" s="17">
        <v>0.35353901615170102</v>
      </c>
      <c r="I9" s="17">
        <v>0.50367705381743699</v>
      </c>
      <c r="J9" s="17">
        <v>0.28870375396736497</v>
      </c>
      <c r="K9" s="17">
        <v>0.26806388968520201</v>
      </c>
      <c r="L9" s="17">
        <v>0.22378586812853599</v>
      </c>
      <c r="M9" s="17"/>
      <c r="N9" s="17">
        <v>0.36669939915598498</v>
      </c>
      <c r="O9" s="17">
        <v>0.370511732960975</v>
      </c>
      <c r="P9" s="17">
        <v>0.29921090701803399</v>
      </c>
      <c r="Q9" s="17">
        <v>0.30463109672125699</v>
      </c>
      <c r="R9" s="17">
        <v>0.39952588220229401</v>
      </c>
      <c r="S9" s="17"/>
      <c r="T9" s="17">
        <v>0.28452153482619202</v>
      </c>
      <c r="U9" s="17">
        <v>0.32278126134835899</v>
      </c>
      <c r="V9" s="17">
        <v>0.33300164814447297</v>
      </c>
      <c r="W9" s="17">
        <v>0.42564200172574601</v>
      </c>
      <c r="X9" s="17"/>
      <c r="Y9" s="17">
        <v>0.40797851182394301</v>
      </c>
      <c r="Z9" s="17">
        <v>0.322059738874241</v>
      </c>
      <c r="AA9" s="17">
        <v>0.43738540742809801</v>
      </c>
      <c r="AB9" s="17">
        <v>0.26951053613452602</v>
      </c>
      <c r="AC9" s="17">
        <v>0.27561030875841702</v>
      </c>
      <c r="AD9" s="17">
        <v>0.259807640525204</v>
      </c>
      <c r="AE9" s="17"/>
      <c r="AF9" s="17">
        <v>0.32508897736979703</v>
      </c>
      <c r="AG9" s="17">
        <v>0.36901718363675901</v>
      </c>
      <c r="AH9" s="17"/>
      <c r="AI9" s="17">
        <v>0.24050174868622001</v>
      </c>
      <c r="AJ9" s="17">
        <v>0.37274426932837001</v>
      </c>
      <c r="AK9" s="17">
        <v>0.43650298399950799</v>
      </c>
      <c r="AL9" s="17">
        <v>0.29980008631723398</v>
      </c>
      <c r="AM9" s="17">
        <v>0.31060497539336002</v>
      </c>
      <c r="AN9" s="17">
        <v>0.35870362734059402</v>
      </c>
      <c r="AO9" s="17">
        <v>0.17374886175129101</v>
      </c>
      <c r="AP9" s="17"/>
      <c r="AQ9" s="17">
        <v>0.42898684236140699</v>
      </c>
      <c r="AR9" s="17">
        <v>0.23121530631072201</v>
      </c>
      <c r="AS9" s="17"/>
      <c r="AT9" s="17">
        <v>0.52765721022024503</v>
      </c>
      <c r="AU9" s="17">
        <v>0.306838518414912</v>
      </c>
      <c r="AV9" s="17">
        <v>0.24773374656292901</v>
      </c>
      <c r="AW9" s="17"/>
      <c r="AX9" s="17">
        <v>0.32347058561977099</v>
      </c>
      <c r="AY9" s="17">
        <v>0.35206477071057701</v>
      </c>
      <c r="AZ9" s="17"/>
      <c r="BA9" s="17">
        <v>0.34828702936616901</v>
      </c>
      <c r="BB9" s="17">
        <v>0.41629588429119602</v>
      </c>
      <c r="BC9" s="17">
        <v>0.41081296089891101</v>
      </c>
      <c r="BD9" s="17">
        <v>0.37467418180371798</v>
      </c>
      <c r="BE9" s="17">
        <v>5.7590914559307899E-2</v>
      </c>
      <c r="BF9" s="17"/>
      <c r="BG9" s="17">
        <v>0.40112885728177</v>
      </c>
      <c r="BH9" s="17">
        <v>0.13530574091721001</v>
      </c>
    </row>
    <row r="10" spans="2:60" x14ac:dyDescent="0.35">
      <c r="B10" s="18" t="s">
        <v>177</v>
      </c>
      <c r="C10" s="17">
        <v>0.30579919036478598</v>
      </c>
      <c r="D10" s="17">
        <v>0.34037509626495599</v>
      </c>
      <c r="E10" s="17">
        <v>0.27543916162703103</v>
      </c>
      <c r="F10" s="17"/>
      <c r="G10" s="17">
        <v>0.18431799831390999</v>
      </c>
      <c r="H10" s="17">
        <v>0.33317773598903699</v>
      </c>
      <c r="I10" s="17">
        <v>0.28455765487429402</v>
      </c>
      <c r="J10" s="17">
        <v>0.34652953835021399</v>
      </c>
      <c r="K10" s="17">
        <v>0.28157254272189303</v>
      </c>
      <c r="L10" s="17">
        <v>0.36401456083471501</v>
      </c>
      <c r="M10" s="17"/>
      <c r="N10" s="17">
        <v>0.23105037263846101</v>
      </c>
      <c r="O10" s="17">
        <v>0.33926617546426502</v>
      </c>
      <c r="P10" s="17">
        <v>0.33932281171339801</v>
      </c>
      <c r="Q10" s="17">
        <v>0.348220961345166</v>
      </c>
      <c r="R10" s="17">
        <v>0.244771039110731</v>
      </c>
      <c r="S10" s="17"/>
      <c r="T10" s="17">
        <v>0.34529179136187299</v>
      </c>
      <c r="U10" s="17">
        <v>0.36191798822122401</v>
      </c>
      <c r="V10" s="17">
        <v>0.28803550056480298</v>
      </c>
      <c r="W10" s="17">
        <v>0.25433389219185698</v>
      </c>
      <c r="X10" s="17"/>
      <c r="Y10" s="17">
        <v>0.32925773300001299</v>
      </c>
      <c r="Z10" s="17">
        <v>0.28411533421149798</v>
      </c>
      <c r="AA10" s="17">
        <v>0.21292220832610501</v>
      </c>
      <c r="AB10" s="17">
        <v>0.33189147699449101</v>
      </c>
      <c r="AC10" s="17">
        <v>0.34939032574753198</v>
      </c>
      <c r="AD10" s="17">
        <v>0.32062781120001499</v>
      </c>
      <c r="AE10" s="17"/>
      <c r="AF10" s="17">
        <v>0.32865426069655201</v>
      </c>
      <c r="AG10" s="17">
        <v>0.277282110570853</v>
      </c>
      <c r="AH10" s="17"/>
      <c r="AI10" s="17">
        <v>0.30135841256587798</v>
      </c>
      <c r="AJ10" s="17">
        <v>0.31280206667817601</v>
      </c>
      <c r="AK10" s="17">
        <v>0.25341599062827402</v>
      </c>
      <c r="AL10" s="17">
        <v>0.27292316673452999</v>
      </c>
      <c r="AM10" s="17">
        <v>0.32483921939247501</v>
      </c>
      <c r="AN10" s="17">
        <v>0.36957386300245099</v>
      </c>
      <c r="AO10" s="17">
        <v>0.34820103612813202</v>
      </c>
      <c r="AP10" s="17"/>
      <c r="AQ10" s="17">
        <v>0.333096059143068</v>
      </c>
      <c r="AR10" s="17">
        <v>0.28951258691298498</v>
      </c>
      <c r="AS10" s="17"/>
      <c r="AT10" s="17">
        <v>0.31518645024876002</v>
      </c>
      <c r="AU10" s="17">
        <v>0.30441291435724599</v>
      </c>
      <c r="AV10" s="17">
        <v>0.323761213932729</v>
      </c>
      <c r="AW10" s="17"/>
      <c r="AX10" s="17">
        <v>0.333560356517764</v>
      </c>
      <c r="AY10" s="17">
        <v>0.29519382792041199</v>
      </c>
      <c r="AZ10" s="17"/>
      <c r="BA10" s="17">
        <v>0.27922638426245</v>
      </c>
      <c r="BB10" s="17">
        <v>0.31689372094153101</v>
      </c>
      <c r="BC10" s="17">
        <v>0.34136672670881602</v>
      </c>
      <c r="BD10" s="17">
        <v>0.33364595244597001</v>
      </c>
      <c r="BE10" s="17">
        <v>0.25250090548339299</v>
      </c>
      <c r="BF10" s="17"/>
      <c r="BG10" s="17">
        <v>0.30849332200209101</v>
      </c>
      <c r="BH10" s="17">
        <v>0.27238897239182303</v>
      </c>
    </row>
    <row r="11" spans="2:60" ht="29" x14ac:dyDescent="0.35">
      <c r="B11" s="18" t="s">
        <v>178</v>
      </c>
      <c r="C11" s="17">
        <v>0.21892339859445401</v>
      </c>
      <c r="D11" s="17">
        <v>0.236239520010083</v>
      </c>
      <c r="E11" s="17">
        <v>0.20618159431049701</v>
      </c>
      <c r="F11" s="17"/>
      <c r="G11" s="17">
        <v>0.20577044698935101</v>
      </c>
      <c r="H11" s="17">
        <v>0.223271692579736</v>
      </c>
      <c r="I11" s="17">
        <v>8.9422024997634506E-2</v>
      </c>
      <c r="J11" s="17">
        <v>0.214345652900579</v>
      </c>
      <c r="K11" s="17">
        <v>0.28084103413469302</v>
      </c>
      <c r="L11" s="17">
        <v>0.28327502360460899</v>
      </c>
      <c r="M11" s="17"/>
      <c r="N11" s="17">
        <v>0.23868313505258401</v>
      </c>
      <c r="O11" s="17">
        <v>0.182530326800455</v>
      </c>
      <c r="P11" s="17">
        <v>0.228570539494653</v>
      </c>
      <c r="Q11" s="17">
        <v>0.22422016979988699</v>
      </c>
      <c r="R11" s="17">
        <v>0.21268584248412101</v>
      </c>
      <c r="S11" s="17"/>
      <c r="T11" s="17">
        <v>0.24717415768964501</v>
      </c>
      <c r="U11" s="17">
        <v>0.17329216525716301</v>
      </c>
      <c r="V11" s="17">
        <v>0.25072691668945102</v>
      </c>
      <c r="W11" s="17">
        <v>0.18787976366030301</v>
      </c>
      <c r="X11" s="17"/>
      <c r="Y11" s="17">
        <v>0.16930602930802399</v>
      </c>
      <c r="Z11" s="17">
        <v>0.237227634517234</v>
      </c>
      <c r="AA11" s="17">
        <v>0.18845363562826101</v>
      </c>
      <c r="AB11" s="17">
        <v>0.22954726170957099</v>
      </c>
      <c r="AC11" s="17">
        <v>0.181001077286365</v>
      </c>
      <c r="AD11" s="17">
        <v>0.30229407725469798</v>
      </c>
      <c r="AE11" s="17"/>
      <c r="AF11" s="17">
        <v>0.221871359776077</v>
      </c>
      <c r="AG11" s="17">
        <v>0.215504079785729</v>
      </c>
      <c r="AH11" s="17"/>
      <c r="AI11" s="17">
        <v>0.28277155304308899</v>
      </c>
      <c r="AJ11" s="17">
        <v>0.20429992410051501</v>
      </c>
      <c r="AK11" s="17">
        <v>0.17433075989831601</v>
      </c>
      <c r="AL11" s="17">
        <v>0.25377417616842302</v>
      </c>
      <c r="AM11" s="17">
        <v>0.24170482954317901</v>
      </c>
      <c r="AN11" s="17">
        <v>0.183876542242604</v>
      </c>
      <c r="AO11" s="17">
        <v>0.25067323970111399</v>
      </c>
      <c r="AP11" s="17"/>
      <c r="AQ11" s="17">
        <v>0.17273307147014599</v>
      </c>
      <c r="AR11" s="17">
        <v>0.278943805861049</v>
      </c>
      <c r="AS11" s="17"/>
      <c r="AT11" s="17">
        <v>0.117404532863851</v>
      </c>
      <c r="AU11" s="17">
        <v>0.262520450855664</v>
      </c>
      <c r="AV11" s="17">
        <v>0.23443102292137599</v>
      </c>
      <c r="AW11" s="17"/>
      <c r="AX11" s="17">
        <v>0.21466182750978299</v>
      </c>
      <c r="AY11" s="17">
        <v>0.22055141038928899</v>
      </c>
      <c r="AZ11" s="17"/>
      <c r="BA11" s="17">
        <v>0.27211138100774301</v>
      </c>
      <c r="BB11" s="17">
        <v>0.18977699763591599</v>
      </c>
      <c r="BC11" s="17">
        <v>0.17092455671405801</v>
      </c>
      <c r="BD11" s="17">
        <v>0.16058404272104199</v>
      </c>
      <c r="BE11" s="17">
        <v>0.35785649105904799</v>
      </c>
      <c r="BF11" s="17"/>
      <c r="BG11" s="17">
        <v>0.20813883916054601</v>
      </c>
      <c r="BH11" s="17">
        <v>0.30950643398722799</v>
      </c>
    </row>
    <row r="12" spans="2:60" x14ac:dyDescent="0.35">
      <c r="B12" s="18" t="s">
        <v>179</v>
      </c>
      <c r="C12" s="17">
        <v>5.4840625113437701E-2</v>
      </c>
      <c r="D12" s="17">
        <v>6.1683110514609001E-2</v>
      </c>
      <c r="E12" s="17">
        <v>4.9283947209835498E-2</v>
      </c>
      <c r="F12" s="17"/>
      <c r="G12" s="17">
        <v>4.54247890468161E-2</v>
      </c>
      <c r="H12" s="17">
        <v>3.5981107031295298E-2</v>
      </c>
      <c r="I12" s="17">
        <v>3.92715352089004E-2</v>
      </c>
      <c r="J12" s="17">
        <v>7.4172587422359298E-2</v>
      </c>
      <c r="K12" s="17">
        <v>8.6339454149322301E-2</v>
      </c>
      <c r="L12" s="17">
        <v>4.88853170726401E-2</v>
      </c>
      <c r="M12" s="17"/>
      <c r="N12" s="17">
        <v>5.4069005779953799E-2</v>
      </c>
      <c r="O12" s="17">
        <v>4.2300707274811201E-2</v>
      </c>
      <c r="P12" s="17">
        <v>6.3824003063797596E-2</v>
      </c>
      <c r="Q12" s="17">
        <v>5.3056408949427598E-2</v>
      </c>
      <c r="R12" s="17">
        <v>6.8466728659279205E-2</v>
      </c>
      <c r="S12" s="17"/>
      <c r="T12" s="17">
        <v>4.2264863766449799E-2</v>
      </c>
      <c r="U12" s="17">
        <v>7.24485337267263E-2</v>
      </c>
      <c r="V12" s="17">
        <v>5.7918292335100999E-2</v>
      </c>
      <c r="W12" s="17">
        <v>4.3937702114706503E-2</v>
      </c>
      <c r="X12" s="17"/>
      <c r="Y12" s="17">
        <v>2.8612619772801301E-2</v>
      </c>
      <c r="Z12" s="17">
        <v>7.0629955280246196E-2</v>
      </c>
      <c r="AA12" s="17">
        <v>2.7377667842459801E-2</v>
      </c>
      <c r="AB12" s="17">
        <v>7.7800496369693897E-2</v>
      </c>
      <c r="AC12" s="17">
        <v>0.193998288207686</v>
      </c>
      <c r="AD12" s="17">
        <v>6.3713861110036393E-2</v>
      </c>
      <c r="AE12" s="17"/>
      <c r="AF12" s="17">
        <v>5.2608678868294199E-2</v>
      </c>
      <c r="AG12" s="17">
        <v>5.6741654393191003E-2</v>
      </c>
      <c r="AH12" s="17"/>
      <c r="AI12" s="17">
        <v>6.1009127545775803E-2</v>
      </c>
      <c r="AJ12" s="17">
        <v>3.5580496837085598E-2</v>
      </c>
      <c r="AK12" s="17">
        <v>5.9140149952124001E-2</v>
      </c>
      <c r="AL12" s="17">
        <v>7.0936876643337296E-2</v>
      </c>
      <c r="AM12" s="17">
        <v>5.8086635939904499E-2</v>
      </c>
      <c r="AN12" s="17">
        <v>5.0125072794077498E-2</v>
      </c>
      <c r="AO12" s="17">
        <v>8.75545866854857E-2</v>
      </c>
      <c r="AP12" s="17"/>
      <c r="AQ12" s="17">
        <v>2.3166058808103799E-2</v>
      </c>
      <c r="AR12" s="17">
        <v>0.11533941858770599</v>
      </c>
      <c r="AS12" s="17"/>
      <c r="AT12" s="17">
        <v>3.9985390169199001E-3</v>
      </c>
      <c r="AU12" s="17">
        <v>4.1482311811401502E-2</v>
      </c>
      <c r="AV12" s="17">
        <v>0.115149902270976</v>
      </c>
      <c r="AW12" s="17"/>
      <c r="AX12" s="17">
        <v>5.4573562662541701E-2</v>
      </c>
      <c r="AY12" s="17">
        <v>5.4942648712569903E-2</v>
      </c>
      <c r="AZ12" s="17"/>
      <c r="BA12" s="17">
        <v>7.2539645786590598E-2</v>
      </c>
      <c r="BB12" s="17">
        <v>3.4913882337273001E-2</v>
      </c>
      <c r="BC12" s="17">
        <v>3.7802844423864397E-2</v>
      </c>
      <c r="BD12" s="17">
        <v>8.9606181635597498E-2</v>
      </c>
      <c r="BE12" s="17">
        <v>0.14727089055565201</v>
      </c>
      <c r="BF12" s="17"/>
      <c r="BG12" s="17">
        <v>4.3305009803176898E-2</v>
      </c>
      <c r="BH12" s="17">
        <v>0.13313768548416899</v>
      </c>
    </row>
    <row r="13" spans="2:60" x14ac:dyDescent="0.35">
      <c r="B13" s="18" t="s">
        <v>180</v>
      </c>
      <c r="C13" s="17">
        <v>3.0092074044383001E-2</v>
      </c>
      <c r="D13" s="17">
        <v>3.3473719209153603E-2</v>
      </c>
      <c r="E13" s="17">
        <v>2.45118881777945E-2</v>
      </c>
      <c r="F13" s="17"/>
      <c r="G13" s="17">
        <v>3.0717334736759E-2</v>
      </c>
      <c r="H13" s="17">
        <v>1.30631578869765E-2</v>
      </c>
      <c r="I13" s="17">
        <v>3.0571145702968101E-2</v>
      </c>
      <c r="J13" s="17">
        <v>2.6652592846860602E-2</v>
      </c>
      <c r="K13" s="17">
        <v>4.3623127039507603E-2</v>
      </c>
      <c r="L13" s="17">
        <v>3.4897281497926598E-2</v>
      </c>
      <c r="M13" s="17"/>
      <c r="N13" s="17">
        <v>2.8008982994480298E-2</v>
      </c>
      <c r="O13" s="17">
        <v>8.0872043528810306E-3</v>
      </c>
      <c r="P13" s="17">
        <v>4.2858815924489799E-2</v>
      </c>
      <c r="Q13" s="17">
        <v>3.7277977053896502E-2</v>
      </c>
      <c r="R13" s="17">
        <v>3.8297761027417901E-2</v>
      </c>
      <c r="S13" s="17"/>
      <c r="T13" s="17">
        <v>2.31337003771298E-2</v>
      </c>
      <c r="U13" s="17">
        <v>4.0468942731900798E-2</v>
      </c>
      <c r="V13" s="17">
        <v>2.9098404993751499E-2</v>
      </c>
      <c r="W13" s="17">
        <v>2.77409381394862E-2</v>
      </c>
      <c r="X13" s="17"/>
      <c r="Y13" s="17">
        <v>1.5957851425931799E-2</v>
      </c>
      <c r="Z13" s="17">
        <v>3.4491198795500499E-2</v>
      </c>
      <c r="AA13" s="17">
        <v>0.11307931512934</v>
      </c>
      <c r="AB13" s="17">
        <v>4.49512667799545E-2</v>
      </c>
      <c r="AC13" s="17">
        <v>0</v>
      </c>
      <c r="AD13" s="17">
        <v>2.4909027093361999E-2</v>
      </c>
      <c r="AE13" s="17"/>
      <c r="AF13" s="17">
        <v>3.7201438704970398E-2</v>
      </c>
      <c r="AG13" s="17">
        <v>2.0380850476524701E-2</v>
      </c>
      <c r="AH13" s="17"/>
      <c r="AI13" s="17">
        <v>3.3691079175842797E-2</v>
      </c>
      <c r="AJ13" s="17">
        <v>1.42004889097981E-2</v>
      </c>
      <c r="AK13" s="17">
        <v>4.8279417810910604E-3</v>
      </c>
      <c r="AL13" s="17">
        <v>7.8826699326050798E-2</v>
      </c>
      <c r="AM13" s="17">
        <v>4.3004604198511397E-2</v>
      </c>
      <c r="AN13" s="17">
        <v>9.3630682348037706E-3</v>
      </c>
      <c r="AO13" s="17">
        <v>7.1387285449302104E-2</v>
      </c>
      <c r="AP13" s="17"/>
      <c r="AQ13" s="17">
        <v>0</v>
      </c>
      <c r="AR13" s="17">
        <v>5.9304409876662398E-2</v>
      </c>
      <c r="AS13" s="17"/>
      <c r="AT13" s="17">
        <v>7.12107316477312E-3</v>
      </c>
      <c r="AU13" s="17">
        <v>2.5529811905054801E-2</v>
      </c>
      <c r="AV13" s="17">
        <v>5.8250154917885703E-2</v>
      </c>
      <c r="AW13" s="17"/>
      <c r="AX13" s="17">
        <v>3.1663225082466898E-2</v>
      </c>
      <c r="AY13" s="17">
        <v>2.94918605619265E-2</v>
      </c>
      <c r="AZ13" s="17"/>
      <c r="BA13" s="17">
        <v>2.0821855023560001E-2</v>
      </c>
      <c r="BB13" s="17">
        <v>2.9466403238463698E-3</v>
      </c>
      <c r="BC13" s="17">
        <v>1.57527799835201E-2</v>
      </c>
      <c r="BD13" s="17">
        <v>0</v>
      </c>
      <c r="BE13" s="17">
        <v>0.15357130334885899</v>
      </c>
      <c r="BF13" s="17"/>
      <c r="BG13" s="17">
        <v>6.9330898008845704E-3</v>
      </c>
      <c r="BH13" s="17">
        <v>0.11593208234223901</v>
      </c>
    </row>
    <row r="14" spans="2:60" x14ac:dyDescent="0.35">
      <c r="B14" s="18" t="s">
        <v>114</v>
      </c>
      <c r="C14" s="19">
        <v>4.61840103643405E-2</v>
      </c>
      <c r="D14" s="19">
        <v>3.95701299483108E-2</v>
      </c>
      <c r="E14" s="19">
        <v>4.8891175950741203E-2</v>
      </c>
      <c r="F14" s="19"/>
      <c r="G14" s="19">
        <v>5.0206435431166402E-2</v>
      </c>
      <c r="H14" s="19">
        <v>4.0967290361255099E-2</v>
      </c>
      <c r="I14" s="19">
        <v>5.2500585398766099E-2</v>
      </c>
      <c r="J14" s="19">
        <v>4.95958745126222E-2</v>
      </c>
      <c r="K14" s="19">
        <v>3.9559952269382699E-2</v>
      </c>
      <c r="L14" s="19">
        <v>4.5141948861573397E-2</v>
      </c>
      <c r="M14" s="19"/>
      <c r="N14" s="19">
        <v>8.1489104378536306E-2</v>
      </c>
      <c r="O14" s="19">
        <v>5.7303853146612599E-2</v>
      </c>
      <c r="P14" s="19">
        <v>2.6212922785627101E-2</v>
      </c>
      <c r="Q14" s="19">
        <v>3.2593386130365998E-2</v>
      </c>
      <c r="R14" s="19">
        <v>3.6252746516157001E-2</v>
      </c>
      <c r="S14" s="19"/>
      <c r="T14" s="19">
        <v>5.7613951978710498E-2</v>
      </c>
      <c r="U14" s="19">
        <v>2.9091108714626699E-2</v>
      </c>
      <c r="V14" s="19">
        <v>4.1219237272419697E-2</v>
      </c>
      <c r="W14" s="19">
        <v>6.0465702167901002E-2</v>
      </c>
      <c r="X14" s="19"/>
      <c r="Y14" s="19">
        <v>4.8887254669286E-2</v>
      </c>
      <c r="Z14" s="19">
        <v>5.1476138321280097E-2</v>
      </c>
      <c r="AA14" s="19">
        <v>2.0781765645735899E-2</v>
      </c>
      <c r="AB14" s="19">
        <v>4.6298962011763402E-2</v>
      </c>
      <c r="AC14" s="19">
        <v>0</v>
      </c>
      <c r="AD14" s="19">
        <v>2.8647582816683701E-2</v>
      </c>
      <c r="AE14" s="19"/>
      <c r="AF14" s="19">
        <v>3.4575284584309099E-2</v>
      </c>
      <c r="AG14" s="19">
        <v>6.1074121136942799E-2</v>
      </c>
      <c r="AH14" s="19"/>
      <c r="AI14" s="19">
        <v>8.0668078983195002E-2</v>
      </c>
      <c r="AJ14" s="19">
        <v>6.0372754146055897E-2</v>
      </c>
      <c r="AK14" s="19">
        <v>7.1782173740686794E-2</v>
      </c>
      <c r="AL14" s="19">
        <v>2.37389948104254E-2</v>
      </c>
      <c r="AM14" s="19">
        <v>2.1759735532570101E-2</v>
      </c>
      <c r="AN14" s="19">
        <v>2.83578263854691E-2</v>
      </c>
      <c r="AO14" s="19">
        <v>6.8434990284674396E-2</v>
      </c>
      <c r="AP14" s="19"/>
      <c r="AQ14" s="19">
        <v>4.2017968217275201E-2</v>
      </c>
      <c r="AR14" s="19">
        <v>2.5684472450875899E-2</v>
      </c>
      <c r="AS14" s="19"/>
      <c r="AT14" s="19">
        <v>2.86321944854512E-2</v>
      </c>
      <c r="AU14" s="19">
        <v>5.9215992655721097E-2</v>
      </c>
      <c r="AV14" s="19">
        <v>2.0673959394103901E-2</v>
      </c>
      <c r="AW14" s="19"/>
      <c r="AX14" s="19">
        <v>4.2070442607672599E-2</v>
      </c>
      <c r="AY14" s="19">
        <v>4.7755481705225401E-2</v>
      </c>
      <c r="AZ14" s="19"/>
      <c r="BA14" s="19">
        <v>7.0137045534877001E-3</v>
      </c>
      <c r="BB14" s="19">
        <v>3.91728744702372E-2</v>
      </c>
      <c r="BC14" s="19">
        <v>2.3340131270830299E-2</v>
      </c>
      <c r="BD14" s="19">
        <v>4.1489641393672699E-2</v>
      </c>
      <c r="BE14" s="19">
        <v>3.1209494993740899E-2</v>
      </c>
      <c r="BF14" s="19"/>
      <c r="BG14" s="19">
        <v>3.2000881951531203E-2</v>
      </c>
      <c r="BH14" s="19">
        <v>3.3729084877330402E-2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187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0.41741557611823699</v>
      </c>
      <c r="D9" s="17">
        <v>0.35637635283256103</v>
      </c>
      <c r="E9" s="17">
        <v>0.47538164453056297</v>
      </c>
      <c r="F9" s="17"/>
      <c r="G9" s="17">
        <v>0.46821483483798598</v>
      </c>
      <c r="H9" s="17">
        <v>0.431686752908371</v>
      </c>
      <c r="I9" s="17">
        <v>0.473393636800503</v>
      </c>
      <c r="J9" s="17">
        <v>0.386502964740154</v>
      </c>
      <c r="K9" s="17">
        <v>0.36967750431108698</v>
      </c>
      <c r="L9" s="17">
        <v>0.39031555786883598</v>
      </c>
      <c r="M9" s="17"/>
      <c r="N9" s="17">
        <v>0.43839188270623403</v>
      </c>
      <c r="O9" s="17">
        <v>0.46588449942740001</v>
      </c>
      <c r="P9" s="17">
        <v>0.37994832067233802</v>
      </c>
      <c r="Q9" s="17">
        <v>0.34191586418198</v>
      </c>
      <c r="R9" s="17">
        <v>0.45886640293553499</v>
      </c>
      <c r="S9" s="17"/>
      <c r="T9" s="17">
        <v>0.390589767650039</v>
      </c>
      <c r="U9" s="17">
        <v>0.38030792048100298</v>
      </c>
      <c r="V9" s="17">
        <v>0.42913257363726998</v>
      </c>
      <c r="W9" s="17">
        <v>0.45202936985025299</v>
      </c>
      <c r="X9" s="17"/>
      <c r="Y9" s="17">
        <v>0.45384908951660802</v>
      </c>
      <c r="Z9" s="17">
        <v>0.40696500237361599</v>
      </c>
      <c r="AA9" s="17">
        <v>0.39142603179604202</v>
      </c>
      <c r="AB9" s="17">
        <v>0.41240646354198801</v>
      </c>
      <c r="AC9" s="17">
        <v>0.45874230746647998</v>
      </c>
      <c r="AD9" s="17">
        <v>0.35678736438406899</v>
      </c>
      <c r="AE9" s="17"/>
      <c r="AF9" s="17">
        <v>0.40515954871135301</v>
      </c>
      <c r="AG9" s="17">
        <v>0.43353598873701199</v>
      </c>
      <c r="AH9" s="17"/>
      <c r="AI9" s="17">
        <v>0.30103818968618001</v>
      </c>
      <c r="AJ9" s="17">
        <v>0.41617245477120102</v>
      </c>
      <c r="AK9" s="17">
        <v>0.50349364892880999</v>
      </c>
      <c r="AL9" s="17">
        <v>0.44335595423955398</v>
      </c>
      <c r="AM9" s="17">
        <v>0.39649872055496199</v>
      </c>
      <c r="AN9" s="17">
        <v>0.37044548743649902</v>
      </c>
      <c r="AO9" s="17">
        <v>0.36247141397608101</v>
      </c>
      <c r="AP9" s="17"/>
      <c r="AQ9" s="17">
        <v>0.485701486296443</v>
      </c>
      <c r="AR9" s="17">
        <v>0.34479357841441399</v>
      </c>
      <c r="AS9" s="17"/>
      <c r="AT9" s="17">
        <v>0.60250801605523696</v>
      </c>
      <c r="AU9" s="17">
        <v>0.37528971990548499</v>
      </c>
      <c r="AV9" s="17">
        <v>0.35045386833826903</v>
      </c>
      <c r="AW9" s="17"/>
      <c r="AX9" s="17">
        <v>0.41463250506580501</v>
      </c>
      <c r="AY9" s="17">
        <v>0.41847876910720699</v>
      </c>
      <c r="AZ9" s="17"/>
      <c r="BA9" s="17">
        <v>0.41929353701720701</v>
      </c>
      <c r="BB9" s="17">
        <v>0.44329915582902402</v>
      </c>
      <c r="BC9" s="17">
        <v>0.48185445542035599</v>
      </c>
      <c r="BD9" s="17">
        <v>0.425378381775675</v>
      </c>
      <c r="BE9" s="17">
        <v>0.26719815180946799</v>
      </c>
      <c r="BF9" s="17"/>
      <c r="BG9" s="17">
        <v>0.43794553137382403</v>
      </c>
      <c r="BH9" s="17">
        <v>0.30596698755380702</v>
      </c>
    </row>
    <row r="10" spans="2:60" x14ac:dyDescent="0.35">
      <c r="B10" s="18" t="s">
        <v>177</v>
      </c>
      <c r="C10" s="17">
        <v>0.33152453829043999</v>
      </c>
      <c r="D10" s="17">
        <v>0.36676390860353902</v>
      </c>
      <c r="E10" s="17">
        <v>0.30096195393935299</v>
      </c>
      <c r="F10" s="17"/>
      <c r="G10" s="17">
        <v>0.29846130030675799</v>
      </c>
      <c r="H10" s="17">
        <v>0.305108062772113</v>
      </c>
      <c r="I10" s="17">
        <v>0.30865068356453601</v>
      </c>
      <c r="J10" s="17">
        <v>0.33736960327813797</v>
      </c>
      <c r="K10" s="17">
        <v>0.36567459645824102</v>
      </c>
      <c r="L10" s="17">
        <v>0.36030579385939099</v>
      </c>
      <c r="M10" s="17"/>
      <c r="N10" s="17">
        <v>0.224078895765356</v>
      </c>
      <c r="O10" s="17">
        <v>0.30193498670700902</v>
      </c>
      <c r="P10" s="17">
        <v>0.40625162815099503</v>
      </c>
      <c r="Q10" s="17">
        <v>0.37681767342456202</v>
      </c>
      <c r="R10" s="17">
        <v>0.33008991711858499</v>
      </c>
      <c r="S10" s="17"/>
      <c r="T10" s="17">
        <v>0.32689213441135101</v>
      </c>
      <c r="U10" s="17">
        <v>0.36014698804964501</v>
      </c>
      <c r="V10" s="17">
        <v>0.32415579030730701</v>
      </c>
      <c r="W10" s="17">
        <v>0.32132381393044601</v>
      </c>
      <c r="X10" s="17"/>
      <c r="Y10" s="17">
        <v>0.32502102070650102</v>
      </c>
      <c r="Z10" s="17">
        <v>0.33732050463798302</v>
      </c>
      <c r="AA10" s="17">
        <v>0.43528619085919901</v>
      </c>
      <c r="AB10" s="17">
        <v>0.360332802674317</v>
      </c>
      <c r="AC10" s="17">
        <v>0.34725940432583402</v>
      </c>
      <c r="AD10" s="17">
        <v>0.28316813371567701</v>
      </c>
      <c r="AE10" s="17"/>
      <c r="AF10" s="17">
        <v>0.35447139454981302</v>
      </c>
      <c r="AG10" s="17">
        <v>0.30320959711588602</v>
      </c>
      <c r="AH10" s="17"/>
      <c r="AI10" s="17">
        <v>0.21990091205007201</v>
      </c>
      <c r="AJ10" s="17">
        <v>0.29060965482749201</v>
      </c>
      <c r="AK10" s="17">
        <v>0.29562609343197199</v>
      </c>
      <c r="AL10" s="17">
        <v>0.33716700963645502</v>
      </c>
      <c r="AM10" s="17">
        <v>0.36782765098828202</v>
      </c>
      <c r="AN10" s="17">
        <v>0.42092740839523402</v>
      </c>
      <c r="AO10" s="17">
        <v>0.48540050928308298</v>
      </c>
      <c r="AP10" s="17"/>
      <c r="AQ10" s="17">
        <v>0.32241179988965601</v>
      </c>
      <c r="AR10" s="17">
        <v>0.35368674766610497</v>
      </c>
      <c r="AS10" s="17"/>
      <c r="AT10" s="17">
        <v>0.29901535772534299</v>
      </c>
      <c r="AU10" s="17">
        <v>0.33835752971987798</v>
      </c>
      <c r="AV10" s="17">
        <v>0.36125247919206099</v>
      </c>
      <c r="AW10" s="17"/>
      <c r="AX10" s="17">
        <v>0.31110878685749699</v>
      </c>
      <c r="AY10" s="17">
        <v>0.33932379435653898</v>
      </c>
      <c r="AZ10" s="17"/>
      <c r="BA10" s="17">
        <v>0.27645226008854501</v>
      </c>
      <c r="BB10" s="17">
        <v>0.35775537972091398</v>
      </c>
      <c r="BC10" s="17">
        <v>0.31989646613780098</v>
      </c>
      <c r="BD10" s="17">
        <v>0.42216162449229699</v>
      </c>
      <c r="BE10" s="17">
        <v>0.34811964010885599</v>
      </c>
      <c r="BF10" s="17"/>
      <c r="BG10" s="17">
        <v>0.33962352596783801</v>
      </c>
      <c r="BH10" s="17">
        <v>0.36626679750874003</v>
      </c>
    </row>
    <row r="11" spans="2:60" ht="29" x14ac:dyDescent="0.35">
      <c r="B11" s="18" t="s">
        <v>178</v>
      </c>
      <c r="C11" s="17">
        <v>0.18229664929855499</v>
      </c>
      <c r="D11" s="17">
        <v>0.205544844241491</v>
      </c>
      <c r="E11" s="17">
        <v>0.15912407126638001</v>
      </c>
      <c r="F11" s="17"/>
      <c r="G11" s="17">
        <v>0.115560134275174</v>
      </c>
      <c r="H11" s="17">
        <v>0.19458102322741</v>
      </c>
      <c r="I11" s="17">
        <v>0.13016786827441401</v>
      </c>
      <c r="J11" s="17">
        <v>0.202069959268663</v>
      </c>
      <c r="K11" s="17">
        <v>0.214887984508388</v>
      </c>
      <c r="L11" s="17">
        <v>0.21566869890472801</v>
      </c>
      <c r="M11" s="17"/>
      <c r="N11" s="17">
        <v>0.25720928313024799</v>
      </c>
      <c r="O11" s="17">
        <v>0.14904896663799899</v>
      </c>
      <c r="P11" s="17">
        <v>0.15124177446633999</v>
      </c>
      <c r="Q11" s="17">
        <v>0.21709472632737001</v>
      </c>
      <c r="R11" s="17">
        <v>0.16207414885374699</v>
      </c>
      <c r="S11" s="17"/>
      <c r="T11" s="17">
        <v>0.19237721518718401</v>
      </c>
      <c r="U11" s="17">
        <v>0.19354450777235599</v>
      </c>
      <c r="V11" s="17">
        <v>0.178080036398752</v>
      </c>
      <c r="W11" s="17">
        <v>0.17137884216632801</v>
      </c>
      <c r="X11" s="17"/>
      <c r="Y11" s="17">
        <v>0.15916976168515101</v>
      </c>
      <c r="Z11" s="17">
        <v>0.18678038417478199</v>
      </c>
      <c r="AA11" s="17">
        <v>0.12539763696529199</v>
      </c>
      <c r="AB11" s="17">
        <v>0.20766801231200699</v>
      </c>
      <c r="AC11" s="17">
        <v>0.193998288207686</v>
      </c>
      <c r="AD11" s="17">
        <v>0.233018932869893</v>
      </c>
      <c r="AE11" s="17"/>
      <c r="AF11" s="17">
        <v>0.18606960863247701</v>
      </c>
      <c r="AG11" s="17">
        <v>0.177231808615121</v>
      </c>
      <c r="AH11" s="17"/>
      <c r="AI11" s="17">
        <v>0.32296713876048699</v>
      </c>
      <c r="AJ11" s="17">
        <v>0.220751060933118</v>
      </c>
      <c r="AK11" s="17">
        <v>0.11893890035667901</v>
      </c>
      <c r="AL11" s="17">
        <v>0.15278143226362201</v>
      </c>
      <c r="AM11" s="17">
        <v>0.184347828608633</v>
      </c>
      <c r="AN11" s="17">
        <v>0.18115217716281901</v>
      </c>
      <c r="AO11" s="17">
        <v>8.3693086456162094E-2</v>
      </c>
      <c r="AP11" s="17"/>
      <c r="AQ11" s="17">
        <v>0.152669864290539</v>
      </c>
      <c r="AR11" s="17">
        <v>0.21504876882107701</v>
      </c>
      <c r="AS11" s="17"/>
      <c r="AT11" s="17">
        <v>8.7731822550154506E-2</v>
      </c>
      <c r="AU11" s="17">
        <v>0.213825683774064</v>
      </c>
      <c r="AV11" s="17">
        <v>0.211410253237103</v>
      </c>
      <c r="AW11" s="17"/>
      <c r="AX11" s="17">
        <v>0.19768231781714801</v>
      </c>
      <c r="AY11" s="17">
        <v>0.17641899307224601</v>
      </c>
      <c r="AZ11" s="17"/>
      <c r="BA11" s="17">
        <v>0.25866229186480599</v>
      </c>
      <c r="BB11" s="17">
        <v>0.16416950560105301</v>
      </c>
      <c r="BC11" s="17">
        <v>0.13602124425454701</v>
      </c>
      <c r="BD11" s="17">
        <v>9.2096589674669604E-2</v>
      </c>
      <c r="BE11" s="17">
        <v>0.28229492786091098</v>
      </c>
      <c r="BF11" s="17"/>
      <c r="BG11" s="17">
        <v>0.18524285910830099</v>
      </c>
      <c r="BH11" s="17">
        <v>0.23567868426609501</v>
      </c>
    </row>
    <row r="12" spans="2:60" x14ac:dyDescent="0.35">
      <c r="B12" s="18" t="s">
        <v>179</v>
      </c>
      <c r="C12" s="17">
        <v>2.5780698834682599E-2</v>
      </c>
      <c r="D12" s="17">
        <v>2.7188384777607499E-2</v>
      </c>
      <c r="E12" s="17">
        <v>2.4876411177008801E-2</v>
      </c>
      <c r="F12" s="17"/>
      <c r="G12" s="17">
        <v>9.4088281907609303E-2</v>
      </c>
      <c r="H12" s="17">
        <v>2.1170927423136001E-2</v>
      </c>
      <c r="I12" s="17">
        <v>1.8026866148893299E-2</v>
      </c>
      <c r="J12" s="17">
        <v>2.2730049265539998E-2</v>
      </c>
      <c r="K12" s="17">
        <v>1.44321257553161E-2</v>
      </c>
      <c r="L12" s="17">
        <v>4.1590738266382397E-3</v>
      </c>
      <c r="M12" s="17"/>
      <c r="N12" s="17">
        <v>1.9902682823877801E-2</v>
      </c>
      <c r="O12" s="17">
        <v>3.7872239123095397E-2</v>
      </c>
      <c r="P12" s="17">
        <v>2.7540903791330399E-2</v>
      </c>
      <c r="Q12" s="17">
        <v>2.5506743426869299E-2</v>
      </c>
      <c r="R12" s="17">
        <v>1.2716784575976799E-2</v>
      </c>
      <c r="S12" s="17"/>
      <c r="T12" s="17">
        <v>1.9399753349158201E-2</v>
      </c>
      <c r="U12" s="17">
        <v>2.9666055059307101E-2</v>
      </c>
      <c r="V12" s="17">
        <v>4.0455387980899898E-2</v>
      </c>
      <c r="W12" s="17">
        <v>4.0818794175859398E-3</v>
      </c>
      <c r="X12" s="17"/>
      <c r="Y12" s="17">
        <v>1.91933004693235E-2</v>
      </c>
      <c r="Z12" s="17">
        <v>2.2648502845858901E-2</v>
      </c>
      <c r="AA12" s="17">
        <v>0</v>
      </c>
      <c r="AB12" s="17">
        <v>0</v>
      </c>
      <c r="AC12" s="17">
        <v>0</v>
      </c>
      <c r="AD12" s="17">
        <v>7.9946586586742696E-2</v>
      </c>
      <c r="AE12" s="17"/>
      <c r="AF12" s="17">
        <v>1.8583560808739099E-2</v>
      </c>
      <c r="AG12" s="17">
        <v>3.6338859123316199E-2</v>
      </c>
      <c r="AH12" s="17"/>
      <c r="AI12" s="17">
        <v>1.5826113914633101E-2</v>
      </c>
      <c r="AJ12" s="17">
        <v>2.7836563446493899E-2</v>
      </c>
      <c r="AK12" s="17">
        <v>3.5299008026206599E-2</v>
      </c>
      <c r="AL12" s="17">
        <v>4.1755348725216003E-2</v>
      </c>
      <c r="AM12" s="17">
        <v>1.9650276980819802E-2</v>
      </c>
      <c r="AN12" s="17">
        <v>1.47153457442815E-2</v>
      </c>
      <c r="AO12" s="17">
        <v>0</v>
      </c>
      <c r="AP12" s="17"/>
      <c r="AQ12" s="17">
        <v>1.1889266348406801E-2</v>
      </c>
      <c r="AR12" s="17">
        <v>4.9517449156494801E-2</v>
      </c>
      <c r="AS12" s="17"/>
      <c r="AT12" s="17">
        <v>4.9200747562775501E-3</v>
      </c>
      <c r="AU12" s="17">
        <v>2.3313740420960499E-2</v>
      </c>
      <c r="AV12" s="17">
        <v>4.4145892432000497E-2</v>
      </c>
      <c r="AW12" s="17"/>
      <c r="AX12" s="17">
        <v>2.30997427667015E-2</v>
      </c>
      <c r="AY12" s="17">
        <v>2.6804881703720002E-2</v>
      </c>
      <c r="AZ12" s="17"/>
      <c r="BA12" s="17">
        <v>2.8293324676422201E-2</v>
      </c>
      <c r="BB12" s="17">
        <v>2.41563846772214E-2</v>
      </c>
      <c r="BC12" s="17">
        <v>2.3824641095181402E-2</v>
      </c>
      <c r="BD12" s="17">
        <v>6.0363404057358398E-2</v>
      </c>
      <c r="BE12" s="17">
        <v>3.7243723483247601E-2</v>
      </c>
      <c r="BF12" s="17"/>
      <c r="BG12" s="17">
        <v>2.5078986311573601E-2</v>
      </c>
      <c r="BH12" s="17">
        <v>4.2910190770789003E-2</v>
      </c>
    </row>
    <row r="13" spans="2:60" x14ac:dyDescent="0.35">
      <c r="B13" s="18" t="s">
        <v>180</v>
      </c>
      <c r="C13" s="17">
        <v>8.7898939198843493E-3</v>
      </c>
      <c r="D13" s="17">
        <v>1.4126050853301601E-2</v>
      </c>
      <c r="E13" s="17">
        <v>3.8966724955971201E-3</v>
      </c>
      <c r="F13" s="17"/>
      <c r="G13" s="17">
        <v>0</v>
      </c>
      <c r="H13" s="17">
        <v>0</v>
      </c>
      <c r="I13" s="17">
        <v>2.20420889368327E-2</v>
      </c>
      <c r="J13" s="17">
        <v>6.1141990033872799E-3</v>
      </c>
      <c r="K13" s="17">
        <v>1.9114924947965999E-2</v>
      </c>
      <c r="L13" s="17">
        <v>4.6950174877290196E-3</v>
      </c>
      <c r="M13" s="17"/>
      <c r="N13" s="17">
        <v>0</v>
      </c>
      <c r="O13" s="17">
        <v>1.2761791153118001E-2</v>
      </c>
      <c r="P13" s="17">
        <v>1.1754424333617701E-2</v>
      </c>
      <c r="Q13" s="17">
        <v>1.73439906619023E-2</v>
      </c>
      <c r="R13" s="17">
        <v>0</v>
      </c>
      <c r="S13" s="17"/>
      <c r="T13" s="17">
        <v>9.5849796381325299E-3</v>
      </c>
      <c r="U13" s="17">
        <v>1.07859380910567E-2</v>
      </c>
      <c r="V13" s="17">
        <v>7.7597637843855403E-3</v>
      </c>
      <c r="W13" s="17">
        <v>8.0462703827753404E-3</v>
      </c>
      <c r="X13" s="17"/>
      <c r="Y13" s="17">
        <v>1.0662151984125999E-2</v>
      </c>
      <c r="Z13" s="17">
        <v>4.5565470119063502E-3</v>
      </c>
      <c r="AA13" s="17">
        <v>0</v>
      </c>
      <c r="AB13" s="17">
        <v>0</v>
      </c>
      <c r="AC13" s="17">
        <v>0</v>
      </c>
      <c r="AD13" s="17">
        <v>2.6325063250100499E-2</v>
      </c>
      <c r="AE13" s="17"/>
      <c r="AF13" s="17">
        <v>8.2183054571280008E-3</v>
      </c>
      <c r="AG13" s="17">
        <v>7.7367948486179996E-3</v>
      </c>
      <c r="AH13" s="17"/>
      <c r="AI13" s="17">
        <v>1.2664844806929299E-2</v>
      </c>
      <c r="AJ13" s="17">
        <v>4.3362070368437398E-3</v>
      </c>
      <c r="AK13" s="17">
        <v>5.1471920505027496E-3</v>
      </c>
      <c r="AL13" s="17">
        <v>8.8284873586401708E-3</v>
      </c>
      <c r="AM13" s="17">
        <v>1.79035921481994E-2</v>
      </c>
      <c r="AN13" s="17">
        <v>0</v>
      </c>
      <c r="AO13" s="17">
        <v>0</v>
      </c>
      <c r="AP13" s="17"/>
      <c r="AQ13" s="17">
        <v>6.1534476672825402E-3</v>
      </c>
      <c r="AR13" s="17">
        <v>1.59484386040302E-2</v>
      </c>
      <c r="AS13" s="17"/>
      <c r="AT13" s="17">
        <v>0</v>
      </c>
      <c r="AU13" s="17">
        <v>1.08201798793534E-2</v>
      </c>
      <c r="AV13" s="17">
        <v>1.3573252454632E-2</v>
      </c>
      <c r="AW13" s="17"/>
      <c r="AX13" s="17">
        <v>1.1461419704272099E-2</v>
      </c>
      <c r="AY13" s="17">
        <v>7.7693136219677099E-3</v>
      </c>
      <c r="AZ13" s="17"/>
      <c r="BA13" s="17">
        <v>0</v>
      </c>
      <c r="BB13" s="17">
        <v>0</v>
      </c>
      <c r="BC13" s="17">
        <v>1.39743334354569E-2</v>
      </c>
      <c r="BD13" s="17">
        <v>0</v>
      </c>
      <c r="BE13" s="17">
        <v>2.44359573724315E-2</v>
      </c>
      <c r="BF13" s="17"/>
      <c r="BG13" s="17">
        <v>0</v>
      </c>
      <c r="BH13" s="17">
        <v>1.84468801165074E-2</v>
      </c>
    </row>
    <row r="14" spans="2:60" x14ac:dyDescent="0.35">
      <c r="B14" s="18" t="s">
        <v>114</v>
      </c>
      <c r="C14" s="19">
        <v>3.4192643538200902E-2</v>
      </c>
      <c r="D14" s="19">
        <v>3.00004586914994E-2</v>
      </c>
      <c r="E14" s="19">
        <v>3.5759246591098498E-2</v>
      </c>
      <c r="F14" s="19"/>
      <c r="G14" s="19">
        <v>2.3675448672472899E-2</v>
      </c>
      <c r="H14" s="19">
        <v>4.7453233668970203E-2</v>
      </c>
      <c r="I14" s="19">
        <v>4.7718856274820802E-2</v>
      </c>
      <c r="J14" s="19">
        <v>4.5213224444117503E-2</v>
      </c>
      <c r="K14" s="19">
        <v>1.6212864019001998E-2</v>
      </c>
      <c r="L14" s="19">
        <v>2.4855858052678401E-2</v>
      </c>
      <c r="M14" s="19"/>
      <c r="N14" s="19">
        <v>6.0417255574284102E-2</v>
      </c>
      <c r="O14" s="19">
        <v>3.2497516951378702E-2</v>
      </c>
      <c r="P14" s="19">
        <v>2.3262948585379799E-2</v>
      </c>
      <c r="Q14" s="19">
        <v>2.13210019773158E-2</v>
      </c>
      <c r="R14" s="19">
        <v>3.6252746516157001E-2</v>
      </c>
      <c r="S14" s="19"/>
      <c r="T14" s="19">
        <v>6.11561497641359E-2</v>
      </c>
      <c r="U14" s="19">
        <v>2.5548590546632801E-2</v>
      </c>
      <c r="V14" s="19">
        <v>2.0416447891385199E-2</v>
      </c>
      <c r="W14" s="19">
        <v>4.31398242526113E-2</v>
      </c>
      <c r="X14" s="19"/>
      <c r="Y14" s="19">
        <v>3.2104675638291003E-2</v>
      </c>
      <c r="Z14" s="19">
        <v>4.1729058955853299E-2</v>
      </c>
      <c r="AA14" s="19">
        <v>4.7890140379467101E-2</v>
      </c>
      <c r="AB14" s="19">
        <v>1.9592721471688099E-2</v>
      </c>
      <c r="AC14" s="19">
        <v>0</v>
      </c>
      <c r="AD14" s="19">
        <v>2.07539191935176E-2</v>
      </c>
      <c r="AE14" s="19"/>
      <c r="AF14" s="19">
        <v>2.7497581840489501E-2</v>
      </c>
      <c r="AG14" s="19">
        <v>4.1946951560046998E-2</v>
      </c>
      <c r="AH14" s="19"/>
      <c r="AI14" s="19">
        <v>0.127602800781699</v>
      </c>
      <c r="AJ14" s="19">
        <v>4.0294058984851597E-2</v>
      </c>
      <c r="AK14" s="19">
        <v>4.1495157205830399E-2</v>
      </c>
      <c r="AL14" s="19">
        <v>1.61117677765138E-2</v>
      </c>
      <c r="AM14" s="19">
        <v>1.37719307191036E-2</v>
      </c>
      <c r="AN14" s="19">
        <v>1.2759581261166501E-2</v>
      </c>
      <c r="AO14" s="19">
        <v>6.8434990284674396E-2</v>
      </c>
      <c r="AP14" s="19"/>
      <c r="AQ14" s="19">
        <v>2.1174135507672599E-2</v>
      </c>
      <c r="AR14" s="19">
        <v>2.10050173378785E-2</v>
      </c>
      <c r="AS14" s="19"/>
      <c r="AT14" s="19">
        <v>5.8247289129878602E-3</v>
      </c>
      <c r="AU14" s="19">
        <v>3.8393146300258099E-2</v>
      </c>
      <c r="AV14" s="19">
        <v>1.9164254345934301E-2</v>
      </c>
      <c r="AW14" s="19"/>
      <c r="AX14" s="19">
        <v>4.2015227788576699E-2</v>
      </c>
      <c r="AY14" s="19">
        <v>3.12042481383203E-2</v>
      </c>
      <c r="AZ14" s="19"/>
      <c r="BA14" s="19">
        <v>1.7298586353020302E-2</v>
      </c>
      <c r="BB14" s="19">
        <v>1.0619574171786701E-2</v>
      </c>
      <c r="BC14" s="19">
        <v>2.44288596566575E-2</v>
      </c>
      <c r="BD14" s="19">
        <v>0</v>
      </c>
      <c r="BE14" s="19">
        <v>4.0707599365086097E-2</v>
      </c>
      <c r="BF14" s="19"/>
      <c r="BG14" s="19">
        <v>1.21090972384627E-2</v>
      </c>
      <c r="BH14" s="19">
        <v>3.07304597840618E-2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188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0.40057593455023899</v>
      </c>
      <c r="D9" s="17">
        <v>0.39648661955971498</v>
      </c>
      <c r="E9" s="17">
        <v>0.40565736188136298</v>
      </c>
      <c r="F9" s="17"/>
      <c r="G9" s="17">
        <v>0.29516967072375799</v>
      </c>
      <c r="H9" s="17">
        <v>0.35477502462476901</v>
      </c>
      <c r="I9" s="17">
        <v>0.45212254709349298</v>
      </c>
      <c r="J9" s="17">
        <v>0.38134548085695602</v>
      </c>
      <c r="K9" s="17">
        <v>0.39420047883623599</v>
      </c>
      <c r="L9" s="17">
        <v>0.48019830799857499</v>
      </c>
      <c r="M9" s="17"/>
      <c r="N9" s="17">
        <v>0.37363591215236902</v>
      </c>
      <c r="O9" s="17">
        <v>0.40093226848204699</v>
      </c>
      <c r="P9" s="17">
        <v>0.41233176340668498</v>
      </c>
      <c r="Q9" s="17">
        <v>0.40267628505150799</v>
      </c>
      <c r="R9" s="17">
        <v>0.43361036345534498</v>
      </c>
      <c r="S9" s="17"/>
      <c r="T9" s="17">
        <v>0.38222729000558597</v>
      </c>
      <c r="U9" s="17">
        <v>0.43753909478786901</v>
      </c>
      <c r="V9" s="17">
        <v>0.39241232382743402</v>
      </c>
      <c r="W9" s="17">
        <v>0.39461368438897898</v>
      </c>
      <c r="X9" s="17"/>
      <c r="Y9" s="17">
        <v>0.405967549198682</v>
      </c>
      <c r="Z9" s="17">
        <v>0.412199832738262</v>
      </c>
      <c r="AA9" s="17">
        <v>0.228109324637428</v>
      </c>
      <c r="AB9" s="17">
        <v>0.40776092861666202</v>
      </c>
      <c r="AC9" s="17">
        <v>0.81899892271363495</v>
      </c>
      <c r="AD9" s="17">
        <v>0.37097979748204202</v>
      </c>
      <c r="AE9" s="17"/>
      <c r="AF9" s="17">
        <v>0.42167998313008898</v>
      </c>
      <c r="AG9" s="17">
        <v>0.37577164407983998</v>
      </c>
      <c r="AH9" s="17"/>
      <c r="AI9" s="17">
        <v>0.36451459960480598</v>
      </c>
      <c r="AJ9" s="17">
        <v>0.39428471933340098</v>
      </c>
      <c r="AK9" s="17">
        <v>0.41726184055918802</v>
      </c>
      <c r="AL9" s="17">
        <v>0.33647480721206902</v>
      </c>
      <c r="AM9" s="17">
        <v>0.42177045092049897</v>
      </c>
      <c r="AN9" s="17">
        <v>0.40614157004256102</v>
      </c>
      <c r="AO9" s="17">
        <v>0.44800272510078498</v>
      </c>
      <c r="AP9" s="17"/>
      <c r="AQ9" s="17">
        <v>0.37160470085390401</v>
      </c>
      <c r="AR9" s="17">
        <v>0.49827958563202102</v>
      </c>
      <c r="AS9" s="17"/>
      <c r="AT9" s="17">
        <v>0.43421315404581801</v>
      </c>
      <c r="AU9" s="17">
        <v>0.32689126379818301</v>
      </c>
      <c r="AV9" s="17">
        <v>0.506530436315201</v>
      </c>
      <c r="AW9" s="17"/>
      <c r="AX9" s="17">
        <v>0.409762494146303</v>
      </c>
      <c r="AY9" s="17">
        <v>0.39706647123748701</v>
      </c>
      <c r="AZ9" s="17"/>
      <c r="BA9" s="17">
        <v>0.45291305105262702</v>
      </c>
      <c r="BB9" s="17">
        <v>0.38662514098137801</v>
      </c>
      <c r="BC9" s="17">
        <v>0.35014260105552403</v>
      </c>
      <c r="BD9" s="17">
        <v>0.60009984942239003</v>
      </c>
      <c r="BE9" s="17">
        <v>0.58184122123173698</v>
      </c>
      <c r="BF9" s="17"/>
      <c r="BG9" s="17">
        <v>0.40140837065870999</v>
      </c>
      <c r="BH9" s="17">
        <v>0.58631627957114896</v>
      </c>
    </row>
    <row r="10" spans="2:60" x14ac:dyDescent="0.35">
      <c r="B10" s="18" t="s">
        <v>177</v>
      </c>
      <c r="C10" s="17">
        <v>0.33902030463741001</v>
      </c>
      <c r="D10" s="17">
        <v>0.37071693758458601</v>
      </c>
      <c r="E10" s="17">
        <v>0.31468006684549998</v>
      </c>
      <c r="F10" s="17"/>
      <c r="G10" s="17">
        <v>0.30399713738967499</v>
      </c>
      <c r="H10" s="17">
        <v>0.32373379461830998</v>
      </c>
      <c r="I10" s="17">
        <v>0.351120388961219</v>
      </c>
      <c r="J10" s="17">
        <v>0.31605907864329702</v>
      </c>
      <c r="K10" s="17">
        <v>0.35016218404601401</v>
      </c>
      <c r="L10" s="17">
        <v>0.37216062261740301</v>
      </c>
      <c r="M10" s="17"/>
      <c r="N10" s="17">
        <v>0.269956193732451</v>
      </c>
      <c r="O10" s="17">
        <v>0.359202126429569</v>
      </c>
      <c r="P10" s="17">
        <v>0.33967061949755301</v>
      </c>
      <c r="Q10" s="17">
        <v>0.350661594827889</v>
      </c>
      <c r="R10" s="17">
        <v>0.41819270073674297</v>
      </c>
      <c r="S10" s="17"/>
      <c r="T10" s="17">
        <v>0.36542892305513203</v>
      </c>
      <c r="U10" s="17">
        <v>0.31292659991926802</v>
      </c>
      <c r="V10" s="17">
        <v>0.35369358681471302</v>
      </c>
      <c r="W10" s="17">
        <v>0.31905173230890999</v>
      </c>
      <c r="X10" s="17"/>
      <c r="Y10" s="17">
        <v>0.32125713498807701</v>
      </c>
      <c r="Z10" s="17">
        <v>0.36217700631050698</v>
      </c>
      <c r="AA10" s="17">
        <v>0.38665075959245498</v>
      </c>
      <c r="AB10" s="17">
        <v>0.26865409522605899</v>
      </c>
      <c r="AC10" s="17">
        <v>0.181001077286365</v>
      </c>
      <c r="AD10" s="17">
        <v>0.34710730288852698</v>
      </c>
      <c r="AE10" s="17"/>
      <c r="AF10" s="17">
        <v>0.35930206587234598</v>
      </c>
      <c r="AG10" s="17">
        <v>0.311658212991619</v>
      </c>
      <c r="AH10" s="17"/>
      <c r="AI10" s="17">
        <v>0.21156443707177799</v>
      </c>
      <c r="AJ10" s="17">
        <v>0.299677447993696</v>
      </c>
      <c r="AK10" s="17">
        <v>0.33900770955719201</v>
      </c>
      <c r="AL10" s="17">
        <v>0.37148360519307499</v>
      </c>
      <c r="AM10" s="17">
        <v>0.33105600917510802</v>
      </c>
      <c r="AN10" s="17">
        <v>0.48381102509145701</v>
      </c>
      <c r="AO10" s="17">
        <v>0.41490268813886</v>
      </c>
      <c r="AP10" s="17"/>
      <c r="AQ10" s="17">
        <v>0.37949843413209899</v>
      </c>
      <c r="AR10" s="17">
        <v>0.28818988670849099</v>
      </c>
      <c r="AS10" s="17"/>
      <c r="AT10" s="17">
        <v>0.34179215222847098</v>
      </c>
      <c r="AU10" s="17">
        <v>0.35914667068280798</v>
      </c>
      <c r="AV10" s="17">
        <v>0.32054560887924599</v>
      </c>
      <c r="AW10" s="17"/>
      <c r="AX10" s="17">
        <v>0.33882910073769401</v>
      </c>
      <c r="AY10" s="17">
        <v>0.33909334863873503</v>
      </c>
      <c r="AZ10" s="17"/>
      <c r="BA10" s="17">
        <v>0.29093546149868399</v>
      </c>
      <c r="BB10" s="17">
        <v>0.34036129487026701</v>
      </c>
      <c r="BC10" s="17">
        <v>0.41590792872527099</v>
      </c>
      <c r="BD10" s="17">
        <v>0.29187365976260599</v>
      </c>
      <c r="BE10" s="17">
        <v>0.23952737298845</v>
      </c>
      <c r="BF10" s="17"/>
      <c r="BG10" s="17">
        <v>0.32933856921878202</v>
      </c>
      <c r="BH10" s="17">
        <v>0.25235707107528998</v>
      </c>
    </row>
    <row r="11" spans="2:60" ht="29" x14ac:dyDescent="0.35">
      <c r="B11" s="18" t="s">
        <v>178</v>
      </c>
      <c r="C11" s="17">
        <v>0.15994055305918001</v>
      </c>
      <c r="D11" s="17">
        <v>0.15110224508971101</v>
      </c>
      <c r="E11" s="17">
        <v>0.16630111413166099</v>
      </c>
      <c r="F11" s="17"/>
      <c r="G11" s="17">
        <v>0.20372528548829899</v>
      </c>
      <c r="H11" s="17">
        <v>0.21124844554258099</v>
      </c>
      <c r="I11" s="17">
        <v>0.112546449458667</v>
      </c>
      <c r="J11" s="17">
        <v>0.181359538951233</v>
      </c>
      <c r="K11" s="17">
        <v>0.16308990351852401</v>
      </c>
      <c r="L11" s="17">
        <v>0.11175022889623799</v>
      </c>
      <c r="M11" s="17"/>
      <c r="N11" s="17">
        <v>0.20265951946789201</v>
      </c>
      <c r="O11" s="17">
        <v>0.15161638464067201</v>
      </c>
      <c r="P11" s="17">
        <v>0.14813823915798699</v>
      </c>
      <c r="Q11" s="17">
        <v>0.19207630314847399</v>
      </c>
      <c r="R11" s="17">
        <v>6.65352472756775E-2</v>
      </c>
      <c r="S11" s="17"/>
      <c r="T11" s="17">
        <v>0.170350359707579</v>
      </c>
      <c r="U11" s="17">
        <v>0.14496725563997301</v>
      </c>
      <c r="V11" s="17">
        <v>0.16754318601853799</v>
      </c>
      <c r="W11" s="17">
        <v>0.153350303117465</v>
      </c>
      <c r="X11" s="17"/>
      <c r="Y11" s="17">
        <v>0.18045729958422899</v>
      </c>
      <c r="Z11" s="17">
        <v>0.125239454072717</v>
      </c>
      <c r="AA11" s="17">
        <v>0.219153232278997</v>
      </c>
      <c r="AB11" s="17">
        <v>0.16032104200092001</v>
      </c>
      <c r="AC11" s="17">
        <v>0</v>
      </c>
      <c r="AD11" s="17">
        <v>0.21087990861845199</v>
      </c>
      <c r="AE11" s="17"/>
      <c r="AF11" s="17">
        <v>0.14641752473903599</v>
      </c>
      <c r="AG11" s="17">
        <v>0.179158974992742</v>
      </c>
      <c r="AH11" s="17"/>
      <c r="AI11" s="17">
        <v>0.273214074761012</v>
      </c>
      <c r="AJ11" s="17">
        <v>0.168569496442705</v>
      </c>
      <c r="AK11" s="17">
        <v>0.11665511820242799</v>
      </c>
      <c r="AL11" s="17">
        <v>0.21688859368421001</v>
      </c>
      <c r="AM11" s="17">
        <v>0.17205933656821801</v>
      </c>
      <c r="AN11" s="17">
        <v>6.3407950908701494E-2</v>
      </c>
      <c r="AO11" s="17">
        <v>0.102845638927646</v>
      </c>
      <c r="AP11" s="17"/>
      <c r="AQ11" s="17">
        <v>0.15599446469991801</v>
      </c>
      <c r="AR11" s="17">
        <v>0.15403088095787701</v>
      </c>
      <c r="AS11" s="17"/>
      <c r="AT11" s="17">
        <v>0.142599159739319</v>
      </c>
      <c r="AU11" s="17">
        <v>0.19829670490818699</v>
      </c>
      <c r="AV11" s="17">
        <v>0.112554974265537</v>
      </c>
      <c r="AW11" s="17"/>
      <c r="AX11" s="17">
        <v>0.15491791912309899</v>
      </c>
      <c r="AY11" s="17">
        <v>0.16185930722908901</v>
      </c>
      <c r="AZ11" s="17"/>
      <c r="BA11" s="17">
        <v>0.14744523954855401</v>
      </c>
      <c r="BB11" s="17">
        <v>0.16067687284277299</v>
      </c>
      <c r="BC11" s="17">
        <v>0.156899057243231</v>
      </c>
      <c r="BD11" s="17">
        <v>2.2018556252639199E-2</v>
      </c>
      <c r="BE11" s="17">
        <v>0.147838014364015</v>
      </c>
      <c r="BF11" s="17"/>
      <c r="BG11" s="17">
        <v>0.15772601387340099</v>
      </c>
      <c r="BH11" s="17">
        <v>0.117000570860463</v>
      </c>
    </row>
    <row r="12" spans="2:60" x14ac:dyDescent="0.35">
      <c r="B12" s="18" t="s">
        <v>179</v>
      </c>
      <c r="C12" s="17">
        <v>3.6171479673192501E-2</v>
      </c>
      <c r="D12" s="17">
        <v>3.06990374627861E-2</v>
      </c>
      <c r="E12" s="17">
        <v>4.1934142281735698E-2</v>
      </c>
      <c r="F12" s="17"/>
      <c r="G12" s="17">
        <v>7.9938453844312501E-2</v>
      </c>
      <c r="H12" s="17">
        <v>3.4553088553336102E-2</v>
      </c>
      <c r="I12" s="17">
        <v>7.1741155814901798E-3</v>
      </c>
      <c r="J12" s="17">
        <v>5.0072309004425601E-2</v>
      </c>
      <c r="K12" s="17">
        <v>3.9670375748644397E-2</v>
      </c>
      <c r="L12" s="17">
        <v>2.0036710704606001E-2</v>
      </c>
      <c r="M12" s="17"/>
      <c r="N12" s="17">
        <v>4.6617693433338298E-2</v>
      </c>
      <c r="O12" s="17">
        <v>3.4653304872263903E-2</v>
      </c>
      <c r="P12" s="17">
        <v>3.4416426354930599E-2</v>
      </c>
      <c r="Q12" s="17">
        <v>3.67185933986365E-2</v>
      </c>
      <c r="R12" s="17">
        <v>3.2539232232857498E-2</v>
      </c>
      <c r="S12" s="17"/>
      <c r="T12" s="17">
        <v>2.9064992642564999E-2</v>
      </c>
      <c r="U12" s="17">
        <v>4.1251820362894501E-2</v>
      </c>
      <c r="V12" s="17">
        <v>4.0282832912948603E-2</v>
      </c>
      <c r="W12" s="17">
        <v>3.05815735650578E-2</v>
      </c>
      <c r="X12" s="17"/>
      <c r="Y12" s="17">
        <v>3.8249952374261403E-2</v>
      </c>
      <c r="Z12" s="17">
        <v>2.6308059004846E-2</v>
      </c>
      <c r="AA12" s="17">
        <v>5.38998330533745E-2</v>
      </c>
      <c r="AB12" s="17">
        <v>8.5149260295851098E-2</v>
      </c>
      <c r="AC12" s="17">
        <v>0</v>
      </c>
      <c r="AD12" s="17">
        <v>3.0374808107115101E-2</v>
      </c>
      <c r="AE12" s="17"/>
      <c r="AF12" s="17">
        <v>2.8680640351472601E-2</v>
      </c>
      <c r="AG12" s="17">
        <v>4.7281214802976902E-2</v>
      </c>
      <c r="AH12" s="17"/>
      <c r="AI12" s="17">
        <v>3.10604268734881E-2</v>
      </c>
      <c r="AJ12" s="17">
        <v>5.0581920007304097E-2</v>
      </c>
      <c r="AK12" s="17">
        <v>3.6116599222405101E-2</v>
      </c>
      <c r="AL12" s="17">
        <v>3.3515051341493303E-2</v>
      </c>
      <c r="AM12" s="17">
        <v>3.3133577752286897E-2</v>
      </c>
      <c r="AN12" s="17">
        <v>1.7499515454074899E-2</v>
      </c>
      <c r="AO12" s="17">
        <v>3.4248947832709202E-2</v>
      </c>
      <c r="AP12" s="17"/>
      <c r="AQ12" s="17">
        <v>3.7775920270454601E-2</v>
      </c>
      <c r="AR12" s="17">
        <v>2.25558049037041E-2</v>
      </c>
      <c r="AS12" s="17"/>
      <c r="AT12" s="17">
        <v>3.2938670422208299E-2</v>
      </c>
      <c r="AU12" s="17">
        <v>4.5242784414822601E-2</v>
      </c>
      <c r="AV12" s="17">
        <v>3.2186006108689498E-2</v>
      </c>
      <c r="AW12" s="17"/>
      <c r="AX12" s="17">
        <v>3.1976342843672401E-2</v>
      </c>
      <c r="AY12" s="17">
        <v>3.7774112153961897E-2</v>
      </c>
      <c r="AZ12" s="17"/>
      <c r="BA12" s="17">
        <v>4.0528384190624801E-2</v>
      </c>
      <c r="BB12" s="17">
        <v>5.5631940240913801E-2</v>
      </c>
      <c r="BC12" s="17">
        <v>3.5999626921910298E-2</v>
      </c>
      <c r="BD12" s="17">
        <v>5.3142544829624001E-2</v>
      </c>
      <c r="BE12" s="17">
        <v>0</v>
      </c>
      <c r="BF12" s="17"/>
      <c r="BG12" s="17">
        <v>5.2263613531022199E-2</v>
      </c>
      <c r="BH12" s="17">
        <v>1.3024855204572699E-2</v>
      </c>
    </row>
    <row r="13" spans="2:60" x14ac:dyDescent="0.35">
      <c r="B13" s="18" t="s">
        <v>180</v>
      </c>
      <c r="C13" s="17">
        <v>1.0790687287287E-2</v>
      </c>
      <c r="D13" s="17">
        <v>1.51370628677279E-2</v>
      </c>
      <c r="E13" s="17">
        <v>6.86491540253731E-3</v>
      </c>
      <c r="F13" s="17"/>
      <c r="G13" s="17">
        <v>1.10918190014733E-2</v>
      </c>
      <c r="H13" s="17">
        <v>0</v>
      </c>
      <c r="I13" s="17">
        <v>1.6552573628920202E-2</v>
      </c>
      <c r="J13" s="17">
        <v>1.70552747160609E-2</v>
      </c>
      <c r="K13" s="17">
        <v>2.3358475095900302E-2</v>
      </c>
      <c r="L13" s="17">
        <v>0</v>
      </c>
      <c r="M13" s="17"/>
      <c r="N13" s="17">
        <v>8.6847542571595205E-3</v>
      </c>
      <c r="O13" s="17">
        <v>3.7060446243290502E-3</v>
      </c>
      <c r="P13" s="17">
        <v>2.5430722895519599E-2</v>
      </c>
      <c r="Q13" s="17">
        <v>0</v>
      </c>
      <c r="R13" s="17">
        <v>0</v>
      </c>
      <c r="S13" s="17"/>
      <c r="T13" s="17">
        <v>9.3261360287535001E-3</v>
      </c>
      <c r="U13" s="17">
        <v>1.21664646066055E-2</v>
      </c>
      <c r="V13" s="17">
        <v>1.27246234361897E-2</v>
      </c>
      <c r="W13" s="17">
        <v>7.6388039324785202E-3</v>
      </c>
      <c r="X13" s="17"/>
      <c r="Y13" s="17">
        <v>7.5331165312067698E-3</v>
      </c>
      <c r="Z13" s="17">
        <v>1.5069007847438001E-2</v>
      </c>
      <c r="AA13" s="17">
        <v>0</v>
      </c>
      <c r="AB13" s="17">
        <v>1.18763861928761E-2</v>
      </c>
      <c r="AC13" s="17">
        <v>0</v>
      </c>
      <c r="AD13" s="17">
        <v>8.0607202458148394E-3</v>
      </c>
      <c r="AE13" s="17"/>
      <c r="AF13" s="17">
        <v>1.1596227251580399E-2</v>
      </c>
      <c r="AG13" s="17">
        <v>7.80697792557893E-3</v>
      </c>
      <c r="AH13" s="17"/>
      <c r="AI13" s="17">
        <v>2.6574164892460998E-2</v>
      </c>
      <c r="AJ13" s="17">
        <v>4.5894616960904704E-3</v>
      </c>
      <c r="AK13" s="17">
        <v>3.4826094595429001E-3</v>
      </c>
      <c r="AL13" s="17">
        <v>8.8284873586401708E-3</v>
      </c>
      <c r="AM13" s="17">
        <v>1.9739586343880601E-2</v>
      </c>
      <c r="AN13" s="17">
        <v>9.1120900349849505E-3</v>
      </c>
      <c r="AO13" s="17">
        <v>0</v>
      </c>
      <c r="AP13" s="17"/>
      <c r="AQ13" s="17">
        <v>6.9901735665627903E-3</v>
      </c>
      <c r="AR13" s="17">
        <v>1.78801539180127E-2</v>
      </c>
      <c r="AS13" s="17"/>
      <c r="AT13" s="17">
        <v>7.0502134580513196E-3</v>
      </c>
      <c r="AU13" s="17">
        <v>1.46523142134022E-2</v>
      </c>
      <c r="AV13" s="17">
        <v>9.8355785471987995E-3</v>
      </c>
      <c r="AW13" s="17"/>
      <c r="AX13" s="17">
        <v>1.2341265732916801E-2</v>
      </c>
      <c r="AY13" s="17">
        <v>1.01983329775393E-2</v>
      </c>
      <c r="AZ13" s="17"/>
      <c r="BA13" s="17">
        <v>9.7831808411928192E-3</v>
      </c>
      <c r="BB13" s="17">
        <v>1.082081747699E-2</v>
      </c>
      <c r="BC13" s="17">
        <v>7.5747875535465397E-3</v>
      </c>
      <c r="BD13" s="17">
        <v>0</v>
      </c>
      <c r="BE13" s="17">
        <v>2.3698303733830101E-2</v>
      </c>
      <c r="BF13" s="17"/>
      <c r="BG13" s="17">
        <v>1.0589408450938099E-2</v>
      </c>
      <c r="BH13" s="17">
        <v>1.7890020074914002E-2</v>
      </c>
    </row>
    <row r="14" spans="2:60" x14ac:dyDescent="0.35">
      <c r="B14" s="18" t="s">
        <v>114</v>
      </c>
      <c r="C14" s="19">
        <v>5.35010407926916E-2</v>
      </c>
      <c r="D14" s="19">
        <v>3.58580974354736E-2</v>
      </c>
      <c r="E14" s="19">
        <v>6.4562399457203407E-2</v>
      </c>
      <c r="F14" s="19"/>
      <c r="G14" s="19">
        <v>0.106077633552482</v>
      </c>
      <c r="H14" s="19">
        <v>7.5689646661003807E-2</v>
      </c>
      <c r="I14" s="19">
        <v>6.04839252762105E-2</v>
      </c>
      <c r="J14" s="19">
        <v>5.41083178280274E-2</v>
      </c>
      <c r="K14" s="19">
        <v>2.9518582754681898E-2</v>
      </c>
      <c r="L14" s="19">
        <v>1.5854129783178801E-2</v>
      </c>
      <c r="M14" s="19"/>
      <c r="N14" s="19">
        <v>9.8445926956790497E-2</v>
      </c>
      <c r="O14" s="19">
        <v>4.9889870951119401E-2</v>
      </c>
      <c r="P14" s="19">
        <v>4.0012228687324097E-2</v>
      </c>
      <c r="Q14" s="19">
        <v>1.7867223573492901E-2</v>
      </c>
      <c r="R14" s="19">
        <v>4.9122456299377101E-2</v>
      </c>
      <c r="S14" s="19"/>
      <c r="T14" s="19">
        <v>4.3602298560384799E-2</v>
      </c>
      <c r="U14" s="19">
        <v>5.1148764683390198E-2</v>
      </c>
      <c r="V14" s="19">
        <v>3.3343446990176502E-2</v>
      </c>
      <c r="W14" s="19">
        <v>9.4763902687109394E-2</v>
      </c>
      <c r="X14" s="19"/>
      <c r="Y14" s="19">
        <v>4.6534947323543997E-2</v>
      </c>
      <c r="Z14" s="19">
        <v>5.9006640026230503E-2</v>
      </c>
      <c r="AA14" s="19">
        <v>0.112186850437745</v>
      </c>
      <c r="AB14" s="19">
        <v>6.6238287667631596E-2</v>
      </c>
      <c r="AC14" s="19">
        <v>0</v>
      </c>
      <c r="AD14" s="19">
        <v>3.2597462658048401E-2</v>
      </c>
      <c r="AE14" s="19"/>
      <c r="AF14" s="19">
        <v>3.2323558655475898E-2</v>
      </c>
      <c r="AG14" s="19">
        <v>7.8322975207243406E-2</v>
      </c>
      <c r="AH14" s="19"/>
      <c r="AI14" s="19">
        <v>9.3072296796454901E-2</v>
      </c>
      <c r="AJ14" s="19">
        <v>8.2296954526802898E-2</v>
      </c>
      <c r="AK14" s="19">
        <v>8.7476122999245204E-2</v>
      </c>
      <c r="AL14" s="19">
        <v>3.2809455210512199E-2</v>
      </c>
      <c r="AM14" s="19">
        <v>2.2241039240007501E-2</v>
      </c>
      <c r="AN14" s="19">
        <v>2.00278484682208E-2</v>
      </c>
      <c r="AO14" s="19">
        <v>0</v>
      </c>
      <c r="AP14" s="19"/>
      <c r="AQ14" s="19">
        <v>4.8136306477060298E-2</v>
      </c>
      <c r="AR14" s="19">
        <v>1.9063687879893002E-2</v>
      </c>
      <c r="AS14" s="19"/>
      <c r="AT14" s="19">
        <v>4.1406650106132203E-2</v>
      </c>
      <c r="AU14" s="19">
        <v>5.5770261982597401E-2</v>
      </c>
      <c r="AV14" s="19">
        <v>1.8347395884127E-2</v>
      </c>
      <c r="AW14" s="19"/>
      <c r="AX14" s="19">
        <v>5.2172877416314503E-2</v>
      </c>
      <c r="AY14" s="19">
        <v>5.4008427763188503E-2</v>
      </c>
      <c r="AZ14" s="19"/>
      <c r="BA14" s="19">
        <v>5.8394682868317303E-2</v>
      </c>
      <c r="BB14" s="19">
        <v>4.5883933587677603E-2</v>
      </c>
      <c r="BC14" s="19">
        <v>3.3475998500516697E-2</v>
      </c>
      <c r="BD14" s="19">
        <v>3.28653897327401E-2</v>
      </c>
      <c r="BE14" s="19">
        <v>7.09508768196776E-3</v>
      </c>
      <c r="BF14" s="19"/>
      <c r="BG14" s="19">
        <v>4.8674024267145698E-2</v>
      </c>
      <c r="BH14" s="19">
        <v>1.34112032136106E-2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189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0.33081130310962398</v>
      </c>
      <c r="D9" s="17">
        <v>0.33220747987564098</v>
      </c>
      <c r="E9" s="17">
        <v>0.33058245499108901</v>
      </c>
      <c r="F9" s="17"/>
      <c r="G9" s="17">
        <v>0.38252249927571103</v>
      </c>
      <c r="H9" s="17">
        <v>0.31005773755979898</v>
      </c>
      <c r="I9" s="17">
        <v>0.414537859255521</v>
      </c>
      <c r="J9" s="17">
        <v>0.26889101778934199</v>
      </c>
      <c r="K9" s="17">
        <v>0.26009417842875898</v>
      </c>
      <c r="L9" s="17">
        <v>0.34965667439730302</v>
      </c>
      <c r="M9" s="17"/>
      <c r="N9" s="17">
        <v>0.29793176237194502</v>
      </c>
      <c r="O9" s="17">
        <v>0.33051046502279002</v>
      </c>
      <c r="P9" s="17">
        <v>0.28975126988840999</v>
      </c>
      <c r="Q9" s="17">
        <v>0.33469431318841197</v>
      </c>
      <c r="R9" s="17">
        <v>0.48739457992488</v>
      </c>
      <c r="S9" s="17"/>
      <c r="T9" s="17">
        <v>0.31579451752056598</v>
      </c>
      <c r="U9" s="17">
        <v>0.31537467675325498</v>
      </c>
      <c r="V9" s="17">
        <v>0.30551136969588299</v>
      </c>
      <c r="W9" s="17">
        <v>0.39558952474685799</v>
      </c>
      <c r="X9" s="17"/>
      <c r="Y9" s="17">
        <v>0.36501104352875502</v>
      </c>
      <c r="Z9" s="17">
        <v>0.34126103897193499</v>
      </c>
      <c r="AA9" s="17">
        <v>0.18429217987041599</v>
      </c>
      <c r="AB9" s="17">
        <v>0.22385995811973</v>
      </c>
      <c r="AC9" s="17">
        <v>0.45874230746647998</v>
      </c>
      <c r="AD9" s="17">
        <v>0.29737432791278301</v>
      </c>
      <c r="AE9" s="17"/>
      <c r="AF9" s="17">
        <v>0.30923856240474901</v>
      </c>
      <c r="AG9" s="17">
        <v>0.36197871534638998</v>
      </c>
      <c r="AH9" s="17"/>
      <c r="AI9" s="17">
        <v>0.216861151881135</v>
      </c>
      <c r="AJ9" s="17">
        <v>0.31029980546581498</v>
      </c>
      <c r="AK9" s="17">
        <v>0.31631784438969601</v>
      </c>
      <c r="AL9" s="17">
        <v>0.31959280255809103</v>
      </c>
      <c r="AM9" s="17">
        <v>0.37930556425128897</v>
      </c>
      <c r="AN9" s="17">
        <v>0.37641192817839397</v>
      </c>
      <c r="AO9" s="17">
        <v>0.26764378112249099</v>
      </c>
      <c r="AP9" s="17"/>
      <c r="AQ9" s="17">
        <v>0.47870468671944</v>
      </c>
      <c r="AR9" s="17">
        <v>0.17696531910917199</v>
      </c>
      <c r="AS9" s="17"/>
      <c r="AT9" s="17">
        <v>0.61320314457096603</v>
      </c>
      <c r="AU9" s="17">
        <v>0.29415466658013301</v>
      </c>
      <c r="AV9" s="17">
        <v>0.18668055002334899</v>
      </c>
      <c r="AW9" s="17"/>
      <c r="AX9" s="17">
        <v>0.30964102612939498</v>
      </c>
      <c r="AY9" s="17">
        <v>0.33889880416004398</v>
      </c>
      <c r="AZ9" s="17"/>
      <c r="BA9" s="17">
        <v>0.25561296372151299</v>
      </c>
      <c r="BB9" s="17">
        <v>0.45107828021722401</v>
      </c>
      <c r="BC9" s="17">
        <v>0.402087381221787</v>
      </c>
      <c r="BD9" s="17">
        <v>0.31782969132644701</v>
      </c>
      <c r="BE9" s="17">
        <v>2.3453950463151199E-2</v>
      </c>
      <c r="BF9" s="17"/>
      <c r="BG9" s="17">
        <v>0.40748649003101101</v>
      </c>
      <c r="BH9" s="17">
        <v>9.5603325559428007E-2</v>
      </c>
    </row>
    <row r="10" spans="2:60" x14ac:dyDescent="0.35">
      <c r="B10" s="18" t="s">
        <v>177</v>
      </c>
      <c r="C10" s="17">
        <v>0.27750998849651298</v>
      </c>
      <c r="D10" s="17">
        <v>0.27920908979995002</v>
      </c>
      <c r="E10" s="17">
        <v>0.27266143456391601</v>
      </c>
      <c r="F10" s="17"/>
      <c r="G10" s="17">
        <v>0.22987437405073299</v>
      </c>
      <c r="H10" s="17">
        <v>0.311439745146881</v>
      </c>
      <c r="I10" s="17">
        <v>0.26437615742763898</v>
      </c>
      <c r="J10" s="17">
        <v>0.24503635189849601</v>
      </c>
      <c r="K10" s="17">
        <v>0.29928225151605098</v>
      </c>
      <c r="L10" s="17">
        <v>0.299492004714694</v>
      </c>
      <c r="M10" s="17"/>
      <c r="N10" s="17">
        <v>0.23210291694287499</v>
      </c>
      <c r="O10" s="17">
        <v>0.28117270338914502</v>
      </c>
      <c r="P10" s="17">
        <v>0.31090477118618698</v>
      </c>
      <c r="Q10" s="17">
        <v>0.28300763589071498</v>
      </c>
      <c r="R10" s="17">
        <v>0.24827798966640799</v>
      </c>
      <c r="S10" s="17"/>
      <c r="T10" s="17">
        <v>0.29678604004690501</v>
      </c>
      <c r="U10" s="17">
        <v>0.30156162985302298</v>
      </c>
      <c r="V10" s="17">
        <v>0.293422159756622</v>
      </c>
      <c r="W10" s="17">
        <v>0.21667087264300999</v>
      </c>
      <c r="X10" s="17"/>
      <c r="Y10" s="17">
        <v>0.279004412233819</v>
      </c>
      <c r="Z10" s="17">
        <v>0.25941375238225001</v>
      </c>
      <c r="AA10" s="17">
        <v>0.31841504040879998</v>
      </c>
      <c r="AB10" s="17">
        <v>0.331526303244425</v>
      </c>
      <c r="AC10" s="17">
        <v>0.16625832703946999</v>
      </c>
      <c r="AD10" s="17">
        <v>0.29545470256783002</v>
      </c>
      <c r="AE10" s="17"/>
      <c r="AF10" s="17">
        <v>0.30185244868964201</v>
      </c>
      <c r="AG10" s="17">
        <v>0.24358378829625901</v>
      </c>
      <c r="AH10" s="17"/>
      <c r="AI10" s="17">
        <v>0.240510629210125</v>
      </c>
      <c r="AJ10" s="17">
        <v>0.209075676727178</v>
      </c>
      <c r="AK10" s="17">
        <v>0.30420765034681302</v>
      </c>
      <c r="AL10" s="17">
        <v>0.30340502944520997</v>
      </c>
      <c r="AM10" s="17">
        <v>0.28235875513971198</v>
      </c>
      <c r="AN10" s="17">
        <v>0.34633476038885003</v>
      </c>
      <c r="AO10" s="17">
        <v>0.354161355652237</v>
      </c>
      <c r="AP10" s="17"/>
      <c r="AQ10" s="17">
        <v>0.30310646085534698</v>
      </c>
      <c r="AR10" s="17">
        <v>0.25828478375923702</v>
      </c>
      <c r="AS10" s="17"/>
      <c r="AT10" s="17">
        <v>0.23447678274748501</v>
      </c>
      <c r="AU10" s="17">
        <v>0.29960610354488598</v>
      </c>
      <c r="AV10" s="17">
        <v>0.31342351771852001</v>
      </c>
      <c r="AW10" s="17"/>
      <c r="AX10" s="17">
        <v>0.30220642288834598</v>
      </c>
      <c r="AY10" s="17">
        <v>0.26807541948864799</v>
      </c>
      <c r="AZ10" s="17"/>
      <c r="BA10" s="17">
        <v>0.28036663161684</v>
      </c>
      <c r="BB10" s="17">
        <v>0.331679029554447</v>
      </c>
      <c r="BC10" s="17">
        <v>0.300057180264582</v>
      </c>
      <c r="BD10" s="17">
        <v>0.32620308397203801</v>
      </c>
      <c r="BE10" s="17">
        <v>0.12628116485023699</v>
      </c>
      <c r="BF10" s="17"/>
      <c r="BG10" s="17">
        <v>0.32023557081225701</v>
      </c>
      <c r="BH10" s="17">
        <v>0.17528058813962</v>
      </c>
    </row>
    <row r="11" spans="2:60" ht="29" x14ac:dyDescent="0.35">
      <c r="B11" s="18" t="s">
        <v>178</v>
      </c>
      <c r="C11" s="17">
        <v>0.24861756832067999</v>
      </c>
      <c r="D11" s="17">
        <v>0.2446112735248</v>
      </c>
      <c r="E11" s="17">
        <v>0.25515278362617699</v>
      </c>
      <c r="F11" s="17"/>
      <c r="G11" s="17">
        <v>0.201057996313143</v>
      </c>
      <c r="H11" s="17">
        <v>0.24273976652683499</v>
      </c>
      <c r="I11" s="17">
        <v>0.17573522662767799</v>
      </c>
      <c r="J11" s="17">
        <v>0.26190418954122302</v>
      </c>
      <c r="K11" s="17">
        <v>0.328471468499895</v>
      </c>
      <c r="L11" s="17">
        <v>0.26969743202943602</v>
      </c>
      <c r="M11" s="17"/>
      <c r="N11" s="17">
        <v>0.26920397617133002</v>
      </c>
      <c r="O11" s="17">
        <v>0.231765327261859</v>
      </c>
      <c r="P11" s="17">
        <v>0.254954005484966</v>
      </c>
      <c r="Q11" s="17">
        <v>0.307006036359735</v>
      </c>
      <c r="R11" s="17">
        <v>0.16967883696556599</v>
      </c>
      <c r="S11" s="17"/>
      <c r="T11" s="17">
        <v>0.25722588634886101</v>
      </c>
      <c r="U11" s="17">
        <v>0.221578171310437</v>
      </c>
      <c r="V11" s="17">
        <v>0.25367786240698398</v>
      </c>
      <c r="W11" s="17">
        <v>0.25804846888803401</v>
      </c>
      <c r="X11" s="17"/>
      <c r="Y11" s="17">
        <v>0.207727810526841</v>
      </c>
      <c r="Z11" s="17">
        <v>0.266966176303507</v>
      </c>
      <c r="AA11" s="17">
        <v>0.2691920592689</v>
      </c>
      <c r="AB11" s="17">
        <v>0.26286342844281801</v>
      </c>
      <c r="AC11" s="17">
        <v>0.374999365494051</v>
      </c>
      <c r="AD11" s="17">
        <v>0.28386825172326702</v>
      </c>
      <c r="AE11" s="17"/>
      <c r="AF11" s="17">
        <v>0.25939776520180702</v>
      </c>
      <c r="AG11" s="17">
        <v>0.234454906311582</v>
      </c>
      <c r="AH11" s="17"/>
      <c r="AI11" s="17">
        <v>0.32053793710601902</v>
      </c>
      <c r="AJ11" s="17">
        <v>0.300098601959919</v>
      </c>
      <c r="AK11" s="17">
        <v>0.194511460895953</v>
      </c>
      <c r="AL11" s="17">
        <v>0.24631500945490001</v>
      </c>
      <c r="AM11" s="17">
        <v>0.24296120863439599</v>
      </c>
      <c r="AN11" s="17">
        <v>0.20653669365919999</v>
      </c>
      <c r="AO11" s="17">
        <v>0.243206194202714</v>
      </c>
      <c r="AP11" s="17"/>
      <c r="AQ11" s="17">
        <v>0.149295810459291</v>
      </c>
      <c r="AR11" s="17">
        <v>0.35900597207782398</v>
      </c>
      <c r="AS11" s="17"/>
      <c r="AT11" s="17">
        <v>0.13217168935640899</v>
      </c>
      <c r="AU11" s="17">
        <v>0.26190627528979699</v>
      </c>
      <c r="AV11" s="17">
        <v>0.30986773663297601</v>
      </c>
      <c r="AW11" s="17"/>
      <c r="AX11" s="17">
        <v>0.24073076260127799</v>
      </c>
      <c r="AY11" s="17">
        <v>0.25163049770274198</v>
      </c>
      <c r="AZ11" s="17"/>
      <c r="BA11" s="17">
        <v>0.33992618110192102</v>
      </c>
      <c r="BB11" s="17">
        <v>0.15268954836819601</v>
      </c>
      <c r="BC11" s="17">
        <v>0.19472742338624899</v>
      </c>
      <c r="BD11" s="17">
        <v>0.245360488633179</v>
      </c>
      <c r="BE11" s="17">
        <v>0.51970351224093403</v>
      </c>
      <c r="BF11" s="17"/>
      <c r="BG11" s="17">
        <v>0.19444621474578699</v>
      </c>
      <c r="BH11" s="17">
        <v>0.45246401194354202</v>
      </c>
    </row>
    <row r="12" spans="2:60" x14ac:dyDescent="0.35">
      <c r="B12" s="18" t="s">
        <v>179</v>
      </c>
      <c r="C12" s="17">
        <v>5.3830327602186701E-2</v>
      </c>
      <c r="D12" s="17">
        <v>6.5275188135837395E-2</v>
      </c>
      <c r="E12" s="17">
        <v>4.3911750828940999E-2</v>
      </c>
      <c r="F12" s="17"/>
      <c r="G12" s="17">
        <v>5.4743725913375701E-2</v>
      </c>
      <c r="H12" s="17">
        <v>8.0606881641282394E-2</v>
      </c>
      <c r="I12" s="17">
        <v>6.19279090357331E-2</v>
      </c>
      <c r="J12" s="17">
        <v>7.5896095991933601E-2</v>
      </c>
      <c r="K12" s="17">
        <v>3.7663667688217703E-2</v>
      </c>
      <c r="L12" s="17">
        <v>2.1329349899433601E-2</v>
      </c>
      <c r="M12" s="17"/>
      <c r="N12" s="17">
        <v>5.2843488782882399E-2</v>
      </c>
      <c r="O12" s="17">
        <v>3.85881518236302E-2</v>
      </c>
      <c r="P12" s="17">
        <v>7.3914559204355204E-2</v>
      </c>
      <c r="Q12" s="17">
        <v>5.5446150967433099E-2</v>
      </c>
      <c r="R12" s="17">
        <v>3.6125804402354598E-2</v>
      </c>
      <c r="S12" s="17"/>
      <c r="T12" s="17">
        <v>5.0414758355388702E-2</v>
      </c>
      <c r="U12" s="17">
        <v>7.2441423860900203E-2</v>
      </c>
      <c r="V12" s="17">
        <v>4.8014180027388803E-2</v>
      </c>
      <c r="W12" s="17">
        <v>4.9114272473249697E-2</v>
      </c>
      <c r="X12" s="17"/>
      <c r="Y12" s="17">
        <v>6.6026253495894097E-2</v>
      </c>
      <c r="Z12" s="17">
        <v>5.1732852155080798E-2</v>
      </c>
      <c r="AA12" s="17">
        <v>3.5379601321225501E-2</v>
      </c>
      <c r="AB12" s="17">
        <v>3.2667010036105802E-2</v>
      </c>
      <c r="AC12" s="17">
        <v>0</v>
      </c>
      <c r="AD12" s="17">
        <v>4.6160780908499698E-2</v>
      </c>
      <c r="AE12" s="17"/>
      <c r="AF12" s="17">
        <v>4.9169095997868E-2</v>
      </c>
      <c r="AG12" s="17">
        <v>6.1148332108941397E-2</v>
      </c>
      <c r="AH12" s="17"/>
      <c r="AI12" s="17">
        <v>8.73690756072667E-2</v>
      </c>
      <c r="AJ12" s="17">
        <v>4.8908773133792903E-2</v>
      </c>
      <c r="AK12" s="17">
        <v>7.3388788465308094E-2</v>
      </c>
      <c r="AL12" s="17">
        <v>4.4944183230448999E-2</v>
      </c>
      <c r="AM12" s="17">
        <v>4.6877328706056501E-2</v>
      </c>
      <c r="AN12" s="17">
        <v>3.3950016727097902E-2</v>
      </c>
      <c r="AO12" s="17">
        <v>5.4252646505062799E-2</v>
      </c>
      <c r="AP12" s="17"/>
      <c r="AQ12" s="17">
        <v>2.19214702103138E-2</v>
      </c>
      <c r="AR12" s="17">
        <v>8.2256334285114197E-2</v>
      </c>
      <c r="AS12" s="17"/>
      <c r="AT12" s="17">
        <v>0</v>
      </c>
      <c r="AU12" s="17">
        <v>4.5429618709556398E-2</v>
      </c>
      <c r="AV12" s="17">
        <v>0.107506175591618</v>
      </c>
      <c r="AW12" s="17"/>
      <c r="AX12" s="17">
        <v>5.2403513456055303E-2</v>
      </c>
      <c r="AY12" s="17">
        <v>5.4375401288108201E-2</v>
      </c>
      <c r="AZ12" s="17"/>
      <c r="BA12" s="17">
        <v>2.0599404348595099E-2</v>
      </c>
      <c r="BB12" s="17">
        <v>4.3769004738839802E-2</v>
      </c>
      <c r="BC12" s="17">
        <v>3.8463887017667599E-2</v>
      </c>
      <c r="BD12" s="17">
        <v>5.2740787625376602E-2</v>
      </c>
      <c r="BE12" s="17">
        <v>0.15885077785476001</v>
      </c>
      <c r="BF12" s="17"/>
      <c r="BG12" s="17">
        <v>3.86018253281021E-2</v>
      </c>
      <c r="BH12" s="17">
        <v>0.13284398305546499</v>
      </c>
    </row>
    <row r="13" spans="2:60" x14ac:dyDescent="0.35">
      <c r="B13" s="18" t="s">
        <v>180</v>
      </c>
      <c r="C13" s="17">
        <v>3.08441828116824E-2</v>
      </c>
      <c r="D13" s="17">
        <v>3.8104323259062101E-2</v>
      </c>
      <c r="E13" s="17">
        <v>2.44978250507728E-2</v>
      </c>
      <c r="F13" s="17"/>
      <c r="G13" s="17">
        <v>3.6707502439828503E-2</v>
      </c>
      <c r="H13" s="17">
        <v>3.8946854678898199E-3</v>
      </c>
      <c r="I13" s="17">
        <v>3.1473338128888098E-2</v>
      </c>
      <c r="J13" s="17">
        <v>3.6957648894219298E-2</v>
      </c>
      <c r="K13" s="17">
        <v>4.6904920237594197E-2</v>
      </c>
      <c r="L13" s="17">
        <v>3.0726361385253999E-2</v>
      </c>
      <c r="M13" s="17"/>
      <c r="N13" s="17">
        <v>4.4350567563130598E-2</v>
      </c>
      <c r="O13" s="17">
        <v>3.5755282712509502E-2</v>
      </c>
      <c r="P13" s="17">
        <v>2.9679139367990499E-2</v>
      </c>
      <c r="Q13" s="17">
        <v>1.18679277044968E-2</v>
      </c>
      <c r="R13" s="17">
        <v>2.8262733275543898E-2</v>
      </c>
      <c r="S13" s="17"/>
      <c r="T13" s="17">
        <v>2.4535678024435299E-2</v>
      </c>
      <c r="U13" s="17">
        <v>4.8104369546365502E-2</v>
      </c>
      <c r="V13" s="17">
        <v>4.1253342876101697E-2</v>
      </c>
      <c r="W13" s="17">
        <v>3.9827981071570298E-3</v>
      </c>
      <c r="X13" s="17"/>
      <c r="Y13" s="17">
        <v>1.9435574035373299E-2</v>
      </c>
      <c r="Z13" s="17">
        <v>2.4655640994773499E-2</v>
      </c>
      <c r="AA13" s="17">
        <v>9.9555541329646696E-2</v>
      </c>
      <c r="AB13" s="17">
        <v>8.1066131101864697E-2</v>
      </c>
      <c r="AC13" s="17">
        <v>0</v>
      </c>
      <c r="AD13" s="17">
        <v>3.6404154209296102E-2</v>
      </c>
      <c r="AE13" s="17"/>
      <c r="AF13" s="17">
        <v>3.21794734696456E-2</v>
      </c>
      <c r="AG13" s="17">
        <v>2.73670825670876E-2</v>
      </c>
      <c r="AH13" s="17"/>
      <c r="AI13" s="17">
        <v>2.36152678125808E-2</v>
      </c>
      <c r="AJ13" s="17">
        <v>4.23778273059967E-2</v>
      </c>
      <c r="AK13" s="17">
        <v>1.7603797534370198E-2</v>
      </c>
      <c r="AL13" s="17">
        <v>3.7260225600996497E-2</v>
      </c>
      <c r="AM13" s="17">
        <v>2.6960576979142999E-2</v>
      </c>
      <c r="AN13" s="17">
        <v>2.40070197852921E-2</v>
      </c>
      <c r="AO13" s="17">
        <v>8.0736022517494899E-2</v>
      </c>
      <c r="AP13" s="17"/>
      <c r="AQ13" s="17">
        <v>4.5005147113287404E-3</v>
      </c>
      <c r="AR13" s="17">
        <v>7.0061705087833395E-2</v>
      </c>
      <c r="AS13" s="17"/>
      <c r="AT13" s="17">
        <v>6.6344620470192503E-3</v>
      </c>
      <c r="AU13" s="17">
        <v>1.92659317600711E-2</v>
      </c>
      <c r="AV13" s="17">
        <v>6.7104627409294001E-2</v>
      </c>
      <c r="AW13" s="17"/>
      <c r="AX13" s="17">
        <v>3.5449385995964401E-2</v>
      </c>
      <c r="AY13" s="17">
        <v>2.9084896165359302E-2</v>
      </c>
      <c r="AZ13" s="17"/>
      <c r="BA13" s="17">
        <v>4.18120147316694E-2</v>
      </c>
      <c r="BB13" s="17">
        <v>5.6015309458117496E-3</v>
      </c>
      <c r="BC13" s="17">
        <v>1.6521573488658601E-2</v>
      </c>
      <c r="BD13" s="17">
        <v>2.5000558710219001E-2</v>
      </c>
      <c r="BE13" s="17">
        <v>0.12917458394499401</v>
      </c>
      <c r="BF13" s="17"/>
      <c r="BG13" s="17">
        <v>1.3677029146890399E-2</v>
      </c>
      <c r="BH13" s="17">
        <v>0.103642280230324</v>
      </c>
    </row>
    <row r="14" spans="2:60" x14ac:dyDescent="0.35">
      <c r="B14" s="18" t="s">
        <v>114</v>
      </c>
      <c r="C14" s="19">
        <v>5.8386629659314099E-2</v>
      </c>
      <c r="D14" s="19">
        <v>4.0592645404709297E-2</v>
      </c>
      <c r="E14" s="19">
        <v>7.3193750939104504E-2</v>
      </c>
      <c r="F14" s="19"/>
      <c r="G14" s="19">
        <v>9.5093902007208894E-2</v>
      </c>
      <c r="H14" s="19">
        <v>5.1261183657313102E-2</v>
      </c>
      <c r="I14" s="19">
        <v>5.1949509524540298E-2</v>
      </c>
      <c r="J14" s="19">
        <v>0.111314695884786</v>
      </c>
      <c r="K14" s="19">
        <v>2.7583513629483001E-2</v>
      </c>
      <c r="L14" s="19">
        <v>2.9098177573879402E-2</v>
      </c>
      <c r="M14" s="19"/>
      <c r="N14" s="19">
        <v>0.103567288167837</v>
      </c>
      <c r="O14" s="19">
        <v>8.2208069790066604E-2</v>
      </c>
      <c r="P14" s="19">
        <v>4.0796254868090701E-2</v>
      </c>
      <c r="Q14" s="19">
        <v>7.9779358892082906E-3</v>
      </c>
      <c r="R14" s="19">
        <v>3.0260055765248699E-2</v>
      </c>
      <c r="S14" s="19"/>
      <c r="T14" s="19">
        <v>5.5243119703843699E-2</v>
      </c>
      <c r="U14" s="19">
        <v>4.0939728676018902E-2</v>
      </c>
      <c r="V14" s="19">
        <v>5.8121085237020101E-2</v>
      </c>
      <c r="W14" s="19">
        <v>7.6594063141690302E-2</v>
      </c>
      <c r="X14" s="19"/>
      <c r="Y14" s="19">
        <v>6.27949061793181E-2</v>
      </c>
      <c r="Z14" s="19">
        <v>5.5970539192453601E-2</v>
      </c>
      <c r="AA14" s="19">
        <v>9.3165577801011396E-2</v>
      </c>
      <c r="AB14" s="19">
        <v>6.8017169055055698E-2</v>
      </c>
      <c r="AC14" s="19">
        <v>0</v>
      </c>
      <c r="AD14" s="19">
        <v>4.0737782678324702E-2</v>
      </c>
      <c r="AE14" s="19"/>
      <c r="AF14" s="19">
        <v>4.8162654236288002E-2</v>
      </c>
      <c r="AG14" s="19">
        <v>7.1467175369739205E-2</v>
      </c>
      <c r="AH14" s="19"/>
      <c r="AI14" s="19">
        <v>0.111105938382873</v>
      </c>
      <c r="AJ14" s="19">
        <v>8.9239315407299499E-2</v>
      </c>
      <c r="AK14" s="19">
        <v>9.3970458367859305E-2</v>
      </c>
      <c r="AL14" s="19">
        <v>4.8482749710353497E-2</v>
      </c>
      <c r="AM14" s="19">
        <v>2.15365662894033E-2</v>
      </c>
      <c r="AN14" s="19">
        <v>1.2759581261166501E-2</v>
      </c>
      <c r="AO14" s="19">
        <v>0</v>
      </c>
      <c r="AP14" s="19"/>
      <c r="AQ14" s="19">
        <v>4.2471057044279198E-2</v>
      </c>
      <c r="AR14" s="19">
        <v>5.3425885680820198E-2</v>
      </c>
      <c r="AS14" s="19"/>
      <c r="AT14" s="19">
        <v>1.35139212781204E-2</v>
      </c>
      <c r="AU14" s="19">
        <v>7.9637404115557003E-2</v>
      </c>
      <c r="AV14" s="19">
        <v>1.54173926242437E-2</v>
      </c>
      <c r="AW14" s="19"/>
      <c r="AX14" s="19">
        <v>5.9568888928960798E-2</v>
      </c>
      <c r="AY14" s="19">
        <v>5.79349811950986E-2</v>
      </c>
      <c r="AZ14" s="19"/>
      <c r="BA14" s="19">
        <v>6.16828044794622E-2</v>
      </c>
      <c r="BB14" s="19">
        <v>1.51826061754823E-2</v>
      </c>
      <c r="BC14" s="19">
        <v>4.8142554621056398E-2</v>
      </c>
      <c r="BD14" s="19">
        <v>3.28653897327401E-2</v>
      </c>
      <c r="BE14" s="19">
        <v>4.2536010645923203E-2</v>
      </c>
      <c r="BF14" s="19"/>
      <c r="BG14" s="19">
        <v>2.5552869935953001E-2</v>
      </c>
      <c r="BH14" s="19">
        <v>4.0165811071620802E-2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190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0.309786086243312</v>
      </c>
      <c r="D9" s="17">
        <v>0.30366703997333999</v>
      </c>
      <c r="E9" s="17">
        <v>0.31586279718692101</v>
      </c>
      <c r="F9" s="17"/>
      <c r="G9" s="17">
        <v>0.33580801910472902</v>
      </c>
      <c r="H9" s="17">
        <v>0.34348603888781698</v>
      </c>
      <c r="I9" s="17">
        <v>0.442202563312038</v>
      </c>
      <c r="J9" s="17">
        <v>0.246188498964618</v>
      </c>
      <c r="K9" s="17">
        <v>0.202048934754927</v>
      </c>
      <c r="L9" s="17">
        <v>0.29288442779111901</v>
      </c>
      <c r="M9" s="17"/>
      <c r="N9" s="17">
        <v>0.30412467599475301</v>
      </c>
      <c r="O9" s="17">
        <v>0.31412384709649099</v>
      </c>
      <c r="P9" s="17">
        <v>0.31359051733771398</v>
      </c>
      <c r="Q9" s="17">
        <v>0.21851985815685299</v>
      </c>
      <c r="R9" s="17">
        <v>0.37670090177982901</v>
      </c>
      <c r="S9" s="17"/>
      <c r="T9" s="17">
        <v>0.28392699057827703</v>
      </c>
      <c r="U9" s="17">
        <v>0.29519505403264201</v>
      </c>
      <c r="V9" s="17">
        <v>0.31156171205986999</v>
      </c>
      <c r="W9" s="17">
        <v>0.339412930637851</v>
      </c>
      <c r="X9" s="17"/>
      <c r="Y9" s="17">
        <v>0.373284824686752</v>
      </c>
      <c r="Z9" s="17">
        <v>0.27806618665791799</v>
      </c>
      <c r="AA9" s="17">
        <v>0.231828569563684</v>
      </c>
      <c r="AB9" s="17">
        <v>0.30774079463959297</v>
      </c>
      <c r="AC9" s="17">
        <v>0.27561030875841702</v>
      </c>
      <c r="AD9" s="17">
        <v>0.25998755040275601</v>
      </c>
      <c r="AE9" s="17"/>
      <c r="AF9" s="17">
        <v>0.27715621735583801</v>
      </c>
      <c r="AG9" s="17">
        <v>0.35148138360177</v>
      </c>
      <c r="AH9" s="17"/>
      <c r="AI9" s="17">
        <v>0.200061887337912</v>
      </c>
      <c r="AJ9" s="17">
        <v>0.32096259314609099</v>
      </c>
      <c r="AK9" s="17">
        <v>0.35517988498686298</v>
      </c>
      <c r="AL9" s="17">
        <v>0.28522192602691199</v>
      </c>
      <c r="AM9" s="17">
        <v>0.29693572214793201</v>
      </c>
      <c r="AN9" s="17">
        <v>0.35945023836865297</v>
      </c>
      <c r="AO9" s="17">
        <v>0.21581620062210999</v>
      </c>
      <c r="AP9" s="17"/>
      <c r="AQ9" s="17">
        <v>0.39121601532114703</v>
      </c>
      <c r="AR9" s="17">
        <v>0.225912913605465</v>
      </c>
      <c r="AS9" s="17"/>
      <c r="AT9" s="17">
        <v>0.490382834345652</v>
      </c>
      <c r="AU9" s="17">
        <v>0.25862011204573099</v>
      </c>
      <c r="AV9" s="17">
        <v>0.25252279378432402</v>
      </c>
      <c r="AW9" s="17"/>
      <c r="AX9" s="17">
        <v>0.28158124038445598</v>
      </c>
      <c r="AY9" s="17">
        <v>0.320560943876184</v>
      </c>
      <c r="AZ9" s="17"/>
      <c r="BA9" s="17">
        <v>0.33552204463013502</v>
      </c>
      <c r="BB9" s="17">
        <v>0.37131216376533099</v>
      </c>
      <c r="BC9" s="17">
        <v>0.33860643015117903</v>
      </c>
      <c r="BD9" s="17">
        <v>0.41982886123414198</v>
      </c>
      <c r="BE9" s="17">
        <v>0.10852553423325199</v>
      </c>
      <c r="BF9" s="17"/>
      <c r="BG9" s="17">
        <v>0.36333041338602401</v>
      </c>
      <c r="BH9" s="17">
        <v>0.18482373884290601</v>
      </c>
    </row>
    <row r="10" spans="2:60" x14ac:dyDescent="0.35">
      <c r="B10" s="18" t="s">
        <v>177</v>
      </c>
      <c r="C10" s="17">
        <v>0.38466032133783801</v>
      </c>
      <c r="D10" s="17">
        <v>0.42288216349500801</v>
      </c>
      <c r="E10" s="17">
        <v>0.35042148040004001</v>
      </c>
      <c r="F10" s="17"/>
      <c r="G10" s="17">
        <v>0.33450431010370502</v>
      </c>
      <c r="H10" s="17">
        <v>0.43235701455033199</v>
      </c>
      <c r="I10" s="17">
        <v>0.32804267560375699</v>
      </c>
      <c r="J10" s="17">
        <v>0.404374958965942</v>
      </c>
      <c r="K10" s="17">
        <v>0.44000415280643201</v>
      </c>
      <c r="L10" s="17">
        <v>0.366429667758705</v>
      </c>
      <c r="M10" s="17"/>
      <c r="N10" s="17">
        <v>0.340370945596983</v>
      </c>
      <c r="O10" s="17">
        <v>0.41272493079719302</v>
      </c>
      <c r="P10" s="17">
        <v>0.37260421951476103</v>
      </c>
      <c r="Q10" s="17">
        <v>0.43192205492494401</v>
      </c>
      <c r="R10" s="17">
        <v>0.40327249764032402</v>
      </c>
      <c r="S10" s="17"/>
      <c r="T10" s="17">
        <v>0.39561307472452401</v>
      </c>
      <c r="U10" s="17">
        <v>0.365814911126569</v>
      </c>
      <c r="V10" s="17">
        <v>0.39884516777284701</v>
      </c>
      <c r="W10" s="17">
        <v>0.37072711945138798</v>
      </c>
      <c r="X10" s="17"/>
      <c r="Y10" s="17">
        <v>0.38354005398730101</v>
      </c>
      <c r="Z10" s="17">
        <v>0.40873038141903201</v>
      </c>
      <c r="AA10" s="17">
        <v>0.39371295395638001</v>
      </c>
      <c r="AB10" s="17">
        <v>0.32040027209966399</v>
      </c>
      <c r="AC10" s="17">
        <v>0.36025661524715602</v>
      </c>
      <c r="AD10" s="17">
        <v>0.34287474485717001</v>
      </c>
      <c r="AE10" s="17"/>
      <c r="AF10" s="17">
        <v>0.41346802846941899</v>
      </c>
      <c r="AG10" s="17">
        <v>0.34870578236738398</v>
      </c>
      <c r="AH10" s="17"/>
      <c r="AI10" s="17">
        <v>0.23744446984178899</v>
      </c>
      <c r="AJ10" s="17">
        <v>0.33673451848272901</v>
      </c>
      <c r="AK10" s="17">
        <v>0.38806552084381801</v>
      </c>
      <c r="AL10" s="17">
        <v>0.370085536505185</v>
      </c>
      <c r="AM10" s="17">
        <v>0.45110656966797902</v>
      </c>
      <c r="AN10" s="17">
        <v>0.43315512381379601</v>
      </c>
      <c r="AO10" s="17">
        <v>0.32337050957972702</v>
      </c>
      <c r="AP10" s="17"/>
      <c r="AQ10" s="17">
        <v>0.40444000245391798</v>
      </c>
      <c r="AR10" s="17">
        <v>0.38727527009032098</v>
      </c>
      <c r="AS10" s="17"/>
      <c r="AT10" s="17">
        <v>0.41251844185900499</v>
      </c>
      <c r="AU10" s="17">
        <v>0.38119353164410202</v>
      </c>
      <c r="AV10" s="17">
        <v>0.40514188934198198</v>
      </c>
      <c r="AW10" s="17"/>
      <c r="AX10" s="17">
        <v>0.37235830627031202</v>
      </c>
      <c r="AY10" s="17">
        <v>0.38935995563519898</v>
      </c>
      <c r="AZ10" s="17"/>
      <c r="BA10" s="17">
        <v>0.32068927180868401</v>
      </c>
      <c r="BB10" s="17">
        <v>0.43014926426761702</v>
      </c>
      <c r="BC10" s="17">
        <v>0.411950438837484</v>
      </c>
      <c r="BD10" s="17">
        <v>0.37387955170551701</v>
      </c>
      <c r="BE10" s="17">
        <v>0.32188850051854501</v>
      </c>
      <c r="BF10" s="17"/>
      <c r="BG10" s="17">
        <v>0.40573799217802797</v>
      </c>
      <c r="BH10" s="17">
        <v>0.33463113292003899</v>
      </c>
    </row>
    <row r="11" spans="2:60" ht="29" x14ac:dyDescent="0.35">
      <c r="B11" s="18" t="s">
        <v>178</v>
      </c>
      <c r="C11" s="17">
        <v>0.211212244741874</v>
      </c>
      <c r="D11" s="17">
        <v>0.19973570855518699</v>
      </c>
      <c r="E11" s="17">
        <v>0.225527487534746</v>
      </c>
      <c r="F11" s="17"/>
      <c r="G11" s="17">
        <v>0.19821192868771201</v>
      </c>
      <c r="H11" s="17">
        <v>0.16409769764922</v>
      </c>
      <c r="I11" s="17">
        <v>0.145267770944396</v>
      </c>
      <c r="J11" s="17">
        <v>0.22896489833523201</v>
      </c>
      <c r="K11" s="17">
        <v>0.25273715262369201</v>
      </c>
      <c r="L11" s="17">
        <v>0.263229544693449</v>
      </c>
      <c r="M11" s="17"/>
      <c r="N11" s="17">
        <v>0.238106626065549</v>
      </c>
      <c r="O11" s="17">
        <v>0.16352317448332401</v>
      </c>
      <c r="P11" s="17">
        <v>0.23923904883755701</v>
      </c>
      <c r="Q11" s="17">
        <v>0.26011226740546101</v>
      </c>
      <c r="R11" s="17">
        <v>0.12757946401140599</v>
      </c>
      <c r="S11" s="17"/>
      <c r="T11" s="17">
        <v>0.23039789384689999</v>
      </c>
      <c r="U11" s="17">
        <v>0.21524428307419799</v>
      </c>
      <c r="V11" s="17">
        <v>0.2090021193952</v>
      </c>
      <c r="W11" s="17">
        <v>0.19663817679710099</v>
      </c>
      <c r="X11" s="17"/>
      <c r="Y11" s="17">
        <v>0.16665330803129</v>
      </c>
      <c r="Z11" s="17">
        <v>0.22469860904755901</v>
      </c>
      <c r="AA11" s="17">
        <v>0.11872862112911101</v>
      </c>
      <c r="AB11" s="17">
        <v>0.30531949756717802</v>
      </c>
      <c r="AC11" s="17">
        <v>0.36413307599442701</v>
      </c>
      <c r="AD11" s="17">
        <v>0.25403295724688102</v>
      </c>
      <c r="AE11" s="17"/>
      <c r="AF11" s="17">
        <v>0.209037479181368</v>
      </c>
      <c r="AG11" s="17">
        <v>0.21497105793959101</v>
      </c>
      <c r="AH11" s="17"/>
      <c r="AI11" s="17">
        <v>0.38635411230317501</v>
      </c>
      <c r="AJ11" s="17">
        <v>0.23592201139775401</v>
      </c>
      <c r="AK11" s="17">
        <v>0.161707427830483</v>
      </c>
      <c r="AL11" s="17">
        <v>0.212244434312747</v>
      </c>
      <c r="AM11" s="17">
        <v>0.17786763605647399</v>
      </c>
      <c r="AN11" s="17">
        <v>0.178003721114526</v>
      </c>
      <c r="AO11" s="17">
        <v>0.39039490265794402</v>
      </c>
      <c r="AP11" s="17"/>
      <c r="AQ11" s="17">
        <v>0.15319006390592699</v>
      </c>
      <c r="AR11" s="17">
        <v>0.268443535851424</v>
      </c>
      <c r="AS11" s="17"/>
      <c r="AT11" s="17">
        <v>7.0628399015642607E-2</v>
      </c>
      <c r="AU11" s="17">
        <v>0.25822974574632601</v>
      </c>
      <c r="AV11" s="17">
        <v>0.243717408419899</v>
      </c>
      <c r="AW11" s="17"/>
      <c r="AX11" s="17">
        <v>0.23532144517350401</v>
      </c>
      <c r="AY11" s="17">
        <v>0.20200201173464</v>
      </c>
      <c r="AZ11" s="17"/>
      <c r="BA11" s="17">
        <v>0.277932020480746</v>
      </c>
      <c r="BB11" s="17">
        <v>0.14685576082915799</v>
      </c>
      <c r="BC11" s="17">
        <v>0.17234751823635</v>
      </c>
      <c r="BD11" s="17">
        <v>0.13122420942601701</v>
      </c>
      <c r="BE11" s="17">
        <v>0.38499707491831198</v>
      </c>
      <c r="BF11" s="17"/>
      <c r="BG11" s="17">
        <v>0.17608779499032301</v>
      </c>
      <c r="BH11" s="17">
        <v>0.32279917230593902</v>
      </c>
    </row>
    <row r="12" spans="2:60" x14ac:dyDescent="0.35">
      <c r="B12" s="18" t="s">
        <v>179</v>
      </c>
      <c r="C12" s="17">
        <v>3.7167473469033298E-2</v>
      </c>
      <c r="D12" s="17">
        <v>3.1318391957676897E-2</v>
      </c>
      <c r="E12" s="17">
        <v>4.3302143299345897E-2</v>
      </c>
      <c r="F12" s="17"/>
      <c r="G12" s="17">
        <v>7.9724556953326295E-2</v>
      </c>
      <c r="H12" s="17">
        <v>5.1246668271801802E-3</v>
      </c>
      <c r="I12" s="17">
        <v>3.0261223079788398E-2</v>
      </c>
      <c r="J12" s="17">
        <v>4.2732686905279198E-2</v>
      </c>
      <c r="K12" s="17">
        <v>3.5083776555824203E-2</v>
      </c>
      <c r="L12" s="17">
        <v>3.8517859922323101E-2</v>
      </c>
      <c r="M12" s="17"/>
      <c r="N12" s="17">
        <v>2.9700349690684101E-2</v>
      </c>
      <c r="O12" s="17">
        <v>5.7992445261018703E-2</v>
      </c>
      <c r="P12" s="17">
        <v>3.4129188750207699E-2</v>
      </c>
      <c r="Q12" s="17">
        <v>2.54513957487527E-2</v>
      </c>
      <c r="R12" s="17">
        <v>3.3748110701919999E-2</v>
      </c>
      <c r="S12" s="17"/>
      <c r="T12" s="17">
        <v>3.0290536310147401E-2</v>
      </c>
      <c r="U12" s="17">
        <v>4.1165925258331702E-2</v>
      </c>
      <c r="V12" s="17">
        <v>4.4896150429229398E-2</v>
      </c>
      <c r="W12" s="17">
        <v>2.6669854372386802E-2</v>
      </c>
      <c r="X12" s="17"/>
      <c r="Y12" s="17">
        <v>2.3117487719405701E-2</v>
      </c>
      <c r="Z12" s="17">
        <v>4.1013913101753501E-2</v>
      </c>
      <c r="AA12" s="17">
        <v>8.4268334635726597E-2</v>
      </c>
      <c r="AB12" s="17">
        <v>5.5474202902897597E-2</v>
      </c>
      <c r="AC12" s="17">
        <v>0</v>
      </c>
      <c r="AD12" s="17">
        <v>4.16184217382079E-2</v>
      </c>
      <c r="AE12" s="17"/>
      <c r="AF12" s="17">
        <v>3.9173688622244698E-2</v>
      </c>
      <c r="AG12" s="17">
        <v>3.4797706702821903E-2</v>
      </c>
      <c r="AH12" s="17"/>
      <c r="AI12" s="17">
        <v>2.8088101351762099E-2</v>
      </c>
      <c r="AJ12" s="17">
        <v>6.0965703894159597E-2</v>
      </c>
      <c r="AK12" s="17">
        <v>2.0542849650070399E-2</v>
      </c>
      <c r="AL12" s="17">
        <v>6.4228293475422096E-2</v>
      </c>
      <c r="AM12" s="17">
        <v>3.3402006010798402E-2</v>
      </c>
      <c r="AN12" s="17">
        <v>9.3630682348037706E-3</v>
      </c>
      <c r="AO12" s="17">
        <v>0</v>
      </c>
      <c r="AP12" s="17"/>
      <c r="AQ12" s="17">
        <v>1.6822845694052499E-2</v>
      </c>
      <c r="AR12" s="17">
        <v>5.1992267308844702E-2</v>
      </c>
      <c r="AS12" s="17"/>
      <c r="AT12" s="17">
        <v>4.9200747562775501E-3</v>
      </c>
      <c r="AU12" s="17">
        <v>3.9919020207831502E-2</v>
      </c>
      <c r="AV12" s="17">
        <v>5.0474776446110398E-2</v>
      </c>
      <c r="AW12" s="17"/>
      <c r="AX12" s="17">
        <v>3.8132316904507003E-2</v>
      </c>
      <c r="AY12" s="17">
        <v>3.6798882528765002E-2</v>
      </c>
      <c r="AZ12" s="17"/>
      <c r="BA12" s="17">
        <v>2.64169636858138E-2</v>
      </c>
      <c r="BB12" s="17">
        <v>3.1569167357402103E-2</v>
      </c>
      <c r="BC12" s="17">
        <v>3.7422934287648597E-2</v>
      </c>
      <c r="BD12" s="17">
        <v>4.2201987901583797E-2</v>
      </c>
      <c r="BE12" s="17">
        <v>6.7358953997030194E-2</v>
      </c>
      <c r="BF12" s="17"/>
      <c r="BG12" s="17">
        <v>3.0420146214035E-2</v>
      </c>
      <c r="BH12" s="17">
        <v>6.1193162693094001E-2</v>
      </c>
    </row>
    <row r="13" spans="2:60" x14ac:dyDescent="0.35">
      <c r="B13" s="18" t="s">
        <v>180</v>
      </c>
      <c r="C13" s="17">
        <v>1.8308336532854099E-2</v>
      </c>
      <c r="D13" s="17">
        <v>2.3747923112315598E-2</v>
      </c>
      <c r="E13" s="17">
        <v>1.05910353487246E-2</v>
      </c>
      <c r="F13" s="17"/>
      <c r="G13" s="17">
        <v>1.6244448095605001E-2</v>
      </c>
      <c r="H13" s="17">
        <v>7.99420111154742E-3</v>
      </c>
      <c r="I13" s="17">
        <v>2.0043056444686801E-2</v>
      </c>
      <c r="J13" s="17">
        <v>1.9515517043592199E-2</v>
      </c>
      <c r="K13" s="17">
        <v>2.9969636750573601E-2</v>
      </c>
      <c r="L13" s="17">
        <v>1.6407676880837101E-2</v>
      </c>
      <c r="M13" s="17"/>
      <c r="N13" s="17">
        <v>2.5120717124077901E-2</v>
      </c>
      <c r="O13" s="17">
        <v>3.6164654395950098E-3</v>
      </c>
      <c r="P13" s="17">
        <v>1.28930547621233E-2</v>
      </c>
      <c r="Q13" s="17">
        <v>4.8815563934952698E-2</v>
      </c>
      <c r="R13" s="17">
        <v>2.0434085340467801E-2</v>
      </c>
      <c r="S13" s="17"/>
      <c r="T13" s="17">
        <v>1.22036518667247E-2</v>
      </c>
      <c r="U13" s="17">
        <v>3.5277062635025801E-2</v>
      </c>
      <c r="V13" s="17">
        <v>8.4250028327026508E-3</v>
      </c>
      <c r="W13" s="17">
        <v>2.3472132130113899E-2</v>
      </c>
      <c r="X13" s="17"/>
      <c r="Y13" s="17">
        <v>1.6777569723719601E-2</v>
      </c>
      <c r="Z13" s="17">
        <v>1.06959251990183E-2</v>
      </c>
      <c r="AA13" s="17">
        <v>8.2710813546987894E-2</v>
      </c>
      <c r="AB13" s="17">
        <v>0</v>
      </c>
      <c r="AC13" s="17">
        <v>0</v>
      </c>
      <c r="AD13" s="17">
        <v>4.3713222891654802E-2</v>
      </c>
      <c r="AE13" s="17"/>
      <c r="AF13" s="17">
        <v>2.2087656526073401E-2</v>
      </c>
      <c r="AG13" s="17">
        <v>1.3175754147797101E-2</v>
      </c>
      <c r="AH13" s="17"/>
      <c r="AI13" s="17">
        <v>2.71920281043934E-2</v>
      </c>
      <c r="AJ13" s="17">
        <v>1.35238606966833E-2</v>
      </c>
      <c r="AK13" s="17">
        <v>1.37569582306411E-2</v>
      </c>
      <c r="AL13" s="17">
        <v>2.4204156610299E-2</v>
      </c>
      <c r="AM13" s="17">
        <v>2.8968268718836E-2</v>
      </c>
      <c r="AN13" s="17">
        <v>0</v>
      </c>
      <c r="AO13" s="17">
        <v>0</v>
      </c>
      <c r="AP13" s="17"/>
      <c r="AQ13" s="17">
        <v>1.06783487039952E-2</v>
      </c>
      <c r="AR13" s="17">
        <v>3.33734733087927E-2</v>
      </c>
      <c r="AS13" s="17"/>
      <c r="AT13" s="17">
        <v>1.16625059708382E-2</v>
      </c>
      <c r="AU13" s="17">
        <v>1.14371488850625E-2</v>
      </c>
      <c r="AV13" s="17">
        <v>3.6335454895123499E-2</v>
      </c>
      <c r="AW13" s="17"/>
      <c r="AX13" s="17">
        <v>2.0371009289975501E-2</v>
      </c>
      <c r="AY13" s="17">
        <v>1.7520351184080799E-2</v>
      </c>
      <c r="AZ13" s="17"/>
      <c r="BA13" s="17">
        <v>1.02747120331601E-2</v>
      </c>
      <c r="BB13" s="17">
        <v>1.09257424122952E-2</v>
      </c>
      <c r="BC13" s="17">
        <v>1.2378607218443799E-2</v>
      </c>
      <c r="BD13" s="17">
        <v>0</v>
      </c>
      <c r="BE13" s="17">
        <v>7.5747546120691095E-2</v>
      </c>
      <c r="BF13" s="17"/>
      <c r="BG13" s="17">
        <v>1.07805525637794E-2</v>
      </c>
      <c r="BH13" s="17">
        <v>5.7182367816062403E-2</v>
      </c>
    </row>
    <row r="14" spans="2:60" x14ac:dyDescent="0.35">
      <c r="B14" s="18" t="s">
        <v>114</v>
      </c>
      <c r="C14" s="19">
        <v>3.8865537675088303E-2</v>
      </c>
      <c r="D14" s="19">
        <v>1.8648772906472402E-2</v>
      </c>
      <c r="E14" s="19">
        <v>5.4295056230221801E-2</v>
      </c>
      <c r="F14" s="19"/>
      <c r="G14" s="19">
        <v>3.55067370549235E-2</v>
      </c>
      <c r="H14" s="19">
        <v>4.6940380973902802E-2</v>
      </c>
      <c r="I14" s="19">
        <v>3.41827106153334E-2</v>
      </c>
      <c r="J14" s="19">
        <v>5.8223439785336201E-2</v>
      </c>
      <c r="K14" s="19">
        <v>4.0156346508551002E-2</v>
      </c>
      <c r="L14" s="19">
        <v>2.2530822953566301E-2</v>
      </c>
      <c r="M14" s="19"/>
      <c r="N14" s="19">
        <v>6.2576685527952702E-2</v>
      </c>
      <c r="O14" s="19">
        <v>4.8019136922378101E-2</v>
      </c>
      <c r="P14" s="19">
        <v>2.7543970797636999E-2</v>
      </c>
      <c r="Q14" s="19">
        <v>1.51788598290373E-2</v>
      </c>
      <c r="R14" s="19">
        <v>3.8264940526053302E-2</v>
      </c>
      <c r="S14" s="19"/>
      <c r="T14" s="19">
        <v>4.75678526734261E-2</v>
      </c>
      <c r="U14" s="19">
        <v>4.7302763873233698E-2</v>
      </c>
      <c r="V14" s="19">
        <v>2.7269847510149998E-2</v>
      </c>
      <c r="W14" s="19">
        <v>4.3079786611159097E-2</v>
      </c>
      <c r="X14" s="19"/>
      <c r="Y14" s="19">
        <v>3.6626755851532002E-2</v>
      </c>
      <c r="Z14" s="19">
        <v>3.6794984574719303E-2</v>
      </c>
      <c r="AA14" s="19">
        <v>8.8750707168110204E-2</v>
      </c>
      <c r="AB14" s="19">
        <v>1.10652327906667E-2</v>
      </c>
      <c r="AC14" s="19">
        <v>0</v>
      </c>
      <c r="AD14" s="19">
        <v>5.7773102863329998E-2</v>
      </c>
      <c r="AE14" s="19"/>
      <c r="AF14" s="19">
        <v>3.9076929845056403E-2</v>
      </c>
      <c r="AG14" s="19">
        <v>3.6868315240635899E-2</v>
      </c>
      <c r="AH14" s="19"/>
      <c r="AI14" s="19">
        <v>0.120859401060968</v>
      </c>
      <c r="AJ14" s="19">
        <v>3.1891312382582297E-2</v>
      </c>
      <c r="AK14" s="19">
        <v>6.0747358458123901E-2</v>
      </c>
      <c r="AL14" s="19">
        <v>4.4015653069434897E-2</v>
      </c>
      <c r="AM14" s="19">
        <v>1.17197973979803E-2</v>
      </c>
      <c r="AN14" s="19">
        <v>2.00278484682208E-2</v>
      </c>
      <c r="AO14" s="19">
        <v>7.0418387140219502E-2</v>
      </c>
      <c r="AP14" s="19"/>
      <c r="AQ14" s="19">
        <v>2.3652723920960302E-2</v>
      </c>
      <c r="AR14" s="19">
        <v>3.3002539835152701E-2</v>
      </c>
      <c r="AS14" s="19"/>
      <c r="AT14" s="19">
        <v>9.8877440525844094E-3</v>
      </c>
      <c r="AU14" s="19">
        <v>5.0600441470947E-2</v>
      </c>
      <c r="AV14" s="19">
        <v>1.1807677112560601E-2</v>
      </c>
      <c r="AW14" s="19"/>
      <c r="AX14" s="19">
        <v>5.2235681977245201E-2</v>
      </c>
      <c r="AY14" s="19">
        <v>3.3757855041131997E-2</v>
      </c>
      <c r="AZ14" s="19"/>
      <c r="BA14" s="19">
        <v>2.9164987361461701E-2</v>
      </c>
      <c r="BB14" s="19">
        <v>9.1879013681970302E-3</v>
      </c>
      <c r="BC14" s="19">
        <v>2.7294071268894101E-2</v>
      </c>
      <c r="BD14" s="19">
        <v>3.28653897327401E-2</v>
      </c>
      <c r="BE14" s="19">
        <v>4.1482390212168999E-2</v>
      </c>
      <c r="BF14" s="19"/>
      <c r="BG14" s="19">
        <v>1.3643100667810101E-2</v>
      </c>
      <c r="BH14" s="19">
        <v>3.9370425421959503E-2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191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0.35688746908927299</v>
      </c>
      <c r="D9" s="17">
        <v>0.36051062599753803</v>
      </c>
      <c r="E9" s="17">
        <v>0.35672153457989098</v>
      </c>
      <c r="F9" s="17"/>
      <c r="G9" s="17">
        <v>0.36610967248717802</v>
      </c>
      <c r="H9" s="17">
        <v>0.33992126869156603</v>
      </c>
      <c r="I9" s="17">
        <v>0.41584063950630501</v>
      </c>
      <c r="J9" s="17">
        <v>0.29354170317594802</v>
      </c>
      <c r="K9" s="17">
        <v>0.32110009595295302</v>
      </c>
      <c r="L9" s="17">
        <v>0.39335975852505101</v>
      </c>
      <c r="M9" s="17"/>
      <c r="N9" s="17">
        <v>0.32045297268810302</v>
      </c>
      <c r="O9" s="17">
        <v>0.36520525385206398</v>
      </c>
      <c r="P9" s="17">
        <v>0.34088856450541399</v>
      </c>
      <c r="Q9" s="17">
        <v>0.33696008342165801</v>
      </c>
      <c r="R9" s="17">
        <v>0.461541645141894</v>
      </c>
      <c r="S9" s="17"/>
      <c r="T9" s="17">
        <v>0.34172306370003802</v>
      </c>
      <c r="U9" s="17">
        <v>0.34501326492122703</v>
      </c>
      <c r="V9" s="17">
        <v>0.33140568565081002</v>
      </c>
      <c r="W9" s="17">
        <v>0.41891551375458203</v>
      </c>
      <c r="X9" s="17"/>
      <c r="Y9" s="17">
        <v>0.41611952638980498</v>
      </c>
      <c r="Z9" s="17">
        <v>0.34078627626046998</v>
      </c>
      <c r="AA9" s="17">
        <v>0.16341696811973</v>
      </c>
      <c r="AB9" s="17">
        <v>0.29656433648927299</v>
      </c>
      <c r="AC9" s="17">
        <v>0.44186863579788599</v>
      </c>
      <c r="AD9" s="17">
        <v>0.32859367116343602</v>
      </c>
      <c r="AE9" s="17"/>
      <c r="AF9" s="17">
        <v>0.34169242379057202</v>
      </c>
      <c r="AG9" s="17">
        <v>0.38308822444039797</v>
      </c>
      <c r="AH9" s="17"/>
      <c r="AI9" s="17">
        <v>0.22568253599249299</v>
      </c>
      <c r="AJ9" s="17">
        <v>0.368843614418077</v>
      </c>
      <c r="AK9" s="17">
        <v>0.35781408451309399</v>
      </c>
      <c r="AL9" s="17">
        <v>0.35410609648057301</v>
      </c>
      <c r="AM9" s="17">
        <v>0.38064944859907501</v>
      </c>
      <c r="AN9" s="17">
        <v>0.35067481151743901</v>
      </c>
      <c r="AO9" s="17">
        <v>0.348837801472826</v>
      </c>
      <c r="AP9" s="17"/>
      <c r="AQ9" s="17">
        <v>0.49712122578576601</v>
      </c>
      <c r="AR9" s="17">
        <v>0.222739426483438</v>
      </c>
      <c r="AS9" s="17"/>
      <c r="AT9" s="17">
        <v>0.62110137203115201</v>
      </c>
      <c r="AU9" s="17">
        <v>0.30936098775890603</v>
      </c>
      <c r="AV9" s="17">
        <v>0.25901965136386701</v>
      </c>
      <c r="AW9" s="17"/>
      <c r="AX9" s="17">
        <v>0.35264233904585501</v>
      </c>
      <c r="AY9" s="17">
        <v>0.35850920005280201</v>
      </c>
      <c r="AZ9" s="17"/>
      <c r="BA9" s="17">
        <v>0.35678160383380603</v>
      </c>
      <c r="BB9" s="17">
        <v>0.42556815231488598</v>
      </c>
      <c r="BC9" s="17">
        <v>0.44891230231934298</v>
      </c>
      <c r="BD9" s="17">
        <v>0.39013536663881598</v>
      </c>
      <c r="BE9" s="17">
        <v>4.3704784516218398E-2</v>
      </c>
      <c r="BF9" s="17"/>
      <c r="BG9" s="17">
        <v>0.41022768760852102</v>
      </c>
      <c r="BH9" s="17">
        <v>0.12861242650154101</v>
      </c>
    </row>
    <row r="10" spans="2:60" x14ac:dyDescent="0.35">
      <c r="B10" s="18" t="s">
        <v>177</v>
      </c>
      <c r="C10" s="17">
        <v>0.27234705255618102</v>
      </c>
      <c r="D10" s="17">
        <v>0.277270262055269</v>
      </c>
      <c r="E10" s="17">
        <v>0.26827087872266703</v>
      </c>
      <c r="F10" s="17"/>
      <c r="G10" s="17">
        <v>0.27447895805528</v>
      </c>
      <c r="H10" s="17">
        <v>0.23651716757331501</v>
      </c>
      <c r="I10" s="17">
        <v>0.31602901675233003</v>
      </c>
      <c r="J10" s="17">
        <v>0.23823618026309501</v>
      </c>
      <c r="K10" s="17">
        <v>0.28593013442732601</v>
      </c>
      <c r="L10" s="17">
        <v>0.279932121377996</v>
      </c>
      <c r="M10" s="17"/>
      <c r="N10" s="17">
        <v>0.25869407454606502</v>
      </c>
      <c r="O10" s="17">
        <v>0.295448338874712</v>
      </c>
      <c r="P10" s="17">
        <v>0.27679290307688798</v>
      </c>
      <c r="Q10" s="17">
        <v>0.22978445647089499</v>
      </c>
      <c r="R10" s="17">
        <v>0.30752211226931597</v>
      </c>
      <c r="S10" s="17"/>
      <c r="T10" s="17">
        <v>0.303234901789317</v>
      </c>
      <c r="U10" s="17">
        <v>0.31332185056634299</v>
      </c>
      <c r="V10" s="17">
        <v>0.27102640583993998</v>
      </c>
      <c r="W10" s="17">
        <v>0.21489462155150399</v>
      </c>
      <c r="X10" s="17"/>
      <c r="Y10" s="17">
        <v>0.241805195746292</v>
      </c>
      <c r="Z10" s="17">
        <v>0.27746098194591401</v>
      </c>
      <c r="AA10" s="17">
        <v>0.45427886303834902</v>
      </c>
      <c r="AB10" s="17">
        <v>0.347468315366536</v>
      </c>
      <c r="AC10" s="17">
        <v>0.36413307599442701</v>
      </c>
      <c r="AD10" s="17">
        <v>0.24269016113605399</v>
      </c>
      <c r="AE10" s="17"/>
      <c r="AF10" s="17">
        <v>0.28209472991787499</v>
      </c>
      <c r="AG10" s="17">
        <v>0.25908878544429098</v>
      </c>
      <c r="AH10" s="17"/>
      <c r="AI10" s="17">
        <v>0.26011038812884002</v>
      </c>
      <c r="AJ10" s="17">
        <v>0.24886237755674001</v>
      </c>
      <c r="AK10" s="17">
        <v>0.32872060295914401</v>
      </c>
      <c r="AL10" s="17">
        <v>0.17657177868080301</v>
      </c>
      <c r="AM10" s="17">
        <v>0.27473149261369401</v>
      </c>
      <c r="AN10" s="17">
        <v>0.33525223944468002</v>
      </c>
      <c r="AO10" s="17">
        <v>0.25329848375528102</v>
      </c>
      <c r="AP10" s="17"/>
      <c r="AQ10" s="17">
        <v>0.30524875337402502</v>
      </c>
      <c r="AR10" s="17">
        <v>0.20424773330500201</v>
      </c>
      <c r="AS10" s="17"/>
      <c r="AT10" s="17">
        <v>0.26544494912839001</v>
      </c>
      <c r="AU10" s="17">
        <v>0.31142365444534498</v>
      </c>
      <c r="AV10" s="17">
        <v>0.207291949489255</v>
      </c>
      <c r="AW10" s="17"/>
      <c r="AX10" s="17">
        <v>0.30117938328816202</v>
      </c>
      <c r="AY10" s="17">
        <v>0.26133248220839</v>
      </c>
      <c r="AZ10" s="17"/>
      <c r="BA10" s="17">
        <v>0.25164797349422002</v>
      </c>
      <c r="BB10" s="17">
        <v>0.33168383097095899</v>
      </c>
      <c r="BC10" s="17">
        <v>0.29340470350557801</v>
      </c>
      <c r="BD10" s="17">
        <v>0.37822032907640601</v>
      </c>
      <c r="BE10" s="17">
        <v>9.3278517864406399E-2</v>
      </c>
      <c r="BF10" s="17"/>
      <c r="BG10" s="17">
        <v>0.31383459628805699</v>
      </c>
      <c r="BH10" s="17">
        <v>0.163115704710907</v>
      </c>
    </row>
    <row r="11" spans="2:60" ht="29" x14ac:dyDescent="0.35">
      <c r="B11" s="18" t="s">
        <v>178</v>
      </c>
      <c r="C11" s="17">
        <v>0.20978314037909501</v>
      </c>
      <c r="D11" s="17">
        <v>0.19078514296048599</v>
      </c>
      <c r="E11" s="17">
        <v>0.228422062349183</v>
      </c>
      <c r="F11" s="17"/>
      <c r="G11" s="17">
        <v>0.230482905844661</v>
      </c>
      <c r="H11" s="17">
        <v>0.30253164276343097</v>
      </c>
      <c r="I11" s="17">
        <v>0.15775237156088301</v>
      </c>
      <c r="J11" s="17">
        <v>0.23025263076046301</v>
      </c>
      <c r="K11" s="17">
        <v>0.18785844220440201</v>
      </c>
      <c r="L11" s="17">
        <v>0.167224692945733</v>
      </c>
      <c r="M11" s="17"/>
      <c r="N11" s="17">
        <v>0.24378133263294999</v>
      </c>
      <c r="O11" s="17">
        <v>0.214193264929227</v>
      </c>
      <c r="P11" s="17">
        <v>0.19819637334461099</v>
      </c>
      <c r="Q11" s="17">
        <v>0.26526330682902499</v>
      </c>
      <c r="R11" s="17">
        <v>0.11342956138044499</v>
      </c>
      <c r="S11" s="17"/>
      <c r="T11" s="17">
        <v>0.20353573289868801</v>
      </c>
      <c r="U11" s="17">
        <v>0.16720352306202499</v>
      </c>
      <c r="V11" s="17">
        <v>0.25518205075830303</v>
      </c>
      <c r="W11" s="17">
        <v>0.18070797333205299</v>
      </c>
      <c r="X11" s="17"/>
      <c r="Y11" s="17">
        <v>0.20826308798788401</v>
      </c>
      <c r="Z11" s="17">
        <v>0.216271548570761</v>
      </c>
      <c r="AA11" s="17">
        <v>0.11557454163995</v>
      </c>
      <c r="AB11" s="17">
        <v>0.14174745573710201</v>
      </c>
      <c r="AC11" s="17">
        <v>0</v>
      </c>
      <c r="AD11" s="17">
        <v>0.26817173059193</v>
      </c>
      <c r="AE11" s="17"/>
      <c r="AF11" s="17">
        <v>0.22832009098925701</v>
      </c>
      <c r="AG11" s="17">
        <v>0.18409853859522499</v>
      </c>
      <c r="AH11" s="17"/>
      <c r="AI11" s="17">
        <v>0.30499419518985299</v>
      </c>
      <c r="AJ11" s="17">
        <v>0.200067281858824</v>
      </c>
      <c r="AK11" s="17">
        <v>0.16667259710000201</v>
      </c>
      <c r="AL11" s="17">
        <v>0.31122365883910902</v>
      </c>
      <c r="AM11" s="17">
        <v>0.20340497037705901</v>
      </c>
      <c r="AN11" s="17">
        <v>0.17053936133456199</v>
      </c>
      <c r="AO11" s="17">
        <v>0.15531832099252299</v>
      </c>
      <c r="AP11" s="17"/>
      <c r="AQ11" s="17">
        <v>0.134806163530272</v>
      </c>
      <c r="AR11" s="17">
        <v>0.29108226506719098</v>
      </c>
      <c r="AS11" s="17"/>
      <c r="AT11" s="17">
        <v>7.2570651321600094E-2</v>
      </c>
      <c r="AU11" s="17">
        <v>0.24392085165090099</v>
      </c>
      <c r="AV11" s="17">
        <v>0.26530066007661002</v>
      </c>
      <c r="AW11" s="17"/>
      <c r="AX11" s="17">
        <v>0.19252141380298801</v>
      </c>
      <c r="AY11" s="17">
        <v>0.21637749112598001</v>
      </c>
      <c r="AZ11" s="17"/>
      <c r="BA11" s="17">
        <v>0.20985696522080399</v>
      </c>
      <c r="BB11" s="17">
        <v>0.182059073169727</v>
      </c>
      <c r="BC11" s="17">
        <v>0.17895138678195199</v>
      </c>
      <c r="BD11" s="17">
        <v>0.122459314210698</v>
      </c>
      <c r="BE11" s="17">
        <v>0.33083765063918602</v>
      </c>
      <c r="BF11" s="17"/>
      <c r="BG11" s="17">
        <v>0.18825843323847899</v>
      </c>
      <c r="BH11" s="17">
        <v>0.27976562033931501</v>
      </c>
    </row>
    <row r="12" spans="2:60" x14ac:dyDescent="0.35">
      <c r="B12" s="18" t="s">
        <v>179</v>
      </c>
      <c r="C12" s="17">
        <v>6.9049010918563206E-2</v>
      </c>
      <c r="D12" s="17">
        <v>8.1950892427410493E-2</v>
      </c>
      <c r="E12" s="17">
        <v>5.5122299770261202E-2</v>
      </c>
      <c r="F12" s="17"/>
      <c r="G12" s="17">
        <v>3.7443797255951802E-2</v>
      </c>
      <c r="H12" s="17">
        <v>4.6559652448161702E-2</v>
      </c>
      <c r="I12" s="17">
        <v>3.9602033085003999E-2</v>
      </c>
      <c r="J12" s="17">
        <v>0.10167912845139999</v>
      </c>
      <c r="K12" s="17">
        <v>7.6194919800095101E-2</v>
      </c>
      <c r="L12" s="17">
        <v>9.9127526363014404E-2</v>
      </c>
      <c r="M12" s="17"/>
      <c r="N12" s="17">
        <v>8.4427364691005397E-2</v>
      </c>
      <c r="O12" s="17">
        <v>3.8865484220825502E-2</v>
      </c>
      <c r="P12" s="17">
        <v>8.5614963475044603E-2</v>
      </c>
      <c r="Q12" s="17">
        <v>6.8626276018519297E-2</v>
      </c>
      <c r="R12" s="17">
        <v>5.8983892167551899E-2</v>
      </c>
      <c r="S12" s="17"/>
      <c r="T12" s="17">
        <v>4.5036298669685601E-2</v>
      </c>
      <c r="U12" s="17">
        <v>6.2333252345833798E-2</v>
      </c>
      <c r="V12" s="17">
        <v>7.8057300181146802E-2</v>
      </c>
      <c r="W12" s="17">
        <v>7.8945547828457502E-2</v>
      </c>
      <c r="X12" s="17"/>
      <c r="Y12" s="17">
        <v>4.6565729379604098E-2</v>
      </c>
      <c r="Z12" s="17">
        <v>6.9813239954083894E-2</v>
      </c>
      <c r="AA12" s="17">
        <v>0.16768921959441599</v>
      </c>
      <c r="AB12" s="17">
        <v>9.8597135372362796E-2</v>
      </c>
      <c r="AC12" s="17">
        <v>0.193998288207686</v>
      </c>
      <c r="AD12" s="17">
        <v>8.1172634460237703E-2</v>
      </c>
      <c r="AE12" s="17"/>
      <c r="AF12" s="17">
        <v>7.2651680751591202E-2</v>
      </c>
      <c r="AG12" s="17">
        <v>6.4823291751130899E-2</v>
      </c>
      <c r="AH12" s="17"/>
      <c r="AI12" s="17">
        <v>0.12389104357217701</v>
      </c>
      <c r="AJ12" s="17">
        <v>6.8391401619551706E-2</v>
      </c>
      <c r="AK12" s="17">
        <v>5.6215916122613001E-2</v>
      </c>
      <c r="AL12" s="17">
        <v>8.5472477969390503E-2</v>
      </c>
      <c r="AM12" s="17">
        <v>5.9565042148090497E-2</v>
      </c>
      <c r="AN12" s="17">
        <v>4.0698807451508397E-2</v>
      </c>
      <c r="AO12" s="17">
        <v>0.161809371261875</v>
      </c>
      <c r="AP12" s="17"/>
      <c r="AQ12" s="17">
        <v>3.1907874715513297E-2</v>
      </c>
      <c r="AR12" s="17">
        <v>0.126456614616555</v>
      </c>
      <c r="AS12" s="17"/>
      <c r="AT12" s="17">
        <v>2.0218822595421401E-2</v>
      </c>
      <c r="AU12" s="17">
        <v>5.4184923419454703E-2</v>
      </c>
      <c r="AV12" s="17">
        <v>0.13493140486133601</v>
      </c>
      <c r="AW12" s="17"/>
      <c r="AX12" s="17">
        <v>4.8300231511108301E-2</v>
      </c>
      <c r="AY12" s="17">
        <v>7.6975490832332794E-2</v>
      </c>
      <c r="AZ12" s="17"/>
      <c r="BA12" s="17">
        <v>9.6284017782885201E-2</v>
      </c>
      <c r="BB12" s="17">
        <v>3.0184239530804801E-2</v>
      </c>
      <c r="BC12" s="17">
        <v>4.4462680260745902E-2</v>
      </c>
      <c r="BD12" s="17">
        <v>0.109184990074081</v>
      </c>
      <c r="BE12" s="17">
        <v>0.228706007985608</v>
      </c>
      <c r="BF12" s="17"/>
      <c r="BG12" s="17">
        <v>4.49255129013321E-2</v>
      </c>
      <c r="BH12" s="17">
        <v>0.199412266837311</v>
      </c>
    </row>
    <row r="13" spans="2:60" x14ac:dyDescent="0.35">
      <c r="B13" s="18" t="s">
        <v>180</v>
      </c>
      <c r="C13" s="17">
        <v>4.6463085268309397E-2</v>
      </c>
      <c r="D13" s="17">
        <v>5.9145279845621297E-2</v>
      </c>
      <c r="E13" s="17">
        <v>3.5254920365399997E-2</v>
      </c>
      <c r="F13" s="17"/>
      <c r="G13" s="17">
        <v>2.5292172091435201E-2</v>
      </c>
      <c r="H13" s="17">
        <v>2.1226217808207899E-2</v>
      </c>
      <c r="I13" s="17">
        <v>2.09868931059876E-2</v>
      </c>
      <c r="J13" s="17">
        <v>5.64059055899633E-2</v>
      </c>
      <c r="K13" s="17">
        <v>0.10274307583577399</v>
      </c>
      <c r="L13" s="17">
        <v>4.89789835082243E-2</v>
      </c>
      <c r="M13" s="17"/>
      <c r="N13" s="17">
        <v>2.57496983291822E-2</v>
      </c>
      <c r="O13" s="17">
        <v>3.3595990778397901E-2</v>
      </c>
      <c r="P13" s="17">
        <v>5.9906464297885903E-2</v>
      </c>
      <c r="Q13" s="17">
        <v>9.1387941370694697E-2</v>
      </c>
      <c r="R13" s="17">
        <v>2.8262733275543898E-2</v>
      </c>
      <c r="S13" s="17"/>
      <c r="T13" s="17">
        <v>5.3254478241951203E-2</v>
      </c>
      <c r="U13" s="17">
        <v>9.4828493876941394E-2</v>
      </c>
      <c r="V13" s="17">
        <v>2.77493856249417E-2</v>
      </c>
      <c r="W13" s="17">
        <v>2.8037429224893402E-2</v>
      </c>
      <c r="X13" s="17"/>
      <c r="Y13" s="17">
        <v>3.9909121013808502E-2</v>
      </c>
      <c r="Z13" s="17">
        <v>4.7431066026641801E-2</v>
      </c>
      <c r="AA13" s="17">
        <v>3.03685015823521E-2</v>
      </c>
      <c r="AB13" s="17">
        <v>6.4067797042647701E-2</v>
      </c>
      <c r="AC13" s="17">
        <v>0</v>
      </c>
      <c r="AD13" s="17">
        <v>5.7315985144934599E-2</v>
      </c>
      <c r="AE13" s="17"/>
      <c r="AF13" s="17">
        <v>4.1108118183756197E-2</v>
      </c>
      <c r="AG13" s="17">
        <v>5.2692669036251999E-2</v>
      </c>
      <c r="AH13" s="17"/>
      <c r="AI13" s="17">
        <v>2.8344697680958101E-2</v>
      </c>
      <c r="AJ13" s="17">
        <v>5.1056025206383603E-2</v>
      </c>
      <c r="AK13" s="17">
        <v>1.51067425696064E-2</v>
      </c>
      <c r="AL13" s="17">
        <v>4.8101868319063198E-2</v>
      </c>
      <c r="AM13" s="17">
        <v>6.2407028065748903E-2</v>
      </c>
      <c r="AN13" s="17">
        <v>5.26386953743554E-2</v>
      </c>
      <c r="AO13" s="17">
        <v>8.0736022517494899E-2</v>
      </c>
      <c r="AP13" s="17"/>
      <c r="AQ13" s="17">
        <v>0</v>
      </c>
      <c r="AR13" s="17">
        <v>0.123192628023077</v>
      </c>
      <c r="AS13" s="17"/>
      <c r="AT13" s="17">
        <v>2.6359230300993502E-3</v>
      </c>
      <c r="AU13" s="17">
        <v>2.1915694464620199E-2</v>
      </c>
      <c r="AV13" s="17">
        <v>0.12103487434923001</v>
      </c>
      <c r="AW13" s="17"/>
      <c r="AX13" s="17">
        <v>6.7813113344741494E-2</v>
      </c>
      <c r="AY13" s="17">
        <v>3.83069154337864E-2</v>
      </c>
      <c r="AZ13" s="17"/>
      <c r="BA13" s="17">
        <v>4.60924706947997E-2</v>
      </c>
      <c r="BB13" s="17">
        <v>7.02775767859618E-3</v>
      </c>
      <c r="BC13" s="17">
        <v>2.86028347912808E-3</v>
      </c>
      <c r="BD13" s="17">
        <v>0</v>
      </c>
      <c r="BE13" s="17">
        <v>0.29220628833005202</v>
      </c>
      <c r="BF13" s="17"/>
      <c r="BG13" s="17">
        <v>1.5739793164054602E-2</v>
      </c>
      <c r="BH13" s="17">
        <v>0.220588630433418</v>
      </c>
    </row>
    <row r="14" spans="2:60" x14ac:dyDescent="0.35">
      <c r="B14" s="18" t="s">
        <v>114</v>
      </c>
      <c r="C14" s="19">
        <v>4.5470241788578399E-2</v>
      </c>
      <c r="D14" s="19">
        <v>3.0337796713675601E-2</v>
      </c>
      <c r="E14" s="19">
        <v>5.6208304212598002E-2</v>
      </c>
      <c r="F14" s="19"/>
      <c r="G14" s="19">
        <v>6.6192494265493895E-2</v>
      </c>
      <c r="H14" s="19">
        <v>5.3244050715317598E-2</v>
      </c>
      <c r="I14" s="19">
        <v>4.9789045989489501E-2</v>
      </c>
      <c r="J14" s="19">
        <v>7.9884451759130504E-2</v>
      </c>
      <c r="K14" s="19">
        <v>2.6173331779449801E-2</v>
      </c>
      <c r="L14" s="19">
        <v>1.1376917279980799E-2</v>
      </c>
      <c r="M14" s="19"/>
      <c r="N14" s="19">
        <v>6.6894557112693903E-2</v>
      </c>
      <c r="O14" s="19">
        <v>5.2691667344773402E-2</v>
      </c>
      <c r="P14" s="19">
        <v>3.8600731300156697E-2</v>
      </c>
      <c r="Q14" s="19">
        <v>7.9779358892082906E-3</v>
      </c>
      <c r="R14" s="19">
        <v>3.0260055765248699E-2</v>
      </c>
      <c r="S14" s="19"/>
      <c r="T14" s="19">
        <v>5.3215524700320101E-2</v>
      </c>
      <c r="U14" s="19">
        <v>1.7299615227629898E-2</v>
      </c>
      <c r="V14" s="19">
        <v>3.6579171944858803E-2</v>
      </c>
      <c r="W14" s="19">
        <v>7.8498914308511206E-2</v>
      </c>
      <c r="X14" s="19"/>
      <c r="Y14" s="19">
        <v>4.7337339482606003E-2</v>
      </c>
      <c r="Z14" s="19">
        <v>4.8236887242128698E-2</v>
      </c>
      <c r="AA14" s="19">
        <v>6.8671906025202997E-2</v>
      </c>
      <c r="AB14" s="19">
        <v>5.1554959992077501E-2</v>
      </c>
      <c r="AC14" s="19">
        <v>0</v>
      </c>
      <c r="AD14" s="19">
        <v>2.20558175034078E-2</v>
      </c>
      <c r="AE14" s="19"/>
      <c r="AF14" s="19">
        <v>3.4132956366948297E-2</v>
      </c>
      <c r="AG14" s="19">
        <v>5.6208490732703398E-2</v>
      </c>
      <c r="AH14" s="19"/>
      <c r="AI14" s="19">
        <v>5.6977139435679003E-2</v>
      </c>
      <c r="AJ14" s="19">
        <v>6.2779299340424297E-2</v>
      </c>
      <c r="AK14" s="19">
        <v>7.5470056735540206E-2</v>
      </c>
      <c r="AL14" s="19">
        <v>2.4524119711061099E-2</v>
      </c>
      <c r="AM14" s="19">
        <v>1.9242018196331801E-2</v>
      </c>
      <c r="AN14" s="19">
        <v>5.0196084877455603E-2</v>
      </c>
      <c r="AO14" s="19">
        <v>0</v>
      </c>
      <c r="AP14" s="19"/>
      <c r="AQ14" s="19">
        <v>3.0915982594423699E-2</v>
      </c>
      <c r="AR14" s="19">
        <v>3.2281332504736603E-2</v>
      </c>
      <c r="AS14" s="19"/>
      <c r="AT14" s="19">
        <v>1.8028281893337501E-2</v>
      </c>
      <c r="AU14" s="19">
        <v>5.9193888260773403E-2</v>
      </c>
      <c r="AV14" s="19">
        <v>1.24214598597017E-2</v>
      </c>
      <c r="AW14" s="19"/>
      <c r="AX14" s="19">
        <v>3.7543519007145497E-2</v>
      </c>
      <c r="AY14" s="19">
        <v>4.8498420346709502E-2</v>
      </c>
      <c r="AZ14" s="19"/>
      <c r="BA14" s="19">
        <v>3.9336968973485001E-2</v>
      </c>
      <c r="BB14" s="19">
        <v>2.3476946335026901E-2</v>
      </c>
      <c r="BC14" s="19">
        <v>3.1408643653253403E-2</v>
      </c>
      <c r="BD14" s="19">
        <v>0</v>
      </c>
      <c r="BE14" s="19">
        <v>1.12667506645303E-2</v>
      </c>
      <c r="BF14" s="19"/>
      <c r="BG14" s="19">
        <v>2.7013976799556499E-2</v>
      </c>
      <c r="BH14" s="19">
        <v>8.5053511775089897E-3</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192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0.30808768492614402</v>
      </c>
      <c r="D9" s="17">
        <v>0.306722822778485</v>
      </c>
      <c r="E9" s="17">
        <v>0.31009123697470597</v>
      </c>
      <c r="F9" s="17"/>
      <c r="G9" s="17">
        <v>0.28087720867691601</v>
      </c>
      <c r="H9" s="17">
        <v>0.27670083013540098</v>
      </c>
      <c r="I9" s="17">
        <v>0.38776778358804898</v>
      </c>
      <c r="J9" s="17">
        <v>0.31341865641759598</v>
      </c>
      <c r="K9" s="17">
        <v>0.27526026126103698</v>
      </c>
      <c r="L9" s="17">
        <v>0.30680724845091301</v>
      </c>
      <c r="M9" s="17"/>
      <c r="N9" s="17">
        <v>0.28043702281284699</v>
      </c>
      <c r="O9" s="17">
        <v>0.29930619807180298</v>
      </c>
      <c r="P9" s="17">
        <v>0.31998533043771998</v>
      </c>
      <c r="Q9" s="17">
        <v>0.252720128841179</v>
      </c>
      <c r="R9" s="17">
        <v>0.40347005256163898</v>
      </c>
      <c r="S9" s="17"/>
      <c r="T9" s="17">
        <v>0.314175388863775</v>
      </c>
      <c r="U9" s="17">
        <v>0.29479995602869802</v>
      </c>
      <c r="V9" s="17">
        <v>0.307014114320946</v>
      </c>
      <c r="W9" s="17">
        <v>0.31692023017442</v>
      </c>
      <c r="X9" s="17"/>
      <c r="Y9" s="17">
        <v>0.37284971579909398</v>
      </c>
      <c r="Z9" s="17">
        <v>0.30310593434439997</v>
      </c>
      <c r="AA9" s="17">
        <v>0.17948733672702799</v>
      </c>
      <c r="AB9" s="17">
        <v>0.16390889112045201</v>
      </c>
      <c r="AC9" s="17">
        <v>0.27561030875841702</v>
      </c>
      <c r="AD9" s="17">
        <v>0.26433493012147202</v>
      </c>
      <c r="AE9" s="17"/>
      <c r="AF9" s="17">
        <v>0.30557480293491002</v>
      </c>
      <c r="AG9" s="17">
        <v>0.31188319767147799</v>
      </c>
      <c r="AH9" s="17"/>
      <c r="AI9" s="17">
        <v>0.14711425652719101</v>
      </c>
      <c r="AJ9" s="17">
        <v>0.28112626324580497</v>
      </c>
      <c r="AK9" s="17">
        <v>0.32511553922295799</v>
      </c>
      <c r="AL9" s="17">
        <v>0.313370104993413</v>
      </c>
      <c r="AM9" s="17">
        <v>0.35632502492835</v>
      </c>
      <c r="AN9" s="17">
        <v>0.32123846041858201</v>
      </c>
      <c r="AO9" s="17">
        <v>0.233394833289782</v>
      </c>
      <c r="AP9" s="17"/>
      <c r="AQ9" s="17">
        <v>0.42185832003458301</v>
      </c>
      <c r="AR9" s="17">
        <v>0.18863466724865099</v>
      </c>
      <c r="AS9" s="17"/>
      <c r="AT9" s="17">
        <v>0.519629862067571</v>
      </c>
      <c r="AU9" s="17">
        <v>0.27289645260922202</v>
      </c>
      <c r="AV9" s="17">
        <v>0.22000536542472299</v>
      </c>
      <c r="AW9" s="17"/>
      <c r="AX9" s="17">
        <v>0.31893627733117103</v>
      </c>
      <c r="AY9" s="17">
        <v>0.30394328934014497</v>
      </c>
      <c r="AZ9" s="17"/>
      <c r="BA9" s="17">
        <v>0.28238377066066001</v>
      </c>
      <c r="BB9" s="17">
        <v>0.37019888011886398</v>
      </c>
      <c r="BC9" s="17">
        <v>0.36630025514912401</v>
      </c>
      <c r="BD9" s="17">
        <v>0.452246678902952</v>
      </c>
      <c r="BE9" s="17">
        <v>6.7735016243106697E-2</v>
      </c>
      <c r="BF9" s="17"/>
      <c r="BG9" s="17">
        <v>0.35061475186885099</v>
      </c>
      <c r="BH9" s="17">
        <v>0.161976056951082</v>
      </c>
    </row>
    <row r="10" spans="2:60" x14ac:dyDescent="0.35">
      <c r="B10" s="18" t="s">
        <v>177</v>
      </c>
      <c r="C10" s="17">
        <v>0.35596717672717598</v>
      </c>
      <c r="D10" s="17">
        <v>0.361263772982787</v>
      </c>
      <c r="E10" s="17">
        <v>0.35119400680462398</v>
      </c>
      <c r="F10" s="17"/>
      <c r="G10" s="17">
        <v>0.239345955292187</v>
      </c>
      <c r="H10" s="17">
        <v>0.39827468339121402</v>
      </c>
      <c r="I10" s="17">
        <v>0.36767777022213299</v>
      </c>
      <c r="J10" s="17">
        <v>0.27694519916500698</v>
      </c>
      <c r="K10" s="17">
        <v>0.37906299977556701</v>
      </c>
      <c r="L10" s="17">
        <v>0.42920992168752797</v>
      </c>
      <c r="M10" s="17"/>
      <c r="N10" s="17">
        <v>0.35240982326070402</v>
      </c>
      <c r="O10" s="17">
        <v>0.36132177090695</v>
      </c>
      <c r="P10" s="17">
        <v>0.33515240049352901</v>
      </c>
      <c r="Q10" s="17">
        <v>0.417094218934006</v>
      </c>
      <c r="R10" s="17">
        <v>0.33637075298936497</v>
      </c>
      <c r="S10" s="17"/>
      <c r="T10" s="17">
        <v>0.393976183843882</v>
      </c>
      <c r="U10" s="17">
        <v>0.33243291238851602</v>
      </c>
      <c r="V10" s="17">
        <v>0.36562544570554001</v>
      </c>
      <c r="W10" s="17">
        <v>0.33286602812746402</v>
      </c>
      <c r="X10" s="17"/>
      <c r="Y10" s="17">
        <v>0.34086483588734501</v>
      </c>
      <c r="Z10" s="17">
        <v>0.35368378239572001</v>
      </c>
      <c r="AA10" s="17">
        <v>0.41202674635638198</v>
      </c>
      <c r="AB10" s="17">
        <v>0.45367146684012</v>
      </c>
      <c r="AC10" s="17">
        <v>0.36413307599442701</v>
      </c>
      <c r="AD10" s="17">
        <v>0.33092460444288302</v>
      </c>
      <c r="AE10" s="17"/>
      <c r="AF10" s="17">
        <v>0.38340966445848601</v>
      </c>
      <c r="AG10" s="17">
        <v>0.321581291031871</v>
      </c>
      <c r="AH10" s="17"/>
      <c r="AI10" s="17">
        <v>0.283625258506566</v>
      </c>
      <c r="AJ10" s="17">
        <v>0.314645056277363</v>
      </c>
      <c r="AK10" s="17">
        <v>0.38576107307753499</v>
      </c>
      <c r="AL10" s="17">
        <v>0.360586436043004</v>
      </c>
      <c r="AM10" s="17">
        <v>0.363434914285791</v>
      </c>
      <c r="AN10" s="17">
        <v>0.43707608974700202</v>
      </c>
      <c r="AO10" s="17">
        <v>0.28759325744602199</v>
      </c>
      <c r="AP10" s="17"/>
      <c r="AQ10" s="17">
        <v>0.35317226329896001</v>
      </c>
      <c r="AR10" s="17">
        <v>0.35981335668974301</v>
      </c>
      <c r="AS10" s="17"/>
      <c r="AT10" s="17">
        <v>0.33087569045526299</v>
      </c>
      <c r="AU10" s="17">
        <v>0.37459412543051201</v>
      </c>
      <c r="AV10" s="17">
        <v>0.36753704013804001</v>
      </c>
      <c r="AW10" s="17"/>
      <c r="AX10" s="17">
        <v>0.34951518833365702</v>
      </c>
      <c r="AY10" s="17">
        <v>0.358431975036552</v>
      </c>
      <c r="AZ10" s="17"/>
      <c r="BA10" s="17">
        <v>0.42151555370837801</v>
      </c>
      <c r="BB10" s="17">
        <v>0.39876421906354598</v>
      </c>
      <c r="BC10" s="17">
        <v>0.40677747300655498</v>
      </c>
      <c r="BD10" s="17">
        <v>0.22472667351332201</v>
      </c>
      <c r="BE10" s="17">
        <v>0.17492438978925201</v>
      </c>
      <c r="BF10" s="17"/>
      <c r="BG10" s="17">
        <v>0.40383811874086101</v>
      </c>
      <c r="BH10" s="17">
        <v>0.18713057104087799</v>
      </c>
    </row>
    <row r="11" spans="2:60" ht="29" x14ac:dyDescent="0.35">
      <c r="B11" s="18" t="s">
        <v>178</v>
      </c>
      <c r="C11" s="17">
        <v>0.20813055793013999</v>
      </c>
      <c r="D11" s="17">
        <v>0.19779507447782299</v>
      </c>
      <c r="E11" s="17">
        <v>0.22131772243578601</v>
      </c>
      <c r="F11" s="17"/>
      <c r="G11" s="17">
        <v>0.29284640273286</v>
      </c>
      <c r="H11" s="17">
        <v>0.186708602078305</v>
      </c>
      <c r="I11" s="17">
        <v>0.16306207556114999</v>
      </c>
      <c r="J11" s="17">
        <v>0.27264258052985801</v>
      </c>
      <c r="K11" s="17">
        <v>0.17489872723619301</v>
      </c>
      <c r="L11" s="17">
        <v>0.18393599078770001</v>
      </c>
      <c r="M11" s="17"/>
      <c r="N11" s="17">
        <v>0.21350096603721599</v>
      </c>
      <c r="O11" s="17">
        <v>0.21608083324378599</v>
      </c>
      <c r="P11" s="17">
        <v>0.221858291289352</v>
      </c>
      <c r="Q11" s="17">
        <v>0.173085866144399</v>
      </c>
      <c r="R11" s="17">
        <v>0.183118811385937</v>
      </c>
      <c r="S11" s="17"/>
      <c r="T11" s="17">
        <v>0.15040072178686201</v>
      </c>
      <c r="U11" s="17">
        <v>0.21454238211586399</v>
      </c>
      <c r="V11" s="17">
        <v>0.23775878010873899</v>
      </c>
      <c r="W11" s="17">
        <v>0.199452634925536</v>
      </c>
      <c r="X11" s="17"/>
      <c r="Y11" s="17">
        <v>0.18510853958497001</v>
      </c>
      <c r="Z11" s="17">
        <v>0.218598890719293</v>
      </c>
      <c r="AA11" s="17">
        <v>0.226061605134249</v>
      </c>
      <c r="AB11" s="17">
        <v>0.170690943387733</v>
      </c>
      <c r="AC11" s="17">
        <v>0.193998288207686</v>
      </c>
      <c r="AD11" s="17">
        <v>0.25750463493477699</v>
      </c>
      <c r="AE11" s="17"/>
      <c r="AF11" s="17">
        <v>0.18335205991499201</v>
      </c>
      <c r="AG11" s="17">
        <v>0.239053355652081</v>
      </c>
      <c r="AH11" s="17"/>
      <c r="AI11" s="17">
        <v>0.31547847785063599</v>
      </c>
      <c r="AJ11" s="17">
        <v>0.23904644988318499</v>
      </c>
      <c r="AK11" s="17">
        <v>0.158717389991437</v>
      </c>
      <c r="AL11" s="17">
        <v>0.20068913380263101</v>
      </c>
      <c r="AM11" s="17">
        <v>0.19225500179018701</v>
      </c>
      <c r="AN11" s="17">
        <v>0.15121558003393001</v>
      </c>
      <c r="AO11" s="17">
        <v>0.43157782692712399</v>
      </c>
      <c r="AP11" s="17"/>
      <c r="AQ11" s="17">
        <v>0.154302154419167</v>
      </c>
      <c r="AR11" s="17">
        <v>0.27241645125818298</v>
      </c>
      <c r="AS11" s="17"/>
      <c r="AT11" s="17">
        <v>9.4075450709301803E-2</v>
      </c>
      <c r="AU11" s="17">
        <v>0.236487641156364</v>
      </c>
      <c r="AV11" s="17">
        <v>0.25529000343883901</v>
      </c>
      <c r="AW11" s="17"/>
      <c r="AX11" s="17">
        <v>0.19458654722491001</v>
      </c>
      <c r="AY11" s="17">
        <v>0.21330466126888001</v>
      </c>
      <c r="AZ11" s="17"/>
      <c r="BA11" s="17">
        <v>0.14951735054145901</v>
      </c>
      <c r="BB11" s="17">
        <v>0.16569039681084499</v>
      </c>
      <c r="BC11" s="17">
        <v>0.160499603953106</v>
      </c>
      <c r="BD11" s="17">
        <v>0.177006460517936</v>
      </c>
      <c r="BE11" s="17">
        <v>0.42920828310610398</v>
      </c>
      <c r="BF11" s="17"/>
      <c r="BG11" s="17">
        <v>0.162083557232927</v>
      </c>
      <c r="BH11" s="17">
        <v>0.36739543180077699</v>
      </c>
    </row>
    <row r="12" spans="2:60" x14ac:dyDescent="0.35">
      <c r="B12" s="18" t="s">
        <v>179</v>
      </c>
      <c r="C12" s="17">
        <v>5.02571013245946E-2</v>
      </c>
      <c r="D12" s="17">
        <v>6.0246298255567703E-2</v>
      </c>
      <c r="E12" s="17">
        <v>4.1653992988570698E-2</v>
      </c>
      <c r="F12" s="17"/>
      <c r="G12" s="17">
        <v>4.2545908201997003E-2</v>
      </c>
      <c r="H12" s="17">
        <v>7.1437907872154802E-2</v>
      </c>
      <c r="I12" s="17">
        <v>1.5628252059944499E-2</v>
      </c>
      <c r="J12" s="17">
        <v>5.1180564233280497E-2</v>
      </c>
      <c r="K12" s="17">
        <v>7.2070332596406897E-2</v>
      </c>
      <c r="L12" s="17">
        <v>4.8819961508725203E-2</v>
      </c>
      <c r="M12" s="17"/>
      <c r="N12" s="17">
        <v>4.5106350577253901E-2</v>
      </c>
      <c r="O12" s="17">
        <v>3.3088865396196897E-2</v>
      </c>
      <c r="P12" s="17">
        <v>7.1880528623696205E-2</v>
      </c>
      <c r="Q12" s="17">
        <v>7.0768624679904094E-2</v>
      </c>
      <c r="R12" s="17">
        <v>1.6939622424443398E-2</v>
      </c>
      <c r="S12" s="17"/>
      <c r="T12" s="17">
        <v>5.9112315400199199E-2</v>
      </c>
      <c r="U12" s="17">
        <v>5.8936613455980003E-2</v>
      </c>
      <c r="V12" s="17">
        <v>3.5933517568143503E-2</v>
      </c>
      <c r="W12" s="17">
        <v>5.8432981480007598E-2</v>
      </c>
      <c r="X12" s="17"/>
      <c r="Y12" s="17">
        <v>4.58320731736186E-2</v>
      </c>
      <c r="Z12" s="17">
        <v>4.6732039807478698E-2</v>
      </c>
      <c r="AA12" s="17">
        <v>0</v>
      </c>
      <c r="AB12" s="17">
        <v>8.7482422302787702E-2</v>
      </c>
      <c r="AC12" s="17">
        <v>0.16625832703946999</v>
      </c>
      <c r="AD12" s="17">
        <v>6.1312143240799401E-2</v>
      </c>
      <c r="AE12" s="17"/>
      <c r="AF12" s="17">
        <v>5.7258749960571502E-2</v>
      </c>
      <c r="AG12" s="17">
        <v>4.09595715984193E-2</v>
      </c>
      <c r="AH12" s="17"/>
      <c r="AI12" s="17">
        <v>0.10821119292126299</v>
      </c>
      <c r="AJ12" s="17">
        <v>5.7526288086388898E-2</v>
      </c>
      <c r="AK12" s="17">
        <v>6.0453433298598203E-2</v>
      </c>
      <c r="AL12" s="17">
        <v>3.8101923130312798E-2</v>
      </c>
      <c r="AM12" s="17">
        <v>3.2016543488808301E-2</v>
      </c>
      <c r="AN12" s="17">
        <v>4.1591541918057501E-2</v>
      </c>
      <c r="AO12" s="17">
        <v>4.7434082337071998E-2</v>
      </c>
      <c r="AP12" s="17"/>
      <c r="AQ12" s="17">
        <v>2.36210851314415E-2</v>
      </c>
      <c r="AR12" s="17">
        <v>8.6847141903177993E-2</v>
      </c>
      <c r="AS12" s="17"/>
      <c r="AT12" s="17">
        <v>2.6743973089049002E-2</v>
      </c>
      <c r="AU12" s="17">
        <v>4.28219100899574E-2</v>
      </c>
      <c r="AV12" s="17">
        <v>7.9609473605595199E-2</v>
      </c>
      <c r="AW12" s="17"/>
      <c r="AX12" s="17">
        <v>5.93155240257053E-2</v>
      </c>
      <c r="AY12" s="17">
        <v>4.6796589061160403E-2</v>
      </c>
      <c r="AZ12" s="17"/>
      <c r="BA12" s="17">
        <v>5.2569849260166397E-2</v>
      </c>
      <c r="BB12" s="17">
        <v>3.4333320578017301E-2</v>
      </c>
      <c r="BC12" s="17">
        <v>2.6541332142818602E-2</v>
      </c>
      <c r="BD12" s="17">
        <v>0.104530545672117</v>
      </c>
      <c r="BE12" s="17">
        <v>0.149750749380899</v>
      </c>
      <c r="BF12" s="17"/>
      <c r="BG12" s="17">
        <v>3.84003486640693E-2</v>
      </c>
      <c r="BH12" s="17">
        <v>0.13866760295807601</v>
      </c>
    </row>
    <row r="13" spans="2:60" x14ac:dyDescent="0.35">
      <c r="B13" s="18" t="s">
        <v>180</v>
      </c>
      <c r="C13" s="17">
        <v>2.6302832288989601E-2</v>
      </c>
      <c r="D13" s="17">
        <v>3.7026153372476098E-2</v>
      </c>
      <c r="E13" s="17">
        <v>1.6611950052387799E-2</v>
      </c>
      <c r="F13" s="17"/>
      <c r="G13" s="17">
        <v>4.1355405261224901E-2</v>
      </c>
      <c r="H13" s="17">
        <v>1.36036532014575E-2</v>
      </c>
      <c r="I13" s="17">
        <v>1.6192047031869401E-2</v>
      </c>
      <c r="J13" s="17">
        <v>2.3619912549785099E-2</v>
      </c>
      <c r="K13" s="17">
        <v>5.01380021087207E-2</v>
      </c>
      <c r="L13" s="17">
        <v>1.87830427138218E-2</v>
      </c>
      <c r="M13" s="17"/>
      <c r="N13" s="17">
        <v>2.0704687290028001E-2</v>
      </c>
      <c r="O13" s="17">
        <v>2.6966883558799101E-2</v>
      </c>
      <c r="P13" s="17">
        <v>2.0841721720970201E-2</v>
      </c>
      <c r="Q13" s="17">
        <v>6.126301388719E-2</v>
      </c>
      <c r="R13" s="17">
        <v>1.6825721254815299E-2</v>
      </c>
      <c r="S13" s="17"/>
      <c r="T13" s="17">
        <v>2.8030615874120601E-2</v>
      </c>
      <c r="U13" s="17">
        <v>5.4361590726712601E-2</v>
      </c>
      <c r="V13" s="17">
        <v>1.77435194140526E-2</v>
      </c>
      <c r="W13" s="17">
        <v>1.36701121855748E-2</v>
      </c>
      <c r="X13" s="17"/>
      <c r="Y13" s="17">
        <v>1.4253930650064301E-2</v>
      </c>
      <c r="Z13" s="17">
        <v>2.4134845940685299E-2</v>
      </c>
      <c r="AA13" s="17">
        <v>6.8476968335593302E-2</v>
      </c>
      <c r="AB13" s="17">
        <v>4.4850681444397501E-2</v>
      </c>
      <c r="AC13" s="17">
        <v>0</v>
      </c>
      <c r="AD13" s="17">
        <v>4.6635676014175002E-2</v>
      </c>
      <c r="AE13" s="17"/>
      <c r="AF13" s="17">
        <v>3.1685627332210899E-2</v>
      </c>
      <c r="AG13" s="17">
        <v>1.8995548515858902E-2</v>
      </c>
      <c r="AH13" s="17"/>
      <c r="AI13" s="17">
        <v>0</v>
      </c>
      <c r="AJ13" s="17">
        <v>3.5956537275727903E-2</v>
      </c>
      <c r="AK13" s="17">
        <v>3.51405372387738E-3</v>
      </c>
      <c r="AL13" s="17">
        <v>4.4933768037389903E-2</v>
      </c>
      <c r="AM13" s="17">
        <v>3.4441151999259602E-2</v>
      </c>
      <c r="AN13" s="17">
        <v>2.8850479414207701E-2</v>
      </c>
      <c r="AO13" s="17">
        <v>0</v>
      </c>
      <c r="AP13" s="17"/>
      <c r="AQ13" s="17">
        <v>1.74945939362565E-3</v>
      </c>
      <c r="AR13" s="17">
        <v>6.1997700688319897E-2</v>
      </c>
      <c r="AS13" s="17"/>
      <c r="AT13" s="17">
        <v>3.9985390169199001E-3</v>
      </c>
      <c r="AU13" s="17">
        <v>1.70345183471786E-2</v>
      </c>
      <c r="AV13" s="17">
        <v>5.4780151688652301E-2</v>
      </c>
      <c r="AW13" s="17"/>
      <c r="AX13" s="17">
        <v>3.0986233355677201E-2</v>
      </c>
      <c r="AY13" s="17">
        <v>2.4513672370026499E-2</v>
      </c>
      <c r="AZ13" s="17"/>
      <c r="BA13" s="17">
        <v>2.0877090228546901E-2</v>
      </c>
      <c r="BB13" s="17">
        <v>0</v>
      </c>
      <c r="BC13" s="17">
        <v>9.0206688058576106E-3</v>
      </c>
      <c r="BD13" s="17">
        <v>4.1489641393672699E-2</v>
      </c>
      <c r="BE13" s="17">
        <v>0.15477140108312501</v>
      </c>
      <c r="BF13" s="17"/>
      <c r="BG13" s="17">
        <v>4.6559141706423099E-3</v>
      </c>
      <c r="BH13" s="17">
        <v>0.12700685721333599</v>
      </c>
    </row>
    <row r="14" spans="2:60" x14ac:dyDescent="0.35">
      <c r="B14" s="18" t="s">
        <v>114</v>
      </c>
      <c r="C14" s="19">
        <v>5.1254646802955703E-2</v>
      </c>
      <c r="D14" s="19">
        <v>3.6945878132862299E-2</v>
      </c>
      <c r="E14" s="19">
        <v>5.9131090743925398E-2</v>
      </c>
      <c r="F14" s="19"/>
      <c r="G14" s="19">
        <v>0.103029119834815</v>
      </c>
      <c r="H14" s="19">
        <v>5.3274323321467303E-2</v>
      </c>
      <c r="I14" s="19">
        <v>4.9672071536854198E-2</v>
      </c>
      <c r="J14" s="19">
        <v>6.2193087104473903E-2</v>
      </c>
      <c r="K14" s="19">
        <v>4.8569677022076201E-2</v>
      </c>
      <c r="L14" s="19">
        <v>1.24438348513118E-2</v>
      </c>
      <c r="M14" s="19"/>
      <c r="N14" s="19">
        <v>8.7841150021951198E-2</v>
      </c>
      <c r="O14" s="19">
        <v>6.3235448822465096E-2</v>
      </c>
      <c r="P14" s="19">
        <v>3.0281727434732598E-2</v>
      </c>
      <c r="Q14" s="19">
        <v>2.5068147513321901E-2</v>
      </c>
      <c r="R14" s="19">
        <v>4.3275039383800701E-2</v>
      </c>
      <c r="S14" s="19"/>
      <c r="T14" s="19">
        <v>5.43047742311615E-2</v>
      </c>
      <c r="U14" s="19">
        <v>4.4926545284229499E-2</v>
      </c>
      <c r="V14" s="19">
        <v>3.59246228825785E-2</v>
      </c>
      <c r="W14" s="19">
        <v>7.8658013106997604E-2</v>
      </c>
      <c r="X14" s="19"/>
      <c r="Y14" s="19">
        <v>4.1090904904907202E-2</v>
      </c>
      <c r="Z14" s="19">
        <v>5.3744506792423E-2</v>
      </c>
      <c r="AA14" s="19">
        <v>0.11394734344674699</v>
      </c>
      <c r="AB14" s="19">
        <v>7.9395594904510494E-2</v>
      </c>
      <c r="AC14" s="19">
        <v>0</v>
      </c>
      <c r="AD14" s="19">
        <v>3.9288011245893803E-2</v>
      </c>
      <c r="AE14" s="19"/>
      <c r="AF14" s="19">
        <v>3.8719095398829097E-2</v>
      </c>
      <c r="AG14" s="19">
        <v>6.7527035530292198E-2</v>
      </c>
      <c r="AH14" s="19"/>
      <c r="AI14" s="19">
        <v>0.14557081419434501</v>
      </c>
      <c r="AJ14" s="19">
        <v>7.1699405231530899E-2</v>
      </c>
      <c r="AK14" s="19">
        <v>6.6438510685594504E-2</v>
      </c>
      <c r="AL14" s="19">
        <v>4.2318633993249699E-2</v>
      </c>
      <c r="AM14" s="19">
        <v>2.15273635076032E-2</v>
      </c>
      <c r="AN14" s="19">
        <v>2.00278484682208E-2</v>
      </c>
      <c r="AO14" s="19">
        <v>0</v>
      </c>
      <c r="AP14" s="19"/>
      <c r="AQ14" s="19">
        <v>4.52967177222224E-2</v>
      </c>
      <c r="AR14" s="19">
        <v>3.0290682211925098E-2</v>
      </c>
      <c r="AS14" s="19"/>
      <c r="AT14" s="19">
        <v>2.4676484661895402E-2</v>
      </c>
      <c r="AU14" s="19">
        <v>5.6165352366765203E-2</v>
      </c>
      <c r="AV14" s="19">
        <v>2.2777965704150398E-2</v>
      </c>
      <c r="AW14" s="19"/>
      <c r="AX14" s="19">
        <v>4.6660229728879399E-2</v>
      </c>
      <c r="AY14" s="19">
        <v>5.3009812923236498E-2</v>
      </c>
      <c r="AZ14" s="19"/>
      <c r="BA14" s="19">
        <v>7.3136385600789805E-2</v>
      </c>
      <c r="BB14" s="19">
        <v>3.1013183428726901E-2</v>
      </c>
      <c r="BC14" s="19">
        <v>3.08606669425378E-2</v>
      </c>
      <c r="BD14" s="19">
        <v>0</v>
      </c>
      <c r="BE14" s="19">
        <v>2.36101603975141E-2</v>
      </c>
      <c r="BF14" s="19"/>
      <c r="BG14" s="19">
        <v>4.0407309322648903E-2</v>
      </c>
      <c r="BH14" s="19">
        <v>1.7823480035851502E-2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0.37895250490272497</v>
      </c>
      <c r="D9" s="17">
        <v>0.36808560135053597</v>
      </c>
      <c r="E9" s="17">
        <v>0.388915532702095</v>
      </c>
      <c r="F9" s="17"/>
      <c r="G9" s="17">
        <v>0.41710183189981698</v>
      </c>
      <c r="H9" s="17">
        <v>0.421992836605945</v>
      </c>
      <c r="I9" s="17">
        <v>0.45786136413983303</v>
      </c>
      <c r="J9" s="17">
        <v>0.32699764314433</v>
      </c>
      <c r="K9" s="17">
        <v>0.32845886058477802</v>
      </c>
      <c r="L9" s="17">
        <v>0.33729497201700498</v>
      </c>
      <c r="M9" s="17"/>
      <c r="N9" s="17">
        <v>0.34123056621945702</v>
      </c>
      <c r="O9" s="17">
        <v>0.42171395624261898</v>
      </c>
      <c r="P9" s="17">
        <v>0.37932719456632003</v>
      </c>
      <c r="Q9" s="17">
        <v>0.31079830690681498</v>
      </c>
      <c r="R9" s="17">
        <v>0.443726058160549</v>
      </c>
      <c r="S9" s="17"/>
      <c r="T9" s="17">
        <v>0.36385903906141498</v>
      </c>
      <c r="U9" s="17">
        <v>0.32964722772202898</v>
      </c>
      <c r="V9" s="17">
        <v>0.38415994381625801</v>
      </c>
      <c r="W9" s="17">
        <v>0.42572427736346502</v>
      </c>
      <c r="X9" s="17"/>
      <c r="Y9" s="17">
        <v>0.39300852155469701</v>
      </c>
      <c r="Z9" s="17">
        <v>0.39039219068227199</v>
      </c>
      <c r="AA9" s="17">
        <v>0.31713442089437599</v>
      </c>
      <c r="AB9" s="17">
        <v>0.33715516992820099</v>
      </c>
      <c r="AC9" s="17">
        <v>0.27561030875841702</v>
      </c>
      <c r="AD9" s="17">
        <v>0.34555244481914899</v>
      </c>
      <c r="AE9" s="17"/>
      <c r="AF9" s="17">
        <v>0.34874530068257298</v>
      </c>
      <c r="AG9" s="17">
        <v>0.42300911477513498</v>
      </c>
      <c r="AH9" s="17"/>
      <c r="AI9" s="17">
        <v>0.20048817519059101</v>
      </c>
      <c r="AJ9" s="17">
        <v>0.41829160879180599</v>
      </c>
      <c r="AK9" s="17">
        <v>0.41897157160682402</v>
      </c>
      <c r="AL9" s="17">
        <v>0.39142881708793698</v>
      </c>
      <c r="AM9" s="17">
        <v>0.37903346501054003</v>
      </c>
      <c r="AN9" s="17">
        <v>0.33946494797757498</v>
      </c>
      <c r="AO9" s="17">
        <v>0.27153770036880298</v>
      </c>
      <c r="AP9" s="17"/>
      <c r="AQ9" s="17">
        <v>0.45063680217822399</v>
      </c>
      <c r="AR9" s="17">
        <v>0.31024461044326201</v>
      </c>
      <c r="AS9" s="17"/>
      <c r="AT9" s="17">
        <v>0.59231866093650198</v>
      </c>
      <c r="AU9" s="17">
        <v>0.33723560719369799</v>
      </c>
      <c r="AV9" s="17">
        <v>0.297986757492673</v>
      </c>
      <c r="AW9" s="17"/>
      <c r="AX9" s="17">
        <v>0.36568236972302498</v>
      </c>
      <c r="AY9" s="17">
        <v>0.38402198190131398</v>
      </c>
      <c r="AZ9" s="17"/>
      <c r="BA9" s="17">
        <v>0.32083150541413702</v>
      </c>
      <c r="BB9" s="17">
        <v>0.47560973391684902</v>
      </c>
      <c r="BC9" s="17">
        <v>0.42538185973051201</v>
      </c>
      <c r="BD9" s="17">
        <v>0.46584074275069398</v>
      </c>
      <c r="BE9" s="17">
        <v>0.16278992342888199</v>
      </c>
      <c r="BF9" s="17"/>
      <c r="BG9" s="17">
        <v>0.44109179394036202</v>
      </c>
      <c r="BH9" s="17">
        <v>0.23706549780998301</v>
      </c>
    </row>
    <row r="10" spans="2:60" x14ac:dyDescent="0.35">
      <c r="B10" s="18" t="s">
        <v>177</v>
      </c>
      <c r="C10" s="17">
        <v>0.335606554624164</v>
      </c>
      <c r="D10" s="17">
        <v>0.34364869381977903</v>
      </c>
      <c r="E10" s="17">
        <v>0.327905772085616</v>
      </c>
      <c r="F10" s="17"/>
      <c r="G10" s="17">
        <v>0.33677379694988602</v>
      </c>
      <c r="H10" s="17">
        <v>0.26045809323107499</v>
      </c>
      <c r="I10" s="17">
        <v>0.278662668868357</v>
      </c>
      <c r="J10" s="17">
        <v>0.30995131343475602</v>
      </c>
      <c r="K10" s="17">
        <v>0.35291917618068602</v>
      </c>
      <c r="L10" s="17">
        <v>0.44532900794473002</v>
      </c>
      <c r="M10" s="17"/>
      <c r="N10" s="17">
        <v>0.31012459581317797</v>
      </c>
      <c r="O10" s="17">
        <v>0.320103263474804</v>
      </c>
      <c r="P10" s="17">
        <v>0.35282830047774399</v>
      </c>
      <c r="Q10" s="17">
        <v>0.32929442629407402</v>
      </c>
      <c r="R10" s="17">
        <v>0.34616290941332001</v>
      </c>
      <c r="S10" s="17"/>
      <c r="T10" s="17">
        <v>0.34457738654294001</v>
      </c>
      <c r="U10" s="17">
        <v>0.368920737268225</v>
      </c>
      <c r="V10" s="17">
        <v>0.34885271550637797</v>
      </c>
      <c r="W10" s="17">
        <v>0.27855900338933598</v>
      </c>
      <c r="X10" s="17"/>
      <c r="Y10" s="17">
        <v>0.343553034890833</v>
      </c>
      <c r="Z10" s="17">
        <v>0.3144978291462</v>
      </c>
      <c r="AA10" s="17">
        <v>0.43670927900958001</v>
      </c>
      <c r="AB10" s="17">
        <v>0.32272410115060901</v>
      </c>
      <c r="AC10" s="17">
        <v>0.53039140303389698</v>
      </c>
      <c r="AD10" s="17">
        <v>0.35868499680428301</v>
      </c>
      <c r="AE10" s="17"/>
      <c r="AF10" s="17">
        <v>0.38061072412153002</v>
      </c>
      <c r="AG10" s="17">
        <v>0.27307744073517398</v>
      </c>
      <c r="AH10" s="17"/>
      <c r="AI10" s="17">
        <v>0.30713823329219703</v>
      </c>
      <c r="AJ10" s="17">
        <v>0.26675917176863601</v>
      </c>
      <c r="AK10" s="17">
        <v>0.33054949331863898</v>
      </c>
      <c r="AL10" s="17">
        <v>0.32587151917378299</v>
      </c>
      <c r="AM10" s="17">
        <v>0.35313017899503601</v>
      </c>
      <c r="AN10" s="17">
        <v>0.47071299597937799</v>
      </c>
      <c r="AO10" s="17">
        <v>0.40897618385045598</v>
      </c>
      <c r="AP10" s="17"/>
      <c r="AQ10" s="17">
        <v>0.34692672692665699</v>
      </c>
      <c r="AR10" s="17">
        <v>0.35052794559796702</v>
      </c>
      <c r="AS10" s="17"/>
      <c r="AT10" s="17">
        <v>0.27388434110304799</v>
      </c>
      <c r="AU10" s="17">
        <v>0.34303167897352399</v>
      </c>
      <c r="AV10" s="17">
        <v>0.40687516977027</v>
      </c>
      <c r="AW10" s="17"/>
      <c r="AX10" s="17">
        <v>0.34208080674362901</v>
      </c>
      <c r="AY10" s="17">
        <v>0.33313325109271902</v>
      </c>
      <c r="AZ10" s="17"/>
      <c r="BA10" s="17">
        <v>0.307430947366922</v>
      </c>
      <c r="BB10" s="17">
        <v>0.35137314775932599</v>
      </c>
      <c r="BC10" s="17">
        <v>0.34948621531070201</v>
      </c>
      <c r="BD10" s="17">
        <v>0.43406844031803998</v>
      </c>
      <c r="BE10" s="17">
        <v>0.28495667645725398</v>
      </c>
      <c r="BF10" s="17"/>
      <c r="BG10" s="17">
        <v>0.34157335711530001</v>
      </c>
      <c r="BH10" s="17">
        <v>0.32150289643621399</v>
      </c>
    </row>
    <row r="11" spans="2:60" ht="29" x14ac:dyDescent="0.35">
      <c r="B11" s="18" t="s">
        <v>178</v>
      </c>
      <c r="C11" s="17">
        <v>0.19650758529175799</v>
      </c>
      <c r="D11" s="17">
        <v>0.202376663502673</v>
      </c>
      <c r="E11" s="17">
        <v>0.194203994398879</v>
      </c>
      <c r="F11" s="17"/>
      <c r="G11" s="17">
        <v>0.14216218419498999</v>
      </c>
      <c r="H11" s="17">
        <v>0.19514950706102499</v>
      </c>
      <c r="I11" s="17">
        <v>0.17225806886019901</v>
      </c>
      <c r="J11" s="17">
        <v>0.23499193740315399</v>
      </c>
      <c r="K11" s="17">
        <v>0.240737923982181</v>
      </c>
      <c r="L11" s="17">
        <v>0.18729943764691001</v>
      </c>
      <c r="M11" s="17"/>
      <c r="N11" s="17">
        <v>0.208789005660207</v>
      </c>
      <c r="O11" s="17">
        <v>0.18480025925905399</v>
      </c>
      <c r="P11" s="17">
        <v>0.19194903959303999</v>
      </c>
      <c r="Q11" s="17">
        <v>0.26511215976561597</v>
      </c>
      <c r="R11" s="17">
        <v>0.13973134022036801</v>
      </c>
      <c r="S11" s="17"/>
      <c r="T11" s="17">
        <v>0.19480492158948701</v>
      </c>
      <c r="U11" s="17">
        <v>0.20882612646356799</v>
      </c>
      <c r="V11" s="17">
        <v>0.18870364866553299</v>
      </c>
      <c r="W11" s="17">
        <v>0.19918499156424299</v>
      </c>
      <c r="X11" s="17"/>
      <c r="Y11" s="17">
        <v>0.172657874504201</v>
      </c>
      <c r="Z11" s="17">
        <v>0.19946077536054199</v>
      </c>
      <c r="AA11" s="17">
        <v>0.127037091345582</v>
      </c>
      <c r="AB11" s="17">
        <v>0.25839746530044</v>
      </c>
      <c r="AC11" s="17">
        <v>0.193998288207686</v>
      </c>
      <c r="AD11" s="17">
        <v>0.23582069119766</v>
      </c>
      <c r="AE11" s="17"/>
      <c r="AF11" s="17">
        <v>0.19432658802931599</v>
      </c>
      <c r="AG11" s="17">
        <v>0.19810640062636101</v>
      </c>
      <c r="AH11" s="17"/>
      <c r="AI11" s="17">
        <v>0.31717805079594402</v>
      </c>
      <c r="AJ11" s="17">
        <v>0.19474527180564599</v>
      </c>
      <c r="AK11" s="17">
        <v>0.166119082726087</v>
      </c>
      <c r="AL11" s="17">
        <v>0.184928234010234</v>
      </c>
      <c r="AM11" s="17">
        <v>0.210670175990544</v>
      </c>
      <c r="AN11" s="17">
        <v>0.12664339146818901</v>
      </c>
      <c r="AO11" s="17">
        <v>0.285237167948032</v>
      </c>
      <c r="AP11" s="17"/>
      <c r="AQ11" s="17">
        <v>0.14489704964351099</v>
      </c>
      <c r="AR11" s="17">
        <v>0.234217884310647</v>
      </c>
      <c r="AS11" s="17"/>
      <c r="AT11" s="17">
        <v>0.111829409052794</v>
      </c>
      <c r="AU11" s="17">
        <v>0.24013433142288901</v>
      </c>
      <c r="AV11" s="17">
        <v>0.19051863628218499</v>
      </c>
      <c r="AW11" s="17"/>
      <c r="AX11" s="17">
        <v>0.20940353083218</v>
      </c>
      <c r="AY11" s="17">
        <v>0.191581056781918</v>
      </c>
      <c r="AZ11" s="17"/>
      <c r="BA11" s="17">
        <v>0.17594197214905</v>
      </c>
      <c r="BB11" s="17">
        <v>0.13179099418175899</v>
      </c>
      <c r="BC11" s="17">
        <v>0.16046214704686099</v>
      </c>
      <c r="BD11" s="17">
        <v>5.06679698019473E-2</v>
      </c>
      <c r="BE11" s="17">
        <v>0.42813250879122899</v>
      </c>
      <c r="BF11" s="17"/>
      <c r="BG11" s="17">
        <v>0.14163734545558401</v>
      </c>
      <c r="BH11" s="17">
        <v>0.33561866736797102</v>
      </c>
    </row>
    <row r="12" spans="2:60" x14ac:dyDescent="0.35">
      <c r="B12" s="18" t="s">
        <v>179</v>
      </c>
      <c r="C12" s="17">
        <v>3.2119721276989401E-2</v>
      </c>
      <c r="D12" s="17">
        <v>3.2713903091261702E-2</v>
      </c>
      <c r="E12" s="17">
        <v>3.2087929371344699E-2</v>
      </c>
      <c r="F12" s="17"/>
      <c r="G12" s="17">
        <v>5.2952451646620803E-2</v>
      </c>
      <c r="H12" s="17">
        <v>6.15792598585235E-2</v>
      </c>
      <c r="I12" s="17">
        <v>2.2924578571782799E-2</v>
      </c>
      <c r="J12" s="17">
        <v>2.49783245868163E-2</v>
      </c>
      <c r="K12" s="17">
        <v>3.2890391116227102E-2</v>
      </c>
      <c r="L12" s="17">
        <v>8.4889923920430307E-3</v>
      </c>
      <c r="M12" s="17"/>
      <c r="N12" s="17">
        <v>5.5829188353162099E-2</v>
      </c>
      <c r="O12" s="17">
        <v>2.0275552717195101E-2</v>
      </c>
      <c r="P12" s="17">
        <v>2.86115362263227E-2</v>
      </c>
      <c r="Q12" s="17">
        <v>4.2423572651560597E-2</v>
      </c>
      <c r="R12" s="17">
        <v>1.8289208751971299E-2</v>
      </c>
      <c r="S12" s="17"/>
      <c r="T12" s="17">
        <v>3.3947145250744999E-2</v>
      </c>
      <c r="U12" s="17">
        <v>2.9067842210764899E-2</v>
      </c>
      <c r="V12" s="17">
        <v>3.38448942781467E-2</v>
      </c>
      <c r="W12" s="17">
        <v>3.0722520756048699E-2</v>
      </c>
      <c r="X12" s="17"/>
      <c r="Y12" s="17">
        <v>3.01903639282039E-2</v>
      </c>
      <c r="Z12" s="17">
        <v>3.6425562626335298E-2</v>
      </c>
      <c r="AA12" s="17">
        <v>0</v>
      </c>
      <c r="AB12" s="17">
        <v>4.6570898727487001E-2</v>
      </c>
      <c r="AC12" s="17">
        <v>0</v>
      </c>
      <c r="AD12" s="17">
        <v>2.3769555720447099E-2</v>
      </c>
      <c r="AE12" s="17"/>
      <c r="AF12" s="17">
        <v>2.6143983570154398E-2</v>
      </c>
      <c r="AG12" s="17">
        <v>4.1024590746891403E-2</v>
      </c>
      <c r="AH12" s="17"/>
      <c r="AI12" s="17">
        <v>4.48956983382938E-2</v>
      </c>
      <c r="AJ12" s="17">
        <v>5.2233951404423801E-2</v>
      </c>
      <c r="AK12" s="17">
        <v>1.3978998425608499E-2</v>
      </c>
      <c r="AL12" s="17">
        <v>4.1537441972636702E-2</v>
      </c>
      <c r="AM12" s="17">
        <v>2.5870040289648899E-2</v>
      </c>
      <c r="AN12" s="17">
        <v>2.84354703623549E-2</v>
      </c>
      <c r="AO12" s="17">
        <v>0</v>
      </c>
      <c r="AP12" s="17"/>
      <c r="AQ12" s="17">
        <v>1.7141076464547302E-2</v>
      </c>
      <c r="AR12" s="17">
        <v>4.9353877151676398E-2</v>
      </c>
      <c r="AS12" s="17"/>
      <c r="AT12" s="17">
        <v>1.2184432886533101E-2</v>
      </c>
      <c r="AU12" s="17">
        <v>3.0794631323656799E-2</v>
      </c>
      <c r="AV12" s="17">
        <v>4.7944617949093798E-2</v>
      </c>
      <c r="AW12" s="17"/>
      <c r="AX12" s="17">
        <v>3.3070853966107497E-2</v>
      </c>
      <c r="AY12" s="17">
        <v>3.1756368136663701E-2</v>
      </c>
      <c r="AZ12" s="17"/>
      <c r="BA12" s="17">
        <v>0.108783692116902</v>
      </c>
      <c r="BB12" s="17">
        <v>2.0477982647578101E-2</v>
      </c>
      <c r="BC12" s="17">
        <v>2.8258585487155399E-2</v>
      </c>
      <c r="BD12" s="17">
        <v>1.6557457396578101E-2</v>
      </c>
      <c r="BE12" s="17">
        <v>4.0452255580604599E-2</v>
      </c>
      <c r="BF12" s="17"/>
      <c r="BG12" s="17">
        <v>4.0171522291558799E-2</v>
      </c>
      <c r="BH12" s="17">
        <v>3.4595812546361002E-2</v>
      </c>
    </row>
    <row r="13" spans="2:60" x14ac:dyDescent="0.35">
      <c r="B13" s="18" t="s">
        <v>180</v>
      </c>
      <c r="C13" s="17">
        <v>1.6995123466156101E-2</v>
      </c>
      <c r="D13" s="17">
        <v>2.41390735648843E-2</v>
      </c>
      <c r="E13" s="17">
        <v>1.05302919823906E-2</v>
      </c>
      <c r="F13" s="17"/>
      <c r="G13" s="17">
        <v>7.62801624812217E-3</v>
      </c>
      <c r="H13" s="17">
        <v>2.31293694375793E-2</v>
      </c>
      <c r="I13" s="17">
        <v>1.8513710286728699E-2</v>
      </c>
      <c r="J13" s="17">
        <v>2.8927253596150799E-2</v>
      </c>
      <c r="K13" s="17">
        <v>1.8820316356677601E-2</v>
      </c>
      <c r="L13" s="17">
        <v>6.2554183098152399E-3</v>
      </c>
      <c r="M13" s="17"/>
      <c r="N13" s="17">
        <v>1.41484886432646E-2</v>
      </c>
      <c r="O13" s="17">
        <v>8.5253883341136708E-3</v>
      </c>
      <c r="P13" s="17">
        <v>2.1951039824541298E-2</v>
      </c>
      <c r="Q13" s="17">
        <v>2.1383570560118002E-2</v>
      </c>
      <c r="R13" s="17">
        <v>2.30343048011886E-2</v>
      </c>
      <c r="S13" s="17"/>
      <c r="T13" s="17">
        <v>2.0772187894564399E-2</v>
      </c>
      <c r="U13" s="17">
        <v>2.59874145928904E-2</v>
      </c>
      <c r="V13" s="17">
        <v>1.45584549580819E-2</v>
      </c>
      <c r="W13" s="17">
        <v>1.00304336888229E-2</v>
      </c>
      <c r="X13" s="17"/>
      <c r="Y13" s="17">
        <v>2.37108113721421E-2</v>
      </c>
      <c r="Z13" s="17">
        <v>1.08287690864887E-2</v>
      </c>
      <c r="AA13" s="17">
        <v>3.03685015823521E-2</v>
      </c>
      <c r="AB13" s="17">
        <v>2.40871321025969E-2</v>
      </c>
      <c r="AC13" s="17">
        <v>0</v>
      </c>
      <c r="AD13" s="17">
        <v>1.15314981146915E-2</v>
      </c>
      <c r="AE13" s="17"/>
      <c r="AF13" s="17">
        <v>1.7852791927145398E-2</v>
      </c>
      <c r="AG13" s="17">
        <v>1.59963289087184E-2</v>
      </c>
      <c r="AH13" s="17"/>
      <c r="AI13" s="17">
        <v>1.3909320085531701E-2</v>
      </c>
      <c r="AJ13" s="17">
        <v>1.8895698316446601E-2</v>
      </c>
      <c r="AK13" s="17">
        <v>0</v>
      </c>
      <c r="AL13" s="17">
        <v>4.0122219978896798E-2</v>
      </c>
      <c r="AM13" s="17">
        <v>2.1031973559089999E-2</v>
      </c>
      <c r="AN13" s="17">
        <v>1.47153457442815E-2</v>
      </c>
      <c r="AO13" s="17">
        <v>0</v>
      </c>
      <c r="AP13" s="17"/>
      <c r="AQ13" s="17">
        <v>2.5639250367494601E-3</v>
      </c>
      <c r="AR13" s="17">
        <v>3.2684026041799999E-2</v>
      </c>
      <c r="AS13" s="17"/>
      <c r="AT13" s="17">
        <v>0</v>
      </c>
      <c r="AU13" s="17">
        <v>1.20317917502984E-2</v>
      </c>
      <c r="AV13" s="17">
        <v>3.6063423780358497E-2</v>
      </c>
      <c r="AW13" s="17"/>
      <c r="AX13" s="17">
        <v>1.64014107835714E-2</v>
      </c>
      <c r="AY13" s="17">
        <v>1.7221934478054399E-2</v>
      </c>
      <c r="AZ13" s="17"/>
      <c r="BA13" s="17">
        <v>6.0757599053144699E-2</v>
      </c>
      <c r="BB13" s="17">
        <v>2.9945721432287002E-3</v>
      </c>
      <c r="BC13" s="17">
        <v>5.7017618302403804E-3</v>
      </c>
      <c r="BD13" s="17">
        <v>0</v>
      </c>
      <c r="BE13" s="17">
        <v>6.7337820015292801E-2</v>
      </c>
      <c r="BF13" s="17"/>
      <c r="BG13" s="17">
        <v>1.58766209625286E-2</v>
      </c>
      <c r="BH13" s="17">
        <v>5.0833805043810798E-2</v>
      </c>
    </row>
    <row r="14" spans="2:60" x14ac:dyDescent="0.35">
      <c r="B14" s="18" t="s">
        <v>114</v>
      </c>
      <c r="C14" s="19">
        <v>3.9818510438207902E-2</v>
      </c>
      <c r="D14" s="19">
        <v>2.90360646708656E-2</v>
      </c>
      <c r="E14" s="19">
        <v>4.6356479459673999E-2</v>
      </c>
      <c r="F14" s="19"/>
      <c r="G14" s="19">
        <v>4.3381719060564199E-2</v>
      </c>
      <c r="H14" s="19">
        <v>3.7690933805852499E-2</v>
      </c>
      <c r="I14" s="19">
        <v>4.9779609273098602E-2</v>
      </c>
      <c r="J14" s="19">
        <v>7.4153527834792704E-2</v>
      </c>
      <c r="K14" s="19">
        <v>2.6173331779449801E-2</v>
      </c>
      <c r="L14" s="19">
        <v>1.5332171689497499E-2</v>
      </c>
      <c r="M14" s="19"/>
      <c r="N14" s="19">
        <v>6.9878155310731202E-2</v>
      </c>
      <c r="O14" s="19">
        <v>4.4581579972214201E-2</v>
      </c>
      <c r="P14" s="19">
        <v>2.5332889312031901E-2</v>
      </c>
      <c r="Q14" s="19">
        <v>3.0987963821816001E-2</v>
      </c>
      <c r="R14" s="19">
        <v>2.9056178652604101E-2</v>
      </c>
      <c r="S14" s="19"/>
      <c r="T14" s="19">
        <v>4.2039319660848902E-2</v>
      </c>
      <c r="U14" s="19">
        <v>3.7550651742522798E-2</v>
      </c>
      <c r="V14" s="19">
        <v>2.98803427756031E-2</v>
      </c>
      <c r="W14" s="19">
        <v>5.5778773238083702E-2</v>
      </c>
      <c r="X14" s="19"/>
      <c r="Y14" s="19">
        <v>3.68793937499226E-2</v>
      </c>
      <c r="Z14" s="19">
        <v>4.8394873098161498E-2</v>
      </c>
      <c r="AA14" s="19">
        <v>8.8750707168110204E-2</v>
      </c>
      <c r="AB14" s="19">
        <v>1.10652327906667E-2</v>
      </c>
      <c r="AC14" s="19">
        <v>0</v>
      </c>
      <c r="AD14" s="19">
        <v>2.4640813343769E-2</v>
      </c>
      <c r="AE14" s="19"/>
      <c r="AF14" s="19">
        <v>3.2320611669281303E-2</v>
      </c>
      <c r="AG14" s="19">
        <v>4.8786124207721202E-2</v>
      </c>
      <c r="AH14" s="19"/>
      <c r="AI14" s="19">
        <v>0.116390522297442</v>
      </c>
      <c r="AJ14" s="19">
        <v>4.9074297913042401E-2</v>
      </c>
      <c r="AK14" s="19">
        <v>7.0380853922841699E-2</v>
      </c>
      <c r="AL14" s="19">
        <v>1.61117677765138E-2</v>
      </c>
      <c r="AM14" s="19">
        <v>1.02641661551411E-2</v>
      </c>
      <c r="AN14" s="19">
        <v>2.00278484682208E-2</v>
      </c>
      <c r="AO14" s="19">
        <v>3.4248947832709202E-2</v>
      </c>
      <c r="AP14" s="19"/>
      <c r="AQ14" s="19">
        <v>3.7834419750310697E-2</v>
      </c>
      <c r="AR14" s="19">
        <v>2.2971656454648499E-2</v>
      </c>
      <c r="AS14" s="19"/>
      <c r="AT14" s="19">
        <v>9.7831560211227193E-3</v>
      </c>
      <c r="AU14" s="19">
        <v>3.6771959335934398E-2</v>
      </c>
      <c r="AV14" s="19">
        <v>2.0611394725420101E-2</v>
      </c>
      <c r="AW14" s="19"/>
      <c r="AX14" s="19">
        <v>3.33610279514873E-2</v>
      </c>
      <c r="AY14" s="19">
        <v>4.2285407609330999E-2</v>
      </c>
      <c r="AZ14" s="19"/>
      <c r="BA14" s="19">
        <v>2.62542838998438E-2</v>
      </c>
      <c r="BB14" s="19">
        <v>1.7753569351259602E-2</v>
      </c>
      <c r="BC14" s="19">
        <v>3.0709430594529099E-2</v>
      </c>
      <c r="BD14" s="19">
        <v>3.28653897327401E-2</v>
      </c>
      <c r="BE14" s="19">
        <v>1.6330815726737401E-2</v>
      </c>
      <c r="BF14" s="19"/>
      <c r="BG14" s="19">
        <v>1.9649360234666301E-2</v>
      </c>
      <c r="BH14" s="19">
        <v>2.0383320795659601E-2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194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956</v>
      </c>
      <c r="D7" s="10">
        <v>453</v>
      </c>
      <c r="E7" s="10">
        <v>496</v>
      </c>
      <c r="F7" s="10"/>
      <c r="G7" s="10">
        <v>125</v>
      </c>
      <c r="H7" s="10">
        <v>138</v>
      </c>
      <c r="I7" s="10">
        <v>154</v>
      </c>
      <c r="J7" s="10">
        <v>160</v>
      </c>
      <c r="K7" s="10">
        <v>165</v>
      </c>
      <c r="L7" s="10">
        <v>214</v>
      </c>
      <c r="M7" s="10"/>
      <c r="N7" s="10">
        <v>194</v>
      </c>
      <c r="O7" s="10">
        <v>214</v>
      </c>
      <c r="P7" s="10">
        <v>306</v>
      </c>
      <c r="Q7" s="10">
        <v>116</v>
      </c>
      <c r="R7" s="10">
        <v>103</v>
      </c>
      <c r="S7" s="10"/>
      <c r="T7" s="10">
        <v>182</v>
      </c>
      <c r="U7" s="10">
        <v>207</v>
      </c>
      <c r="V7" s="10">
        <v>368</v>
      </c>
      <c r="W7" s="10">
        <v>199</v>
      </c>
      <c r="X7" s="10"/>
      <c r="Y7" s="10">
        <v>330</v>
      </c>
      <c r="Z7" s="10">
        <v>395</v>
      </c>
      <c r="AA7" s="10">
        <v>32</v>
      </c>
      <c r="AB7" s="10">
        <v>76</v>
      </c>
      <c r="AC7" s="10">
        <v>5</v>
      </c>
      <c r="AD7" s="10">
        <v>118</v>
      </c>
      <c r="AE7" s="10"/>
      <c r="AF7" s="10">
        <v>569</v>
      </c>
      <c r="AG7" s="10">
        <v>382</v>
      </c>
      <c r="AH7" s="10"/>
      <c r="AI7" s="10">
        <v>65</v>
      </c>
      <c r="AJ7" s="10">
        <v>217</v>
      </c>
      <c r="AK7" s="10">
        <v>186</v>
      </c>
      <c r="AL7" s="10">
        <v>110</v>
      </c>
      <c r="AM7" s="10">
        <v>260</v>
      </c>
      <c r="AN7" s="10">
        <v>91</v>
      </c>
      <c r="AO7" s="10">
        <v>27</v>
      </c>
      <c r="AP7" s="10"/>
      <c r="AQ7" s="10">
        <v>461</v>
      </c>
      <c r="AR7" s="10">
        <v>339</v>
      </c>
      <c r="AS7" s="10"/>
      <c r="AT7" s="10">
        <v>202</v>
      </c>
      <c r="AU7" s="10">
        <v>422</v>
      </c>
      <c r="AV7" s="10">
        <v>274</v>
      </c>
      <c r="AW7" s="10"/>
      <c r="AX7" s="10">
        <v>278</v>
      </c>
      <c r="AY7" s="10">
        <v>678</v>
      </c>
      <c r="AZ7" s="10"/>
      <c r="BA7" s="10">
        <v>83</v>
      </c>
      <c r="BB7" s="10">
        <v>304</v>
      </c>
      <c r="BC7" s="10">
        <v>337</v>
      </c>
      <c r="BD7" s="10">
        <v>42</v>
      </c>
      <c r="BE7" s="10">
        <v>117</v>
      </c>
      <c r="BF7" s="10"/>
      <c r="BG7" s="10">
        <v>387</v>
      </c>
      <c r="BH7" s="10">
        <v>159</v>
      </c>
    </row>
    <row r="8" spans="2:60" ht="30" customHeight="1" x14ac:dyDescent="0.35">
      <c r="B8" s="11" t="s">
        <v>19</v>
      </c>
      <c r="C8" s="11">
        <v>955</v>
      </c>
      <c r="D8" s="11">
        <v>460</v>
      </c>
      <c r="E8" s="11">
        <v>487</v>
      </c>
      <c r="F8" s="11"/>
      <c r="G8" s="11">
        <v>125</v>
      </c>
      <c r="H8" s="11">
        <v>157</v>
      </c>
      <c r="I8" s="11">
        <v>161</v>
      </c>
      <c r="J8" s="11">
        <v>155</v>
      </c>
      <c r="K8" s="11">
        <v>154</v>
      </c>
      <c r="L8" s="11">
        <v>202</v>
      </c>
      <c r="M8" s="11"/>
      <c r="N8" s="11">
        <v>189</v>
      </c>
      <c r="O8" s="11">
        <v>210</v>
      </c>
      <c r="P8" s="11">
        <v>310</v>
      </c>
      <c r="Q8" s="11">
        <v>120</v>
      </c>
      <c r="R8" s="11">
        <v>104</v>
      </c>
      <c r="S8" s="11"/>
      <c r="T8" s="11">
        <v>171</v>
      </c>
      <c r="U8" s="11">
        <v>200</v>
      </c>
      <c r="V8" s="11">
        <v>357</v>
      </c>
      <c r="W8" s="11">
        <v>227</v>
      </c>
      <c r="X8" s="11"/>
      <c r="Y8" s="11">
        <v>333</v>
      </c>
      <c r="Z8" s="11">
        <v>399</v>
      </c>
      <c r="AA8" s="11">
        <v>31</v>
      </c>
      <c r="AB8" s="11">
        <v>72</v>
      </c>
      <c r="AC8" s="11">
        <v>4</v>
      </c>
      <c r="AD8" s="11">
        <v>115</v>
      </c>
      <c r="AE8" s="11"/>
      <c r="AF8" s="11">
        <v>558</v>
      </c>
      <c r="AG8" s="11">
        <v>393</v>
      </c>
      <c r="AH8" s="11"/>
      <c r="AI8" s="11">
        <v>61</v>
      </c>
      <c r="AJ8" s="11">
        <v>219</v>
      </c>
      <c r="AK8" s="11">
        <v>184</v>
      </c>
      <c r="AL8" s="11">
        <v>108</v>
      </c>
      <c r="AM8" s="11">
        <v>267</v>
      </c>
      <c r="AN8" s="11">
        <v>90</v>
      </c>
      <c r="AO8" s="11">
        <v>27</v>
      </c>
      <c r="AP8" s="11"/>
      <c r="AQ8" s="11">
        <v>451</v>
      </c>
      <c r="AR8" s="11">
        <v>353</v>
      </c>
      <c r="AS8" s="11"/>
      <c r="AT8" s="11">
        <v>197</v>
      </c>
      <c r="AU8" s="11">
        <v>416</v>
      </c>
      <c r="AV8" s="11">
        <v>287</v>
      </c>
      <c r="AW8" s="11"/>
      <c r="AX8" s="11">
        <v>264</v>
      </c>
      <c r="AY8" s="11">
        <v>691</v>
      </c>
      <c r="AZ8" s="11"/>
      <c r="BA8" s="11">
        <v>87</v>
      </c>
      <c r="BB8" s="11">
        <v>304</v>
      </c>
      <c r="BC8" s="11">
        <v>334</v>
      </c>
      <c r="BD8" s="11">
        <v>39</v>
      </c>
      <c r="BE8" s="11">
        <v>121</v>
      </c>
      <c r="BF8" s="11"/>
      <c r="BG8" s="11">
        <v>391</v>
      </c>
      <c r="BH8" s="11">
        <v>160</v>
      </c>
    </row>
    <row r="9" spans="2:60" x14ac:dyDescent="0.35">
      <c r="B9" s="18" t="s">
        <v>176</v>
      </c>
      <c r="C9" s="17">
        <v>0.35400426769355198</v>
      </c>
      <c r="D9" s="17">
        <v>0.33394309378715098</v>
      </c>
      <c r="E9" s="17">
        <v>0.37121869049785899</v>
      </c>
      <c r="F9" s="17"/>
      <c r="G9" s="17">
        <v>0.41391967773909699</v>
      </c>
      <c r="H9" s="17">
        <v>0.31855031245784299</v>
      </c>
      <c r="I9" s="17">
        <v>0.41138394192514299</v>
      </c>
      <c r="J9" s="17">
        <v>0.27001514269487797</v>
      </c>
      <c r="K9" s="17">
        <v>0.32700694757830601</v>
      </c>
      <c r="L9" s="17">
        <v>0.38382012884959099</v>
      </c>
      <c r="M9" s="17"/>
      <c r="N9" s="17">
        <v>0.34069294973980901</v>
      </c>
      <c r="O9" s="17">
        <v>0.33554399177577099</v>
      </c>
      <c r="P9" s="17">
        <v>0.34496335737244299</v>
      </c>
      <c r="Q9" s="17">
        <v>0.33417967538492399</v>
      </c>
      <c r="R9" s="17">
        <v>0.46513695229267199</v>
      </c>
      <c r="S9" s="17"/>
      <c r="T9" s="17">
        <v>0.35442499630136798</v>
      </c>
      <c r="U9" s="17">
        <v>0.31155301290945803</v>
      </c>
      <c r="V9" s="17">
        <v>0.33972497143996599</v>
      </c>
      <c r="W9" s="17">
        <v>0.41365836774098902</v>
      </c>
      <c r="X9" s="17"/>
      <c r="Y9" s="17">
        <v>0.373008990192358</v>
      </c>
      <c r="Z9" s="17">
        <v>0.346125139252701</v>
      </c>
      <c r="AA9" s="17">
        <v>0.29305448079294399</v>
      </c>
      <c r="AB9" s="17">
        <v>0.33369398090538699</v>
      </c>
      <c r="AC9" s="17">
        <v>0.45874230746647998</v>
      </c>
      <c r="AD9" s="17">
        <v>0.35161968533159299</v>
      </c>
      <c r="AE9" s="17"/>
      <c r="AF9" s="17">
        <v>0.35320390895079301</v>
      </c>
      <c r="AG9" s="17">
        <v>0.35596035414833099</v>
      </c>
      <c r="AH9" s="17"/>
      <c r="AI9" s="17">
        <v>0.215419859529416</v>
      </c>
      <c r="AJ9" s="17">
        <v>0.38421485634483199</v>
      </c>
      <c r="AK9" s="17">
        <v>0.39338581570069697</v>
      </c>
      <c r="AL9" s="17">
        <v>0.33315659153592198</v>
      </c>
      <c r="AM9" s="17">
        <v>0.347146746853364</v>
      </c>
      <c r="AN9" s="17">
        <v>0.35181662844401701</v>
      </c>
      <c r="AO9" s="17">
        <v>0.31236699375747601</v>
      </c>
      <c r="AP9" s="17"/>
      <c r="AQ9" s="17">
        <v>0.47139791516901902</v>
      </c>
      <c r="AR9" s="17">
        <v>0.232776343027609</v>
      </c>
      <c r="AS9" s="17"/>
      <c r="AT9" s="17">
        <v>0.53443596099645896</v>
      </c>
      <c r="AU9" s="17">
        <v>0.33410794351060902</v>
      </c>
      <c r="AV9" s="17">
        <v>0.26627952621709</v>
      </c>
      <c r="AW9" s="17"/>
      <c r="AX9" s="17">
        <v>0.36165706354941601</v>
      </c>
      <c r="AY9" s="17">
        <v>0.35108073511149201</v>
      </c>
      <c r="AZ9" s="17"/>
      <c r="BA9" s="17">
        <v>0.31500038988969598</v>
      </c>
      <c r="BB9" s="17">
        <v>0.45560541683903699</v>
      </c>
      <c r="BC9" s="17">
        <v>0.41057744864464402</v>
      </c>
      <c r="BD9" s="17">
        <v>0.48437557130783299</v>
      </c>
      <c r="BE9" s="17">
        <v>6.2952293042970495E-2</v>
      </c>
      <c r="BF9" s="17"/>
      <c r="BG9" s="17">
        <v>0.424248320123431</v>
      </c>
      <c r="BH9" s="17">
        <v>0.166240105036806</v>
      </c>
    </row>
    <row r="10" spans="2:60" x14ac:dyDescent="0.35">
      <c r="B10" s="18" t="s">
        <v>177</v>
      </c>
      <c r="C10" s="17">
        <v>0.32584494181708301</v>
      </c>
      <c r="D10" s="17">
        <v>0.341915144419632</v>
      </c>
      <c r="E10" s="17">
        <v>0.31430520109925503</v>
      </c>
      <c r="F10" s="17"/>
      <c r="G10" s="17">
        <v>0.29316015102002102</v>
      </c>
      <c r="H10" s="17">
        <v>0.31321109186509</v>
      </c>
      <c r="I10" s="17">
        <v>0.30121188618714301</v>
      </c>
      <c r="J10" s="17">
        <v>0.33120070356082498</v>
      </c>
      <c r="K10" s="17">
        <v>0.308350218152804</v>
      </c>
      <c r="L10" s="17">
        <v>0.38485639790677001</v>
      </c>
      <c r="M10" s="17"/>
      <c r="N10" s="17">
        <v>0.27314880075354298</v>
      </c>
      <c r="O10" s="17">
        <v>0.33066120463500798</v>
      </c>
      <c r="P10" s="17">
        <v>0.35664380445051902</v>
      </c>
      <c r="Q10" s="17">
        <v>0.300936586403522</v>
      </c>
      <c r="R10" s="17">
        <v>0.33876418078916398</v>
      </c>
      <c r="S10" s="17"/>
      <c r="T10" s="17">
        <v>0.32696468893590203</v>
      </c>
      <c r="U10" s="17">
        <v>0.392534067159723</v>
      </c>
      <c r="V10" s="17">
        <v>0.34038089917806402</v>
      </c>
      <c r="W10" s="17">
        <v>0.24320749433733899</v>
      </c>
      <c r="X10" s="17"/>
      <c r="Y10" s="17">
        <v>0.322266107903878</v>
      </c>
      <c r="Z10" s="17">
        <v>0.33792021625257102</v>
      </c>
      <c r="AA10" s="17">
        <v>0.32463602972269801</v>
      </c>
      <c r="AB10" s="17">
        <v>0.28760107226875398</v>
      </c>
      <c r="AC10" s="17">
        <v>0.374999365494051</v>
      </c>
      <c r="AD10" s="17">
        <v>0.31655810013709701</v>
      </c>
      <c r="AE10" s="17"/>
      <c r="AF10" s="17">
        <v>0.33281657549476001</v>
      </c>
      <c r="AG10" s="17">
        <v>0.31722211308711801</v>
      </c>
      <c r="AH10" s="17"/>
      <c r="AI10" s="17">
        <v>0.245046784832993</v>
      </c>
      <c r="AJ10" s="17">
        <v>0.23861861790863201</v>
      </c>
      <c r="AK10" s="17">
        <v>0.32859201086090001</v>
      </c>
      <c r="AL10" s="17">
        <v>0.33056232588601803</v>
      </c>
      <c r="AM10" s="17">
        <v>0.40646964246191197</v>
      </c>
      <c r="AN10" s="17">
        <v>0.342100803940114</v>
      </c>
      <c r="AO10" s="17">
        <v>0.32830489562612197</v>
      </c>
      <c r="AP10" s="17"/>
      <c r="AQ10" s="17">
        <v>0.32544281100126199</v>
      </c>
      <c r="AR10" s="17">
        <v>0.34683332659995397</v>
      </c>
      <c r="AS10" s="17"/>
      <c r="AT10" s="17">
        <v>0.30888281953800201</v>
      </c>
      <c r="AU10" s="17">
        <v>0.318241977782178</v>
      </c>
      <c r="AV10" s="17">
        <v>0.37557745184580299</v>
      </c>
      <c r="AW10" s="17"/>
      <c r="AX10" s="17">
        <v>0.33064811620061801</v>
      </c>
      <c r="AY10" s="17">
        <v>0.324010025915489</v>
      </c>
      <c r="AZ10" s="17"/>
      <c r="BA10" s="17">
        <v>0.29571173493685099</v>
      </c>
      <c r="BB10" s="17">
        <v>0.36169703386502</v>
      </c>
      <c r="BC10" s="17">
        <v>0.35766637862849399</v>
      </c>
      <c r="BD10" s="17">
        <v>0.34789869683304703</v>
      </c>
      <c r="BE10" s="17">
        <v>0.24517520545128799</v>
      </c>
      <c r="BF10" s="17"/>
      <c r="BG10" s="17">
        <v>0.34698129115516402</v>
      </c>
      <c r="BH10" s="17">
        <v>0.270351993759885</v>
      </c>
    </row>
    <row r="11" spans="2:60" ht="29" x14ac:dyDescent="0.35">
      <c r="B11" s="18" t="s">
        <v>178</v>
      </c>
      <c r="C11" s="17">
        <v>0.19669672231034899</v>
      </c>
      <c r="D11" s="17">
        <v>0.19485065555161701</v>
      </c>
      <c r="E11" s="17">
        <v>0.198797117964683</v>
      </c>
      <c r="F11" s="17"/>
      <c r="G11" s="17">
        <v>0.118055243453887</v>
      </c>
      <c r="H11" s="17">
        <v>0.22148560301346801</v>
      </c>
      <c r="I11" s="17">
        <v>0.157569071920206</v>
      </c>
      <c r="J11" s="17">
        <v>0.24111086996237099</v>
      </c>
      <c r="K11" s="17">
        <v>0.27164978181463001</v>
      </c>
      <c r="L11" s="17">
        <v>0.16607520944699</v>
      </c>
      <c r="M11" s="17"/>
      <c r="N11" s="17">
        <v>0.21840347507084201</v>
      </c>
      <c r="O11" s="17">
        <v>0.199556073338335</v>
      </c>
      <c r="P11" s="17">
        <v>0.17731237902713701</v>
      </c>
      <c r="Q11" s="17">
        <v>0.26353444261349601</v>
      </c>
      <c r="R11" s="17">
        <v>0.136894063331958</v>
      </c>
      <c r="S11" s="17"/>
      <c r="T11" s="17">
        <v>0.199216656467747</v>
      </c>
      <c r="U11" s="17">
        <v>0.16733485146219701</v>
      </c>
      <c r="V11" s="17">
        <v>0.20618013316754999</v>
      </c>
      <c r="W11" s="17">
        <v>0.205819509613093</v>
      </c>
      <c r="X11" s="17"/>
      <c r="Y11" s="17">
        <v>0.18216292496970801</v>
      </c>
      <c r="Z11" s="17">
        <v>0.19135841563755601</v>
      </c>
      <c r="AA11" s="17">
        <v>0.17391084635929599</v>
      </c>
      <c r="AB11" s="17">
        <v>0.26976262680801499</v>
      </c>
      <c r="AC11" s="17">
        <v>0.16625832703946999</v>
      </c>
      <c r="AD11" s="17">
        <v>0.219141877561502</v>
      </c>
      <c r="AE11" s="17"/>
      <c r="AF11" s="17">
        <v>0.19764112281808</v>
      </c>
      <c r="AG11" s="17">
        <v>0.195836530893404</v>
      </c>
      <c r="AH11" s="17"/>
      <c r="AI11" s="17">
        <v>0.32222445379972903</v>
      </c>
      <c r="AJ11" s="17">
        <v>0.21537718601570799</v>
      </c>
      <c r="AK11" s="17">
        <v>0.133628933898673</v>
      </c>
      <c r="AL11" s="17">
        <v>0.236296388311281</v>
      </c>
      <c r="AM11" s="17">
        <v>0.167151262275126</v>
      </c>
      <c r="AN11" s="17">
        <v>0.21102783987127799</v>
      </c>
      <c r="AO11" s="17">
        <v>0.27859208809890701</v>
      </c>
      <c r="AP11" s="17"/>
      <c r="AQ11" s="17">
        <v>0.134687004325066</v>
      </c>
      <c r="AR11" s="17">
        <v>0.24994305827302599</v>
      </c>
      <c r="AS11" s="17"/>
      <c r="AT11" s="17">
        <v>0.111679090705704</v>
      </c>
      <c r="AU11" s="17">
        <v>0.237012225049651</v>
      </c>
      <c r="AV11" s="17">
        <v>0.21072835647186799</v>
      </c>
      <c r="AW11" s="17"/>
      <c r="AX11" s="17">
        <v>0.18053882604518501</v>
      </c>
      <c r="AY11" s="17">
        <v>0.20286938614177299</v>
      </c>
      <c r="AZ11" s="17"/>
      <c r="BA11" s="17">
        <v>0.21250886574575101</v>
      </c>
      <c r="BB11" s="17">
        <v>0.117203778210419</v>
      </c>
      <c r="BC11" s="17">
        <v>0.15790869014806899</v>
      </c>
      <c r="BD11" s="17">
        <v>4.4000759085339403E-2</v>
      </c>
      <c r="BE11" s="17">
        <v>0.46051559025295502</v>
      </c>
      <c r="BF11" s="17"/>
      <c r="BG11" s="17">
        <v>0.138458287470685</v>
      </c>
      <c r="BH11" s="17">
        <v>0.35843080331044003</v>
      </c>
    </row>
    <row r="12" spans="2:60" x14ac:dyDescent="0.35">
      <c r="B12" s="18" t="s">
        <v>179</v>
      </c>
      <c r="C12" s="17">
        <v>4.43578877331244E-2</v>
      </c>
      <c r="D12" s="17">
        <v>6.26635264268567E-2</v>
      </c>
      <c r="E12" s="17">
        <v>2.7805759961478799E-2</v>
      </c>
      <c r="F12" s="17"/>
      <c r="G12" s="17">
        <v>6.8919165938974403E-2</v>
      </c>
      <c r="H12" s="17">
        <v>6.7665268098930698E-2</v>
      </c>
      <c r="I12" s="17">
        <v>4.4004161728485203E-2</v>
      </c>
      <c r="J12" s="17">
        <v>3.3137346977562203E-2</v>
      </c>
      <c r="K12" s="17">
        <v>4.7020093161640901E-2</v>
      </c>
      <c r="L12" s="17">
        <v>1.7841898841619699E-2</v>
      </c>
      <c r="M12" s="17"/>
      <c r="N12" s="17">
        <v>6.2441007852270101E-2</v>
      </c>
      <c r="O12" s="17">
        <v>4.4900803519218997E-2</v>
      </c>
      <c r="P12" s="17">
        <v>4.2752296353545403E-2</v>
      </c>
      <c r="Q12" s="17">
        <v>5.8411223056988197E-2</v>
      </c>
      <c r="R12" s="17">
        <v>8.4786948019315196E-3</v>
      </c>
      <c r="S12" s="17"/>
      <c r="T12" s="17">
        <v>4.0125352563493803E-2</v>
      </c>
      <c r="U12" s="17">
        <v>5.3587851274119698E-2</v>
      </c>
      <c r="V12" s="17">
        <v>4.2302944513028198E-2</v>
      </c>
      <c r="W12" s="17">
        <v>4.26311814587007E-2</v>
      </c>
      <c r="X12" s="17"/>
      <c r="Y12" s="17">
        <v>5.1512280811916597E-2</v>
      </c>
      <c r="Z12" s="17">
        <v>3.88765364392199E-2</v>
      </c>
      <c r="AA12" s="17">
        <v>8.9279434374599995E-2</v>
      </c>
      <c r="AB12" s="17">
        <v>2.82311528460065E-2</v>
      </c>
      <c r="AC12" s="17">
        <v>0</v>
      </c>
      <c r="AD12" s="17">
        <v>4.2176127942401297E-2</v>
      </c>
      <c r="AE12" s="17"/>
      <c r="AF12" s="17">
        <v>4.5037511628335997E-2</v>
      </c>
      <c r="AG12" s="17">
        <v>4.3965743475627997E-2</v>
      </c>
      <c r="AH12" s="17"/>
      <c r="AI12" s="17">
        <v>5.85793195939169E-2</v>
      </c>
      <c r="AJ12" s="17">
        <v>6.7275436985772402E-2</v>
      </c>
      <c r="AK12" s="17">
        <v>4.0245498867871203E-2</v>
      </c>
      <c r="AL12" s="17">
        <v>4.3484195117695697E-2</v>
      </c>
      <c r="AM12" s="17">
        <v>4.1567283528180003E-2</v>
      </c>
      <c r="AN12" s="17">
        <v>0</v>
      </c>
      <c r="AO12" s="17">
        <v>3.3301940180422901E-2</v>
      </c>
      <c r="AP12" s="17"/>
      <c r="AQ12" s="17">
        <v>2.2722665395323399E-2</v>
      </c>
      <c r="AR12" s="17">
        <v>7.0655246161122898E-2</v>
      </c>
      <c r="AS12" s="17"/>
      <c r="AT12" s="17">
        <v>1.90562985718912E-2</v>
      </c>
      <c r="AU12" s="17">
        <v>3.41473478379727E-2</v>
      </c>
      <c r="AV12" s="17">
        <v>7.3920303635414297E-2</v>
      </c>
      <c r="AW12" s="17"/>
      <c r="AX12" s="17">
        <v>5.1790882271156302E-2</v>
      </c>
      <c r="AY12" s="17">
        <v>4.1518323981065801E-2</v>
      </c>
      <c r="AZ12" s="17"/>
      <c r="BA12" s="17">
        <v>0.11712097816841099</v>
      </c>
      <c r="BB12" s="17">
        <v>2.9773057231601001E-2</v>
      </c>
      <c r="BC12" s="17">
        <v>3.2099619214931902E-2</v>
      </c>
      <c r="BD12" s="17">
        <v>7.4302125644462105E-2</v>
      </c>
      <c r="BE12" s="17">
        <v>7.8551681075602606E-2</v>
      </c>
      <c r="BF12" s="17"/>
      <c r="BG12" s="17">
        <v>4.9252995212122098E-2</v>
      </c>
      <c r="BH12" s="17">
        <v>7.7510145628780003E-2</v>
      </c>
    </row>
    <row r="13" spans="2:60" x14ac:dyDescent="0.35">
      <c r="B13" s="18" t="s">
        <v>180</v>
      </c>
      <c r="C13" s="17">
        <v>2.26455345393635E-2</v>
      </c>
      <c r="D13" s="17">
        <v>3.0631158234318001E-2</v>
      </c>
      <c r="E13" s="17">
        <v>1.54791458072586E-2</v>
      </c>
      <c r="F13" s="17"/>
      <c r="G13" s="17">
        <v>1.65022115207237E-2</v>
      </c>
      <c r="H13" s="17">
        <v>3.02678574022597E-2</v>
      </c>
      <c r="I13" s="17">
        <v>1.65709469068583E-2</v>
      </c>
      <c r="J13" s="17">
        <v>3.0904795089804499E-2</v>
      </c>
      <c r="K13" s="17">
        <v>1.9349068075321801E-2</v>
      </c>
      <c r="L13" s="17">
        <v>2.1536316010465899E-2</v>
      </c>
      <c r="M13" s="17"/>
      <c r="N13" s="17">
        <v>5.04975102249658E-3</v>
      </c>
      <c r="O13" s="17">
        <v>2.7804332474478E-2</v>
      </c>
      <c r="P13" s="17">
        <v>3.3982521207894301E-2</v>
      </c>
      <c r="Q13" s="17">
        <v>7.7130427110367302E-3</v>
      </c>
      <c r="R13" s="17">
        <v>3.2500823049589199E-2</v>
      </c>
      <c r="S13" s="17"/>
      <c r="T13" s="17">
        <v>2.6695511746265999E-2</v>
      </c>
      <c r="U13" s="17">
        <v>3.8272159497471397E-2</v>
      </c>
      <c r="V13" s="17">
        <v>1.6266409224587799E-2</v>
      </c>
      <c r="W13" s="17">
        <v>1.5814502536398899E-2</v>
      </c>
      <c r="X13" s="17"/>
      <c r="Y13" s="17">
        <v>1.5931179204680901E-2</v>
      </c>
      <c r="Z13" s="17">
        <v>2.5242461283571199E-2</v>
      </c>
      <c r="AA13" s="17">
        <v>3.03685015823521E-2</v>
      </c>
      <c r="AB13" s="17">
        <v>2.9156207179759398E-2</v>
      </c>
      <c r="AC13" s="17">
        <v>0</v>
      </c>
      <c r="AD13" s="17">
        <v>2.7777097899871001E-2</v>
      </c>
      <c r="AE13" s="17"/>
      <c r="AF13" s="17">
        <v>2.7072981295416E-2</v>
      </c>
      <c r="AG13" s="17">
        <v>1.4669457399106901E-2</v>
      </c>
      <c r="AH13" s="17"/>
      <c r="AI13" s="17">
        <v>2.62914882651979E-2</v>
      </c>
      <c r="AJ13" s="17">
        <v>1.9007514743697902E-2</v>
      </c>
      <c r="AK13" s="17">
        <v>3.51405372387738E-3</v>
      </c>
      <c r="AL13" s="17">
        <v>3.1505562395679199E-2</v>
      </c>
      <c r="AM13" s="17">
        <v>2.3027806676878902E-2</v>
      </c>
      <c r="AN13" s="17">
        <v>4.9166124062335503E-2</v>
      </c>
      <c r="AO13" s="17">
        <v>4.7434082337071998E-2</v>
      </c>
      <c r="AP13" s="17"/>
      <c r="AQ13" s="17">
        <v>1.03013020114216E-3</v>
      </c>
      <c r="AR13" s="17">
        <v>5.3710377839807297E-2</v>
      </c>
      <c r="AS13" s="17"/>
      <c r="AT13" s="17">
        <v>0</v>
      </c>
      <c r="AU13" s="17">
        <v>2.2598953265237198E-2</v>
      </c>
      <c r="AV13" s="17">
        <v>4.0354537105559397E-2</v>
      </c>
      <c r="AW13" s="17"/>
      <c r="AX13" s="17">
        <v>3.57836241563778E-2</v>
      </c>
      <c r="AY13" s="17">
        <v>1.7626501785217501E-2</v>
      </c>
      <c r="AZ13" s="17"/>
      <c r="BA13" s="17">
        <v>1.0818480353405701E-2</v>
      </c>
      <c r="BB13" s="17">
        <v>7.66712935077336E-3</v>
      </c>
      <c r="BC13" s="17">
        <v>5.7017618302403804E-3</v>
      </c>
      <c r="BD13" s="17">
        <v>1.6557457396578101E-2</v>
      </c>
      <c r="BE13" s="17">
        <v>0.107251460311777</v>
      </c>
      <c r="BF13" s="17"/>
      <c r="BG13" s="17">
        <v>8.3699293880008293E-3</v>
      </c>
      <c r="BH13" s="17">
        <v>8.5023013035103706E-2</v>
      </c>
    </row>
    <row r="14" spans="2:60" x14ac:dyDescent="0.35">
      <c r="B14" s="18" t="s">
        <v>114</v>
      </c>
      <c r="C14" s="19">
        <v>5.6450645906527298E-2</v>
      </c>
      <c r="D14" s="19">
        <v>3.5996421580425299E-2</v>
      </c>
      <c r="E14" s="19">
        <v>7.2394084669465397E-2</v>
      </c>
      <c r="F14" s="19"/>
      <c r="G14" s="19">
        <v>8.9443550327296895E-2</v>
      </c>
      <c r="H14" s="19">
        <v>4.8819867162408798E-2</v>
      </c>
      <c r="I14" s="19">
        <v>6.9259991332164497E-2</v>
      </c>
      <c r="J14" s="19">
        <v>9.3631141714559399E-2</v>
      </c>
      <c r="K14" s="19">
        <v>2.6623891217297701E-2</v>
      </c>
      <c r="L14" s="19">
        <v>2.5870048944563E-2</v>
      </c>
      <c r="M14" s="19"/>
      <c r="N14" s="19">
        <v>0.10026401556104</v>
      </c>
      <c r="O14" s="19">
        <v>6.1533594257188899E-2</v>
      </c>
      <c r="P14" s="19">
        <v>4.4345641588460903E-2</v>
      </c>
      <c r="Q14" s="19">
        <v>3.52250298300327E-2</v>
      </c>
      <c r="R14" s="19">
        <v>1.8225285734685199E-2</v>
      </c>
      <c r="S14" s="19"/>
      <c r="T14" s="19">
        <v>5.25727939852235E-2</v>
      </c>
      <c r="U14" s="19">
        <v>3.6718057697030002E-2</v>
      </c>
      <c r="V14" s="19">
        <v>5.5144642476804201E-2</v>
      </c>
      <c r="W14" s="19">
        <v>7.8868944313479405E-2</v>
      </c>
      <c r="X14" s="19"/>
      <c r="Y14" s="19">
        <v>5.5118516917457797E-2</v>
      </c>
      <c r="Z14" s="19">
        <v>6.0477231134381498E-2</v>
      </c>
      <c r="AA14" s="19">
        <v>8.8750707168110204E-2</v>
      </c>
      <c r="AB14" s="19">
        <v>5.1554959992077501E-2</v>
      </c>
      <c r="AC14" s="19">
        <v>0</v>
      </c>
      <c r="AD14" s="19">
        <v>4.2727111127535702E-2</v>
      </c>
      <c r="AE14" s="19"/>
      <c r="AF14" s="19">
        <v>4.42278998126149E-2</v>
      </c>
      <c r="AG14" s="19">
        <v>7.2345800996411205E-2</v>
      </c>
      <c r="AH14" s="19"/>
      <c r="AI14" s="19">
        <v>0.13243809397874701</v>
      </c>
      <c r="AJ14" s="19">
        <v>7.5506388001358102E-2</v>
      </c>
      <c r="AK14" s="19">
        <v>0.100633686947981</v>
      </c>
      <c r="AL14" s="19">
        <v>2.49949367534043E-2</v>
      </c>
      <c r="AM14" s="19">
        <v>1.46372582045386E-2</v>
      </c>
      <c r="AN14" s="19">
        <v>4.58886036822558E-2</v>
      </c>
      <c r="AO14" s="19">
        <v>0</v>
      </c>
      <c r="AP14" s="19"/>
      <c r="AQ14" s="19">
        <v>4.4719473908188E-2</v>
      </c>
      <c r="AR14" s="19">
        <v>4.6081648098479797E-2</v>
      </c>
      <c r="AS14" s="19"/>
      <c r="AT14" s="19">
        <v>2.5945830187944E-2</v>
      </c>
      <c r="AU14" s="19">
        <v>5.38915525543524E-2</v>
      </c>
      <c r="AV14" s="19">
        <v>3.3139824724264903E-2</v>
      </c>
      <c r="AW14" s="19"/>
      <c r="AX14" s="19">
        <v>3.9581487777247501E-2</v>
      </c>
      <c r="AY14" s="19">
        <v>6.2895027064962902E-2</v>
      </c>
      <c r="AZ14" s="19"/>
      <c r="BA14" s="19">
        <v>4.8839550905885397E-2</v>
      </c>
      <c r="BB14" s="19">
        <v>2.8053584503149299E-2</v>
      </c>
      <c r="BC14" s="19">
        <v>3.6046101533621297E-2</v>
      </c>
      <c r="BD14" s="19">
        <v>3.28653897327401E-2</v>
      </c>
      <c r="BE14" s="19">
        <v>4.5553769865406601E-2</v>
      </c>
      <c r="BF14" s="19"/>
      <c r="BG14" s="19">
        <v>3.2689176650596299E-2</v>
      </c>
      <c r="BH14" s="19">
        <v>4.2443939228985199E-2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O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15" width="20.7265625" customWidth="1"/>
  </cols>
  <sheetData>
    <row r="2" spans="2:15" ht="40" customHeight="1" x14ac:dyDescent="0.35">
      <c r="D2" s="31" t="s">
        <v>195</v>
      </c>
      <c r="E2" s="27"/>
      <c r="F2" s="27"/>
      <c r="G2" s="27"/>
      <c r="H2" s="27"/>
      <c r="I2" s="27"/>
      <c r="J2" s="27"/>
      <c r="K2" s="27"/>
      <c r="L2" s="27"/>
      <c r="M2" s="27"/>
      <c r="N2" s="27"/>
      <c r="O2" s="27"/>
    </row>
    <row r="6" spans="2:15" ht="50.15" customHeight="1" x14ac:dyDescent="0.35">
      <c r="B6" s="20" t="s">
        <v>14</v>
      </c>
      <c r="C6" s="20" t="s">
        <v>173</v>
      </c>
      <c r="D6" s="20" t="s">
        <v>169</v>
      </c>
      <c r="E6" s="20" t="s">
        <v>170</v>
      </c>
      <c r="F6" s="20" t="s">
        <v>174</v>
      </c>
      <c r="G6" s="20" t="s">
        <v>166</v>
      </c>
      <c r="H6" s="20" t="s">
        <v>175</v>
      </c>
      <c r="I6" s="20" t="s">
        <v>172</v>
      </c>
      <c r="J6" s="20" t="s">
        <v>168</v>
      </c>
      <c r="K6" s="20" t="s">
        <v>167</v>
      </c>
      <c r="L6" s="20" t="s">
        <v>165</v>
      </c>
      <c r="M6" s="20" t="s">
        <v>164</v>
      </c>
      <c r="N6" s="20" t="s">
        <v>171</v>
      </c>
    </row>
    <row r="7" spans="2:15" x14ac:dyDescent="0.35">
      <c r="B7" s="18" t="s">
        <v>176</v>
      </c>
      <c r="C7" s="17">
        <v>0.275415137164853</v>
      </c>
      <c r="D7" s="17">
        <v>0.35537455137228602</v>
      </c>
      <c r="E7" s="17">
        <v>0.29378058327071199</v>
      </c>
      <c r="F7" s="17">
        <v>0.35747217312329699</v>
      </c>
      <c r="G7" s="17">
        <v>0.37870490729544698</v>
      </c>
      <c r="H7" s="17">
        <v>0.34796338267480398</v>
      </c>
      <c r="I7" s="17">
        <v>0.32362731158471503</v>
      </c>
      <c r="J7" s="17">
        <v>0.423031346604683</v>
      </c>
      <c r="K7" s="17">
        <v>0.31336392684778702</v>
      </c>
      <c r="L7" s="17">
        <v>0.39950585205733102</v>
      </c>
      <c r="M7" s="17">
        <v>0.372304303926142</v>
      </c>
      <c r="N7" s="17">
        <v>0.30701190383516502</v>
      </c>
    </row>
    <row r="8" spans="2:15" x14ac:dyDescent="0.35">
      <c r="B8" s="18" t="s">
        <v>177</v>
      </c>
      <c r="C8" s="17">
        <v>0.37193642821640599</v>
      </c>
      <c r="D8" s="17">
        <v>0.33680658014194098</v>
      </c>
      <c r="E8" s="17">
        <v>0.337221998587723</v>
      </c>
      <c r="F8" s="17">
        <v>0.359647820432204</v>
      </c>
      <c r="G8" s="17">
        <v>0.27791645309240798</v>
      </c>
      <c r="H8" s="17">
        <v>0.33418767636942598</v>
      </c>
      <c r="I8" s="17">
        <v>0.34770190110004101</v>
      </c>
      <c r="J8" s="17">
        <v>0.33321668607591198</v>
      </c>
      <c r="K8" s="17">
        <v>0.30804546066445399</v>
      </c>
      <c r="L8" s="17">
        <v>0.35598870555257101</v>
      </c>
      <c r="M8" s="17">
        <v>0.28611302491190599</v>
      </c>
      <c r="N8" s="17">
        <v>0.34764025234380802</v>
      </c>
    </row>
    <row r="9" spans="2:15" ht="29" x14ac:dyDescent="0.35">
      <c r="B9" s="18" t="s">
        <v>178</v>
      </c>
      <c r="C9" s="17">
        <v>0.20608662172185199</v>
      </c>
      <c r="D9" s="17">
        <v>0.18412401927042199</v>
      </c>
      <c r="E9" s="17">
        <v>0.23479832920180799</v>
      </c>
      <c r="F9" s="17">
        <v>0.189346991962208</v>
      </c>
      <c r="G9" s="17">
        <v>0.16115001737776499</v>
      </c>
      <c r="H9" s="17">
        <v>0.20504573409860799</v>
      </c>
      <c r="I9" s="17">
        <v>0.19158315365606499</v>
      </c>
      <c r="J9" s="17">
        <v>0.168071565374417</v>
      </c>
      <c r="K9" s="17">
        <v>0.25888939975518199</v>
      </c>
      <c r="L9" s="17">
        <v>0.146522580214628</v>
      </c>
      <c r="M9" s="17">
        <v>0.168425948144483</v>
      </c>
      <c r="N9" s="17">
        <v>0.23861477111302801</v>
      </c>
    </row>
    <row r="10" spans="2:15" x14ac:dyDescent="0.35">
      <c r="B10" s="18" t="s">
        <v>179</v>
      </c>
      <c r="C10" s="17">
        <v>6.5662622979440102E-2</v>
      </c>
      <c r="D10" s="17">
        <v>4.4586737031027203E-2</v>
      </c>
      <c r="E10" s="17">
        <v>5.4127013447135698E-2</v>
      </c>
      <c r="F10" s="17">
        <v>3.2512018275409303E-2</v>
      </c>
      <c r="G10" s="17">
        <v>0.106599395814072</v>
      </c>
      <c r="H10" s="17">
        <v>4.4670312781302998E-2</v>
      </c>
      <c r="I10" s="17">
        <v>6.7710729300977102E-2</v>
      </c>
      <c r="J10" s="17">
        <v>2.4131321320174998E-2</v>
      </c>
      <c r="K10" s="17">
        <v>6.0343165330604701E-2</v>
      </c>
      <c r="L10" s="17">
        <v>4.2868776697031298E-2</v>
      </c>
      <c r="M10" s="17">
        <v>8.9096326938275197E-2</v>
      </c>
      <c r="N10" s="17">
        <v>5.6917215511875299E-2</v>
      </c>
    </row>
    <row r="11" spans="2:15" x14ac:dyDescent="0.35">
      <c r="B11" s="18" t="s">
        <v>180</v>
      </c>
      <c r="C11" s="17">
        <v>4.0070443268179601E-2</v>
      </c>
      <c r="D11" s="17">
        <v>2.8477372125094502E-2</v>
      </c>
      <c r="E11" s="17">
        <v>3.3153984449212699E-2</v>
      </c>
      <c r="F11" s="17">
        <v>2.2225359250547701E-2</v>
      </c>
      <c r="G11" s="17">
        <v>5.4133772655502198E-2</v>
      </c>
      <c r="H11" s="17">
        <v>3.1114602344557801E-2</v>
      </c>
      <c r="I11" s="17">
        <v>4.3832757148988002E-2</v>
      </c>
      <c r="J11" s="17">
        <v>2.1888379378410198E-2</v>
      </c>
      <c r="K11" s="17">
        <v>2.8893164338309199E-2</v>
      </c>
      <c r="L11" s="17">
        <v>2.9557637349036301E-2</v>
      </c>
      <c r="M11" s="17">
        <v>5.1057755941261898E-2</v>
      </c>
      <c r="N11" s="17">
        <v>2.26147943623108E-2</v>
      </c>
    </row>
    <row r="12" spans="2:15" x14ac:dyDescent="0.35">
      <c r="B12" s="18" t="s">
        <v>114</v>
      </c>
      <c r="C12" s="17">
        <v>4.0828746649269103E-2</v>
      </c>
      <c r="D12" s="17">
        <v>5.0630740059229601E-2</v>
      </c>
      <c r="E12" s="17">
        <v>4.6918091043409098E-2</v>
      </c>
      <c r="F12" s="17">
        <v>3.8795636956332903E-2</v>
      </c>
      <c r="G12" s="17">
        <v>2.1495453764806102E-2</v>
      </c>
      <c r="H12" s="17">
        <v>3.7018291731302298E-2</v>
      </c>
      <c r="I12" s="17">
        <v>2.5544147209213799E-2</v>
      </c>
      <c r="J12" s="17">
        <v>2.9660701246403E-2</v>
      </c>
      <c r="K12" s="17">
        <v>3.0464883063662899E-2</v>
      </c>
      <c r="L12" s="17">
        <v>2.55564481294034E-2</v>
      </c>
      <c r="M12" s="17">
        <v>3.3002640137932901E-2</v>
      </c>
      <c r="N12" s="17">
        <v>2.7201062833812399E-2</v>
      </c>
    </row>
    <row r="13" spans="2:15" x14ac:dyDescent="0.35">
      <c r="B13" s="16" t="s">
        <v>182</v>
      </c>
      <c r="C13" s="16"/>
      <c r="D13" s="16"/>
      <c r="E13" s="16"/>
      <c r="F13" s="16"/>
      <c r="G13" s="16"/>
      <c r="H13" s="16"/>
      <c r="I13" s="16"/>
      <c r="J13" s="16"/>
      <c r="K13" s="16"/>
      <c r="L13" s="16"/>
      <c r="M13" s="16"/>
      <c r="N13" s="16"/>
    </row>
    <row r="14" spans="2:15" x14ac:dyDescent="0.35">
      <c r="B14" t="s">
        <v>98</v>
      </c>
    </row>
    <row r="15" spans="2:15" x14ac:dyDescent="0.35">
      <c r="B15" t="s">
        <v>99</v>
      </c>
    </row>
    <row r="19" spans="2:2" x14ac:dyDescent="0.35">
      <c r="B19"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196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0.275415137164853</v>
      </c>
      <c r="D9" s="17">
        <v>0.25776784884203802</v>
      </c>
      <c r="E9" s="17">
        <v>0.28934759954968398</v>
      </c>
      <c r="F9" s="17"/>
      <c r="G9" s="17">
        <v>0.30155776956283298</v>
      </c>
      <c r="H9" s="17">
        <v>0.24723300393792599</v>
      </c>
      <c r="I9" s="17">
        <v>0.27467142726807198</v>
      </c>
      <c r="J9" s="17">
        <v>0.28744858456868499</v>
      </c>
      <c r="K9" s="17">
        <v>0.24408518076327099</v>
      </c>
      <c r="L9" s="17">
        <v>0.30435855494241898</v>
      </c>
      <c r="M9" s="17"/>
      <c r="N9" s="17">
        <v>0.29150205115544098</v>
      </c>
      <c r="O9" s="17">
        <v>0.28274538355215301</v>
      </c>
      <c r="P9" s="17">
        <v>0.264138192009229</v>
      </c>
      <c r="Q9" s="17">
        <v>0.27093394087224798</v>
      </c>
      <c r="R9" s="17">
        <v>0.27772726189719998</v>
      </c>
      <c r="S9" s="17"/>
      <c r="T9" s="17">
        <v>0.31720060141199602</v>
      </c>
      <c r="U9" s="17">
        <v>0.23825638528189899</v>
      </c>
      <c r="V9" s="17">
        <v>0.29327626348330299</v>
      </c>
      <c r="W9" s="17">
        <v>0.25047032155108101</v>
      </c>
      <c r="X9" s="17"/>
      <c r="Y9" s="17">
        <v>0.32521692409982</v>
      </c>
      <c r="Z9" s="17">
        <v>0.231589648844717</v>
      </c>
      <c r="AA9" s="17">
        <v>0.32545731577682502</v>
      </c>
      <c r="AB9" s="17">
        <v>0.23193987879262901</v>
      </c>
      <c r="AC9" s="17">
        <v>0.365296286079273</v>
      </c>
      <c r="AD9" s="17">
        <v>0.30454580229128297</v>
      </c>
      <c r="AE9" s="17"/>
      <c r="AF9" s="17">
        <v>0.279734240597733</v>
      </c>
      <c r="AG9" s="17">
        <v>0.26731868946833498</v>
      </c>
      <c r="AH9" s="17"/>
      <c r="AI9" s="17">
        <v>0.30549260718981402</v>
      </c>
      <c r="AJ9" s="17">
        <v>0.246855664302987</v>
      </c>
      <c r="AK9" s="17">
        <v>0.24541077676224499</v>
      </c>
      <c r="AL9" s="17">
        <v>0.22802408076185901</v>
      </c>
      <c r="AM9" s="17">
        <v>0.31258320347628399</v>
      </c>
      <c r="AN9" s="17">
        <v>0.30041871739217701</v>
      </c>
      <c r="AO9" s="17">
        <v>0.48461871206754098</v>
      </c>
      <c r="AP9" s="17"/>
      <c r="AQ9" s="17">
        <v>0.38859834714716002</v>
      </c>
      <c r="AR9" s="17">
        <v>0.14834334307882599</v>
      </c>
      <c r="AS9" s="17"/>
      <c r="AT9" s="17">
        <v>0.46489529668455198</v>
      </c>
      <c r="AU9" s="17">
        <v>0.24730137932983501</v>
      </c>
      <c r="AV9" s="17">
        <v>0.171084045222577</v>
      </c>
      <c r="AW9" s="17"/>
      <c r="AX9" s="17">
        <v>0.29794557409795902</v>
      </c>
      <c r="AY9" s="17">
        <v>0.26768680625583302</v>
      </c>
      <c r="AZ9" s="17"/>
      <c r="BA9" s="17">
        <v>0.34733712361223801</v>
      </c>
      <c r="BB9" s="17">
        <v>0.31255599189352501</v>
      </c>
      <c r="BC9" s="17">
        <v>0.32317682657736502</v>
      </c>
      <c r="BD9" s="17">
        <v>0.213061757637594</v>
      </c>
      <c r="BE9" s="17">
        <v>7.2921503284778005E-2</v>
      </c>
      <c r="BF9" s="17"/>
      <c r="BG9" s="17">
        <v>0.32097594236620097</v>
      </c>
      <c r="BH9" s="17">
        <v>0.109396886102438</v>
      </c>
    </row>
    <row r="10" spans="2:60" x14ac:dyDescent="0.35">
      <c r="B10" s="18" t="s">
        <v>177</v>
      </c>
      <c r="C10" s="17">
        <v>0.37193642821640599</v>
      </c>
      <c r="D10" s="17">
        <v>0.36795592503437702</v>
      </c>
      <c r="E10" s="17">
        <v>0.37432856006084803</v>
      </c>
      <c r="F10" s="17"/>
      <c r="G10" s="17">
        <v>0.315583340882505</v>
      </c>
      <c r="H10" s="17">
        <v>0.35478526302556301</v>
      </c>
      <c r="I10" s="17">
        <v>0.39720784910171503</v>
      </c>
      <c r="J10" s="17">
        <v>0.36206626700461497</v>
      </c>
      <c r="K10" s="17">
        <v>0.357722518432461</v>
      </c>
      <c r="L10" s="17">
        <v>0.41724032269942801</v>
      </c>
      <c r="M10" s="17"/>
      <c r="N10" s="17">
        <v>0.26185397001637201</v>
      </c>
      <c r="O10" s="17">
        <v>0.39648163647520901</v>
      </c>
      <c r="P10" s="17">
        <v>0.42570705204304499</v>
      </c>
      <c r="Q10" s="17">
        <v>0.38376962696582401</v>
      </c>
      <c r="R10" s="17">
        <v>0.37611044196476301</v>
      </c>
      <c r="S10" s="17"/>
      <c r="T10" s="17">
        <v>0.39984506960725702</v>
      </c>
      <c r="U10" s="17">
        <v>0.40017159109433298</v>
      </c>
      <c r="V10" s="17">
        <v>0.35287555905877999</v>
      </c>
      <c r="W10" s="17">
        <v>0.35977377327591797</v>
      </c>
      <c r="X10" s="17"/>
      <c r="Y10" s="17">
        <v>0.34676956492380401</v>
      </c>
      <c r="Z10" s="17">
        <v>0.41524230360536102</v>
      </c>
      <c r="AA10" s="17">
        <v>0.32703824216490401</v>
      </c>
      <c r="AB10" s="17">
        <v>0.40097254221813</v>
      </c>
      <c r="AC10" s="17">
        <v>0.203479219922861</v>
      </c>
      <c r="AD10" s="17">
        <v>0.298202857074927</v>
      </c>
      <c r="AE10" s="17"/>
      <c r="AF10" s="17">
        <v>0.37149602951278998</v>
      </c>
      <c r="AG10" s="17">
        <v>0.37664852965397499</v>
      </c>
      <c r="AH10" s="17"/>
      <c r="AI10" s="17">
        <v>0.24163423064473299</v>
      </c>
      <c r="AJ10" s="17">
        <v>0.34268056679707898</v>
      </c>
      <c r="AK10" s="17">
        <v>0.42331382483963997</v>
      </c>
      <c r="AL10" s="17">
        <v>0.36966874878664102</v>
      </c>
      <c r="AM10" s="17">
        <v>0.370060228045128</v>
      </c>
      <c r="AN10" s="17">
        <v>0.459691063323317</v>
      </c>
      <c r="AO10" s="17">
        <v>0.33796997981674598</v>
      </c>
      <c r="AP10" s="17"/>
      <c r="AQ10" s="17">
        <v>0.38650663427242998</v>
      </c>
      <c r="AR10" s="17">
        <v>0.36957405130396997</v>
      </c>
      <c r="AS10" s="17"/>
      <c r="AT10" s="17">
        <v>0.37693611155395301</v>
      </c>
      <c r="AU10" s="17">
        <v>0.38378809824987697</v>
      </c>
      <c r="AV10" s="17">
        <v>0.37237829004330603</v>
      </c>
      <c r="AW10" s="17"/>
      <c r="AX10" s="17">
        <v>0.37097105208529801</v>
      </c>
      <c r="AY10" s="17">
        <v>0.37226756898455998</v>
      </c>
      <c r="AZ10" s="17"/>
      <c r="BA10" s="17">
        <v>0.33921097464602801</v>
      </c>
      <c r="BB10" s="17">
        <v>0.42982857410117498</v>
      </c>
      <c r="BC10" s="17">
        <v>0.40524470647158001</v>
      </c>
      <c r="BD10" s="17">
        <v>0.39908833975140301</v>
      </c>
      <c r="BE10" s="17">
        <v>0.22467147830060799</v>
      </c>
      <c r="BF10" s="17"/>
      <c r="BG10" s="17">
        <v>0.40789151622922898</v>
      </c>
      <c r="BH10" s="17">
        <v>0.27006829751327899</v>
      </c>
    </row>
    <row r="11" spans="2:60" ht="29" x14ac:dyDescent="0.35">
      <c r="B11" s="18" t="s">
        <v>178</v>
      </c>
      <c r="C11" s="17">
        <v>0.20608662172185199</v>
      </c>
      <c r="D11" s="17">
        <v>0.19772050027335</v>
      </c>
      <c r="E11" s="17">
        <v>0.21711701344609799</v>
      </c>
      <c r="F11" s="17"/>
      <c r="G11" s="17">
        <v>0.19596937162033701</v>
      </c>
      <c r="H11" s="17">
        <v>0.242728188848748</v>
      </c>
      <c r="I11" s="17">
        <v>0.164000993600845</v>
      </c>
      <c r="J11" s="17">
        <v>0.21596675417464301</v>
      </c>
      <c r="K11" s="17">
        <v>0.25906484099316701</v>
      </c>
      <c r="L11" s="17">
        <v>0.16016210715425699</v>
      </c>
      <c r="M11" s="17"/>
      <c r="N11" s="17">
        <v>0.238575344648535</v>
      </c>
      <c r="O11" s="17">
        <v>0.179463438789462</v>
      </c>
      <c r="P11" s="17">
        <v>0.19570204069792099</v>
      </c>
      <c r="Q11" s="17">
        <v>0.21612384783829899</v>
      </c>
      <c r="R11" s="17">
        <v>0.213992859630524</v>
      </c>
      <c r="S11" s="17"/>
      <c r="T11" s="17">
        <v>0.159216159702746</v>
      </c>
      <c r="U11" s="17">
        <v>0.21416698745931001</v>
      </c>
      <c r="V11" s="17">
        <v>0.204980541869315</v>
      </c>
      <c r="W11" s="17">
        <v>0.23234396709236199</v>
      </c>
      <c r="X11" s="17"/>
      <c r="Y11" s="17">
        <v>0.21245616894769201</v>
      </c>
      <c r="Z11" s="17">
        <v>0.20037900827931401</v>
      </c>
      <c r="AA11" s="17">
        <v>0.134964837906205</v>
      </c>
      <c r="AB11" s="17">
        <v>0.20792987412730701</v>
      </c>
      <c r="AC11" s="17">
        <v>0.31801429247861501</v>
      </c>
      <c r="AD11" s="17">
        <v>0.22015844623482</v>
      </c>
      <c r="AE11" s="17"/>
      <c r="AF11" s="17">
        <v>0.22266051531209</v>
      </c>
      <c r="AG11" s="17">
        <v>0.17876508609573299</v>
      </c>
      <c r="AH11" s="17"/>
      <c r="AI11" s="17">
        <v>0.228189357139437</v>
      </c>
      <c r="AJ11" s="17">
        <v>0.22506970512464899</v>
      </c>
      <c r="AK11" s="17">
        <v>0.20060376345538</v>
      </c>
      <c r="AL11" s="17">
        <v>0.22029957310644999</v>
      </c>
      <c r="AM11" s="17">
        <v>0.200688909229223</v>
      </c>
      <c r="AN11" s="17">
        <v>0.16968451940100701</v>
      </c>
      <c r="AO11" s="17">
        <v>0.124015752444481</v>
      </c>
      <c r="AP11" s="17"/>
      <c r="AQ11" s="17">
        <v>0.13783897498164899</v>
      </c>
      <c r="AR11" s="17">
        <v>0.303794609835839</v>
      </c>
      <c r="AS11" s="17"/>
      <c r="AT11" s="17">
        <v>0.113937528605178</v>
      </c>
      <c r="AU11" s="17">
        <v>0.20911680078637901</v>
      </c>
      <c r="AV11" s="17">
        <v>0.27181033614240602</v>
      </c>
      <c r="AW11" s="17"/>
      <c r="AX11" s="17">
        <v>0.195481946056591</v>
      </c>
      <c r="AY11" s="17">
        <v>0.209724209531059</v>
      </c>
      <c r="AZ11" s="17"/>
      <c r="BA11" s="17">
        <v>0.17911542062508701</v>
      </c>
      <c r="BB11" s="17">
        <v>0.16820151181373</v>
      </c>
      <c r="BC11" s="17">
        <v>0.169791247307922</v>
      </c>
      <c r="BD11" s="17">
        <v>0.263144716843834</v>
      </c>
      <c r="BE11" s="17">
        <v>0.37336625347406199</v>
      </c>
      <c r="BF11" s="17"/>
      <c r="BG11" s="17">
        <v>0.17084359293973</v>
      </c>
      <c r="BH11" s="17">
        <v>0.34467804563610099</v>
      </c>
    </row>
    <row r="12" spans="2:60" x14ac:dyDescent="0.35">
      <c r="B12" s="18" t="s">
        <v>179</v>
      </c>
      <c r="C12" s="17">
        <v>6.5662622979440102E-2</v>
      </c>
      <c r="D12" s="17">
        <v>9.3507306362014694E-2</v>
      </c>
      <c r="E12" s="17">
        <v>4.0070882626888397E-2</v>
      </c>
      <c r="F12" s="17"/>
      <c r="G12" s="17">
        <v>9.6353069786574694E-2</v>
      </c>
      <c r="H12" s="17">
        <v>8.2036604464235802E-2</v>
      </c>
      <c r="I12" s="17">
        <v>7.8608247104857906E-2</v>
      </c>
      <c r="J12" s="17">
        <v>4.2314012044480598E-2</v>
      </c>
      <c r="K12" s="17">
        <v>4.8658520454739701E-2</v>
      </c>
      <c r="L12" s="17">
        <v>5.5178615758184203E-2</v>
      </c>
      <c r="M12" s="17"/>
      <c r="N12" s="17">
        <v>8.2217688724672194E-2</v>
      </c>
      <c r="O12" s="17">
        <v>6.02466142161832E-2</v>
      </c>
      <c r="P12" s="17">
        <v>6.3430867560318696E-2</v>
      </c>
      <c r="Q12" s="17">
        <v>6.7639050129224401E-2</v>
      </c>
      <c r="R12" s="17">
        <v>4.9085970914743697E-2</v>
      </c>
      <c r="S12" s="17"/>
      <c r="T12" s="17">
        <v>4.5700321199221697E-2</v>
      </c>
      <c r="U12" s="17">
        <v>6.86918610622613E-2</v>
      </c>
      <c r="V12" s="17">
        <v>6.5236970724666402E-2</v>
      </c>
      <c r="W12" s="17">
        <v>7.7125626882620701E-2</v>
      </c>
      <c r="X12" s="17"/>
      <c r="Y12" s="17">
        <v>3.3893818275190501E-2</v>
      </c>
      <c r="Z12" s="17">
        <v>6.9770054772465506E-2</v>
      </c>
      <c r="AA12" s="17">
        <v>8.8334801324176204E-2</v>
      </c>
      <c r="AB12" s="17">
        <v>0.112971407853799</v>
      </c>
      <c r="AC12" s="17">
        <v>0.11321020151925</v>
      </c>
      <c r="AD12" s="17">
        <v>7.7680131978834596E-2</v>
      </c>
      <c r="AE12" s="17"/>
      <c r="AF12" s="17">
        <v>5.0732026332927102E-2</v>
      </c>
      <c r="AG12" s="17">
        <v>8.8333186363850305E-2</v>
      </c>
      <c r="AH12" s="17"/>
      <c r="AI12" s="17">
        <v>6.5073799264657894E-2</v>
      </c>
      <c r="AJ12" s="17">
        <v>7.4073773787551006E-2</v>
      </c>
      <c r="AK12" s="17">
        <v>7.2450313929384599E-2</v>
      </c>
      <c r="AL12" s="17">
        <v>9.4599535447770694E-2</v>
      </c>
      <c r="AM12" s="17">
        <v>4.9759629967452902E-2</v>
      </c>
      <c r="AN12" s="17">
        <v>4.2438353080409101E-2</v>
      </c>
      <c r="AO12" s="17">
        <v>2.6951333896049302E-2</v>
      </c>
      <c r="AP12" s="17"/>
      <c r="AQ12" s="17">
        <v>2.87820575061081E-2</v>
      </c>
      <c r="AR12" s="17">
        <v>0.101658982276392</v>
      </c>
      <c r="AS12" s="17"/>
      <c r="AT12" s="17">
        <v>1.2178603310259099E-2</v>
      </c>
      <c r="AU12" s="17">
        <v>7.6716464452039196E-2</v>
      </c>
      <c r="AV12" s="17">
        <v>9.0951540312162502E-2</v>
      </c>
      <c r="AW12" s="17"/>
      <c r="AX12" s="17">
        <v>5.6251409133785901E-2</v>
      </c>
      <c r="AY12" s="17">
        <v>6.8890832670655197E-2</v>
      </c>
      <c r="AZ12" s="17"/>
      <c r="BA12" s="17">
        <v>0.101532268537774</v>
      </c>
      <c r="BB12" s="17">
        <v>3.3228704873493602E-2</v>
      </c>
      <c r="BC12" s="17">
        <v>5.9020130174046601E-2</v>
      </c>
      <c r="BD12" s="17">
        <v>5.4995985487503299E-2</v>
      </c>
      <c r="BE12" s="17">
        <v>0.15612737381632799</v>
      </c>
      <c r="BF12" s="17"/>
      <c r="BG12" s="17">
        <v>4.9763894924572803E-2</v>
      </c>
      <c r="BH12" s="17">
        <v>0.12980512885387399</v>
      </c>
    </row>
    <row r="13" spans="2:60" x14ac:dyDescent="0.35">
      <c r="B13" s="18" t="s">
        <v>180</v>
      </c>
      <c r="C13" s="17">
        <v>4.0070443268179601E-2</v>
      </c>
      <c r="D13" s="17">
        <v>4.7177317969176999E-2</v>
      </c>
      <c r="E13" s="17">
        <v>3.2973594766211901E-2</v>
      </c>
      <c r="F13" s="17"/>
      <c r="G13" s="17">
        <v>2.30458952098774E-2</v>
      </c>
      <c r="H13" s="17">
        <v>3.2651400615811801E-2</v>
      </c>
      <c r="I13" s="17">
        <v>4.4149679206995397E-2</v>
      </c>
      <c r="J13" s="17">
        <v>4.5058783343546703E-2</v>
      </c>
      <c r="K13" s="17">
        <v>4.6412627051002603E-2</v>
      </c>
      <c r="L13" s="17">
        <v>4.4034821539064302E-2</v>
      </c>
      <c r="M13" s="17"/>
      <c r="N13" s="17">
        <v>3.9561670308440801E-2</v>
      </c>
      <c r="O13" s="17">
        <v>3.17188314623294E-2</v>
      </c>
      <c r="P13" s="17">
        <v>3.8003621648080001E-2</v>
      </c>
      <c r="Q13" s="17">
        <v>3.2583992858461502E-2</v>
      </c>
      <c r="R13" s="17">
        <v>7.3878738397696E-2</v>
      </c>
      <c r="S13" s="17"/>
      <c r="T13" s="17">
        <v>5.0795995007747903E-2</v>
      </c>
      <c r="U13" s="17">
        <v>2.9256375480355201E-2</v>
      </c>
      <c r="V13" s="17">
        <v>4.0885339108680897E-2</v>
      </c>
      <c r="W13" s="17">
        <v>4.0836249913451E-2</v>
      </c>
      <c r="X13" s="17"/>
      <c r="Y13" s="17">
        <v>4.6527775880512899E-2</v>
      </c>
      <c r="Z13" s="17">
        <v>4.0832445543985303E-2</v>
      </c>
      <c r="AA13" s="17">
        <v>4.7546044458790397E-2</v>
      </c>
      <c r="AB13" s="17">
        <v>2.6601500713399302E-2</v>
      </c>
      <c r="AC13" s="17">
        <v>0</v>
      </c>
      <c r="AD13" s="17">
        <v>3.4960109370476097E-2</v>
      </c>
      <c r="AE13" s="17"/>
      <c r="AF13" s="17">
        <v>3.22611002938889E-2</v>
      </c>
      <c r="AG13" s="17">
        <v>5.0333532137159603E-2</v>
      </c>
      <c r="AH13" s="17"/>
      <c r="AI13" s="17">
        <v>6.1446154882294303E-2</v>
      </c>
      <c r="AJ13" s="17">
        <v>5.7752584883910503E-2</v>
      </c>
      <c r="AK13" s="17">
        <v>9.5937732651638508E-3</v>
      </c>
      <c r="AL13" s="17">
        <v>6.0306823020220897E-2</v>
      </c>
      <c r="AM13" s="17">
        <v>4.1161577406904001E-2</v>
      </c>
      <c r="AN13" s="17">
        <v>1.88114313872043E-2</v>
      </c>
      <c r="AO13" s="17">
        <v>2.6444221775182401E-2</v>
      </c>
      <c r="AP13" s="17"/>
      <c r="AQ13" s="17">
        <v>2.2147189742685099E-2</v>
      </c>
      <c r="AR13" s="17">
        <v>5.4085823371027603E-2</v>
      </c>
      <c r="AS13" s="17"/>
      <c r="AT13" s="17">
        <v>8.6219516727559196E-3</v>
      </c>
      <c r="AU13" s="17">
        <v>2.7337944999895E-2</v>
      </c>
      <c r="AV13" s="17">
        <v>7.4139757953685104E-2</v>
      </c>
      <c r="AW13" s="17"/>
      <c r="AX13" s="17">
        <v>3.4569477707018799E-2</v>
      </c>
      <c r="AY13" s="17">
        <v>4.1957369931075399E-2</v>
      </c>
      <c r="AZ13" s="17"/>
      <c r="BA13" s="17">
        <v>3.2804212578873303E-2</v>
      </c>
      <c r="BB13" s="17">
        <v>9.88936999583904E-3</v>
      </c>
      <c r="BC13" s="17">
        <v>1.3900290529691601E-2</v>
      </c>
      <c r="BD13" s="17">
        <v>6.9709200279665096E-2</v>
      </c>
      <c r="BE13" s="17">
        <v>0.153170326858315</v>
      </c>
      <c r="BF13" s="17"/>
      <c r="BG13" s="17">
        <v>1.54366834414944E-2</v>
      </c>
      <c r="BH13" s="17">
        <v>0.13144725694947099</v>
      </c>
    </row>
    <row r="14" spans="2:60" x14ac:dyDescent="0.35">
      <c r="B14" s="18" t="s">
        <v>114</v>
      </c>
      <c r="C14" s="19">
        <v>4.0828746649269103E-2</v>
      </c>
      <c r="D14" s="19">
        <v>3.58711015190432E-2</v>
      </c>
      <c r="E14" s="19">
        <v>4.6162349550269398E-2</v>
      </c>
      <c r="F14" s="19"/>
      <c r="G14" s="19">
        <v>6.7490552937872705E-2</v>
      </c>
      <c r="H14" s="19">
        <v>4.0565539107716E-2</v>
      </c>
      <c r="I14" s="19">
        <v>4.1361803717514301E-2</v>
      </c>
      <c r="J14" s="19">
        <v>4.7145598864028998E-2</v>
      </c>
      <c r="K14" s="19">
        <v>4.40563123053581E-2</v>
      </c>
      <c r="L14" s="19">
        <v>1.90255779066478E-2</v>
      </c>
      <c r="M14" s="19"/>
      <c r="N14" s="19">
        <v>8.6289275146538599E-2</v>
      </c>
      <c r="O14" s="19">
        <v>4.9344095504663101E-2</v>
      </c>
      <c r="P14" s="19">
        <v>1.30182260414052E-2</v>
      </c>
      <c r="Q14" s="19">
        <v>2.8949541335942498E-2</v>
      </c>
      <c r="R14" s="19">
        <v>9.2047271950735192E-3</v>
      </c>
      <c r="S14" s="19"/>
      <c r="T14" s="19">
        <v>2.7241853071032E-2</v>
      </c>
      <c r="U14" s="19">
        <v>4.9456799621841803E-2</v>
      </c>
      <c r="V14" s="19">
        <v>4.2745325755254499E-2</v>
      </c>
      <c r="W14" s="19">
        <v>3.9450061284566802E-2</v>
      </c>
      <c r="X14" s="19"/>
      <c r="Y14" s="19">
        <v>3.5135747872980697E-2</v>
      </c>
      <c r="Z14" s="19">
        <v>4.2186538954157103E-2</v>
      </c>
      <c r="AA14" s="19">
        <v>7.6658758369098801E-2</v>
      </c>
      <c r="AB14" s="19">
        <v>1.95847962947359E-2</v>
      </c>
      <c r="AC14" s="19">
        <v>0</v>
      </c>
      <c r="AD14" s="19">
        <v>6.4452653049659206E-2</v>
      </c>
      <c r="AE14" s="19"/>
      <c r="AF14" s="19">
        <v>4.31160879505708E-2</v>
      </c>
      <c r="AG14" s="19">
        <v>3.8600976280946303E-2</v>
      </c>
      <c r="AH14" s="19"/>
      <c r="AI14" s="19">
        <v>9.8163850879063805E-2</v>
      </c>
      <c r="AJ14" s="19">
        <v>5.35677051038237E-2</v>
      </c>
      <c r="AK14" s="19">
        <v>4.8627547748185798E-2</v>
      </c>
      <c r="AL14" s="19">
        <v>2.7101238877058599E-2</v>
      </c>
      <c r="AM14" s="19">
        <v>2.5746451875008E-2</v>
      </c>
      <c r="AN14" s="19">
        <v>8.9559154158853505E-3</v>
      </c>
      <c r="AO14" s="19">
        <v>0</v>
      </c>
      <c r="AP14" s="19"/>
      <c r="AQ14" s="19">
        <v>3.6126796349967398E-2</v>
      </c>
      <c r="AR14" s="19">
        <v>2.25431901339458E-2</v>
      </c>
      <c r="AS14" s="19"/>
      <c r="AT14" s="19">
        <v>2.3430508173302101E-2</v>
      </c>
      <c r="AU14" s="19">
        <v>5.5739312181975802E-2</v>
      </c>
      <c r="AV14" s="19">
        <v>1.96360303258633E-2</v>
      </c>
      <c r="AW14" s="19"/>
      <c r="AX14" s="19">
        <v>4.4780540919347397E-2</v>
      </c>
      <c r="AY14" s="19">
        <v>3.9473212626817203E-2</v>
      </c>
      <c r="AZ14" s="19"/>
      <c r="BA14" s="19">
        <v>0</v>
      </c>
      <c r="BB14" s="19">
        <v>4.6295847322237897E-2</v>
      </c>
      <c r="BC14" s="19">
        <v>2.8866798939394599E-2</v>
      </c>
      <c r="BD14" s="19">
        <v>0</v>
      </c>
      <c r="BE14" s="19">
        <v>1.9743064265909702E-2</v>
      </c>
      <c r="BF14" s="19"/>
      <c r="BG14" s="19">
        <v>3.5088370098772297E-2</v>
      </c>
      <c r="BH14" s="19">
        <v>1.46043849448367E-2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197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0.35537455137228602</v>
      </c>
      <c r="D9" s="17">
        <v>0.38068970769531602</v>
      </c>
      <c r="E9" s="17">
        <v>0.33292929082043898</v>
      </c>
      <c r="F9" s="17"/>
      <c r="G9" s="17">
        <v>0.27789726011011301</v>
      </c>
      <c r="H9" s="17">
        <v>0.27757566987409998</v>
      </c>
      <c r="I9" s="17">
        <v>0.38809513731811901</v>
      </c>
      <c r="J9" s="17">
        <v>0.37207051979954903</v>
      </c>
      <c r="K9" s="17">
        <v>0.35884698645899499</v>
      </c>
      <c r="L9" s="17">
        <v>0.42803818950309902</v>
      </c>
      <c r="M9" s="17"/>
      <c r="N9" s="17">
        <v>0.33209948479921603</v>
      </c>
      <c r="O9" s="17">
        <v>0.333119098561376</v>
      </c>
      <c r="P9" s="17">
        <v>0.36394833648491898</v>
      </c>
      <c r="Q9" s="17">
        <v>0.35501832284529999</v>
      </c>
      <c r="R9" s="17">
        <v>0.45467488870557998</v>
      </c>
      <c r="S9" s="17"/>
      <c r="T9" s="17">
        <v>0.34003262231693598</v>
      </c>
      <c r="U9" s="17">
        <v>0.35783960252459102</v>
      </c>
      <c r="V9" s="17">
        <v>0.37882409789854699</v>
      </c>
      <c r="W9" s="17">
        <v>0.325747152012337</v>
      </c>
      <c r="X9" s="17"/>
      <c r="Y9" s="17">
        <v>0.34204547429460902</v>
      </c>
      <c r="Z9" s="17">
        <v>0.34154091552551502</v>
      </c>
      <c r="AA9" s="17">
        <v>0.45537942255784403</v>
      </c>
      <c r="AB9" s="17">
        <v>0.407702248813678</v>
      </c>
      <c r="AC9" s="17">
        <v>0.47536043665979599</v>
      </c>
      <c r="AD9" s="17">
        <v>0.335696009025301</v>
      </c>
      <c r="AE9" s="17"/>
      <c r="AF9" s="17">
        <v>0.373677150454852</v>
      </c>
      <c r="AG9" s="17">
        <v>0.33191759870222398</v>
      </c>
      <c r="AH9" s="17"/>
      <c r="AI9" s="17">
        <v>0.316421841253473</v>
      </c>
      <c r="AJ9" s="17">
        <v>0.32756911302819403</v>
      </c>
      <c r="AK9" s="17">
        <v>0.34276310300035501</v>
      </c>
      <c r="AL9" s="17">
        <v>0.31224055060781603</v>
      </c>
      <c r="AM9" s="17">
        <v>0.409237538638619</v>
      </c>
      <c r="AN9" s="17">
        <v>0.36162797036330202</v>
      </c>
      <c r="AO9" s="17">
        <v>0.51975892692099201</v>
      </c>
      <c r="AP9" s="17"/>
      <c r="AQ9" s="17">
        <v>0.33673707996542701</v>
      </c>
      <c r="AR9" s="17">
        <v>0.427328178614516</v>
      </c>
      <c r="AS9" s="17"/>
      <c r="AT9" s="17">
        <v>0.35629067126152703</v>
      </c>
      <c r="AU9" s="17">
        <v>0.27963644636339902</v>
      </c>
      <c r="AV9" s="17">
        <v>0.46113360091531203</v>
      </c>
      <c r="AW9" s="17"/>
      <c r="AX9" s="17">
        <v>0.36828880936783598</v>
      </c>
      <c r="AY9" s="17">
        <v>0.35094473673840298</v>
      </c>
      <c r="AZ9" s="17"/>
      <c r="BA9" s="17">
        <v>0.42216642263304999</v>
      </c>
      <c r="BB9" s="17">
        <v>0.33260223804995698</v>
      </c>
      <c r="BC9" s="17">
        <v>0.31330426951343399</v>
      </c>
      <c r="BD9" s="17">
        <v>0.41217775203977902</v>
      </c>
      <c r="BE9" s="17">
        <v>0.53201240976307895</v>
      </c>
      <c r="BF9" s="17"/>
      <c r="BG9" s="17">
        <v>0.35428428118800598</v>
      </c>
      <c r="BH9" s="17">
        <v>0.50082212089521205</v>
      </c>
    </row>
    <row r="10" spans="2:60" x14ac:dyDescent="0.35">
      <c r="B10" s="18" t="s">
        <v>177</v>
      </c>
      <c r="C10" s="17">
        <v>0.33680658014194098</v>
      </c>
      <c r="D10" s="17">
        <v>0.34351789363485102</v>
      </c>
      <c r="E10" s="17">
        <v>0.332879003792382</v>
      </c>
      <c r="F10" s="17"/>
      <c r="G10" s="17">
        <v>0.31694323038354899</v>
      </c>
      <c r="H10" s="17">
        <v>0.31745062440255301</v>
      </c>
      <c r="I10" s="17">
        <v>0.31394992196680799</v>
      </c>
      <c r="J10" s="17">
        <v>0.27345027928500198</v>
      </c>
      <c r="K10" s="17">
        <v>0.40494020418503002</v>
      </c>
      <c r="L10" s="17">
        <v>0.37495571010668699</v>
      </c>
      <c r="M10" s="17"/>
      <c r="N10" s="17">
        <v>0.26261998229322098</v>
      </c>
      <c r="O10" s="17">
        <v>0.322027275274967</v>
      </c>
      <c r="P10" s="17">
        <v>0.35158626778471402</v>
      </c>
      <c r="Q10" s="17">
        <v>0.434563753568318</v>
      </c>
      <c r="R10" s="17">
        <v>0.31833255187033299</v>
      </c>
      <c r="S10" s="17"/>
      <c r="T10" s="17">
        <v>0.34927883926811798</v>
      </c>
      <c r="U10" s="17">
        <v>0.342169585773341</v>
      </c>
      <c r="V10" s="17">
        <v>0.29762550531797399</v>
      </c>
      <c r="W10" s="17">
        <v>0.38700430209543102</v>
      </c>
      <c r="X10" s="17"/>
      <c r="Y10" s="17">
        <v>0.33814292617145297</v>
      </c>
      <c r="Z10" s="17">
        <v>0.35757094756227897</v>
      </c>
      <c r="AA10" s="17">
        <v>0.24337708807509001</v>
      </c>
      <c r="AB10" s="17">
        <v>0.31554214905294098</v>
      </c>
      <c r="AC10" s="17">
        <v>0.17420065523171099</v>
      </c>
      <c r="AD10" s="17">
        <v>0.3370261393151</v>
      </c>
      <c r="AE10" s="17"/>
      <c r="AF10" s="17">
        <v>0.32151037641444402</v>
      </c>
      <c r="AG10" s="17">
        <v>0.36252357623644399</v>
      </c>
      <c r="AH10" s="17"/>
      <c r="AI10" s="17">
        <v>0.16596715187477401</v>
      </c>
      <c r="AJ10" s="17">
        <v>0.34127859376431102</v>
      </c>
      <c r="AK10" s="17">
        <v>0.32970739598426102</v>
      </c>
      <c r="AL10" s="17">
        <v>0.34638715998891401</v>
      </c>
      <c r="AM10" s="17">
        <v>0.35729352733426001</v>
      </c>
      <c r="AN10" s="17">
        <v>0.43479193801738703</v>
      </c>
      <c r="AO10" s="17">
        <v>0.26869501938059298</v>
      </c>
      <c r="AP10" s="17"/>
      <c r="AQ10" s="17">
        <v>0.36171283471396498</v>
      </c>
      <c r="AR10" s="17">
        <v>0.31108277496259101</v>
      </c>
      <c r="AS10" s="17"/>
      <c r="AT10" s="17">
        <v>0.34366055769530601</v>
      </c>
      <c r="AU10" s="17">
        <v>0.38039563838847101</v>
      </c>
      <c r="AV10" s="17">
        <v>0.30812053443668103</v>
      </c>
      <c r="AW10" s="17"/>
      <c r="AX10" s="17">
        <v>0.34365143996845599</v>
      </c>
      <c r="AY10" s="17">
        <v>0.334458674421238</v>
      </c>
      <c r="AZ10" s="17"/>
      <c r="BA10" s="17">
        <v>0.30106556700246301</v>
      </c>
      <c r="BB10" s="17">
        <v>0.32304081784028299</v>
      </c>
      <c r="BC10" s="17">
        <v>0.39987352160838902</v>
      </c>
      <c r="BD10" s="17">
        <v>0.34537046619481998</v>
      </c>
      <c r="BE10" s="17">
        <v>0.27295240486212102</v>
      </c>
      <c r="BF10" s="17"/>
      <c r="BG10" s="17">
        <v>0.31772096438711001</v>
      </c>
      <c r="BH10" s="17">
        <v>0.2918012111685</v>
      </c>
    </row>
    <row r="11" spans="2:60" ht="29" x14ac:dyDescent="0.35">
      <c r="B11" s="18" t="s">
        <v>178</v>
      </c>
      <c r="C11" s="17">
        <v>0.18412401927042199</v>
      </c>
      <c r="D11" s="17">
        <v>0.16892840494366901</v>
      </c>
      <c r="E11" s="17">
        <v>0.196848077246535</v>
      </c>
      <c r="F11" s="17"/>
      <c r="G11" s="17">
        <v>0.19623752057476901</v>
      </c>
      <c r="H11" s="17">
        <v>0.217024891068609</v>
      </c>
      <c r="I11" s="17">
        <v>0.181574838343598</v>
      </c>
      <c r="J11" s="17">
        <v>0.23782728147607399</v>
      </c>
      <c r="K11" s="17">
        <v>0.14110770039658599</v>
      </c>
      <c r="L11" s="17">
        <v>0.14420823205043701</v>
      </c>
      <c r="M11" s="17"/>
      <c r="N11" s="17">
        <v>0.21632634968234701</v>
      </c>
      <c r="O11" s="17">
        <v>0.19254208485693899</v>
      </c>
      <c r="P11" s="17">
        <v>0.18946233741999799</v>
      </c>
      <c r="Q11" s="17">
        <v>0.13791979743260599</v>
      </c>
      <c r="R11" s="17">
        <v>0.16267535507068101</v>
      </c>
      <c r="S11" s="17"/>
      <c r="T11" s="17">
        <v>0.231638994040337</v>
      </c>
      <c r="U11" s="17">
        <v>0.19370942629271501</v>
      </c>
      <c r="V11" s="17">
        <v>0.16962997501164201</v>
      </c>
      <c r="W11" s="17">
        <v>0.167443817220119</v>
      </c>
      <c r="X11" s="17"/>
      <c r="Y11" s="17">
        <v>0.19300613749586401</v>
      </c>
      <c r="Z11" s="17">
        <v>0.193646460562648</v>
      </c>
      <c r="AA11" s="17">
        <v>0.22339820077771499</v>
      </c>
      <c r="AB11" s="17">
        <v>0.146457705525153</v>
      </c>
      <c r="AC11" s="17">
        <v>0.222886532024964</v>
      </c>
      <c r="AD11" s="17">
        <v>0.14377763668809099</v>
      </c>
      <c r="AE11" s="17"/>
      <c r="AF11" s="17">
        <v>0.194723338511616</v>
      </c>
      <c r="AG11" s="17">
        <v>0.16370390265575599</v>
      </c>
      <c r="AH11" s="17"/>
      <c r="AI11" s="17">
        <v>0.27647924023349302</v>
      </c>
      <c r="AJ11" s="17">
        <v>0.175046581339417</v>
      </c>
      <c r="AK11" s="17">
        <v>0.207013351013494</v>
      </c>
      <c r="AL11" s="17">
        <v>0.22765444514420599</v>
      </c>
      <c r="AM11" s="17">
        <v>0.130543480846563</v>
      </c>
      <c r="AN11" s="17">
        <v>0.183386150253045</v>
      </c>
      <c r="AO11" s="17">
        <v>0.12169046691845201</v>
      </c>
      <c r="AP11" s="17"/>
      <c r="AQ11" s="17">
        <v>0.18835637688359999</v>
      </c>
      <c r="AR11" s="17">
        <v>0.16669893478824799</v>
      </c>
      <c r="AS11" s="17"/>
      <c r="AT11" s="17">
        <v>0.201482654115269</v>
      </c>
      <c r="AU11" s="17">
        <v>0.22392500611533001</v>
      </c>
      <c r="AV11" s="17">
        <v>0.121856563248511</v>
      </c>
      <c r="AW11" s="17"/>
      <c r="AX11" s="17">
        <v>0.198043868463819</v>
      </c>
      <c r="AY11" s="17">
        <v>0.179349269402515</v>
      </c>
      <c r="AZ11" s="17"/>
      <c r="BA11" s="17">
        <v>0.14695501894079399</v>
      </c>
      <c r="BB11" s="17">
        <v>0.21275389404490899</v>
      </c>
      <c r="BC11" s="17">
        <v>0.18811676265684099</v>
      </c>
      <c r="BD11" s="17">
        <v>0.16698905557636001</v>
      </c>
      <c r="BE11" s="17">
        <v>0.11127733070436099</v>
      </c>
      <c r="BF11" s="17"/>
      <c r="BG11" s="17">
        <v>0.196825048657846</v>
      </c>
      <c r="BH11" s="17">
        <v>0.12577785021264001</v>
      </c>
    </row>
    <row r="12" spans="2:60" x14ac:dyDescent="0.35">
      <c r="B12" s="18" t="s">
        <v>179</v>
      </c>
      <c r="C12" s="17">
        <v>4.4586737031027203E-2</v>
      </c>
      <c r="D12" s="17">
        <v>4.45052757824725E-2</v>
      </c>
      <c r="E12" s="17">
        <v>4.5324158300290199E-2</v>
      </c>
      <c r="F12" s="17"/>
      <c r="G12" s="17">
        <v>4.3304020225442198E-2</v>
      </c>
      <c r="H12" s="17">
        <v>7.7289290777560402E-2</v>
      </c>
      <c r="I12" s="17">
        <v>5.2490672871353602E-2</v>
      </c>
      <c r="J12" s="17">
        <v>3.6840071871051101E-2</v>
      </c>
      <c r="K12" s="17">
        <v>3.4158123347302199E-2</v>
      </c>
      <c r="L12" s="17">
        <v>2.3215948223288901E-2</v>
      </c>
      <c r="M12" s="17"/>
      <c r="N12" s="17">
        <v>5.8708555453876501E-2</v>
      </c>
      <c r="O12" s="17">
        <v>3.7255562065066902E-2</v>
      </c>
      <c r="P12" s="17">
        <v>5.3974342791028002E-2</v>
      </c>
      <c r="Q12" s="17">
        <v>2.6226097094506101E-2</v>
      </c>
      <c r="R12" s="17">
        <v>2.9704669992685E-2</v>
      </c>
      <c r="S12" s="17"/>
      <c r="T12" s="17">
        <v>3.8386556182114902E-2</v>
      </c>
      <c r="U12" s="17">
        <v>2.5197066224653501E-2</v>
      </c>
      <c r="V12" s="17">
        <v>4.95563928365177E-2</v>
      </c>
      <c r="W12" s="17">
        <v>5.7340579607659002E-2</v>
      </c>
      <c r="X12" s="17"/>
      <c r="Y12" s="17">
        <v>5.8258723228189202E-2</v>
      </c>
      <c r="Z12" s="17">
        <v>3.6076444075620301E-2</v>
      </c>
      <c r="AA12" s="17">
        <v>0</v>
      </c>
      <c r="AB12" s="17">
        <v>4.1709134264316203E-2</v>
      </c>
      <c r="AC12" s="17">
        <v>6.17982032494441E-2</v>
      </c>
      <c r="AD12" s="17">
        <v>5.4385054678955699E-2</v>
      </c>
      <c r="AE12" s="17"/>
      <c r="AF12" s="17">
        <v>4.1608037577388297E-2</v>
      </c>
      <c r="AG12" s="17">
        <v>4.9880120533923003E-2</v>
      </c>
      <c r="AH12" s="17"/>
      <c r="AI12" s="17">
        <v>3.9908930297599503E-2</v>
      </c>
      <c r="AJ12" s="17">
        <v>5.78186585247056E-2</v>
      </c>
      <c r="AK12" s="17">
        <v>4.4229678474295903E-2</v>
      </c>
      <c r="AL12" s="17">
        <v>4.5043166138994097E-2</v>
      </c>
      <c r="AM12" s="17">
        <v>4.8511878302304801E-2</v>
      </c>
      <c r="AN12" s="17">
        <v>0</v>
      </c>
      <c r="AO12" s="17">
        <v>4.7465573527915403E-2</v>
      </c>
      <c r="AP12" s="17"/>
      <c r="AQ12" s="17">
        <v>3.8426403871602802E-2</v>
      </c>
      <c r="AR12" s="17">
        <v>4.1843109349891897E-2</v>
      </c>
      <c r="AS12" s="17"/>
      <c r="AT12" s="17">
        <v>3.3782855245845497E-2</v>
      </c>
      <c r="AU12" s="17">
        <v>4.8258368462819397E-2</v>
      </c>
      <c r="AV12" s="17">
        <v>4.3818764070282998E-2</v>
      </c>
      <c r="AW12" s="17"/>
      <c r="AX12" s="17">
        <v>3.47847937511577E-2</v>
      </c>
      <c r="AY12" s="17">
        <v>4.7948973699724999E-2</v>
      </c>
      <c r="AZ12" s="17"/>
      <c r="BA12" s="17">
        <v>6.6340507632797405E-2</v>
      </c>
      <c r="BB12" s="17">
        <v>5.34586144939692E-2</v>
      </c>
      <c r="BC12" s="17">
        <v>4.2573577697232398E-2</v>
      </c>
      <c r="BD12" s="17">
        <v>7.5462726189041596E-2</v>
      </c>
      <c r="BE12" s="17">
        <v>1.389589319651E-2</v>
      </c>
      <c r="BF12" s="17"/>
      <c r="BG12" s="17">
        <v>5.6577112853954697E-2</v>
      </c>
      <c r="BH12" s="17">
        <v>2.9920366768677601E-2</v>
      </c>
    </row>
    <row r="13" spans="2:60" x14ac:dyDescent="0.35">
      <c r="B13" s="18" t="s">
        <v>180</v>
      </c>
      <c r="C13" s="17">
        <v>2.8477372125094502E-2</v>
      </c>
      <c r="D13" s="17">
        <v>2.5869358783292499E-2</v>
      </c>
      <c r="E13" s="17">
        <v>3.0476807012914199E-2</v>
      </c>
      <c r="F13" s="17"/>
      <c r="G13" s="17">
        <v>5.4668301184069699E-2</v>
      </c>
      <c r="H13" s="17">
        <v>4.7760607374199501E-2</v>
      </c>
      <c r="I13" s="17">
        <v>2.3165078285954301E-2</v>
      </c>
      <c r="J13" s="17">
        <v>2.3619316441901399E-2</v>
      </c>
      <c r="K13" s="17">
        <v>2.71229977710832E-2</v>
      </c>
      <c r="L13" s="17">
        <v>5.4769043169878504E-3</v>
      </c>
      <c r="M13" s="17"/>
      <c r="N13" s="17">
        <v>4.7614955218288901E-2</v>
      </c>
      <c r="O13" s="17">
        <v>4.6261221881030899E-2</v>
      </c>
      <c r="P13" s="17">
        <v>7.5551798938460002E-3</v>
      </c>
      <c r="Q13" s="17">
        <v>3.0778983727396701E-2</v>
      </c>
      <c r="R13" s="17">
        <v>1.7751618758658199E-2</v>
      </c>
      <c r="S13" s="17"/>
      <c r="T13" s="17">
        <v>9.5191221679470708E-3</v>
      </c>
      <c r="U13" s="17">
        <v>1.53617182922208E-2</v>
      </c>
      <c r="V13" s="17">
        <v>4.4322973465059E-2</v>
      </c>
      <c r="W13" s="17">
        <v>2.6874442979587999E-2</v>
      </c>
      <c r="X13" s="17"/>
      <c r="Y13" s="17">
        <v>3.2687593139901001E-2</v>
      </c>
      <c r="Z13" s="17">
        <v>1.4437203878833099E-2</v>
      </c>
      <c r="AA13" s="17">
        <v>4.1636910958821501E-2</v>
      </c>
      <c r="AB13" s="17">
        <v>5.3909324429363602E-2</v>
      </c>
      <c r="AC13" s="17">
        <v>0</v>
      </c>
      <c r="AD13" s="17">
        <v>3.9186315768961803E-2</v>
      </c>
      <c r="AE13" s="17"/>
      <c r="AF13" s="17">
        <v>2.0672745952232601E-2</v>
      </c>
      <c r="AG13" s="17">
        <v>4.0184820095769701E-2</v>
      </c>
      <c r="AH13" s="17"/>
      <c r="AI13" s="17">
        <v>9.5768613027054306E-2</v>
      </c>
      <c r="AJ13" s="17">
        <v>3.5064582811696901E-2</v>
      </c>
      <c r="AK13" s="17">
        <v>1.7400321667469801E-2</v>
      </c>
      <c r="AL13" s="17">
        <v>4.1453240556154902E-2</v>
      </c>
      <c r="AM13" s="17">
        <v>8.0486571354860294E-3</v>
      </c>
      <c r="AN13" s="17">
        <v>1.1238025950380001E-2</v>
      </c>
      <c r="AO13" s="17">
        <v>4.2390013252047699E-2</v>
      </c>
      <c r="AP13" s="17"/>
      <c r="AQ13" s="17">
        <v>2.47935277724101E-2</v>
      </c>
      <c r="AR13" s="17">
        <v>1.3197335480734601E-2</v>
      </c>
      <c r="AS13" s="17"/>
      <c r="AT13" s="17">
        <v>2.1083894648739301E-2</v>
      </c>
      <c r="AU13" s="17">
        <v>2.3505054003825399E-2</v>
      </c>
      <c r="AV13" s="17">
        <v>2.35044519424343E-2</v>
      </c>
      <c r="AW13" s="17"/>
      <c r="AX13" s="17">
        <v>1.2450779605614099E-2</v>
      </c>
      <c r="AY13" s="17">
        <v>3.39747715187372E-2</v>
      </c>
      <c r="AZ13" s="17"/>
      <c r="BA13" s="17">
        <v>4.4922744223807098E-2</v>
      </c>
      <c r="BB13" s="17">
        <v>1.76294104657733E-2</v>
      </c>
      <c r="BC13" s="17">
        <v>1.5877281624975401E-2</v>
      </c>
      <c r="BD13" s="17">
        <v>0</v>
      </c>
      <c r="BE13" s="17">
        <v>3.0350854073005001E-2</v>
      </c>
      <c r="BF13" s="17"/>
      <c r="BG13" s="17">
        <v>2.4236685937296599E-2</v>
      </c>
      <c r="BH13" s="17">
        <v>2.24512036387431E-2</v>
      </c>
    </row>
    <row r="14" spans="2:60" x14ac:dyDescent="0.35">
      <c r="B14" s="18" t="s">
        <v>114</v>
      </c>
      <c r="C14" s="19">
        <v>5.0630740059229601E-2</v>
      </c>
      <c r="D14" s="19">
        <v>3.6489359160399901E-2</v>
      </c>
      <c r="E14" s="19">
        <v>6.1542662827439601E-2</v>
      </c>
      <c r="F14" s="19"/>
      <c r="G14" s="19">
        <v>0.110949667522057</v>
      </c>
      <c r="H14" s="19">
        <v>6.2898916502978394E-2</v>
      </c>
      <c r="I14" s="19">
        <v>4.0724351214167599E-2</v>
      </c>
      <c r="J14" s="19">
        <v>5.6192531126422203E-2</v>
      </c>
      <c r="K14" s="19">
        <v>3.3823987841003302E-2</v>
      </c>
      <c r="L14" s="19">
        <v>2.41050157995003E-2</v>
      </c>
      <c r="M14" s="19"/>
      <c r="N14" s="19">
        <v>8.2630672553050497E-2</v>
      </c>
      <c r="O14" s="19">
        <v>6.8794757360619394E-2</v>
      </c>
      <c r="P14" s="19">
        <v>3.3473535625495002E-2</v>
      </c>
      <c r="Q14" s="19">
        <v>1.5493045331873999E-2</v>
      </c>
      <c r="R14" s="19">
        <v>1.6860915602063702E-2</v>
      </c>
      <c r="S14" s="19"/>
      <c r="T14" s="19">
        <v>3.1143866024547301E-2</v>
      </c>
      <c r="U14" s="19">
        <v>6.5722600892478097E-2</v>
      </c>
      <c r="V14" s="19">
        <v>6.00410554702605E-2</v>
      </c>
      <c r="W14" s="19">
        <v>3.5589706084866599E-2</v>
      </c>
      <c r="X14" s="19"/>
      <c r="Y14" s="19">
        <v>3.58591456699838E-2</v>
      </c>
      <c r="Z14" s="19">
        <v>5.6728028395104997E-2</v>
      </c>
      <c r="AA14" s="19">
        <v>3.6208377630530003E-2</v>
      </c>
      <c r="AB14" s="19">
        <v>3.4679437914548902E-2</v>
      </c>
      <c r="AC14" s="19">
        <v>6.5754172834085106E-2</v>
      </c>
      <c r="AD14" s="19">
        <v>8.9928844523590304E-2</v>
      </c>
      <c r="AE14" s="19"/>
      <c r="AF14" s="19">
        <v>4.78083510894666E-2</v>
      </c>
      <c r="AG14" s="19">
        <v>5.1789981775883398E-2</v>
      </c>
      <c r="AH14" s="19"/>
      <c r="AI14" s="19">
        <v>0.105454223313606</v>
      </c>
      <c r="AJ14" s="19">
        <v>6.3222470531675901E-2</v>
      </c>
      <c r="AK14" s="19">
        <v>5.8886149860124602E-2</v>
      </c>
      <c r="AL14" s="19">
        <v>2.7221437563914801E-2</v>
      </c>
      <c r="AM14" s="19">
        <v>4.6364917742767603E-2</v>
      </c>
      <c r="AN14" s="19">
        <v>8.9559154158853505E-3</v>
      </c>
      <c r="AO14" s="19">
        <v>0</v>
      </c>
      <c r="AP14" s="19"/>
      <c r="AQ14" s="19">
        <v>4.9973776792995001E-2</v>
      </c>
      <c r="AR14" s="19">
        <v>3.9849666804019003E-2</v>
      </c>
      <c r="AS14" s="19"/>
      <c r="AT14" s="19">
        <v>4.3699367033314299E-2</v>
      </c>
      <c r="AU14" s="19">
        <v>4.4279486666155499E-2</v>
      </c>
      <c r="AV14" s="19">
        <v>4.1566085386778702E-2</v>
      </c>
      <c r="AW14" s="19"/>
      <c r="AX14" s="19">
        <v>4.2780308843117003E-2</v>
      </c>
      <c r="AY14" s="19">
        <v>5.3323574219381498E-2</v>
      </c>
      <c r="AZ14" s="19"/>
      <c r="BA14" s="19">
        <v>1.85497395670879E-2</v>
      </c>
      <c r="BB14" s="19">
        <v>6.0515025105107603E-2</v>
      </c>
      <c r="BC14" s="19">
        <v>4.0254586899127601E-2</v>
      </c>
      <c r="BD14" s="19">
        <v>0</v>
      </c>
      <c r="BE14" s="19">
        <v>3.9511107400924797E-2</v>
      </c>
      <c r="BF14" s="19"/>
      <c r="BG14" s="19">
        <v>5.0355906975787401E-2</v>
      </c>
      <c r="BH14" s="19">
        <v>2.92272473162263E-2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198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0.29378058327071199</v>
      </c>
      <c r="D9" s="17">
        <v>0.27718325581472603</v>
      </c>
      <c r="E9" s="17">
        <v>0.30447461058286002</v>
      </c>
      <c r="F9" s="17"/>
      <c r="G9" s="17">
        <v>0.332317612493639</v>
      </c>
      <c r="H9" s="17">
        <v>0.26961660181864899</v>
      </c>
      <c r="I9" s="17">
        <v>0.28723432704812202</v>
      </c>
      <c r="J9" s="17">
        <v>0.30877972478271298</v>
      </c>
      <c r="K9" s="17">
        <v>0.22761909864101501</v>
      </c>
      <c r="L9" s="17">
        <v>0.34288894991336599</v>
      </c>
      <c r="M9" s="17"/>
      <c r="N9" s="17">
        <v>0.30545844330037403</v>
      </c>
      <c r="O9" s="17">
        <v>0.32725272041896197</v>
      </c>
      <c r="P9" s="17">
        <v>0.29929973778090002</v>
      </c>
      <c r="Q9" s="17">
        <v>0.26935097980786399</v>
      </c>
      <c r="R9" s="17">
        <v>0.203997642879574</v>
      </c>
      <c r="S9" s="17"/>
      <c r="T9" s="17">
        <v>0.27353832069004702</v>
      </c>
      <c r="U9" s="17">
        <v>0.30387155485126799</v>
      </c>
      <c r="V9" s="17">
        <v>0.30305033573259299</v>
      </c>
      <c r="W9" s="17">
        <v>0.28375605894835898</v>
      </c>
      <c r="X9" s="17"/>
      <c r="Y9" s="17">
        <v>0.33457671810926798</v>
      </c>
      <c r="Z9" s="17">
        <v>0.25514994947670699</v>
      </c>
      <c r="AA9" s="17">
        <v>0.30422754592573997</v>
      </c>
      <c r="AB9" s="17">
        <v>0.32046280747075101</v>
      </c>
      <c r="AC9" s="17">
        <v>0.22458112943836001</v>
      </c>
      <c r="AD9" s="17">
        <v>0.29407321703953199</v>
      </c>
      <c r="AE9" s="17"/>
      <c r="AF9" s="17">
        <v>0.26673768109396001</v>
      </c>
      <c r="AG9" s="17">
        <v>0.32772678743634098</v>
      </c>
      <c r="AH9" s="17"/>
      <c r="AI9" s="17">
        <v>0.27087284889146801</v>
      </c>
      <c r="AJ9" s="17">
        <v>0.26520312278913299</v>
      </c>
      <c r="AK9" s="17">
        <v>0.27399754378700503</v>
      </c>
      <c r="AL9" s="17">
        <v>0.20428871825098299</v>
      </c>
      <c r="AM9" s="17">
        <v>0.35716907208642701</v>
      </c>
      <c r="AN9" s="17">
        <v>0.33909284046432098</v>
      </c>
      <c r="AO9" s="17">
        <v>0.461113233527846</v>
      </c>
      <c r="AP9" s="17"/>
      <c r="AQ9" s="17">
        <v>0.44173620149075798</v>
      </c>
      <c r="AR9" s="17">
        <v>0.15750869679146101</v>
      </c>
      <c r="AS9" s="17"/>
      <c r="AT9" s="17">
        <v>0.56896228408805805</v>
      </c>
      <c r="AU9" s="17">
        <v>0.24443060455194701</v>
      </c>
      <c r="AV9" s="17">
        <v>0.17406675371380301</v>
      </c>
      <c r="AW9" s="17"/>
      <c r="AX9" s="17">
        <v>0.30665029981179798</v>
      </c>
      <c r="AY9" s="17">
        <v>0.289366047128776</v>
      </c>
      <c r="AZ9" s="17"/>
      <c r="BA9" s="17">
        <v>0.33476226187456698</v>
      </c>
      <c r="BB9" s="17">
        <v>0.34942042263089901</v>
      </c>
      <c r="BC9" s="17">
        <v>0.36194144949650198</v>
      </c>
      <c r="BD9" s="17">
        <v>0.27647415055565799</v>
      </c>
      <c r="BE9" s="17">
        <v>3.3926925652141102E-2</v>
      </c>
      <c r="BF9" s="17"/>
      <c r="BG9" s="17">
        <v>0.345871918557283</v>
      </c>
      <c r="BH9" s="17">
        <v>9.70565590367342E-2</v>
      </c>
    </row>
    <row r="10" spans="2:60" x14ac:dyDescent="0.35">
      <c r="B10" s="18" t="s">
        <v>177</v>
      </c>
      <c r="C10" s="17">
        <v>0.337221998587723</v>
      </c>
      <c r="D10" s="17">
        <v>0.36241548144861702</v>
      </c>
      <c r="E10" s="17">
        <v>0.31377760366808499</v>
      </c>
      <c r="F10" s="17"/>
      <c r="G10" s="17">
        <v>0.26366887548960899</v>
      </c>
      <c r="H10" s="17">
        <v>0.34027628756744999</v>
      </c>
      <c r="I10" s="17">
        <v>0.36100760813256799</v>
      </c>
      <c r="J10" s="17">
        <v>0.32282150415718203</v>
      </c>
      <c r="K10" s="17">
        <v>0.36742269953166401</v>
      </c>
      <c r="L10" s="17">
        <v>0.341679306839963</v>
      </c>
      <c r="M10" s="17"/>
      <c r="N10" s="17">
        <v>0.29709564793999799</v>
      </c>
      <c r="O10" s="17">
        <v>0.28884878727266</v>
      </c>
      <c r="P10" s="17">
        <v>0.33462528628606297</v>
      </c>
      <c r="Q10" s="17">
        <v>0.44327557650240601</v>
      </c>
      <c r="R10" s="17">
        <v>0.41808565398363601</v>
      </c>
      <c r="S10" s="17"/>
      <c r="T10" s="17">
        <v>0.39929959459015701</v>
      </c>
      <c r="U10" s="17">
        <v>0.33311975414442102</v>
      </c>
      <c r="V10" s="17">
        <v>0.30326473591599701</v>
      </c>
      <c r="W10" s="17">
        <v>0.35388035333729201</v>
      </c>
      <c r="X10" s="17"/>
      <c r="Y10" s="17">
        <v>0.36195706880089901</v>
      </c>
      <c r="Z10" s="17">
        <v>0.34548535475301101</v>
      </c>
      <c r="AA10" s="17">
        <v>0.40200357766129002</v>
      </c>
      <c r="AB10" s="17">
        <v>0.28523868839730199</v>
      </c>
      <c r="AC10" s="17">
        <v>0.50000820353561803</v>
      </c>
      <c r="AD10" s="17">
        <v>0.24652681724952699</v>
      </c>
      <c r="AE10" s="17"/>
      <c r="AF10" s="17">
        <v>0.34690620198034799</v>
      </c>
      <c r="AG10" s="17">
        <v>0.32534780690357301</v>
      </c>
      <c r="AH10" s="17"/>
      <c r="AI10" s="17">
        <v>0.238895479515497</v>
      </c>
      <c r="AJ10" s="17">
        <v>0.321125101093718</v>
      </c>
      <c r="AK10" s="17">
        <v>0.33882162019022</v>
      </c>
      <c r="AL10" s="17">
        <v>0.41222737668972498</v>
      </c>
      <c r="AM10" s="17">
        <v>0.30261646522399899</v>
      </c>
      <c r="AN10" s="17">
        <v>0.43086820568020701</v>
      </c>
      <c r="AO10" s="17">
        <v>0.39013670711190002</v>
      </c>
      <c r="AP10" s="17"/>
      <c r="AQ10" s="17">
        <v>0.360994601082057</v>
      </c>
      <c r="AR10" s="17">
        <v>0.29513444931170901</v>
      </c>
      <c r="AS10" s="17"/>
      <c r="AT10" s="17">
        <v>0.33267182743316298</v>
      </c>
      <c r="AU10" s="17">
        <v>0.39385721517065098</v>
      </c>
      <c r="AV10" s="17">
        <v>0.29052769193462702</v>
      </c>
      <c r="AW10" s="17"/>
      <c r="AX10" s="17">
        <v>0.34443417042598901</v>
      </c>
      <c r="AY10" s="17">
        <v>0.33474809847187897</v>
      </c>
      <c r="AZ10" s="17"/>
      <c r="BA10" s="17">
        <v>0.33856828813114098</v>
      </c>
      <c r="BB10" s="17">
        <v>0.35573371779912299</v>
      </c>
      <c r="BC10" s="17">
        <v>0.42274789034180998</v>
      </c>
      <c r="BD10" s="17">
        <v>0.37722843492121799</v>
      </c>
      <c r="BE10" s="17">
        <v>0.12474375311852499</v>
      </c>
      <c r="BF10" s="17"/>
      <c r="BG10" s="17">
        <v>0.35157824440005397</v>
      </c>
      <c r="BH10" s="17">
        <v>0.190459884910056</v>
      </c>
    </row>
    <row r="11" spans="2:60" ht="29" x14ac:dyDescent="0.35">
      <c r="B11" s="18" t="s">
        <v>178</v>
      </c>
      <c r="C11" s="17">
        <v>0.23479832920180799</v>
      </c>
      <c r="D11" s="17">
        <v>0.23656182295907699</v>
      </c>
      <c r="E11" s="17">
        <v>0.23659008450960001</v>
      </c>
      <c r="F11" s="17"/>
      <c r="G11" s="17">
        <v>0.189302487082155</v>
      </c>
      <c r="H11" s="17">
        <v>0.24861818915050499</v>
      </c>
      <c r="I11" s="17">
        <v>0.206200590791904</v>
      </c>
      <c r="J11" s="17">
        <v>0.25653558785438701</v>
      </c>
      <c r="K11" s="17">
        <v>0.25614666738588598</v>
      </c>
      <c r="L11" s="17">
        <v>0.23524428435945899</v>
      </c>
      <c r="M11" s="17"/>
      <c r="N11" s="17">
        <v>0.23679908902959601</v>
      </c>
      <c r="O11" s="17">
        <v>0.22893129566301901</v>
      </c>
      <c r="P11" s="17">
        <v>0.24769669682640699</v>
      </c>
      <c r="Q11" s="17">
        <v>0.18753058985526699</v>
      </c>
      <c r="R11" s="17">
        <v>0.26493976671608899</v>
      </c>
      <c r="S11" s="17"/>
      <c r="T11" s="17">
        <v>0.22260431484809301</v>
      </c>
      <c r="U11" s="17">
        <v>0.22199994894539399</v>
      </c>
      <c r="V11" s="17">
        <v>0.239262868352175</v>
      </c>
      <c r="W11" s="17">
        <v>0.24673491576060999</v>
      </c>
      <c r="X11" s="17"/>
      <c r="Y11" s="17">
        <v>0.165878503031514</v>
      </c>
      <c r="Z11" s="17">
        <v>0.27666159596135398</v>
      </c>
      <c r="AA11" s="17">
        <v>0.113540687660394</v>
      </c>
      <c r="AB11" s="17">
        <v>0.25687334552448898</v>
      </c>
      <c r="AC11" s="17">
        <v>0.213612463776579</v>
      </c>
      <c r="AD11" s="17">
        <v>0.30612928184959398</v>
      </c>
      <c r="AE11" s="17"/>
      <c r="AF11" s="17">
        <v>0.25500650452818002</v>
      </c>
      <c r="AG11" s="17">
        <v>0.20715698511553199</v>
      </c>
      <c r="AH11" s="17"/>
      <c r="AI11" s="17">
        <v>0.24552525633</v>
      </c>
      <c r="AJ11" s="17">
        <v>0.244421035061192</v>
      </c>
      <c r="AK11" s="17">
        <v>0.23286421831590201</v>
      </c>
      <c r="AL11" s="17">
        <v>0.31622063895492603</v>
      </c>
      <c r="AM11" s="17">
        <v>0.23030743342416399</v>
      </c>
      <c r="AN11" s="17">
        <v>0.15988861827960199</v>
      </c>
      <c r="AO11" s="17">
        <v>9.5354503689022499E-2</v>
      </c>
      <c r="AP11" s="17"/>
      <c r="AQ11" s="17">
        <v>0.12224517897192</v>
      </c>
      <c r="AR11" s="17">
        <v>0.36902912026997098</v>
      </c>
      <c r="AS11" s="17"/>
      <c r="AT11" s="17">
        <v>5.5472424082038202E-2</v>
      </c>
      <c r="AU11" s="17">
        <v>0.23271943395253</v>
      </c>
      <c r="AV11" s="17">
        <v>0.361872403262533</v>
      </c>
      <c r="AW11" s="17"/>
      <c r="AX11" s="17">
        <v>0.21317770249610099</v>
      </c>
      <c r="AY11" s="17">
        <v>0.24221457941205399</v>
      </c>
      <c r="AZ11" s="17"/>
      <c r="BA11" s="17">
        <v>0.23539740763843001</v>
      </c>
      <c r="BB11" s="17">
        <v>0.17990945624806301</v>
      </c>
      <c r="BC11" s="17">
        <v>0.14144494946382999</v>
      </c>
      <c r="BD11" s="17">
        <v>0.22150834650860701</v>
      </c>
      <c r="BE11" s="17">
        <v>0.56547674419248295</v>
      </c>
      <c r="BF11" s="17"/>
      <c r="BG11" s="17">
        <v>0.193342193466496</v>
      </c>
      <c r="BH11" s="17">
        <v>0.47594944141543899</v>
      </c>
    </row>
    <row r="12" spans="2:60" x14ac:dyDescent="0.35">
      <c r="B12" s="18" t="s">
        <v>179</v>
      </c>
      <c r="C12" s="17">
        <v>5.4127013447135698E-2</v>
      </c>
      <c r="D12" s="17">
        <v>5.1832280279750002E-2</v>
      </c>
      <c r="E12" s="17">
        <v>5.7117012004676497E-2</v>
      </c>
      <c r="F12" s="17"/>
      <c r="G12" s="17">
        <v>0.13394068024410299</v>
      </c>
      <c r="H12" s="17">
        <v>4.9239259932135203E-2</v>
      </c>
      <c r="I12" s="17">
        <v>3.6970778809843299E-2</v>
      </c>
      <c r="J12" s="17">
        <v>3.5853925711916701E-2</v>
      </c>
      <c r="K12" s="17">
        <v>6.6794876628258101E-2</v>
      </c>
      <c r="L12" s="17">
        <v>3.24064884433325E-2</v>
      </c>
      <c r="M12" s="17"/>
      <c r="N12" s="17">
        <v>3.8202621714830999E-2</v>
      </c>
      <c r="O12" s="17">
        <v>6.5031721478681997E-2</v>
      </c>
      <c r="P12" s="17">
        <v>5.6215101938772001E-2</v>
      </c>
      <c r="Q12" s="17">
        <v>6.1554270303969698E-2</v>
      </c>
      <c r="R12" s="17">
        <v>6.0658428982912599E-2</v>
      </c>
      <c r="S12" s="17"/>
      <c r="T12" s="17">
        <v>2.8188426626146599E-2</v>
      </c>
      <c r="U12" s="17">
        <v>6.0216539628730602E-2</v>
      </c>
      <c r="V12" s="17">
        <v>6.4237489839707798E-2</v>
      </c>
      <c r="W12" s="17">
        <v>4.9991073491247602E-2</v>
      </c>
      <c r="X12" s="17"/>
      <c r="Y12" s="17">
        <v>5.4462204549743799E-2</v>
      </c>
      <c r="Z12" s="17">
        <v>4.89879962121961E-2</v>
      </c>
      <c r="AA12" s="17">
        <v>8.6759369691485094E-2</v>
      </c>
      <c r="AB12" s="17">
        <v>5.0510850111046099E-2</v>
      </c>
      <c r="AC12" s="17">
        <v>0</v>
      </c>
      <c r="AD12" s="17">
        <v>6.9052807702517802E-2</v>
      </c>
      <c r="AE12" s="17"/>
      <c r="AF12" s="17">
        <v>4.3354437016274498E-2</v>
      </c>
      <c r="AG12" s="17">
        <v>6.8914541198192902E-2</v>
      </c>
      <c r="AH12" s="17"/>
      <c r="AI12" s="17">
        <v>9.4511481702779801E-2</v>
      </c>
      <c r="AJ12" s="17">
        <v>6.3539854444216198E-2</v>
      </c>
      <c r="AK12" s="17">
        <v>6.9686249369964398E-2</v>
      </c>
      <c r="AL12" s="17">
        <v>1.77541131452102E-2</v>
      </c>
      <c r="AM12" s="17">
        <v>4.7708579312919497E-2</v>
      </c>
      <c r="AN12" s="17">
        <v>2.9899501071968301E-2</v>
      </c>
      <c r="AO12" s="17">
        <v>2.6444221775182401E-2</v>
      </c>
      <c r="AP12" s="17"/>
      <c r="AQ12" s="17">
        <v>2.90023004445574E-2</v>
      </c>
      <c r="AR12" s="17">
        <v>7.2733372614461306E-2</v>
      </c>
      <c r="AS12" s="17"/>
      <c r="AT12" s="17">
        <v>1.5109720549729699E-2</v>
      </c>
      <c r="AU12" s="17">
        <v>5.0376985219226199E-2</v>
      </c>
      <c r="AV12" s="17">
        <v>8.17791877576277E-2</v>
      </c>
      <c r="AW12" s="17"/>
      <c r="AX12" s="17">
        <v>4.6675348116985198E-2</v>
      </c>
      <c r="AY12" s="17">
        <v>5.6683063987374001E-2</v>
      </c>
      <c r="AZ12" s="17"/>
      <c r="BA12" s="17">
        <v>4.5397879875347297E-2</v>
      </c>
      <c r="BB12" s="17">
        <v>6.1369979560289799E-2</v>
      </c>
      <c r="BC12" s="17">
        <v>1.7672538248455601E-2</v>
      </c>
      <c r="BD12" s="17">
        <v>0.124789068014517</v>
      </c>
      <c r="BE12" s="17">
        <v>0.105437909367513</v>
      </c>
      <c r="BF12" s="17"/>
      <c r="BG12" s="17">
        <v>5.7503392084658302E-2</v>
      </c>
      <c r="BH12" s="17">
        <v>0.11047458439621501</v>
      </c>
    </row>
    <row r="13" spans="2:60" x14ac:dyDescent="0.35">
      <c r="B13" s="18" t="s">
        <v>180</v>
      </c>
      <c r="C13" s="17">
        <v>3.3153984449212699E-2</v>
      </c>
      <c r="D13" s="17">
        <v>4.3660757519888599E-2</v>
      </c>
      <c r="E13" s="17">
        <v>2.27113621750612E-2</v>
      </c>
      <c r="F13" s="17"/>
      <c r="G13" s="17">
        <v>2.2506985360060301E-2</v>
      </c>
      <c r="H13" s="17">
        <v>3.0839192635537301E-2</v>
      </c>
      <c r="I13" s="17">
        <v>4.2575962491759101E-2</v>
      </c>
      <c r="J13" s="17">
        <v>3.2699940739289897E-2</v>
      </c>
      <c r="K13" s="17">
        <v>4.7199793009235498E-2</v>
      </c>
      <c r="L13" s="17">
        <v>2.26457814670319E-2</v>
      </c>
      <c r="M13" s="17"/>
      <c r="N13" s="17">
        <v>3.64154470377746E-2</v>
      </c>
      <c r="O13" s="17">
        <v>4.2619410861585098E-2</v>
      </c>
      <c r="P13" s="17">
        <v>2.23475985887885E-2</v>
      </c>
      <c r="Q13" s="17">
        <v>2.4425328747506601E-2</v>
      </c>
      <c r="R13" s="17">
        <v>5.23185074377885E-2</v>
      </c>
      <c r="S13" s="17"/>
      <c r="T13" s="17">
        <v>3.3245111260069703E-2</v>
      </c>
      <c r="U13" s="17">
        <v>1.6609438518407401E-2</v>
      </c>
      <c r="V13" s="17">
        <v>3.0899458908604599E-2</v>
      </c>
      <c r="W13" s="17">
        <v>5.0899200273967597E-2</v>
      </c>
      <c r="X13" s="17"/>
      <c r="Y13" s="17">
        <v>2.54319527929554E-2</v>
      </c>
      <c r="Z13" s="17">
        <v>2.6429218850648199E-2</v>
      </c>
      <c r="AA13" s="17">
        <v>7.3639327111091099E-2</v>
      </c>
      <c r="AB13" s="17">
        <v>5.1721200702649101E-2</v>
      </c>
      <c r="AC13" s="17">
        <v>6.17982032494441E-2</v>
      </c>
      <c r="AD13" s="17">
        <v>4.0692736143587802E-2</v>
      </c>
      <c r="AE13" s="17"/>
      <c r="AF13" s="17">
        <v>3.0403989003761699E-2</v>
      </c>
      <c r="AG13" s="17">
        <v>3.7844939370018101E-2</v>
      </c>
      <c r="AH13" s="17"/>
      <c r="AI13" s="17">
        <v>3.1694620916713198E-2</v>
      </c>
      <c r="AJ13" s="17">
        <v>3.5533563293416302E-2</v>
      </c>
      <c r="AK13" s="17">
        <v>3.09274188963981E-2</v>
      </c>
      <c r="AL13" s="17">
        <v>1.8294104426853398E-2</v>
      </c>
      <c r="AM13" s="17">
        <v>4.6350218215727497E-2</v>
      </c>
      <c r="AN13" s="17">
        <v>2.0782888348572601E-2</v>
      </c>
      <c r="AO13" s="17">
        <v>2.6951333896049302E-2</v>
      </c>
      <c r="AP13" s="17"/>
      <c r="AQ13" s="17">
        <v>1.55778887387367E-2</v>
      </c>
      <c r="AR13" s="17">
        <v>5.0840523243085398E-2</v>
      </c>
      <c r="AS13" s="17"/>
      <c r="AT13" s="17">
        <v>3.7017139684046899E-3</v>
      </c>
      <c r="AU13" s="17">
        <v>2.3615818718659899E-2</v>
      </c>
      <c r="AV13" s="17">
        <v>6.1475379222462601E-2</v>
      </c>
      <c r="AW13" s="17"/>
      <c r="AX13" s="17">
        <v>2.4397898338669299E-2</v>
      </c>
      <c r="AY13" s="17">
        <v>3.6157473956809301E-2</v>
      </c>
      <c r="AZ13" s="17"/>
      <c r="BA13" s="17">
        <v>3.6636805420778601E-2</v>
      </c>
      <c r="BB13" s="17">
        <v>1.05133475964085E-2</v>
      </c>
      <c r="BC13" s="17">
        <v>2.0975624135946998E-2</v>
      </c>
      <c r="BD13" s="17">
        <v>0</v>
      </c>
      <c r="BE13" s="17">
        <v>0.115004176966944</v>
      </c>
      <c r="BF13" s="17"/>
      <c r="BG13" s="17">
        <v>1.68374149911996E-2</v>
      </c>
      <c r="BH13" s="17">
        <v>8.5071154511180497E-2</v>
      </c>
    </row>
    <row r="14" spans="2:60" x14ac:dyDescent="0.35">
      <c r="B14" s="18" t="s">
        <v>114</v>
      </c>
      <c r="C14" s="19">
        <v>4.6918091043409098E-2</v>
      </c>
      <c r="D14" s="19">
        <v>2.8346401977941901E-2</v>
      </c>
      <c r="E14" s="19">
        <v>6.5329327059717002E-2</v>
      </c>
      <c r="F14" s="19"/>
      <c r="G14" s="19">
        <v>5.8263359330434597E-2</v>
      </c>
      <c r="H14" s="19">
        <v>6.1410468895722603E-2</v>
      </c>
      <c r="I14" s="19">
        <v>6.6010732725803295E-2</v>
      </c>
      <c r="J14" s="19">
        <v>4.3309316754510697E-2</v>
      </c>
      <c r="K14" s="19">
        <v>3.4816864803940903E-2</v>
      </c>
      <c r="L14" s="19">
        <v>2.5135188976848799E-2</v>
      </c>
      <c r="M14" s="19"/>
      <c r="N14" s="19">
        <v>8.6028750977426599E-2</v>
      </c>
      <c r="O14" s="19">
        <v>4.7316064305092498E-2</v>
      </c>
      <c r="P14" s="19">
        <v>3.9815578579070497E-2</v>
      </c>
      <c r="Q14" s="19">
        <v>1.3863254782986899E-2</v>
      </c>
      <c r="R14" s="19">
        <v>0</v>
      </c>
      <c r="S14" s="19"/>
      <c r="T14" s="19">
        <v>4.3124231985486997E-2</v>
      </c>
      <c r="U14" s="19">
        <v>6.4182763911779295E-2</v>
      </c>
      <c r="V14" s="19">
        <v>5.9285111250923103E-2</v>
      </c>
      <c r="W14" s="19">
        <v>1.4738398188524101E-2</v>
      </c>
      <c r="X14" s="19"/>
      <c r="Y14" s="19">
        <v>5.7693552715621099E-2</v>
      </c>
      <c r="Z14" s="19">
        <v>4.72858847460828E-2</v>
      </c>
      <c r="AA14" s="19">
        <v>1.9829491949999601E-2</v>
      </c>
      <c r="AB14" s="19">
        <v>3.5193107793763702E-2</v>
      </c>
      <c r="AC14" s="19">
        <v>0</v>
      </c>
      <c r="AD14" s="19">
        <v>4.3525140015240701E-2</v>
      </c>
      <c r="AE14" s="19"/>
      <c r="AF14" s="19">
        <v>5.75911863774759E-2</v>
      </c>
      <c r="AG14" s="19">
        <v>3.3008939976342501E-2</v>
      </c>
      <c r="AH14" s="19"/>
      <c r="AI14" s="19">
        <v>0.11850031264354199</v>
      </c>
      <c r="AJ14" s="19">
        <v>7.0177323318324603E-2</v>
      </c>
      <c r="AK14" s="19">
        <v>5.3702949440509698E-2</v>
      </c>
      <c r="AL14" s="19">
        <v>3.1215048532302499E-2</v>
      </c>
      <c r="AM14" s="19">
        <v>1.5848231736762902E-2</v>
      </c>
      <c r="AN14" s="19">
        <v>1.94679461553297E-2</v>
      </c>
      <c r="AO14" s="19">
        <v>0</v>
      </c>
      <c r="AP14" s="19"/>
      <c r="AQ14" s="19">
        <v>3.04438292719705E-2</v>
      </c>
      <c r="AR14" s="19">
        <v>5.4753837769311899E-2</v>
      </c>
      <c r="AS14" s="19"/>
      <c r="AT14" s="19">
        <v>2.4082029878607001E-2</v>
      </c>
      <c r="AU14" s="19">
        <v>5.4999942386986099E-2</v>
      </c>
      <c r="AV14" s="19">
        <v>3.0278584108946498E-2</v>
      </c>
      <c r="AW14" s="19"/>
      <c r="AX14" s="19">
        <v>6.4664580810456895E-2</v>
      </c>
      <c r="AY14" s="19">
        <v>4.0830737043108002E-2</v>
      </c>
      <c r="AZ14" s="19"/>
      <c r="BA14" s="19">
        <v>9.2373570597349096E-3</v>
      </c>
      <c r="BB14" s="19">
        <v>4.3053076165216198E-2</v>
      </c>
      <c r="BC14" s="19">
        <v>3.5217548313455201E-2</v>
      </c>
      <c r="BD14" s="19">
        <v>0</v>
      </c>
      <c r="BE14" s="19">
        <v>5.5410490702393199E-2</v>
      </c>
      <c r="BF14" s="19"/>
      <c r="BG14" s="19">
        <v>3.4866836500309001E-2</v>
      </c>
      <c r="BH14" s="19">
        <v>4.09883757303749E-2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199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0.35747217312329699</v>
      </c>
      <c r="D9" s="17">
        <v>0.33255476141326401</v>
      </c>
      <c r="E9" s="17">
        <v>0.37264592349695602</v>
      </c>
      <c r="F9" s="17"/>
      <c r="G9" s="17">
        <v>0.447047422164424</v>
      </c>
      <c r="H9" s="17">
        <v>0.39377102547086501</v>
      </c>
      <c r="I9" s="17">
        <v>0.375874665676597</v>
      </c>
      <c r="J9" s="17">
        <v>0.35186780917382099</v>
      </c>
      <c r="K9" s="17">
        <v>0.288947691332753</v>
      </c>
      <c r="L9" s="17">
        <v>0.32131906151211498</v>
      </c>
      <c r="M9" s="17"/>
      <c r="N9" s="17">
        <v>0.375021982873953</v>
      </c>
      <c r="O9" s="17">
        <v>0.40252088532804398</v>
      </c>
      <c r="P9" s="17">
        <v>0.361618001945121</v>
      </c>
      <c r="Q9" s="17">
        <v>0.28439877824605098</v>
      </c>
      <c r="R9" s="17">
        <v>0.32479559313398698</v>
      </c>
      <c r="S9" s="17"/>
      <c r="T9" s="17">
        <v>0.353323679230655</v>
      </c>
      <c r="U9" s="17">
        <v>0.34346587703557202</v>
      </c>
      <c r="V9" s="17">
        <v>0.380496057501572</v>
      </c>
      <c r="W9" s="17">
        <v>0.335142776430436</v>
      </c>
      <c r="X9" s="17"/>
      <c r="Y9" s="17">
        <v>0.392925178623038</v>
      </c>
      <c r="Z9" s="17">
        <v>0.34699114678367199</v>
      </c>
      <c r="AA9" s="17">
        <v>0.41819569000093099</v>
      </c>
      <c r="AB9" s="17">
        <v>0.284686569911276</v>
      </c>
      <c r="AC9" s="17">
        <v>0.220050429917614</v>
      </c>
      <c r="AD9" s="17">
        <v>0.362235385348259</v>
      </c>
      <c r="AE9" s="17"/>
      <c r="AF9" s="17">
        <v>0.33780505076731498</v>
      </c>
      <c r="AG9" s="17">
        <v>0.381788586083462</v>
      </c>
      <c r="AH9" s="17"/>
      <c r="AI9" s="17">
        <v>0.33885954554348502</v>
      </c>
      <c r="AJ9" s="17">
        <v>0.34652796581253498</v>
      </c>
      <c r="AK9" s="17">
        <v>0.38108532815363999</v>
      </c>
      <c r="AL9" s="17">
        <v>0.29135733221014698</v>
      </c>
      <c r="AM9" s="17">
        <v>0.36752627004024102</v>
      </c>
      <c r="AN9" s="17">
        <v>0.39283056038150899</v>
      </c>
      <c r="AO9" s="17">
        <v>0.39980243031594698</v>
      </c>
      <c r="AP9" s="17"/>
      <c r="AQ9" s="17">
        <v>0.44275767291692703</v>
      </c>
      <c r="AR9" s="17">
        <v>0.27518598122837601</v>
      </c>
      <c r="AS9" s="17"/>
      <c r="AT9" s="17">
        <v>0.49493064673680298</v>
      </c>
      <c r="AU9" s="17">
        <v>0.33118180944211001</v>
      </c>
      <c r="AV9" s="17">
        <v>0.29755080964567598</v>
      </c>
      <c r="AW9" s="17"/>
      <c r="AX9" s="17">
        <v>0.38464253400176501</v>
      </c>
      <c r="AY9" s="17">
        <v>0.34815226776994301</v>
      </c>
      <c r="AZ9" s="17"/>
      <c r="BA9" s="17">
        <v>0.42332694668406601</v>
      </c>
      <c r="BB9" s="17">
        <v>0.42640841594251999</v>
      </c>
      <c r="BC9" s="17">
        <v>0.38386823889451999</v>
      </c>
      <c r="BD9" s="17">
        <v>0.351595488670497</v>
      </c>
      <c r="BE9" s="17">
        <v>0.165834769232267</v>
      </c>
      <c r="BF9" s="17"/>
      <c r="BG9" s="17">
        <v>0.42566244198316</v>
      </c>
      <c r="BH9" s="17">
        <v>0.21418414168976899</v>
      </c>
    </row>
    <row r="10" spans="2:60" x14ac:dyDescent="0.35">
      <c r="B10" s="18" t="s">
        <v>177</v>
      </c>
      <c r="C10" s="17">
        <v>0.359647820432204</v>
      </c>
      <c r="D10" s="17">
        <v>0.36219309249343401</v>
      </c>
      <c r="E10" s="17">
        <v>0.36254105709099599</v>
      </c>
      <c r="F10" s="17"/>
      <c r="G10" s="17">
        <v>0.29861797542699697</v>
      </c>
      <c r="H10" s="17">
        <v>0.29053389622125197</v>
      </c>
      <c r="I10" s="17">
        <v>0.41174646491871802</v>
      </c>
      <c r="J10" s="17">
        <v>0.316972254716199</v>
      </c>
      <c r="K10" s="17">
        <v>0.38821231569805698</v>
      </c>
      <c r="L10" s="17">
        <v>0.42424099643983898</v>
      </c>
      <c r="M10" s="17"/>
      <c r="N10" s="17">
        <v>0.35133764146832702</v>
      </c>
      <c r="O10" s="17">
        <v>0.34333666932595502</v>
      </c>
      <c r="P10" s="17">
        <v>0.31309268204464102</v>
      </c>
      <c r="Q10" s="17">
        <v>0.45833428568218798</v>
      </c>
      <c r="R10" s="17">
        <v>0.40742529822610102</v>
      </c>
      <c r="S10" s="17"/>
      <c r="T10" s="17">
        <v>0.38788144431370097</v>
      </c>
      <c r="U10" s="17">
        <v>0.38923086978598898</v>
      </c>
      <c r="V10" s="17">
        <v>0.31174659408910399</v>
      </c>
      <c r="W10" s="17">
        <v>0.39259366673797602</v>
      </c>
      <c r="X10" s="17"/>
      <c r="Y10" s="17">
        <v>0.33922772014348601</v>
      </c>
      <c r="Z10" s="17">
        <v>0.36619784427357199</v>
      </c>
      <c r="AA10" s="17">
        <v>0.341158937228977</v>
      </c>
      <c r="AB10" s="17">
        <v>0.37281417642908099</v>
      </c>
      <c r="AC10" s="17">
        <v>0.62756057961914702</v>
      </c>
      <c r="AD10" s="17">
        <v>0.35442656531688399</v>
      </c>
      <c r="AE10" s="17"/>
      <c r="AF10" s="17">
        <v>0.37788920576350499</v>
      </c>
      <c r="AG10" s="17">
        <v>0.33594474256621998</v>
      </c>
      <c r="AH10" s="17"/>
      <c r="AI10" s="17">
        <v>0.256451299400063</v>
      </c>
      <c r="AJ10" s="17">
        <v>0.34851535217927898</v>
      </c>
      <c r="AK10" s="17">
        <v>0.360730260966593</v>
      </c>
      <c r="AL10" s="17">
        <v>0.40445958545912197</v>
      </c>
      <c r="AM10" s="17">
        <v>0.37412849906999701</v>
      </c>
      <c r="AN10" s="17">
        <v>0.383635755022528</v>
      </c>
      <c r="AO10" s="17">
        <v>0.34645681677852203</v>
      </c>
      <c r="AP10" s="17"/>
      <c r="AQ10" s="17">
        <v>0.391864934283227</v>
      </c>
      <c r="AR10" s="17">
        <v>0.34117840962580398</v>
      </c>
      <c r="AS10" s="17"/>
      <c r="AT10" s="17">
        <v>0.36981516855114899</v>
      </c>
      <c r="AU10" s="17">
        <v>0.37648785759757702</v>
      </c>
      <c r="AV10" s="17">
        <v>0.33916883404335202</v>
      </c>
      <c r="AW10" s="17"/>
      <c r="AX10" s="17">
        <v>0.35165439966335998</v>
      </c>
      <c r="AY10" s="17">
        <v>0.36238970249068703</v>
      </c>
      <c r="AZ10" s="17"/>
      <c r="BA10" s="17">
        <v>0.29618990049898802</v>
      </c>
      <c r="BB10" s="17">
        <v>0.36848072524019798</v>
      </c>
      <c r="BC10" s="17">
        <v>0.42707915139182501</v>
      </c>
      <c r="BD10" s="17">
        <v>0.43502894628594502</v>
      </c>
      <c r="BE10" s="17">
        <v>0.27164490373542199</v>
      </c>
      <c r="BF10" s="17"/>
      <c r="BG10" s="17">
        <v>0.35098028365386402</v>
      </c>
      <c r="BH10" s="17">
        <v>0.31417012624089602</v>
      </c>
    </row>
    <row r="11" spans="2:60" ht="29" x14ac:dyDescent="0.35">
      <c r="B11" s="18" t="s">
        <v>178</v>
      </c>
      <c r="C11" s="17">
        <v>0.189346991962208</v>
      </c>
      <c r="D11" s="17">
        <v>0.21343678213696499</v>
      </c>
      <c r="E11" s="17">
        <v>0.16916739063320599</v>
      </c>
      <c r="F11" s="17"/>
      <c r="G11" s="17">
        <v>0.128794970281355</v>
      </c>
      <c r="H11" s="17">
        <v>0.21770466449196499</v>
      </c>
      <c r="I11" s="17">
        <v>0.11441930564571701</v>
      </c>
      <c r="J11" s="17">
        <v>0.20876680866934499</v>
      </c>
      <c r="K11" s="17">
        <v>0.22625429121986099</v>
      </c>
      <c r="L11" s="17">
        <v>0.20957327162994699</v>
      </c>
      <c r="M11" s="17"/>
      <c r="N11" s="17">
        <v>0.16616263566413</v>
      </c>
      <c r="O11" s="17">
        <v>0.16836886830522299</v>
      </c>
      <c r="P11" s="17">
        <v>0.23486967461934799</v>
      </c>
      <c r="Q11" s="17">
        <v>0.145681355119086</v>
      </c>
      <c r="R11" s="17">
        <v>0.214626929427015</v>
      </c>
      <c r="S11" s="17"/>
      <c r="T11" s="17">
        <v>0.19647369515805899</v>
      </c>
      <c r="U11" s="17">
        <v>0.17870619725233</v>
      </c>
      <c r="V11" s="17">
        <v>0.18953975501770301</v>
      </c>
      <c r="W11" s="17">
        <v>0.19337776028604001</v>
      </c>
      <c r="X11" s="17"/>
      <c r="Y11" s="17">
        <v>0.169474830186675</v>
      </c>
      <c r="Z11" s="17">
        <v>0.20748237803311501</v>
      </c>
      <c r="AA11" s="17">
        <v>0.171102736432268</v>
      </c>
      <c r="AB11" s="17">
        <v>0.20125650512553001</v>
      </c>
      <c r="AC11" s="17">
        <v>0.152388990463239</v>
      </c>
      <c r="AD11" s="17">
        <v>0.180363565104213</v>
      </c>
      <c r="AE11" s="17"/>
      <c r="AF11" s="17">
        <v>0.20368494141889301</v>
      </c>
      <c r="AG11" s="17">
        <v>0.168228539591494</v>
      </c>
      <c r="AH11" s="17"/>
      <c r="AI11" s="17">
        <v>0.20018682116155001</v>
      </c>
      <c r="AJ11" s="17">
        <v>0.207175984869755</v>
      </c>
      <c r="AK11" s="17">
        <v>0.19402503725314499</v>
      </c>
      <c r="AL11" s="17">
        <v>0.19810084307627801</v>
      </c>
      <c r="AM11" s="17">
        <v>0.157918621571077</v>
      </c>
      <c r="AN11" s="17">
        <v>0.177562812371934</v>
      </c>
      <c r="AO11" s="17">
        <v>0.211350739653483</v>
      </c>
      <c r="AP11" s="17"/>
      <c r="AQ11" s="17">
        <v>0.11584224239454199</v>
      </c>
      <c r="AR11" s="17">
        <v>0.26310009964071301</v>
      </c>
      <c r="AS11" s="17"/>
      <c r="AT11" s="17">
        <v>0.112974755798223</v>
      </c>
      <c r="AU11" s="17">
        <v>0.18094785987649101</v>
      </c>
      <c r="AV11" s="17">
        <v>0.26473028773379398</v>
      </c>
      <c r="AW11" s="17"/>
      <c r="AX11" s="17">
        <v>0.17800611948995701</v>
      </c>
      <c r="AY11" s="17">
        <v>0.19323710805373301</v>
      </c>
      <c r="AZ11" s="17"/>
      <c r="BA11" s="17">
        <v>0.18576048539147499</v>
      </c>
      <c r="BB11" s="17">
        <v>0.15184209481045699</v>
      </c>
      <c r="BC11" s="17">
        <v>0.144262550275809</v>
      </c>
      <c r="BD11" s="17">
        <v>0.17908788941215201</v>
      </c>
      <c r="BE11" s="17">
        <v>0.36168051847218502</v>
      </c>
      <c r="BF11" s="17"/>
      <c r="BG11" s="17">
        <v>0.16005318958203399</v>
      </c>
      <c r="BH11" s="17">
        <v>0.31415572928577301</v>
      </c>
    </row>
    <row r="12" spans="2:60" x14ac:dyDescent="0.35">
      <c r="B12" s="18" t="s">
        <v>179</v>
      </c>
      <c r="C12" s="17">
        <v>3.2512018275409303E-2</v>
      </c>
      <c r="D12" s="17">
        <v>3.9010426260228201E-2</v>
      </c>
      <c r="E12" s="17">
        <v>2.6793713035783099E-2</v>
      </c>
      <c r="F12" s="17"/>
      <c r="G12" s="17">
        <v>3.6366206105196003E-2</v>
      </c>
      <c r="H12" s="17">
        <v>4.6247081577287401E-2</v>
      </c>
      <c r="I12" s="17">
        <v>1.05770170764129E-2</v>
      </c>
      <c r="J12" s="17">
        <v>5.56274298161425E-2</v>
      </c>
      <c r="K12" s="17">
        <v>3.9578283088558999E-2</v>
      </c>
      <c r="L12" s="17">
        <v>1.19053571296349E-2</v>
      </c>
      <c r="M12" s="17"/>
      <c r="N12" s="17">
        <v>1.8057063211210599E-2</v>
      </c>
      <c r="O12" s="17">
        <v>2.6472145411580401E-2</v>
      </c>
      <c r="P12" s="17">
        <v>3.4952462127173699E-2</v>
      </c>
      <c r="Q12" s="17">
        <v>7.0530616730881304E-2</v>
      </c>
      <c r="R12" s="17">
        <v>2.6591345225750702E-2</v>
      </c>
      <c r="S12" s="17"/>
      <c r="T12" s="17">
        <v>1.41382577497026E-2</v>
      </c>
      <c r="U12" s="17">
        <v>2.9721263409529901E-2</v>
      </c>
      <c r="V12" s="17">
        <v>4.0248216525762701E-2</v>
      </c>
      <c r="W12" s="17">
        <v>3.4742435129276897E-2</v>
      </c>
      <c r="X12" s="17"/>
      <c r="Y12" s="17">
        <v>2.4044612367193002E-2</v>
      </c>
      <c r="Z12" s="17">
        <v>2.93773058460342E-2</v>
      </c>
      <c r="AA12" s="17">
        <v>2.6093282652300601E-2</v>
      </c>
      <c r="AB12" s="17">
        <v>7.1736907807472799E-2</v>
      </c>
      <c r="AC12" s="17">
        <v>0</v>
      </c>
      <c r="AD12" s="17">
        <v>3.4267480626644801E-2</v>
      </c>
      <c r="AE12" s="17"/>
      <c r="AF12" s="17">
        <v>2.4084205817198501E-2</v>
      </c>
      <c r="AG12" s="17">
        <v>4.5197375502033503E-2</v>
      </c>
      <c r="AH12" s="17"/>
      <c r="AI12" s="17">
        <v>2.40613844505E-2</v>
      </c>
      <c r="AJ12" s="17">
        <v>2.7108968262282901E-2</v>
      </c>
      <c r="AK12" s="17">
        <v>1.89776902126855E-2</v>
      </c>
      <c r="AL12" s="17">
        <v>5.5922204418270199E-2</v>
      </c>
      <c r="AM12" s="17">
        <v>5.1225175358012499E-2</v>
      </c>
      <c r="AN12" s="17">
        <v>7.5734054368242799E-3</v>
      </c>
      <c r="AO12" s="17">
        <v>4.2390013252047699E-2</v>
      </c>
      <c r="AP12" s="17"/>
      <c r="AQ12" s="17">
        <v>1.2625610255279401E-2</v>
      </c>
      <c r="AR12" s="17">
        <v>5.4437531978513101E-2</v>
      </c>
      <c r="AS12" s="17"/>
      <c r="AT12" s="17">
        <v>4.0713818890703701E-3</v>
      </c>
      <c r="AU12" s="17">
        <v>3.4251383597646901E-2</v>
      </c>
      <c r="AV12" s="17">
        <v>5.4889066557811797E-2</v>
      </c>
      <c r="AW12" s="17"/>
      <c r="AX12" s="17">
        <v>2.2277412849662399E-2</v>
      </c>
      <c r="AY12" s="17">
        <v>3.6022665569479202E-2</v>
      </c>
      <c r="AZ12" s="17"/>
      <c r="BA12" s="17">
        <v>3.89843876528818E-2</v>
      </c>
      <c r="BB12" s="17">
        <v>2.6420114152765298E-2</v>
      </c>
      <c r="BC12" s="17">
        <v>1.9313320415835101E-2</v>
      </c>
      <c r="BD12" s="17">
        <v>1.59970186573067E-2</v>
      </c>
      <c r="BE12" s="17">
        <v>9.7399507318887704E-2</v>
      </c>
      <c r="BF12" s="17"/>
      <c r="BG12" s="17">
        <v>2.9461721925959899E-2</v>
      </c>
      <c r="BH12" s="17">
        <v>7.6212254948371694E-2</v>
      </c>
    </row>
    <row r="13" spans="2:60" x14ac:dyDescent="0.35">
      <c r="B13" s="18" t="s">
        <v>180</v>
      </c>
      <c r="C13" s="17">
        <v>2.2225359250547701E-2</v>
      </c>
      <c r="D13" s="17">
        <v>2.3421083602085301E-2</v>
      </c>
      <c r="E13" s="17">
        <v>2.0503596652760601E-2</v>
      </c>
      <c r="F13" s="17"/>
      <c r="G13" s="17">
        <v>5.16402833522705E-2</v>
      </c>
      <c r="H13" s="17">
        <v>1.8171681886068599E-2</v>
      </c>
      <c r="I13" s="17">
        <v>3.6320308621106003E-2</v>
      </c>
      <c r="J13" s="17">
        <v>2.11096725326963E-2</v>
      </c>
      <c r="K13" s="17">
        <v>1.46189434782194E-2</v>
      </c>
      <c r="L13" s="17">
        <v>6.2108121558623504E-3</v>
      </c>
      <c r="M13" s="17"/>
      <c r="N13" s="17">
        <v>2.7473774843762601E-2</v>
      </c>
      <c r="O13" s="17">
        <v>3.8772766675490997E-2</v>
      </c>
      <c r="P13" s="17">
        <v>1.2676430478209001E-2</v>
      </c>
      <c r="Q13" s="17">
        <v>1.57968012229277E-2</v>
      </c>
      <c r="R13" s="17">
        <v>1.7751618758658199E-2</v>
      </c>
      <c r="S13" s="17"/>
      <c r="T13" s="17">
        <v>1.41340945001792E-2</v>
      </c>
      <c r="U13" s="17">
        <v>4.6428795419269702E-3</v>
      </c>
      <c r="V13" s="17">
        <v>3.8663629477551198E-2</v>
      </c>
      <c r="W13" s="17">
        <v>1.62143452208671E-2</v>
      </c>
      <c r="X13" s="17"/>
      <c r="Y13" s="17">
        <v>3.6593058153645101E-2</v>
      </c>
      <c r="Z13" s="17">
        <v>1.0866830240743801E-2</v>
      </c>
      <c r="AA13" s="17">
        <v>2.3619861735523901E-2</v>
      </c>
      <c r="AB13" s="17">
        <v>2.8178915187245201E-2</v>
      </c>
      <c r="AC13" s="17">
        <v>0</v>
      </c>
      <c r="AD13" s="17">
        <v>1.8477069764822801E-2</v>
      </c>
      <c r="AE13" s="17"/>
      <c r="AF13" s="17">
        <v>1.21341364637281E-2</v>
      </c>
      <c r="AG13" s="17">
        <v>3.7005679051469398E-2</v>
      </c>
      <c r="AH13" s="17"/>
      <c r="AI13" s="17">
        <v>8.9307359112864096E-2</v>
      </c>
      <c r="AJ13" s="17">
        <v>2.5837889648352898E-2</v>
      </c>
      <c r="AK13" s="17">
        <v>2.1272916052053201E-2</v>
      </c>
      <c r="AL13" s="17">
        <v>1.8294104426853398E-2</v>
      </c>
      <c r="AM13" s="17">
        <v>3.0871142112458699E-3</v>
      </c>
      <c r="AN13" s="17">
        <v>2.0417037355710699E-2</v>
      </c>
      <c r="AO13" s="17">
        <v>0</v>
      </c>
      <c r="AP13" s="17"/>
      <c r="AQ13" s="17">
        <v>7.1208962017314196E-3</v>
      </c>
      <c r="AR13" s="17">
        <v>2.88494450573334E-2</v>
      </c>
      <c r="AS13" s="17"/>
      <c r="AT13" s="17">
        <v>0</v>
      </c>
      <c r="AU13" s="17">
        <v>2.0078402902213899E-2</v>
      </c>
      <c r="AV13" s="17">
        <v>2.2320730822386801E-2</v>
      </c>
      <c r="AW13" s="17"/>
      <c r="AX13" s="17">
        <v>1.27210792515236E-2</v>
      </c>
      <c r="AY13" s="17">
        <v>2.54854922476359E-2</v>
      </c>
      <c r="AZ13" s="17"/>
      <c r="BA13" s="17">
        <v>2.1583692490568501E-2</v>
      </c>
      <c r="BB13" s="17">
        <v>2.9502336212381699E-3</v>
      </c>
      <c r="BC13" s="17">
        <v>4.8177135688254403E-3</v>
      </c>
      <c r="BD13" s="17">
        <v>1.82906569740993E-2</v>
      </c>
      <c r="BE13" s="17">
        <v>5.3154156540122399E-2</v>
      </c>
      <c r="BF13" s="17"/>
      <c r="BG13" s="17">
        <v>7.4610931896749002E-3</v>
      </c>
      <c r="BH13" s="17">
        <v>4.4079965124481701E-2</v>
      </c>
    </row>
    <row r="14" spans="2:60" x14ac:dyDescent="0.35">
      <c r="B14" s="18" t="s">
        <v>114</v>
      </c>
      <c r="C14" s="19">
        <v>3.8795636956332903E-2</v>
      </c>
      <c r="D14" s="19">
        <v>2.9383854094024098E-2</v>
      </c>
      <c r="E14" s="19">
        <v>4.8348319090297201E-2</v>
      </c>
      <c r="F14" s="19"/>
      <c r="G14" s="19">
        <v>3.7533142669757602E-2</v>
      </c>
      <c r="H14" s="19">
        <v>3.3571650352562599E-2</v>
      </c>
      <c r="I14" s="19">
        <v>5.1062238061448002E-2</v>
      </c>
      <c r="J14" s="19">
        <v>4.5656025091796601E-2</v>
      </c>
      <c r="K14" s="19">
        <v>4.2388475182549901E-2</v>
      </c>
      <c r="L14" s="19">
        <v>2.6750501132602099E-2</v>
      </c>
      <c r="M14" s="19"/>
      <c r="N14" s="19">
        <v>6.1946901938616898E-2</v>
      </c>
      <c r="O14" s="19">
        <v>2.0528664953707101E-2</v>
      </c>
      <c r="P14" s="19">
        <v>4.2790748785506802E-2</v>
      </c>
      <c r="Q14" s="19">
        <v>2.5258162998866299E-2</v>
      </c>
      <c r="R14" s="19">
        <v>8.8092152284881594E-3</v>
      </c>
      <c r="S14" s="19"/>
      <c r="T14" s="19">
        <v>3.4048829047703899E-2</v>
      </c>
      <c r="U14" s="19">
        <v>5.4232912974652797E-2</v>
      </c>
      <c r="V14" s="19">
        <v>3.9305747388307097E-2</v>
      </c>
      <c r="W14" s="19">
        <v>2.79290161954035E-2</v>
      </c>
      <c r="X14" s="19"/>
      <c r="Y14" s="19">
        <v>3.7734600525962697E-2</v>
      </c>
      <c r="Z14" s="19">
        <v>3.9084494822862401E-2</v>
      </c>
      <c r="AA14" s="19">
        <v>1.9829491949999601E-2</v>
      </c>
      <c r="AB14" s="19">
        <v>4.1326925539395098E-2</v>
      </c>
      <c r="AC14" s="19">
        <v>0</v>
      </c>
      <c r="AD14" s="19">
        <v>5.0229933839176899E-2</v>
      </c>
      <c r="AE14" s="19"/>
      <c r="AF14" s="19">
        <v>4.44024597693604E-2</v>
      </c>
      <c r="AG14" s="19">
        <v>3.1835077205320701E-2</v>
      </c>
      <c r="AH14" s="19"/>
      <c r="AI14" s="19">
        <v>9.1133590331539005E-2</v>
      </c>
      <c r="AJ14" s="19">
        <v>4.4833839227794797E-2</v>
      </c>
      <c r="AK14" s="19">
        <v>2.3908767361882799E-2</v>
      </c>
      <c r="AL14" s="19">
        <v>3.1865930409329501E-2</v>
      </c>
      <c r="AM14" s="19">
        <v>4.61143197494263E-2</v>
      </c>
      <c r="AN14" s="19">
        <v>1.79804294314936E-2</v>
      </c>
      <c r="AO14" s="19">
        <v>0</v>
      </c>
      <c r="AP14" s="19"/>
      <c r="AQ14" s="19">
        <v>2.9788643948293302E-2</v>
      </c>
      <c r="AR14" s="19">
        <v>3.7248532469259701E-2</v>
      </c>
      <c r="AS14" s="19"/>
      <c r="AT14" s="19">
        <v>1.8208047024755002E-2</v>
      </c>
      <c r="AU14" s="19">
        <v>5.7052686583961801E-2</v>
      </c>
      <c r="AV14" s="19">
        <v>2.1340271196979801E-2</v>
      </c>
      <c r="AW14" s="19"/>
      <c r="AX14" s="19">
        <v>5.0698454743732399E-2</v>
      </c>
      <c r="AY14" s="19">
        <v>3.4712763868522498E-2</v>
      </c>
      <c r="AZ14" s="19"/>
      <c r="BA14" s="19">
        <v>3.4154587282020699E-2</v>
      </c>
      <c r="BB14" s="19">
        <v>2.38984162328209E-2</v>
      </c>
      <c r="BC14" s="19">
        <v>2.06590254531854E-2</v>
      </c>
      <c r="BD14" s="19">
        <v>0</v>
      </c>
      <c r="BE14" s="19">
        <v>5.0286144701116503E-2</v>
      </c>
      <c r="BF14" s="19"/>
      <c r="BG14" s="19">
        <v>2.63812696653071E-2</v>
      </c>
      <c r="BH14" s="19">
        <v>3.7197782710708699E-2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200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0.37870490729544698</v>
      </c>
      <c r="D9" s="17">
        <v>0.33296214423295201</v>
      </c>
      <c r="E9" s="17">
        <v>0.41656833067451199</v>
      </c>
      <c r="F9" s="17"/>
      <c r="G9" s="17">
        <v>0.49263912161714801</v>
      </c>
      <c r="H9" s="17">
        <v>0.40153582772230101</v>
      </c>
      <c r="I9" s="17">
        <v>0.46244480763549201</v>
      </c>
      <c r="J9" s="17">
        <v>0.44471701187858298</v>
      </c>
      <c r="K9" s="17">
        <v>0.24636580961458901</v>
      </c>
      <c r="L9" s="17">
        <v>0.28960658564889802</v>
      </c>
      <c r="M9" s="17"/>
      <c r="N9" s="17">
        <v>0.48176628469056798</v>
      </c>
      <c r="O9" s="17">
        <v>0.42995233152207102</v>
      </c>
      <c r="P9" s="17">
        <v>0.33352110789261402</v>
      </c>
      <c r="Q9" s="17">
        <v>0.29653974697879798</v>
      </c>
      <c r="R9" s="17">
        <v>0.27906676902837302</v>
      </c>
      <c r="S9" s="17"/>
      <c r="T9" s="17">
        <v>0.34870411715418298</v>
      </c>
      <c r="U9" s="17">
        <v>0.42194223375182699</v>
      </c>
      <c r="V9" s="17">
        <v>0.38852251255443399</v>
      </c>
      <c r="W9" s="17">
        <v>0.34593977363968198</v>
      </c>
      <c r="X9" s="17"/>
      <c r="Y9" s="17">
        <v>0.457743826702115</v>
      </c>
      <c r="Z9" s="17">
        <v>0.311542098281198</v>
      </c>
      <c r="AA9" s="17">
        <v>0.43867371876706102</v>
      </c>
      <c r="AB9" s="17">
        <v>0.37877344506903698</v>
      </c>
      <c r="AC9" s="17">
        <v>0.418217559322556</v>
      </c>
      <c r="AD9" s="17">
        <v>0.36740973113497599</v>
      </c>
      <c r="AE9" s="17"/>
      <c r="AF9" s="17">
        <v>0.36366110435658999</v>
      </c>
      <c r="AG9" s="17">
        <v>0.39193793823753897</v>
      </c>
      <c r="AH9" s="17"/>
      <c r="AI9" s="17">
        <v>0.44677752076083299</v>
      </c>
      <c r="AJ9" s="17">
        <v>0.418954984139776</v>
      </c>
      <c r="AK9" s="17">
        <v>0.416384351882088</v>
      </c>
      <c r="AL9" s="17">
        <v>0.30512553831550898</v>
      </c>
      <c r="AM9" s="17">
        <v>0.34176538415781998</v>
      </c>
      <c r="AN9" s="17">
        <v>0.32446924720323</v>
      </c>
      <c r="AO9" s="17">
        <v>0.32073392136456003</v>
      </c>
      <c r="AP9" s="17"/>
      <c r="AQ9" s="17">
        <v>0.47013287307685298</v>
      </c>
      <c r="AR9" s="17">
        <v>0.25584953052184101</v>
      </c>
      <c r="AS9" s="17"/>
      <c r="AT9" s="17">
        <v>0.51554411968430902</v>
      </c>
      <c r="AU9" s="17">
        <v>0.36674368257434498</v>
      </c>
      <c r="AV9" s="17">
        <v>0.26240661779360802</v>
      </c>
      <c r="AW9" s="17"/>
      <c r="AX9" s="17">
        <v>0.40468372655346802</v>
      </c>
      <c r="AY9" s="17">
        <v>0.36979372139844402</v>
      </c>
      <c r="AZ9" s="17"/>
      <c r="BA9" s="17">
        <v>0.33968470075903801</v>
      </c>
      <c r="BB9" s="17">
        <v>0.48659272860716402</v>
      </c>
      <c r="BC9" s="17">
        <v>0.39458593720402502</v>
      </c>
      <c r="BD9" s="17">
        <v>0.395286261680172</v>
      </c>
      <c r="BE9" s="17">
        <v>0.12988683785921701</v>
      </c>
      <c r="BF9" s="17"/>
      <c r="BG9" s="17">
        <v>0.45102866678986903</v>
      </c>
      <c r="BH9" s="17">
        <v>0.19896438897514401</v>
      </c>
    </row>
    <row r="10" spans="2:60" x14ac:dyDescent="0.35">
      <c r="B10" s="18" t="s">
        <v>177</v>
      </c>
      <c r="C10" s="17">
        <v>0.27791645309240798</v>
      </c>
      <c r="D10" s="17">
        <v>0.28388864282676102</v>
      </c>
      <c r="E10" s="17">
        <v>0.27633117290714498</v>
      </c>
      <c r="F10" s="17"/>
      <c r="G10" s="17">
        <v>0.26809805738096598</v>
      </c>
      <c r="H10" s="17">
        <v>0.28342386718498502</v>
      </c>
      <c r="I10" s="17">
        <v>0.26269751425937199</v>
      </c>
      <c r="J10" s="17">
        <v>0.24465755396352201</v>
      </c>
      <c r="K10" s="17">
        <v>0.28422121419936702</v>
      </c>
      <c r="L10" s="17">
        <v>0.30955216414783499</v>
      </c>
      <c r="M10" s="17"/>
      <c r="N10" s="17">
        <v>0.25212728708418503</v>
      </c>
      <c r="O10" s="17">
        <v>0.26525900148616299</v>
      </c>
      <c r="P10" s="17">
        <v>0.291951237510512</v>
      </c>
      <c r="Q10" s="17">
        <v>0.32925556113447202</v>
      </c>
      <c r="R10" s="17">
        <v>0.26415742086972799</v>
      </c>
      <c r="S10" s="17"/>
      <c r="T10" s="17">
        <v>0.33882720807167399</v>
      </c>
      <c r="U10" s="17">
        <v>0.24040314551698</v>
      </c>
      <c r="V10" s="17">
        <v>0.28216088129201</v>
      </c>
      <c r="W10" s="17">
        <v>0.26240956673103299</v>
      </c>
      <c r="X10" s="17"/>
      <c r="Y10" s="17">
        <v>0.26300029636113398</v>
      </c>
      <c r="Z10" s="17">
        <v>0.31333233094128199</v>
      </c>
      <c r="AA10" s="17">
        <v>0.21769922849148601</v>
      </c>
      <c r="AB10" s="17">
        <v>0.23847093770427</v>
      </c>
      <c r="AC10" s="17">
        <v>0.13522309983622399</v>
      </c>
      <c r="AD10" s="17">
        <v>0.27479455017287102</v>
      </c>
      <c r="AE10" s="17"/>
      <c r="AF10" s="17">
        <v>0.27906872955434198</v>
      </c>
      <c r="AG10" s="17">
        <v>0.28073228129031502</v>
      </c>
      <c r="AH10" s="17"/>
      <c r="AI10" s="17">
        <v>0.195560223664977</v>
      </c>
      <c r="AJ10" s="17">
        <v>0.26510964667815701</v>
      </c>
      <c r="AK10" s="17">
        <v>0.285854448386124</v>
      </c>
      <c r="AL10" s="17">
        <v>0.286290409251516</v>
      </c>
      <c r="AM10" s="17">
        <v>0.29663838195283099</v>
      </c>
      <c r="AN10" s="17">
        <v>0.302934199684741</v>
      </c>
      <c r="AO10" s="17">
        <v>0.28439663010761801</v>
      </c>
      <c r="AP10" s="17"/>
      <c r="AQ10" s="17">
        <v>0.30549127218433902</v>
      </c>
      <c r="AR10" s="17">
        <v>0.26538216634980899</v>
      </c>
      <c r="AS10" s="17"/>
      <c r="AT10" s="17">
        <v>0.33416544633850498</v>
      </c>
      <c r="AU10" s="17">
        <v>0.279459014981081</v>
      </c>
      <c r="AV10" s="17">
        <v>0.26296748086594601</v>
      </c>
      <c r="AW10" s="17"/>
      <c r="AX10" s="17">
        <v>0.27647150319631397</v>
      </c>
      <c r="AY10" s="17">
        <v>0.27841209598549199</v>
      </c>
      <c r="AZ10" s="17"/>
      <c r="BA10" s="17">
        <v>0.33559230560784697</v>
      </c>
      <c r="BB10" s="17">
        <v>0.29630509036330999</v>
      </c>
      <c r="BC10" s="17">
        <v>0.29477716881185101</v>
      </c>
      <c r="BD10" s="17">
        <v>0.20346021647446799</v>
      </c>
      <c r="BE10" s="17">
        <v>0.19484690717762601</v>
      </c>
      <c r="BF10" s="17"/>
      <c r="BG10" s="17">
        <v>0.30581589091010197</v>
      </c>
      <c r="BH10" s="17">
        <v>0.19708875949464999</v>
      </c>
    </row>
    <row r="11" spans="2:60" ht="29" x14ac:dyDescent="0.35">
      <c r="B11" s="18" t="s">
        <v>178</v>
      </c>
      <c r="C11" s="17">
        <v>0.16115001737776499</v>
      </c>
      <c r="D11" s="17">
        <v>0.16998964927204699</v>
      </c>
      <c r="E11" s="17">
        <v>0.15259303831931201</v>
      </c>
      <c r="F11" s="17"/>
      <c r="G11" s="17">
        <v>0.10596152135296499</v>
      </c>
      <c r="H11" s="17">
        <v>0.150425947887669</v>
      </c>
      <c r="I11" s="17">
        <v>0.12880160225658099</v>
      </c>
      <c r="J11" s="17">
        <v>0.13783226486102201</v>
      </c>
      <c r="K11" s="17">
        <v>0.23564342231141</v>
      </c>
      <c r="L11" s="17">
        <v>0.18276546460099999</v>
      </c>
      <c r="M11" s="17"/>
      <c r="N11" s="17">
        <v>0.120319051560344</v>
      </c>
      <c r="O11" s="17">
        <v>0.15096263439999</v>
      </c>
      <c r="P11" s="17">
        <v>0.18218186077656301</v>
      </c>
      <c r="Q11" s="17">
        <v>0.15391158677188099</v>
      </c>
      <c r="R11" s="17">
        <v>0.21708833659899801</v>
      </c>
      <c r="S11" s="17"/>
      <c r="T11" s="17">
        <v>0.120694833785012</v>
      </c>
      <c r="U11" s="17">
        <v>0.14149058343591001</v>
      </c>
      <c r="V11" s="17">
        <v>0.15797884590281</v>
      </c>
      <c r="W11" s="17">
        <v>0.210201282379336</v>
      </c>
      <c r="X11" s="17"/>
      <c r="Y11" s="17">
        <v>0.14468551289370701</v>
      </c>
      <c r="Z11" s="17">
        <v>0.171380922910047</v>
      </c>
      <c r="AA11" s="17">
        <v>0.12846059038033</v>
      </c>
      <c r="AB11" s="17">
        <v>0.16224066937349199</v>
      </c>
      <c r="AC11" s="17">
        <v>0.31733358289953101</v>
      </c>
      <c r="AD11" s="17">
        <v>0.163209808195036</v>
      </c>
      <c r="AE11" s="17"/>
      <c r="AF11" s="17">
        <v>0.18012477300722099</v>
      </c>
      <c r="AG11" s="17">
        <v>0.133470427271798</v>
      </c>
      <c r="AH11" s="17"/>
      <c r="AI11" s="17">
        <v>0.10791477792031599</v>
      </c>
      <c r="AJ11" s="17">
        <v>0.179709741422098</v>
      </c>
      <c r="AK11" s="17">
        <v>0.14626461549686601</v>
      </c>
      <c r="AL11" s="17">
        <v>0.22350337890576499</v>
      </c>
      <c r="AM11" s="17">
        <v>0.12838033370923199</v>
      </c>
      <c r="AN11" s="17">
        <v>0.15024740986382201</v>
      </c>
      <c r="AO11" s="17">
        <v>0.26957047499623998</v>
      </c>
      <c r="AP11" s="17"/>
      <c r="AQ11" s="17">
        <v>0.14196005071216899</v>
      </c>
      <c r="AR11" s="17">
        <v>0.17116863800470999</v>
      </c>
      <c r="AS11" s="17"/>
      <c r="AT11" s="17">
        <v>0.103418216938922</v>
      </c>
      <c r="AU11" s="17">
        <v>0.18058036561601301</v>
      </c>
      <c r="AV11" s="17">
        <v>0.17409815768276601</v>
      </c>
      <c r="AW11" s="17"/>
      <c r="AX11" s="17">
        <v>0.129081195193022</v>
      </c>
      <c r="AY11" s="17">
        <v>0.17215017997745399</v>
      </c>
      <c r="AZ11" s="17"/>
      <c r="BA11" s="17">
        <v>0.116555239671952</v>
      </c>
      <c r="BB11" s="17">
        <v>0.14298148259783</v>
      </c>
      <c r="BC11" s="17">
        <v>0.16997838636554399</v>
      </c>
      <c r="BD11" s="17">
        <v>0.21193258794771799</v>
      </c>
      <c r="BE11" s="17">
        <v>0.19019002025075901</v>
      </c>
      <c r="BF11" s="17"/>
      <c r="BG11" s="17">
        <v>0.136584115818212</v>
      </c>
      <c r="BH11" s="17">
        <v>0.19584912572225899</v>
      </c>
    </row>
    <row r="12" spans="2:60" x14ac:dyDescent="0.35">
      <c r="B12" s="18" t="s">
        <v>179</v>
      </c>
      <c r="C12" s="17">
        <v>0.106599395814072</v>
      </c>
      <c r="D12" s="17">
        <v>0.12311431045615399</v>
      </c>
      <c r="E12" s="17">
        <v>9.2421739453709101E-2</v>
      </c>
      <c r="F12" s="17"/>
      <c r="G12" s="17">
        <v>7.5656256298096899E-2</v>
      </c>
      <c r="H12" s="17">
        <v>8.8237571994519398E-2</v>
      </c>
      <c r="I12" s="17">
        <v>8.7534045723634907E-2</v>
      </c>
      <c r="J12" s="17">
        <v>0.116749819030515</v>
      </c>
      <c r="K12" s="17">
        <v>0.12811294365946599</v>
      </c>
      <c r="L12" s="17">
        <v>0.129961665520817</v>
      </c>
      <c r="M12" s="17"/>
      <c r="N12" s="17">
        <v>6.9517760344230795E-2</v>
      </c>
      <c r="O12" s="17">
        <v>9.2348066692655606E-2</v>
      </c>
      <c r="P12" s="17">
        <v>0.12573626330412799</v>
      </c>
      <c r="Q12" s="17">
        <v>0.12749742027477601</v>
      </c>
      <c r="R12" s="17">
        <v>0.15181753372366799</v>
      </c>
      <c r="S12" s="17"/>
      <c r="T12" s="17">
        <v>0.114703325555689</v>
      </c>
      <c r="U12" s="17">
        <v>0.111907947649662</v>
      </c>
      <c r="V12" s="17">
        <v>9.8577696491074104E-2</v>
      </c>
      <c r="W12" s="17">
        <v>0.109551620652132</v>
      </c>
      <c r="X12" s="17"/>
      <c r="Y12" s="17">
        <v>7.4045274028380403E-2</v>
      </c>
      <c r="Z12" s="17">
        <v>0.12670235134774099</v>
      </c>
      <c r="AA12" s="17">
        <v>5.8850774888431601E-2</v>
      </c>
      <c r="AB12" s="17">
        <v>0.15120921763546599</v>
      </c>
      <c r="AC12" s="17">
        <v>0.12922575794169</v>
      </c>
      <c r="AD12" s="17">
        <v>9.7215819745360296E-2</v>
      </c>
      <c r="AE12" s="17"/>
      <c r="AF12" s="17">
        <v>0.10915603636115601</v>
      </c>
      <c r="AG12" s="17">
        <v>0.105601225994753</v>
      </c>
      <c r="AH12" s="17"/>
      <c r="AI12" s="17">
        <v>0.14901261997743701</v>
      </c>
      <c r="AJ12" s="17">
        <v>6.3420989197431707E-2</v>
      </c>
      <c r="AK12" s="17">
        <v>0.11091341725006</v>
      </c>
      <c r="AL12" s="17">
        <v>8.9113105210897006E-2</v>
      </c>
      <c r="AM12" s="17">
        <v>0.137342818147905</v>
      </c>
      <c r="AN12" s="17">
        <v>0.160361542523658</v>
      </c>
      <c r="AO12" s="17">
        <v>2.7635867571816901E-2</v>
      </c>
      <c r="AP12" s="17"/>
      <c r="AQ12" s="17">
        <v>5.3014126440640297E-2</v>
      </c>
      <c r="AR12" s="17">
        <v>0.182410592755436</v>
      </c>
      <c r="AS12" s="17"/>
      <c r="AT12" s="17">
        <v>2.5697831454380801E-2</v>
      </c>
      <c r="AU12" s="17">
        <v>0.105320416943176</v>
      </c>
      <c r="AV12" s="17">
        <v>0.18106126933278999</v>
      </c>
      <c r="AW12" s="17"/>
      <c r="AX12" s="17">
        <v>0.111392598463659</v>
      </c>
      <c r="AY12" s="17">
        <v>0.10495524411386301</v>
      </c>
      <c r="AZ12" s="17"/>
      <c r="BA12" s="17">
        <v>9.9433218196607401E-2</v>
      </c>
      <c r="BB12" s="17">
        <v>5.73825721337907E-2</v>
      </c>
      <c r="BC12" s="17">
        <v>8.5269463232433701E-2</v>
      </c>
      <c r="BD12" s="17">
        <v>0.10529745733217601</v>
      </c>
      <c r="BE12" s="17">
        <v>0.27535459982333299</v>
      </c>
      <c r="BF12" s="17"/>
      <c r="BG12" s="17">
        <v>6.7562354668079805E-2</v>
      </c>
      <c r="BH12" s="17">
        <v>0.23109251822595001</v>
      </c>
    </row>
    <row r="13" spans="2:60" x14ac:dyDescent="0.35">
      <c r="B13" s="18" t="s">
        <v>180</v>
      </c>
      <c r="C13" s="17">
        <v>5.4133772655502198E-2</v>
      </c>
      <c r="D13" s="17">
        <v>7.1094813808397606E-2</v>
      </c>
      <c r="E13" s="17">
        <v>3.7844321986468997E-2</v>
      </c>
      <c r="F13" s="17"/>
      <c r="G13" s="17">
        <v>3.2644050168561603E-2</v>
      </c>
      <c r="H13" s="17">
        <v>4.41202756154856E-2</v>
      </c>
      <c r="I13" s="17">
        <v>4.2970173193760099E-2</v>
      </c>
      <c r="J13" s="17">
        <v>3.83377436473138E-2</v>
      </c>
      <c r="K13" s="17">
        <v>7.65883554261126E-2</v>
      </c>
      <c r="L13" s="17">
        <v>7.7120267471636E-2</v>
      </c>
      <c r="M13" s="17"/>
      <c r="N13" s="17">
        <v>3.5186549415188902E-2</v>
      </c>
      <c r="O13" s="17">
        <v>4.6034148631189702E-2</v>
      </c>
      <c r="P13" s="17">
        <v>5.39790162175127E-2</v>
      </c>
      <c r="Q13" s="17">
        <v>7.3409314624390404E-2</v>
      </c>
      <c r="R13" s="17">
        <v>8.7869939779232895E-2</v>
      </c>
      <c r="S13" s="17"/>
      <c r="T13" s="17">
        <v>5.9039216848206698E-2</v>
      </c>
      <c r="U13" s="17">
        <v>5.7470668607214899E-2</v>
      </c>
      <c r="V13" s="17">
        <v>5.0882837367712999E-2</v>
      </c>
      <c r="W13" s="17">
        <v>5.3228689055217701E-2</v>
      </c>
      <c r="X13" s="17"/>
      <c r="Y13" s="17">
        <v>4.79824255034111E-2</v>
      </c>
      <c r="Z13" s="17">
        <v>5.0368021367551599E-2</v>
      </c>
      <c r="AA13" s="17">
        <v>0.12010730984216</v>
      </c>
      <c r="AB13" s="17">
        <v>5.7201377972076597E-2</v>
      </c>
      <c r="AC13" s="17">
        <v>0</v>
      </c>
      <c r="AD13" s="17">
        <v>6.2792610458620404E-2</v>
      </c>
      <c r="AE13" s="17"/>
      <c r="AF13" s="17">
        <v>5.1476687163300602E-2</v>
      </c>
      <c r="AG13" s="17">
        <v>5.9207064141888303E-2</v>
      </c>
      <c r="AH13" s="17"/>
      <c r="AI13" s="17">
        <v>3.9612520390290701E-2</v>
      </c>
      <c r="AJ13" s="17">
        <v>3.8666421134580103E-2</v>
      </c>
      <c r="AK13" s="17">
        <v>2.3480748265497502E-2</v>
      </c>
      <c r="AL13" s="17">
        <v>7.7141467382241397E-2</v>
      </c>
      <c r="AM13" s="17">
        <v>9.2539214145752405E-2</v>
      </c>
      <c r="AN13" s="17">
        <v>4.30621436726615E-2</v>
      </c>
      <c r="AO13" s="17">
        <v>9.7663105959765004E-2</v>
      </c>
      <c r="AP13" s="17"/>
      <c r="AQ13" s="17">
        <v>1.4709884546232101E-2</v>
      </c>
      <c r="AR13" s="17">
        <v>0.10684186691802799</v>
      </c>
      <c r="AS13" s="17"/>
      <c r="AT13" s="17">
        <v>0</v>
      </c>
      <c r="AU13" s="17">
        <v>4.7593921343144802E-2</v>
      </c>
      <c r="AV13" s="17">
        <v>9.8584471216964897E-2</v>
      </c>
      <c r="AW13" s="17"/>
      <c r="AX13" s="17">
        <v>5.4866912262163399E-2</v>
      </c>
      <c r="AY13" s="17">
        <v>5.3882293045958603E-2</v>
      </c>
      <c r="AZ13" s="17"/>
      <c r="BA13" s="17">
        <v>0.101947143927375</v>
      </c>
      <c r="BB13" s="17">
        <v>1.0346676088506101E-2</v>
      </c>
      <c r="BC13" s="17">
        <v>2.30531327379861E-2</v>
      </c>
      <c r="BD13" s="17">
        <v>8.4023476565466604E-2</v>
      </c>
      <c r="BE13" s="17">
        <v>0.195591079530477</v>
      </c>
      <c r="BF13" s="17"/>
      <c r="BG13" s="17">
        <v>3.2521670528445602E-2</v>
      </c>
      <c r="BH13" s="17">
        <v>0.16655252064537401</v>
      </c>
    </row>
    <row r="14" spans="2:60" x14ac:dyDescent="0.35">
      <c r="B14" s="18" t="s">
        <v>114</v>
      </c>
      <c r="C14" s="19">
        <v>2.1495453764806102E-2</v>
      </c>
      <c r="D14" s="19">
        <v>1.8950439403688801E-2</v>
      </c>
      <c r="E14" s="19">
        <v>2.4241396658852998E-2</v>
      </c>
      <c r="F14" s="19"/>
      <c r="G14" s="19">
        <v>2.5000993182263499E-2</v>
      </c>
      <c r="H14" s="19">
        <v>3.2256509595039499E-2</v>
      </c>
      <c r="I14" s="19">
        <v>1.5551856931160299E-2</v>
      </c>
      <c r="J14" s="19">
        <v>1.7705606619043201E-2</v>
      </c>
      <c r="K14" s="19">
        <v>2.9068254789055899E-2</v>
      </c>
      <c r="L14" s="19">
        <v>1.09938526098137E-2</v>
      </c>
      <c r="M14" s="19"/>
      <c r="N14" s="19">
        <v>4.1083066905482503E-2</v>
      </c>
      <c r="O14" s="19">
        <v>1.5443817267931301E-2</v>
      </c>
      <c r="P14" s="19">
        <v>1.26305142986705E-2</v>
      </c>
      <c r="Q14" s="19">
        <v>1.9386370215682399E-2</v>
      </c>
      <c r="R14" s="19">
        <v>0</v>
      </c>
      <c r="S14" s="19"/>
      <c r="T14" s="19">
        <v>1.8031298585235701E-2</v>
      </c>
      <c r="U14" s="19">
        <v>2.6785421038405699E-2</v>
      </c>
      <c r="V14" s="19">
        <v>2.18772263919591E-2</v>
      </c>
      <c r="W14" s="19">
        <v>1.86690675425993E-2</v>
      </c>
      <c r="X14" s="19"/>
      <c r="Y14" s="19">
        <v>1.25426645112532E-2</v>
      </c>
      <c r="Z14" s="19">
        <v>2.66742751521808E-2</v>
      </c>
      <c r="AA14" s="19">
        <v>3.6208377630530003E-2</v>
      </c>
      <c r="AB14" s="19">
        <v>1.2104352245657601E-2</v>
      </c>
      <c r="AC14" s="19">
        <v>0</v>
      </c>
      <c r="AD14" s="19">
        <v>3.4577480293136197E-2</v>
      </c>
      <c r="AE14" s="19"/>
      <c r="AF14" s="19">
        <v>1.65126695573901E-2</v>
      </c>
      <c r="AG14" s="19">
        <v>2.9051063063705699E-2</v>
      </c>
      <c r="AH14" s="19"/>
      <c r="AI14" s="19">
        <v>6.1122337286145897E-2</v>
      </c>
      <c r="AJ14" s="19">
        <v>3.41382174279568E-2</v>
      </c>
      <c r="AK14" s="19">
        <v>1.7102418719365499E-2</v>
      </c>
      <c r="AL14" s="19">
        <v>1.8826100934070802E-2</v>
      </c>
      <c r="AM14" s="19">
        <v>3.33386788645895E-3</v>
      </c>
      <c r="AN14" s="19">
        <v>1.89254570518873E-2</v>
      </c>
      <c r="AO14" s="19">
        <v>0</v>
      </c>
      <c r="AP14" s="19"/>
      <c r="AQ14" s="19">
        <v>1.46917930397666E-2</v>
      </c>
      <c r="AR14" s="19">
        <v>1.8347205450175201E-2</v>
      </c>
      <c r="AS14" s="19"/>
      <c r="AT14" s="19">
        <v>2.1174385583883699E-2</v>
      </c>
      <c r="AU14" s="19">
        <v>2.0302598542240102E-2</v>
      </c>
      <c r="AV14" s="19">
        <v>2.0882003107925502E-2</v>
      </c>
      <c r="AW14" s="19"/>
      <c r="AX14" s="19">
        <v>2.3504064331373899E-2</v>
      </c>
      <c r="AY14" s="19">
        <v>2.0806465478787499E-2</v>
      </c>
      <c r="AZ14" s="19"/>
      <c r="BA14" s="19">
        <v>6.7873918371807304E-3</v>
      </c>
      <c r="BB14" s="19">
        <v>6.3914502093992704E-3</v>
      </c>
      <c r="BC14" s="19">
        <v>3.2335911648160402E-2</v>
      </c>
      <c r="BD14" s="19">
        <v>0</v>
      </c>
      <c r="BE14" s="19">
        <v>1.4130555358589101E-2</v>
      </c>
      <c r="BF14" s="19"/>
      <c r="BG14" s="19">
        <v>6.4873012852915803E-3</v>
      </c>
      <c r="BH14" s="19">
        <v>1.0452686936621901E-2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201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0.34796338267480398</v>
      </c>
      <c r="D9" s="17">
        <v>0.32821494194700201</v>
      </c>
      <c r="E9" s="17">
        <v>0.35991809327837199</v>
      </c>
      <c r="F9" s="17"/>
      <c r="G9" s="17">
        <v>0.42159236204399397</v>
      </c>
      <c r="H9" s="17">
        <v>0.38136901066729201</v>
      </c>
      <c r="I9" s="17">
        <v>0.30915048495519898</v>
      </c>
      <c r="J9" s="17">
        <v>0.34955894977672403</v>
      </c>
      <c r="K9" s="17">
        <v>0.27070451928431599</v>
      </c>
      <c r="L9" s="17">
        <v>0.36919046675872202</v>
      </c>
      <c r="M9" s="17"/>
      <c r="N9" s="17">
        <v>0.33983730802444501</v>
      </c>
      <c r="O9" s="17">
        <v>0.37234606075001597</v>
      </c>
      <c r="P9" s="17">
        <v>0.34666386816827999</v>
      </c>
      <c r="Q9" s="17">
        <v>0.37599682059962802</v>
      </c>
      <c r="R9" s="17">
        <v>0.29252636577874702</v>
      </c>
      <c r="S9" s="17"/>
      <c r="T9" s="17">
        <v>0.36666032467781401</v>
      </c>
      <c r="U9" s="17">
        <v>0.34003200645625797</v>
      </c>
      <c r="V9" s="17">
        <v>0.35010283435845801</v>
      </c>
      <c r="W9" s="17">
        <v>0.33878530242356197</v>
      </c>
      <c r="X9" s="17"/>
      <c r="Y9" s="17">
        <v>0.37778847968332502</v>
      </c>
      <c r="Z9" s="17">
        <v>0.32090330276297202</v>
      </c>
      <c r="AA9" s="17">
        <v>0.35160525082378002</v>
      </c>
      <c r="AB9" s="17">
        <v>0.31251503643201001</v>
      </c>
      <c r="AC9" s="17">
        <v>0.41118491254925699</v>
      </c>
      <c r="AD9" s="17">
        <v>0.386654328792229</v>
      </c>
      <c r="AE9" s="17"/>
      <c r="AF9" s="17">
        <v>0.33099026145924498</v>
      </c>
      <c r="AG9" s="17">
        <v>0.37168081593647601</v>
      </c>
      <c r="AH9" s="17"/>
      <c r="AI9" s="17">
        <v>0.29639629546409302</v>
      </c>
      <c r="AJ9" s="17">
        <v>0.34061995203710299</v>
      </c>
      <c r="AK9" s="17">
        <v>0.36144531621242798</v>
      </c>
      <c r="AL9" s="17">
        <v>0.33801653551253102</v>
      </c>
      <c r="AM9" s="17">
        <v>0.339521961287021</v>
      </c>
      <c r="AN9" s="17">
        <v>0.34975783439166602</v>
      </c>
      <c r="AO9" s="17">
        <v>0.53391447909563905</v>
      </c>
      <c r="AP9" s="17"/>
      <c r="AQ9" s="17">
        <v>0.45065868143332799</v>
      </c>
      <c r="AR9" s="17">
        <v>0.24618339823065</v>
      </c>
      <c r="AS9" s="17"/>
      <c r="AT9" s="17">
        <v>0.54522741014869003</v>
      </c>
      <c r="AU9" s="17">
        <v>0.31346032069156798</v>
      </c>
      <c r="AV9" s="17">
        <v>0.25165649941528101</v>
      </c>
      <c r="AW9" s="17"/>
      <c r="AX9" s="17">
        <v>0.377770442466482</v>
      </c>
      <c r="AY9" s="17">
        <v>0.337739043831356</v>
      </c>
      <c r="AZ9" s="17"/>
      <c r="BA9" s="17">
        <v>0.38022065571282898</v>
      </c>
      <c r="BB9" s="17">
        <v>0.42235675021225599</v>
      </c>
      <c r="BC9" s="17">
        <v>0.41118003874738501</v>
      </c>
      <c r="BD9" s="17">
        <v>0.413493652399126</v>
      </c>
      <c r="BE9" s="17">
        <v>6.1423095542548101E-2</v>
      </c>
      <c r="BF9" s="17"/>
      <c r="BG9" s="17">
        <v>0.41215628199096799</v>
      </c>
      <c r="BH9" s="17">
        <v>0.15305920965890901</v>
      </c>
    </row>
    <row r="10" spans="2:60" x14ac:dyDescent="0.35">
      <c r="B10" s="18" t="s">
        <v>177</v>
      </c>
      <c r="C10" s="17">
        <v>0.33418767636942598</v>
      </c>
      <c r="D10" s="17">
        <v>0.34605226042668202</v>
      </c>
      <c r="E10" s="17">
        <v>0.32596100788697102</v>
      </c>
      <c r="F10" s="17"/>
      <c r="G10" s="17">
        <v>0.26046085234918298</v>
      </c>
      <c r="H10" s="17">
        <v>0.311931581384368</v>
      </c>
      <c r="I10" s="17">
        <v>0.36520064262865798</v>
      </c>
      <c r="J10" s="17">
        <v>0.309026452141694</v>
      </c>
      <c r="K10" s="17">
        <v>0.37067226810564002</v>
      </c>
      <c r="L10" s="17">
        <v>0.35935696675476198</v>
      </c>
      <c r="M10" s="17"/>
      <c r="N10" s="17">
        <v>0.30498136884337701</v>
      </c>
      <c r="O10" s="17">
        <v>0.329029843523446</v>
      </c>
      <c r="P10" s="17">
        <v>0.346563789865034</v>
      </c>
      <c r="Q10" s="17">
        <v>0.34839233124152402</v>
      </c>
      <c r="R10" s="17">
        <v>0.35882364197850602</v>
      </c>
      <c r="S10" s="17"/>
      <c r="T10" s="17">
        <v>0.34823313960526697</v>
      </c>
      <c r="U10" s="17">
        <v>0.33449988162801803</v>
      </c>
      <c r="V10" s="17">
        <v>0.31709929881421201</v>
      </c>
      <c r="W10" s="17">
        <v>0.35205237566652903</v>
      </c>
      <c r="X10" s="17"/>
      <c r="Y10" s="17">
        <v>0.344387951773579</v>
      </c>
      <c r="Z10" s="17">
        <v>0.344923775866048</v>
      </c>
      <c r="AA10" s="17">
        <v>0.32450221172499</v>
      </c>
      <c r="AB10" s="17">
        <v>0.29267379789892201</v>
      </c>
      <c r="AC10" s="17">
        <v>0.27090677461510698</v>
      </c>
      <c r="AD10" s="17">
        <v>0.32105289070064702</v>
      </c>
      <c r="AE10" s="17"/>
      <c r="AF10" s="17">
        <v>0.33591416202243701</v>
      </c>
      <c r="AG10" s="17">
        <v>0.331460697977565</v>
      </c>
      <c r="AH10" s="17"/>
      <c r="AI10" s="17">
        <v>0.23486273986939499</v>
      </c>
      <c r="AJ10" s="17">
        <v>0.29319668823460399</v>
      </c>
      <c r="AK10" s="17">
        <v>0.34021403564146002</v>
      </c>
      <c r="AL10" s="17">
        <v>0.29234465820576599</v>
      </c>
      <c r="AM10" s="17">
        <v>0.37374236390980298</v>
      </c>
      <c r="AN10" s="17">
        <v>0.481651778747968</v>
      </c>
      <c r="AO10" s="17">
        <v>0.30258267342796002</v>
      </c>
      <c r="AP10" s="17"/>
      <c r="AQ10" s="17">
        <v>0.36557665335647799</v>
      </c>
      <c r="AR10" s="17">
        <v>0.29273453710490899</v>
      </c>
      <c r="AS10" s="17"/>
      <c r="AT10" s="17">
        <v>0.33149817368394402</v>
      </c>
      <c r="AU10" s="17">
        <v>0.36477256898788002</v>
      </c>
      <c r="AV10" s="17">
        <v>0.31076707666612002</v>
      </c>
      <c r="AW10" s="17"/>
      <c r="AX10" s="17">
        <v>0.31926177601682898</v>
      </c>
      <c r="AY10" s="17">
        <v>0.33930751924608199</v>
      </c>
      <c r="AZ10" s="17"/>
      <c r="BA10" s="17">
        <v>0.30122980536517502</v>
      </c>
      <c r="BB10" s="17">
        <v>0.34438618889678202</v>
      </c>
      <c r="BC10" s="17">
        <v>0.38342120741262897</v>
      </c>
      <c r="BD10" s="17">
        <v>0.250189760273544</v>
      </c>
      <c r="BE10" s="17">
        <v>0.29093328739568203</v>
      </c>
      <c r="BF10" s="17"/>
      <c r="BG10" s="17">
        <v>0.33393872517263701</v>
      </c>
      <c r="BH10" s="17">
        <v>0.28032865594282202</v>
      </c>
    </row>
    <row r="11" spans="2:60" ht="29" x14ac:dyDescent="0.35">
      <c r="B11" s="18" t="s">
        <v>178</v>
      </c>
      <c r="C11" s="17">
        <v>0.20504573409860799</v>
      </c>
      <c r="D11" s="17">
        <v>0.20666479929434001</v>
      </c>
      <c r="E11" s="17">
        <v>0.206535049761124</v>
      </c>
      <c r="F11" s="17"/>
      <c r="G11" s="17">
        <v>0.16089574562112199</v>
      </c>
      <c r="H11" s="17">
        <v>0.202545596166881</v>
      </c>
      <c r="I11" s="17">
        <v>0.19658681625399901</v>
      </c>
      <c r="J11" s="17">
        <v>0.236756491196461</v>
      </c>
      <c r="K11" s="17">
        <v>0.22638816841536</v>
      </c>
      <c r="L11" s="17">
        <v>0.19675858304486199</v>
      </c>
      <c r="M11" s="17"/>
      <c r="N11" s="17">
        <v>0.223742223814592</v>
      </c>
      <c r="O11" s="17">
        <v>0.17235791403855399</v>
      </c>
      <c r="P11" s="17">
        <v>0.20012441553520999</v>
      </c>
      <c r="Q11" s="17">
        <v>0.18642869975958301</v>
      </c>
      <c r="R11" s="17">
        <v>0.28822372702580201</v>
      </c>
      <c r="S11" s="17"/>
      <c r="T11" s="17">
        <v>0.18481596780062201</v>
      </c>
      <c r="U11" s="17">
        <v>0.21203585178430501</v>
      </c>
      <c r="V11" s="17">
        <v>0.197958937191825</v>
      </c>
      <c r="W11" s="17">
        <v>0.22403035183060899</v>
      </c>
      <c r="X11" s="17"/>
      <c r="Y11" s="17">
        <v>0.154770240891104</v>
      </c>
      <c r="Z11" s="17">
        <v>0.24343941166137001</v>
      </c>
      <c r="AA11" s="17">
        <v>0.19421216788086701</v>
      </c>
      <c r="AB11" s="17">
        <v>0.19746664837290701</v>
      </c>
      <c r="AC11" s="17">
        <v>0.31790831283563598</v>
      </c>
      <c r="AD11" s="17">
        <v>0.207619425827343</v>
      </c>
      <c r="AE11" s="17"/>
      <c r="AF11" s="17">
        <v>0.220190790590024</v>
      </c>
      <c r="AG11" s="17">
        <v>0.18317281189529799</v>
      </c>
      <c r="AH11" s="17"/>
      <c r="AI11" s="17">
        <v>0.24344538004736599</v>
      </c>
      <c r="AJ11" s="17">
        <v>0.21350107893839099</v>
      </c>
      <c r="AK11" s="17">
        <v>0.19942700144887199</v>
      </c>
      <c r="AL11" s="17">
        <v>0.26564720972506201</v>
      </c>
      <c r="AM11" s="17">
        <v>0.20676982035715399</v>
      </c>
      <c r="AN11" s="17">
        <v>0.12110461802844601</v>
      </c>
      <c r="AO11" s="17">
        <v>9.4668612449171297E-2</v>
      </c>
      <c r="AP11" s="17"/>
      <c r="AQ11" s="17">
        <v>0.114607545202878</v>
      </c>
      <c r="AR11" s="17">
        <v>0.325929462420117</v>
      </c>
      <c r="AS11" s="17"/>
      <c r="AT11" s="17">
        <v>8.3222851276219298E-2</v>
      </c>
      <c r="AU11" s="17">
        <v>0.213627590830752</v>
      </c>
      <c r="AV11" s="17">
        <v>0.28573085228282902</v>
      </c>
      <c r="AW11" s="17"/>
      <c r="AX11" s="17">
        <v>0.209719767803482</v>
      </c>
      <c r="AY11" s="17">
        <v>0.20344245941474601</v>
      </c>
      <c r="AZ11" s="17"/>
      <c r="BA11" s="17">
        <v>0.16644468560539799</v>
      </c>
      <c r="BB11" s="17">
        <v>0.17877817403409499</v>
      </c>
      <c r="BC11" s="17">
        <v>0.14117655449678199</v>
      </c>
      <c r="BD11" s="17">
        <v>0.25580617469650602</v>
      </c>
      <c r="BE11" s="17">
        <v>0.391396417365942</v>
      </c>
      <c r="BF11" s="17"/>
      <c r="BG11" s="17">
        <v>0.17579243560083199</v>
      </c>
      <c r="BH11" s="17">
        <v>0.35610530111567601</v>
      </c>
    </row>
    <row r="12" spans="2:60" x14ac:dyDescent="0.35">
      <c r="B12" s="18" t="s">
        <v>179</v>
      </c>
      <c r="C12" s="17">
        <v>4.4670312781302998E-2</v>
      </c>
      <c r="D12" s="17">
        <v>5.7552072056761501E-2</v>
      </c>
      <c r="E12" s="17">
        <v>3.3042308891111503E-2</v>
      </c>
      <c r="F12" s="17"/>
      <c r="G12" s="17">
        <v>6.09682843988959E-2</v>
      </c>
      <c r="H12" s="17">
        <v>5.2391668210663697E-2</v>
      </c>
      <c r="I12" s="17">
        <v>5.1709659773534797E-2</v>
      </c>
      <c r="J12" s="17">
        <v>2.1285868665780101E-2</v>
      </c>
      <c r="K12" s="17">
        <v>4.1613696538203002E-2</v>
      </c>
      <c r="L12" s="17">
        <v>4.3200092554694799E-2</v>
      </c>
      <c r="M12" s="17"/>
      <c r="N12" s="17">
        <v>3.8489403991132598E-2</v>
      </c>
      <c r="O12" s="17">
        <v>3.4153176368926598E-2</v>
      </c>
      <c r="P12" s="17">
        <v>6.21195904414392E-2</v>
      </c>
      <c r="Q12" s="17">
        <v>5.3563323497969002E-2</v>
      </c>
      <c r="R12" s="17">
        <v>8.6179358665935003E-3</v>
      </c>
      <c r="S12" s="17"/>
      <c r="T12" s="17">
        <v>3.2004076454090299E-2</v>
      </c>
      <c r="U12" s="17">
        <v>4.5518348901842198E-2</v>
      </c>
      <c r="V12" s="17">
        <v>5.3451186350099197E-2</v>
      </c>
      <c r="W12" s="17">
        <v>3.8276684887853497E-2</v>
      </c>
      <c r="X12" s="17"/>
      <c r="Y12" s="17">
        <v>3.3749995546327197E-2</v>
      </c>
      <c r="Z12" s="17">
        <v>4.1367925199513697E-2</v>
      </c>
      <c r="AA12" s="17">
        <v>6.7129401539520503E-2</v>
      </c>
      <c r="AB12" s="17">
        <v>0.103744521119795</v>
      </c>
      <c r="AC12" s="17">
        <v>0</v>
      </c>
      <c r="AD12" s="17">
        <v>2.43682428516168E-2</v>
      </c>
      <c r="AE12" s="17"/>
      <c r="AF12" s="17">
        <v>5.4387533738748502E-2</v>
      </c>
      <c r="AG12" s="17">
        <v>3.20546767147529E-2</v>
      </c>
      <c r="AH12" s="17"/>
      <c r="AI12" s="17">
        <v>5.59842616239314E-2</v>
      </c>
      <c r="AJ12" s="17">
        <v>5.9164065672841402E-2</v>
      </c>
      <c r="AK12" s="17">
        <v>5.0194192025720001E-2</v>
      </c>
      <c r="AL12" s="17">
        <v>6.3963857809769098E-2</v>
      </c>
      <c r="AM12" s="17">
        <v>2.0371507466302501E-2</v>
      </c>
      <c r="AN12" s="17">
        <v>9.0245140156082499E-3</v>
      </c>
      <c r="AO12" s="17">
        <v>6.8834235027230101E-2</v>
      </c>
      <c r="AP12" s="17"/>
      <c r="AQ12" s="17">
        <v>2.4774897394953799E-2</v>
      </c>
      <c r="AR12" s="17">
        <v>6.6745062593002599E-2</v>
      </c>
      <c r="AS12" s="17"/>
      <c r="AT12" s="17">
        <v>1.7508215985380899E-2</v>
      </c>
      <c r="AU12" s="17">
        <v>3.6863901429769197E-2</v>
      </c>
      <c r="AV12" s="17">
        <v>7.7894829192869205E-2</v>
      </c>
      <c r="AW12" s="17"/>
      <c r="AX12" s="17">
        <v>4.1389431189844103E-2</v>
      </c>
      <c r="AY12" s="17">
        <v>4.5795712110547497E-2</v>
      </c>
      <c r="AZ12" s="17"/>
      <c r="BA12" s="17">
        <v>7.9576542036300907E-2</v>
      </c>
      <c r="BB12" s="17">
        <v>3.6879056277289698E-2</v>
      </c>
      <c r="BC12" s="17">
        <v>3.1371078761560603E-2</v>
      </c>
      <c r="BD12" s="17">
        <v>2.10740974612065E-2</v>
      </c>
      <c r="BE12" s="17">
        <v>9.9631024476354302E-2</v>
      </c>
      <c r="BF12" s="17"/>
      <c r="BG12" s="17">
        <v>4.7215428259264502E-2</v>
      </c>
      <c r="BH12" s="17">
        <v>7.9184408341045898E-2</v>
      </c>
    </row>
    <row r="13" spans="2:60" x14ac:dyDescent="0.35">
      <c r="B13" s="18" t="s">
        <v>180</v>
      </c>
      <c r="C13" s="17">
        <v>3.1114602344557801E-2</v>
      </c>
      <c r="D13" s="17">
        <v>3.1170734598616499E-2</v>
      </c>
      <c r="E13" s="17">
        <v>3.06115145042581E-2</v>
      </c>
      <c r="F13" s="17"/>
      <c r="G13" s="17">
        <v>3.55622944122913E-2</v>
      </c>
      <c r="H13" s="17">
        <v>2.8755098261834599E-2</v>
      </c>
      <c r="I13" s="17">
        <v>2.9345364570648701E-2</v>
      </c>
      <c r="J13" s="17">
        <v>2.6142927702623799E-2</v>
      </c>
      <c r="K13" s="17">
        <v>5.5205383950800199E-2</v>
      </c>
      <c r="L13" s="17">
        <v>1.6449518508566501E-2</v>
      </c>
      <c r="M13" s="17"/>
      <c r="N13" s="17">
        <v>2.9191397018516699E-2</v>
      </c>
      <c r="O13" s="17">
        <v>4.3830095126063097E-2</v>
      </c>
      <c r="P13" s="17">
        <v>2.4118699321310801E-2</v>
      </c>
      <c r="Q13" s="17">
        <v>1.57968012229277E-2</v>
      </c>
      <c r="R13" s="17">
        <v>4.2603602155278197E-2</v>
      </c>
      <c r="S13" s="17"/>
      <c r="T13" s="17">
        <v>4.33977747715973E-2</v>
      </c>
      <c r="U13" s="17">
        <v>2.3910054509075501E-2</v>
      </c>
      <c r="V13" s="17">
        <v>3.0488091252054601E-2</v>
      </c>
      <c r="W13" s="17">
        <v>3.0068016308424299E-2</v>
      </c>
      <c r="X13" s="17"/>
      <c r="Y13" s="17">
        <v>3.0965275889558198E-2</v>
      </c>
      <c r="Z13" s="17">
        <v>2.0292096583393999E-2</v>
      </c>
      <c r="AA13" s="17">
        <v>4.2721476080843299E-2</v>
      </c>
      <c r="AB13" s="17">
        <v>6.4733336663448396E-2</v>
      </c>
      <c r="AC13" s="17">
        <v>0</v>
      </c>
      <c r="AD13" s="17">
        <v>3.5336227289621401E-2</v>
      </c>
      <c r="AE13" s="17"/>
      <c r="AF13" s="17">
        <v>2.42653003123235E-2</v>
      </c>
      <c r="AG13" s="17">
        <v>4.1538842131054798E-2</v>
      </c>
      <c r="AH13" s="17"/>
      <c r="AI13" s="17">
        <v>3.1694620916713198E-2</v>
      </c>
      <c r="AJ13" s="17">
        <v>4.82028840835299E-2</v>
      </c>
      <c r="AK13" s="17">
        <v>9.5937732651638508E-3</v>
      </c>
      <c r="AL13" s="17">
        <v>3.3202597907592002E-2</v>
      </c>
      <c r="AM13" s="17">
        <v>3.47522552820312E-2</v>
      </c>
      <c r="AN13" s="17">
        <v>2.9505339400425899E-2</v>
      </c>
      <c r="AO13" s="17">
        <v>0</v>
      </c>
      <c r="AP13" s="17"/>
      <c r="AQ13" s="17">
        <v>1.71402862190227E-2</v>
      </c>
      <c r="AR13" s="17">
        <v>4.5460350155472201E-2</v>
      </c>
      <c r="AS13" s="17"/>
      <c r="AT13" s="17">
        <v>3.4235589165553101E-3</v>
      </c>
      <c r="AU13" s="17">
        <v>2.77200543997046E-2</v>
      </c>
      <c r="AV13" s="17">
        <v>4.8966617614121799E-2</v>
      </c>
      <c r="AW13" s="17"/>
      <c r="AX13" s="17">
        <v>2.1245870217864001E-2</v>
      </c>
      <c r="AY13" s="17">
        <v>3.4499748746911502E-2</v>
      </c>
      <c r="AZ13" s="17"/>
      <c r="BA13" s="17">
        <v>5.4921027964575403E-2</v>
      </c>
      <c r="BB13" s="17">
        <v>5.2922320653735703E-3</v>
      </c>
      <c r="BC13" s="17">
        <v>7.3142440886829804E-3</v>
      </c>
      <c r="BD13" s="17">
        <v>4.2430081134034903E-2</v>
      </c>
      <c r="BE13" s="17">
        <v>0.116997953461772</v>
      </c>
      <c r="BF13" s="17"/>
      <c r="BG13" s="17">
        <v>1.7306562331258001E-2</v>
      </c>
      <c r="BH13" s="17">
        <v>9.7589599298199103E-2</v>
      </c>
    </row>
    <row r="14" spans="2:60" x14ac:dyDescent="0.35">
      <c r="B14" s="18" t="s">
        <v>114</v>
      </c>
      <c r="C14" s="19">
        <v>3.7018291731302298E-2</v>
      </c>
      <c r="D14" s="19">
        <v>3.0345191676598202E-2</v>
      </c>
      <c r="E14" s="19">
        <v>4.39320256781639E-2</v>
      </c>
      <c r="F14" s="19"/>
      <c r="G14" s="19">
        <v>6.0520461174513103E-2</v>
      </c>
      <c r="H14" s="19">
        <v>2.30070453089606E-2</v>
      </c>
      <c r="I14" s="19">
        <v>4.8007031817959601E-2</v>
      </c>
      <c r="J14" s="19">
        <v>5.7229310516716599E-2</v>
      </c>
      <c r="K14" s="19">
        <v>3.5415963705680301E-2</v>
      </c>
      <c r="L14" s="19">
        <v>1.5044372378392099E-2</v>
      </c>
      <c r="M14" s="19"/>
      <c r="N14" s="19">
        <v>6.3758298307935807E-2</v>
      </c>
      <c r="O14" s="19">
        <v>4.8282910192995597E-2</v>
      </c>
      <c r="P14" s="19">
        <v>2.0409636668725702E-2</v>
      </c>
      <c r="Q14" s="19">
        <v>1.9822023678367402E-2</v>
      </c>
      <c r="R14" s="19">
        <v>9.2047271950735192E-3</v>
      </c>
      <c r="S14" s="19"/>
      <c r="T14" s="19">
        <v>2.4888716690609599E-2</v>
      </c>
      <c r="U14" s="19">
        <v>4.4003856720501701E-2</v>
      </c>
      <c r="V14" s="19">
        <v>5.0899652033350999E-2</v>
      </c>
      <c r="W14" s="19">
        <v>1.6787268883022399E-2</v>
      </c>
      <c r="X14" s="19"/>
      <c r="Y14" s="19">
        <v>5.8338056216106798E-2</v>
      </c>
      <c r="Z14" s="19">
        <v>2.9073487926702699E-2</v>
      </c>
      <c r="AA14" s="19">
        <v>1.9829491949999601E-2</v>
      </c>
      <c r="AB14" s="19">
        <v>2.8866659512917201E-2</v>
      </c>
      <c r="AC14" s="19">
        <v>0</v>
      </c>
      <c r="AD14" s="19">
        <v>2.4968884538542801E-2</v>
      </c>
      <c r="AE14" s="19"/>
      <c r="AF14" s="19">
        <v>3.4251951877222103E-2</v>
      </c>
      <c r="AG14" s="19">
        <v>4.0092155344853497E-2</v>
      </c>
      <c r="AH14" s="19"/>
      <c r="AI14" s="19">
        <v>0.13761670207850199</v>
      </c>
      <c r="AJ14" s="19">
        <v>4.5315331033530998E-2</v>
      </c>
      <c r="AK14" s="19">
        <v>3.9125681406357103E-2</v>
      </c>
      <c r="AL14" s="19">
        <v>6.8251408392793599E-3</v>
      </c>
      <c r="AM14" s="19">
        <v>2.4842091697688799E-2</v>
      </c>
      <c r="AN14" s="19">
        <v>8.9559154158853505E-3</v>
      </c>
      <c r="AO14" s="19">
        <v>0</v>
      </c>
      <c r="AP14" s="19"/>
      <c r="AQ14" s="19">
        <v>2.7241936393339099E-2</v>
      </c>
      <c r="AR14" s="19">
        <v>2.2947189495849799E-2</v>
      </c>
      <c r="AS14" s="19"/>
      <c r="AT14" s="19">
        <v>1.911978998921E-2</v>
      </c>
      <c r="AU14" s="19">
        <v>4.3555563660326299E-2</v>
      </c>
      <c r="AV14" s="19">
        <v>2.4984124828778102E-2</v>
      </c>
      <c r="AW14" s="19"/>
      <c r="AX14" s="19">
        <v>3.06127123055004E-2</v>
      </c>
      <c r="AY14" s="19">
        <v>3.9215516650356698E-2</v>
      </c>
      <c r="AZ14" s="19"/>
      <c r="BA14" s="19">
        <v>1.7607283315721901E-2</v>
      </c>
      <c r="BB14" s="19">
        <v>1.23075985142031E-2</v>
      </c>
      <c r="BC14" s="19">
        <v>2.55368764929601E-2</v>
      </c>
      <c r="BD14" s="19">
        <v>1.7006234035582501E-2</v>
      </c>
      <c r="BE14" s="19">
        <v>3.9618221757702098E-2</v>
      </c>
      <c r="BF14" s="19"/>
      <c r="BG14" s="19">
        <v>1.3590566645041E-2</v>
      </c>
      <c r="BH14" s="19">
        <v>3.3732825643348799E-2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202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0.32362731158471503</v>
      </c>
      <c r="D9" s="17">
        <v>0.326467537852274</v>
      </c>
      <c r="E9" s="17">
        <v>0.32060954820104398</v>
      </c>
      <c r="F9" s="17"/>
      <c r="G9" s="17">
        <v>0.322900969754914</v>
      </c>
      <c r="H9" s="17">
        <v>0.30598115204202703</v>
      </c>
      <c r="I9" s="17">
        <v>0.34690893567519099</v>
      </c>
      <c r="J9" s="17">
        <v>0.31287739678501603</v>
      </c>
      <c r="K9" s="17">
        <v>0.29771339655782902</v>
      </c>
      <c r="L9" s="17">
        <v>0.35119033090166701</v>
      </c>
      <c r="M9" s="17"/>
      <c r="N9" s="17">
        <v>0.37481607034229097</v>
      </c>
      <c r="O9" s="17">
        <v>0.31248196331087202</v>
      </c>
      <c r="P9" s="17">
        <v>0.29723461621900499</v>
      </c>
      <c r="Q9" s="17">
        <v>0.31729805243271297</v>
      </c>
      <c r="R9" s="17">
        <v>0.334879679907362</v>
      </c>
      <c r="S9" s="17"/>
      <c r="T9" s="17">
        <v>0.355149165125759</v>
      </c>
      <c r="U9" s="17">
        <v>0.304378271462587</v>
      </c>
      <c r="V9" s="17">
        <v>0.33443255275478201</v>
      </c>
      <c r="W9" s="17">
        <v>0.301587188951287</v>
      </c>
      <c r="X9" s="17"/>
      <c r="Y9" s="17">
        <v>0.39070156443309401</v>
      </c>
      <c r="Z9" s="17">
        <v>0.27786172754925198</v>
      </c>
      <c r="AA9" s="17">
        <v>0.346122797930485</v>
      </c>
      <c r="AB9" s="17">
        <v>0.27113081410557199</v>
      </c>
      <c r="AC9" s="17">
        <v>0.349994409671603</v>
      </c>
      <c r="AD9" s="17">
        <v>0.33891384038167699</v>
      </c>
      <c r="AE9" s="17"/>
      <c r="AF9" s="17">
        <v>0.31458550186967399</v>
      </c>
      <c r="AG9" s="17">
        <v>0.338275650956952</v>
      </c>
      <c r="AH9" s="17"/>
      <c r="AI9" s="17">
        <v>0.30623704888217701</v>
      </c>
      <c r="AJ9" s="17">
        <v>0.28604118067538398</v>
      </c>
      <c r="AK9" s="17">
        <v>0.315589352701381</v>
      </c>
      <c r="AL9" s="17">
        <v>0.248933659664414</v>
      </c>
      <c r="AM9" s="17">
        <v>0.35894274811666899</v>
      </c>
      <c r="AN9" s="17">
        <v>0.40910233982688499</v>
      </c>
      <c r="AO9" s="17">
        <v>0.50542373288128895</v>
      </c>
      <c r="AP9" s="17"/>
      <c r="AQ9" s="17">
        <v>0.47837886330774199</v>
      </c>
      <c r="AR9" s="17">
        <v>0.16149669496556801</v>
      </c>
      <c r="AS9" s="17"/>
      <c r="AT9" s="17">
        <v>0.55055499549694997</v>
      </c>
      <c r="AU9" s="17">
        <v>0.29948960596704899</v>
      </c>
      <c r="AV9" s="17">
        <v>0.19711583657274401</v>
      </c>
      <c r="AW9" s="17"/>
      <c r="AX9" s="17">
        <v>0.33103629660453199</v>
      </c>
      <c r="AY9" s="17">
        <v>0.321085901131686</v>
      </c>
      <c r="AZ9" s="17"/>
      <c r="BA9" s="17">
        <v>0.36873962982846598</v>
      </c>
      <c r="BB9" s="17">
        <v>0.38414885001105897</v>
      </c>
      <c r="BC9" s="17">
        <v>0.40026727948720198</v>
      </c>
      <c r="BD9" s="17">
        <v>0.28487484373399002</v>
      </c>
      <c r="BE9" s="17">
        <v>4.6396459362314797E-2</v>
      </c>
      <c r="BF9" s="17"/>
      <c r="BG9" s="17">
        <v>0.380418526575661</v>
      </c>
      <c r="BH9" s="17">
        <v>0.108467064299241</v>
      </c>
    </row>
    <row r="10" spans="2:60" x14ac:dyDescent="0.35">
      <c r="B10" s="18" t="s">
        <v>177</v>
      </c>
      <c r="C10" s="17">
        <v>0.34770190110004101</v>
      </c>
      <c r="D10" s="17">
        <v>0.36653812506330402</v>
      </c>
      <c r="E10" s="17">
        <v>0.32608762445482398</v>
      </c>
      <c r="F10" s="17"/>
      <c r="G10" s="17">
        <v>0.37111116209853501</v>
      </c>
      <c r="H10" s="17">
        <v>0.35713257312533803</v>
      </c>
      <c r="I10" s="17">
        <v>0.345712983508695</v>
      </c>
      <c r="J10" s="17">
        <v>0.33256934168428298</v>
      </c>
      <c r="K10" s="17">
        <v>0.32607607531787502</v>
      </c>
      <c r="L10" s="17">
        <v>0.35675848823142098</v>
      </c>
      <c r="M10" s="17"/>
      <c r="N10" s="17">
        <v>0.28704904410902499</v>
      </c>
      <c r="O10" s="17">
        <v>0.36803672142485</v>
      </c>
      <c r="P10" s="17">
        <v>0.361974996436779</v>
      </c>
      <c r="Q10" s="17">
        <v>0.39621760838037701</v>
      </c>
      <c r="R10" s="17">
        <v>0.32049592517602599</v>
      </c>
      <c r="S10" s="17"/>
      <c r="T10" s="17">
        <v>0.31508378182591901</v>
      </c>
      <c r="U10" s="17">
        <v>0.36972210972247399</v>
      </c>
      <c r="V10" s="17">
        <v>0.30950783241451801</v>
      </c>
      <c r="W10" s="17">
        <v>0.41224395021219701</v>
      </c>
      <c r="X10" s="17"/>
      <c r="Y10" s="17">
        <v>0.312231582227944</v>
      </c>
      <c r="Z10" s="17">
        <v>0.37649011553740003</v>
      </c>
      <c r="AA10" s="17">
        <v>0.394271303997284</v>
      </c>
      <c r="AB10" s="17">
        <v>0.33938236965012503</v>
      </c>
      <c r="AC10" s="17">
        <v>0.307167368610129</v>
      </c>
      <c r="AD10" s="17">
        <v>0.34046000616257699</v>
      </c>
      <c r="AE10" s="17"/>
      <c r="AF10" s="17">
        <v>0.347415991744212</v>
      </c>
      <c r="AG10" s="17">
        <v>0.34567531039442201</v>
      </c>
      <c r="AH10" s="17"/>
      <c r="AI10" s="17">
        <v>0.216275549768357</v>
      </c>
      <c r="AJ10" s="17">
        <v>0.36946796314247299</v>
      </c>
      <c r="AK10" s="17">
        <v>0.34859567635342398</v>
      </c>
      <c r="AL10" s="17">
        <v>0.359724388092239</v>
      </c>
      <c r="AM10" s="17">
        <v>0.33989197238502</v>
      </c>
      <c r="AN10" s="17">
        <v>0.39720231169767201</v>
      </c>
      <c r="AO10" s="17">
        <v>0.32707004973697401</v>
      </c>
      <c r="AP10" s="17"/>
      <c r="AQ10" s="17">
        <v>0.34791145849580801</v>
      </c>
      <c r="AR10" s="17">
        <v>0.35645188778362102</v>
      </c>
      <c r="AS10" s="17"/>
      <c r="AT10" s="17">
        <v>0.32523378077057902</v>
      </c>
      <c r="AU10" s="17">
        <v>0.36653145105192603</v>
      </c>
      <c r="AV10" s="17">
        <v>0.34132494663086299</v>
      </c>
      <c r="AW10" s="17"/>
      <c r="AX10" s="17">
        <v>0.33672645667892998</v>
      </c>
      <c r="AY10" s="17">
        <v>0.35146666902761098</v>
      </c>
      <c r="AZ10" s="17"/>
      <c r="BA10" s="17">
        <v>0.289477839631683</v>
      </c>
      <c r="BB10" s="17">
        <v>0.38267346550262998</v>
      </c>
      <c r="BC10" s="17">
        <v>0.39620705313488602</v>
      </c>
      <c r="BD10" s="17">
        <v>0.35924959047558502</v>
      </c>
      <c r="BE10" s="17">
        <v>0.22801651151145599</v>
      </c>
      <c r="BF10" s="17"/>
      <c r="BG10" s="17">
        <v>0.36011230905580699</v>
      </c>
      <c r="BH10" s="17">
        <v>0.26217355522215002</v>
      </c>
    </row>
    <row r="11" spans="2:60" ht="29" x14ac:dyDescent="0.35">
      <c r="B11" s="18" t="s">
        <v>178</v>
      </c>
      <c r="C11" s="17">
        <v>0.19158315365606499</v>
      </c>
      <c r="D11" s="17">
        <v>0.170436922299361</v>
      </c>
      <c r="E11" s="17">
        <v>0.21459092870937699</v>
      </c>
      <c r="F11" s="17"/>
      <c r="G11" s="17">
        <v>0.15704291006886201</v>
      </c>
      <c r="H11" s="17">
        <v>0.21112124593304099</v>
      </c>
      <c r="I11" s="17">
        <v>0.146742943608964</v>
      </c>
      <c r="J11" s="17">
        <v>0.24216866310329699</v>
      </c>
      <c r="K11" s="17">
        <v>0.22349465042678901</v>
      </c>
      <c r="L11" s="17">
        <v>0.163479143400934</v>
      </c>
      <c r="M11" s="17"/>
      <c r="N11" s="17">
        <v>0.22665170036193699</v>
      </c>
      <c r="O11" s="17">
        <v>0.168257532194171</v>
      </c>
      <c r="P11" s="17">
        <v>0.202476684717977</v>
      </c>
      <c r="Q11" s="17">
        <v>0.16648275340749699</v>
      </c>
      <c r="R11" s="17">
        <v>0.18186664926387699</v>
      </c>
      <c r="S11" s="17"/>
      <c r="T11" s="17">
        <v>0.186335518504473</v>
      </c>
      <c r="U11" s="17">
        <v>0.18600498131384899</v>
      </c>
      <c r="V11" s="17">
        <v>0.211475441439922</v>
      </c>
      <c r="W11" s="17">
        <v>0.16781722462433299</v>
      </c>
      <c r="X11" s="17"/>
      <c r="Y11" s="17">
        <v>0.19399764657794799</v>
      </c>
      <c r="Z11" s="17">
        <v>0.194340860673761</v>
      </c>
      <c r="AA11" s="17">
        <v>0.173693854108287</v>
      </c>
      <c r="AB11" s="17">
        <v>0.231255726739552</v>
      </c>
      <c r="AC11" s="17">
        <v>0.146417928685212</v>
      </c>
      <c r="AD11" s="17">
        <v>0.147788986095788</v>
      </c>
      <c r="AE11" s="17"/>
      <c r="AF11" s="17">
        <v>0.20277893229560401</v>
      </c>
      <c r="AG11" s="17">
        <v>0.174705942542043</v>
      </c>
      <c r="AH11" s="17"/>
      <c r="AI11" s="17">
        <v>0.20537534584358899</v>
      </c>
      <c r="AJ11" s="17">
        <v>0.21000352480579701</v>
      </c>
      <c r="AK11" s="17">
        <v>0.20737263051198199</v>
      </c>
      <c r="AL11" s="17">
        <v>0.24760560255495201</v>
      </c>
      <c r="AM11" s="17">
        <v>0.182462426364085</v>
      </c>
      <c r="AN11" s="17">
        <v>7.0761273977946695E-2</v>
      </c>
      <c r="AO11" s="17">
        <v>0.114110661710505</v>
      </c>
      <c r="AP11" s="17"/>
      <c r="AQ11" s="17">
        <v>0.13030274222839999</v>
      </c>
      <c r="AR11" s="17">
        <v>0.245373214763355</v>
      </c>
      <c r="AS11" s="17"/>
      <c r="AT11" s="17">
        <v>8.9899884666728394E-2</v>
      </c>
      <c r="AU11" s="17">
        <v>0.22316551110731001</v>
      </c>
      <c r="AV11" s="17">
        <v>0.23763452538580401</v>
      </c>
      <c r="AW11" s="17"/>
      <c r="AX11" s="17">
        <v>0.20199813051514401</v>
      </c>
      <c r="AY11" s="17">
        <v>0.18801063582981301</v>
      </c>
      <c r="AZ11" s="17"/>
      <c r="BA11" s="17">
        <v>0.20568004860408601</v>
      </c>
      <c r="BB11" s="17">
        <v>0.170164233839639</v>
      </c>
      <c r="BC11" s="17">
        <v>0.12987103185413101</v>
      </c>
      <c r="BD11" s="17">
        <v>0.21095211223807001</v>
      </c>
      <c r="BE11" s="17">
        <v>0.31279373513627801</v>
      </c>
      <c r="BF11" s="17"/>
      <c r="BG11" s="17">
        <v>0.17876203921675701</v>
      </c>
      <c r="BH11" s="17">
        <v>0.286286631954977</v>
      </c>
    </row>
    <row r="12" spans="2:60" x14ac:dyDescent="0.35">
      <c r="B12" s="18" t="s">
        <v>179</v>
      </c>
      <c r="C12" s="17">
        <v>6.7710729300977102E-2</v>
      </c>
      <c r="D12" s="17">
        <v>7.3491997399399406E-2</v>
      </c>
      <c r="E12" s="17">
        <v>6.3197364501473494E-2</v>
      </c>
      <c r="F12" s="17"/>
      <c r="G12" s="17">
        <v>8.0036954701864699E-2</v>
      </c>
      <c r="H12" s="17">
        <v>3.9269494222501602E-2</v>
      </c>
      <c r="I12" s="17">
        <v>0.102543430162017</v>
      </c>
      <c r="J12" s="17">
        <v>3.3126922093236699E-2</v>
      </c>
      <c r="K12" s="17">
        <v>8.5869233407710993E-2</v>
      </c>
      <c r="L12" s="17">
        <v>7.1250477249060098E-2</v>
      </c>
      <c r="M12" s="17"/>
      <c r="N12" s="17">
        <v>3.5242291008083203E-2</v>
      </c>
      <c r="O12" s="17">
        <v>8.84995114476297E-2</v>
      </c>
      <c r="P12" s="17">
        <v>8.7247286492280807E-2</v>
      </c>
      <c r="Q12" s="17">
        <v>5.0802683995215397E-2</v>
      </c>
      <c r="R12" s="17">
        <v>5.8853267438351502E-2</v>
      </c>
      <c r="S12" s="17"/>
      <c r="T12" s="17">
        <v>6.8294733891983095E-2</v>
      </c>
      <c r="U12" s="17">
        <v>6.0275214193265002E-2</v>
      </c>
      <c r="V12" s="17">
        <v>8.5974210021004596E-2</v>
      </c>
      <c r="W12" s="17">
        <v>4.4254571112801497E-2</v>
      </c>
      <c r="X12" s="17"/>
      <c r="Y12" s="17">
        <v>4.6968618569506203E-2</v>
      </c>
      <c r="Z12" s="17">
        <v>7.3332982984058603E-2</v>
      </c>
      <c r="AA12" s="17">
        <v>4.2462690278421103E-2</v>
      </c>
      <c r="AB12" s="17">
        <v>7.78716244746301E-2</v>
      </c>
      <c r="AC12" s="17">
        <v>6.7194535091366706E-2</v>
      </c>
      <c r="AD12" s="17">
        <v>0.105203812174092</v>
      </c>
      <c r="AE12" s="17"/>
      <c r="AF12" s="17">
        <v>6.8697517444547496E-2</v>
      </c>
      <c r="AG12" s="17">
        <v>6.7975592803042897E-2</v>
      </c>
      <c r="AH12" s="17"/>
      <c r="AI12" s="17">
        <v>0.10529498181479401</v>
      </c>
      <c r="AJ12" s="17">
        <v>6.9827148975672299E-2</v>
      </c>
      <c r="AK12" s="17">
        <v>7.2360049301593996E-2</v>
      </c>
      <c r="AL12" s="17">
        <v>8.2124443834983907E-2</v>
      </c>
      <c r="AM12" s="17">
        <v>5.8063133539183201E-2</v>
      </c>
      <c r="AN12" s="17">
        <v>4.9859895645288498E-2</v>
      </c>
      <c r="AO12" s="17">
        <v>0</v>
      </c>
      <c r="AP12" s="17"/>
      <c r="AQ12" s="17">
        <v>2.3254883131587901E-2</v>
      </c>
      <c r="AR12" s="17">
        <v>0.129362382011074</v>
      </c>
      <c r="AS12" s="17"/>
      <c r="AT12" s="17">
        <v>1.6869109324467502E-2</v>
      </c>
      <c r="AU12" s="17">
        <v>5.0887309870555897E-2</v>
      </c>
      <c r="AV12" s="17">
        <v>0.11676049810049199</v>
      </c>
      <c r="AW12" s="17"/>
      <c r="AX12" s="17">
        <v>4.3873966094016802E-2</v>
      </c>
      <c r="AY12" s="17">
        <v>7.5887152794684207E-2</v>
      </c>
      <c r="AZ12" s="17"/>
      <c r="BA12" s="17">
        <v>8.1499425568271097E-2</v>
      </c>
      <c r="BB12" s="17">
        <v>3.2615437096462398E-2</v>
      </c>
      <c r="BC12" s="17">
        <v>4.2407037778511902E-2</v>
      </c>
      <c r="BD12" s="17">
        <v>1.82906569740993E-2</v>
      </c>
      <c r="BE12" s="17">
        <v>0.198729907438633</v>
      </c>
      <c r="BF12" s="17"/>
      <c r="BG12" s="17">
        <v>4.4449461508556699E-2</v>
      </c>
      <c r="BH12" s="17">
        <v>0.15176559467625</v>
      </c>
    </row>
    <row r="13" spans="2:60" x14ac:dyDescent="0.35">
      <c r="B13" s="18" t="s">
        <v>180</v>
      </c>
      <c r="C13" s="17">
        <v>4.3832757148988002E-2</v>
      </c>
      <c r="D13" s="17">
        <v>4.9448314134014799E-2</v>
      </c>
      <c r="E13" s="17">
        <v>3.8214264402812899E-2</v>
      </c>
      <c r="F13" s="17"/>
      <c r="G13" s="17">
        <v>3.1375209927514199E-2</v>
      </c>
      <c r="H13" s="17">
        <v>4.5053868257931999E-2</v>
      </c>
      <c r="I13" s="17">
        <v>4.11763352196758E-2</v>
      </c>
      <c r="J13" s="17">
        <v>5.3808603959256102E-2</v>
      </c>
      <c r="K13" s="17">
        <v>4.6597430198259501E-2</v>
      </c>
      <c r="L13" s="17">
        <v>4.1803563987036101E-2</v>
      </c>
      <c r="M13" s="17"/>
      <c r="N13" s="17">
        <v>2.7067582504974302E-2</v>
      </c>
      <c r="O13" s="17">
        <v>3.5130578721281697E-2</v>
      </c>
      <c r="P13" s="17">
        <v>4.0089790945987101E-2</v>
      </c>
      <c r="Q13" s="17">
        <v>5.5335647001210297E-2</v>
      </c>
      <c r="R13" s="17">
        <v>9.4699751019309594E-2</v>
      </c>
      <c r="S13" s="17"/>
      <c r="T13" s="17">
        <v>4.38327364060545E-2</v>
      </c>
      <c r="U13" s="17">
        <v>4.3312836271985997E-2</v>
      </c>
      <c r="V13" s="17">
        <v>3.7348489686292501E-2</v>
      </c>
      <c r="W13" s="17">
        <v>5.4728590536288597E-2</v>
      </c>
      <c r="X13" s="17"/>
      <c r="Y13" s="17">
        <v>2.6465411706849899E-2</v>
      </c>
      <c r="Z13" s="17">
        <v>5.4786732988142503E-2</v>
      </c>
      <c r="AA13" s="17">
        <v>2.3619861735523901E-2</v>
      </c>
      <c r="AB13" s="17">
        <v>6.3796791844348E-2</v>
      </c>
      <c r="AC13" s="17">
        <v>0.12922575794169</v>
      </c>
      <c r="AD13" s="17">
        <v>3.0846034275663601E-2</v>
      </c>
      <c r="AE13" s="17"/>
      <c r="AF13" s="17">
        <v>4.1008306132452703E-2</v>
      </c>
      <c r="AG13" s="17">
        <v>4.8890079901673003E-2</v>
      </c>
      <c r="AH13" s="17"/>
      <c r="AI13" s="17">
        <v>7.0148876817748507E-2</v>
      </c>
      <c r="AJ13" s="17">
        <v>3.7576507592588099E-2</v>
      </c>
      <c r="AK13" s="17">
        <v>1.9934863309864E-2</v>
      </c>
      <c r="AL13" s="17">
        <v>5.6975897042146097E-2</v>
      </c>
      <c r="AM13" s="17">
        <v>5.7305851708584099E-2</v>
      </c>
      <c r="AN13" s="17">
        <v>4.3274273775934999E-2</v>
      </c>
      <c r="AO13" s="17">
        <v>5.3395555671231699E-2</v>
      </c>
      <c r="AP13" s="17"/>
      <c r="AQ13" s="17">
        <v>5.5334951134850896E-3</v>
      </c>
      <c r="AR13" s="17">
        <v>7.9947054428696498E-2</v>
      </c>
      <c r="AS13" s="17"/>
      <c r="AT13" s="17">
        <v>8.0362201266840193E-3</v>
      </c>
      <c r="AU13" s="17">
        <v>2.32862767892313E-2</v>
      </c>
      <c r="AV13" s="17">
        <v>9.0018797098251904E-2</v>
      </c>
      <c r="AW13" s="17"/>
      <c r="AX13" s="17">
        <v>4.0927547213715602E-2</v>
      </c>
      <c r="AY13" s="17">
        <v>4.4829294579958399E-2</v>
      </c>
      <c r="AZ13" s="17"/>
      <c r="BA13" s="17">
        <v>3.6516446321854301E-2</v>
      </c>
      <c r="BB13" s="17">
        <v>1.3445060828937001E-2</v>
      </c>
      <c r="BC13" s="17">
        <v>9.3819864538472204E-3</v>
      </c>
      <c r="BD13" s="17">
        <v>0.106527405371554</v>
      </c>
      <c r="BE13" s="17">
        <v>0.19476856349833299</v>
      </c>
      <c r="BF13" s="17"/>
      <c r="BG13" s="17">
        <v>1.9030270785801998E-2</v>
      </c>
      <c r="BH13" s="17">
        <v>0.17180135798117499</v>
      </c>
    </row>
    <row r="14" spans="2:60" x14ac:dyDescent="0.35">
      <c r="B14" s="18" t="s">
        <v>114</v>
      </c>
      <c r="C14" s="19">
        <v>2.5544147209213799E-2</v>
      </c>
      <c r="D14" s="19">
        <v>1.3617103251646801E-2</v>
      </c>
      <c r="E14" s="19">
        <v>3.73002697304681E-2</v>
      </c>
      <c r="F14" s="19"/>
      <c r="G14" s="19">
        <v>3.7532793448310599E-2</v>
      </c>
      <c r="H14" s="19">
        <v>4.1441666419160299E-2</v>
      </c>
      <c r="I14" s="19">
        <v>1.6915371825458599E-2</v>
      </c>
      <c r="J14" s="19">
        <v>2.5449072374911601E-2</v>
      </c>
      <c r="K14" s="19">
        <v>2.0249214091537099E-2</v>
      </c>
      <c r="L14" s="19">
        <v>1.5517996229881301E-2</v>
      </c>
      <c r="M14" s="19"/>
      <c r="N14" s="19">
        <v>4.91733116736899E-2</v>
      </c>
      <c r="O14" s="19">
        <v>2.7593692901196201E-2</v>
      </c>
      <c r="P14" s="19">
        <v>1.09766251879712E-2</v>
      </c>
      <c r="Q14" s="19">
        <v>1.3863254782986899E-2</v>
      </c>
      <c r="R14" s="19">
        <v>9.2047271950735192E-3</v>
      </c>
      <c r="S14" s="19"/>
      <c r="T14" s="19">
        <v>3.1304064245811301E-2</v>
      </c>
      <c r="U14" s="19">
        <v>3.6306587035838903E-2</v>
      </c>
      <c r="V14" s="19">
        <v>2.1261473683481202E-2</v>
      </c>
      <c r="W14" s="19">
        <v>1.9368474563092802E-2</v>
      </c>
      <c r="X14" s="19"/>
      <c r="Y14" s="19">
        <v>2.9635176484658101E-2</v>
      </c>
      <c r="Z14" s="19">
        <v>2.3187580267385901E-2</v>
      </c>
      <c r="AA14" s="19">
        <v>1.9829491949999601E-2</v>
      </c>
      <c r="AB14" s="19">
        <v>1.65626731857733E-2</v>
      </c>
      <c r="AC14" s="19">
        <v>0</v>
      </c>
      <c r="AD14" s="19">
        <v>3.6787320910202703E-2</v>
      </c>
      <c r="AE14" s="19"/>
      <c r="AF14" s="19">
        <v>2.5513750513509299E-2</v>
      </c>
      <c r="AG14" s="19">
        <v>2.4477423401866899E-2</v>
      </c>
      <c r="AH14" s="19"/>
      <c r="AI14" s="19">
        <v>9.6668196873334403E-2</v>
      </c>
      <c r="AJ14" s="19">
        <v>2.7083674808085399E-2</v>
      </c>
      <c r="AK14" s="19">
        <v>3.6147427821754702E-2</v>
      </c>
      <c r="AL14" s="19">
        <v>4.6360088112643904E-3</v>
      </c>
      <c r="AM14" s="19">
        <v>3.33386788645895E-3</v>
      </c>
      <c r="AN14" s="19">
        <v>2.9799905076273399E-2</v>
      </c>
      <c r="AO14" s="19">
        <v>0</v>
      </c>
      <c r="AP14" s="19"/>
      <c r="AQ14" s="19">
        <v>1.4618557722977E-2</v>
      </c>
      <c r="AR14" s="19">
        <v>2.73687660476849E-2</v>
      </c>
      <c r="AS14" s="19"/>
      <c r="AT14" s="19">
        <v>9.4060096145912007E-3</v>
      </c>
      <c r="AU14" s="19">
        <v>3.6639845213927803E-2</v>
      </c>
      <c r="AV14" s="19">
        <v>1.7145396211846301E-2</v>
      </c>
      <c r="AW14" s="19"/>
      <c r="AX14" s="19">
        <v>4.54376028936605E-2</v>
      </c>
      <c r="AY14" s="19">
        <v>1.8720346636246998E-2</v>
      </c>
      <c r="AZ14" s="19"/>
      <c r="BA14" s="19">
        <v>1.8086610045640002E-2</v>
      </c>
      <c r="BB14" s="19">
        <v>1.6952952721271598E-2</v>
      </c>
      <c r="BC14" s="19">
        <v>2.1865611291422098E-2</v>
      </c>
      <c r="BD14" s="19">
        <v>2.0105391206700799E-2</v>
      </c>
      <c r="BE14" s="19">
        <v>1.92948230529849E-2</v>
      </c>
      <c r="BF14" s="19"/>
      <c r="BG14" s="19">
        <v>1.7227392857416798E-2</v>
      </c>
      <c r="BH14" s="19">
        <v>1.95057958662079E-2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203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0.423031346604683</v>
      </c>
      <c r="D9" s="17">
        <v>0.37408717037212902</v>
      </c>
      <c r="E9" s="17">
        <v>0.46693046098360003</v>
      </c>
      <c r="F9" s="17"/>
      <c r="G9" s="17">
        <v>0.48045954064685698</v>
      </c>
      <c r="H9" s="17">
        <v>0.419793350853011</v>
      </c>
      <c r="I9" s="17">
        <v>0.51039846939873601</v>
      </c>
      <c r="J9" s="17">
        <v>0.41075162224179701</v>
      </c>
      <c r="K9" s="17">
        <v>0.34709380117175997</v>
      </c>
      <c r="L9" s="17">
        <v>0.397995606486646</v>
      </c>
      <c r="M9" s="17"/>
      <c r="N9" s="17">
        <v>0.45524126336874898</v>
      </c>
      <c r="O9" s="17">
        <v>0.44384038904502399</v>
      </c>
      <c r="P9" s="17">
        <v>0.40011151101521403</v>
      </c>
      <c r="Q9" s="17">
        <v>0.433183948768945</v>
      </c>
      <c r="R9" s="17">
        <v>0.32902522293658099</v>
      </c>
      <c r="S9" s="17"/>
      <c r="T9" s="17">
        <v>0.40265433009796398</v>
      </c>
      <c r="U9" s="17">
        <v>0.444463721776025</v>
      </c>
      <c r="V9" s="17">
        <v>0.44996341252739402</v>
      </c>
      <c r="W9" s="17">
        <v>0.37491593879622997</v>
      </c>
      <c r="X9" s="17"/>
      <c r="Y9" s="17">
        <v>0.416624701062493</v>
      </c>
      <c r="Z9" s="17">
        <v>0.40437352232940299</v>
      </c>
      <c r="AA9" s="17">
        <v>0.51495059569380797</v>
      </c>
      <c r="AB9" s="17">
        <v>0.443507442555787</v>
      </c>
      <c r="AC9" s="17">
        <v>0.48564511401480098</v>
      </c>
      <c r="AD9" s="17">
        <v>0.44314515862374398</v>
      </c>
      <c r="AE9" s="17"/>
      <c r="AF9" s="17">
        <v>0.42161914118264798</v>
      </c>
      <c r="AG9" s="17">
        <v>0.423096303567776</v>
      </c>
      <c r="AH9" s="17"/>
      <c r="AI9" s="17">
        <v>0.426120554543859</v>
      </c>
      <c r="AJ9" s="17">
        <v>0.40533348208467401</v>
      </c>
      <c r="AK9" s="17">
        <v>0.43941760788843998</v>
      </c>
      <c r="AL9" s="17">
        <v>0.34163626128344998</v>
      </c>
      <c r="AM9" s="17">
        <v>0.45457720366832</v>
      </c>
      <c r="AN9" s="17">
        <v>0.44997544230207298</v>
      </c>
      <c r="AO9" s="17">
        <v>0.44646534465832299</v>
      </c>
      <c r="AP9" s="17"/>
      <c r="AQ9" s="17">
        <v>0.50082383436817102</v>
      </c>
      <c r="AR9" s="17">
        <v>0.33634230307052598</v>
      </c>
      <c r="AS9" s="17"/>
      <c r="AT9" s="17">
        <v>0.57518391618884801</v>
      </c>
      <c r="AU9" s="17">
        <v>0.37857304865461699</v>
      </c>
      <c r="AV9" s="17">
        <v>0.35435603608647898</v>
      </c>
      <c r="AW9" s="17"/>
      <c r="AX9" s="17">
        <v>0.45342572838686201</v>
      </c>
      <c r="AY9" s="17">
        <v>0.412605546124862</v>
      </c>
      <c r="AZ9" s="17"/>
      <c r="BA9" s="17">
        <v>0.44192830453265902</v>
      </c>
      <c r="BB9" s="17">
        <v>0.49003027975736602</v>
      </c>
      <c r="BC9" s="17">
        <v>0.44087590050208503</v>
      </c>
      <c r="BD9" s="17">
        <v>0.27630331385927598</v>
      </c>
      <c r="BE9" s="17">
        <v>0.34836019283300201</v>
      </c>
      <c r="BF9" s="17"/>
      <c r="BG9" s="17">
        <v>0.478385568127352</v>
      </c>
      <c r="BH9" s="17">
        <v>0.32960539423961999</v>
      </c>
    </row>
    <row r="10" spans="2:60" x14ac:dyDescent="0.35">
      <c r="B10" s="18" t="s">
        <v>177</v>
      </c>
      <c r="C10" s="17">
        <v>0.33321668607591198</v>
      </c>
      <c r="D10" s="17">
        <v>0.363203668635453</v>
      </c>
      <c r="E10" s="17">
        <v>0.30580611696235699</v>
      </c>
      <c r="F10" s="17"/>
      <c r="G10" s="17">
        <v>0.26822300701994201</v>
      </c>
      <c r="H10" s="17">
        <v>0.30195595833473698</v>
      </c>
      <c r="I10" s="17">
        <v>0.29098879236373298</v>
      </c>
      <c r="J10" s="17">
        <v>0.341445125436663</v>
      </c>
      <c r="K10" s="17">
        <v>0.390718728681892</v>
      </c>
      <c r="L10" s="17">
        <v>0.37700499004534999</v>
      </c>
      <c r="M10" s="17"/>
      <c r="N10" s="17">
        <v>0.29443900764542702</v>
      </c>
      <c r="O10" s="17">
        <v>0.29406028157026998</v>
      </c>
      <c r="P10" s="17">
        <v>0.34361317728937102</v>
      </c>
      <c r="Q10" s="17">
        <v>0.37936288644362798</v>
      </c>
      <c r="R10" s="17">
        <v>0.44155947084999397</v>
      </c>
      <c r="S10" s="17"/>
      <c r="T10" s="17">
        <v>0.36161410486189299</v>
      </c>
      <c r="U10" s="17">
        <v>0.33276394404541498</v>
      </c>
      <c r="V10" s="17">
        <v>0.29691376624044002</v>
      </c>
      <c r="W10" s="17">
        <v>0.373090164577348</v>
      </c>
      <c r="X10" s="17"/>
      <c r="Y10" s="17">
        <v>0.34428016752997298</v>
      </c>
      <c r="Z10" s="17">
        <v>0.33925494648117199</v>
      </c>
      <c r="AA10" s="17">
        <v>0.31967515043859701</v>
      </c>
      <c r="AB10" s="17">
        <v>0.32291029853254599</v>
      </c>
      <c r="AC10" s="17">
        <v>0.27835602750404398</v>
      </c>
      <c r="AD10" s="17">
        <v>0.30340010552331698</v>
      </c>
      <c r="AE10" s="17"/>
      <c r="AF10" s="17">
        <v>0.34552441250673999</v>
      </c>
      <c r="AG10" s="17">
        <v>0.32168084494279697</v>
      </c>
      <c r="AH10" s="17"/>
      <c r="AI10" s="17">
        <v>0.17626799392211201</v>
      </c>
      <c r="AJ10" s="17">
        <v>0.33458265584077301</v>
      </c>
      <c r="AK10" s="17">
        <v>0.31439016245322698</v>
      </c>
      <c r="AL10" s="17">
        <v>0.33710273234589</v>
      </c>
      <c r="AM10" s="17">
        <v>0.38458012186120899</v>
      </c>
      <c r="AN10" s="17">
        <v>0.347822311517828</v>
      </c>
      <c r="AO10" s="17">
        <v>0.38483679216330502</v>
      </c>
      <c r="AP10" s="17"/>
      <c r="AQ10" s="17">
        <v>0.35088719047948602</v>
      </c>
      <c r="AR10" s="17">
        <v>0.34073143646092902</v>
      </c>
      <c r="AS10" s="17"/>
      <c r="AT10" s="17">
        <v>0.309616089592052</v>
      </c>
      <c r="AU10" s="17">
        <v>0.36466036363490401</v>
      </c>
      <c r="AV10" s="17">
        <v>0.33537570788712501</v>
      </c>
      <c r="AW10" s="17"/>
      <c r="AX10" s="17">
        <v>0.32897921040514699</v>
      </c>
      <c r="AY10" s="17">
        <v>0.33467021377711997</v>
      </c>
      <c r="AZ10" s="17"/>
      <c r="BA10" s="17">
        <v>0.31166009078756901</v>
      </c>
      <c r="BB10" s="17">
        <v>0.33717457773041998</v>
      </c>
      <c r="BC10" s="17">
        <v>0.368630232296842</v>
      </c>
      <c r="BD10" s="17">
        <v>0.37792577313953302</v>
      </c>
      <c r="BE10" s="17">
        <v>0.29568212415452999</v>
      </c>
      <c r="BF10" s="17"/>
      <c r="BG10" s="17">
        <v>0.33099793235464697</v>
      </c>
      <c r="BH10" s="17">
        <v>0.31708831179778102</v>
      </c>
    </row>
    <row r="11" spans="2:60" ht="29" x14ac:dyDescent="0.35">
      <c r="B11" s="18" t="s">
        <v>178</v>
      </c>
      <c r="C11" s="17">
        <v>0.168071565374417</v>
      </c>
      <c r="D11" s="17">
        <v>0.19600752399296001</v>
      </c>
      <c r="E11" s="17">
        <v>0.14390800085178601</v>
      </c>
      <c r="F11" s="17"/>
      <c r="G11" s="17">
        <v>0.133269280222272</v>
      </c>
      <c r="H11" s="17">
        <v>0.176866409796751</v>
      </c>
      <c r="I11" s="17">
        <v>0.128695047330982</v>
      </c>
      <c r="J11" s="17">
        <v>0.15997833232924399</v>
      </c>
      <c r="K11" s="17">
        <v>0.19957967072938401</v>
      </c>
      <c r="L11" s="17">
        <v>0.18972081798627</v>
      </c>
      <c r="M11" s="17"/>
      <c r="N11" s="17">
        <v>0.14687622508786699</v>
      </c>
      <c r="O11" s="17">
        <v>0.16375083736467799</v>
      </c>
      <c r="P11" s="17">
        <v>0.21009170182043699</v>
      </c>
      <c r="Q11" s="17">
        <v>0.121883964506161</v>
      </c>
      <c r="R11" s="17">
        <v>0.17506206195691301</v>
      </c>
      <c r="S11" s="17"/>
      <c r="T11" s="17">
        <v>0.189951421445505</v>
      </c>
      <c r="U11" s="17">
        <v>0.16007053566679599</v>
      </c>
      <c r="V11" s="17">
        <v>0.158130677575053</v>
      </c>
      <c r="W11" s="17">
        <v>0.17629044274455799</v>
      </c>
      <c r="X11" s="17"/>
      <c r="Y11" s="17">
        <v>0.16637298245711701</v>
      </c>
      <c r="Z11" s="17">
        <v>0.19315992532086201</v>
      </c>
      <c r="AA11" s="17">
        <v>7.7538951480392707E-2</v>
      </c>
      <c r="AB11" s="17">
        <v>0.14960810350239101</v>
      </c>
      <c r="AC11" s="17">
        <v>0.23599885848115501</v>
      </c>
      <c r="AD11" s="17">
        <v>0.12929239129737199</v>
      </c>
      <c r="AE11" s="17"/>
      <c r="AF11" s="17">
        <v>0.161546478002072</v>
      </c>
      <c r="AG11" s="17">
        <v>0.17561910893641999</v>
      </c>
      <c r="AH11" s="17"/>
      <c r="AI11" s="17">
        <v>0.18194115257638499</v>
      </c>
      <c r="AJ11" s="17">
        <v>0.165356668378281</v>
      </c>
      <c r="AK11" s="17">
        <v>0.17211046022220999</v>
      </c>
      <c r="AL11" s="17">
        <v>0.24040760613979101</v>
      </c>
      <c r="AM11" s="17">
        <v>0.142840446131827</v>
      </c>
      <c r="AN11" s="17">
        <v>0.161079430330268</v>
      </c>
      <c r="AO11" s="17">
        <v>6.8437716542965696E-2</v>
      </c>
      <c r="AP11" s="17"/>
      <c r="AQ11" s="17">
        <v>0.108436505042693</v>
      </c>
      <c r="AR11" s="17">
        <v>0.23795140475677401</v>
      </c>
      <c r="AS11" s="17"/>
      <c r="AT11" s="17">
        <v>8.7780547322697106E-2</v>
      </c>
      <c r="AU11" s="17">
        <v>0.171196097341446</v>
      </c>
      <c r="AV11" s="17">
        <v>0.23464276218718599</v>
      </c>
      <c r="AW11" s="17"/>
      <c r="AX11" s="17">
        <v>0.15694330589389299</v>
      </c>
      <c r="AY11" s="17">
        <v>0.171888751519642</v>
      </c>
      <c r="AZ11" s="17"/>
      <c r="BA11" s="17">
        <v>0.12548344535619599</v>
      </c>
      <c r="BB11" s="17">
        <v>0.130029369194745</v>
      </c>
      <c r="BC11" s="17">
        <v>0.12997536180318001</v>
      </c>
      <c r="BD11" s="17">
        <v>0.263130020762949</v>
      </c>
      <c r="BE11" s="17">
        <v>0.27481223962665902</v>
      </c>
      <c r="BF11" s="17"/>
      <c r="BG11" s="17">
        <v>0.12892887442411199</v>
      </c>
      <c r="BH11" s="17">
        <v>0.27177161859181498</v>
      </c>
    </row>
    <row r="12" spans="2:60" x14ac:dyDescent="0.35">
      <c r="B12" s="18" t="s">
        <v>179</v>
      </c>
      <c r="C12" s="17">
        <v>2.4131321320174998E-2</v>
      </c>
      <c r="D12" s="17">
        <v>2.8688125385458899E-2</v>
      </c>
      <c r="E12" s="17">
        <v>1.9231354419968899E-2</v>
      </c>
      <c r="F12" s="17"/>
      <c r="G12" s="17">
        <v>3.7790177101416501E-2</v>
      </c>
      <c r="H12" s="17">
        <v>4.07943028330153E-2</v>
      </c>
      <c r="I12" s="17">
        <v>3.2613460718305301E-2</v>
      </c>
      <c r="J12" s="17">
        <v>2.37209527506601E-2</v>
      </c>
      <c r="K12" s="17">
        <v>9.8799049188792194E-3</v>
      </c>
      <c r="L12" s="17">
        <v>6.7086471130156904E-3</v>
      </c>
      <c r="M12" s="17"/>
      <c r="N12" s="17">
        <v>3.2065456229117301E-2</v>
      </c>
      <c r="O12" s="17">
        <v>3.1774543249991301E-2</v>
      </c>
      <c r="P12" s="17">
        <v>1.4011487530587801E-2</v>
      </c>
      <c r="Q12" s="17">
        <v>3.0868929620657098E-2</v>
      </c>
      <c r="R12" s="17">
        <v>1.9151955144075802E-2</v>
      </c>
      <c r="S12" s="17"/>
      <c r="T12" s="17">
        <v>2.2379585349997799E-2</v>
      </c>
      <c r="U12" s="17">
        <v>1.29331117527249E-2</v>
      </c>
      <c r="V12" s="17">
        <v>2.58412382383339E-2</v>
      </c>
      <c r="W12" s="17">
        <v>3.2141777004499397E-2</v>
      </c>
      <c r="X12" s="17"/>
      <c r="Y12" s="17">
        <v>2.0838173247488399E-2</v>
      </c>
      <c r="Z12" s="17">
        <v>1.41862675879208E-2</v>
      </c>
      <c r="AA12" s="17">
        <v>0</v>
      </c>
      <c r="AB12" s="17">
        <v>5.7400716459425898E-2</v>
      </c>
      <c r="AC12" s="17">
        <v>0</v>
      </c>
      <c r="AD12" s="17">
        <v>4.7212167060804701E-2</v>
      </c>
      <c r="AE12" s="17"/>
      <c r="AF12" s="17">
        <v>2.5587658790694301E-2</v>
      </c>
      <c r="AG12" s="17">
        <v>2.2667294252353601E-2</v>
      </c>
      <c r="AH12" s="17"/>
      <c r="AI12" s="17">
        <v>3.3071394554205803E-2</v>
      </c>
      <c r="AJ12" s="17">
        <v>2.7344300119185198E-2</v>
      </c>
      <c r="AK12" s="17">
        <v>3.7461700309299399E-2</v>
      </c>
      <c r="AL12" s="17">
        <v>2.57573834693559E-2</v>
      </c>
      <c r="AM12" s="17">
        <v>3.72628281106259E-3</v>
      </c>
      <c r="AN12" s="17">
        <v>0</v>
      </c>
      <c r="AO12" s="17">
        <v>0.100260146635406</v>
      </c>
      <c r="AP12" s="17"/>
      <c r="AQ12" s="17">
        <v>1.4753620995314401E-2</v>
      </c>
      <c r="AR12" s="17">
        <v>3.0126991758788101E-2</v>
      </c>
      <c r="AS12" s="17"/>
      <c r="AT12" s="17">
        <v>0</v>
      </c>
      <c r="AU12" s="17">
        <v>3.1002127629909601E-2</v>
      </c>
      <c r="AV12" s="17">
        <v>3.3835258612941899E-2</v>
      </c>
      <c r="AW12" s="17"/>
      <c r="AX12" s="17">
        <v>1.31469177869249E-2</v>
      </c>
      <c r="AY12" s="17">
        <v>2.7899162378704299E-2</v>
      </c>
      <c r="AZ12" s="17"/>
      <c r="BA12" s="17">
        <v>5.9776987587488402E-2</v>
      </c>
      <c r="BB12" s="17">
        <v>1.15737012177352E-2</v>
      </c>
      <c r="BC12" s="17">
        <v>2.59718257853052E-2</v>
      </c>
      <c r="BD12" s="17">
        <v>3.70711161185132E-2</v>
      </c>
      <c r="BE12" s="17">
        <v>1.2988845528108301E-2</v>
      </c>
      <c r="BF12" s="17"/>
      <c r="BG12" s="17">
        <v>2.3242938640368999E-2</v>
      </c>
      <c r="BH12" s="17">
        <v>1.9256923483012101E-2</v>
      </c>
    </row>
    <row r="13" spans="2:60" x14ac:dyDescent="0.35">
      <c r="B13" s="18" t="s">
        <v>180</v>
      </c>
      <c r="C13" s="17">
        <v>2.1888379378410198E-2</v>
      </c>
      <c r="D13" s="17">
        <v>2.6284899164901201E-2</v>
      </c>
      <c r="E13" s="17">
        <v>1.6917637485087102E-2</v>
      </c>
      <c r="F13" s="17"/>
      <c r="G13" s="17">
        <v>1.3553061553122501E-2</v>
      </c>
      <c r="H13" s="17">
        <v>3.8745909606687501E-2</v>
      </c>
      <c r="I13" s="17">
        <v>2.6121459733340398E-2</v>
      </c>
      <c r="J13" s="17">
        <v>1.8655164066356499E-2</v>
      </c>
      <c r="K13" s="17">
        <v>2.3537012366646699E-2</v>
      </c>
      <c r="L13" s="17">
        <v>8.6136338373183994E-3</v>
      </c>
      <c r="M13" s="17"/>
      <c r="N13" s="17">
        <v>2.6012574356375599E-2</v>
      </c>
      <c r="O13" s="17">
        <v>2.0944334046718902E-2</v>
      </c>
      <c r="P13" s="17">
        <v>1.5860680295048699E-2</v>
      </c>
      <c r="Q13" s="17">
        <v>2.0778019501080401E-2</v>
      </c>
      <c r="R13" s="17">
        <v>3.5201289112436598E-2</v>
      </c>
      <c r="S13" s="17"/>
      <c r="T13" s="17">
        <v>4.2531474640045697E-3</v>
      </c>
      <c r="U13" s="17">
        <v>9.0130191040975107E-3</v>
      </c>
      <c r="V13" s="17">
        <v>2.63002312522264E-2</v>
      </c>
      <c r="W13" s="17">
        <v>3.7620683031536102E-2</v>
      </c>
      <c r="X13" s="17"/>
      <c r="Y13" s="17">
        <v>1.6383910615259699E-2</v>
      </c>
      <c r="Z13" s="17">
        <v>2.2948310895656798E-2</v>
      </c>
      <c r="AA13" s="17">
        <v>6.8005810437203495E-2</v>
      </c>
      <c r="AB13" s="17">
        <v>1.23698661380076E-2</v>
      </c>
      <c r="AC13" s="17">
        <v>0</v>
      </c>
      <c r="AD13" s="17">
        <v>2.8015476371860401E-2</v>
      </c>
      <c r="AE13" s="17"/>
      <c r="AF13" s="17">
        <v>1.93240986506567E-2</v>
      </c>
      <c r="AG13" s="17">
        <v>2.6041644244487801E-2</v>
      </c>
      <c r="AH13" s="17"/>
      <c r="AI13" s="17">
        <v>4.9144913073037901E-2</v>
      </c>
      <c r="AJ13" s="17">
        <v>2.8727354497724601E-2</v>
      </c>
      <c r="AK13" s="17">
        <v>1.7991898056350899E-2</v>
      </c>
      <c r="AL13" s="17">
        <v>3.9517002074635599E-2</v>
      </c>
      <c r="AM13" s="17">
        <v>7.1436151482917399E-3</v>
      </c>
      <c r="AN13" s="17">
        <v>1.1238025950380001E-2</v>
      </c>
      <c r="AO13" s="17">
        <v>0</v>
      </c>
      <c r="AP13" s="17"/>
      <c r="AQ13" s="17">
        <v>7.4277230734772302E-3</v>
      </c>
      <c r="AR13" s="17">
        <v>3.2326183963078001E-2</v>
      </c>
      <c r="AS13" s="17"/>
      <c r="AT13" s="17">
        <v>1.26933335618263E-2</v>
      </c>
      <c r="AU13" s="17">
        <v>1.6276090979812901E-2</v>
      </c>
      <c r="AV13" s="17">
        <v>2.7624462129815001E-2</v>
      </c>
      <c r="AW13" s="17"/>
      <c r="AX13" s="17">
        <v>1.0000700596289099E-2</v>
      </c>
      <c r="AY13" s="17">
        <v>2.59660595246557E-2</v>
      </c>
      <c r="AZ13" s="17"/>
      <c r="BA13" s="17">
        <v>6.1151171736088597E-2</v>
      </c>
      <c r="BB13" s="17">
        <v>9.64625330200845E-3</v>
      </c>
      <c r="BC13" s="17">
        <v>9.4097609734235706E-3</v>
      </c>
      <c r="BD13" s="17">
        <v>4.5569776119729503E-2</v>
      </c>
      <c r="BE13" s="17">
        <v>4.12577913376794E-2</v>
      </c>
      <c r="BF13" s="17"/>
      <c r="BG13" s="17">
        <v>2.2114762544934299E-2</v>
      </c>
      <c r="BH13" s="17">
        <v>4.23801048111032E-2</v>
      </c>
    </row>
    <row r="14" spans="2:60" x14ac:dyDescent="0.35">
      <c r="B14" s="18" t="s">
        <v>114</v>
      </c>
      <c r="C14" s="19">
        <v>2.9660701246403E-2</v>
      </c>
      <c r="D14" s="19">
        <v>1.1728612449097E-2</v>
      </c>
      <c r="E14" s="19">
        <v>4.7206429297200703E-2</v>
      </c>
      <c r="F14" s="19"/>
      <c r="G14" s="19">
        <v>6.6704933456389795E-2</v>
      </c>
      <c r="H14" s="19">
        <v>2.1844068575798799E-2</v>
      </c>
      <c r="I14" s="19">
        <v>1.11827704549027E-2</v>
      </c>
      <c r="J14" s="19">
        <v>4.5448803175279502E-2</v>
      </c>
      <c r="K14" s="19">
        <v>2.91908821314379E-2</v>
      </c>
      <c r="L14" s="19">
        <v>1.99563045313997E-2</v>
      </c>
      <c r="M14" s="19"/>
      <c r="N14" s="19">
        <v>4.5365473312464502E-2</v>
      </c>
      <c r="O14" s="19">
        <v>4.5629614723318501E-2</v>
      </c>
      <c r="P14" s="19">
        <v>1.63114420493418E-2</v>
      </c>
      <c r="Q14" s="19">
        <v>1.39222511595291E-2</v>
      </c>
      <c r="R14" s="19">
        <v>0</v>
      </c>
      <c r="S14" s="19"/>
      <c r="T14" s="19">
        <v>1.9147410780635799E-2</v>
      </c>
      <c r="U14" s="19">
        <v>4.07556676549405E-2</v>
      </c>
      <c r="V14" s="19">
        <v>4.2850674166552701E-2</v>
      </c>
      <c r="W14" s="19">
        <v>5.9409938458289497E-3</v>
      </c>
      <c r="X14" s="19"/>
      <c r="Y14" s="19">
        <v>3.5500065087669203E-2</v>
      </c>
      <c r="Z14" s="19">
        <v>2.6077027384986001E-2</v>
      </c>
      <c r="AA14" s="19">
        <v>1.9829491949999601E-2</v>
      </c>
      <c r="AB14" s="19">
        <v>1.4203572811842501E-2</v>
      </c>
      <c r="AC14" s="19">
        <v>0</v>
      </c>
      <c r="AD14" s="19">
        <v>4.8934701122901297E-2</v>
      </c>
      <c r="AE14" s="19"/>
      <c r="AF14" s="19">
        <v>2.6398210867188701E-2</v>
      </c>
      <c r="AG14" s="19">
        <v>3.08948040561654E-2</v>
      </c>
      <c r="AH14" s="19"/>
      <c r="AI14" s="19">
        <v>0.13345399133040001</v>
      </c>
      <c r="AJ14" s="19">
        <v>3.8655539079361999E-2</v>
      </c>
      <c r="AK14" s="19">
        <v>1.8628171070472498E-2</v>
      </c>
      <c r="AL14" s="19">
        <v>1.55790146868769E-2</v>
      </c>
      <c r="AM14" s="19">
        <v>7.1323303792893301E-3</v>
      </c>
      <c r="AN14" s="19">
        <v>2.9884789899451099E-2</v>
      </c>
      <c r="AO14" s="19">
        <v>0</v>
      </c>
      <c r="AP14" s="19"/>
      <c r="AQ14" s="19">
        <v>1.76711260408575E-2</v>
      </c>
      <c r="AR14" s="19">
        <v>2.25216799899054E-2</v>
      </c>
      <c r="AS14" s="19"/>
      <c r="AT14" s="19">
        <v>1.4726113334576201E-2</v>
      </c>
      <c r="AU14" s="19">
        <v>3.8292271759311103E-2</v>
      </c>
      <c r="AV14" s="19">
        <v>1.41657730964531E-2</v>
      </c>
      <c r="AW14" s="19"/>
      <c r="AX14" s="19">
        <v>3.7504136930884197E-2</v>
      </c>
      <c r="AY14" s="19">
        <v>2.6970266675016001E-2</v>
      </c>
      <c r="AZ14" s="19"/>
      <c r="BA14" s="19">
        <v>0</v>
      </c>
      <c r="BB14" s="19">
        <v>2.1545818797725401E-2</v>
      </c>
      <c r="BC14" s="19">
        <v>2.51369186391639E-2</v>
      </c>
      <c r="BD14" s="19">
        <v>0</v>
      </c>
      <c r="BE14" s="19">
        <v>2.6898806520021599E-2</v>
      </c>
      <c r="BF14" s="19"/>
      <c r="BG14" s="19">
        <v>1.63299239085863E-2</v>
      </c>
      <c r="BH14" s="19">
        <v>1.9897647076669599E-2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0.31336392684778702</v>
      </c>
      <c r="D9" s="17">
        <v>0.298329594753801</v>
      </c>
      <c r="E9" s="17">
        <v>0.32033789730314299</v>
      </c>
      <c r="F9" s="17"/>
      <c r="G9" s="17">
        <v>0.44610886966490998</v>
      </c>
      <c r="H9" s="17">
        <v>0.37709100819130098</v>
      </c>
      <c r="I9" s="17">
        <v>0.38457760303503702</v>
      </c>
      <c r="J9" s="17">
        <v>0.310326424739093</v>
      </c>
      <c r="K9" s="17">
        <v>0.19147824800754701</v>
      </c>
      <c r="L9" s="17">
        <v>0.22907588430563799</v>
      </c>
      <c r="M9" s="17"/>
      <c r="N9" s="17">
        <v>0.35132489744998202</v>
      </c>
      <c r="O9" s="17">
        <v>0.344037654266172</v>
      </c>
      <c r="P9" s="17">
        <v>0.30414014152110902</v>
      </c>
      <c r="Q9" s="17">
        <v>0.22552720157956499</v>
      </c>
      <c r="R9" s="17">
        <v>0.30649866888092298</v>
      </c>
      <c r="S9" s="17"/>
      <c r="T9" s="17">
        <v>0.28891356124613499</v>
      </c>
      <c r="U9" s="17">
        <v>0.31540626727665699</v>
      </c>
      <c r="V9" s="17">
        <v>0.322672194929015</v>
      </c>
      <c r="W9" s="17">
        <v>0.31299095627977302</v>
      </c>
      <c r="X9" s="17"/>
      <c r="Y9" s="17">
        <v>0.377421190364852</v>
      </c>
      <c r="Z9" s="17">
        <v>0.27169342225177701</v>
      </c>
      <c r="AA9" s="17">
        <v>0.30583185776314098</v>
      </c>
      <c r="AB9" s="17">
        <v>0.31224673984817303</v>
      </c>
      <c r="AC9" s="17">
        <v>0.407899911531865</v>
      </c>
      <c r="AD9" s="17">
        <v>0.274276639343846</v>
      </c>
      <c r="AE9" s="17"/>
      <c r="AF9" s="17">
        <v>0.29689848665357399</v>
      </c>
      <c r="AG9" s="17">
        <v>0.339687416505631</v>
      </c>
      <c r="AH9" s="17"/>
      <c r="AI9" s="17">
        <v>0.29328010447272301</v>
      </c>
      <c r="AJ9" s="17">
        <v>0.281254345001268</v>
      </c>
      <c r="AK9" s="17">
        <v>0.36144929378825902</v>
      </c>
      <c r="AL9" s="17">
        <v>0.26416809439774602</v>
      </c>
      <c r="AM9" s="17">
        <v>0.34992590525786099</v>
      </c>
      <c r="AN9" s="17">
        <v>0.29472324382136</v>
      </c>
      <c r="AO9" s="17">
        <v>0.279414650939938</v>
      </c>
      <c r="AP9" s="17"/>
      <c r="AQ9" s="17">
        <v>0.41073979093930901</v>
      </c>
      <c r="AR9" s="17">
        <v>0.193332567146978</v>
      </c>
      <c r="AS9" s="17"/>
      <c r="AT9" s="17">
        <v>0.43387935704159197</v>
      </c>
      <c r="AU9" s="17">
        <v>0.28356732757204101</v>
      </c>
      <c r="AV9" s="17">
        <v>0.25732794300557899</v>
      </c>
      <c r="AW9" s="17"/>
      <c r="AX9" s="17">
        <v>0.329708798325135</v>
      </c>
      <c r="AY9" s="17">
        <v>0.307757352247508</v>
      </c>
      <c r="AZ9" s="17"/>
      <c r="BA9" s="17">
        <v>0.330516473538841</v>
      </c>
      <c r="BB9" s="17">
        <v>0.42059193219065599</v>
      </c>
      <c r="BC9" s="17">
        <v>0.31090488248680198</v>
      </c>
      <c r="BD9" s="17">
        <v>0.33043212122378501</v>
      </c>
      <c r="BE9" s="17">
        <v>0.10965631324783599</v>
      </c>
      <c r="BF9" s="17"/>
      <c r="BG9" s="17">
        <v>0.39878611785472301</v>
      </c>
      <c r="BH9" s="17">
        <v>0.167119332349593</v>
      </c>
    </row>
    <row r="10" spans="2:60" x14ac:dyDescent="0.35">
      <c r="B10" s="18" t="s">
        <v>177</v>
      </c>
      <c r="C10" s="17">
        <v>0.30804546066445399</v>
      </c>
      <c r="D10" s="17">
        <v>0.30772461412970897</v>
      </c>
      <c r="E10" s="17">
        <v>0.31102829055521902</v>
      </c>
      <c r="F10" s="17"/>
      <c r="G10" s="17">
        <v>0.282684318251191</v>
      </c>
      <c r="H10" s="17">
        <v>0.25477897863214899</v>
      </c>
      <c r="I10" s="17">
        <v>0.318977514715021</v>
      </c>
      <c r="J10" s="17">
        <v>0.30400935035377002</v>
      </c>
      <c r="K10" s="17">
        <v>0.329483266760631</v>
      </c>
      <c r="L10" s="17">
        <v>0.34788896642605099</v>
      </c>
      <c r="M10" s="17"/>
      <c r="N10" s="17">
        <v>0.303885022624099</v>
      </c>
      <c r="O10" s="17">
        <v>0.28849837352812202</v>
      </c>
      <c r="P10" s="17">
        <v>0.29733549077465399</v>
      </c>
      <c r="Q10" s="17">
        <v>0.37973439670335302</v>
      </c>
      <c r="R10" s="17">
        <v>0.31688589123882299</v>
      </c>
      <c r="S10" s="17"/>
      <c r="T10" s="17">
        <v>0.36433157517518799</v>
      </c>
      <c r="U10" s="17">
        <v>0.29065333699488299</v>
      </c>
      <c r="V10" s="17">
        <v>0.28968307286026701</v>
      </c>
      <c r="W10" s="17">
        <v>0.314834317201799</v>
      </c>
      <c r="X10" s="17"/>
      <c r="Y10" s="17">
        <v>0.27469573159274502</v>
      </c>
      <c r="Z10" s="17">
        <v>0.34128783570302101</v>
      </c>
      <c r="AA10" s="17">
        <v>0.26734562215267099</v>
      </c>
      <c r="AB10" s="17">
        <v>0.29208948042732802</v>
      </c>
      <c r="AC10" s="17">
        <v>0.244731167229121</v>
      </c>
      <c r="AD10" s="17">
        <v>0.32312558892918197</v>
      </c>
      <c r="AE10" s="17"/>
      <c r="AF10" s="17">
        <v>0.31930944428598301</v>
      </c>
      <c r="AG10" s="17">
        <v>0.28700907842354101</v>
      </c>
      <c r="AH10" s="17"/>
      <c r="AI10" s="17">
        <v>0.27384308114323602</v>
      </c>
      <c r="AJ10" s="17">
        <v>0.36563403948831602</v>
      </c>
      <c r="AK10" s="17">
        <v>0.27891492594533701</v>
      </c>
      <c r="AL10" s="17">
        <v>0.321463228652905</v>
      </c>
      <c r="AM10" s="17">
        <v>0.22475984644895</v>
      </c>
      <c r="AN10" s="17">
        <v>0.38105253400984102</v>
      </c>
      <c r="AO10" s="17">
        <v>0.43242276500247101</v>
      </c>
      <c r="AP10" s="17"/>
      <c r="AQ10" s="17">
        <v>0.33830617733553098</v>
      </c>
      <c r="AR10" s="17">
        <v>0.29119521479778399</v>
      </c>
      <c r="AS10" s="17"/>
      <c r="AT10" s="17">
        <v>0.38266824166806601</v>
      </c>
      <c r="AU10" s="17">
        <v>0.342879962329383</v>
      </c>
      <c r="AV10" s="17">
        <v>0.22822739005180101</v>
      </c>
      <c r="AW10" s="17"/>
      <c r="AX10" s="17">
        <v>0.30057028740765002</v>
      </c>
      <c r="AY10" s="17">
        <v>0.310609574831541</v>
      </c>
      <c r="AZ10" s="17"/>
      <c r="BA10" s="17">
        <v>0.39268631944654597</v>
      </c>
      <c r="BB10" s="17">
        <v>0.28156072253438802</v>
      </c>
      <c r="BC10" s="17">
        <v>0.37572416563087502</v>
      </c>
      <c r="BD10" s="17">
        <v>0.36716223957728</v>
      </c>
      <c r="BE10" s="17">
        <v>0.168911243707978</v>
      </c>
      <c r="BF10" s="17"/>
      <c r="BG10" s="17">
        <v>0.30846243550376701</v>
      </c>
      <c r="BH10" s="17">
        <v>0.220511556563909</v>
      </c>
    </row>
    <row r="11" spans="2:60" ht="29" x14ac:dyDescent="0.35">
      <c r="B11" s="18" t="s">
        <v>178</v>
      </c>
      <c r="C11" s="17">
        <v>0.25888939975518199</v>
      </c>
      <c r="D11" s="17">
        <v>0.26205459731847502</v>
      </c>
      <c r="E11" s="17">
        <v>0.25970041007724598</v>
      </c>
      <c r="F11" s="17"/>
      <c r="G11" s="17">
        <v>0.109239954802485</v>
      </c>
      <c r="H11" s="17">
        <v>0.247200142794225</v>
      </c>
      <c r="I11" s="17">
        <v>0.19371363072140901</v>
      </c>
      <c r="J11" s="17">
        <v>0.26494966686791899</v>
      </c>
      <c r="K11" s="17">
        <v>0.35645784397771102</v>
      </c>
      <c r="L11" s="17">
        <v>0.31707657985217302</v>
      </c>
      <c r="M11" s="17"/>
      <c r="N11" s="17">
        <v>0.223240189501725</v>
      </c>
      <c r="O11" s="17">
        <v>0.24439836401204901</v>
      </c>
      <c r="P11" s="17">
        <v>0.28413632144373602</v>
      </c>
      <c r="Q11" s="17">
        <v>0.293553089134231</v>
      </c>
      <c r="R11" s="17">
        <v>0.247143006428379</v>
      </c>
      <c r="S11" s="17"/>
      <c r="T11" s="17">
        <v>0.25123771479887103</v>
      </c>
      <c r="U11" s="17">
        <v>0.27240865578512802</v>
      </c>
      <c r="V11" s="17">
        <v>0.27123340005892499</v>
      </c>
      <c r="W11" s="17">
        <v>0.232539489992347</v>
      </c>
      <c r="X11" s="17"/>
      <c r="Y11" s="17">
        <v>0.23740589132257101</v>
      </c>
      <c r="Z11" s="17">
        <v>0.28027830404283099</v>
      </c>
      <c r="AA11" s="17">
        <v>0.23357977381086101</v>
      </c>
      <c r="AB11" s="17">
        <v>0.25057230756646698</v>
      </c>
      <c r="AC11" s="17">
        <v>0.218143163297324</v>
      </c>
      <c r="AD11" s="17">
        <v>0.26637414672277099</v>
      </c>
      <c r="AE11" s="17"/>
      <c r="AF11" s="17">
        <v>0.276660861748659</v>
      </c>
      <c r="AG11" s="17">
        <v>0.23467428660850401</v>
      </c>
      <c r="AH11" s="17"/>
      <c r="AI11" s="17">
        <v>0.27013046631451798</v>
      </c>
      <c r="AJ11" s="17">
        <v>0.21333416822932799</v>
      </c>
      <c r="AK11" s="17">
        <v>0.251663255982222</v>
      </c>
      <c r="AL11" s="17">
        <v>0.34251386203597001</v>
      </c>
      <c r="AM11" s="17">
        <v>0.30193895478528798</v>
      </c>
      <c r="AN11" s="17">
        <v>0.217110419320693</v>
      </c>
      <c r="AO11" s="17">
        <v>0.174051922347086</v>
      </c>
      <c r="AP11" s="17"/>
      <c r="AQ11" s="17">
        <v>0.198806025477784</v>
      </c>
      <c r="AR11" s="17">
        <v>0.334147698596438</v>
      </c>
      <c r="AS11" s="17"/>
      <c r="AT11" s="17">
        <v>0.15576407447710899</v>
      </c>
      <c r="AU11" s="17">
        <v>0.27858575882425002</v>
      </c>
      <c r="AV11" s="17">
        <v>0.31285304710152301</v>
      </c>
      <c r="AW11" s="17"/>
      <c r="AX11" s="17">
        <v>0.24092602510768699</v>
      </c>
      <c r="AY11" s="17">
        <v>0.26505114903375698</v>
      </c>
      <c r="AZ11" s="17"/>
      <c r="BA11" s="17">
        <v>0.19328145356606499</v>
      </c>
      <c r="BB11" s="17">
        <v>0.20741069481853699</v>
      </c>
      <c r="BC11" s="17">
        <v>0.249544039334027</v>
      </c>
      <c r="BD11" s="17">
        <v>0.13716693710995601</v>
      </c>
      <c r="BE11" s="17">
        <v>0.466964809509893</v>
      </c>
      <c r="BF11" s="17"/>
      <c r="BG11" s="17">
        <v>0.20399023361777899</v>
      </c>
      <c r="BH11" s="17">
        <v>0.38112577843498102</v>
      </c>
    </row>
    <row r="12" spans="2:60" x14ac:dyDescent="0.35">
      <c r="B12" s="18" t="s">
        <v>179</v>
      </c>
      <c r="C12" s="17">
        <v>6.0343165330604701E-2</v>
      </c>
      <c r="D12" s="17">
        <v>8.5796103185071804E-2</v>
      </c>
      <c r="E12" s="17">
        <v>3.6954396863332899E-2</v>
      </c>
      <c r="F12" s="17"/>
      <c r="G12" s="17">
        <v>6.8382927804803997E-2</v>
      </c>
      <c r="H12" s="17">
        <v>7.1621266403040298E-2</v>
      </c>
      <c r="I12" s="17">
        <v>7.02642540881767E-2</v>
      </c>
      <c r="J12" s="17">
        <v>5.7788322360080302E-2</v>
      </c>
      <c r="K12" s="17">
        <v>5.4408891499836999E-2</v>
      </c>
      <c r="L12" s="17">
        <v>4.4637998829980097E-2</v>
      </c>
      <c r="M12" s="17"/>
      <c r="N12" s="17">
        <v>5.3222362290871697E-2</v>
      </c>
      <c r="O12" s="17">
        <v>4.5938661631654998E-2</v>
      </c>
      <c r="P12" s="17">
        <v>7.3186769191627296E-2</v>
      </c>
      <c r="Q12" s="17">
        <v>5.7778161830240399E-2</v>
      </c>
      <c r="R12" s="17">
        <v>7.2100651290044906E-2</v>
      </c>
      <c r="S12" s="17"/>
      <c r="T12" s="17">
        <v>3.5830880811298801E-2</v>
      </c>
      <c r="U12" s="17">
        <v>6.5996235150225999E-2</v>
      </c>
      <c r="V12" s="17">
        <v>5.7383256515853701E-2</v>
      </c>
      <c r="W12" s="17">
        <v>7.6690703812281102E-2</v>
      </c>
      <c r="X12" s="17"/>
      <c r="Y12" s="17">
        <v>4.9208465694876899E-2</v>
      </c>
      <c r="Z12" s="17">
        <v>5.02702538522109E-2</v>
      </c>
      <c r="AA12" s="17">
        <v>5.7868230938326999E-2</v>
      </c>
      <c r="AB12" s="17">
        <v>0.11355372620884301</v>
      </c>
      <c r="AC12" s="17">
        <v>0.12922575794169</v>
      </c>
      <c r="AD12" s="17">
        <v>6.59960555139356E-2</v>
      </c>
      <c r="AE12" s="17"/>
      <c r="AF12" s="17">
        <v>5.49046698112374E-2</v>
      </c>
      <c r="AG12" s="17">
        <v>6.9492350162062705E-2</v>
      </c>
      <c r="AH12" s="17"/>
      <c r="AI12" s="17">
        <v>2.2484694292753599E-2</v>
      </c>
      <c r="AJ12" s="17">
        <v>6.2239910384084697E-2</v>
      </c>
      <c r="AK12" s="17">
        <v>7.5476866233096698E-2</v>
      </c>
      <c r="AL12" s="17">
        <v>1.42012830094149E-2</v>
      </c>
      <c r="AM12" s="17">
        <v>7.7002137539990204E-2</v>
      </c>
      <c r="AN12" s="17">
        <v>4.86257133921673E-2</v>
      </c>
      <c r="AO12" s="17">
        <v>0.114110661710505</v>
      </c>
      <c r="AP12" s="17"/>
      <c r="AQ12" s="17">
        <v>1.45451314075958E-2</v>
      </c>
      <c r="AR12" s="17">
        <v>0.12182988433909001</v>
      </c>
      <c r="AS12" s="17"/>
      <c r="AT12" s="17">
        <v>5.48721970399468E-3</v>
      </c>
      <c r="AU12" s="17">
        <v>3.6602180331386798E-2</v>
      </c>
      <c r="AV12" s="17">
        <v>0.13675002930187399</v>
      </c>
      <c r="AW12" s="17"/>
      <c r="AX12" s="17">
        <v>6.8395130241741306E-2</v>
      </c>
      <c r="AY12" s="17">
        <v>5.7581201615216598E-2</v>
      </c>
      <c r="AZ12" s="17"/>
      <c r="BA12" s="17">
        <v>2.7413218282515601E-2</v>
      </c>
      <c r="BB12" s="17">
        <v>5.92671463648499E-2</v>
      </c>
      <c r="BC12" s="17">
        <v>2.7802768533211199E-2</v>
      </c>
      <c r="BD12" s="17">
        <v>0.11966892596925</v>
      </c>
      <c r="BE12" s="17">
        <v>0.15233525566602499</v>
      </c>
      <c r="BF12" s="17"/>
      <c r="BG12" s="17">
        <v>5.15558246349377E-2</v>
      </c>
      <c r="BH12" s="17">
        <v>0.14383293856634299</v>
      </c>
    </row>
    <row r="13" spans="2:60" x14ac:dyDescent="0.35">
      <c r="B13" s="18" t="s">
        <v>180</v>
      </c>
      <c r="C13" s="17">
        <v>2.8893164338309199E-2</v>
      </c>
      <c r="D13" s="17">
        <v>2.9482833105105501E-2</v>
      </c>
      <c r="E13" s="17">
        <v>2.7848224411371698E-2</v>
      </c>
      <c r="F13" s="17"/>
      <c r="G13" s="17">
        <v>2.4490994921441502E-2</v>
      </c>
      <c r="H13" s="17">
        <v>2.5511619942362101E-2</v>
      </c>
      <c r="I13" s="17">
        <v>3.2466997440356603E-2</v>
      </c>
      <c r="J13" s="17">
        <v>2.0751309267225401E-2</v>
      </c>
      <c r="K13" s="17">
        <v>2.8448270681409E-2</v>
      </c>
      <c r="L13" s="17">
        <v>3.80125415666491E-2</v>
      </c>
      <c r="M13" s="17"/>
      <c r="N13" s="17">
        <v>2.4459311305644198E-2</v>
      </c>
      <c r="O13" s="17">
        <v>2.0189218144571499E-2</v>
      </c>
      <c r="P13" s="17">
        <v>2.63998257409086E-2</v>
      </c>
      <c r="Q13" s="17">
        <v>3.6849933733620298E-2</v>
      </c>
      <c r="R13" s="17">
        <v>5.7371782161831003E-2</v>
      </c>
      <c r="S13" s="17"/>
      <c r="T13" s="17">
        <v>4.09009321510257E-2</v>
      </c>
      <c r="U13" s="17">
        <v>1.5297016056610799E-2</v>
      </c>
      <c r="V13" s="17">
        <v>2.93308568346515E-2</v>
      </c>
      <c r="W13" s="17">
        <v>3.1791231165322197E-2</v>
      </c>
      <c r="X13" s="17"/>
      <c r="Y13" s="17">
        <v>1.7506974753415901E-2</v>
      </c>
      <c r="Z13" s="17">
        <v>3.48676877505441E-2</v>
      </c>
      <c r="AA13" s="17">
        <v>7.6732806189198602E-2</v>
      </c>
      <c r="AB13" s="17">
        <v>1.8722224376755098E-2</v>
      </c>
      <c r="AC13" s="17">
        <v>0</v>
      </c>
      <c r="AD13" s="17">
        <v>3.4930096622553503E-2</v>
      </c>
      <c r="AE13" s="17"/>
      <c r="AF13" s="17">
        <v>2.3927350501924901E-2</v>
      </c>
      <c r="AG13" s="17">
        <v>3.4871151175931203E-2</v>
      </c>
      <c r="AH13" s="17"/>
      <c r="AI13" s="17">
        <v>2.1123822088437098E-2</v>
      </c>
      <c r="AJ13" s="17">
        <v>3.5612798952365597E-2</v>
      </c>
      <c r="AK13" s="17">
        <v>1.36957945441446E-2</v>
      </c>
      <c r="AL13" s="17">
        <v>3.7105761790019703E-2</v>
      </c>
      <c r="AM13" s="17">
        <v>3.4823971487284798E-2</v>
      </c>
      <c r="AN13" s="17">
        <v>3.5281286533281803E-2</v>
      </c>
      <c r="AO13" s="17">
        <v>0</v>
      </c>
      <c r="AP13" s="17"/>
      <c r="AQ13" s="17">
        <v>1.09783773126132E-2</v>
      </c>
      <c r="AR13" s="17">
        <v>4.5175900481943101E-2</v>
      </c>
      <c r="AS13" s="17"/>
      <c r="AT13" s="17">
        <v>1.063961189263E-2</v>
      </c>
      <c r="AU13" s="17">
        <v>2.12207115046344E-2</v>
      </c>
      <c r="AV13" s="17">
        <v>5.0874999890566999E-2</v>
      </c>
      <c r="AW13" s="17"/>
      <c r="AX13" s="17">
        <v>2.6882914335864001E-2</v>
      </c>
      <c r="AY13" s="17">
        <v>2.95827149792879E-2</v>
      </c>
      <c r="AZ13" s="17"/>
      <c r="BA13" s="17">
        <v>2.9645998864405401E-2</v>
      </c>
      <c r="BB13" s="17">
        <v>1.09019299963384E-2</v>
      </c>
      <c r="BC13" s="17">
        <v>1.45211915826624E-2</v>
      </c>
      <c r="BD13" s="17">
        <v>4.5569776119729503E-2</v>
      </c>
      <c r="BE13" s="17">
        <v>9.4876580826637996E-2</v>
      </c>
      <c r="BF13" s="17"/>
      <c r="BG13" s="17">
        <v>1.54395664597502E-2</v>
      </c>
      <c r="BH13" s="17">
        <v>8.2043119195604794E-2</v>
      </c>
    </row>
    <row r="14" spans="2:60" x14ac:dyDescent="0.35">
      <c r="B14" s="18" t="s">
        <v>114</v>
      </c>
      <c r="C14" s="19">
        <v>3.0464883063662899E-2</v>
      </c>
      <c r="D14" s="19">
        <v>1.66122575078381E-2</v>
      </c>
      <c r="E14" s="19">
        <v>4.4130780789687497E-2</v>
      </c>
      <c r="F14" s="19"/>
      <c r="G14" s="19">
        <v>6.9092934555168503E-2</v>
      </c>
      <c r="H14" s="19">
        <v>2.3796984036923E-2</v>
      </c>
      <c r="I14" s="19">
        <v>0</v>
      </c>
      <c r="J14" s="19">
        <v>4.2174926411911499E-2</v>
      </c>
      <c r="K14" s="19">
        <v>3.9723479072864498E-2</v>
      </c>
      <c r="L14" s="19">
        <v>2.33080290195079E-2</v>
      </c>
      <c r="M14" s="19"/>
      <c r="N14" s="19">
        <v>4.38682168276779E-2</v>
      </c>
      <c r="O14" s="19">
        <v>5.6937728417429299E-2</v>
      </c>
      <c r="P14" s="19">
        <v>1.48014513279652E-2</v>
      </c>
      <c r="Q14" s="19">
        <v>6.5572170189901798E-3</v>
      </c>
      <c r="R14" s="19">
        <v>0</v>
      </c>
      <c r="S14" s="19"/>
      <c r="T14" s="19">
        <v>1.8785335817481302E-2</v>
      </c>
      <c r="U14" s="19">
        <v>4.0238488736495097E-2</v>
      </c>
      <c r="V14" s="19">
        <v>2.96972188012882E-2</v>
      </c>
      <c r="W14" s="19">
        <v>3.1153301548476401E-2</v>
      </c>
      <c r="X14" s="19"/>
      <c r="Y14" s="19">
        <v>4.3761746271539601E-2</v>
      </c>
      <c r="Z14" s="19">
        <v>2.1602496399615499E-2</v>
      </c>
      <c r="AA14" s="19">
        <v>5.8641709145801198E-2</v>
      </c>
      <c r="AB14" s="19">
        <v>1.2815521572433399E-2</v>
      </c>
      <c r="AC14" s="19">
        <v>0</v>
      </c>
      <c r="AD14" s="19">
        <v>3.5297472867711399E-2</v>
      </c>
      <c r="AE14" s="19"/>
      <c r="AF14" s="19">
        <v>2.8299186998621498E-2</v>
      </c>
      <c r="AG14" s="19">
        <v>3.4265717124329902E-2</v>
      </c>
      <c r="AH14" s="19"/>
      <c r="AI14" s="19">
        <v>0.119137831688332</v>
      </c>
      <c r="AJ14" s="19">
        <v>4.1924737944637198E-2</v>
      </c>
      <c r="AK14" s="19">
        <v>1.879986350694E-2</v>
      </c>
      <c r="AL14" s="19">
        <v>2.0547770113944899E-2</v>
      </c>
      <c r="AM14" s="19">
        <v>1.1549184480625399E-2</v>
      </c>
      <c r="AN14" s="19">
        <v>2.3206802922656901E-2</v>
      </c>
      <c r="AO14" s="19">
        <v>0</v>
      </c>
      <c r="AP14" s="19"/>
      <c r="AQ14" s="19">
        <v>2.6624497527166401E-2</v>
      </c>
      <c r="AR14" s="19">
        <v>1.4318734637765999E-2</v>
      </c>
      <c r="AS14" s="19"/>
      <c r="AT14" s="19">
        <v>1.1561495216608E-2</v>
      </c>
      <c r="AU14" s="19">
        <v>3.7144059438305101E-2</v>
      </c>
      <c r="AV14" s="19">
        <v>1.39665906486557E-2</v>
      </c>
      <c r="AW14" s="19"/>
      <c r="AX14" s="19">
        <v>3.3516844581922701E-2</v>
      </c>
      <c r="AY14" s="19">
        <v>2.9418007292689799E-2</v>
      </c>
      <c r="AZ14" s="19"/>
      <c r="BA14" s="19">
        <v>2.6456536301627E-2</v>
      </c>
      <c r="BB14" s="19">
        <v>2.02675740952309E-2</v>
      </c>
      <c r="BC14" s="19">
        <v>2.1502952432422801E-2</v>
      </c>
      <c r="BD14" s="19">
        <v>0</v>
      </c>
      <c r="BE14" s="19">
        <v>7.2557970416303897E-3</v>
      </c>
      <c r="BF14" s="19"/>
      <c r="BG14" s="19">
        <v>2.1765821929043701E-2</v>
      </c>
      <c r="BH14" s="19">
        <v>5.3672748895696896E-3</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205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0.39950585205733102</v>
      </c>
      <c r="D9" s="17">
        <v>0.38635003560879999</v>
      </c>
      <c r="E9" s="17">
        <v>0.406080108861469</v>
      </c>
      <c r="F9" s="17"/>
      <c r="G9" s="17">
        <v>0.39101250327266501</v>
      </c>
      <c r="H9" s="17">
        <v>0.35202376172275202</v>
      </c>
      <c r="I9" s="17">
        <v>0.44016311481666798</v>
      </c>
      <c r="J9" s="17">
        <v>0.41421839955900802</v>
      </c>
      <c r="K9" s="17">
        <v>0.35844150406490799</v>
      </c>
      <c r="L9" s="17">
        <v>0.43858466183199402</v>
      </c>
      <c r="M9" s="17"/>
      <c r="N9" s="17">
        <v>0.44467058752042299</v>
      </c>
      <c r="O9" s="17">
        <v>0.44120254377044599</v>
      </c>
      <c r="P9" s="17">
        <v>0.37672181654494702</v>
      </c>
      <c r="Q9" s="17">
        <v>0.35136817023733202</v>
      </c>
      <c r="R9" s="17">
        <v>0.35088469709239101</v>
      </c>
      <c r="S9" s="17"/>
      <c r="T9" s="17">
        <v>0.41463874871252099</v>
      </c>
      <c r="U9" s="17">
        <v>0.39764356035683901</v>
      </c>
      <c r="V9" s="17">
        <v>0.40587835636076902</v>
      </c>
      <c r="W9" s="17">
        <v>0.38069392093111698</v>
      </c>
      <c r="X9" s="17"/>
      <c r="Y9" s="17">
        <v>0.39758516148833301</v>
      </c>
      <c r="Z9" s="17">
        <v>0.34592672759640902</v>
      </c>
      <c r="AA9" s="17">
        <v>0.463605993447951</v>
      </c>
      <c r="AB9" s="17">
        <v>0.52064423083434297</v>
      </c>
      <c r="AC9" s="17">
        <v>0.457000529811948</v>
      </c>
      <c r="AD9" s="17">
        <v>0.44058583289243702</v>
      </c>
      <c r="AE9" s="17"/>
      <c r="AF9" s="17">
        <v>0.40548703053915702</v>
      </c>
      <c r="AG9" s="17">
        <v>0.39489531388037402</v>
      </c>
      <c r="AH9" s="17"/>
      <c r="AI9" s="17">
        <v>0.36192979911114898</v>
      </c>
      <c r="AJ9" s="17">
        <v>0.43488048127908802</v>
      </c>
      <c r="AK9" s="17">
        <v>0.39394340054341898</v>
      </c>
      <c r="AL9" s="17">
        <v>0.37185156320384899</v>
      </c>
      <c r="AM9" s="17">
        <v>0.401612308847415</v>
      </c>
      <c r="AN9" s="17">
        <v>0.40117371743522501</v>
      </c>
      <c r="AO9" s="17">
        <v>0.30321448626806802</v>
      </c>
      <c r="AP9" s="17"/>
      <c r="AQ9" s="17">
        <v>0.44422493655730899</v>
      </c>
      <c r="AR9" s="17">
        <v>0.36836217370075802</v>
      </c>
      <c r="AS9" s="17"/>
      <c r="AT9" s="17">
        <v>0.49201487154711199</v>
      </c>
      <c r="AU9" s="17">
        <v>0.35657940512650099</v>
      </c>
      <c r="AV9" s="17">
        <v>0.38941858155944498</v>
      </c>
      <c r="AW9" s="17"/>
      <c r="AX9" s="17">
        <v>0.44050728305853698</v>
      </c>
      <c r="AY9" s="17">
        <v>0.38544164959816601</v>
      </c>
      <c r="AZ9" s="17"/>
      <c r="BA9" s="17">
        <v>0.435502613431833</v>
      </c>
      <c r="BB9" s="17">
        <v>0.44678046359734702</v>
      </c>
      <c r="BC9" s="17">
        <v>0.369860348629372</v>
      </c>
      <c r="BD9" s="17">
        <v>0.40885345191256101</v>
      </c>
      <c r="BE9" s="17">
        <v>0.43807030655592599</v>
      </c>
      <c r="BF9" s="17"/>
      <c r="BG9" s="17">
        <v>0.44405027814507803</v>
      </c>
      <c r="BH9" s="17">
        <v>0.43046581088288599</v>
      </c>
    </row>
    <row r="10" spans="2:60" x14ac:dyDescent="0.35">
      <c r="B10" s="18" t="s">
        <v>177</v>
      </c>
      <c r="C10" s="17">
        <v>0.35598870555257101</v>
      </c>
      <c r="D10" s="17">
        <v>0.37087888799170299</v>
      </c>
      <c r="E10" s="17">
        <v>0.34705099583674098</v>
      </c>
      <c r="F10" s="17"/>
      <c r="G10" s="17">
        <v>0.28556602606985798</v>
      </c>
      <c r="H10" s="17">
        <v>0.32424214457156297</v>
      </c>
      <c r="I10" s="17">
        <v>0.30703877670471003</v>
      </c>
      <c r="J10" s="17">
        <v>0.41061419119193898</v>
      </c>
      <c r="K10" s="17">
        <v>0.35191271321376999</v>
      </c>
      <c r="L10" s="17">
        <v>0.42375909846274901</v>
      </c>
      <c r="M10" s="17"/>
      <c r="N10" s="17">
        <v>0.26669643064916998</v>
      </c>
      <c r="O10" s="17">
        <v>0.324351707685753</v>
      </c>
      <c r="P10" s="17">
        <v>0.39459254384845599</v>
      </c>
      <c r="Q10" s="17">
        <v>0.41434608298544801</v>
      </c>
      <c r="R10" s="17">
        <v>0.41157772535827702</v>
      </c>
      <c r="S10" s="17"/>
      <c r="T10" s="17">
        <v>0.33072107645071402</v>
      </c>
      <c r="U10" s="17">
        <v>0.40764202550056999</v>
      </c>
      <c r="V10" s="17">
        <v>0.32887665939885002</v>
      </c>
      <c r="W10" s="17">
        <v>0.37236157082666199</v>
      </c>
      <c r="X10" s="17"/>
      <c r="Y10" s="17">
        <v>0.34779301069523599</v>
      </c>
      <c r="Z10" s="17">
        <v>0.39325760255037001</v>
      </c>
      <c r="AA10" s="17">
        <v>0.35791615031296797</v>
      </c>
      <c r="AB10" s="17">
        <v>0.30679425383863501</v>
      </c>
      <c r="AC10" s="17">
        <v>0.40633600809454701</v>
      </c>
      <c r="AD10" s="17">
        <v>0.289874817515334</v>
      </c>
      <c r="AE10" s="17"/>
      <c r="AF10" s="17">
        <v>0.36716702838404203</v>
      </c>
      <c r="AG10" s="17">
        <v>0.34031828963342498</v>
      </c>
      <c r="AH10" s="17"/>
      <c r="AI10" s="17">
        <v>0.247636988988859</v>
      </c>
      <c r="AJ10" s="17">
        <v>0.30954522062918499</v>
      </c>
      <c r="AK10" s="17">
        <v>0.361989659041274</v>
      </c>
      <c r="AL10" s="17">
        <v>0.40222935013925698</v>
      </c>
      <c r="AM10" s="17">
        <v>0.374964376330783</v>
      </c>
      <c r="AN10" s="17">
        <v>0.42077923539726703</v>
      </c>
      <c r="AO10" s="17">
        <v>0.46493060110046702</v>
      </c>
      <c r="AP10" s="17"/>
      <c r="AQ10" s="17">
        <v>0.35095519127938102</v>
      </c>
      <c r="AR10" s="17">
        <v>0.37672824544571198</v>
      </c>
      <c r="AS10" s="17"/>
      <c r="AT10" s="17">
        <v>0.33304600811757801</v>
      </c>
      <c r="AU10" s="17">
        <v>0.369671958216365</v>
      </c>
      <c r="AV10" s="17">
        <v>0.36355302828047498</v>
      </c>
      <c r="AW10" s="17"/>
      <c r="AX10" s="17">
        <v>0.35297629257199598</v>
      </c>
      <c r="AY10" s="17">
        <v>0.35702201548870799</v>
      </c>
      <c r="AZ10" s="17"/>
      <c r="BA10" s="17">
        <v>0.33783246379173698</v>
      </c>
      <c r="BB10" s="17">
        <v>0.33809321341825299</v>
      </c>
      <c r="BC10" s="17">
        <v>0.37592447507169102</v>
      </c>
      <c r="BD10" s="17">
        <v>0.31283732516926099</v>
      </c>
      <c r="BE10" s="17">
        <v>0.40481331604811599</v>
      </c>
      <c r="BF10" s="17"/>
      <c r="BG10" s="17">
        <v>0.338030090143289</v>
      </c>
      <c r="BH10" s="17">
        <v>0.38087401685936401</v>
      </c>
    </row>
    <row r="11" spans="2:60" ht="29" x14ac:dyDescent="0.35">
      <c r="B11" s="18" t="s">
        <v>178</v>
      </c>
      <c r="C11" s="17">
        <v>0.146522580214628</v>
      </c>
      <c r="D11" s="17">
        <v>0.162385164296178</v>
      </c>
      <c r="E11" s="17">
        <v>0.13355794112434999</v>
      </c>
      <c r="F11" s="17"/>
      <c r="G11" s="17">
        <v>0.15245727082263</v>
      </c>
      <c r="H11" s="17">
        <v>0.168649786996246</v>
      </c>
      <c r="I11" s="17">
        <v>0.15303627652181201</v>
      </c>
      <c r="J11" s="17">
        <v>0.12814728126465799</v>
      </c>
      <c r="K11" s="17">
        <v>0.189583492993189</v>
      </c>
      <c r="L11" s="17">
        <v>9.6659457498276799E-2</v>
      </c>
      <c r="M11" s="17"/>
      <c r="N11" s="17">
        <v>0.174542474446123</v>
      </c>
      <c r="O11" s="17">
        <v>0.102624263196051</v>
      </c>
      <c r="P11" s="17">
        <v>0.15009434200944</v>
      </c>
      <c r="Q11" s="17">
        <v>0.14760678879214101</v>
      </c>
      <c r="R11" s="17">
        <v>0.18606392074397399</v>
      </c>
      <c r="S11" s="17"/>
      <c r="T11" s="17">
        <v>0.15659610078764499</v>
      </c>
      <c r="U11" s="17">
        <v>0.119059286999135</v>
      </c>
      <c r="V11" s="17">
        <v>0.168306103530944</v>
      </c>
      <c r="W11" s="17">
        <v>0.12819326226939201</v>
      </c>
      <c r="X11" s="17"/>
      <c r="Y11" s="17">
        <v>0.160458243106919</v>
      </c>
      <c r="Z11" s="17">
        <v>0.15830739086917001</v>
      </c>
      <c r="AA11" s="17">
        <v>0.10376416587659799</v>
      </c>
      <c r="AB11" s="17">
        <v>8.7390450354591698E-2</v>
      </c>
      <c r="AC11" s="17">
        <v>0.13666346209350499</v>
      </c>
      <c r="AD11" s="17">
        <v>0.14307965921633001</v>
      </c>
      <c r="AE11" s="17"/>
      <c r="AF11" s="17">
        <v>0.137030916328687</v>
      </c>
      <c r="AG11" s="17">
        <v>0.153588145553302</v>
      </c>
      <c r="AH11" s="17"/>
      <c r="AI11" s="17">
        <v>0.18892250470278901</v>
      </c>
      <c r="AJ11" s="17">
        <v>0.169020982042762</v>
      </c>
      <c r="AK11" s="17">
        <v>0.101832692797226</v>
      </c>
      <c r="AL11" s="17">
        <v>0.119093331718964</v>
      </c>
      <c r="AM11" s="17">
        <v>0.167929444849444</v>
      </c>
      <c r="AN11" s="17">
        <v>0.13689911760669099</v>
      </c>
      <c r="AO11" s="17">
        <v>0.132279299671826</v>
      </c>
      <c r="AP11" s="17"/>
      <c r="AQ11" s="17">
        <v>0.13453632243337901</v>
      </c>
      <c r="AR11" s="17">
        <v>0.14659606685947299</v>
      </c>
      <c r="AS11" s="17"/>
      <c r="AT11" s="17">
        <v>0.13091476731827401</v>
      </c>
      <c r="AU11" s="17">
        <v>0.18653565419103499</v>
      </c>
      <c r="AV11" s="17">
        <v>0.11723653900103601</v>
      </c>
      <c r="AW11" s="17"/>
      <c r="AX11" s="17">
        <v>0.13263253275130099</v>
      </c>
      <c r="AY11" s="17">
        <v>0.15128710757187699</v>
      </c>
      <c r="AZ11" s="17"/>
      <c r="BA11" s="17">
        <v>0.10846139169041399</v>
      </c>
      <c r="BB11" s="17">
        <v>0.13906735917316401</v>
      </c>
      <c r="BC11" s="17">
        <v>0.153494039945513</v>
      </c>
      <c r="BD11" s="17">
        <v>0.16157859425816401</v>
      </c>
      <c r="BE11" s="17">
        <v>0.11412942705037001</v>
      </c>
      <c r="BF11" s="17"/>
      <c r="BG11" s="17">
        <v>0.13165814855698299</v>
      </c>
      <c r="BH11" s="17">
        <v>0.12647938706918199</v>
      </c>
    </row>
    <row r="12" spans="2:60" x14ac:dyDescent="0.35">
      <c r="B12" s="18" t="s">
        <v>179</v>
      </c>
      <c r="C12" s="17">
        <v>4.2868776697031298E-2</v>
      </c>
      <c r="D12" s="17">
        <v>4.9672103166871401E-2</v>
      </c>
      <c r="E12" s="17">
        <v>3.6102911696938203E-2</v>
      </c>
      <c r="F12" s="17"/>
      <c r="G12" s="17">
        <v>9.6157635435204405E-2</v>
      </c>
      <c r="H12" s="17">
        <v>6.42055567736841E-2</v>
      </c>
      <c r="I12" s="17">
        <v>3.5601758552657001E-2</v>
      </c>
      <c r="J12" s="17">
        <v>1.7003178240720802E-2</v>
      </c>
      <c r="K12" s="17">
        <v>4.7487273109144003E-2</v>
      </c>
      <c r="L12" s="17">
        <v>1.5719684554147899E-2</v>
      </c>
      <c r="M12" s="17"/>
      <c r="N12" s="17">
        <v>4.5460808845781797E-2</v>
      </c>
      <c r="O12" s="17">
        <v>3.4088017971286202E-2</v>
      </c>
      <c r="P12" s="17">
        <v>4.6775217942508197E-2</v>
      </c>
      <c r="Q12" s="17">
        <v>5.2394700561228198E-2</v>
      </c>
      <c r="R12" s="17">
        <v>3.5153335496602801E-2</v>
      </c>
      <c r="S12" s="17"/>
      <c r="T12" s="17">
        <v>4.8281712746577103E-2</v>
      </c>
      <c r="U12" s="17">
        <v>3.5157462031124402E-2</v>
      </c>
      <c r="V12" s="17">
        <v>3.24430357929653E-2</v>
      </c>
      <c r="W12" s="17">
        <v>6.2651436660791704E-2</v>
      </c>
      <c r="X12" s="17"/>
      <c r="Y12" s="17">
        <v>3.8381035097909501E-2</v>
      </c>
      <c r="Z12" s="17">
        <v>4.8953911486267897E-2</v>
      </c>
      <c r="AA12" s="17">
        <v>3.6824944870278799E-2</v>
      </c>
      <c r="AB12" s="17">
        <v>4.4497304413685899E-2</v>
      </c>
      <c r="AC12" s="17">
        <v>0</v>
      </c>
      <c r="AD12" s="17">
        <v>3.9867991900437098E-2</v>
      </c>
      <c r="AE12" s="17"/>
      <c r="AF12" s="17">
        <v>3.78701425490474E-2</v>
      </c>
      <c r="AG12" s="17">
        <v>5.0969788580102697E-2</v>
      </c>
      <c r="AH12" s="17"/>
      <c r="AI12" s="17">
        <v>4.2276878839333197E-2</v>
      </c>
      <c r="AJ12" s="17">
        <v>3.5991869608469902E-2</v>
      </c>
      <c r="AK12" s="17">
        <v>5.8860715949032603E-2</v>
      </c>
      <c r="AL12" s="17">
        <v>5.7142119289742999E-2</v>
      </c>
      <c r="AM12" s="17">
        <v>3.4809409680652E-2</v>
      </c>
      <c r="AN12" s="17">
        <v>1.8782602864491502E-2</v>
      </c>
      <c r="AO12" s="17">
        <v>7.2624279063588995E-2</v>
      </c>
      <c r="AP12" s="17"/>
      <c r="AQ12" s="17">
        <v>2.3477654175771301E-2</v>
      </c>
      <c r="AR12" s="17">
        <v>6.1452645698972498E-2</v>
      </c>
      <c r="AS12" s="17"/>
      <c r="AT12" s="17">
        <v>7.6408505824528796E-3</v>
      </c>
      <c r="AU12" s="17">
        <v>3.42494717749715E-2</v>
      </c>
      <c r="AV12" s="17">
        <v>8.1448504967956206E-2</v>
      </c>
      <c r="AW12" s="17"/>
      <c r="AX12" s="17">
        <v>2.6815052454770501E-2</v>
      </c>
      <c r="AY12" s="17">
        <v>4.8375482742489102E-2</v>
      </c>
      <c r="AZ12" s="17"/>
      <c r="BA12" s="17">
        <v>5.0936561904142197E-2</v>
      </c>
      <c r="BB12" s="17">
        <v>5.0999654294300097E-2</v>
      </c>
      <c r="BC12" s="17">
        <v>4.7274305518503403E-2</v>
      </c>
      <c r="BD12" s="17">
        <v>4.2430081134034903E-2</v>
      </c>
      <c r="BE12" s="17">
        <v>6.0610133046073199E-3</v>
      </c>
      <c r="BF12" s="17"/>
      <c r="BG12" s="17">
        <v>5.09843806452243E-2</v>
      </c>
      <c r="BH12" s="17">
        <v>1.5527070562217599E-2</v>
      </c>
    </row>
    <row r="13" spans="2:60" x14ac:dyDescent="0.35">
      <c r="B13" s="18" t="s">
        <v>180</v>
      </c>
      <c r="C13" s="17">
        <v>2.9557637349036301E-2</v>
      </c>
      <c r="D13" s="17">
        <v>1.4351928923038101E-2</v>
      </c>
      <c r="E13" s="17">
        <v>4.4500926295256697E-2</v>
      </c>
      <c r="F13" s="17"/>
      <c r="G13" s="17">
        <v>4.7145538917578798E-2</v>
      </c>
      <c r="H13" s="17">
        <v>4.3796261668236497E-2</v>
      </c>
      <c r="I13" s="17">
        <v>3.2402829768680003E-2</v>
      </c>
      <c r="J13" s="17">
        <v>4.7278636043296103E-3</v>
      </c>
      <c r="K13" s="17">
        <v>4.4080593412571097E-2</v>
      </c>
      <c r="L13" s="17">
        <v>1.14760693674306E-2</v>
      </c>
      <c r="M13" s="17"/>
      <c r="N13" s="17">
        <v>2.1041624646465099E-2</v>
      </c>
      <c r="O13" s="17">
        <v>6.51855014807044E-2</v>
      </c>
      <c r="P13" s="17">
        <v>1.9377703224365401E-2</v>
      </c>
      <c r="Q13" s="17">
        <v>2.7727040404861299E-2</v>
      </c>
      <c r="R13" s="17">
        <v>7.2012230300911601E-3</v>
      </c>
      <c r="S13" s="17"/>
      <c r="T13" s="17">
        <v>2.8823895101845999E-2</v>
      </c>
      <c r="U13" s="17">
        <v>2.70573392969354E-2</v>
      </c>
      <c r="V13" s="17">
        <v>3.26551222483729E-2</v>
      </c>
      <c r="W13" s="17">
        <v>2.71989070401778E-2</v>
      </c>
      <c r="X13" s="17"/>
      <c r="Y13" s="17">
        <v>4.10943542657441E-2</v>
      </c>
      <c r="Z13" s="17">
        <v>2.22163293986656E-2</v>
      </c>
      <c r="AA13" s="17">
        <v>1.8059253542204799E-2</v>
      </c>
      <c r="AB13" s="17">
        <v>1.4879213824878199E-2</v>
      </c>
      <c r="AC13" s="17">
        <v>0</v>
      </c>
      <c r="AD13" s="17">
        <v>4.6057987114182103E-2</v>
      </c>
      <c r="AE13" s="17"/>
      <c r="AF13" s="17">
        <v>2.84712511206788E-2</v>
      </c>
      <c r="AG13" s="17">
        <v>3.1813608110712002E-2</v>
      </c>
      <c r="AH13" s="17"/>
      <c r="AI13" s="17">
        <v>8.4733540720485404E-2</v>
      </c>
      <c r="AJ13" s="17">
        <v>1.14809667151728E-2</v>
      </c>
      <c r="AK13" s="17">
        <v>5.46337774336823E-2</v>
      </c>
      <c r="AL13" s="17">
        <v>2.9192413218132599E-2</v>
      </c>
      <c r="AM13" s="17">
        <v>1.6867413613954101E-2</v>
      </c>
      <c r="AN13" s="17">
        <v>1.34094112804402E-2</v>
      </c>
      <c r="AO13" s="17">
        <v>2.6951333896049302E-2</v>
      </c>
      <c r="AP13" s="17"/>
      <c r="AQ13" s="17">
        <v>2.0624294903680101E-2</v>
      </c>
      <c r="AR13" s="17">
        <v>2.8277614276053499E-2</v>
      </c>
      <c r="AS13" s="17"/>
      <c r="AT13" s="17">
        <v>1.1890964345376599E-2</v>
      </c>
      <c r="AU13" s="17">
        <v>2.5527958583018501E-2</v>
      </c>
      <c r="AV13" s="17">
        <v>2.9453575421449E-2</v>
      </c>
      <c r="AW13" s="17"/>
      <c r="AX13" s="17">
        <v>2.8594856134475499E-2</v>
      </c>
      <c r="AY13" s="17">
        <v>2.9887888015776801E-2</v>
      </c>
      <c r="AZ13" s="17"/>
      <c r="BA13" s="17">
        <v>5.8417716195968201E-2</v>
      </c>
      <c r="BB13" s="17">
        <v>1.2878700252643101E-2</v>
      </c>
      <c r="BC13" s="17">
        <v>1.5678622466410299E-2</v>
      </c>
      <c r="BD13" s="17">
        <v>7.4300547525979199E-2</v>
      </c>
      <c r="BE13" s="17">
        <v>3.6925937040981002E-2</v>
      </c>
      <c r="BF13" s="17"/>
      <c r="BG13" s="17">
        <v>2.39029608177736E-2</v>
      </c>
      <c r="BH13" s="17">
        <v>4.6653714626350103E-2</v>
      </c>
    </row>
    <row r="14" spans="2:60" x14ac:dyDescent="0.35">
      <c r="B14" s="18" t="s">
        <v>114</v>
      </c>
      <c r="C14" s="19">
        <v>2.55564481294034E-2</v>
      </c>
      <c r="D14" s="19">
        <v>1.6361880013408998E-2</v>
      </c>
      <c r="E14" s="19">
        <v>3.2707116185245501E-2</v>
      </c>
      <c r="F14" s="19"/>
      <c r="G14" s="19">
        <v>2.76610254820637E-2</v>
      </c>
      <c r="H14" s="19">
        <v>4.70824882675175E-2</v>
      </c>
      <c r="I14" s="19">
        <v>3.1757243635473699E-2</v>
      </c>
      <c r="J14" s="19">
        <v>2.5289086139344202E-2</v>
      </c>
      <c r="K14" s="19">
        <v>8.4944232064171205E-3</v>
      </c>
      <c r="L14" s="19">
        <v>1.38010282854022E-2</v>
      </c>
      <c r="M14" s="19"/>
      <c r="N14" s="19">
        <v>4.7588073892036502E-2</v>
      </c>
      <c r="O14" s="19">
        <v>3.2547965895759902E-2</v>
      </c>
      <c r="P14" s="19">
        <v>1.2438376430284399E-2</v>
      </c>
      <c r="Q14" s="19">
        <v>6.5572170189901798E-3</v>
      </c>
      <c r="R14" s="19">
        <v>9.1190982786638793E-3</v>
      </c>
      <c r="S14" s="19"/>
      <c r="T14" s="19">
        <v>2.0938466200697399E-2</v>
      </c>
      <c r="U14" s="19">
        <v>1.34403258153963E-2</v>
      </c>
      <c r="V14" s="19">
        <v>3.18407226680993E-2</v>
      </c>
      <c r="W14" s="19">
        <v>2.8900902271859701E-2</v>
      </c>
      <c r="X14" s="19"/>
      <c r="Y14" s="19">
        <v>1.46881953458583E-2</v>
      </c>
      <c r="Z14" s="19">
        <v>3.1338038099117303E-2</v>
      </c>
      <c r="AA14" s="19">
        <v>1.9829491949999601E-2</v>
      </c>
      <c r="AB14" s="19">
        <v>2.5794546733866199E-2</v>
      </c>
      <c r="AC14" s="19">
        <v>0</v>
      </c>
      <c r="AD14" s="19">
        <v>4.0533711361279902E-2</v>
      </c>
      <c r="AE14" s="19"/>
      <c r="AF14" s="19">
        <v>2.39736310783881E-2</v>
      </c>
      <c r="AG14" s="19">
        <v>2.84148542420842E-2</v>
      </c>
      <c r="AH14" s="19"/>
      <c r="AI14" s="19">
        <v>7.4500287637383603E-2</v>
      </c>
      <c r="AJ14" s="19">
        <v>3.9080479725322699E-2</v>
      </c>
      <c r="AK14" s="19">
        <v>2.8739754235366701E-2</v>
      </c>
      <c r="AL14" s="19">
        <v>2.0491222430054801E-2</v>
      </c>
      <c r="AM14" s="19">
        <v>3.8170466777525999E-3</v>
      </c>
      <c r="AN14" s="19">
        <v>8.9559154158853505E-3</v>
      </c>
      <c r="AO14" s="19">
        <v>0</v>
      </c>
      <c r="AP14" s="19"/>
      <c r="AQ14" s="19">
        <v>2.6181600650480401E-2</v>
      </c>
      <c r="AR14" s="19">
        <v>1.8583254019030899E-2</v>
      </c>
      <c r="AS14" s="19"/>
      <c r="AT14" s="19">
        <v>2.4492538089207198E-2</v>
      </c>
      <c r="AU14" s="19">
        <v>2.74355521081091E-2</v>
      </c>
      <c r="AV14" s="19">
        <v>1.8889770769639599E-2</v>
      </c>
      <c r="AW14" s="19"/>
      <c r="AX14" s="19">
        <v>1.8473983028920098E-2</v>
      </c>
      <c r="AY14" s="19">
        <v>2.7985856582982398E-2</v>
      </c>
      <c r="AZ14" s="19"/>
      <c r="BA14" s="19">
        <v>8.8492529859051094E-3</v>
      </c>
      <c r="BB14" s="19">
        <v>1.21806092642917E-2</v>
      </c>
      <c r="BC14" s="19">
        <v>3.7768208368510199E-2</v>
      </c>
      <c r="BD14" s="19">
        <v>0</v>
      </c>
      <c r="BE14" s="19">
        <v>0</v>
      </c>
      <c r="BF14" s="19"/>
      <c r="BG14" s="19">
        <v>1.1374141691652E-2</v>
      </c>
      <c r="BH14" s="19">
        <v>0</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206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0.372304303926142</v>
      </c>
      <c r="D9" s="17">
        <v>0.35027672307601698</v>
      </c>
      <c r="E9" s="17">
        <v>0.38494066888629402</v>
      </c>
      <c r="F9" s="17"/>
      <c r="G9" s="17">
        <v>0.37574758880784098</v>
      </c>
      <c r="H9" s="17">
        <v>0.31148587688534402</v>
      </c>
      <c r="I9" s="17">
        <v>0.40789864777400298</v>
      </c>
      <c r="J9" s="17">
        <v>0.38210528514828501</v>
      </c>
      <c r="K9" s="17">
        <v>0.36272169944508198</v>
      </c>
      <c r="L9" s="17">
        <v>0.39933390116644901</v>
      </c>
      <c r="M9" s="17"/>
      <c r="N9" s="17">
        <v>0.43407762726137</v>
      </c>
      <c r="O9" s="17">
        <v>0.43553336887649202</v>
      </c>
      <c r="P9" s="17">
        <v>0.326957825274658</v>
      </c>
      <c r="Q9" s="17">
        <v>0.306956257510695</v>
      </c>
      <c r="R9" s="17">
        <v>0.34076113575458</v>
      </c>
      <c r="S9" s="17"/>
      <c r="T9" s="17">
        <v>0.441233713670457</v>
      </c>
      <c r="U9" s="17">
        <v>0.352991215053929</v>
      </c>
      <c r="V9" s="17">
        <v>0.34314648206473902</v>
      </c>
      <c r="W9" s="17">
        <v>0.38966805675423699</v>
      </c>
      <c r="X9" s="17"/>
      <c r="Y9" s="17">
        <v>0.42319893311233803</v>
      </c>
      <c r="Z9" s="17">
        <v>0.31011981635590902</v>
      </c>
      <c r="AA9" s="17">
        <v>0.41217905212226602</v>
      </c>
      <c r="AB9" s="17">
        <v>0.367199050832625</v>
      </c>
      <c r="AC9" s="17">
        <v>0.285804602751699</v>
      </c>
      <c r="AD9" s="17">
        <v>0.45017071893872801</v>
      </c>
      <c r="AE9" s="17"/>
      <c r="AF9" s="17">
        <v>0.361995498697398</v>
      </c>
      <c r="AG9" s="17">
        <v>0.38759083722946902</v>
      </c>
      <c r="AH9" s="17"/>
      <c r="AI9" s="17">
        <v>0.37503250488913997</v>
      </c>
      <c r="AJ9" s="17">
        <v>0.370233798718902</v>
      </c>
      <c r="AK9" s="17">
        <v>0.377640215769392</v>
      </c>
      <c r="AL9" s="17">
        <v>0.31110637503370703</v>
      </c>
      <c r="AM9" s="17">
        <v>0.37284282942019997</v>
      </c>
      <c r="AN9" s="17">
        <v>0.42389582656782998</v>
      </c>
      <c r="AO9" s="17">
        <v>0.415588788261053</v>
      </c>
      <c r="AP9" s="17"/>
      <c r="AQ9" s="17">
        <v>0.528839684075742</v>
      </c>
      <c r="AR9" s="17">
        <v>0.21318725384273299</v>
      </c>
      <c r="AS9" s="17"/>
      <c r="AT9" s="17">
        <v>0.60813282504633703</v>
      </c>
      <c r="AU9" s="17">
        <v>0.34553244922345899</v>
      </c>
      <c r="AV9" s="17">
        <v>0.23123259035528301</v>
      </c>
      <c r="AW9" s="17"/>
      <c r="AX9" s="17">
        <v>0.39329737207089499</v>
      </c>
      <c r="AY9" s="17">
        <v>0.36510331719428402</v>
      </c>
      <c r="AZ9" s="17"/>
      <c r="BA9" s="17">
        <v>0.43589219825819298</v>
      </c>
      <c r="BB9" s="17">
        <v>0.46715639400956599</v>
      </c>
      <c r="BC9" s="17">
        <v>0.39625749921861703</v>
      </c>
      <c r="BD9" s="17">
        <v>0.34412404097962201</v>
      </c>
      <c r="BE9" s="17">
        <v>9.5148325788552104E-2</v>
      </c>
      <c r="BF9" s="17"/>
      <c r="BG9" s="17">
        <v>0.459587836956174</v>
      </c>
      <c r="BH9" s="17">
        <v>0.15995115182761099</v>
      </c>
    </row>
    <row r="10" spans="2:60" x14ac:dyDescent="0.35">
      <c r="B10" s="18" t="s">
        <v>177</v>
      </c>
      <c r="C10" s="17">
        <v>0.28611302491190599</v>
      </c>
      <c r="D10" s="17">
        <v>0.289850793406142</v>
      </c>
      <c r="E10" s="17">
        <v>0.286780616501288</v>
      </c>
      <c r="F10" s="17"/>
      <c r="G10" s="17">
        <v>0.27479812710486501</v>
      </c>
      <c r="H10" s="17">
        <v>0.32995789949382298</v>
      </c>
      <c r="I10" s="17">
        <v>0.29985330972576901</v>
      </c>
      <c r="J10" s="17">
        <v>0.27245546296135498</v>
      </c>
      <c r="K10" s="17">
        <v>0.26938259707489698</v>
      </c>
      <c r="L10" s="17">
        <v>0.26483320573069202</v>
      </c>
      <c r="M10" s="17"/>
      <c r="N10" s="17">
        <v>0.26000480738095699</v>
      </c>
      <c r="O10" s="17">
        <v>0.26182622489231</v>
      </c>
      <c r="P10" s="17">
        <v>0.33975878896522299</v>
      </c>
      <c r="Q10" s="17">
        <v>0.291318702438432</v>
      </c>
      <c r="R10" s="17">
        <v>0.25251695851436401</v>
      </c>
      <c r="S10" s="17"/>
      <c r="T10" s="17">
        <v>0.28810036496969299</v>
      </c>
      <c r="U10" s="17">
        <v>0.24518652562891299</v>
      </c>
      <c r="V10" s="17">
        <v>0.31180350912598898</v>
      </c>
      <c r="W10" s="17">
        <v>0.27843675955110297</v>
      </c>
      <c r="X10" s="17"/>
      <c r="Y10" s="17">
        <v>0.28649373013320001</v>
      </c>
      <c r="Z10" s="17">
        <v>0.31182995519131501</v>
      </c>
      <c r="AA10" s="17">
        <v>0.35734657147237497</v>
      </c>
      <c r="AB10" s="17">
        <v>0.23197553481795999</v>
      </c>
      <c r="AC10" s="17">
        <v>0.47199245738824003</v>
      </c>
      <c r="AD10" s="17">
        <v>0.19856692994630201</v>
      </c>
      <c r="AE10" s="17"/>
      <c r="AF10" s="17">
        <v>0.309132651200411</v>
      </c>
      <c r="AG10" s="17">
        <v>0.25614559576301998</v>
      </c>
      <c r="AH10" s="17"/>
      <c r="AI10" s="17">
        <v>0.23389491738906401</v>
      </c>
      <c r="AJ10" s="17">
        <v>0.285898030817125</v>
      </c>
      <c r="AK10" s="17">
        <v>0.30128568028008401</v>
      </c>
      <c r="AL10" s="17">
        <v>0.33910126197989199</v>
      </c>
      <c r="AM10" s="17">
        <v>0.26766504532165802</v>
      </c>
      <c r="AN10" s="17">
        <v>0.26691060290055901</v>
      </c>
      <c r="AO10" s="17">
        <v>0.30319575301172502</v>
      </c>
      <c r="AP10" s="17"/>
      <c r="AQ10" s="17">
        <v>0.29915759505119199</v>
      </c>
      <c r="AR10" s="17">
        <v>0.28712837346254899</v>
      </c>
      <c r="AS10" s="17"/>
      <c r="AT10" s="17">
        <v>0.26917174010651901</v>
      </c>
      <c r="AU10" s="17">
        <v>0.32887422805625899</v>
      </c>
      <c r="AV10" s="17">
        <v>0.25887198191508798</v>
      </c>
      <c r="AW10" s="17"/>
      <c r="AX10" s="17">
        <v>0.254613895024904</v>
      </c>
      <c r="AY10" s="17">
        <v>0.29691777316582202</v>
      </c>
      <c r="AZ10" s="17"/>
      <c r="BA10" s="17">
        <v>0.29504809704190699</v>
      </c>
      <c r="BB10" s="17">
        <v>0.26521219070173502</v>
      </c>
      <c r="BC10" s="17">
        <v>0.352598996690553</v>
      </c>
      <c r="BD10" s="17">
        <v>0.31606918771173398</v>
      </c>
      <c r="BE10" s="17">
        <v>0.19927445663082699</v>
      </c>
      <c r="BF10" s="17"/>
      <c r="BG10" s="17">
        <v>0.27243498194738303</v>
      </c>
      <c r="BH10" s="17">
        <v>0.22967352038974201</v>
      </c>
    </row>
    <row r="11" spans="2:60" ht="29" x14ac:dyDescent="0.35">
      <c r="B11" s="18" t="s">
        <v>178</v>
      </c>
      <c r="C11" s="17">
        <v>0.168425948144483</v>
      </c>
      <c r="D11" s="17">
        <v>0.16395890189953999</v>
      </c>
      <c r="E11" s="17">
        <v>0.17517946726613101</v>
      </c>
      <c r="F11" s="17"/>
      <c r="G11" s="17">
        <v>0.16304600679167899</v>
      </c>
      <c r="H11" s="17">
        <v>0.18293425855122</v>
      </c>
      <c r="I11" s="17">
        <v>0.150306157498443</v>
      </c>
      <c r="J11" s="17">
        <v>0.202532433331814</v>
      </c>
      <c r="K11" s="17">
        <v>0.17922832131838001</v>
      </c>
      <c r="L11" s="17">
        <v>0.137904520993193</v>
      </c>
      <c r="M11" s="17"/>
      <c r="N11" s="17">
        <v>0.197867804795827</v>
      </c>
      <c r="O11" s="17">
        <v>0.13147417042851101</v>
      </c>
      <c r="P11" s="17">
        <v>0.14274838778056401</v>
      </c>
      <c r="Q11" s="17">
        <v>0.19550538959820599</v>
      </c>
      <c r="R11" s="17">
        <v>0.21478666971471</v>
      </c>
      <c r="S11" s="17"/>
      <c r="T11" s="17">
        <v>0.108235859841534</v>
      </c>
      <c r="U11" s="17">
        <v>0.204153788521587</v>
      </c>
      <c r="V11" s="17">
        <v>0.179170188452206</v>
      </c>
      <c r="W11" s="17">
        <v>0.16082295503445099</v>
      </c>
      <c r="X11" s="17"/>
      <c r="Y11" s="17">
        <v>0.15429636035529101</v>
      </c>
      <c r="Z11" s="17">
        <v>0.17860531408613201</v>
      </c>
      <c r="AA11" s="17">
        <v>8.8186120990571895E-2</v>
      </c>
      <c r="AB11" s="17">
        <v>0.20800630781246701</v>
      </c>
      <c r="AC11" s="17">
        <v>0.17477538516781599</v>
      </c>
      <c r="AD11" s="17">
        <v>0.16221852303331399</v>
      </c>
      <c r="AE11" s="17"/>
      <c r="AF11" s="17">
        <v>0.16829201307993899</v>
      </c>
      <c r="AG11" s="17">
        <v>0.164560608865953</v>
      </c>
      <c r="AH11" s="17"/>
      <c r="AI11" s="17">
        <v>0.15950813039097</v>
      </c>
      <c r="AJ11" s="17">
        <v>0.18811154864767399</v>
      </c>
      <c r="AK11" s="17">
        <v>0.174557253670692</v>
      </c>
      <c r="AL11" s="17">
        <v>0.166081719113125</v>
      </c>
      <c r="AM11" s="17">
        <v>0.153789972269464</v>
      </c>
      <c r="AN11" s="17">
        <v>0.152688467156815</v>
      </c>
      <c r="AO11" s="17">
        <v>0.14100222316837399</v>
      </c>
      <c r="AP11" s="17"/>
      <c r="AQ11" s="17">
        <v>0.108358467661576</v>
      </c>
      <c r="AR11" s="17">
        <v>0.22309365504928599</v>
      </c>
      <c r="AS11" s="17"/>
      <c r="AT11" s="17">
        <v>5.7519374476918302E-2</v>
      </c>
      <c r="AU11" s="17">
        <v>0.19505016105536499</v>
      </c>
      <c r="AV11" s="17">
        <v>0.22042558129624601</v>
      </c>
      <c r="AW11" s="17"/>
      <c r="AX11" s="17">
        <v>0.17460526258865</v>
      </c>
      <c r="AY11" s="17">
        <v>0.16630633604121101</v>
      </c>
      <c r="AZ11" s="17"/>
      <c r="BA11" s="17">
        <v>0.161004540317183</v>
      </c>
      <c r="BB11" s="17">
        <v>0.17129458724032601</v>
      </c>
      <c r="BC11" s="17">
        <v>0.156569810110297</v>
      </c>
      <c r="BD11" s="17">
        <v>0.186662446264243</v>
      </c>
      <c r="BE11" s="17">
        <v>0.17837524246554601</v>
      </c>
      <c r="BF11" s="17"/>
      <c r="BG11" s="17">
        <v>0.16880353300566001</v>
      </c>
      <c r="BH11" s="17">
        <v>0.18053221679416701</v>
      </c>
    </row>
    <row r="12" spans="2:60" x14ac:dyDescent="0.35">
      <c r="B12" s="18" t="s">
        <v>179</v>
      </c>
      <c r="C12" s="17">
        <v>8.9096326938275197E-2</v>
      </c>
      <c r="D12" s="17">
        <v>0.113746600194054</v>
      </c>
      <c r="E12" s="17">
        <v>6.6898718984929995E-2</v>
      </c>
      <c r="F12" s="17"/>
      <c r="G12" s="17">
        <v>8.0397432689673698E-2</v>
      </c>
      <c r="H12" s="17">
        <v>6.3532906797727606E-2</v>
      </c>
      <c r="I12" s="17">
        <v>8.4956410794568796E-2</v>
      </c>
      <c r="J12" s="17">
        <v>6.8978263258890296E-2</v>
      </c>
      <c r="K12" s="17">
        <v>0.104546979132305</v>
      </c>
      <c r="L12" s="17">
        <v>0.12297612498858899</v>
      </c>
      <c r="M12" s="17"/>
      <c r="N12" s="17">
        <v>3.35171531294714E-2</v>
      </c>
      <c r="O12" s="17">
        <v>7.0476865124177002E-2</v>
      </c>
      <c r="P12" s="17">
        <v>0.120205565390096</v>
      </c>
      <c r="Q12" s="17">
        <v>0.11141412614795999</v>
      </c>
      <c r="R12" s="17">
        <v>0.11479905756689</v>
      </c>
      <c r="S12" s="17"/>
      <c r="T12" s="17">
        <v>8.6812337859136807E-2</v>
      </c>
      <c r="U12" s="17">
        <v>0.112070582059267</v>
      </c>
      <c r="V12" s="17">
        <v>8.3341676233393294E-2</v>
      </c>
      <c r="W12" s="17">
        <v>8.0220142512715295E-2</v>
      </c>
      <c r="X12" s="17"/>
      <c r="Y12" s="17">
        <v>4.87990170995697E-2</v>
      </c>
      <c r="Z12" s="17">
        <v>0.116588477202691</v>
      </c>
      <c r="AA12" s="17">
        <v>5.7057149035801398E-2</v>
      </c>
      <c r="AB12" s="17">
        <v>0.12536695429838701</v>
      </c>
      <c r="AC12" s="17">
        <v>6.7427554692245498E-2</v>
      </c>
      <c r="AD12" s="17">
        <v>8.3001404570753695E-2</v>
      </c>
      <c r="AE12" s="17"/>
      <c r="AF12" s="17">
        <v>8.9183282128327601E-2</v>
      </c>
      <c r="AG12" s="17">
        <v>8.9454367328923395E-2</v>
      </c>
      <c r="AH12" s="17"/>
      <c r="AI12" s="17">
        <v>5.3787924517472697E-2</v>
      </c>
      <c r="AJ12" s="17">
        <v>5.9878738420894001E-2</v>
      </c>
      <c r="AK12" s="17">
        <v>9.8401562269231399E-2</v>
      </c>
      <c r="AL12" s="17">
        <v>9.4746875421605398E-2</v>
      </c>
      <c r="AM12" s="17">
        <v>0.11472382632271901</v>
      </c>
      <c r="AN12" s="17">
        <v>0.11263031871057</v>
      </c>
      <c r="AO12" s="17">
        <v>8.09549909290775E-2</v>
      </c>
      <c r="AP12" s="17"/>
      <c r="AQ12" s="17">
        <v>2.78659855125389E-2</v>
      </c>
      <c r="AR12" s="17">
        <v>0.16800114028892099</v>
      </c>
      <c r="AS12" s="17"/>
      <c r="AT12" s="17">
        <v>4.11661904374402E-2</v>
      </c>
      <c r="AU12" s="17">
        <v>5.8000165488028298E-2</v>
      </c>
      <c r="AV12" s="17">
        <v>0.16687838294597401</v>
      </c>
      <c r="AW12" s="17"/>
      <c r="AX12" s="17">
        <v>9.6802914374672006E-2</v>
      </c>
      <c r="AY12" s="17">
        <v>8.6452833691135697E-2</v>
      </c>
      <c r="AZ12" s="17"/>
      <c r="BA12" s="17">
        <v>4.5707262347564698E-2</v>
      </c>
      <c r="BB12" s="17">
        <v>5.4948092414979999E-2</v>
      </c>
      <c r="BC12" s="17">
        <v>5.1747161570099801E-2</v>
      </c>
      <c r="BD12" s="17">
        <v>5.5098194579105003E-2</v>
      </c>
      <c r="BE12" s="17">
        <v>0.30657696957415098</v>
      </c>
      <c r="BF12" s="17"/>
      <c r="BG12" s="17">
        <v>5.2711036642232E-2</v>
      </c>
      <c r="BH12" s="17">
        <v>0.24112265289104301</v>
      </c>
    </row>
    <row r="13" spans="2:60" x14ac:dyDescent="0.35">
      <c r="B13" s="18" t="s">
        <v>180</v>
      </c>
      <c r="C13" s="17">
        <v>5.1057755941261898E-2</v>
      </c>
      <c r="D13" s="17">
        <v>6.6672053627837305E-2</v>
      </c>
      <c r="E13" s="17">
        <v>3.69174723404989E-2</v>
      </c>
      <c r="F13" s="17"/>
      <c r="G13" s="17">
        <v>3.0986378436044799E-2</v>
      </c>
      <c r="H13" s="17">
        <v>6.7003767068090095E-2</v>
      </c>
      <c r="I13" s="17">
        <v>3.6871814561001297E-2</v>
      </c>
      <c r="J13" s="17">
        <v>4.6997582695374601E-2</v>
      </c>
      <c r="K13" s="17">
        <v>4.49062066295332E-2</v>
      </c>
      <c r="L13" s="17">
        <v>6.6163224482139502E-2</v>
      </c>
      <c r="M13" s="17"/>
      <c r="N13" s="17">
        <v>3.5518090799534899E-2</v>
      </c>
      <c r="O13" s="17">
        <v>3.4373087807595702E-2</v>
      </c>
      <c r="P13" s="17">
        <v>5.8237417228870297E-2</v>
      </c>
      <c r="Q13" s="17">
        <v>7.6525344259658304E-2</v>
      </c>
      <c r="R13" s="17">
        <v>7.2185179958188003E-2</v>
      </c>
      <c r="S13" s="17"/>
      <c r="T13" s="17">
        <v>5.26700495614323E-2</v>
      </c>
      <c r="U13" s="17">
        <v>3.2617821127018699E-2</v>
      </c>
      <c r="V13" s="17">
        <v>4.6616952751622698E-2</v>
      </c>
      <c r="W13" s="17">
        <v>7.2931204768024602E-2</v>
      </c>
      <c r="X13" s="17"/>
      <c r="Y13" s="17">
        <v>4.0587206036232899E-2</v>
      </c>
      <c r="Z13" s="17">
        <v>5.3626377273782402E-2</v>
      </c>
      <c r="AA13" s="17">
        <v>6.5401614428986399E-2</v>
      </c>
      <c r="AB13" s="17">
        <v>5.2134854575952697E-2</v>
      </c>
      <c r="AC13" s="17">
        <v>0</v>
      </c>
      <c r="AD13" s="17">
        <v>7.08398663747066E-2</v>
      </c>
      <c r="AE13" s="17"/>
      <c r="AF13" s="17">
        <v>4.3317132055210698E-2</v>
      </c>
      <c r="AG13" s="17">
        <v>6.3227491962791496E-2</v>
      </c>
      <c r="AH13" s="17"/>
      <c r="AI13" s="17">
        <v>4.3860973836560999E-2</v>
      </c>
      <c r="AJ13" s="17">
        <v>4.5077062612850598E-2</v>
      </c>
      <c r="AK13" s="17">
        <v>2.8954986735036901E-2</v>
      </c>
      <c r="AL13" s="17">
        <v>7.8245265459949906E-2</v>
      </c>
      <c r="AM13" s="17">
        <v>7.6837562180211899E-2</v>
      </c>
      <c r="AN13" s="17">
        <v>2.4949327612338101E-2</v>
      </c>
      <c r="AO13" s="17">
        <v>5.92582446297708E-2</v>
      </c>
      <c r="AP13" s="17"/>
      <c r="AQ13" s="17">
        <v>1.5170206458882301E-2</v>
      </c>
      <c r="AR13" s="17">
        <v>9.0740036012404601E-2</v>
      </c>
      <c r="AS13" s="17"/>
      <c r="AT13" s="17">
        <v>1.38842715372658E-2</v>
      </c>
      <c r="AU13" s="17">
        <v>2.9097093761201499E-2</v>
      </c>
      <c r="AV13" s="17">
        <v>0.11011105922299499</v>
      </c>
      <c r="AW13" s="17"/>
      <c r="AX13" s="17">
        <v>4.1077318495153399E-2</v>
      </c>
      <c r="AY13" s="17">
        <v>5.4481219206945798E-2</v>
      </c>
      <c r="AZ13" s="17"/>
      <c r="BA13" s="17">
        <v>3.79532268822503E-2</v>
      </c>
      <c r="BB13" s="17">
        <v>2.2390435896424799E-2</v>
      </c>
      <c r="BC13" s="17">
        <v>1.9942673449647799E-2</v>
      </c>
      <c r="BD13" s="17">
        <v>9.8046130465296005E-2</v>
      </c>
      <c r="BE13" s="17">
        <v>0.205152863483852</v>
      </c>
      <c r="BF13" s="17"/>
      <c r="BG13" s="17">
        <v>2.6157936343995498E-2</v>
      </c>
      <c r="BH13" s="17">
        <v>0.177275369560049</v>
      </c>
    </row>
    <row r="14" spans="2:60" x14ac:dyDescent="0.35">
      <c r="B14" s="18" t="s">
        <v>114</v>
      </c>
      <c r="C14" s="19">
        <v>3.3002640137932901E-2</v>
      </c>
      <c r="D14" s="19">
        <v>1.5494927796409199E-2</v>
      </c>
      <c r="E14" s="19">
        <v>4.9283056020857599E-2</v>
      </c>
      <c r="F14" s="19"/>
      <c r="G14" s="19">
        <v>7.5024466169896706E-2</v>
      </c>
      <c r="H14" s="19">
        <v>4.5085291203795098E-2</v>
      </c>
      <c r="I14" s="19">
        <v>2.0113659646214799E-2</v>
      </c>
      <c r="J14" s="19">
        <v>2.6930972604279801E-2</v>
      </c>
      <c r="K14" s="19">
        <v>3.9214196399801803E-2</v>
      </c>
      <c r="L14" s="19">
        <v>8.7890226389375995E-3</v>
      </c>
      <c r="M14" s="19"/>
      <c r="N14" s="19">
        <v>3.9014516632839197E-2</v>
      </c>
      <c r="O14" s="19">
        <v>6.6316282870914803E-2</v>
      </c>
      <c r="P14" s="19">
        <v>1.20920153605883E-2</v>
      </c>
      <c r="Q14" s="19">
        <v>1.82801800450491E-2</v>
      </c>
      <c r="R14" s="19">
        <v>4.9509984912675699E-3</v>
      </c>
      <c r="S14" s="19"/>
      <c r="T14" s="19">
        <v>2.2947674097747301E-2</v>
      </c>
      <c r="U14" s="19">
        <v>5.2980067609286099E-2</v>
      </c>
      <c r="V14" s="19">
        <v>3.592119137205E-2</v>
      </c>
      <c r="W14" s="19">
        <v>1.7920881379468699E-2</v>
      </c>
      <c r="X14" s="19"/>
      <c r="Y14" s="19">
        <v>4.66247532633687E-2</v>
      </c>
      <c r="Z14" s="19">
        <v>2.9230059890170499E-2</v>
      </c>
      <c r="AA14" s="19">
        <v>1.9829491949999601E-2</v>
      </c>
      <c r="AB14" s="19">
        <v>1.53172976626083E-2</v>
      </c>
      <c r="AC14" s="19">
        <v>0</v>
      </c>
      <c r="AD14" s="19">
        <v>3.5202557136196203E-2</v>
      </c>
      <c r="AE14" s="19"/>
      <c r="AF14" s="19">
        <v>2.8079422838713099E-2</v>
      </c>
      <c r="AG14" s="19">
        <v>3.9021098849842902E-2</v>
      </c>
      <c r="AH14" s="19"/>
      <c r="AI14" s="19">
        <v>0.133915548976792</v>
      </c>
      <c r="AJ14" s="19">
        <v>5.0800820782555302E-2</v>
      </c>
      <c r="AK14" s="19">
        <v>1.9160301275564302E-2</v>
      </c>
      <c r="AL14" s="19">
        <v>1.0718502991720299E-2</v>
      </c>
      <c r="AM14" s="19">
        <v>1.4140764485747E-2</v>
      </c>
      <c r="AN14" s="19">
        <v>1.89254570518873E-2</v>
      </c>
      <c r="AO14" s="19">
        <v>0</v>
      </c>
      <c r="AP14" s="19"/>
      <c r="AQ14" s="19">
        <v>2.0608061240069898E-2</v>
      </c>
      <c r="AR14" s="19">
        <v>1.78495413441059E-2</v>
      </c>
      <c r="AS14" s="19"/>
      <c r="AT14" s="19">
        <v>1.01255983955205E-2</v>
      </c>
      <c r="AU14" s="19">
        <v>4.3445902415687403E-2</v>
      </c>
      <c r="AV14" s="19">
        <v>1.24804042644135E-2</v>
      </c>
      <c r="AW14" s="19"/>
      <c r="AX14" s="19">
        <v>3.9603237445726601E-2</v>
      </c>
      <c r="AY14" s="19">
        <v>3.0738520700601499E-2</v>
      </c>
      <c r="AZ14" s="19"/>
      <c r="BA14" s="19">
        <v>2.4394675152902601E-2</v>
      </c>
      <c r="BB14" s="19">
        <v>1.8998299736968399E-2</v>
      </c>
      <c r="BC14" s="19">
        <v>2.2883858960785E-2</v>
      </c>
      <c r="BD14" s="19">
        <v>0</v>
      </c>
      <c r="BE14" s="19">
        <v>1.54721420570724E-2</v>
      </c>
      <c r="BF14" s="19"/>
      <c r="BG14" s="19">
        <v>2.0304675104555699E-2</v>
      </c>
      <c r="BH14" s="19">
        <v>1.14450885373883E-2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207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1060</v>
      </c>
      <c r="D7" s="10">
        <v>502</v>
      </c>
      <c r="E7" s="10">
        <v>549</v>
      </c>
      <c r="F7" s="10"/>
      <c r="G7" s="10">
        <v>114</v>
      </c>
      <c r="H7" s="10">
        <v>177</v>
      </c>
      <c r="I7" s="10">
        <v>174</v>
      </c>
      <c r="J7" s="10">
        <v>175</v>
      </c>
      <c r="K7" s="10">
        <v>181</v>
      </c>
      <c r="L7" s="10">
        <v>239</v>
      </c>
      <c r="M7" s="10"/>
      <c r="N7" s="10">
        <v>224</v>
      </c>
      <c r="O7" s="10">
        <v>239</v>
      </c>
      <c r="P7" s="10">
        <v>323</v>
      </c>
      <c r="Q7" s="10">
        <v>136</v>
      </c>
      <c r="R7" s="10">
        <v>106</v>
      </c>
      <c r="S7" s="10"/>
      <c r="T7" s="10">
        <v>194</v>
      </c>
      <c r="U7" s="10">
        <v>224</v>
      </c>
      <c r="V7" s="10">
        <v>416</v>
      </c>
      <c r="W7" s="10">
        <v>226</v>
      </c>
      <c r="X7" s="10"/>
      <c r="Y7" s="10">
        <v>335</v>
      </c>
      <c r="Z7" s="10">
        <v>419</v>
      </c>
      <c r="AA7" s="10">
        <v>45</v>
      </c>
      <c r="AB7" s="10">
        <v>125</v>
      </c>
      <c r="AC7" s="10">
        <v>14</v>
      </c>
      <c r="AD7" s="10">
        <v>122</v>
      </c>
      <c r="AE7" s="10"/>
      <c r="AF7" s="10">
        <v>626</v>
      </c>
      <c r="AG7" s="10">
        <v>424</v>
      </c>
      <c r="AH7" s="10"/>
      <c r="AI7" s="10">
        <v>74</v>
      </c>
      <c r="AJ7" s="10">
        <v>271</v>
      </c>
      <c r="AK7" s="10">
        <v>224</v>
      </c>
      <c r="AL7" s="10">
        <v>121</v>
      </c>
      <c r="AM7" s="10">
        <v>232</v>
      </c>
      <c r="AN7" s="10">
        <v>102</v>
      </c>
      <c r="AO7" s="10">
        <v>36</v>
      </c>
      <c r="AP7" s="10"/>
      <c r="AQ7" s="10">
        <v>510</v>
      </c>
      <c r="AR7" s="10">
        <v>364</v>
      </c>
      <c r="AS7" s="10"/>
      <c r="AT7" s="10">
        <v>237</v>
      </c>
      <c r="AU7" s="10">
        <v>440</v>
      </c>
      <c r="AV7" s="10">
        <v>324</v>
      </c>
      <c r="AW7" s="10"/>
      <c r="AX7" s="10">
        <v>288</v>
      </c>
      <c r="AY7" s="10">
        <v>772</v>
      </c>
      <c r="AZ7" s="10"/>
      <c r="BA7" s="10">
        <v>114</v>
      </c>
      <c r="BB7" s="10">
        <v>346</v>
      </c>
      <c r="BC7" s="10">
        <v>353</v>
      </c>
      <c r="BD7" s="10">
        <v>49</v>
      </c>
      <c r="BE7" s="10">
        <v>133</v>
      </c>
      <c r="BF7" s="10"/>
      <c r="BG7" s="10">
        <v>460</v>
      </c>
      <c r="BH7" s="10">
        <v>182</v>
      </c>
    </row>
    <row r="8" spans="2:60" ht="30" customHeight="1" x14ac:dyDescent="0.35">
      <c r="B8" s="11" t="s">
        <v>19</v>
      </c>
      <c r="C8" s="11">
        <v>1061</v>
      </c>
      <c r="D8" s="11">
        <v>514</v>
      </c>
      <c r="E8" s="11">
        <v>539</v>
      </c>
      <c r="F8" s="11"/>
      <c r="G8" s="11">
        <v>119</v>
      </c>
      <c r="H8" s="11">
        <v>204</v>
      </c>
      <c r="I8" s="11">
        <v>172</v>
      </c>
      <c r="J8" s="11">
        <v>165</v>
      </c>
      <c r="K8" s="11">
        <v>179</v>
      </c>
      <c r="L8" s="11">
        <v>222</v>
      </c>
      <c r="M8" s="11"/>
      <c r="N8" s="11">
        <v>221</v>
      </c>
      <c r="O8" s="11">
        <v>240</v>
      </c>
      <c r="P8" s="11">
        <v>334</v>
      </c>
      <c r="Q8" s="11">
        <v>140</v>
      </c>
      <c r="R8" s="11">
        <v>99</v>
      </c>
      <c r="S8" s="11"/>
      <c r="T8" s="11">
        <v>172</v>
      </c>
      <c r="U8" s="11">
        <v>220</v>
      </c>
      <c r="V8" s="11">
        <v>413</v>
      </c>
      <c r="W8" s="11">
        <v>256</v>
      </c>
      <c r="X8" s="11"/>
      <c r="Y8" s="11">
        <v>335</v>
      </c>
      <c r="Z8" s="11">
        <v>424</v>
      </c>
      <c r="AA8" s="11">
        <v>46</v>
      </c>
      <c r="AB8" s="11">
        <v>121</v>
      </c>
      <c r="AC8" s="11">
        <v>15</v>
      </c>
      <c r="AD8" s="11">
        <v>120</v>
      </c>
      <c r="AE8" s="11"/>
      <c r="AF8" s="11">
        <v>615</v>
      </c>
      <c r="AG8" s="11">
        <v>436</v>
      </c>
      <c r="AH8" s="11"/>
      <c r="AI8" s="11">
        <v>76</v>
      </c>
      <c r="AJ8" s="11">
        <v>278</v>
      </c>
      <c r="AK8" s="11">
        <v>221</v>
      </c>
      <c r="AL8" s="11">
        <v>120</v>
      </c>
      <c r="AM8" s="11">
        <v>237</v>
      </c>
      <c r="AN8" s="11">
        <v>97</v>
      </c>
      <c r="AO8" s="11">
        <v>32</v>
      </c>
      <c r="AP8" s="11"/>
      <c r="AQ8" s="11">
        <v>488</v>
      </c>
      <c r="AR8" s="11">
        <v>385</v>
      </c>
      <c r="AS8" s="11"/>
      <c r="AT8" s="11">
        <v>222</v>
      </c>
      <c r="AU8" s="11">
        <v>446</v>
      </c>
      <c r="AV8" s="11">
        <v>334</v>
      </c>
      <c r="AW8" s="11"/>
      <c r="AX8" s="11">
        <v>271</v>
      </c>
      <c r="AY8" s="11">
        <v>790</v>
      </c>
      <c r="AZ8" s="11"/>
      <c r="BA8" s="11">
        <v>110</v>
      </c>
      <c r="BB8" s="11">
        <v>346</v>
      </c>
      <c r="BC8" s="11">
        <v>352</v>
      </c>
      <c r="BD8" s="11">
        <v>49</v>
      </c>
      <c r="BE8" s="11">
        <v>138</v>
      </c>
      <c r="BF8" s="11"/>
      <c r="BG8" s="11">
        <v>456</v>
      </c>
      <c r="BH8" s="11">
        <v>187</v>
      </c>
    </row>
    <row r="9" spans="2:60" x14ac:dyDescent="0.35">
      <c r="B9" s="18" t="s">
        <v>176</v>
      </c>
      <c r="C9" s="17">
        <v>0.30701190383516502</v>
      </c>
      <c r="D9" s="17">
        <v>0.28166726697053301</v>
      </c>
      <c r="E9" s="17">
        <v>0.32435513396319399</v>
      </c>
      <c r="F9" s="17"/>
      <c r="G9" s="17">
        <v>0.385904113999823</v>
      </c>
      <c r="H9" s="17">
        <v>0.29178274204436</v>
      </c>
      <c r="I9" s="17">
        <v>0.35486568489878101</v>
      </c>
      <c r="J9" s="17">
        <v>0.28441574949779902</v>
      </c>
      <c r="K9" s="17">
        <v>0.233535974082617</v>
      </c>
      <c r="L9" s="17">
        <v>0.317853437632167</v>
      </c>
      <c r="M9" s="17"/>
      <c r="N9" s="17">
        <v>0.36039474710629599</v>
      </c>
      <c r="O9" s="17">
        <v>0.34536941840347801</v>
      </c>
      <c r="P9" s="17">
        <v>0.28541919930232701</v>
      </c>
      <c r="Q9" s="17">
        <v>0.21759468259159001</v>
      </c>
      <c r="R9" s="17">
        <v>0.31257833526440698</v>
      </c>
      <c r="S9" s="17"/>
      <c r="T9" s="17">
        <v>0.32968129845978</v>
      </c>
      <c r="U9" s="17">
        <v>0.31787272109135201</v>
      </c>
      <c r="V9" s="17">
        <v>0.30492293883475302</v>
      </c>
      <c r="W9" s="17">
        <v>0.285889446980925</v>
      </c>
      <c r="X9" s="17"/>
      <c r="Y9" s="17">
        <v>0.36539674105661601</v>
      </c>
      <c r="Z9" s="17">
        <v>0.27759620681616098</v>
      </c>
      <c r="AA9" s="17">
        <v>0.32534297077348101</v>
      </c>
      <c r="AB9" s="17">
        <v>0.28851114416114598</v>
      </c>
      <c r="AC9" s="17">
        <v>0.28583757318738401</v>
      </c>
      <c r="AD9" s="17">
        <v>0.26224057811856699</v>
      </c>
      <c r="AE9" s="17"/>
      <c r="AF9" s="17">
        <v>0.293854419105816</v>
      </c>
      <c r="AG9" s="17">
        <v>0.326186359049916</v>
      </c>
      <c r="AH9" s="17"/>
      <c r="AI9" s="17">
        <v>0.29314024935104299</v>
      </c>
      <c r="AJ9" s="17">
        <v>0.30704827465253798</v>
      </c>
      <c r="AK9" s="17">
        <v>0.32928705636384897</v>
      </c>
      <c r="AL9" s="17">
        <v>0.26336017375850401</v>
      </c>
      <c r="AM9" s="17">
        <v>0.29599680736030098</v>
      </c>
      <c r="AN9" s="17">
        <v>0.27600257025496899</v>
      </c>
      <c r="AO9" s="17">
        <v>0.52310935796462898</v>
      </c>
      <c r="AP9" s="17"/>
      <c r="AQ9" s="17">
        <v>0.40044982397670498</v>
      </c>
      <c r="AR9" s="17">
        <v>0.20459917529347099</v>
      </c>
      <c r="AS9" s="17"/>
      <c r="AT9" s="17">
        <v>0.48188115783087598</v>
      </c>
      <c r="AU9" s="17">
        <v>0.26814905898075397</v>
      </c>
      <c r="AV9" s="17">
        <v>0.24252737836443</v>
      </c>
      <c r="AW9" s="17"/>
      <c r="AX9" s="17">
        <v>0.35136627626446698</v>
      </c>
      <c r="AY9" s="17">
        <v>0.29179758427211</v>
      </c>
      <c r="AZ9" s="17"/>
      <c r="BA9" s="17">
        <v>0.36369701453469699</v>
      </c>
      <c r="BB9" s="17">
        <v>0.39014916571630698</v>
      </c>
      <c r="BC9" s="17">
        <v>0.30148447593428501</v>
      </c>
      <c r="BD9" s="17">
        <v>0.33024499013874498</v>
      </c>
      <c r="BE9" s="17">
        <v>0.136201104483306</v>
      </c>
      <c r="BF9" s="17"/>
      <c r="BG9" s="17">
        <v>0.38374552696624598</v>
      </c>
      <c r="BH9" s="17">
        <v>0.186706400377014</v>
      </c>
    </row>
    <row r="10" spans="2:60" x14ac:dyDescent="0.35">
      <c r="B10" s="18" t="s">
        <v>177</v>
      </c>
      <c r="C10" s="17">
        <v>0.34764025234380802</v>
      </c>
      <c r="D10" s="17">
        <v>0.37079390962032799</v>
      </c>
      <c r="E10" s="17">
        <v>0.33069582303673201</v>
      </c>
      <c r="F10" s="17"/>
      <c r="G10" s="17">
        <v>0.29006565032929699</v>
      </c>
      <c r="H10" s="17">
        <v>0.36517142106862599</v>
      </c>
      <c r="I10" s="17">
        <v>0.37397506529380697</v>
      </c>
      <c r="J10" s="17">
        <v>0.34718618101361998</v>
      </c>
      <c r="K10" s="17">
        <v>0.35515351263185302</v>
      </c>
      <c r="L10" s="17">
        <v>0.33621110578202901</v>
      </c>
      <c r="M10" s="17"/>
      <c r="N10" s="17">
        <v>0.304404463635288</v>
      </c>
      <c r="O10" s="17">
        <v>0.33616305236503102</v>
      </c>
      <c r="P10" s="17">
        <v>0.33590599605764698</v>
      </c>
      <c r="Q10" s="17">
        <v>0.458835540243897</v>
      </c>
      <c r="R10" s="17">
        <v>0.37316680734662599</v>
      </c>
      <c r="S10" s="17"/>
      <c r="T10" s="17">
        <v>0.35993369561419403</v>
      </c>
      <c r="U10" s="17">
        <v>0.31260193991072899</v>
      </c>
      <c r="V10" s="17">
        <v>0.33455247028280299</v>
      </c>
      <c r="W10" s="17">
        <v>0.39051365014020301</v>
      </c>
      <c r="X10" s="17"/>
      <c r="Y10" s="17">
        <v>0.328699885019889</v>
      </c>
      <c r="Z10" s="17">
        <v>0.382157637459205</v>
      </c>
      <c r="AA10" s="17">
        <v>0.32674177088290901</v>
      </c>
      <c r="AB10" s="17">
        <v>0.30966546737876199</v>
      </c>
      <c r="AC10" s="17">
        <v>0.39625411397698002</v>
      </c>
      <c r="AD10" s="17">
        <v>0.31885323522725401</v>
      </c>
      <c r="AE10" s="17"/>
      <c r="AF10" s="17">
        <v>0.34670500243067098</v>
      </c>
      <c r="AG10" s="17">
        <v>0.35297339848340598</v>
      </c>
      <c r="AH10" s="17"/>
      <c r="AI10" s="17">
        <v>0.27734075250738199</v>
      </c>
      <c r="AJ10" s="17">
        <v>0.33843338106120402</v>
      </c>
      <c r="AK10" s="17">
        <v>0.31863678446861199</v>
      </c>
      <c r="AL10" s="17">
        <v>0.38209993227868499</v>
      </c>
      <c r="AM10" s="17">
        <v>0.35285554740075797</v>
      </c>
      <c r="AN10" s="17">
        <v>0.45931457180993501</v>
      </c>
      <c r="AO10" s="17">
        <v>0.28903029257809498</v>
      </c>
      <c r="AP10" s="17"/>
      <c r="AQ10" s="17">
        <v>0.36916743065573199</v>
      </c>
      <c r="AR10" s="17">
        <v>0.33862675095087202</v>
      </c>
      <c r="AS10" s="17"/>
      <c r="AT10" s="17">
        <v>0.37607288500107899</v>
      </c>
      <c r="AU10" s="17">
        <v>0.351839707443375</v>
      </c>
      <c r="AV10" s="17">
        <v>0.33255008787720303</v>
      </c>
      <c r="AW10" s="17"/>
      <c r="AX10" s="17">
        <v>0.29884110931211699</v>
      </c>
      <c r="AY10" s="17">
        <v>0.36437920536745499</v>
      </c>
      <c r="AZ10" s="17"/>
      <c r="BA10" s="17">
        <v>0.31964940122657298</v>
      </c>
      <c r="BB10" s="17">
        <v>0.31005269148722298</v>
      </c>
      <c r="BC10" s="17">
        <v>0.44171923182653899</v>
      </c>
      <c r="BD10" s="17">
        <v>0.343814052173122</v>
      </c>
      <c r="BE10" s="17">
        <v>0.27410257921560999</v>
      </c>
      <c r="BF10" s="17"/>
      <c r="BG10" s="17">
        <v>0.31237589998312498</v>
      </c>
      <c r="BH10" s="17">
        <v>0.29224692092992299</v>
      </c>
    </row>
    <row r="11" spans="2:60" ht="29" x14ac:dyDescent="0.35">
      <c r="B11" s="18" t="s">
        <v>178</v>
      </c>
      <c r="C11" s="17">
        <v>0.23861477111302801</v>
      </c>
      <c r="D11" s="17">
        <v>0.24568381906774001</v>
      </c>
      <c r="E11" s="17">
        <v>0.235401598662515</v>
      </c>
      <c r="F11" s="17"/>
      <c r="G11" s="17">
        <v>0.18508452747337001</v>
      </c>
      <c r="H11" s="17">
        <v>0.214804712677689</v>
      </c>
      <c r="I11" s="17">
        <v>0.149993914964343</v>
      </c>
      <c r="J11" s="17">
        <v>0.25937512479108199</v>
      </c>
      <c r="K11" s="17">
        <v>0.301462973417437</v>
      </c>
      <c r="L11" s="17">
        <v>0.29175368217407199</v>
      </c>
      <c r="M11" s="17"/>
      <c r="N11" s="17">
        <v>0.21653641761735501</v>
      </c>
      <c r="O11" s="17">
        <v>0.19718771477438399</v>
      </c>
      <c r="P11" s="17">
        <v>0.27293398738000801</v>
      </c>
      <c r="Q11" s="17">
        <v>0.24458620438646</v>
      </c>
      <c r="R11" s="17">
        <v>0.24998579444897601</v>
      </c>
      <c r="S11" s="17"/>
      <c r="T11" s="17">
        <v>0.22956853211403899</v>
      </c>
      <c r="U11" s="17">
        <v>0.23877644798278899</v>
      </c>
      <c r="V11" s="17">
        <v>0.25110085972023199</v>
      </c>
      <c r="W11" s="17">
        <v>0.22441266505329099</v>
      </c>
      <c r="X11" s="17"/>
      <c r="Y11" s="17">
        <v>0.20635615776615901</v>
      </c>
      <c r="Z11" s="17">
        <v>0.24802493611857299</v>
      </c>
      <c r="AA11" s="17">
        <v>0.179324506814041</v>
      </c>
      <c r="AB11" s="17">
        <v>0.28737858811863798</v>
      </c>
      <c r="AC11" s="17">
        <v>0.31790831283563598</v>
      </c>
      <c r="AD11" s="17">
        <v>0.259392017490786</v>
      </c>
      <c r="AE11" s="17"/>
      <c r="AF11" s="17">
        <v>0.26108051795248899</v>
      </c>
      <c r="AG11" s="17">
        <v>0.20141752242415401</v>
      </c>
      <c r="AH11" s="17"/>
      <c r="AI11" s="17">
        <v>0.21310465979210599</v>
      </c>
      <c r="AJ11" s="17">
        <v>0.229653295955835</v>
      </c>
      <c r="AK11" s="17">
        <v>0.24595600141371299</v>
      </c>
      <c r="AL11" s="17">
        <v>0.26778281692595302</v>
      </c>
      <c r="AM11" s="17">
        <v>0.26502205091734998</v>
      </c>
      <c r="AN11" s="17">
        <v>0.20818919222110199</v>
      </c>
      <c r="AO11" s="17">
        <v>0.115236070393687</v>
      </c>
      <c r="AP11" s="17"/>
      <c r="AQ11" s="17">
        <v>0.16790286150953801</v>
      </c>
      <c r="AR11" s="17">
        <v>0.31248460056056399</v>
      </c>
      <c r="AS11" s="17"/>
      <c r="AT11" s="17">
        <v>9.3126426233509502E-2</v>
      </c>
      <c r="AU11" s="17">
        <v>0.27182032707033299</v>
      </c>
      <c r="AV11" s="17">
        <v>0.30101436077362498</v>
      </c>
      <c r="AW11" s="17"/>
      <c r="AX11" s="17">
        <v>0.251193088759325</v>
      </c>
      <c r="AY11" s="17">
        <v>0.234300189849559</v>
      </c>
      <c r="AZ11" s="17"/>
      <c r="BA11" s="17">
        <v>0.22866283362248799</v>
      </c>
      <c r="BB11" s="17">
        <v>0.19307214330332501</v>
      </c>
      <c r="BC11" s="17">
        <v>0.19239612067475201</v>
      </c>
      <c r="BD11" s="17">
        <v>0.24926080094715899</v>
      </c>
      <c r="BE11" s="17">
        <v>0.42734955216725701</v>
      </c>
      <c r="BF11" s="17"/>
      <c r="BG11" s="17">
        <v>0.20168807484342699</v>
      </c>
      <c r="BH11" s="17">
        <v>0.380997021937661</v>
      </c>
    </row>
    <row r="12" spans="2:60" x14ac:dyDescent="0.35">
      <c r="B12" s="18" t="s">
        <v>179</v>
      </c>
      <c r="C12" s="17">
        <v>5.6917215511875299E-2</v>
      </c>
      <c r="D12" s="17">
        <v>6.0189205748172298E-2</v>
      </c>
      <c r="E12" s="17">
        <v>5.2129422345671597E-2</v>
      </c>
      <c r="F12" s="17"/>
      <c r="G12" s="17">
        <v>0.108493388486172</v>
      </c>
      <c r="H12" s="17">
        <v>9.9073436161085701E-2</v>
      </c>
      <c r="I12" s="17">
        <v>8.2037131152666906E-2</v>
      </c>
      <c r="J12" s="17">
        <v>1.39095970461215E-2</v>
      </c>
      <c r="K12" s="17">
        <v>2.6423527996251198E-2</v>
      </c>
      <c r="L12" s="17">
        <v>2.7554092376235E-2</v>
      </c>
      <c r="M12" s="17"/>
      <c r="N12" s="17">
        <v>6.6375217994596197E-2</v>
      </c>
      <c r="O12" s="17">
        <v>6.0741502114750101E-2</v>
      </c>
      <c r="P12" s="17">
        <v>6.4720999942302501E-2</v>
      </c>
      <c r="Q12" s="17">
        <v>4.0977727886113202E-2</v>
      </c>
      <c r="R12" s="17">
        <v>2.2250484765081801E-2</v>
      </c>
      <c r="S12" s="17"/>
      <c r="T12" s="17">
        <v>4.3556747130136797E-2</v>
      </c>
      <c r="U12" s="17">
        <v>4.8129960351847099E-2</v>
      </c>
      <c r="V12" s="17">
        <v>6.3384141326419396E-2</v>
      </c>
      <c r="W12" s="17">
        <v>6.2971905060780903E-2</v>
      </c>
      <c r="X12" s="17"/>
      <c r="Y12" s="17">
        <v>4.8763615135289297E-2</v>
      </c>
      <c r="Z12" s="17">
        <v>5.2747359904110197E-2</v>
      </c>
      <c r="AA12" s="17">
        <v>6.2402997924977201E-2</v>
      </c>
      <c r="AB12" s="17">
        <v>6.18569848422061E-2</v>
      </c>
      <c r="AC12" s="17">
        <v>0</v>
      </c>
      <c r="AD12" s="17">
        <v>9.4237202627996897E-2</v>
      </c>
      <c r="AE12" s="17"/>
      <c r="AF12" s="17">
        <v>4.0853679821993602E-2</v>
      </c>
      <c r="AG12" s="17">
        <v>8.0972083847250007E-2</v>
      </c>
      <c r="AH12" s="17"/>
      <c r="AI12" s="17">
        <v>9.6850257960567801E-2</v>
      </c>
      <c r="AJ12" s="17">
        <v>7.5297997513111406E-2</v>
      </c>
      <c r="AK12" s="17">
        <v>7.1631101398888494E-2</v>
      </c>
      <c r="AL12" s="17">
        <v>4.8622967863743601E-2</v>
      </c>
      <c r="AM12" s="17">
        <v>2.8514019778624299E-2</v>
      </c>
      <c r="AN12" s="17">
        <v>1.37113016619581E-2</v>
      </c>
      <c r="AO12" s="17">
        <v>7.2624279063588995E-2</v>
      </c>
      <c r="AP12" s="17"/>
      <c r="AQ12" s="17">
        <v>2.8166958599018101E-2</v>
      </c>
      <c r="AR12" s="17">
        <v>8.6875561907575602E-2</v>
      </c>
      <c r="AS12" s="17"/>
      <c r="AT12" s="17">
        <v>3.0112771035341601E-2</v>
      </c>
      <c r="AU12" s="17">
        <v>4.9416691756404202E-2</v>
      </c>
      <c r="AV12" s="17">
        <v>7.0668242254787406E-2</v>
      </c>
      <c r="AW12" s="17"/>
      <c r="AX12" s="17">
        <v>4.5417189529496298E-2</v>
      </c>
      <c r="AY12" s="17">
        <v>6.0861924019660799E-2</v>
      </c>
      <c r="AZ12" s="17"/>
      <c r="BA12" s="17">
        <v>5.8094903015717403E-2</v>
      </c>
      <c r="BB12" s="17">
        <v>6.3273776487707295E-2</v>
      </c>
      <c r="BC12" s="17">
        <v>3.9194998920586401E-2</v>
      </c>
      <c r="BD12" s="17">
        <v>5.8389499766874499E-2</v>
      </c>
      <c r="BE12" s="17">
        <v>7.3935982503991707E-2</v>
      </c>
      <c r="BF12" s="17"/>
      <c r="BG12" s="17">
        <v>6.2020054829336098E-2</v>
      </c>
      <c r="BH12" s="17">
        <v>6.9889579763228404E-2</v>
      </c>
    </row>
    <row r="13" spans="2:60" x14ac:dyDescent="0.35">
      <c r="B13" s="18" t="s">
        <v>180</v>
      </c>
      <c r="C13" s="17">
        <v>2.26147943623108E-2</v>
      </c>
      <c r="D13" s="17">
        <v>2.01429830227647E-2</v>
      </c>
      <c r="E13" s="17">
        <v>2.43975520188002E-2</v>
      </c>
      <c r="F13" s="17"/>
      <c r="G13" s="17">
        <v>5.2699382395050096E-3</v>
      </c>
      <c r="H13" s="17">
        <v>9.28258572558875E-3</v>
      </c>
      <c r="I13" s="17">
        <v>3.0298604352709001E-2</v>
      </c>
      <c r="J13" s="17">
        <v>4.9769474760717698E-2</v>
      </c>
      <c r="K13" s="17">
        <v>2.57383257077488E-2</v>
      </c>
      <c r="L13" s="17">
        <v>1.5527758372750399E-2</v>
      </c>
      <c r="M13" s="17"/>
      <c r="N13" s="17">
        <v>2.6185005329580999E-2</v>
      </c>
      <c r="O13" s="17">
        <v>1.7297676832053601E-2</v>
      </c>
      <c r="P13" s="17">
        <v>1.8836010289986199E-2</v>
      </c>
      <c r="Q13" s="17">
        <v>3.1448627872950302E-2</v>
      </c>
      <c r="R13" s="17">
        <v>3.4066774599116299E-2</v>
      </c>
      <c r="S13" s="17"/>
      <c r="T13" s="17">
        <v>2.4886946417250099E-2</v>
      </c>
      <c r="U13" s="17">
        <v>2.45337979720315E-2</v>
      </c>
      <c r="V13" s="17">
        <v>1.8684664555438601E-2</v>
      </c>
      <c r="W13" s="17">
        <v>2.5782904950173401E-2</v>
      </c>
      <c r="X13" s="17"/>
      <c r="Y13" s="17">
        <v>2.5754597394726499E-2</v>
      </c>
      <c r="Z13" s="17">
        <v>1.52430027830556E-2</v>
      </c>
      <c r="AA13" s="17">
        <v>4.7546044458790397E-2</v>
      </c>
      <c r="AB13" s="17">
        <v>2.4819301420734099E-2</v>
      </c>
      <c r="AC13" s="17">
        <v>0</v>
      </c>
      <c r="AD13" s="17">
        <v>3.0852823142544401E-2</v>
      </c>
      <c r="AE13" s="17"/>
      <c r="AF13" s="17">
        <v>2.8017163794781801E-2</v>
      </c>
      <c r="AG13" s="17">
        <v>1.5546698967762E-2</v>
      </c>
      <c r="AH13" s="17"/>
      <c r="AI13" s="17">
        <v>4.41477204255896E-2</v>
      </c>
      <c r="AJ13" s="17">
        <v>2.2289344350151799E-2</v>
      </c>
      <c r="AK13" s="17">
        <v>1.0298397711205399E-2</v>
      </c>
      <c r="AL13" s="17">
        <v>1.05722298797184E-2</v>
      </c>
      <c r="AM13" s="17">
        <v>3.2166917722862003E-2</v>
      </c>
      <c r="AN13" s="17">
        <v>3.3826448636150898E-2</v>
      </c>
      <c r="AO13" s="17">
        <v>0</v>
      </c>
      <c r="AP13" s="17"/>
      <c r="AQ13" s="17">
        <v>7.3379045121183097E-3</v>
      </c>
      <c r="AR13" s="17">
        <v>4.0471263076880398E-2</v>
      </c>
      <c r="AS13" s="17"/>
      <c r="AT13" s="17">
        <v>4.1229202833307404E-3</v>
      </c>
      <c r="AU13" s="17">
        <v>1.7790142149717001E-2</v>
      </c>
      <c r="AV13" s="17">
        <v>3.7964996759379997E-2</v>
      </c>
      <c r="AW13" s="17"/>
      <c r="AX13" s="17">
        <v>2.6085812283016301E-2</v>
      </c>
      <c r="AY13" s="17">
        <v>2.1424174972105799E-2</v>
      </c>
      <c r="AZ13" s="17"/>
      <c r="BA13" s="17">
        <v>1.22885642848031E-2</v>
      </c>
      <c r="BB13" s="17">
        <v>1.2701991275847299E-2</v>
      </c>
      <c r="BC13" s="17">
        <v>7.5142935823376E-3</v>
      </c>
      <c r="BD13" s="17">
        <v>1.82906569740993E-2</v>
      </c>
      <c r="BE13" s="17">
        <v>7.7256883635032594E-2</v>
      </c>
      <c r="BF13" s="17"/>
      <c r="BG13" s="17">
        <v>1.26019072757978E-2</v>
      </c>
      <c r="BH13" s="17">
        <v>6.1909289892583798E-2</v>
      </c>
    </row>
    <row r="14" spans="2:60" x14ac:dyDescent="0.35">
      <c r="B14" s="18" t="s">
        <v>114</v>
      </c>
      <c r="C14" s="19">
        <v>2.7201062833812399E-2</v>
      </c>
      <c r="D14" s="19">
        <v>2.1522815570462098E-2</v>
      </c>
      <c r="E14" s="19">
        <v>3.3020469973087198E-2</v>
      </c>
      <c r="F14" s="19"/>
      <c r="G14" s="19">
        <v>2.5182381471833399E-2</v>
      </c>
      <c r="H14" s="19">
        <v>1.9885102322650599E-2</v>
      </c>
      <c r="I14" s="19">
        <v>8.8295993376935195E-3</v>
      </c>
      <c r="J14" s="19">
        <v>4.5343872890659997E-2</v>
      </c>
      <c r="K14" s="19">
        <v>5.7685686164093503E-2</v>
      </c>
      <c r="L14" s="19">
        <v>1.1099923662747599E-2</v>
      </c>
      <c r="M14" s="19"/>
      <c r="N14" s="19">
        <v>2.61041483168842E-2</v>
      </c>
      <c r="O14" s="19">
        <v>4.3240635510304298E-2</v>
      </c>
      <c r="P14" s="19">
        <v>2.2183807027729499E-2</v>
      </c>
      <c r="Q14" s="19">
        <v>6.5572170189901798E-3</v>
      </c>
      <c r="R14" s="19">
        <v>7.9518035757926101E-3</v>
      </c>
      <c r="S14" s="19"/>
      <c r="T14" s="19">
        <v>1.2372780264601301E-2</v>
      </c>
      <c r="U14" s="19">
        <v>5.8085132691250999E-2</v>
      </c>
      <c r="V14" s="19">
        <v>2.7354925280354301E-2</v>
      </c>
      <c r="W14" s="19">
        <v>1.04294278146259E-2</v>
      </c>
      <c r="X14" s="19"/>
      <c r="Y14" s="19">
        <v>2.5029003627320599E-2</v>
      </c>
      <c r="Z14" s="19">
        <v>2.4230856918895101E-2</v>
      </c>
      <c r="AA14" s="19">
        <v>5.8641709145801198E-2</v>
      </c>
      <c r="AB14" s="19">
        <v>2.7768514078513998E-2</v>
      </c>
      <c r="AC14" s="19">
        <v>0</v>
      </c>
      <c r="AD14" s="19">
        <v>3.4424143392852498E-2</v>
      </c>
      <c r="AE14" s="19"/>
      <c r="AF14" s="19">
        <v>2.94892168942484E-2</v>
      </c>
      <c r="AG14" s="19">
        <v>2.2903937227512199E-2</v>
      </c>
      <c r="AH14" s="19"/>
      <c r="AI14" s="19">
        <v>7.5416359963312099E-2</v>
      </c>
      <c r="AJ14" s="19">
        <v>2.7277706467159699E-2</v>
      </c>
      <c r="AK14" s="19">
        <v>2.41906586437328E-2</v>
      </c>
      <c r="AL14" s="19">
        <v>2.7561879293395701E-2</v>
      </c>
      <c r="AM14" s="19">
        <v>2.5444656820104501E-2</v>
      </c>
      <c r="AN14" s="19">
        <v>8.9559154158853505E-3</v>
      </c>
      <c r="AO14" s="19">
        <v>0</v>
      </c>
      <c r="AP14" s="19"/>
      <c r="AQ14" s="19">
        <v>2.6975020746889001E-2</v>
      </c>
      <c r="AR14" s="19">
        <v>1.69426482106367E-2</v>
      </c>
      <c r="AS14" s="19"/>
      <c r="AT14" s="19">
        <v>1.46838396158638E-2</v>
      </c>
      <c r="AU14" s="19">
        <v>4.0984072599416402E-2</v>
      </c>
      <c r="AV14" s="19">
        <v>1.52749339705759E-2</v>
      </c>
      <c r="AW14" s="19"/>
      <c r="AX14" s="19">
        <v>2.7096523851577899E-2</v>
      </c>
      <c r="AY14" s="19">
        <v>2.7236921519109902E-2</v>
      </c>
      <c r="AZ14" s="19"/>
      <c r="BA14" s="19">
        <v>1.7607283315721901E-2</v>
      </c>
      <c r="BB14" s="19">
        <v>3.07502317295902E-2</v>
      </c>
      <c r="BC14" s="19">
        <v>1.7690879061500801E-2</v>
      </c>
      <c r="BD14" s="19">
        <v>0</v>
      </c>
      <c r="BE14" s="19">
        <v>1.1153897994803E-2</v>
      </c>
      <c r="BF14" s="19"/>
      <c r="BG14" s="19">
        <v>2.7568536102067699E-2</v>
      </c>
      <c r="BH14" s="19">
        <v>8.2507870995900592E-3</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8" width="20.7265625" customWidth="1"/>
  </cols>
  <sheetData>
    <row r="2" spans="2:8" ht="40" customHeight="1" x14ac:dyDescent="0.35">
      <c r="D2" s="31" t="s">
        <v>216</v>
      </c>
      <c r="E2" s="27"/>
      <c r="F2" s="27"/>
      <c r="G2" s="27"/>
      <c r="H2" s="27"/>
    </row>
    <row r="6" spans="2:8" ht="50.15" customHeight="1" x14ac:dyDescent="0.35">
      <c r="B6" s="20" t="s">
        <v>14</v>
      </c>
      <c r="C6" s="20" t="s">
        <v>208</v>
      </c>
      <c r="D6" s="20" t="s">
        <v>209</v>
      </c>
      <c r="E6" s="20" t="s">
        <v>127</v>
      </c>
      <c r="F6" s="20" t="s">
        <v>210</v>
      </c>
      <c r="G6" s="20" t="s">
        <v>211</v>
      </c>
    </row>
    <row r="7" spans="2:8" x14ac:dyDescent="0.35">
      <c r="B7" s="18" t="s">
        <v>212</v>
      </c>
      <c r="C7" s="17">
        <v>0.16702436817390201</v>
      </c>
      <c r="D7" s="17">
        <v>0.16654741151771499</v>
      </c>
      <c r="E7" s="17">
        <v>0.13976877344024299</v>
      </c>
      <c r="F7" s="17">
        <v>0.101633670021331</v>
      </c>
      <c r="G7" s="17">
        <v>0.13725160653551</v>
      </c>
    </row>
    <row r="8" spans="2:8" x14ac:dyDescent="0.35">
      <c r="B8" s="18" t="s">
        <v>213</v>
      </c>
      <c r="C8" s="17">
        <v>0.30671182285142301</v>
      </c>
      <c r="D8" s="17">
        <v>0.29981434707898003</v>
      </c>
      <c r="E8" s="17">
        <v>0.30068554150087001</v>
      </c>
      <c r="F8" s="17">
        <v>0.247712214270186</v>
      </c>
      <c r="G8" s="17">
        <v>0.26644762565165397</v>
      </c>
    </row>
    <row r="9" spans="2:8" x14ac:dyDescent="0.35">
      <c r="B9" s="18" t="s">
        <v>214</v>
      </c>
      <c r="C9" s="17">
        <v>0.18304104303977201</v>
      </c>
      <c r="D9" s="17">
        <v>0.16758145213968201</v>
      </c>
      <c r="E9" s="17">
        <v>0.18998871299682901</v>
      </c>
      <c r="F9" s="17">
        <v>0.19614948264256499</v>
      </c>
      <c r="G9" s="17">
        <v>0.19313123117100101</v>
      </c>
    </row>
    <row r="10" spans="2:8" x14ac:dyDescent="0.35">
      <c r="B10" s="18" t="s">
        <v>215</v>
      </c>
      <c r="C10" s="17">
        <v>0.25816468529103898</v>
      </c>
      <c r="D10" s="17">
        <v>0.218740863059317</v>
      </c>
      <c r="E10" s="17">
        <v>0.22543769754311899</v>
      </c>
      <c r="F10" s="17">
        <v>0.35502782340544897</v>
      </c>
      <c r="G10" s="17">
        <v>0.28282810553698801</v>
      </c>
    </row>
    <row r="11" spans="2:8" x14ac:dyDescent="0.35">
      <c r="B11" s="18" t="s">
        <v>114</v>
      </c>
      <c r="C11" s="17">
        <v>8.5058080643863804E-2</v>
      </c>
      <c r="D11" s="17">
        <v>0.147315926204306</v>
      </c>
      <c r="E11" s="17">
        <v>0.14411927451893899</v>
      </c>
      <c r="F11" s="17">
        <v>9.9476809660470303E-2</v>
      </c>
      <c r="G11" s="17">
        <v>0.120341431104847</v>
      </c>
    </row>
    <row r="12" spans="2:8" x14ac:dyDescent="0.35">
      <c r="B12" s="16"/>
      <c r="C12" s="16"/>
      <c r="D12" s="16"/>
      <c r="E12" s="16"/>
      <c r="F12" s="16"/>
      <c r="G12" s="16"/>
    </row>
    <row r="13" spans="2:8" x14ac:dyDescent="0.35">
      <c r="B13" t="s">
        <v>98</v>
      </c>
    </row>
    <row r="14" spans="2:8" x14ac:dyDescent="0.35">
      <c r="B14" t="s">
        <v>99</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217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212</v>
      </c>
      <c r="C9" s="17">
        <v>0.16702436817390201</v>
      </c>
      <c r="D9" s="17">
        <v>0.18775998283597101</v>
      </c>
      <c r="E9" s="17">
        <v>0.14586437783190401</v>
      </c>
      <c r="F9" s="17"/>
      <c r="G9" s="17">
        <v>0.13954067413337401</v>
      </c>
      <c r="H9" s="17">
        <v>0.118217211302165</v>
      </c>
      <c r="I9" s="17">
        <v>0.17513695962142301</v>
      </c>
      <c r="J9" s="17">
        <v>0.15018301033888601</v>
      </c>
      <c r="K9" s="17">
        <v>0.16754893962568301</v>
      </c>
      <c r="L9" s="17">
        <v>0.230459590698154</v>
      </c>
      <c r="M9" s="17"/>
      <c r="N9" s="17">
        <v>0.15504248933682299</v>
      </c>
      <c r="O9" s="17">
        <v>0.17344041132208701</v>
      </c>
      <c r="P9" s="17">
        <v>0.14873977923231799</v>
      </c>
      <c r="Q9" s="17">
        <v>0.190802568057024</v>
      </c>
      <c r="R9" s="17">
        <v>0.21609540790807399</v>
      </c>
      <c r="S9" s="17"/>
      <c r="T9" s="17">
        <v>0.190538154975293</v>
      </c>
      <c r="U9" s="17">
        <v>0.15604853299308799</v>
      </c>
      <c r="V9" s="17">
        <v>0.16880378271006199</v>
      </c>
      <c r="W9" s="17">
        <v>0.157037543903254</v>
      </c>
      <c r="X9" s="17"/>
      <c r="Y9" s="17">
        <v>0.20658962964276101</v>
      </c>
      <c r="Z9" s="17">
        <v>0.15040151544529401</v>
      </c>
      <c r="AA9" s="17">
        <v>0.208589829941489</v>
      </c>
      <c r="AB9" s="17">
        <v>0.146457328991355</v>
      </c>
      <c r="AC9" s="17">
        <v>0.24593584435683899</v>
      </c>
      <c r="AD9" s="17">
        <v>0.10950139722374599</v>
      </c>
      <c r="AE9" s="17"/>
      <c r="AF9" s="17">
        <v>0.17171646235703</v>
      </c>
      <c r="AG9" s="17">
        <v>0.16216150524363099</v>
      </c>
      <c r="AH9" s="17"/>
      <c r="AI9" s="17">
        <v>0.12578629853036699</v>
      </c>
      <c r="AJ9" s="17">
        <v>0.15477043740572999</v>
      </c>
      <c r="AK9" s="17">
        <v>0.15208207215165701</v>
      </c>
      <c r="AL9" s="17">
        <v>0.166721706878002</v>
      </c>
      <c r="AM9" s="17">
        <v>0.16688489888185501</v>
      </c>
      <c r="AN9" s="17">
        <v>0.22944900750291</v>
      </c>
      <c r="AO9" s="17">
        <v>0.273656238433993</v>
      </c>
      <c r="AP9" s="17"/>
      <c r="AQ9" s="17">
        <v>0.29136132387257702</v>
      </c>
      <c r="AR9" s="17">
        <v>5.8070641418534401E-2</v>
      </c>
      <c r="AS9" s="17"/>
      <c r="AT9" s="17">
        <v>0.34310349770693999</v>
      </c>
      <c r="AU9" s="17">
        <v>0.109124011287626</v>
      </c>
      <c r="AV9" s="17">
        <v>0.122698970092596</v>
      </c>
      <c r="AW9" s="17"/>
      <c r="AX9" s="17">
        <v>0.16292309726410401</v>
      </c>
      <c r="AY9" s="17">
        <v>0.168505832345789</v>
      </c>
      <c r="AZ9" s="17"/>
      <c r="BA9" s="17">
        <v>0.22628867939021999</v>
      </c>
      <c r="BB9" s="17">
        <v>0.15888390350072501</v>
      </c>
      <c r="BC9" s="17">
        <v>0.214087971340054</v>
      </c>
      <c r="BD9" s="17">
        <v>0.246404443508871</v>
      </c>
      <c r="BE9" s="17">
        <v>2.5133154354408299E-2</v>
      </c>
      <c r="BF9" s="17"/>
      <c r="BG9" s="17">
        <v>0.17460815877059899</v>
      </c>
      <c r="BH9" s="17">
        <v>8.1177238918043307E-2</v>
      </c>
    </row>
    <row r="10" spans="2:60" x14ac:dyDescent="0.35">
      <c r="B10" s="18" t="s">
        <v>213</v>
      </c>
      <c r="C10" s="17">
        <v>0.30671182285142301</v>
      </c>
      <c r="D10" s="17">
        <v>0.323537329910002</v>
      </c>
      <c r="E10" s="17">
        <v>0.29269143454020602</v>
      </c>
      <c r="F10" s="17"/>
      <c r="G10" s="17">
        <v>0.29244032950730198</v>
      </c>
      <c r="H10" s="17">
        <v>0.26957649472731499</v>
      </c>
      <c r="I10" s="17">
        <v>0.31728727688442099</v>
      </c>
      <c r="J10" s="17">
        <v>0.27783693812068699</v>
      </c>
      <c r="K10" s="17">
        <v>0.29480007816404302</v>
      </c>
      <c r="L10" s="17">
        <v>0.369517329244552</v>
      </c>
      <c r="M10" s="17"/>
      <c r="N10" s="17">
        <v>0.24761591601396399</v>
      </c>
      <c r="O10" s="17">
        <v>0.26326661511907801</v>
      </c>
      <c r="P10" s="17">
        <v>0.32617548414983699</v>
      </c>
      <c r="Q10" s="17">
        <v>0.389930157233492</v>
      </c>
      <c r="R10" s="17">
        <v>0.35769062544026198</v>
      </c>
      <c r="S10" s="17"/>
      <c r="T10" s="17">
        <v>0.31719851002846899</v>
      </c>
      <c r="U10" s="17">
        <v>0.305349778129194</v>
      </c>
      <c r="V10" s="17">
        <v>0.293242562813401</v>
      </c>
      <c r="W10" s="17">
        <v>0.32191521338669699</v>
      </c>
      <c r="X10" s="17"/>
      <c r="Y10" s="17">
        <v>0.34208054505772001</v>
      </c>
      <c r="Z10" s="17">
        <v>0.31821846785740499</v>
      </c>
      <c r="AA10" s="17">
        <v>0.19119291695916299</v>
      </c>
      <c r="AB10" s="17">
        <v>0.203105474051857</v>
      </c>
      <c r="AC10" s="17">
        <v>0.27334534657328102</v>
      </c>
      <c r="AD10" s="17">
        <v>0.29160455690020598</v>
      </c>
      <c r="AE10" s="17"/>
      <c r="AF10" s="17">
        <v>0.31241682353543898</v>
      </c>
      <c r="AG10" s="17">
        <v>0.30353876515310402</v>
      </c>
      <c r="AH10" s="17"/>
      <c r="AI10" s="17">
        <v>0.21942195169318099</v>
      </c>
      <c r="AJ10" s="17">
        <v>0.26243674666040201</v>
      </c>
      <c r="AK10" s="17">
        <v>0.231845640752881</v>
      </c>
      <c r="AL10" s="17">
        <v>0.26094597259001501</v>
      </c>
      <c r="AM10" s="17">
        <v>0.390724951174164</v>
      </c>
      <c r="AN10" s="17">
        <v>0.445686739772294</v>
      </c>
      <c r="AO10" s="17">
        <v>0.41691218291774501</v>
      </c>
      <c r="AP10" s="17"/>
      <c r="AQ10" s="17">
        <v>0.48975224651803601</v>
      </c>
      <c r="AR10" s="17">
        <v>0.118608132152892</v>
      </c>
      <c r="AS10" s="17"/>
      <c r="AT10" s="17">
        <v>0.43503211973787598</v>
      </c>
      <c r="AU10" s="17">
        <v>0.33922366777192697</v>
      </c>
      <c r="AV10" s="17">
        <v>0.19380650554449499</v>
      </c>
      <c r="AW10" s="17"/>
      <c r="AX10" s="17">
        <v>0.32734278598866401</v>
      </c>
      <c r="AY10" s="17">
        <v>0.29925949078374098</v>
      </c>
      <c r="AZ10" s="17"/>
      <c r="BA10" s="17">
        <v>0.27816867608841001</v>
      </c>
      <c r="BB10" s="17">
        <v>0.38332309747434701</v>
      </c>
      <c r="BC10" s="17">
        <v>0.36024244868683097</v>
      </c>
      <c r="BD10" s="17">
        <v>0.35104819290873601</v>
      </c>
      <c r="BE10" s="17">
        <v>5.2530548391630599E-2</v>
      </c>
      <c r="BF10" s="17"/>
      <c r="BG10" s="17">
        <v>0.35879256617580602</v>
      </c>
      <c r="BH10" s="17">
        <v>0.12813976175584099</v>
      </c>
    </row>
    <row r="11" spans="2:60" x14ac:dyDescent="0.35">
      <c r="B11" s="18" t="s">
        <v>214</v>
      </c>
      <c r="C11" s="17">
        <v>0.18304104303977201</v>
      </c>
      <c r="D11" s="17">
        <v>0.16452711045527599</v>
      </c>
      <c r="E11" s="17">
        <v>0.200970248440445</v>
      </c>
      <c r="F11" s="17"/>
      <c r="G11" s="17">
        <v>0.22048565288256999</v>
      </c>
      <c r="H11" s="17">
        <v>0.23542408274706</v>
      </c>
      <c r="I11" s="17">
        <v>0.193279543190613</v>
      </c>
      <c r="J11" s="17">
        <v>0.19720584993064999</v>
      </c>
      <c r="K11" s="17">
        <v>0.15192678592953199</v>
      </c>
      <c r="L11" s="17">
        <v>0.12249414296682801</v>
      </c>
      <c r="M11" s="17"/>
      <c r="N11" s="17">
        <v>0.19543820396255099</v>
      </c>
      <c r="O11" s="17">
        <v>0.24345696740694101</v>
      </c>
      <c r="P11" s="17">
        <v>0.172196456008195</v>
      </c>
      <c r="Q11" s="17">
        <v>0.123039742122816</v>
      </c>
      <c r="R11" s="17">
        <v>0.156592441107922</v>
      </c>
      <c r="S11" s="17"/>
      <c r="T11" s="17">
        <v>0.15630545961285</v>
      </c>
      <c r="U11" s="17">
        <v>0.17289384723850401</v>
      </c>
      <c r="V11" s="17">
        <v>0.196711701635543</v>
      </c>
      <c r="W11" s="17">
        <v>0.189056689246309</v>
      </c>
      <c r="X11" s="17"/>
      <c r="Y11" s="17">
        <v>0.168679297146166</v>
      </c>
      <c r="Z11" s="17">
        <v>0.17505873691429699</v>
      </c>
      <c r="AA11" s="17">
        <v>0.28362787347665702</v>
      </c>
      <c r="AB11" s="17">
        <v>0.21626262528666401</v>
      </c>
      <c r="AC11" s="17">
        <v>8.9141573634124505E-2</v>
      </c>
      <c r="AD11" s="17">
        <v>0.199076961725456</v>
      </c>
      <c r="AE11" s="17"/>
      <c r="AF11" s="17">
        <v>0.185360315522102</v>
      </c>
      <c r="AG11" s="17">
        <v>0.180213807992262</v>
      </c>
      <c r="AH11" s="17"/>
      <c r="AI11" s="17">
        <v>0.21940855323476299</v>
      </c>
      <c r="AJ11" s="17">
        <v>0.21079914965326799</v>
      </c>
      <c r="AK11" s="17">
        <v>0.238184203366227</v>
      </c>
      <c r="AL11" s="17">
        <v>0.17192864218241799</v>
      </c>
      <c r="AM11" s="17">
        <v>0.14265841055413001</v>
      </c>
      <c r="AN11" s="17">
        <v>0.120581403567099</v>
      </c>
      <c r="AO11" s="17">
        <v>7.0664339015574298E-2</v>
      </c>
      <c r="AP11" s="17"/>
      <c r="AQ11" s="17">
        <v>0.112835480362716</v>
      </c>
      <c r="AR11" s="17">
        <v>0.242619632463171</v>
      </c>
      <c r="AS11" s="17"/>
      <c r="AT11" s="17">
        <v>0.10710661398270099</v>
      </c>
      <c r="AU11" s="17">
        <v>0.20616170623277799</v>
      </c>
      <c r="AV11" s="17">
        <v>0.20384103484300001</v>
      </c>
      <c r="AW11" s="17"/>
      <c r="AX11" s="17">
        <v>0.16313703573576499</v>
      </c>
      <c r="AY11" s="17">
        <v>0.19023078357298401</v>
      </c>
      <c r="AZ11" s="17"/>
      <c r="BA11" s="17">
        <v>0.18418371690958801</v>
      </c>
      <c r="BB11" s="17">
        <v>0.18789747585413</v>
      </c>
      <c r="BC11" s="17">
        <v>0.17477576751365401</v>
      </c>
      <c r="BD11" s="17">
        <v>0.14566553882574201</v>
      </c>
      <c r="BE11" s="17">
        <v>0.18687282772409899</v>
      </c>
      <c r="BF11" s="17"/>
      <c r="BG11" s="17">
        <v>0.18703112635761299</v>
      </c>
      <c r="BH11" s="17">
        <v>0.176435753883735</v>
      </c>
    </row>
    <row r="12" spans="2:60" x14ac:dyDescent="0.35">
      <c r="B12" s="18" t="s">
        <v>215</v>
      </c>
      <c r="C12" s="17">
        <v>0.25816468529103898</v>
      </c>
      <c r="D12" s="17">
        <v>0.26489746325156899</v>
      </c>
      <c r="E12" s="17">
        <v>0.2557989684875</v>
      </c>
      <c r="F12" s="17"/>
      <c r="G12" s="17">
        <v>0.171399820194646</v>
      </c>
      <c r="H12" s="17">
        <v>0.29477456713747202</v>
      </c>
      <c r="I12" s="17">
        <v>0.22780378246202601</v>
      </c>
      <c r="J12" s="17">
        <v>0.29476645844320998</v>
      </c>
      <c r="K12" s="17">
        <v>0.306663767021503</v>
      </c>
      <c r="L12" s="17">
        <v>0.23500563424343099</v>
      </c>
      <c r="M12" s="17"/>
      <c r="N12" s="17">
        <v>0.263353852996418</v>
      </c>
      <c r="O12" s="17">
        <v>0.23846529955125501</v>
      </c>
      <c r="P12" s="17">
        <v>0.28476586024109102</v>
      </c>
      <c r="Q12" s="17">
        <v>0.227614357102047</v>
      </c>
      <c r="R12" s="17">
        <v>0.243204524883815</v>
      </c>
      <c r="S12" s="17"/>
      <c r="T12" s="17">
        <v>0.25316803013620698</v>
      </c>
      <c r="U12" s="17">
        <v>0.26471471964828203</v>
      </c>
      <c r="V12" s="17">
        <v>0.26410003543506499</v>
      </c>
      <c r="W12" s="17">
        <v>0.246559674999037</v>
      </c>
      <c r="X12" s="17"/>
      <c r="Y12" s="17">
        <v>0.19327271958367301</v>
      </c>
      <c r="Z12" s="17">
        <v>0.27439478863396599</v>
      </c>
      <c r="AA12" s="17">
        <v>0.24690085572438</v>
      </c>
      <c r="AB12" s="17">
        <v>0.33603228927096401</v>
      </c>
      <c r="AC12" s="17">
        <v>0.30562686825484497</v>
      </c>
      <c r="AD12" s="17">
        <v>0.32176673609230899</v>
      </c>
      <c r="AE12" s="17"/>
      <c r="AF12" s="17">
        <v>0.26444904807265901</v>
      </c>
      <c r="AG12" s="17">
        <v>0.24996022716267899</v>
      </c>
      <c r="AH12" s="17"/>
      <c r="AI12" s="17">
        <v>0.30357614751211298</v>
      </c>
      <c r="AJ12" s="17">
        <v>0.273897393857232</v>
      </c>
      <c r="AK12" s="17">
        <v>0.25262328883494001</v>
      </c>
      <c r="AL12" s="17">
        <v>0.32168673509227502</v>
      </c>
      <c r="AM12" s="17">
        <v>0.237418120724949</v>
      </c>
      <c r="AN12" s="17">
        <v>0.179663849500378</v>
      </c>
      <c r="AO12" s="17">
        <v>0.23876723963268801</v>
      </c>
      <c r="AP12" s="17"/>
      <c r="AQ12" s="17">
        <v>2.5126011907466099E-2</v>
      </c>
      <c r="AR12" s="17">
        <v>0.54808566910936096</v>
      </c>
      <c r="AS12" s="17"/>
      <c r="AT12" s="17">
        <v>4.6928625060008701E-2</v>
      </c>
      <c r="AU12" s="17">
        <v>0.235153408078389</v>
      </c>
      <c r="AV12" s="17">
        <v>0.453803928387009</v>
      </c>
      <c r="AW12" s="17"/>
      <c r="AX12" s="17">
        <v>0.253972225809664</v>
      </c>
      <c r="AY12" s="17">
        <v>0.25967908866754102</v>
      </c>
      <c r="AZ12" s="17"/>
      <c r="BA12" s="17">
        <v>0.24444330886464299</v>
      </c>
      <c r="BB12" s="17">
        <v>0.17536879265952299</v>
      </c>
      <c r="BC12" s="17">
        <v>0.18359950339998901</v>
      </c>
      <c r="BD12" s="17">
        <v>0.217405360825556</v>
      </c>
      <c r="BE12" s="17">
        <v>0.70532325487271796</v>
      </c>
      <c r="BF12" s="17"/>
      <c r="BG12" s="17">
        <v>0.19148256666320901</v>
      </c>
      <c r="BH12" s="17">
        <v>0.58174232479099797</v>
      </c>
    </row>
    <row r="13" spans="2:60" x14ac:dyDescent="0.35">
      <c r="B13" s="18" t="s">
        <v>114</v>
      </c>
      <c r="C13" s="19">
        <v>8.5058080643863804E-2</v>
      </c>
      <c r="D13" s="19">
        <v>5.9278113547182397E-2</v>
      </c>
      <c r="E13" s="19">
        <v>0.104674970699945</v>
      </c>
      <c r="F13" s="19"/>
      <c r="G13" s="19">
        <v>0.17613352328210699</v>
      </c>
      <c r="H13" s="19">
        <v>8.2007644085988596E-2</v>
      </c>
      <c r="I13" s="19">
        <v>8.6492437841516806E-2</v>
      </c>
      <c r="J13" s="19">
        <v>8.0007743166565698E-2</v>
      </c>
      <c r="K13" s="19">
        <v>7.9060429259238396E-2</v>
      </c>
      <c r="L13" s="19">
        <v>4.2523302847035399E-2</v>
      </c>
      <c r="M13" s="19"/>
      <c r="N13" s="19">
        <v>0.138549537690244</v>
      </c>
      <c r="O13" s="19">
        <v>8.1370706600639497E-2</v>
      </c>
      <c r="P13" s="19">
        <v>6.8122420368558895E-2</v>
      </c>
      <c r="Q13" s="19">
        <v>6.8613175484620703E-2</v>
      </c>
      <c r="R13" s="19">
        <v>2.64170006599256E-2</v>
      </c>
      <c r="S13" s="19"/>
      <c r="T13" s="19">
        <v>8.2789845247180499E-2</v>
      </c>
      <c r="U13" s="19">
        <v>0.10099312199093299</v>
      </c>
      <c r="V13" s="19">
        <v>7.7141917405929003E-2</v>
      </c>
      <c r="W13" s="19">
        <v>8.5430878464702806E-2</v>
      </c>
      <c r="X13" s="19"/>
      <c r="Y13" s="19">
        <v>8.9377808569680597E-2</v>
      </c>
      <c r="Z13" s="19">
        <v>8.1926491149039105E-2</v>
      </c>
      <c r="AA13" s="19">
        <v>6.9688523898310401E-2</v>
      </c>
      <c r="AB13" s="19">
        <v>9.8142282399159897E-2</v>
      </c>
      <c r="AC13" s="19">
        <v>8.5950367180910606E-2</v>
      </c>
      <c r="AD13" s="19">
        <v>7.8050348058283606E-2</v>
      </c>
      <c r="AE13" s="19"/>
      <c r="AF13" s="19">
        <v>6.6057350512770702E-2</v>
      </c>
      <c r="AG13" s="19">
        <v>0.10412569444832501</v>
      </c>
      <c r="AH13" s="19"/>
      <c r="AI13" s="19">
        <v>0.13180704902957499</v>
      </c>
      <c r="AJ13" s="19">
        <v>9.8096272423367506E-2</v>
      </c>
      <c r="AK13" s="19">
        <v>0.12526479489429501</v>
      </c>
      <c r="AL13" s="19">
        <v>7.87169432572907E-2</v>
      </c>
      <c r="AM13" s="19">
        <v>6.2313618664902502E-2</v>
      </c>
      <c r="AN13" s="19">
        <v>2.4618999657319101E-2</v>
      </c>
      <c r="AO13" s="19">
        <v>0</v>
      </c>
      <c r="AP13" s="19"/>
      <c r="AQ13" s="19">
        <v>8.09249373392045E-2</v>
      </c>
      <c r="AR13" s="19">
        <v>3.26159248560422E-2</v>
      </c>
      <c r="AS13" s="19"/>
      <c r="AT13" s="19">
        <v>6.7829143512473405E-2</v>
      </c>
      <c r="AU13" s="19">
        <v>0.11033720662928</v>
      </c>
      <c r="AV13" s="19">
        <v>2.58495611329005E-2</v>
      </c>
      <c r="AW13" s="19"/>
      <c r="AX13" s="19">
        <v>9.2624855201803497E-2</v>
      </c>
      <c r="AY13" s="19">
        <v>8.2324804629945403E-2</v>
      </c>
      <c r="AZ13" s="19"/>
      <c r="BA13" s="19">
        <v>6.69156187471385E-2</v>
      </c>
      <c r="BB13" s="19">
        <v>9.4526730511274096E-2</v>
      </c>
      <c r="BC13" s="19">
        <v>6.7294309059472507E-2</v>
      </c>
      <c r="BD13" s="19">
        <v>3.9476463931094698E-2</v>
      </c>
      <c r="BE13" s="19">
        <v>3.0140214657144601E-2</v>
      </c>
      <c r="BF13" s="19"/>
      <c r="BG13" s="19">
        <v>8.8085582032773294E-2</v>
      </c>
      <c r="BH13" s="19">
        <v>3.25049206513831E-2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218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212</v>
      </c>
      <c r="C9" s="17">
        <v>0.16654741151771499</v>
      </c>
      <c r="D9" s="17">
        <v>0.18915641177428999</v>
      </c>
      <c r="E9" s="17">
        <v>0.146278562547174</v>
      </c>
      <c r="F9" s="17"/>
      <c r="G9" s="17">
        <v>0.15378617668764899</v>
      </c>
      <c r="H9" s="17">
        <v>0.12989818074071799</v>
      </c>
      <c r="I9" s="17">
        <v>0.19157164515463701</v>
      </c>
      <c r="J9" s="17">
        <v>0.13791794371298199</v>
      </c>
      <c r="K9" s="17">
        <v>0.14870885370697801</v>
      </c>
      <c r="L9" s="17">
        <v>0.22118505635458799</v>
      </c>
      <c r="M9" s="17"/>
      <c r="N9" s="17">
        <v>0.149962409275224</v>
      </c>
      <c r="O9" s="17">
        <v>0.15320216961417699</v>
      </c>
      <c r="P9" s="17">
        <v>0.17210372372969299</v>
      </c>
      <c r="Q9" s="17">
        <v>0.18261738501855501</v>
      </c>
      <c r="R9" s="17">
        <v>0.218961149045551</v>
      </c>
      <c r="S9" s="17"/>
      <c r="T9" s="17">
        <v>0.20744561619184099</v>
      </c>
      <c r="U9" s="17">
        <v>0.15003298034836199</v>
      </c>
      <c r="V9" s="17">
        <v>0.15993571570104201</v>
      </c>
      <c r="W9" s="17">
        <v>0.162405653666546</v>
      </c>
      <c r="X9" s="17"/>
      <c r="Y9" s="17">
        <v>0.20005725227908899</v>
      </c>
      <c r="Z9" s="17">
        <v>0.146245204543551</v>
      </c>
      <c r="AA9" s="17">
        <v>0.19986818278520799</v>
      </c>
      <c r="AB9" s="17">
        <v>0.16543174651239101</v>
      </c>
      <c r="AC9" s="17">
        <v>0.10299198258793001</v>
      </c>
      <c r="AD9" s="17">
        <v>0.13757105849145601</v>
      </c>
      <c r="AE9" s="17"/>
      <c r="AF9" s="17">
        <v>0.16307036916263301</v>
      </c>
      <c r="AG9" s="17">
        <v>0.174633349586828</v>
      </c>
      <c r="AH9" s="17"/>
      <c r="AI9" s="17">
        <v>8.3916797319029193E-2</v>
      </c>
      <c r="AJ9" s="17">
        <v>0.14927616940533101</v>
      </c>
      <c r="AK9" s="17">
        <v>0.15279949592261499</v>
      </c>
      <c r="AL9" s="17">
        <v>0.15471786089975501</v>
      </c>
      <c r="AM9" s="17">
        <v>0.176411989531195</v>
      </c>
      <c r="AN9" s="17">
        <v>0.24256226343319801</v>
      </c>
      <c r="AO9" s="17">
        <v>0.31978504032715499</v>
      </c>
      <c r="AP9" s="17"/>
      <c r="AQ9" s="17">
        <v>0.28834467910213102</v>
      </c>
      <c r="AR9" s="17">
        <v>6.1095539563993599E-2</v>
      </c>
      <c r="AS9" s="17"/>
      <c r="AT9" s="17">
        <v>0.332816328589775</v>
      </c>
      <c r="AU9" s="17">
        <v>0.119930874502826</v>
      </c>
      <c r="AV9" s="17">
        <v>0.11919453567950899</v>
      </c>
      <c r="AW9" s="17"/>
      <c r="AX9" s="17">
        <v>0.17640753303106699</v>
      </c>
      <c r="AY9" s="17">
        <v>0.16298573098654501</v>
      </c>
      <c r="AZ9" s="17"/>
      <c r="BA9" s="17">
        <v>0.22296303881639701</v>
      </c>
      <c r="BB9" s="17">
        <v>0.16979671285130399</v>
      </c>
      <c r="BC9" s="17">
        <v>0.21141330665216099</v>
      </c>
      <c r="BD9" s="17">
        <v>0.23458322334057899</v>
      </c>
      <c r="BE9" s="17">
        <v>1.8034402882388001E-2</v>
      </c>
      <c r="BF9" s="17"/>
      <c r="BG9" s="17">
        <v>0.182199407915628</v>
      </c>
      <c r="BH9" s="17">
        <v>7.2882370064620394E-2</v>
      </c>
    </row>
    <row r="10" spans="2:60" x14ac:dyDescent="0.35">
      <c r="B10" s="18" t="s">
        <v>213</v>
      </c>
      <c r="C10" s="17">
        <v>0.29981434707898003</v>
      </c>
      <c r="D10" s="17">
        <v>0.31844208683255698</v>
      </c>
      <c r="E10" s="17">
        <v>0.28124202278614102</v>
      </c>
      <c r="F10" s="17"/>
      <c r="G10" s="17">
        <v>0.236925652822191</v>
      </c>
      <c r="H10" s="17">
        <v>0.28183838208687501</v>
      </c>
      <c r="I10" s="17">
        <v>0.35423176883485002</v>
      </c>
      <c r="J10" s="17">
        <v>0.27346522843308602</v>
      </c>
      <c r="K10" s="17">
        <v>0.29117307183049101</v>
      </c>
      <c r="L10" s="17">
        <v>0.33535183304140598</v>
      </c>
      <c r="M10" s="17"/>
      <c r="N10" s="17">
        <v>0.26575976115904898</v>
      </c>
      <c r="O10" s="17">
        <v>0.25002118007301199</v>
      </c>
      <c r="P10" s="17">
        <v>0.29495952159051803</v>
      </c>
      <c r="Q10" s="17">
        <v>0.38805128968036301</v>
      </c>
      <c r="R10" s="17">
        <v>0.37855082000784401</v>
      </c>
      <c r="S10" s="17"/>
      <c r="T10" s="17">
        <v>0.29173626268143399</v>
      </c>
      <c r="U10" s="17">
        <v>0.29319043132719902</v>
      </c>
      <c r="V10" s="17">
        <v>0.28914059156636202</v>
      </c>
      <c r="W10" s="17">
        <v>0.32831620636819397</v>
      </c>
      <c r="X10" s="17"/>
      <c r="Y10" s="17">
        <v>0.35011955123208099</v>
      </c>
      <c r="Z10" s="17">
        <v>0.30036314631913502</v>
      </c>
      <c r="AA10" s="17">
        <v>0.21422652827569599</v>
      </c>
      <c r="AB10" s="17">
        <v>0.216904324007966</v>
      </c>
      <c r="AC10" s="17">
        <v>0.33025302270130202</v>
      </c>
      <c r="AD10" s="17">
        <v>0.248617433284786</v>
      </c>
      <c r="AE10" s="17"/>
      <c r="AF10" s="17">
        <v>0.304170800508615</v>
      </c>
      <c r="AG10" s="17">
        <v>0.29740779065661399</v>
      </c>
      <c r="AH10" s="17"/>
      <c r="AI10" s="17">
        <v>0.226766135737344</v>
      </c>
      <c r="AJ10" s="17">
        <v>0.25814471264675598</v>
      </c>
      <c r="AK10" s="17">
        <v>0.24365430987383499</v>
      </c>
      <c r="AL10" s="17">
        <v>0.27452046348188103</v>
      </c>
      <c r="AM10" s="17">
        <v>0.34844114746171201</v>
      </c>
      <c r="AN10" s="17">
        <v>0.461596667987619</v>
      </c>
      <c r="AO10" s="17">
        <v>0.37681912365007603</v>
      </c>
      <c r="AP10" s="17"/>
      <c r="AQ10" s="17">
        <v>0.46681817972525602</v>
      </c>
      <c r="AR10" s="17">
        <v>0.12660486306437599</v>
      </c>
      <c r="AS10" s="17"/>
      <c r="AT10" s="17">
        <v>0.429294266436335</v>
      </c>
      <c r="AU10" s="17">
        <v>0.30928119323467601</v>
      </c>
      <c r="AV10" s="17">
        <v>0.22768822065767499</v>
      </c>
      <c r="AW10" s="17"/>
      <c r="AX10" s="17">
        <v>0.30412593197020299</v>
      </c>
      <c r="AY10" s="17">
        <v>0.29825691313206998</v>
      </c>
      <c r="AZ10" s="17"/>
      <c r="BA10" s="17">
        <v>0.271411497273428</v>
      </c>
      <c r="BB10" s="17">
        <v>0.34137718600196798</v>
      </c>
      <c r="BC10" s="17">
        <v>0.38181800146284001</v>
      </c>
      <c r="BD10" s="17">
        <v>0.41131327569759901</v>
      </c>
      <c r="BE10" s="17">
        <v>4.5543906208766402E-2</v>
      </c>
      <c r="BF10" s="17"/>
      <c r="BG10" s="17">
        <v>0.32505551835776703</v>
      </c>
      <c r="BH10" s="17">
        <v>0.13818678614476099</v>
      </c>
    </row>
    <row r="11" spans="2:60" x14ac:dyDescent="0.35">
      <c r="B11" s="18" t="s">
        <v>214</v>
      </c>
      <c r="C11" s="17">
        <v>0.16758145213968201</v>
      </c>
      <c r="D11" s="17">
        <v>0.16722544629071201</v>
      </c>
      <c r="E11" s="17">
        <v>0.16803218939801301</v>
      </c>
      <c r="F11" s="17"/>
      <c r="G11" s="17">
        <v>0.17319423808856199</v>
      </c>
      <c r="H11" s="17">
        <v>0.24187388871153001</v>
      </c>
      <c r="I11" s="17">
        <v>0.140414135153972</v>
      </c>
      <c r="J11" s="17">
        <v>0.15363824760115899</v>
      </c>
      <c r="K11" s="17">
        <v>0.18660655687536701</v>
      </c>
      <c r="L11" s="17">
        <v>0.117867230900791</v>
      </c>
      <c r="M11" s="17"/>
      <c r="N11" s="17">
        <v>0.167187549115627</v>
      </c>
      <c r="O11" s="17">
        <v>0.21386050282126601</v>
      </c>
      <c r="P11" s="17">
        <v>0.15988972467850801</v>
      </c>
      <c r="Q11" s="17">
        <v>0.145786242858822</v>
      </c>
      <c r="R11" s="17">
        <v>0.13229603774054199</v>
      </c>
      <c r="S11" s="17"/>
      <c r="T11" s="17">
        <v>0.15592433020768201</v>
      </c>
      <c r="U11" s="17">
        <v>0.14326760495780999</v>
      </c>
      <c r="V11" s="17">
        <v>0.19270922240278701</v>
      </c>
      <c r="W11" s="17">
        <v>0.15695041061125001</v>
      </c>
      <c r="X11" s="17"/>
      <c r="Y11" s="17">
        <v>0.15568532548507599</v>
      </c>
      <c r="Z11" s="17">
        <v>0.170333933238974</v>
      </c>
      <c r="AA11" s="17">
        <v>0.17550932225475999</v>
      </c>
      <c r="AB11" s="17">
        <v>0.17575058996809001</v>
      </c>
      <c r="AC11" s="17">
        <v>0.10044859137862901</v>
      </c>
      <c r="AD11" s="17">
        <v>0.18792461646907699</v>
      </c>
      <c r="AE11" s="17"/>
      <c r="AF11" s="17">
        <v>0.17506021139496999</v>
      </c>
      <c r="AG11" s="17">
        <v>0.15878472108133401</v>
      </c>
      <c r="AH11" s="17"/>
      <c r="AI11" s="17">
        <v>0.20914061275353399</v>
      </c>
      <c r="AJ11" s="17">
        <v>0.17816019067938099</v>
      </c>
      <c r="AK11" s="17">
        <v>0.18427169893575601</v>
      </c>
      <c r="AL11" s="17">
        <v>0.176684055784916</v>
      </c>
      <c r="AM11" s="17">
        <v>0.15779290605802199</v>
      </c>
      <c r="AN11" s="17">
        <v>0.10840183053477701</v>
      </c>
      <c r="AO11" s="17">
        <v>0.10288335545082899</v>
      </c>
      <c r="AP11" s="17"/>
      <c r="AQ11" s="17">
        <v>8.5622842064926402E-2</v>
      </c>
      <c r="AR11" s="17">
        <v>0.24708501361160001</v>
      </c>
      <c r="AS11" s="17"/>
      <c r="AT11" s="17">
        <v>8.4671418199418896E-2</v>
      </c>
      <c r="AU11" s="17">
        <v>0.18356930267776</v>
      </c>
      <c r="AV11" s="17">
        <v>0.20545854857941101</v>
      </c>
      <c r="AW11" s="17"/>
      <c r="AX11" s="17">
        <v>0.142053882222994</v>
      </c>
      <c r="AY11" s="17">
        <v>0.17680254020205799</v>
      </c>
      <c r="AZ11" s="17"/>
      <c r="BA11" s="17">
        <v>0.217622340245609</v>
      </c>
      <c r="BB11" s="17">
        <v>0.17269675105139801</v>
      </c>
      <c r="BC11" s="17">
        <v>0.14639419191327199</v>
      </c>
      <c r="BD11" s="17">
        <v>9.7381360797227007E-2</v>
      </c>
      <c r="BE11" s="17">
        <v>0.19016560268385899</v>
      </c>
      <c r="BF11" s="17"/>
      <c r="BG11" s="17">
        <v>0.18317703858766099</v>
      </c>
      <c r="BH11" s="17">
        <v>0.16666500340440599</v>
      </c>
    </row>
    <row r="12" spans="2:60" x14ac:dyDescent="0.35">
      <c r="B12" s="18" t="s">
        <v>215</v>
      </c>
      <c r="C12" s="17">
        <v>0.218740863059317</v>
      </c>
      <c r="D12" s="17">
        <v>0.23055447259432901</v>
      </c>
      <c r="E12" s="17">
        <v>0.21093712898271699</v>
      </c>
      <c r="F12" s="17"/>
      <c r="G12" s="17">
        <v>0.176557243464396</v>
      </c>
      <c r="H12" s="17">
        <v>0.205332435582742</v>
      </c>
      <c r="I12" s="17">
        <v>0.167529987680995</v>
      </c>
      <c r="J12" s="17">
        <v>0.26398065811246602</v>
      </c>
      <c r="K12" s="17">
        <v>0.25586216955549801</v>
      </c>
      <c r="L12" s="17">
        <v>0.23137608161244899</v>
      </c>
      <c r="M12" s="17"/>
      <c r="N12" s="17">
        <v>0.20844807210011199</v>
      </c>
      <c r="O12" s="17">
        <v>0.20710834715370899</v>
      </c>
      <c r="P12" s="17">
        <v>0.24714124850715299</v>
      </c>
      <c r="Q12" s="17">
        <v>0.199180969540312</v>
      </c>
      <c r="R12" s="17">
        <v>0.20620416587406801</v>
      </c>
      <c r="S12" s="17"/>
      <c r="T12" s="17">
        <v>0.21229456786051301</v>
      </c>
      <c r="U12" s="17">
        <v>0.25108934140342998</v>
      </c>
      <c r="V12" s="17">
        <v>0.223299900729173</v>
      </c>
      <c r="W12" s="17">
        <v>0.187931812176972</v>
      </c>
      <c r="X12" s="17"/>
      <c r="Y12" s="17">
        <v>0.14484342951259199</v>
      </c>
      <c r="Z12" s="17">
        <v>0.24606065671420099</v>
      </c>
      <c r="AA12" s="17">
        <v>0.234059750601053</v>
      </c>
      <c r="AB12" s="17">
        <v>0.29091830608226099</v>
      </c>
      <c r="AC12" s="17">
        <v>0.19585576534633301</v>
      </c>
      <c r="AD12" s="17">
        <v>0.27073744711478098</v>
      </c>
      <c r="AE12" s="17"/>
      <c r="AF12" s="17">
        <v>0.22129186054663399</v>
      </c>
      <c r="AG12" s="17">
        <v>0.21507186415745899</v>
      </c>
      <c r="AH12" s="17"/>
      <c r="AI12" s="17">
        <v>0.25841109304985999</v>
      </c>
      <c r="AJ12" s="17">
        <v>0.23298759628299801</v>
      </c>
      <c r="AK12" s="17">
        <v>0.204758697007419</v>
      </c>
      <c r="AL12" s="17">
        <v>0.26864402763677903</v>
      </c>
      <c r="AM12" s="17">
        <v>0.21647256998276199</v>
      </c>
      <c r="AN12" s="17">
        <v>0.13833341483658401</v>
      </c>
      <c r="AO12" s="17">
        <v>0.184143522386187</v>
      </c>
      <c r="AP12" s="17"/>
      <c r="AQ12" s="17">
        <v>1.661792290983E-2</v>
      </c>
      <c r="AR12" s="17">
        <v>0.49025262046318602</v>
      </c>
      <c r="AS12" s="17"/>
      <c r="AT12" s="17">
        <v>4.6279495708111899E-2</v>
      </c>
      <c r="AU12" s="17">
        <v>0.19176464881580799</v>
      </c>
      <c r="AV12" s="17">
        <v>0.393948376617827</v>
      </c>
      <c r="AW12" s="17"/>
      <c r="AX12" s="17">
        <v>0.23213840949514999</v>
      </c>
      <c r="AY12" s="17">
        <v>0.21390139122914401</v>
      </c>
      <c r="AZ12" s="17"/>
      <c r="BA12" s="17">
        <v>0.16799009226300701</v>
      </c>
      <c r="BB12" s="17">
        <v>0.16301509453735599</v>
      </c>
      <c r="BC12" s="17">
        <v>0.121769575450103</v>
      </c>
      <c r="BD12" s="17">
        <v>0.196983459330906</v>
      </c>
      <c r="BE12" s="17">
        <v>0.66844545951835599</v>
      </c>
      <c r="BF12" s="17"/>
      <c r="BG12" s="17">
        <v>0.164175667110633</v>
      </c>
      <c r="BH12" s="17">
        <v>0.54903251485656102</v>
      </c>
    </row>
    <row r="13" spans="2:60" x14ac:dyDescent="0.35">
      <c r="B13" s="18" t="s">
        <v>114</v>
      </c>
      <c r="C13" s="19">
        <v>0.147315926204306</v>
      </c>
      <c r="D13" s="19">
        <v>9.4621582508112201E-2</v>
      </c>
      <c r="E13" s="19">
        <v>0.193510096285955</v>
      </c>
      <c r="F13" s="19"/>
      <c r="G13" s="19">
        <v>0.259536688937202</v>
      </c>
      <c r="H13" s="19">
        <v>0.14105711287813499</v>
      </c>
      <c r="I13" s="19">
        <v>0.14625246317554499</v>
      </c>
      <c r="J13" s="19">
        <v>0.17099792214030701</v>
      </c>
      <c r="K13" s="19">
        <v>0.117649348031666</v>
      </c>
      <c r="L13" s="19">
        <v>9.4219798090766194E-2</v>
      </c>
      <c r="M13" s="19"/>
      <c r="N13" s="19">
        <v>0.20864220834998901</v>
      </c>
      <c r="O13" s="19">
        <v>0.175807800337836</v>
      </c>
      <c r="P13" s="19">
        <v>0.12590578149412801</v>
      </c>
      <c r="Q13" s="19">
        <v>8.4364112901948105E-2</v>
      </c>
      <c r="R13" s="19">
        <v>6.3987827331994304E-2</v>
      </c>
      <c r="S13" s="19"/>
      <c r="T13" s="19">
        <v>0.132599223058531</v>
      </c>
      <c r="U13" s="19">
        <v>0.162419641963199</v>
      </c>
      <c r="V13" s="19">
        <v>0.134914569600636</v>
      </c>
      <c r="W13" s="19">
        <v>0.164395917177039</v>
      </c>
      <c r="X13" s="19"/>
      <c r="Y13" s="19">
        <v>0.149294441491162</v>
      </c>
      <c r="Z13" s="19">
        <v>0.13699705918414001</v>
      </c>
      <c r="AA13" s="19">
        <v>0.17633621608328301</v>
      </c>
      <c r="AB13" s="19">
        <v>0.15099503342929199</v>
      </c>
      <c r="AC13" s="19">
        <v>0.27045063798580499</v>
      </c>
      <c r="AD13" s="19">
        <v>0.15514944463990099</v>
      </c>
      <c r="AE13" s="19"/>
      <c r="AF13" s="19">
        <v>0.136406758387148</v>
      </c>
      <c r="AG13" s="19">
        <v>0.15410227451776401</v>
      </c>
      <c r="AH13" s="19"/>
      <c r="AI13" s="19">
        <v>0.22176536114023199</v>
      </c>
      <c r="AJ13" s="19">
        <v>0.18143133098553499</v>
      </c>
      <c r="AK13" s="19">
        <v>0.21451579826037601</v>
      </c>
      <c r="AL13" s="19">
        <v>0.125433592196671</v>
      </c>
      <c r="AM13" s="19">
        <v>0.10088138696630999</v>
      </c>
      <c r="AN13" s="19">
        <v>4.9105823207822301E-2</v>
      </c>
      <c r="AO13" s="19">
        <v>1.63689581857526E-2</v>
      </c>
      <c r="AP13" s="19"/>
      <c r="AQ13" s="19">
        <v>0.14259637619785701</v>
      </c>
      <c r="AR13" s="19">
        <v>7.4961963296844805E-2</v>
      </c>
      <c r="AS13" s="19"/>
      <c r="AT13" s="19">
        <v>0.10693849106636</v>
      </c>
      <c r="AU13" s="19">
        <v>0.19545398076893</v>
      </c>
      <c r="AV13" s="19">
        <v>5.3710318465577798E-2</v>
      </c>
      <c r="AW13" s="19"/>
      <c r="AX13" s="19">
        <v>0.145274243280586</v>
      </c>
      <c r="AY13" s="19">
        <v>0.14805342445018299</v>
      </c>
      <c r="AZ13" s="19"/>
      <c r="BA13" s="19">
        <v>0.120013031401559</v>
      </c>
      <c r="BB13" s="19">
        <v>0.153114255557974</v>
      </c>
      <c r="BC13" s="19">
        <v>0.13860492452162401</v>
      </c>
      <c r="BD13" s="19">
        <v>5.9738680833689599E-2</v>
      </c>
      <c r="BE13" s="19">
        <v>7.7810628706629803E-2</v>
      </c>
      <c r="BF13" s="19"/>
      <c r="BG13" s="19">
        <v>0.14539236802831099</v>
      </c>
      <c r="BH13" s="19">
        <v>7.3233325529652102E-2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219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212</v>
      </c>
      <c r="C9" s="17">
        <v>0.13976877344024299</v>
      </c>
      <c r="D9" s="17">
        <v>0.16230567562530901</v>
      </c>
      <c r="E9" s="17">
        <v>0.11720502850991101</v>
      </c>
      <c r="F9" s="17"/>
      <c r="G9" s="17">
        <v>0.13494008009698599</v>
      </c>
      <c r="H9" s="17">
        <v>0.12672404109039201</v>
      </c>
      <c r="I9" s="17">
        <v>0.16004446400955</v>
      </c>
      <c r="J9" s="17">
        <v>0.12585410675387201</v>
      </c>
      <c r="K9" s="17">
        <v>0.1166855079836</v>
      </c>
      <c r="L9" s="17">
        <v>0.16643664256127</v>
      </c>
      <c r="M9" s="17"/>
      <c r="N9" s="17">
        <v>0.134559784115998</v>
      </c>
      <c r="O9" s="17">
        <v>0.14464957850186699</v>
      </c>
      <c r="P9" s="17">
        <v>0.117806364044222</v>
      </c>
      <c r="Q9" s="17">
        <v>0.156086946561379</v>
      </c>
      <c r="R9" s="17">
        <v>0.203522232526921</v>
      </c>
      <c r="S9" s="17"/>
      <c r="T9" s="17">
        <v>0.145840259965205</v>
      </c>
      <c r="U9" s="17">
        <v>0.129904407126882</v>
      </c>
      <c r="V9" s="17">
        <v>0.145344072653358</v>
      </c>
      <c r="W9" s="17">
        <v>0.13514913663719499</v>
      </c>
      <c r="X9" s="17"/>
      <c r="Y9" s="17">
        <v>0.18086473754523499</v>
      </c>
      <c r="Z9" s="17">
        <v>0.125868147968796</v>
      </c>
      <c r="AA9" s="17">
        <v>0.22437568046655801</v>
      </c>
      <c r="AB9" s="17">
        <v>0.100775689928158</v>
      </c>
      <c r="AC9" s="17">
        <v>6.4240024797063894E-2</v>
      </c>
      <c r="AD9" s="17">
        <v>8.1878076756043194E-2</v>
      </c>
      <c r="AE9" s="17"/>
      <c r="AF9" s="17">
        <v>0.14537061281427499</v>
      </c>
      <c r="AG9" s="17">
        <v>0.133100354090811</v>
      </c>
      <c r="AH9" s="17"/>
      <c r="AI9" s="17">
        <v>8.5518823304781402E-2</v>
      </c>
      <c r="AJ9" s="17">
        <v>0.11763948119968801</v>
      </c>
      <c r="AK9" s="17">
        <v>0.121709816305776</v>
      </c>
      <c r="AL9" s="17">
        <v>0.14652762800161101</v>
      </c>
      <c r="AM9" s="17">
        <v>0.15071685104177401</v>
      </c>
      <c r="AN9" s="17">
        <v>0.23370015012921</v>
      </c>
      <c r="AO9" s="17">
        <v>0.15932408804113399</v>
      </c>
      <c r="AP9" s="17"/>
      <c r="AQ9" s="17">
        <v>0.242465696340638</v>
      </c>
      <c r="AR9" s="17">
        <v>5.2629286625448198E-2</v>
      </c>
      <c r="AS9" s="17"/>
      <c r="AT9" s="17">
        <v>0.26298286784937103</v>
      </c>
      <c r="AU9" s="17">
        <v>9.9580284415756504E-2</v>
      </c>
      <c r="AV9" s="17">
        <v>0.118802236341834</v>
      </c>
      <c r="AW9" s="17"/>
      <c r="AX9" s="17">
        <v>0.13979075273352801</v>
      </c>
      <c r="AY9" s="17">
        <v>0.139760834063342</v>
      </c>
      <c r="AZ9" s="17"/>
      <c r="BA9" s="17">
        <v>0.21166111372676</v>
      </c>
      <c r="BB9" s="17">
        <v>0.11860207777961899</v>
      </c>
      <c r="BC9" s="17">
        <v>0.179607391265595</v>
      </c>
      <c r="BD9" s="17">
        <v>0.27709337977833798</v>
      </c>
      <c r="BE9" s="17">
        <v>2.2390483917693299E-2</v>
      </c>
      <c r="BF9" s="17"/>
      <c r="BG9" s="17">
        <v>0.14031098515437501</v>
      </c>
      <c r="BH9" s="17">
        <v>8.6902200231019397E-2</v>
      </c>
    </row>
    <row r="10" spans="2:60" x14ac:dyDescent="0.35">
      <c r="B10" s="18" t="s">
        <v>213</v>
      </c>
      <c r="C10" s="17">
        <v>0.30068554150087001</v>
      </c>
      <c r="D10" s="17">
        <v>0.31327939519936099</v>
      </c>
      <c r="E10" s="17">
        <v>0.29217232057567699</v>
      </c>
      <c r="F10" s="17"/>
      <c r="G10" s="17">
        <v>0.242049028700144</v>
      </c>
      <c r="H10" s="17">
        <v>0.25309026106920801</v>
      </c>
      <c r="I10" s="17">
        <v>0.329100838581459</v>
      </c>
      <c r="J10" s="17">
        <v>0.24187854049626301</v>
      </c>
      <c r="K10" s="17">
        <v>0.34741396227361399</v>
      </c>
      <c r="L10" s="17">
        <v>0.36039967342664497</v>
      </c>
      <c r="M10" s="17"/>
      <c r="N10" s="17">
        <v>0.23091760423320701</v>
      </c>
      <c r="O10" s="17">
        <v>0.28237360692621299</v>
      </c>
      <c r="P10" s="17">
        <v>0.31244695089873697</v>
      </c>
      <c r="Q10" s="17">
        <v>0.37991460100662</v>
      </c>
      <c r="R10" s="17">
        <v>0.34005648025714402</v>
      </c>
      <c r="S10" s="17"/>
      <c r="T10" s="17">
        <v>0.325897423009534</v>
      </c>
      <c r="U10" s="17">
        <v>0.30638816469355001</v>
      </c>
      <c r="V10" s="17">
        <v>0.28303306807501699</v>
      </c>
      <c r="W10" s="17">
        <v>0.30596040186002998</v>
      </c>
      <c r="X10" s="17"/>
      <c r="Y10" s="17">
        <v>0.33659084675739798</v>
      </c>
      <c r="Z10" s="17">
        <v>0.29870304881884102</v>
      </c>
      <c r="AA10" s="17">
        <v>0.13213642888000399</v>
      </c>
      <c r="AB10" s="17">
        <v>0.284109923639287</v>
      </c>
      <c r="AC10" s="17">
        <v>0.45930957977294701</v>
      </c>
      <c r="AD10" s="17">
        <v>0.26187012345014798</v>
      </c>
      <c r="AE10" s="17"/>
      <c r="AF10" s="17">
        <v>0.29395432547322198</v>
      </c>
      <c r="AG10" s="17">
        <v>0.31361215283583499</v>
      </c>
      <c r="AH10" s="17"/>
      <c r="AI10" s="17">
        <v>0.215917603466041</v>
      </c>
      <c r="AJ10" s="17">
        <v>0.247811551107157</v>
      </c>
      <c r="AK10" s="17">
        <v>0.24489188465422301</v>
      </c>
      <c r="AL10" s="17">
        <v>0.271581443345561</v>
      </c>
      <c r="AM10" s="17">
        <v>0.37698090910856402</v>
      </c>
      <c r="AN10" s="17">
        <v>0.400631022900096</v>
      </c>
      <c r="AO10" s="17">
        <v>0.47195722945812002</v>
      </c>
      <c r="AP10" s="17"/>
      <c r="AQ10" s="17">
        <v>0.47720370484796898</v>
      </c>
      <c r="AR10" s="17">
        <v>0.12630310657108801</v>
      </c>
      <c r="AS10" s="17"/>
      <c r="AT10" s="17">
        <v>0.46926263529437401</v>
      </c>
      <c r="AU10" s="17">
        <v>0.31711973350989697</v>
      </c>
      <c r="AV10" s="17">
        <v>0.185259660959922</v>
      </c>
      <c r="AW10" s="17"/>
      <c r="AX10" s="17">
        <v>0.33291423729527397</v>
      </c>
      <c r="AY10" s="17">
        <v>0.28904386769385998</v>
      </c>
      <c r="AZ10" s="17"/>
      <c r="BA10" s="17">
        <v>0.228203571400865</v>
      </c>
      <c r="BB10" s="17">
        <v>0.37206781359676899</v>
      </c>
      <c r="BC10" s="17">
        <v>0.38132176816209501</v>
      </c>
      <c r="BD10" s="17">
        <v>0.32046996900158098</v>
      </c>
      <c r="BE10" s="17">
        <v>3.0793447341145901E-2</v>
      </c>
      <c r="BF10" s="17"/>
      <c r="BG10" s="17">
        <v>0.33850701558738</v>
      </c>
      <c r="BH10" s="17">
        <v>0.104163361432007</v>
      </c>
    </row>
    <row r="11" spans="2:60" x14ac:dyDescent="0.35">
      <c r="B11" s="18" t="s">
        <v>214</v>
      </c>
      <c r="C11" s="17">
        <v>0.18998871299682901</v>
      </c>
      <c r="D11" s="17">
        <v>0.173816086268686</v>
      </c>
      <c r="E11" s="17">
        <v>0.203271757014474</v>
      </c>
      <c r="F11" s="17"/>
      <c r="G11" s="17">
        <v>0.20806858846066401</v>
      </c>
      <c r="H11" s="17">
        <v>0.246863593553722</v>
      </c>
      <c r="I11" s="17">
        <v>0.18575548548246901</v>
      </c>
      <c r="J11" s="17">
        <v>0.203872799760076</v>
      </c>
      <c r="K11" s="17">
        <v>0.15833566939295299</v>
      </c>
      <c r="L11" s="17">
        <v>0.148802728873273</v>
      </c>
      <c r="M11" s="17"/>
      <c r="N11" s="17">
        <v>0.19859332436459901</v>
      </c>
      <c r="O11" s="17">
        <v>0.21577240613743001</v>
      </c>
      <c r="P11" s="17">
        <v>0.198076219714244</v>
      </c>
      <c r="Q11" s="17">
        <v>0.158023784093136</v>
      </c>
      <c r="R11" s="17">
        <v>0.15224379874966901</v>
      </c>
      <c r="S11" s="17"/>
      <c r="T11" s="17">
        <v>0.20081541451948901</v>
      </c>
      <c r="U11" s="17">
        <v>0.14779698177543699</v>
      </c>
      <c r="V11" s="17">
        <v>0.200616545366708</v>
      </c>
      <c r="W11" s="17">
        <v>0.20204379626375699</v>
      </c>
      <c r="X11" s="17"/>
      <c r="Y11" s="17">
        <v>0.16849398212420499</v>
      </c>
      <c r="Z11" s="17">
        <v>0.18682027554365599</v>
      </c>
      <c r="AA11" s="17">
        <v>0.29282895171450501</v>
      </c>
      <c r="AB11" s="17">
        <v>0.16663793513061401</v>
      </c>
      <c r="AC11" s="17">
        <v>4.2188239422362502E-2</v>
      </c>
      <c r="AD11" s="17">
        <v>0.25937217786223898</v>
      </c>
      <c r="AE11" s="17"/>
      <c r="AF11" s="17">
        <v>0.19555591284167001</v>
      </c>
      <c r="AG11" s="17">
        <v>0.18470684156900499</v>
      </c>
      <c r="AH11" s="17"/>
      <c r="AI11" s="17">
        <v>0.22561571063979499</v>
      </c>
      <c r="AJ11" s="17">
        <v>0.21256175064366201</v>
      </c>
      <c r="AK11" s="17">
        <v>0.21965248635778301</v>
      </c>
      <c r="AL11" s="17">
        <v>0.16314683187519599</v>
      </c>
      <c r="AM11" s="17">
        <v>0.16189273516224101</v>
      </c>
      <c r="AN11" s="17">
        <v>0.16453554866891201</v>
      </c>
      <c r="AO11" s="17">
        <v>0.13678192444879</v>
      </c>
      <c r="AP11" s="17"/>
      <c r="AQ11" s="17">
        <v>0.12609942821798101</v>
      </c>
      <c r="AR11" s="17">
        <v>0.248248828776504</v>
      </c>
      <c r="AS11" s="17"/>
      <c r="AT11" s="17">
        <v>0.12435151455248</v>
      </c>
      <c r="AU11" s="17">
        <v>0.210263879247648</v>
      </c>
      <c r="AV11" s="17">
        <v>0.21448242806271101</v>
      </c>
      <c r="AW11" s="17"/>
      <c r="AX11" s="17">
        <v>0.17006399986047199</v>
      </c>
      <c r="AY11" s="17">
        <v>0.197185932906422</v>
      </c>
      <c r="AZ11" s="17"/>
      <c r="BA11" s="17">
        <v>0.21328879742211901</v>
      </c>
      <c r="BB11" s="17">
        <v>0.20844808395125899</v>
      </c>
      <c r="BC11" s="17">
        <v>0.18728060765170801</v>
      </c>
      <c r="BD11" s="17">
        <v>0.12390914299490299</v>
      </c>
      <c r="BE11" s="17">
        <v>0.170015676049731</v>
      </c>
      <c r="BF11" s="17"/>
      <c r="BG11" s="17">
        <v>0.20957733055581601</v>
      </c>
      <c r="BH11" s="17">
        <v>0.15833771074598599</v>
      </c>
    </row>
    <row r="12" spans="2:60" x14ac:dyDescent="0.35">
      <c r="B12" s="18" t="s">
        <v>215</v>
      </c>
      <c r="C12" s="17">
        <v>0.22543769754311899</v>
      </c>
      <c r="D12" s="17">
        <v>0.250651469044266</v>
      </c>
      <c r="E12" s="17">
        <v>0.203222443671323</v>
      </c>
      <c r="F12" s="17"/>
      <c r="G12" s="17">
        <v>0.20265844445266901</v>
      </c>
      <c r="H12" s="17">
        <v>0.24421702085972699</v>
      </c>
      <c r="I12" s="17">
        <v>0.21015186543223299</v>
      </c>
      <c r="J12" s="17">
        <v>0.23432339969389199</v>
      </c>
      <c r="K12" s="17">
        <v>0.249810880270326</v>
      </c>
      <c r="L12" s="17">
        <v>0.208664982053373</v>
      </c>
      <c r="M12" s="17"/>
      <c r="N12" s="17">
        <v>0.24474227957792299</v>
      </c>
      <c r="O12" s="17">
        <v>0.20266816168521701</v>
      </c>
      <c r="P12" s="17">
        <v>0.249068683015405</v>
      </c>
      <c r="Q12" s="17">
        <v>0.189313496785014</v>
      </c>
      <c r="R12" s="17">
        <v>0.21522221779783701</v>
      </c>
      <c r="S12" s="17"/>
      <c r="T12" s="17">
        <v>0.203273998833227</v>
      </c>
      <c r="U12" s="17">
        <v>0.24812163728834999</v>
      </c>
      <c r="V12" s="17">
        <v>0.23571144747185399</v>
      </c>
      <c r="W12" s="17">
        <v>0.20508107757532401</v>
      </c>
      <c r="X12" s="17"/>
      <c r="Y12" s="17">
        <v>0.17088760650434701</v>
      </c>
      <c r="Z12" s="17">
        <v>0.24352228192786801</v>
      </c>
      <c r="AA12" s="17">
        <v>0.21723423999081601</v>
      </c>
      <c r="AB12" s="17">
        <v>0.28572682126424798</v>
      </c>
      <c r="AC12" s="17">
        <v>0.261192857797653</v>
      </c>
      <c r="AD12" s="17">
        <v>0.26750775609816202</v>
      </c>
      <c r="AE12" s="17"/>
      <c r="AF12" s="17">
        <v>0.22389329247054701</v>
      </c>
      <c r="AG12" s="17">
        <v>0.22769286977061101</v>
      </c>
      <c r="AH12" s="17"/>
      <c r="AI12" s="17">
        <v>0.27327785579371999</v>
      </c>
      <c r="AJ12" s="17">
        <v>0.26213459443227199</v>
      </c>
      <c r="AK12" s="17">
        <v>0.20276429776561899</v>
      </c>
      <c r="AL12" s="17">
        <v>0.29078503299166703</v>
      </c>
      <c r="AM12" s="17">
        <v>0.212465036460106</v>
      </c>
      <c r="AN12" s="17">
        <v>0.120500809252209</v>
      </c>
      <c r="AO12" s="17">
        <v>0.151752557038243</v>
      </c>
      <c r="AP12" s="17"/>
      <c r="AQ12" s="17">
        <v>2.6819448850364101E-2</v>
      </c>
      <c r="AR12" s="17">
        <v>0.47236875874964401</v>
      </c>
      <c r="AS12" s="17"/>
      <c r="AT12" s="17">
        <v>5.3196655649965598E-2</v>
      </c>
      <c r="AU12" s="17">
        <v>0.18771831258091001</v>
      </c>
      <c r="AV12" s="17">
        <v>0.406716286776936</v>
      </c>
      <c r="AW12" s="17"/>
      <c r="AX12" s="17">
        <v>0.22462357301709299</v>
      </c>
      <c r="AY12" s="17">
        <v>0.225731776218556</v>
      </c>
      <c r="AZ12" s="17"/>
      <c r="BA12" s="17">
        <v>0.205052129732539</v>
      </c>
      <c r="BB12" s="17">
        <v>0.16842171467685299</v>
      </c>
      <c r="BC12" s="17">
        <v>0.119915058436234</v>
      </c>
      <c r="BD12" s="17">
        <v>0.22362328505624501</v>
      </c>
      <c r="BE12" s="17">
        <v>0.66914656140461104</v>
      </c>
      <c r="BF12" s="17"/>
      <c r="BG12" s="17">
        <v>0.17696689548008501</v>
      </c>
      <c r="BH12" s="17">
        <v>0.556303434444269</v>
      </c>
    </row>
    <row r="13" spans="2:60" x14ac:dyDescent="0.35">
      <c r="B13" s="18" t="s">
        <v>114</v>
      </c>
      <c r="C13" s="19">
        <v>0.14411927451893899</v>
      </c>
      <c r="D13" s="19">
        <v>9.9947373862378397E-2</v>
      </c>
      <c r="E13" s="19">
        <v>0.18412845022861499</v>
      </c>
      <c r="F13" s="19"/>
      <c r="G13" s="19">
        <v>0.212283858289536</v>
      </c>
      <c r="H13" s="19">
        <v>0.12910508342695101</v>
      </c>
      <c r="I13" s="19">
        <v>0.114947346494289</v>
      </c>
      <c r="J13" s="19">
        <v>0.194071153295896</v>
      </c>
      <c r="K13" s="19">
        <v>0.127753980079507</v>
      </c>
      <c r="L13" s="19">
        <v>0.115695973085439</v>
      </c>
      <c r="M13" s="19"/>
      <c r="N13" s="19">
        <v>0.19118700770827299</v>
      </c>
      <c r="O13" s="19">
        <v>0.15453624674927299</v>
      </c>
      <c r="P13" s="19">
        <v>0.12260178232739199</v>
      </c>
      <c r="Q13" s="19">
        <v>0.116661171553851</v>
      </c>
      <c r="R13" s="19">
        <v>8.8955270668428899E-2</v>
      </c>
      <c r="S13" s="19"/>
      <c r="T13" s="19">
        <v>0.12417290367254501</v>
      </c>
      <c r="U13" s="19">
        <v>0.16778880911578001</v>
      </c>
      <c r="V13" s="19">
        <v>0.13529486643306399</v>
      </c>
      <c r="W13" s="19">
        <v>0.151765587663694</v>
      </c>
      <c r="X13" s="19"/>
      <c r="Y13" s="19">
        <v>0.143162827068816</v>
      </c>
      <c r="Z13" s="19">
        <v>0.145086245740838</v>
      </c>
      <c r="AA13" s="19">
        <v>0.13342469894811701</v>
      </c>
      <c r="AB13" s="19">
        <v>0.16274963003769299</v>
      </c>
      <c r="AC13" s="19">
        <v>0.17306929820997299</v>
      </c>
      <c r="AD13" s="19">
        <v>0.12937186583340801</v>
      </c>
      <c r="AE13" s="19"/>
      <c r="AF13" s="19">
        <v>0.14122585640028701</v>
      </c>
      <c r="AG13" s="19">
        <v>0.140887781733739</v>
      </c>
      <c r="AH13" s="19"/>
      <c r="AI13" s="19">
        <v>0.19967000679566199</v>
      </c>
      <c r="AJ13" s="19">
        <v>0.159852622617221</v>
      </c>
      <c r="AK13" s="19">
        <v>0.210981514916599</v>
      </c>
      <c r="AL13" s="19">
        <v>0.127959063785965</v>
      </c>
      <c r="AM13" s="19">
        <v>9.7944468227314493E-2</v>
      </c>
      <c r="AN13" s="19">
        <v>8.0632469049573705E-2</v>
      </c>
      <c r="AO13" s="19">
        <v>8.0184201013712403E-2</v>
      </c>
      <c r="AP13" s="19"/>
      <c r="AQ13" s="19">
        <v>0.12741172174304699</v>
      </c>
      <c r="AR13" s="19">
        <v>0.100450019277316</v>
      </c>
      <c r="AS13" s="19"/>
      <c r="AT13" s="19">
        <v>9.0206326653808497E-2</v>
      </c>
      <c r="AU13" s="19">
        <v>0.18531779024578801</v>
      </c>
      <c r="AV13" s="19">
        <v>7.4739387858597406E-2</v>
      </c>
      <c r="AW13" s="19"/>
      <c r="AX13" s="19">
        <v>0.13260743709363301</v>
      </c>
      <c r="AY13" s="19">
        <v>0.14827758911781999</v>
      </c>
      <c r="AZ13" s="19"/>
      <c r="BA13" s="19">
        <v>0.14179438771771799</v>
      </c>
      <c r="BB13" s="19">
        <v>0.13246030999550101</v>
      </c>
      <c r="BC13" s="19">
        <v>0.131875174484368</v>
      </c>
      <c r="BD13" s="19">
        <v>5.4904223168933702E-2</v>
      </c>
      <c r="BE13" s="19">
        <v>0.107653831286819</v>
      </c>
      <c r="BF13" s="19"/>
      <c r="BG13" s="19">
        <v>0.13463777322234399</v>
      </c>
      <c r="BH13" s="19">
        <v>9.4293293146718804E-2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212</v>
      </c>
      <c r="C9" s="17">
        <v>0.101633670021331</v>
      </c>
      <c r="D9" s="17">
        <v>0.115656977699912</v>
      </c>
      <c r="E9" s="17">
        <v>8.8503010977409105E-2</v>
      </c>
      <c r="F9" s="17"/>
      <c r="G9" s="17">
        <v>0.13900355698466901</v>
      </c>
      <c r="H9" s="17">
        <v>0.112982574650397</v>
      </c>
      <c r="I9" s="17">
        <v>0.124348586314991</v>
      </c>
      <c r="J9" s="17">
        <v>8.4743784669243302E-2</v>
      </c>
      <c r="K9" s="17">
        <v>7.0290283975996806E-2</v>
      </c>
      <c r="L9" s="17">
        <v>8.9975210290832094E-2</v>
      </c>
      <c r="M9" s="17"/>
      <c r="N9" s="17">
        <v>0.136253763963046</v>
      </c>
      <c r="O9" s="17">
        <v>8.8747212887548402E-2</v>
      </c>
      <c r="P9" s="17">
        <v>8.5077999195666096E-2</v>
      </c>
      <c r="Q9" s="17">
        <v>9.8024933045147505E-2</v>
      </c>
      <c r="R9" s="17">
        <v>0.12867153167915499</v>
      </c>
      <c r="S9" s="17"/>
      <c r="T9" s="17">
        <v>0.100986911310435</v>
      </c>
      <c r="U9" s="17">
        <v>9.6554636340768094E-2</v>
      </c>
      <c r="V9" s="17">
        <v>0.103443005708416</v>
      </c>
      <c r="W9" s="17">
        <v>0.10362470404617601</v>
      </c>
      <c r="X9" s="17"/>
      <c r="Y9" s="17">
        <v>0.133918002784852</v>
      </c>
      <c r="Z9" s="17">
        <v>8.1200659863503694E-2</v>
      </c>
      <c r="AA9" s="17">
        <v>0.193889634939855</v>
      </c>
      <c r="AB9" s="17">
        <v>9.7243201010372607E-2</v>
      </c>
      <c r="AC9" s="17">
        <v>0</v>
      </c>
      <c r="AD9" s="17">
        <v>6.2938906960741406E-2</v>
      </c>
      <c r="AE9" s="17"/>
      <c r="AF9" s="17">
        <v>0.100393272524019</v>
      </c>
      <c r="AG9" s="17">
        <v>0.1053203832816</v>
      </c>
      <c r="AH9" s="17"/>
      <c r="AI9" s="17">
        <v>9.7877298017482905E-2</v>
      </c>
      <c r="AJ9" s="17">
        <v>0.110174053972909</v>
      </c>
      <c r="AK9" s="17">
        <v>9.9928749996975597E-2</v>
      </c>
      <c r="AL9" s="17">
        <v>7.6392874368744895E-2</v>
      </c>
      <c r="AM9" s="17">
        <v>9.34848025605719E-2</v>
      </c>
      <c r="AN9" s="17">
        <v>0.12067931560575799</v>
      </c>
      <c r="AO9" s="17">
        <v>0.15676561857701701</v>
      </c>
      <c r="AP9" s="17"/>
      <c r="AQ9" s="17">
        <v>0.15358220486052601</v>
      </c>
      <c r="AR9" s="17">
        <v>5.8482728887288199E-2</v>
      </c>
      <c r="AS9" s="17"/>
      <c r="AT9" s="17">
        <v>0.16070809869048699</v>
      </c>
      <c r="AU9" s="17">
        <v>7.0170155750347393E-2</v>
      </c>
      <c r="AV9" s="17">
        <v>0.10566489399316401</v>
      </c>
      <c r="AW9" s="17"/>
      <c r="AX9" s="17">
        <v>9.5288754500858594E-2</v>
      </c>
      <c r="AY9" s="17">
        <v>0.10392558519200901</v>
      </c>
      <c r="AZ9" s="17"/>
      <c r="BA9" s="17">
        <v>0.15817797787714399</v>
      </c>
      <c r="BB9" s="17">
        <v>9.9477515110638903E-2</v>
      </c>
      <c r="BC9" s="17">
        <v>0.120767423432281</v>
      </c>
      <c r="BD9" s="17">
        <v>0.136022739676637</v>
      </c>
      <c r="BE9" s="17">
        <v>1.8034402882388001E-2</v>
      </c>
      <c r="BF9" s="17"/>
      <c r="BG9" s="17">
        <v>0.113171219285452</v>
      </c>
      <c r="BH9" s="17">
        <v>4.7918751412592102E-2</v>
      </c>
    </row>
    <row r="10" spans="2:60" x14ac:dyDescent="0.35">
      <c r="B10" s="18" t="s">
        <v>213</v>
      </c>
      <c r="C10" s="17">
        <v>0.247712214270186</v>
      </c>
      <c r="D10" s="17">
        <v>0.267989389379099</v>
      </c>
      <c r="E10" s="17">
        <v>0.230029453636416</v>
      </c>
      <c r="F10" s="17"/>
      <c r="G10" s="17">
        <v>0.24952019600742301</v>
      </c>
      <c r="H10" s="17">
        <v>0.24038877205244499</v>
      </c>
      <c r="I10" s="17">
        <v>0.27343024035372498</v>
      </c>
      <c r="J10" s="17">
        <v>0.19494491551388199</v>
      </c>
      <c r="K10" s="17">
        <v>0.21868867526621999</v>
      </c>
      <c r="L10" s="17">
        <v>0.29542509149922302</v>
      </c>
      <c r="M10" s="17"/>
      <c r="N10" s="17">
        <v>0.17699917883010599</v>
      </c>
      <c r="O10" s="17">
        <v>0.22143038252640199</v>
      </c>
      <c r="P10" s="17">
        <v>0.26831124451386101</v>
      </c>
      <c r="Q10" s="17">
        <v>0.29960304459586401</v>
      </c>
      <c r="R10" s="17">
        <v>0.31850259830490701</v>
      </c>
      <c r="S10" s="17"/>
      <c r="T10" s="17">
        <v>0.23836323948173599</v>
      </c>
      <c r="U10" s="17">
        <v>0.26695889656430999</v>
      </c>
      <c r="V10" s="17">
        <v>0.232705774548741</v>
      </c>
      <c r="W10" s="17">
        <v>0.26153152849295802</v>
      </c>
      <c r="X10" s="17"/>
      <c r="Y10" s="17">
        <v>0.29033169991282198</v>
      </c>
      <c r="Z10" s="17">
        <v>0.24277842673334199</v>
      </c>
      <c r="AA10" s="17">
        <v>0.20329894257940101</v>
      </c>
      <c r="AB10" s="17">
        <v>0.18782778167494801</v>
      </c>
      <c r="AC10" s="17">
        <v>0.47659627035824897</v>
      </c>
      <c r="AD10" s="17">
        <v>0.18886297983435499</v>
      </c>
      <c r="AE10" s="17"/>
      <c r="AF10" s="17">
        <v>0.24747850819676001</v>
      </c>
      <c r="AG10" s="17">
        <v>0.251354702062281</v>
      </c>
      <c r="AH10" s="17"/>
      <c r="AI10" s="17">
        <v>0.14746770929890399</v>
      </c>
      <c r="AJ10" s="17">
        <v>0.19075669401491499</v>
      </c>
      <c r="AK10" s="17">
        <v>0.182264211899961</v>
      </c>
      <c r="AL10" s="17">
        <v>0.23922797789244901</v>
      </c>
      <c r="AM10" s="17">
        <v>0.32617457929744897</v>
      </c>
      <c r="AN10" s="17">
        <v>0.37732011269868099</v>
      </c>
      <c r="AO10" s="17">
        <v>0.36347176990695301</v>
      </c>
      <c r="AP10" s="17"/>
      <c r="AQ10" s="17">
        <v>0.43004247758422998</v>
      </c>
      <c r="AR10" s="17">
        <v>6.6830752634047905E-2</v>
      </c>
      <c r="AS10" s="17"/>
      <c r="AT10" s="17">
        <v>0.46871689527807098</v>
      </c>
      <c r="AU10" s="17">
        <v>0.222088827604981</v>
      </c>
      <c r="AV10" s="17">
        <v>0.141968431090779</v>
      </c>
      <c r="AW10" s="17"/>
      <c r="AX10" s="17">
        <v>0.25296160947160101</v>
      </c>
      <c r="AY10" s="17">
        <v>0.24581602377557801</v>
      </c>
      <c r="AZ10" s="17"/>
      <c r="BA10" s="17">
        <v>0.27955087718850402</v>
      </c>
      <c r="BB10" s="17">
        <v>0.27361086691447201</v>
      </c>
      <c r="BC10" s="17">
        <v>0.31380660455756898</v>
      </c>
      <c r="BD10" s="17">
        <v>0.35852752435625501</v>
      </c>
      <c r="BE10" s="17">
        <v>1.74963054231577E-2</v>
      </c>
      <c r="BF10" s="17"/>
      <c r="BG10" s="17">
        <v>0.27499655860503802</v>
      </c>
      <c r="BH10" s="17">
        <v>0.103873451530821</v>
      </c>
    </row>
    <row r="11" spans="2:60" x14ac:dyDescent="0.35">
      <c r="B11" s="18" t="s">
        <v>214</v>
      </c>
      <c r="C11" s="17">
        <v>0.19614948264256499</v>
      </c>
      <c r="D11" s="17">
        <v>0.18949026580764</v>
      </c>
      <c r="E11" s="17">
        <v>0.20117205136910299</v>
      </c>
      <c r="F11" s="17"/>
      <c r="G11" s="17">
        <v>0.203667089522411</v>
      </c>
      <c r="H11" s="17">
        <v>0.20829910664603399</v>
      </c>
      <c r="I11" s="17">
        <v>0.20626267231998299</v>
      </c>
      <c r="J11" s="17">
        <v>0.226991447333173</v>
      </c>
      <c r="K11" s="17">
        <v>0.182008216708863</v>
      </c>
      <c r="L11" s="17">
        <v>0.16132624612563901</v>
      </c>
      <c r="M11" s="17"/>
      <c r="N11" s="17">
        <v>0.206974484386765</v>
      </c>
      <c r="O11" s="17">
        <v>0.2261900413033</v>
      </c>
      <c r="P11" s="17">
        <v>0.177177184106347</v>
      </c>
      <c r="Q11" s="17">
        <v>0.20127537393918901</v>
      </c>
      <c r="R11" s="17">
        <v>0.18874833493259699</v>
      </c>
      <c r="S11" s="17"/>
      <c r="T11" s="17">
        <v>0.208422572758026</v>
      </c>
      <c r="U11" s="17">
        <v>0.16557753442970799</v>
      </c>
      <c r="V11" s="17">
        <v>0.19747442238624099</v>
      </c>
      <c r="W11" s="17">
        <v>0.21190138331867001</v>
      </c>
      <c r="X11" s="17"/>
      <c r="Y11" s="17">
        <v>0.19443462390122801</v>
      </c>
      <c r="Z11" s="17">
        <v>0.193590643146584</v>
      </c>
      <c r="AA11" s="17">
        <v>0.22054492773980799</v>
      </c>
      <c r="AB11" s="17">
        <v>0.16998019562988601</v>
      </c>
      <c r="AC11" s="17">
        <v>0</v>
      </c>
      <c r="AD11" s="17">
        <v>0.23938516284026301</v>
      </c>
      <c r="AE11" s="17"/>
      <c r="AF11" s="17">
        <v>0.205498627404298</v>
      </c>
      <c r="AG11" s="17">
        <v>0.18447645551052599</v>
      </c>
      <c r="AH11" s="17"/>
      <c r="AI11" s="17">
        <v>0.23041817565515799</v>
      </c>
      <c r="AJ11" s="17">
        <v>0.189183925192345</v>
      </c>
      <c r="AK11" s="17">
        <v>0.20423758944276099</v>
      </c>
      <c r="AL11" s="17">
        <v>0.21450690150483401</v>
      </c>
      <c r="AM11" s="17">
        <v>0.18308376032443899</v>
      </c>
      <c r="AN11" s="17">
        <v>0.20475809683243501</v>
      </c>
      <c r="AO11" s="17">
        <v>0.132643963058661</v>
      </c>
      <c r="AP11" s="17"/>
      <c r="AQ11" s="17">
        <v>0.22023627148463501</v>
      </c>
      <c r="AR11" s="17">
        <v>0.149587708310463</v>
      </c>
      <c r="AS11" s="17"/>
      <c r="AT11" s="17">
        <v>0.16404779670363101</v>
      </c>
      <c r="AU11" s="17">
        <v>0.24860073968637</v>
      </c>
      <c r="AV11" s="17">
        <v>0.15338280819786701</v>
      </c>
      <c r="AW11" s="17"/>
      <c r="AX11" s="17">
        <v>0.185026676705626</v>
      </c>
      <c r="AY11" s="17">
        <v>0.20016727099374601</v>
      </c>
      <c r="AZ11" s="17"/>
      <c r="BA11" s="17">
        <v>0.16840106278626199</v>
      </c>
      <c r="BB11" s="17">
        <v>0.23302314081538</v>
      </c>
      <c r="BC11" s="17">
        <v>0.219123051810685</v>
      </c>
      <c r="BD11" s="17">
        <v>0.137121028484746</v>
      </c>
      <c r="BE11" s="17">
        <v>8.0965064044353302E-2</v>
      </c>
      <c r="BF11" s="17"/>
      <c r="BG11" s="17">
        <v>0.21794803615713601</v>
      </c>
      <c r="BH11" s="17">
        <v>9.5188371694777202E-2</v>
      </c>
    </row>
    <row r="12" spans="2:60" x14ac:dyDescent="0.35">
      <c r="B12" s="18" t="s">
        <v>215</v>
      </c>
      <c r="C12" s="17">
        <v>0.35502782340544897</v>
      </c>
      <c r="D12" s="17">
        <v>0.36960356033298802</v>
      </c>
      <c r="E12" s="17">
        <v>0.34624938524784499</v>
      </c>
      <c r="F12" s="17"/>
      <c r="G12" s="17">
        <v>0.24202675624661499</v>
      </c>
      <c r="H12" s="17">
        <v>0.337747656785718</v>
      </c>
      <c r="I12" s="17">
        <v>0.322708104350172</v>
      </c>
      <c r="J12" s="17">
        <v>0.35852616173437202</v>
      </c>
      <c r="K12" s="17">
        <v>0.45982091772782202</v>
      </c>
      <c r="L12" s="17">
        <v>0.375193871015786</v>
      </c>
      <c r="M12" s="17"/>
      <c r="N12" s="17">
        <v>0.320512528669541</v>
      </c>
      <c r="O12" s="17">
        <v>0.35193452823424298</v>
      </c>
      <c r="P12" s="17">
        <v>0.40058534977684501</v>
      </c>
      <c r="Q12" s="17">
        <v>0.32218193911229498</v>
      </c>
      <c r="R12" s="17">
        <v>0.343827555587227</v>
      </c>
      <c r="S12" s="17"/>
      <c r="T12" s="17">
        <v>0.35128567302734898</v>
      </c>
      <c r="U12" s="17">
        <v>0.37906431003188801</v>
      </c>
      <c r="V12" s="17">
        <v>0.36873883718344602</v>
      </c>
      <c r="W12" s="17">
        <v>0.31494054957205297</v>
      </c>
      <c r="X12" s="17"/>
      <c r="Y12" s="17">
        <v>0.28103568481305802</v>
      </c>
      <c r="Z12" s="17">
        <v>0.38272058136598702</v>
      </c>
      <c r="AA12" s="17">
        <v>0.27646001701409201</v>
      </c>
      <c r="AB12" s="17">
        <v>0.435635352817766</v>
      </c>
      <c r="AC12" s="17">
        <v>0.43745336246084099</v>
      </c>
      <c r="AD12" s="17">
        <v>0.42145991742146499</v>
      </c>
      <c r="AE12" s="17"/>
      <c r="AF12" s="17">
        <v>0.37112282869170199</v>
      </c>
      <c r="AG12" s="17">
        <v>0.334776980883563</v>
      </c>
      <c r="AH12" s="17"/>
      <c r="AI12" s="17">
        <v>0.38574703021183099</v>
      </c>
      <c r="AJ12" s="17">
        <v>0.385324464863669</v>
      </c>
      <c r="AK12" s="17">
        <v>0.35810421486597499</v>
      </c>
      <c r="AL12" s="17">
        <v>0.39662512279369</v>
      </c>
      <c r="AM12" s="17">
        <v>0.33424452164059598</v>
      </c>
      <c r="AN12" s="17">
        <v>0.257583172311734</v>
      </c>
      <c r="AO12" s="17">
        <v>0.332852221868216</v>
      </c>
      <c r="AP12" s="17"/>
      <c r="AQ12" s="17">
        <v>7.0271267802278103E-2</v>
      </c>
      <c r="AR12" s="17">
        <v>0.70944959076184</v>
      </c>
      <c r="AS12" s="17"/>
      <c r="AT12" s="17">
        <v>8.8464195782884794E-2</v>
      </c>
      <c r="AU12" s="17">
        <v>0.33099372912278502</v>
      </c>
      <c r="AV12" s="17">
        <v>0.58486029545544804</v>
      </c>
      <c r="AW12" s="17"/>
      <c r="AX12" s="17">
        <v>0.37020598972350499</v>
      </c>
      <c r="AY12" s="17">
        <v>0.34954515471818398</v>
      </c>
      <c r="AZ12" s="17"/>
      <c r="BA12" s="17">
        <v>0.32492597043039201</v>
      </c>
      <c r="BB12" s="17">
        <v>0.285262034699928</v>
      </c>
      <c r="BC12" s="17">
        <v>0.24483170381404901</v>
      </c>
      <c r="BD12" s="17">
        <v>0.31709074972755102</v>
      </c>
      <c r="BE12" s="17">
        <v>0.86216879563026805</v>
      </c>
      <c r="BF12" s="17"/>
      <c r="BG12" s="17">
        <v>0.29451487831825202</v>
      </c>
      <c r="BH12" s="17">
        <v>0.72411021507475903</v>
      </c>
    </row>
    <row r="13" spans="2:60" x14ac:dyDescent="0.35">
      <c r="B13" s="18" t="s">
        <v>114</v>
      </c>
      <c r="C13" s="19">
        <v>9.9476809660470303E-2</v>
      </c>
      <c r="D13" s="19">
        <v>5.7259806780361702E-2</v>
      </c>
      <c r="E13" s="19">
        <v>0.13404609876922699</v>
      </c>
      <c r="F13" s="19"/>
      <c r="G13" s="19">
        <v>0.16578240123888199</v>
      </c>
      <c r="H13" s="19">
        <v>0.100581889865406</v>
      </c>
      <c r="I13" s="19">
        <v>7.3250396661128703E-2</v>
      </c>
      <c r="J13" s="19">
        <v>0.13479369074933001</v>
      </c>
      <c r="K13" s="19">
        <v>6.9191906321099103E-2</v>
      </c>
      <c r="L13" s="19">
        <v>7.8079581068519005E-2</v>
      </c>
      <c r="M13" s="19"/>
      <c r="N13" s="19">
        <v>0.15926004415054201</v>
      </c>
      <c r="O13" s="19">
        <v>0.111697835048507</v>
      </c>
      <c r="P13" s="19">
        <v>6.8848222407281598E-2</v>
      </c>
      <c r="Q13" s="19">
        <v>7.8914709307504202E-2</v>
      </c>
      <c r="R13" s="19">
        <v>2.0249979496113599E-2</v>
      </c>
      <c r="S13" s="19"/>
      <c r="T13" s="19">
        <v>0.10094160342245399</v>
      </c>
      <c r="U13" s="19">
        <v>9.1844622633326198E-2</v>
      </c>
      <c r="V13" s="19">
        <v>9.7637960173155305E-2</v>
      </c>
      <c r="W13" s="19">
        <v>0.10800183457014299</v>
      </c>
      <c r="X13" s="19"/>
      <c r="Y13" s="19">
        <v>0.10027998858804001</v>
      </c>
      <c r="Z13" s="19">
        <v>9.9709688890583598E-2</v>
      </c>
      <c r="AA13" s="19">
        <v>0.105806477726844</v>
      </c>
      <c r="AB13" s="19">
        <v>0.109313468867026</v>
      </c>
      <c r="AC13" s="19">
        <v>8.5950367180910606E-2</v>
      </c>
      <c r="AD13" s="19">
        <v>8.7353032943174994E-2</v>
      </c>
      <c r="AE13" s="19"/>
      <c r="AF13" s="19">
        <v>7.5506763183220596E-2</v>
      </c>
      <c r="AG13" s="19">
        <v>0.12407147826202999</v>
      </c>
      <c r="AH13" s="19"/>
      <c r="AI13" s="19">
        <v>0.13848978681662399</v>
      </c>
      <c r="AJ13" s="19">
        <v>0.12456086195616201</v>
      </c>
      <c r="AK13" s="19">
        <v>0.155465233794327</v>
      </c>
      <c r="AL13" s="19">
        <v>7.3247123440282003E-2</v>
      </c>
      <c r="AM13" s="19">
        <v>6.3012336176943198E-2</v>
      </c>
      <c r="AN13" s="19">
        <v>3.9659302551391301E-2</v>
      </c>
      <c r="AO13" s="19">
        <v>1.42664265891537E-2</v>
      </c>
      <c r="AP13" s="19"/>
      <c r="AQ13" s="19">
        <v>0.12586777826833001</v>
      </c>
      <c r="AR13" s="19">
        <v>1.56492194063611E-2</v>
      </c>
      <c r="AS13" s="19"/>
      <c r="AT13" s="19">
        <v>0.118063013544927</v>
      </c>
      <c r="AU13" s="19">
        <v>0.12814654783551599</v>
      </c>
      <c r="AV13" s="19">
        <v>1.4123571262742701E-2</v>
      </c>
      <c r="AW13" s="19"/>
      <c r="AX13" s="19">
        <v>9.6516969598409996E-2</v>
      </c>
      <c r="AY13" s="19">
        <v>0.100545965320483</v>
      </c>
      <c r="AZ13" s="19"/>
      <c r="BA13" s="19">
        <v>6.8944111717697903E-2</v>
      </c>
      <c r="BB13" s="19">
        <v>0.108626442459581</v>
      </c>
      <c r="BC13" s="19">
        <v>0.10147121638541599</v>
      </c>
      <c r="BD13" s="19">
        <v>5.1237957754810499E-2</v>
      </c>
      <c r="BE13" s="19">
        <v>2.1335432019832901E-2</v>
      </c>
      <c r="BF13" s="19"/>
      <c r="BG13" s="19">
        <v>9.9369307634121204E-2</v>
      </c>
      <c r="BH13" s="19">
        <v>2.8909210287050801E-2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221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212</v>
      </c>
      <c r="C9" s="17">
        <v>0.13725160653551</v>
      </c>
      <c r="D9" s="17">
        <v>0.16021840048995001</v>
      </c>
      <c r="E9" s="17">
        <v>0.116186273078388</v>
      </c>
      <c r="F9" s="17"/>
      <c r="G9" s="17">
        <v>0.157412720887455</v>
      </c>
      <c r="H9" s="17">
        <v>0.115610510209242</v>
      </c>
      <c r="I9" s="17">
        <v>0.13515259490537099</v>
      </c>
      <c r="J9" s="17">
        <v>9.4847456526410995E-2</v>
      </c>
      <c r="K9" s="17">
        <v>0.129008326124778</v>
      </c>
      <c r="L9" s="17">
        <v>0.18427099642174799</v>
      </c>
      <c r="M9" s="17"/>
      <c r="N9" s="17">
        <v>0.14116117675958101</v>
      </c>
      <c r="O9" s="17">
        <v>0.131661526389934</v>
      </c>
      <c r="P9" s="17">
        <v>0.13407426317537699</v>
      </c>
      <c r="Q9" s="17">
        <v>0.13766903703226499</v>
      </c>
      <c r="R9" s="17">
        <v>0.157816726475247</v>
      </c>
      <c r="S9" s="17"/>
      <c r="T9" s="17">
        <v>0.15869110251772101</v>
      </c>
      <c r="U9" s="17">
        <v>0.13753685268787899</v>
      </c>
      <c r="V9" s="17">
        <v>0.133777530748871</v>
      </c>
      <c r="W9" s="17">
        <v>0.127319840083643</v>
      </c>
      <c r="X9" s="17"/>
      <c r="Y9" s="17">
        <v>0.174008744440448</v>
      </c>
      <c r="Z9" s="17">
        <v>0.12115780094612399</v>
      </c>
      <c r="AA9" s="17">
        <v>0.122090262298868</v>
      </c>
      <c r="AB9" s="17">
        <v>0.13475448082192801</v>
      </c>
      <c r="AC9" s="17">
        <v>0.10299198258793001</v>
      </c>
      <c r="AD9" s="17">
        <v>9.9057218312846598E-2</v>
      </c>
      <c r="AE9" s="17"/>
      <c r="AF9" s="17">
        <v>0.13588900105829901</v>
      </c>
      <c r="AG9" s="17">
        <v>0.14178801582707001</v>
      </c>
      <c r="AH9" s="17"/>
      <c r="AI9" s="17">
        <v>0.10854458479894701</v>
      </c>
      <c r="AJ9" s="17">
        <v>0.104943035291595</v>
      </c>
      <c r="AK9" s="17">
        <v>0.119717732298386</v>
      </c>
      <c r="AL9" s="17">
        <v>0.11856446799906099</v>
      </c>
      <c r="AM9" s="17">
        <v>0.15608241084607599</v>
      </c>
      <c r="AN9" s="17">
        <v>0.223589449935473</v>
      </c>
      <c r="AO9" s="17">
        <v>0.23475866815310201</v>
      </c>
      <c r="AP9" s="17"/>
      <c r="AQ9" s="17">
        <v>0.236397286834932</v>
      </c>
      <c r="AR9" s="17">
        <v>5.2946004587357202E-2</v>
      </c>
      <c r="AS9" s="17"/>
      <c r="AT9" s="17">
        <v>0.253682269760723</v>
      </c>
      <c r="AU9" s="17">
        <v>9.8250678916904505E-2</v>
      </c>
      <c r="AV9" s="17">
        <v>0.11817678909465899</v>
      </c>
      <c r="AW9" s="17"/>
      <c r="AX9" s="17">
        <v>0.152918021507915</v>
      </c>
      <c r="AY9" s="17">
        <v>0.13159257230100399</v>
      </c>
      <c r="AZ9" s="17"/>
      <c r="BA9" s="17">
        <v>0.181042995602305</v>
      </c>
      <c r="BB9" s="17">
        <v>0.123843591051346</v>
      </c>
      <c r="BC9" s="17">
        <v>0.188540455135734</v>
      </c>
      <c r="BD9" s="17">
        <v>0.19654220667289199</v>
      </c>
      <c r="BE9" s="17">
        <v>2.0600394759219601E-2</v>
      </c>
      <c r="BF9" s="17"/>
      <c r="BG9" s="17">
        <v>0.137187126825705</v>
      </c>
      <c r="BH9" s="17">
        <v>6.5163328445052196E-2</v>
      </c>
    </row>
    <row r="10" spans="2:60" x14ac:dyDescent="0.35">
      <c r="B10" s="18" t="s">
        <v>213</v>
      </c>
      <c r="C10" s="17">
        <v>0.26644762565165397</v>
      </c>
      <c r="D10" s="17">
        <v>0.29098601606123298</v>
      </c>
      <c r="E10" s="17">
        <v>0.24296454203212201</v>
      </c>
      <c r="F10" s="17"/>
      <c r="G10" s="17">
        <v>0.245411337440502</v>
      </c>
      <c r="H10" s="17">
        <v>0.23063436238252799</v>
      </c>
      <c r="I10" s="17">
        <v>0.25959592966588602</v>
      </c>
      <c r="J10" s="17">
        <v>0.246010694232218</v>
      </c>
      <c r="K10" s="17">
        <v>0.28780380401744998</v>
      </c>
      <c r="L10" s="17">
        <v>0.31315113262954097</v>
      </c>
      <c r="M10" s="17"/>
      <c r="N10" s="17">
        <v>0.20407349259624299</v>
      </c>
      <c r="O10" s="17">
        <v>0.227705872160679</v>
      </c>
      <c r="P10" s="17">
        <v>0.275902044826977</v>
      </c>
      <c r="Q10" s="17">
        <v>0.35015715389257202</v>
      </c>
      <c r="R10" s="17">
        <v>0.35622727982180002</v>
      </c>
      <c r="S10" s="17"/>
      <c r="T10" s="17">
        <v>0.29564866430921399</v>
      </c>
      <c r="U10" s="17">
        <v>0.25207149961115599</v>
      </c>
      <c r="V10" s="17">
        <v>0.24939849453860899</v>
      </c>
      <c r="W10" s="17">
        <v>0.28538340648518101</v>
      </c>
      <c r="X10" s="17"/>
      <c r="Y10" s="17">
        <v>0.29819002009080597</v>
      </c>
      <c r="Z10" s="17">
        <v>0.27074326417602901</v>
      </c>
      <c r="AA10" s="17">
        <v>0.21571469298260801</v>
      </c>
      <c r="AB10" s="17">
        <v>0.20530552915179601</v>
      </c>
      <c r="AC10" s="17">
        <v>0.28806478327893997</v>
      </c>
      <c r="AD10" s="17">
        <v>0.22626077247298201</v>
      </c>
      <c r="AE10" s="17"/>
      <c r="AF10" s="17">
        <v>0.26958449447001398</v>
      </c>
      <c r="AG10" s="17">
        <v>0.26373875583949002</v>
      </c>
      <c r="AH10" s="17"/>
      <c r="AI10" s="17">
        <v>0.178427654618078</v>
      </c>
      <c r="AJ10" s="17">
        <v>0.22975076788169099</v>
      </c>
      <c r="AK10" s="17">
        <v>0.18864211187063201</v>
      </c>
      <c r="AL10" s="17">
        <v>0.262706489379888</v>
      </c>
      <c r="AM10" s="17">
        <v>0.32324755015975998</v>
      </c>
      <c r="AN10" s="17">
        <v>0.40872963704794701</v>
      </c>
      <c r="AO10" s="17">
        <v>0.39425751235286299</v>
      </c>
      <c r="AP10" s="17"/>
      <c r="AQ10" s="17">
        <v>0.44135307521246703</v>
      </c>
      <c r="AR10" s="17">
        <v>9.5281956892852598E-2</v>
      </c>
      <c r="AS10" s="17"/>
      <c r="AT10" s="17">
        <v>0.420988380716459</v>
      </c>
      <c r="AU10" s="17">
        <v>0.26945485712682499</v>
      </c>
      <c r="AV10" s="17">
        <v>0.17870100337757799</v>
      </c>
      <c r="AW10" s="17"/>
      <c r="AX10" s="17">
        <v>0.26330522491472502</v>
      </c>
      <c r="AY10" s="17">
        <v>0.26758272601636002</v>
      </c>
      <c r="AZ10" s="17"/>
      <c r="BA10" s="17">
        <v>0.253075505279444</v>
      </c>
      <c r="BB10" s="17">
        <v>0.32233535755023401</v>
      </c>
      <c r="BC10" s="17">
        <v>0.31921842783063598</v>
      </c>
      <c r="BD10" s="17">
        <v>0.33832425106888397</v>
      </c>
      <c r="BE10" s="17">
        <v>4.5220383960035998E-2</v>
      </c>
      <c r="BF10" s="17"/>
      <c r="BG10" s="17">
        <v>0.30617834815901301</v>
      </c>
      <c r="BH10" s="17">
        <v>0.119458383733742</v>
      </c>
    </row>
    <row r="11" spans="2:60" x14ac:dyDescent="0.35">
      <c r="B11" s="18" t="s">
        <v>214</v>
      </c>
      <c r="C11" s="17">
        <v>0.19313123117100101</v>
      </c>
      <c r="D11" s="17">
        <v>0.18101144654026</v>
      </c>
      <c r="E11" s="17">
        <v>0.204469659631764</v>
      </c>
      <c r="F11" s="17"/>
      <c r="G11" s="17">
        <v>0.17270042268393099</v>
      </c>
      <c r="H11" s="17">
        <v>0.24708896785621401</v>
      </c>
      <c r="I11" s="17">
        <v>0.26157571292117199</v>
      </c>
      <c r="J11" s="17">
        <v>0.185067404678535</v>
      </c>
      <c r="K11" s="17">
        <v>0.16004894122917299</v>
      </c>
      <c r="L11" s="17">
        <v>0.137195801529501</v>
      </c>
      <c r="M11" s="17"/>
      <c r="N11" s="17">
        <v>0.21787389017300601</v>
      </c>
      <c r="O11" s="17">
        <v>0.21307691391908701</v>
      </c>
      <c r="P11" s="17">
        <v>0.18266581871901899</v>
      </c>
      <c r="Q11" s="17">
        <v>0.16538250104239</v>
      </c>
      <c r="R11" s="17">
        <v>0.17882071011137099</v>
      </c>
      <c r="S11" s="17"/>
      <c r="T11" s="17">
        <v>0.169150324728123</v>
      </c>
      <c r="U11" s="17">
        <v>0.17832890140825999</v>
      </c>
      <c r="V11" s="17">
        <v>0.199188786059951</v>
      </c>
      <c r="W11" s="17">
        <v>0.21336982502388799</v>
      </c>
      <c r="X11" s="17"/>
      <c r="Y11" s="17">
        <v>0.18796420324316199</v>
      </c>
      <c r="Z11" s="17">
        <v>0.18561385708852501</v>
      </c>
      <c r="AA11" s="17">
        <v>0.20306381756330499</v>
      </c>
      <c r="AB11" s="17">
        <v>0.21230781725780701</v>
      </c>
      <c r="AC11" s="17">
        <v>0.16693799313330401</v>
      </c>
      <c r="AD11" s="17">
        <v>0.21729679659984</v>
      </c>
      <c r="AE11" s="17"/>
      <c r="AF11" s="17">
        <v>0.197350500987896</v>
      </c>
      <c r="AG11" s="17">
        <v>0.18958713381470799</v>
      </c>
      <c r="AH11" s="17"/>
      <c r="AI11" s="17">
        <v>0.24281608823153999</v>
      </c>
      <c r="AJ11" s="17">
        <v>0.20027380325131</v>
      </c>
      <c r="AK11" s="17">
        <v>0.211053390502288</v>
      </c>
      <c r="AL11" s="17">
        <v>0.217451259632542</v>
      </c>
      <c r="AM11" s="17">
        <v>0.18708213800716</v>
      </c>
      <c r="AN11" s="17">
        <v>0.10455551024346001</v>
      </c>
      <c r="AO11" s="17">
        <v>0.13264952215310299</v>
      </c>
      <c r="AP11" s="17"/>
      <c r="AQ11" s="17">
        <v>0.15141335228439601</v>
      </c>
      <c r="AR11" s="17">
        <v>0.20374146003425</v>
      </c>
      <c r="AS11" s="17"/>
      <c r="AT11" s="17">
        <v>0.143159886364851</v>
      </c>
      <c r="AU11" s="17">
        <v>0.241180305100437</v>
      </c>
      <c r="AV11" s="17">
        <v>0.170167721435528</v>
      </c>
      <c r="AW11" s="17"/>
      <c r="AX11" s="17">
        <v>0.19341569491937999</v>
      </c>
      <c r="AY11" s="17">
        <v>0.19302847696122299</v>
      </c>
      <c r="AZ11" s="17"/>
      <c r="BA11" s="17">
        <v>0.18400854917444301</v>
      </c>
      <c r="BB11" s="17">
        <v>0.21274809592659599</v>
      </c>
      <c r="BC11" s="17">
        <v>0.20580758084561801</v>
      </c>
      <c r="BD11" s="17">
        <v>0.17099129135118599</v>
      </c>
      <c r="BE11" s="17">
        <v>0.108291046720142</v>
      </c>
      <c r="BF11" s="17"/>
      <c r="BG11" s="17">
        <v>0.20604370497643201</v>
      </c>
      <c r="BH11" s="17">
        <v>0.12417190422176599</v>
      </c>
    </row>
    <row r="12" spans="2:60" x14ac:dyDescent="0.35">
      <c r="B12" s="18" t="s">
        <v>215</v>
      </c>
      <c r="C12" s="17">
        <v>0.28282810553698801</v>
      </c>
      <c r="D12" s="17">
        <v>0.30588908063009901</v>
      </c>
      <c r="E12" s="17">
        <v>0.26486873576451397</v>
      </c>
      <c r="F12" s="17"/>
      <c r="G12" s="17">
        <v>0.19788895569283299</v>
      </c>
      <c r="H12" s="17">
        <v>0.28956774610406399</v>
      </c>
      <c r="I12" s="17">
        <v>0.22602409403551299</v>
      </c>
      <c r="J12" s="17">
        <v>0.309984904376226</v>
      </c>
      <c r="K12" s="17">
        <v>0.34524616391297203</v>
      </c>
      <c r="L12" s="17">
        <v>0.30107469547129001</v>
      </c>
      <c r="M12" s="17"/>
      <c r="N12" s="17">
        <v>0.257119124703103</v>
      </c>
      <c r="O12" s="17">
        <v>0.27973932320908101</v>
      </c>
      <c r="P12" s="17">
        <v>0.31100232243282799</v>
      </c>
      <c r="Q12" s="17">
        <v>0.27893106090783798</v>
      </c>
      <c r="R12" s="17">
        <v>0.26953923455102602</v>
      </c>
      <c r="S12" s="17"/>
      <c r="T12" s="17">
        <v>0.26888453114828098</v>
      </c>
      <c r="U12" s="17">
        <v>0.30634038200767</v>
      </c>
      <c r="V12" s="17">
        <v>0.29989654518386299</v>
      </c>
      <c r="W12" s="17">
        <v>0.24508830494117301</v>
      </c>
      <c r="X12" s="17"/>
      <c r="Y12" s="17">
        <v>0.21525143645114</v>
      </c>
      <c r="Z12" s="17">
        <v>0.30609882504206198</v>
      </c>
      <c r="AA12" s="17">
        <v>0.23220291356669501</v>
      </c>
      <c r="AB12" s="17">
        <v>0.35498816745337303</v>
      </c>
      <c r="AC12" s="17">
        <v>0.35605487381891499</v>
      </c>
      <c r="AD12" s="17">
        <v>0.34496075599494203</v>
      </c>
      <c r="AE12" s="17"/>
      <c r="AF12" s="17">
        <v>0.29006334277152401</v>
      </c>
      <c r="AG12" s="17">
        <v>0.27374629551723001</v>
      </c>
      <c r="AH12" s="17"/>
      <c r="AI12" s="17">
        <v>0.30191890707227298</v>
      </c>
      <c r="AJ12" s="17">
        <v>0.30520880486707402</v>
      </c>
      <c r="AK12" s="17">
        <v>0.29563708340539302</v>
      </c>
      <c r="AL12" s="17">
        <v>0.31140106543588902</v>
      </c>
      <c r="AM12" s="17">
        <v>0.25950380335429002</v>
      </c>
      <c r="AN12" s="17">
        <v>0.22356088336972199</v>
      </c>
      <c r="AO12" s="17">
        <v>0.23833429734093201</v>
      </c>
      <c r="AP12" s="17"/>
      <c r="AQ12" s="17">
        <v>3.9318698815203799E-2</v>
      </c>
      <c r="AR12" s="17">
        <v>0.60372418386583704</v>
      </c>
      <c r="AS12" s="17"/>
      <c r="AT12" s="17">
        <v>8.2413481946228398E-2</v>
      </c>
      <c r="AU12" s="17">
        <v>0.23879296522483601</v>
      </c>
      <c r="AV12" s="17">
        <v>0.498031146290567</v>
      </c>
      <c r="AW12" s="17"/>
      <c r="AX12" s="17">
        <v>0.28120784779187102</v>
      </c>
      <c r="AY12" s="17">
        <v>0.28341337626194302</v>
      </c>
      <c r="AZ12" s="17"/>
      <c r="BA12" s="17">
        <v>0.25136575922072701</v>
      </c>
      <c r="BB12" s="17">
        <v>0.21609924247309101</v>
      </c>
      <c r="BC12" s="17">
        <v>0.172990403742977</v>
      </c>
      <c r="BD12" s="17">
        <v>0.249373376203298</v>
      </c>
      <c r="BE12" s="17">
        <v>0.79673625176079799</v>
      </c>
      <c r="BF12" s="17"/>
      <c r="BG12" s="17">
        <v>0.224326251679801</v>
      </c>
      <c r="BH12" s="17">
        <v>0.65809896446536198</v>
      </c>
    </row>
    <row r="13" spans="2:60" x14ac:dyDescent="0.35">
      <c r="B13" s="18" t="s">
        <v>114</v>
      </c>
      <c r="C13" s="19">
        <v>0.120341431104847</v>
      </c>
      <c r="D13" s="19">
        <v>6.1895056278458697E-2</v>
      </c>
      <c r="E13" s="19">
        <v>0.171510789493211</v>
      </c>
      <c r="F13" s="19"/>
      <c r="G13" s="19">
        <v>0.22658656329527899</v>
      </c>
      <c r="H13" s="19">
        <v>0.11709841344795301</v>
      </c>
      <c r="I13" s="19">
        <v>0.117651668472058</v>
      </c>
      <c r="J13" s="19">
        <v>0.16408954018661101</v>
      </c>
      <c r="K13" s="19">
        <v>7.78927647156267E-2</v>
      </c>
      <c r="L13" s="19">
        <v>6.4307373947920299E-2</v>
      </c>
      <c r="M13" s="19"/>
      <c r="N13" s="19">
        <v>0.17977231576806799</v>
      </c>
      <c r="O13" s="19">
        <v>0.147816364321219</v>
      </c>
      <c r="P13" s="19">
        <v>9.6355550845798096E-2</v>
      </c>
      <c r="Q13" s="19">
        <v>6.78602471249352E-2</v>
      </c>
      <c r="R13" s="19">
        <v>3.7596049040555302E-2</v>
      </c>
      <c r="S13" s="19"/>
      <c r="T13" s="19">
        <v>0.107625377296661</v>
      </c>
      <c r="U13" s="19">
        <v>0.125722364285035</v>
      </c>
      <c r="V13" s="19">
        <v>0.117738643468704</v>
      </c>
      <c r="W13" s="19">
        <v>0.12883862346611399</v>
      </c>
      <c r="X13" s="19"/>
      <c r="Y13" s="19">
        <v>0.124585595774444</v>
      </c>
      <c r="Z13" s="19">
        <v>0.116386252747259</v>
      </c>
      <c r="AA13" s="19">
        <v>0.226928313588525</v>
      </c>
      <c r="AB13" s="19">
        <v>9.2644005315096298E-2</v>
      </c>
      <c r="AC13" s="19">
        <v>8.5950367180910606E-2</v>
      </c>
      <c r="AD13" s="19">
        <v>0.11242445661939</v>
      </c>
      <c r="AE13" s="19"/>
      <c r="AF13" s="19">
        <v>0.10711266071226699</v>
      </c>
      <c r="AG13" s="19">
        <v>0.13113979900150199</v>
      </c>
      <c r="AH13" s="19"/>
      <c r="AI13" s="19">
        <v>0.16829276527916201</v>
      </c>
      <c r="AJ13" s="19">
        <v>0.15982358870832999</v>
      </c>
      <c r="AK13" s="19">
        <v>0.184949681923301</v>
      </c>
      <c r="AL13" s="19">
        <v>8.9876717552620194E-2</v>
      </c>
      <c r="AM13" s="19">
        <v>7.4084097632713702E-2</v>
      </c>
      <c r="AN13" s="19">
        <v>3.9564519403397502E-2</v>
      </c>
      <c r="AO13" s="19">
        <v>0</v>
      </c>
      <c r="AP13" s="19"/>
      <c r="AQ13" s="19">
        <v>0.131517586853001</v>
      </c>
      <c r="AR13" s="19">
        <v>4.43063946197036E-2</v>
      </c>
      <c r="AS13" s="19"/>
      <c r="AT13" s="19">
        <v>9.9755981211739397E-2</v>
      </c>
      <c r="AU13" s="19">
        <v>0.152321193630998</v>
      </c>
      <c r="AV13" s="19">
        <v>3.4923339801668903E-2</v>
      </c>
      <c r="AW13" s="19"/>
      <c r="AX13" s="19">
        <v>0.10915321086611</v>
      </c>
      <c r="AY13" s="19">
        <v>0.12438284845946999</v>
      </c>
      <c r="AZ13" s="19"/>
      <c r="BA13" s="19">
        <v>0.13050719072308101</v>
      </c>
      <c r="BB13" s="19">
        <v>0.124973712998733</v>
      </c>
      <c r="BC13" s="19">
        <v>0.113443132445036</v>
      </c>
      <c r="BD13" s="19">
        <v>4.4768874703739303E-2</v>
      </c>
      <c r="BE13" s="19">
        <v>2.91519227998044E-2</v>
      </c>
      <c r="BF13" s="19"/>
      <c r="BG13" s="19">
        <v>0.12626456835904801</v>
      </c>
      <c r="BH13" s="19">
        <v>3.3107419134077498E-2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H28"/>
  <sheetViews>
    <sheetView showGridLines="0" topLeftCell="A24"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236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29" x14ac:dyDescent="0.35">
      <c r="B9" s="18" t="s">
        <v>222</v>
      </c>
      <c r="C9" s="17">
        <v>0.31459453075640298</v>
      </c>
      <c r="D9" s="17">
        <v>0.30539418850872702</v>
      </c>
      <c r="E9" s="17">
        <v>0.32747443817244898</v>
      </c>
      <c r="F9" s="17"/>
      <c r="G9" s="17">
        <v>0.26425711402913299</v>
      </c>
      <c r="H9" s="17">
        <v>0.30223577052931799</v>
      </c>
      <c r="I9" s="17">
        <v>0.28758593031803198</v>
      </c>
      <c r="J9" s="17">
        <v>0.267967773327488</v>
      </c>
      <c r="K9" s="17">
        <v>0.35323978115669902</v>
      </c>
      <c r="L9" s="17">
        <v>0.38021529488287198</v>
      </c>
      <c r="M9" s="17"/>
      <c r="N9" s="17">
        <v>0.33743278223593298</v>
      </c>
      <c r="O9" s="17">
        <v>0.33263305882274902</v>
      </c>
      <c r="P9" s="17">
        <v>0.30830371144616803</v>
      </c>
      <c r="Q9" s="17">
        <v>0.28534025426419901</v>
      </c>
      <c r="R9" s="17">
        <v>0.27392859820667498</v>
      </c>
      <c r="S9" s="17"/>
      <c r="T9" s="17">
        <v>0.313863552092914</v>
      </c>
      <c r="U9" s="17">
        <v>0.34966388743395599</v>
      </c>
      <c r="V9" s="17">
        <v>0.31009962250412398</v>
      </c>
      <c r="W9" s="17">
        <v>0.29179081495246501</v>
      </c>
      <c r="X9" s="17"/>
      <c r="Y9" s="17">
        <v>0.29424599346190899</v>
      </c>
      <c r="Z9" s="17">
        <v>0.32980069014033497</v>
      </c>
      <c r="AA9" s="17">
        <v>0.39068495264406</v>
      </c>
      <c r="AB9" s="17">
        <v>0.284996075683695</v>
      </c>
      <c r="AC9" s="17">
        <v>0.26381958111893</v>
      </c>
      <c r="AD9" s="17">
        <v>0.32240441089352101</v>
      </c>
      <c r="AE9" s="17"/>
      <c r="AF9" s="17">
        <v>0.32915426607321602</v>
      </c>
      <c r="AG9" s="17">
        <v>0.29759902019795897</v>
      </c>
      <c r="AH9" s="17"/>
      <c r="AI9" s="17">
        <v>0.28512980729878701</v>
      </c>
      <c r="AJ9" s="17">
        <v>0.328134414665264</v>
      </c>
      <c r="AK9" s="17">
        <v>0.33939815890262998</v>
      </c>
      <c r="AL9" s="17">
        <v>0.32053216273962398</v>
      </c>
      <c r="AM9" s="17">
        <v>0.28842887931301198</v>
      </c>
      <c r="AN9" s="17">
        <v>0.30657794205327299</v>
      </c>
      <c r="AO9" s="17">
        <v>0.32440570103399702</v>
      </c>
      <c r="AP9" s="17"/>
      <c r="AQ9" s="17">
        <v>0.31227776555369402</v>
      </c>
      <c r="AR9" s="17">
        <v>0.29108637807363003</v>
      </c>
      <c r="AS9" s="17"/>
      <c r="AT9" s="17">
        <v>0.27410262631611798</v>
      </c>
      <c r="AU9" s="17">
        <v>0.33591112399776801</v>
      </c>
      <c r="AV9" s="17">
        <v>0.310411015980255</v>
      </c>
      <c r="AW9" s="17"/>
      <c r="AX9" s="17">
        <v>0.332878823457679</v>
      </c>
      <c r="AY9" s="17">
        <v>0.30798986475384299</v>
      </c>
      <c r="AZ9" s="17"/>
      <c r="BA9" s="17">
        <v>0.31580986057263299</v>
      </c>
      <c r="BB9" s="17">
        <v>0.30188455698743299</v>
      </c>
      <c r="BC9" s="17">
        <v>0.36419230122995699</v>
      </c>
      <c r="BD9" s="17">
        <v>0.31084512845469497</v>
      </c>
      <c r="BE9" s="17">
        <v>0.23629632547332499</v>
      </c>
      <c r="BF9" s="17"/>
      <c r="BG9" s="17">
        <v>0.30513306609371899</v>
      </c>
      <c r="BH9" s="17">
        <v>0.25517821220328002</v>
      </c>
    </row>
    <row r="10" spans="2:60" ht="29" x14ac:dyDescent="0.35">
      <c r="B10" s="18" t="s">
        <v>223</v>
      </c>
      <c r="C10" s="17">
        <v>0.30325513573941598</v>
      </c>
      <c r="D10" s="17">
        <v>0.28238953776638298</v>
      </c>
      <c r="E10" s="17">
        <v>0.32594070549205001</v>
      </c>
      <c r="F10" s="17"/>
      <c r="G10" s="17">
        <v>0.291672876031355</v>
      </c>
      <c r="H10" s="17">
        <v>0.29285958251419603</v>
      </c>
      <c r="I10" s="17">
        <v>0.364543890533223</v>
      </c>
      <c r="J10" s="17">
        <v>0.28588505986880303</v>
      </c>
      <c r="K10" s="17">
        <v>0.264667006573511</v>
      </c>
      <c r="L10" s="17">
        <v>0.31412417143155802</v>
      </c>
      <c r="M10" s="17"/>
      <c r="N10" s="17">
        <v>0.33300410251708601</v>
      </c>
      <c r="O10" s="17">
        <v>0.31100588763487202</v>
      </c>
      <c r="P10" s="17">
        <v>0.30112980347502599</v>
      </c>
      <c r="Q10" s="17">
        <v>0.27954129498691999</v>
      </c>
      <c r="R10" s="17">
        <v>0.27482272048378797</v>
      </c>
      <c r="S10" s="17"/>
      <c r="T10" s="17">
        <v>0.28376277399305999</v>
      </c>
      <c r="U10" s="17">
        <v>0.29167468192450302</v>
      </c>
      <c r="V10" s="17">
        <v>0.310957549588882</v>
      </c>
      <c r="W10" s="17">
        <v>0.314885405318859</v>
      </c>
      <c r="X10" s="17"/>
      <c r="Y10" s="17">
        <v>0.31335853067277503</v>
      </c>
      <c r="Z10" s="17">
        <v>0.31224808162204198</v>
      </c>
      <c r="AA10" s="17">
        <v>0.333046767371598</v>
      </c>
      <c r="AB10" s="17">
        <v>0.22688175785202899</v>
      </c>
      <c r="AC10" s="17">
        <v>0.20320906660107799</v>
      </c>
      <c r="AD10" s="17">
        <v>0.30391376700446199</v>
      </c>
      <c r="AE10" s="17"/>
      <c r="AF10" s="17">
        <v>0.31122308903203999</v>
      </c>
      <c r="AG10" s="17">
        <v>0.29384505500260899</v>
      </c>
      <c r="AH10" s="17"/>
      <c r="AI10" s="17">
        <v>0.30425749989845002</v>
      </c>
      <c r="AJ10" s="17">
        <v>0.34185817618997999</v>
      </c>
      <c r="AK10" s="17">
        <v>0.33273892014152401</v>
      </c>
      <c r="AL10" s="17">
        <v>0.26823304886763299</v>
      </c>
      <c r="AM10" s="17">
        <v>0.240369188793427</v>
      </c>
      <c r="AN10" s="17">
        <v>0.30354862177890601</v>
      </c>
      <c r="AO10" s="17">
        <v>0.44404752407449399</v>
      </c>
      <c r="AP10" s="17"/>
      <c r="AQ10" s="17">
        <v>0.32254792701322299</v>
      </c>
      <c r="AR10" s="17">
        <v>0.27662523345259499</v>
      </c>
      <c r="AS10" s="17"/>
      <c r="AT10" s="17">
        <v>0.28815128360818298</v>
      </c>
      <c r="AU10" s="17">
        <v>0.33679069949565299</v>
      </c>
      <c r="AV10" s="17">
        <v>0.28117366516251402</v>
      </c>
      <c r="AW10" s="17"/>
      <c r="AX10" s="17">
        <v>0.29349572572924898</v>
      </c>
      <c r="AY10" s="17">
        <v>0.30678043718543202</v>
      </c>
      <c r="AZ10" s="17"/>
      <c r="BA10" s="17">
        <v>0.315999252764321</v>
      </c>
      <c r="BB10" s="17">
        <v>0.34519619401260598</v>
      </c>
      <c r="BC10" s="17">
        <v>0.31044211028525598</v>
      </c>
      <c r="BD10" s="17">
        <v>0.38707446708898802</v>
      </c>
      <c r="BE10" s="17">
        <v>0.16753031967145399</v>
      </c>
      <c r="BF10" s="17"/>
      <c r="BG10" s="17">
        <v>0.33838510160514501</v>
      </c>
      <c r="BH10" s="17">
        <v>0.223136949932148</v>
      </c>
    </row>
    <row r="11" spans="2:60" ht="58" x14ac:dyDescent="0.35">
      <c r="B11" s="18" t="s">
        <v>224</v>
      </c>
      <c r="C11" s="17">
        <v>0.26416940135154598</v>
      </c>
      <c r="D11" s="17">
        <v>0.28092752472725302</v>
      </c>
      <c r="E11" s="17">
        <v>0.25026191195346698</v>
      </c>
      <c r="F11" s="17"/>
      <c r="G11" s="17">
        <v>0.206578904019974</v>
      </c>
      <c r="H11" s="17">
        <v>0.20406359561066001</v>
      </c>
      <c r="I11" s="17">
        <v>0.26765677843643298</v>
      </c>
      <c r="J11" s="17">
        <v>0.237219287079665</v>
      </c>
      <c r="K11" s="17">
        <v>0.28321389632914701</v>
      </c>
      <c r="L11" s="17">
        <v>0.35130298134052501</v>
      </c>
      <c r="M11" s="17"/>
      <c r="N11" s="17">
        <v>0.216546127831342</v>
      </c>
      <c r="O11" s="17">
        <v>0.23156651534549</v>
      </c>
      <c r="P11" s="17">
        <v>0.25765574266971902</v>
      </c>
      <c r="Q11" s="17">
        <v>0.30564026487467</v>
      </c>
      <c r="R11" s="17">
        <v>0.40253865714612003</v>
      </c>
      <c r="S11" s="17"/>
      <c r="T11" s="17">
        <v>0.291516741631757</v>
      </c>
      <c r="U11" s="17">
        <v>0.270114162233555</v>
      </c>
      <c r="V11" s="17">
        <v>0.25866542933210601</v>
      </c>
      <c r="W11" s="17">
        <v>0.24835862148406401</v>
      </c>
      <c r="X11" s="17"/>
      <c r="Y11" s="17">
        <v>0.27903482495194398</v>
      </c>
      <c r="Z11" s="17">
        <v>0.260214227292692</v>
      </c>
      <c r="AA11" s="17">
        <v>0.21822501153047499</v>
      </c>
      <c r="AB11" s="17">
        <v>0.22787998290050199</v>
      </c>
      <c r="AC11" s="17">
        <v>0.395557100847507</v>
      </c>
      <c r="AD11" s="17">
        <v>0.26989325425823801</v>
      </c>
      <c r="AE11" s="17"/>
      <c r="AF11" s="17">
        <v>0.28254383869995903</v>
      </c>
      <c r="AG11" s="17">
        <v>0.23922502699834899</v>
      </c>
      <c r="AH11" s="17"/>
      <c r="AI11" s="17">
        <v>9.6811619251241599E-2</v>
      </c>
      <c r="AJ11" s="17">
        <v>0.21962125517686701</v>
      </c>
      <c r="AK11" s="17">
        <v>0.21930358707657799</v>
      </c>
      <c r="AL11" s="17">
        <v>0.24541655170465601</v>
      </c>
      <c r="AM11" s="17">
        <v>0.31963557015621302</v>
      </c>
      <c r="AN11" s="17">
        <v>0.439109128407906</v>
      </c>
      <c r="AO11" s="17">
        <v>0.38219985303348297</v>
      </c>
      <c r="AP11" s="17"/>
      <c r="AQ11" s="17">
        <v>0.37462111517282198</v>
      </c>
      <c r="AR11" s="17">
        <v>0.14552554928230299</v>
      </c>
      <c r="AS11" s="17"/>
      <c r="AT11" s="17">
        <v>0.42074532988240498</v>
      </c>
      <c r="AU11" s="17">
        <v>0.2463425157826</v>
      </c>
      <c r="AV11" s="17">
        <v>0.20370484589553201</v>
      </c>
      <c r="AW11" s="17"/>
      <c r="AX11" s="17">
        <v>0.274276070257988</v>
      </c>
      <c r="AY11" s="17">
        <v>0.26051866278505798</v>
      </c>
      <c r="AZ11" s="17"/>
      <c r="BA11" s="17">
        <v>0.20286578244234801</v>
      </c>
      <c r="BB11" s="17">
        <v>0.301986299812249</v>
      </c>
      <c r="BC11" s="17">
        <v>0.36147968842702299</v>
      </c>
      <c r="BD11" s="17">
        <v>0.25920722746115898</v>
      </c>
      <c r="BE11" s="17">
        <v>6.1148462639234402E-2</v>
      </c>
      <c r="BF11" s="17"/>
      <c r="BG11" s="17">
        <v>0.27886336383273402</v>
      </c>
      <c r="BH11" s="17">
        <v>0.111313227379681</v>
      </c>
    </row>
    <row r="12" spans="2:60" x14ac:dyDescent="0.35">
      <c r="B12" s="18" t="s">
        <v>225</v>
      </c>
      <c r="C12" s="17">
        <v>0.23610041365595799</v>
      </c>
      <c r="D12" s="17">
        <v>0.229647474294116</v>
      </c>
      <c r="E12" s="17">
        <v>0.23953910190709701</v>
      </c>
      <c r="F12" s="17"/>
      <c r="G12" s="17">
        <v>0.273731343915804</v>
      </c>
      <c r="H12" s="17">
        <v>0.26560725272429903</v>
      </c>
      <c r="I12" s="17">
        <v>0.221714416272137</v>
      </c>
      <c r="J12" s="17">
        <v>0.19810756897996101</v>
      </c>
      <c r="K12" s="17">
        <v>0.20246371650662201</v>
      </c>
      <c r="L12" s="17">
        <v>0.25573383700815</v>
      </c>
      <c r="M12" s="17"/>
      <c r="N12" s="17">
        <v>0.26000688841334202</v>
      </c>
      <c r="O12" s="17">
        <v>0.25662835434540698</v>
      </c>
      <c r="P12" s="17">
        <v>0.22385038820210201</v>
      </c>
      <c r="Q12" s="17">
        <v>0.22185302912249999</v>
      </c>
      <c r="R12" s="17">
        <v>0.215240513148512</v>
      </c>
      <c r="S12" s="17"/>
      <c r="T12" s="17">
        <v>0.21719281553814601</v>
      </c>
      <c r="U12" s="17">
        <v>0.243144539781423</v>
      </c>
      <c r="V12" s="17">
        <v>0.221192788553213</v>
      </c>
      <c r="W12" s="17">
        <v>0.26715550386613102</v>
      </c>
      <c r="X12" s="17"/>
      <c r="Y12" s="17">
        <v>0.21303600612648799</v>
      </c>
      <c r="Z12" s="17">
        <v>0.231462879819573</v>
      </c>
      <c r="AA12" s="17">
        <v>0.247226979539308</v>
      </c>
      <c r="AB12" s="17">
        <v>0.28645863555384599</v>
      </c>
      <c r="AC12" s="17">
        <v>0.29529377348167102</v>
      </c>
      <c r="AD12" s="17">
        <v>0.268119643558351</v>
      </c>
      <c r="AE12" s="17"/>
      <c r="AF12" s="17">
        <v>0.234397875075676</v>
      </c>
      <c r="AG12" s="17">
        <v>0.241072300153717</v>
      </c>
      <c r="AH12" s="17"/>
      <c r="AI12" s="17">
        <v>0.245115380043953</v>
      </c>
      <c r="AJ12" s="17">
        <v>0.242866950785909</v>
      </c>
      <c r="AK12" s="17">
        <v>0.25321946581371801</v>
      </c>
      <c r="AL12" s="17">
        <v>0.24564793634044599</v>
      </c>
      <c r="AM12" s="17">
        <v>0.22602429186329101</v>
      </c>
      <c r="AN12" s="17">
        <v>0.21292392409357799</v>
      </c>
      <c r="AO12" s="17">
        <v>0.16287150863776401</v>
      </c>
      <c r="AP12" s="17"/>
      <c r="AQ12" s="17">
        <v>0.22745426615939801</v>
      </c>
      <c r="AR12" s="17">
        <v>0.24800851718588199</v>
      </c>
      <c r="AS12" s="17"/>
      <c r="AT12" s="17">
        <v>0.218800770723245</v>
      </c>
      <c r="AU12" s="17">
        <v>0.23549852751685499</v>
      </c>
      <c r="AV12" s="17">
        <v>0.25030641070993798</v>
      </c>
      <c r="AW12" s="17"/>
      <c r="AX12" s="17">
        <v>0.25307978500383899</v>
      </c>
      <c r="AY12" s="17">
        <v>0.22996711232905701</v>
      </c>
      <c r="AZ12" s="17"/>
      <c r="BA12" s="17">
        <v>0.216453315699181</v>
      </c>
      <c r="BB12" s="17">
        <v>0.267755963221668</v>
      </c>
      <c r="BC12" s="17">
        <v>0.24306804317292499</v>
      </c>
      <c r="BD12" s="17">
        <v>0.28367403037536498</v>
      </c>
      <c r="BE12" s="17">
        <v>0.20120493403003001</v>
      </c>
      <c r="BF12" s="17"/>
      <c r="BG12" s="17">
        <v>0.25578802897637798</v>
      </c>
      <c r="BH12" s="17">
        <v>0.222092890290086</v>
      </c>
    </row>
    <row r="13" spans="2:60" ht="43.5" x14ac:dyDescent="0.35">
      <c r="B13" s="18" t="s">
        <v>226</v>
      </c>
      <c r="C13" s="17">
        <v>0.22498750055553901</v>
      </c>
      <c r="D13" s="17">
        <v>0.20813079510892801</v>
      </c>
      <c r="E13" s="17">
        <v>0.24124377511943501</v>
      </c>
      <c r="F13" s="17"/>
      <c r="G13" s="17">
        <v>0.217587431521862</v>
      </c>
      <c r="H13" s="17">
        <v>0.17939686101917801</v>
      </c>
      <c r="I13" s="17">
        <v>0.24727025317835599</v>
      </c>
      <c r="J13" s="17">
        <v>0.26777443408436302</v>
      </c>
      <c r="K13" s="17">
        <v>0.22108235008032601</v>
      </c>
      <c r="L13" s="17">
        <v>0.22137780146619801</v>
      </c>
      <c r="M13" s="17"/>
      <c r="N13" s="17">
        <v>0.19042747911173599</v>
      </c>
      <c r="O13" s="17">
        <v>0.22843134444520199</v>
      </c>
      <c r="P13" s="17">
        <v>0.236561335140903</v>
      </c>
      <c r="Q13" s="17">
        <v>0.265150565650562</v>
      </c>
      <c r="R13" s="17">
        <v>0.22067719971170799</v>
      </c>
      <c r="S13" s="17"/>
      <c r="T13" s="17">
        <v>0.24135670739801199</v>
      </c>
      <c r="U13" s="17">
        <v>0.20899669803749801</v>
      </c>
      <c r="V13" s="17">
        <v>0.22021828244184699</v>
      </c>
      <c r="W13" s="17">
        <v>0.23486762522047699</v>
      </c>
      <c r="X13" s="17"/>
      <c r="Y13" s="17">
        <v>0.213328835783372</v>
      </c>
      <c r="Z13" s="17">
        <v>0.23196760666055799</v>
      </c>
      <c r="AA13" s="17">
        <v>0.18902581472212199</v>
      </c>
      <c r="AB13" s="17">
        <v>0.24721516164408799</v>
      </c>
      <c r="AC13" s="17">
        <v>0.22595467034459099</v>
      </c>
      <c r="AD13" s="17">
        <v>0.22727088529136899</v>
      </c>
      <c r="AE13" s="17"/>
      <c r="AF13" s="17">
        <v>0.23628798371357301</v>
      </c>
      <c r="AG13" s="17">
        <v>0.20783082083033499</v>
      </c>
      <c r="AH13" s="17"/>
      <c r="AI13" s="17">
        <v>0.167681457536839</v>
      </c>
      <c r="AJ13" s="17">
        <v>0.207230597248897</v>
      </c>
      <c r="AK13" s="17">
        <v>0.26515190356092</v>
      </c>
      <c r="AL13" s="17">
        <v>0.202905410064769</v>
      </c>
      <c r="AM13" s="17">
        <v>0.23241243636245501</v>
      </c>
      <c r="AN13" s="17">
        <v>0.23607678953695199</v>
      </c>
      <c r="AO13" s="17">
        <v>0.21873334923966101</v>
      </c>
      <c r="AP13" s="17"/>
      <c r="AQ13" s="17">
        <v>0.245662038939054</v>
      </c>
      <c r="AR13" s="17">
        <v>0.217886466818215</v>
      </c>
      <c r="AS13" s="17"/>
      <c r="AT13" s="17">
        <v>0.238791908377503</v>
      </c>
      <c r="AU13" s="17">
        <v>0.240810107163105</v>
      </c>
      <c r="AV13" s="17">
        <v>0.20296261401323701</v>
      </c>
      <c r="AW13" s="17"/>
      <c r="AX13" s="17">
        <v>0.23624188637551799</v>
      </c>
      <c r="AY13" s="17">
        <v>0.22092218281974699</v>
      </c>
      <c r="AZ13" s="17"/>
      <c r="BA13" s="17">
        <v>0.22115655139707599</v>
      </c>
      <c r="BB13" s="17">
        <v>0.247197274683571</v>
      </c>
      <c r="BC13" s="17">
        <v>0.239380675207507</v>
      </c>
      <c r="BD13" s="17">
        <v>0.28390713557771702</v>
      </c>
      <c r="BE13" s="17">
        <v>0.15672340916953101</v>
      </c>
      <c r="BF13" s="17"/>
      <c r="BG13" s="17">
        <v>0.241122468040191</v>
      </c>
      <c r="BH13" s="17">
        <v>0.18893678644579701</v>
      </c>
    </row>
    <row r="14" spans="2:60" ht="43.5" x14ac:dyDescent="0.35">
      <c r="B14" s="18" t="s">
        <v>227</v>
      </c>
      <c r="C14" s="17">
        <v>0.20515738820667601</v>
      </c>
      <c r="D14" s="17">
        <v>0.178642808924383</v>
      </c>
      <c r="E14" s="17">
        <v>0.227288153043228</v>
      </c>
      <c r="F14" s="17"/>
      <c r="G14" s="17">
        <v>0.251129950709709</v>
      </c>
      <c r="H14" s="17">
        <v>0.186007076823063</v>
      </c>
      <c r="I14" s="17">
        <v>0.185124594069598</v>
      </c>
      <c r="J14" s="17">
        <v>0.228829585017292</v>
      </c>
      <c r="K14" s="17">
        <v>0.19970388956167301</v>
      </c>
      <c r="L14" s="17">
        <v>0.19713954936599601</v>
      </c>
      <c r="M14" s="17"/>
      <c r="N14" s="17">
        <v>0.190788235121122</v>
      </c>
      <c r="O14" s="17">
        <v>0.23538815226844001</v>
      </c>
      <c r="P14" s="17">
        <v>0.20048277299547099</v>
      </c>
      <c r="Q14" s="17">
        <v>0.21653581488068099</v>
      </c>
      <c r="R14" s="17">
        <v>0.19581535617291199</v>
      </c>
      <c r="S14" s="17"/>
      <c r="T14" s="17">
        <v>0.19531038188736999</v>
      </c>
      <c r="U14" s="17">
        <v>0.18377681284491601</v>
      </c>
      <c r="V14" s="17">
        <v>0.22264366506092301</v>
      </c>
      <c r="W14" s="17">
        <v>0.20286854555780301</v>
      </c>
      <c r="X14" s="17"/>
      <c r="Y14" s="17">
        <v>0.19716839672028799</v>
      </c>
      <c r="Z14" s="17">
        <v>0.19621027392828899</v>
      </c>
      <c r="AA14" s="17">
        <v>0.238497999429131</v>
      </c>
      <c r="AB14" s="17">
        <v>0.234306054572615</v>
      </c>
      <c r="AC14" s="17">
        <v>0.42401043599202998</v>
      </c>
      <c r="AD14" s="17">
        <v>0.20639975643761499</v>
      </c>
      <c r="AE14" s="17"/>
      <c r="AF14" s="17">
        <v>0.19711177050055401</v>
      </c>
      <c r="AG14" s="17">
        <v>0.21468980254838399</v>
      </c>
      <c r="AH14" s="17"/>
      <c r="AI14" s="17">
        <v>0.187429053741348</v>
      </c>
      <c r="AJ14" s="17">
        <v>0.204386664617242</v>
      </c>
      <c r="AK14" s="17">
        <v>0.205140651615761</v>
      </c>
      <c r="AL14" s="17">
        <v>0.229692808830885</v>
      </c>
      <c r="AM14" s="17">
        <v>0.19590156498665201</v>
      </c>
      <c r="AN14" s="17">
        <v>0.218574659429144</v>
      </c>
      <c r="AO14" s="17">
        <v>0.194757280571281</v>
      </c>
      <c r="AP14" s="17"/>
      <c r="AQ14" s="17">
        <v>0.20618277779889799</v>
      </c>
      <c r="AR14" s="17">
        <v>0.208804790319471</v>
      </c>
      <c r="AS14" s="17"/>
      <c r="AT14" s="17">
        <v>0.26769258115915101</v>
      </c>
      <c r="AU14" s="17">
        <v>0.20378521211505801</v>
      </c>
      <c r="AV14" s="17">
        <v>0.17452605935086299</v>
      </c>
      <c r="AW14" s="17"/>
      <c r="AX14" s="17">
        <v>0.165976365278452</v>
      </c>
      <c r="AY14" s="17">
        <v>0.21931038686554599</v>
      </c>
      <c r="AZ14" s="17"/>
      <c r="BA14" s="17">
        <v>0.19325570397481201</v>
      </c>
      <c r="BB14" s="17">
        <v>0.234827710055315</v>
      </c>
      <c r="BC14" s="17">
        <v>0.233589669763685</v>
      </c>
      <c r="BD14" s="17">
        <v>0.18775984325644199</v>
      </c>
      <c r="BE14" s="17">
        <v>0.13206313679373599</v>
      </c>
      <c r="BF14" s="17"/>
      <c r="BG14" s="17">
        <v>0.22512974982824899</v>
      </c>
      <c r="BH14" s="17">
        <v>0.14617012256147799</v>
      </c>
    </row>
    <row r="15" spans="2:60" ht="43.5" x14ac:dyDescent="0.35">
      <c r="B15" s="18" t="s">
        <v>228</v>
      </c>
      <c r="C15" s="17">
        <v>0.18723509990926501</v>
      </c>
      <c r="D15" s="17">
        <v>0.19067895166115301</v>
      </c>
      <c r="E15" s="17">
        <v>0.18197099671820299</v>
      </c>
      <c r="F15" s="17"/>
      <c r="G15" s="17">
        <v>0.21598525419491299</v>
      </c>
      <c r="H15" s="17">
        <v>0.20993730115168999</v>
      </c>
      <c r="I15" s="17">
        <v>0.24654152296766399</v>
      </c>
      <c r="J15" s="17">
        <v>0.158901156867086</v>
      </c>
      <c r="K15" s="17">
        <v>0.114562945972085</v>
      </c>
      <c r="L15" s="17">
        <v>0.18328698506368499</v>
      </c>
      <c r="M15" s="17"/>
      <c r="N15" s="17">
        <v>0.20495744032757901</v>
      </c>
      <c r="O15" s="17">
        <v>0.204798476252537</v>
      </c>
      <c r="P15" s="17">
        <v>0.174597552675017</v>
      </c>
      <c r="Q15" s="17">
        <v>0.145531017117523</v>
      </c>
      <c r="R15" s="17">
        <v>0.19368257133036601</v>
      </c>
      <c r="S15" s="17"/>
      <c r="T15" s="17">
        <v>0.179375463776691</v>
      </c>
      <c r="U15" s="17">
        <v>0.19358927202156601</v>
      </c>
      <c r="V15" s="17">
        <v>0.16201852819287199</v>
      </c>
      <c r="W15" s="17">
        <v>0.22747478593939199</v>
      </c>
      <c r="X15" s="17"/>
      <c r="Y15" s="17">
        <v>0.21223964246161001</v>
      </c>
      <c r="Z15" s="17">
        <v>0.193301517263261</v>
      </c>
      <c r="AA15" s="17">
        <v>0.12889875289151101</v>
      </c>
      <c r="AB15" s="17">
        <v>0.164207725330766</v>
      </c>
      <c r="AC15" s="17">
        <v>0.13895152083472401</v>
      </c>
      <c r="AD15" s="17">
        <v>0.13703842542144701</v>
      </c>
      <c r="AE15" s="17"/>
      <c r="AF15" s="17">
        <v>0.171608936386553</v>
      </c>
      <c r="AG15" s="17">
        <v>0.20938552135841901</v>
      </c>
      <c r="AH15" s="17"/>
      <c r="AI15" s="17">
        <v>0.22663284388058</v>
      </c>
      <c r="AJ15" s="17">
        <v>0.18220858811229501</v>
      </c>
      <c r="AK15" s="17">
        <v>0.20506062149710599</v>
      </c>
      <c r="AL15" s="17">
        <v>0.20800684733118599</v>
      </c>
      <c r="AM15" s="17">
        <v>0.17545885383284601</v>
      </c>
      <c r="AN15" s="17">
        <v>0.13662021383890399</v>
      </c>
      <c r="AO15" s="17">
        <v>0.196275006988544</v>
      </c>
      <c r="AP15" s="17"/>
      <c r="AQ15" s="17">
        <v>0.222656670670345</v>
      </c>
      <c r="AR15" s="17">
        <v>0.147387497103939</v>
      </c>
      <c r="AS15" s="17"/>
      <c r="AT15" s="17">
        <v>0.27427523392021902</v>
      </c>
      <c r="AU15" s="17">
        <v>0.18513741856236701</v>
      </c>
      <c r="AV15" s="17">
        <v>0.14738715155293799</v>
      </c>
      <c r="AW15" s="17"/>
      <c r="AX15" s="17">
        <v>0.175404310948578</v>
      </c>
      <c r="AY15" s="17">
        <v>0.19150862642236</v>
      </c>
      <c r="AZ15" s="17"/>
      <c r="BA15" s="17">
        <v>0.19239295147360899</v>
      </c>
      <c r="BB15" s="17">
        <v>0.240501606211837</v>
      </c>
      <c r="BC15" s="17">
        <v>0.18974415044373899</v>
      </c>
      <c r="BD15" s="17">
        <v>0.16990472104322399</v>
      </c>
      <c r="BE15" s="17">
        <v>7.5496255635478404E-2</v>
      </c>
      <c r="BF15" s="17"/>
      <c r="BG15" s="17">
        <v>0.22927876987996701</v>
      </c>
      <c r="BH15" s="17">
        <v>9.9408241863122998E-2</v>
      </c>
    </row>
    <row r="16" spans="2:60" ht="58" x14ac:dyDescent="0.35">
      <c r="B16" s="18" t="s">
        <v>229</v>
      </c>
      <c r="C16" s="17">
        <v>0.15630692230645299</v>
      </c>
      <c r="D16" s="17">
        <v>0.160615128315199</v>
      </c>
      <c r="E16" s="17">
        <v>0.15465452443670699</v>
      </c>
      <c r="F16" s="17"/>
      <c r="G16" s="17">
        <v>0.125682760955623</v>
      </c>
      <c r="H16" s="17">
        <v>0.143714000703656</v>
      </c>
      <c r="I16" s="17">
        <v>0.19794194812982099</v>
      </c>
      <c r="J16" s="17">
        <v>0.17659205943067299</v>
      </c>
      <c r="K16" s="17">
        <v>0.15889144571032399</v>
      </c>
      <c r="L16" s="17">
        <v>0.134607982033353</v>
      </c>
      <c r="M16" s="17"/>
      <c r="N16" s="17">
        <v>0.12030106872200599</v>
      </c>
      <c r="O16" s="17">
        <v>0.14106520387608601</v>
      </c>
      <c r="P16" s="17">
        <v>0.183541505843209</v>
      </c>
      <c r="Q16" s="17">
        <v>0.17482012887783799</v>
      </c>
      <c r="R16" s="17">
        <v>0.15604523150522201</v>
      </c>
      <c r="S16" s="17"/>
      <c r="T16" s="17">
        <v>0.16785924222038701</v>
      </c>
      <c r="U16" s="17">
        <v>0.16207619441830601</v>
      </c>
      <c r="V16" s="17">
        <v>0.18213325012524001</v>
      </c>
      <c r="W16" s="17">
        <v>0.10193532352964001</v>
      </c>
      <c r="X16" s="17"/>
      <c r="Y16" s="17">
        <v>0.15039992319381301</v>
      </c>
      <c r="Z16" s="17">
        <v>0.156458018643894</v>
      </c>
      <c r="AA16" s="17">
        <v>0.10057182703133299</v>
      </c>
      <c r="AB16" s="17">
        <v>0.20267947123266999</v>
      </c>
      <c r="AC16" s="17">
        <v>3.51114989273087E-2</v>
      </c>
      <c r="AD16" s="17">
        <v>0.16293739339382701</v>
      </c>
      <c r="AE16" s="17"/>
      <c r="AF16" s="17">
        <v>0.173403801917515</v>
      </c>
      <c r="AG16" s="17">
        <v>0.13275671422021901</v>
      </c>
      <c r="AH16" s="17"/>
      <c r="AI16" s="17">
        <v>0.124900281872457</v>
      </c>
      <c r="AJ16" s="17">
        <v>0.13183696657702201</v>
      </c>
      <c r="AK16" s="17">
        <v>0.15557950556650499</v>
      </c>
      <c r="AL16" s="17">
        <v>0.18736048555613199</v>
      </c>
      <c r="AM16" s="17">
        <v>0.18131273176270901</v>
      </c>
      <c r="AN16" s="17">
        <v>0.160647625653037</v>
      </c>
      <c r="AO16" s="17">
        <v>9.3579300242156105E-2</v>
      </c>
      <c r="AP16" s="17"/>
      <c r="AQ16" s="17">
        <v>0.121508578279284</v>
      </c>
      <c r="AR16" s="17">
        <v>0.20002941211193201</v>
      </c>
      <c r="AS16" s="17"/>
      <c r="AT16" s="17">
        <v>8.6968236885772904E-2</v>
      </c>
      <c r="AU16" s="17">
        <v>0.15891349768251201</v>
      </c>
      <c r="AV16" s="17">
        <v>0.20453165122081499</v>
      </c>
      <c r="AW16" s="17"/>
      <c r="AX16" s="17">
        <v>0.149332574425078</v>
      </c>
      <c r="AY16" s="17">
        <v>0.158826201509358</v>
      </c>
      <c r="AZ16" s="17"/>
      <c r="BA16" s="17">
        <v>0.17954111856247401</v>
      </c>
      <c r="BB16" s="17">
        <v>0.154561079838786</v>
      </c>
      <c r="BC16" s="17">
        <v>0.13677827226018799</v>
      </c>
      <c r="BD16" s="17">
        <v>0.27795780495420802</v>
      </c>
      <c r="BE16" s="17">
        <v>0.187186820908993</v>
      </c>
      <c r="BF16" s="17"/>
      <c r="BG16" s="17">
        <v>0.16038844889920101</v>
      </c>
      <c r="BH16" s="17">
        <v>0.210177497761801</v>
      </c>
    </row>
    <row r="17" spans="2:60" ht="43.5" x14ac:dyDescent="0.35">
      <c r="B17" s="18" t="s">
        <v>230</v>
      </c>
      <c r="C17" s="17">
        <v>0.14228905103605899</v>
      </c>
      <c r="D17" s="17">
        <v>0.15910356210736301</v>
      </c>
      <c r="E17" s="17">
        <v>0.12624065148599201</v>
      </c>
      <c r="F17" s="17"/>
      <c r="G17" s="17">
        <v>0.18046949511619001</v>
      </c>
      <c r="H17" s="17">
        <v>0.14184484360816699</v>
      </c>
      <c r="I17" s="17">
        <v>0.15360598314173399</v>
      </c>
      <c r="J17" s="17">
        <v>0.123695169189817</v>
      </c>
      <c r="K17" s="17">
        <v>0.119018302509626</v>
      </c>
      <c r="L17" s="17">
        <v>0.14411918800588799</v>
      </c>
      <c r="M17" s="17"/>
      <c r="N17" s="17">
        <v>0.13617124621182899</v>
      </c>
      <c r="O17" s="17">
        <v>0.1390062988704</v>
      </c>
      <c r="P17" s="17">
        <v>0.13893900096269299</v>
      </c>
      <c r="Q17" s="17">
        <v>0.14757147640540599</v>
      </c>
      <c r="R17" s="17">
        <v>0.17905886324839701</v>
      </c>
      <c r="S17" s="17"/>
      <c r="T17" s="17">
        <v>0.12820061201726499</v>
      </c>
      <c r="U17" s="17">
        <v>0.15522643835066999</v>
      </c>
      <c r="V17" s="17">
        <v>0.14279106555433099</v>
      </c>
      <c r="W17" s="17">
        <v>0.14024409841558599</v>
      </c>
      <c r="X17" s="17"/>
      <c r="Y17" s="17">
        <v>0.16768847651723601</v>
      </c>
      <c r="Z17" s="17">
        <v>0.136103684953605</v>
      </c>
      <c r="AA17" s="17">
        <v>0.11316732172727401</v>
      </c>
      <c r="AB17" s="17">
        <v>0.133869848540076</v>
      </c>
      <c r="AC17" s="17">
        <v>4.2684920571870802E-2</v>
      </c>
      <c r="AD17" s="17">
        <v>0.116465111934418</v>
      </c>
      <c r="AE17" s="17"/>
      <c r="AF17" s="17">
        <v>0.13768011989589299</v>
      </c>
      <c r="AG17" s="17">
        <v>0.147928719861639</v>
      </c>
      <c r="AH17" s="17"/>
      <c r="AI17" s="17">
        <v>0.13216284566661099</v>
      </c>
      <c r="AJ17" s="17">
        <v>0.13294268522025801</v>
      </c>
      <c r="AK17" s="17">
        <v>0.111371777794569</v>
      </c>
      <c r="AL17" s="17">
        <v>0.130369827259221</v>
      </c>
      <c r="AM17" s="17">
        <v>0.16217496502895601</v>
      </c>
      <c r="AN17" s="17">
        <v>0.18103945485046799</v>
      </c>
      <c r="AO17" s="17">
        <v>0.21071500731562001</v>
      </c>
      <c r="AP17" s="17"/>
      <c r="AQ17" s="17">
        <v>0.17260518418488999</v>
      </c>
      <c r="AR17" s="17">
        <v>0.117559330181686</v>
      </c>
      <c r="AS17" s="17"/>
      <c r="AT17" s="17">
        <v>0.16401483308431</v>
      </c>
      <c r="AU17" s="17">
        <v>0.13288991731545299</v>
      </c>
      <c r="AV17" s="17">
        <v>0.14156004375356701</v>
      </c>
      <c r="AW17" s="17"/>
      <c r="AX17" s="17">
        <v>0.141061728194812</v>
      </c>
      <c r="AY17" s="17">
        <v>0.142732385518622</v>
      </c>
      <c r="AZ17" s="17"/>
      <c r="BA17" s="17">
        <v>0.136801958557177</v>
      </c>
      <c r="BB17" s="17">
        <v>0.1463090797669</v>
      </c>
      <c r="BC17" s="17">
        <v>0.17618275038311801</v>
      </c>
      <c r="BD17" s="17">
        <v>0.17502307693248401</v>
      </c>
      <c r="BE17" s="17">
        <v>6.9478649388162603E-2</v>
      </c>
      <c r="BF17" s="17"/>
      <c r="BG17" s="17">
        <v>0.144091248777766</v>
      </c>
      <c r="BH17" s="17">
        <v>9.6211176889212199E-2</v>
      </c>
    </row>
    <row r="18" spans="2:60" ht="58" x14ac:dyDescent="0.35">
      <c r="B18" s="18" t="s">
        <v>231</v>
      </c>
      <c r="C18" s="17">
        <v>0.13743708805067201</v>
      </c>
      <c r="D18" s="17">
        <v>0.145913772443996</v>
      </c>
      <c r="E18" s="17">
        <v>0.126597684627103</v>
      </c>
      <c r="F18" s="17"/>
      <c r="G18" s="17">
        <v>0.17338704360607801</v>
      </c>
      <c r="H18" s="17">
        <v>0.146258116314606</v>
      </c>
      <c r="I18" s="17">
        <v>0.164000453831946</v>
      </c>
      <c r="J18" s="17">
        <v>0.11496768279564901</v>
      </c>
      <c r="K18" s="17">
        <v>0.13164866239518</v>
      </c>
      <c r="L18" s="17">
        <v>0.109810331119935</v>
      </c>
      <c r="M18" s="17"/>
      <c r="N18" s="17">
        <v>0.14028769667351301</v>
      </c>
      <c r="O18" s="17">
        <v>0.14623378470998699</v>
      </c>
      <c r="P18" s="17">
        <v>0.150681492995896</v>
      </c>
      <c r="Q18" s="17">
        <v>0.10722809952503901</v>
      </c>
      <c r="R18" s="17">
        <v>0.11665776488459099</v>
      </c>
      <c r="S18" s="17"/>
      <c r="T18" s="17">
        <v>0.15647587140331701</v>
      </c>
      <c r="U18" s="17">
        <v>0.121194909189254</v>
      </c>
      <c r="V18" s="17">
        <v>0.12894010170575501</v>
      </c>
      <c r="W18" s="17">
        <v>0.15158096726719</v>
      </c>
      <c r="X18" s="17"/>
      <c r="Y18" s="17">
        <v>0.17652105500954299</v>
      </c>
      <c r="Z18" s="17">
        <v>0.126575197999442</v>
      </c>
      <c r="AA18" s="17">
        <v>9.49671440449424E-2</v>
      </c>
      <c r="AB18" s="17">
        <v>8.6229019374198204E-2</v>
      </c>
      <c r="AC18" s="17">
        <v>3.6812164391495601E-2</v>
      </c>
      <c r="AD18" s="17">
        <v>0.12861134691415199</v>
      </c>
      <c r="AE18" s="17"/>
      <c r="AF18" s="17">
        <v>0.12544374499386299</v>
      </c>
      <c r="AG18" s="17">
        <v>0.15702455531072501</v>
      </c>
      <c r="AH18" s="17"/>
      <c r="AI18" s="17">
        <v>8.9312443585835496E-2</v>
      </c>
      <c r="AJ18" s="17">
        <v>0.120781126845991</v>
      </c>
      <c r="AK18" s="17">
        <v>0.152378806858464</v>
      </c>
      <c r="AL18" s="17">
        <v>0.12936573019266201</v>
      </c>
      <c r="AM18" s="17">
        <v>0.168975321340669</v>
      </c>
      <c r="AN18" s="17">
        <v>0.108405714329092</v>
      </c>
      <c r="AO18" s="17">
        <v>0.141366364564466</v>
      </c>
      <c r="AP18" s="17"/>
      <c r="AQ18" s="17">
        <v>0.17105853091713599</v>
      </c>
      <c r="AR18" s="17">
        <v>9.8960644408916901E-2</v>
      </c>
      <c r="AS18" s="17"/>
      <c r="AT18" s="17">
        <v>0.19140041463049001</v>
      </c>
      <c r="AU18" s="17">
        <v>0.13231744678586699</v>
      </c>
      <c r="AV18" s="17">
        <v>0.11441336466013401</v>
      </c>
      <c r="AW18" s="17"/>
      <c r="AX18" s="17">
        <v>0.14304259342813999</v>
      </c>
      <c r="AY18" s="17">
        <v>0.13541226316963301</v>
      </c>
      <c r="AZ18" s="17"/>
      <c r="BA18" s="17">
        <v>0.17649584031669199</v>
      </c>
      <c r="BB18" s="17">
        <v>0.164937451420789</v>
      </c>
      <c r="BC18" s="17">
        <v>0.16369329858265599</v>
      </c>
      <c r="BD18" s="17">
        <v>0.10513855488654</v>
      </c>
      <c r="BE18" s="17">
        <v>2.8791197282024599E-2</v>
      </c>
      <c r="BF18" s="17"/>
      <c r="BG18" s="17">
        <v>0.16763380424014501</v>
      </c>
      <c r="BH18" s="17">
        <v>4.8128625929672701E-2</v>
      </c>
    </row>
    <row r="19" spans="2:60" ht="29" x14ac:dyDescent="0.35">
      <c r="B19" s="18" t="s">
        <v>232</v>
      </c>
      <c r="C19" s="17">
        <v>0.13678845240613199</v>
      </c>
      <c r="D19" s="17">
        <v>0.16737514276190901</v>
      </c>
      <c r="E19" s="17">
        <v>0.109885414036688</v>
      </c>
      <c r="F19" s="17"/>
      <c r="G19" s="17">
        <v>0.17222310841994001</v>
      </c>
      <c r="H19" s="17">
        <v>0.16919818391640301</v>
      </c>
      <c r="I19" s="17">
        <v>0.121376353698707</v>
      </c>
      <c r="J19" s="17">
        <v>0.130171424619587</v>
      </c>
      <c r="K19" s="17">
        <v>0.10408010328968299</v>
      </c>
      <c r="L19" s="17">
        <v>0.131580125715555</v>
      </c>
      <c r="M19" s="17"/>
      <c r="N19" s="17">
        <v>0.106168272930389</v>
      </c>
      <c r="O19" s="17">
        <v>0.11221083823207099</v>
      </c>
      <c r="P19" s="17">
        <v>0.14730781433958501</v>
      </c>
      <c r="Q19" s="17">
        <v>0.179832874396715</v>
      </c>
      <c r="R19" s="17">
        <v>0.17529211745697099</v>
      </c>
      <c r="S19" s="17"/>
      <c r="T19" s="17">
        <v>0.13079659399385701</v>
      </c>
      <c r="U19" s="17">
        <v>0.135968562415924</v>
      </c>
      <c r="V19" s="17">
        <v>0.12931254015028501</v>
      </c>
      <c r="W19" s="17">
        <v>0.15366800306481801</v>
      </c>
      <c r="X19" s="17"/>
      <c r="Y19" s="17">
        <v>0.13491630657849299</v>
      </c>
      <c r="Z19" s="17">
        <v>0.149265240917031</v>
      </c>
      <c r="AA19" s="17">
        <v>0.108496686728643</v>
      </c>
      <c r="AB19" s="17">
        <v>0.115433583288352</v>
      </c>
      <c r="AC19" s="17">
        <v>0.40129592615229598</v>
      </c>
      <c r="AD19" s="17">
        <v>0.103586420990323</v>
      </c>
      <c r="AE19" s="17"/>
      <c r="AF19" s="17">
        <v>0.131569907627344</v>
      </c>
      <c r="AG19" s="17">
        <v>0.14677404442440001</v>
      </c>
      <c r="AH19" s="17"/>
      <c r="AI19" s="17">
        <v>5.2855602876337497E-2</v>
      </c>
      <c r="AJ19" s="17">
        <v>0.13823290746589401</v>
      </c>
      <c r="AK19" s="17">
        <v>0.121841578421699</v>
      </c>
      <c r="AL19" s="17">
        <v>0.12517907904223499</v>
      </c>
      <c r="AM19" s="17">
        <v>0.172086078150331</v>
      </c>
      <c r="AN19" s="17">
        <v>0.11261091447263399</v>
      </c>
      <c r="AO19" s="17">
        <v>0.24339594983455401</v>
      </c>
      <c r="AP19" s="17"/>
      <c r="AQ19" s="17">
        <v>0.16855171941519001</v>
      </c>
      <c r="AR19" s="17">
        <v>0.10710984569530201</v>
      </c>
      <c r="AS19" s="17"/>
      <c r="AT19" s="17">
        <v>0.195664681938922</v>
      </c>
      <c r="AU19" s="17">
        <v>0.114884078349672</v>
      </c>
      <c r="AV19" s="17">
        <v>0.127286143681798</v>
      </c>
      <c r="AW19" s="17"/>
      <c r="AX19" s="17">
        <v>0.1206469765494</v>
      </c>
      <c r="AY19" s="17">
        <v>0.14261908849164301</v>
      </c>
      <c r="AZ19" s="17"/>
      <c r="BA19" s="17">
        <v>0.17927763153113499</v>
      </c>
      <c r="BB19" s="17">
        <v>0.15771472564752001</v>
      </c>
      <c r="BC19" s="17">
        <v>0.15679833619771399</v>
      </c>
      <c r="BD19" s="17">
        <v>0.20105547905188401</v>
      </c>
      <c r="BE19" s="17">
        <v>2.6312307455291398E-2</v>
      </c>
      <c r="BF19" s="17"/>
      <c r="BG19" s="17">
        <v>0.16274494245337501</v>
      </c>
      <c r="BH19" s="17">
        <v>7.0571646854000303E-2</v>
      </c>
    </row>
    <row r="20" spans="2:60" ht="43.5" x14ac:dyDescent="0.35">
      <c r="B20" s="18" t="s">
        <v>233</v>
      </c>
      <c r="C20" s="17">
        <v>9.5537825036754898E-2</v>
      </c>
      <c r="D20" s="17">
        <v>0.110631574266706</v>
      </c>
      <c r="E20" s="17">
        <v>8.2699051734084802E-2</v>
      </c>
      <c r="F20" s="17"/>
      <c r="G20" s="17">
        <v>0.109625600284177</v>
      </c>
      <c r="H20" s="17">
        <v>0.13298335276364801</v>
      </c>
      <c r="I20" s="17">
        <v>0.13233677261015001</v>
      </c>
      <c r="J20" s="17">
        <v>9.7791685077255497E-2</v>
      </c>
      <c r="K20" s="17">
        <v>4.5341019754776397E-2</v>
      </c>
      <c r="L20" s="17">
        <v>6.4355001443424695E-2</v>
      </c>
      <c r="M20" s="17"/>
      <c r="N20" s="17">
        <v>8.9751213735120697E-2</v>
      </c>
      <c r="O20" s="17">
        <v>9.4528377765114899E-2</v>
      </c>
      <c r="P20" s="17">
        <v>9.4703905271998401E-2</v>
      </c>
      <c r="Q20" s="17">
        <v>0.105045540292787</v>
      </c>
      <c r="R20" s="17">
        <v>0.10864830738518</v>
      </c>
      <c r="S20" s="17"/>
      <c r="T20" s="17">
        <v>0.101033702023654</v>
      </c>
      <c r="U20" s="17">
        <v>8.3299200924870795E-2</v>
      </c>
      <c r="V20" s="17">
        <v>9.8524458056446704E-2</v>
      </c>
      <c r="W20" s="17">
        <v>9.7515891957871095E-2</v>
      </c>
      <c r="X20" s="17"/>
      <c r="Y20" s="17">
        <v>0.120338999598956</v>
      </c>
      <c r="Z20" s="17">
        <v>8.7214743634540001E-2</v>
      </c>
      <c r="AA20" s="17">
        <v>9.2300638365472198E-2</v>
      </c>
      <c r="AB20" s="17">
        <v>8.1674107160710802E-2</v>
      </c>
      <c r="AC20" s="17">
        <v>0</v>
      </c>
      <c r="AD20" s="17">
        <v>7.4472487815886002E-2</v>
      </c>
      <c r="AE20" s="17"/>
      <c r="AF20" s="17">
        <v>9.0617116778028098E-2</v>
      </c>
      <c r="AG20" s="17">
        <v>0.102923445081505</v>
      </c>
      <c r="AH20" s="17"/>
      <c r="AI20" s="17">
        <v>5.6614027843654102E-2</v>
      </c>
      <c r="AJ20" s="17">
        <v>9.5373356540362206E-2</v>
      </c>
      <c r="AK20" s="17">
        <v>8.2290980882343406E-2</v>
      </c>
      <c r="AL20" s="17">
        <v>8.3807202942620507E-2</v>
      </c>
      <c r="AM20" s="17">
        <v>0.105746783608201</v>
      </c>
      <c r="AN20" s="17">
        <v>0.14408874739612901</v>
      </c>
      <c r="AO20" s="17">
        <v>8.2706398768779901E-2</v>
      </c>
      <c r="AP20" s="17"/>
      <c r="AQ20" s="17">
        <v>0.116008694269102</v>
      </c>
      <c r="AR20" s="17">
        <v>8.3333884247169296E-2</v>
      </c>
      <c r="AS20" s="17"/>
      <c r="AT20" s="17">
        <v>0.112052196223644</v>
      </c>
      <c r="AU20" s="17">
        <v>8.7684847616993702E-2</v>
      </c>
      <c r="AV20" s="17">
        <v>0.10291897590448</v>
      </c>
      <c r="AW20" s="17"/>
      <c r="AX20" s="17">
        <v>9.3139257630282399E-2</v>
      </c>
      <c r="AY20" s="17">
        <v>9.6404237364712903E-2</v>
      </c>
      <c r="AZ20" s="17"/>
      <c r="BA20" s="17">
        <v>0.123096688082276</v>
      </c>
      <c r="BB20" s="17">
        <v>0.12046908684827599</v>
      </c>
      <c r="BC20" s="17">
        <v>0.10392630096682701</v>
      </c>
      <c r="BD20" s="17">
        <v>0.127046921832348</v>
      </c>
      <c r="BE20" s="17">
        <v>1.0278579843485699E-2</v>
      </c>
      <c r="BF20" s="17"/>
      <c r="BG20" s="17">
        <v>0.12108205635979299</v>
      </c>
      <c r="BH20" s="17">
        <v>3.9853925374242503E-2</v>
      </c>
    </row>
    <row r="21" spans="2:60" ht="29" x14ac:dyDescent="0.35">
      <c r="B21" s="18" t="s">
        <v>234</v>
      </c>
      <c r="C21" s="17">
        <v>6.7478002303603998E-2</v>
      </c>
      <c r="D21" s="17">
        <v>8.4328472758799802E-2</v>
      </c>
      <c r="E21" s="17">
        <v>5.2056189988378999E-2</v>
      </c>
      <c r="F21" s="17"/>
      <c r="G21" s="17">
        <v>2.1207329950879601E-2</v>
      </c>
      <c r="H21" s="17">
        <v>5.8384348579280897E-2</v>
      </c>
      <c r="I21" s="17">
        <v>2.9446600901423699E-2</v>
      </c>
      <c r="J21" s="17">
        <v>6.8484589759713096E-2</v>
      </c>
      <c r="K21" s="17">
        <v>0.134694782894764</v>
      </c>
      <c r="L21" s="17">
        <v>7.8134968069130506E-2</v>
      </c>
      <c r="M21" s="17"/>
      <c r="N21" s="17">
        <v>6.4717504322297198E-2</v>
      </c>
      <c r="O21" s="17">
        <v>4.69713688669205E-2</v>
      </c>
      <c r="P21" s="17">
        <v>8.1524996465851804E-2</v>
      </c>
      <c r="Q21" s="17">
        <v>7.1987830445795001E-2</v>
      </c>
      <c r="R21" s="17">
        <v>7.6469160653547405E-2</v>
      </c>
      <c r="S21" s="17"/>
      <c r="T21" s="17">
        <v>7.1542580771246797E-2</v>
      </c>
      <c r="U21" s="17">
        <v>8.150164248564E-2</v>
      </c>
      <c r="V21" s="17">
        <v>5.7392003541978702E-2</v>
      </c>
      <c r="W21" s="17">
        <v>6.84744299005655E-2</v>
      </c>
      <c r="X21" s="17"/>
      <c r="Y21" s="17">
        <v>3.5247173722877702E-2</v>
      </c>
      <c r="Z21" s="17">
        <v>8.0451446031985396E-2</v>
      </c>
      <c r="AA21" s="17">
        <v>5.3071288961557397E-2</v>
      </c>
      <c r="AB21" s="17">
        <v>0.102132484402324</v>
      </c>
      <c r="AC21" s="17">
        <v>5.15326441412709E-2</v>
      </c>
      <c r="AD21" s="17">
        <v>9.13066159139891E-2</v>
      </c>
      <c r="AE21" s="17"/>
      <c r="AF21" s="17">
        <v>6.7191962256261506E-2</v>
      </c>
      <c r="AG21" s="17">
        <v>6.8122444547919894E-2</v>
      </c>
      <c r="AH21" s="17"/>
      <c r="AI21" s="17">
        <v>8.0914707158802293E-2</v>
      </c>
      <c r="AJ21" s="17">
        <v>5.9525136149572701E-2</v>
      </c>
      <c r="AK21" s="17">
        <v>5.7527186397456902E-2</v>
      </c>
      <c r="AL21" s="17">
        <v>7.7572394481050203E-2</v>
      </c>
      <c r="AM21" s="17">
        <v>8.2029302990663105E-2</v>
      </c>
      <c r="AN21" s="17">
        <v>4.7646478816890103E-2</v>
      </c>
      <c r="AO21" s="17">
        <v>7.1430843044179806E-2</v>
      </c>
      <c r="AP21" s="17"/>
      <c r="AQ21" s="17">
        <v>1.6649601945311499E-2</v>
      </c>
      <c r="AR21" s="17">
        <v>0.13656482920569199</v>
      </c>
      <c r="AS21" s="17"/>
      <c r="AT21" s="17">
        <v>1.54811331836173E-2</v>
      </c>
      <c r="AU21" s="17">
        <v>4.9676682122746701E-2</v>
      </c>
      <c r="AV21" s="17">
        <v>0.129380612967752</v>
      </c>
      <c r="AW21" s="17"/>
      <c r="AX21" s="17">
        <v>8.5930223306624406E-2</v>
      </c>
      <c r="AY21" s="17">
        <v>6.0812677113208903E-2</v>
      </c>
      <c r="AZ21" s="17"/>
      <c r="BA21" s="17">
        <v>6.1168423594096098E-2</v>
      </c>
      <c r="BB21" s="17">
        <v>1.5638777016559802E-2</v>
      </c>
      <c r="BC21" s="17">
        <v>1.4475100126664499E-2</v>
      </c>
      <c r="BD21" s="17">
        <v>1.1432094934647599E-2</v>
      </c>
      <c r="BE21" s="17">
        <v>0.365522539325496</v>
      </c>
      <c r="BF21" s="17"/>
      <c r="BG21" s="17">
        <v>2.62599796789059E-2</v>
      </c>
      <c r="BH21" s="17">
        <v>0.27583772353015401</v>
      </c>
    </row>
    <row r="22" spans="2:60" x14ac:dyDescent="0.35">
      <c r="B22" s="18" t="s">
        <v>114</v>
      </c>
      <c r="C22" s="17">
        <v>6.1238388219511497E-2</v>
      </c>
      <c r="D22" s="17">
        <v>3.8756606680877499E-2</v>
      </c>
      <c r="E22" s="17">
        <v>8.0247689375566505E-2</v>
      </c>
      <c r="F22" s="17"/>
      <c r="G22" s="17">
        <v>8.2746222696739896E-2</v>
      </c>
      <c r="H22" s="17">
        <v>7.2445939992828806E-2</v>
      </c>
      <c r="I22" s="17">
        <v>5.4543933146965498E-2</v>
      </c>
      <c r="J22" s="17">
        <v>7.9441220350146405E-2</v>
      </c>
      <c r="K22" s="17">
        <v>4.7121992591810498E-2</v>
      </c>
      <c r="L22" s="17">
        <v>4.1898373062528201E-2</v>
      </c>
      <c r="M22" s="17"/>
      <c r="N22" s="17">
        <v>8.8948684976816697E-2</v>
      </c>
      <c r="O22" s="17">
        <v>7.67050071645487E-2</v>
      </c>
      <c r="P22" s="17">
        <v>3.86818928501576E-2</v>
      </c>
      <c r="Q22" s="17">
        <v>4.0001267863934403E-2</v>
      </c>
      <c r="R22" s="17">
        <v>2.15777334178247E-2</v>
      </c>
      <c r="S22" s="17"/>
      <c r="T22" s="17">
        <v>7.0183890607195099E-2</v>
      </c>
      <c r="U22" s="17">
        <v>4.0194682027985998E-2</v>
      </c>
      <c r="V22" s="17">
        <v>6.5703301562474697E-2</v>
      </c>
      <c r="W22" s="17">
        <v>6.6066037664037403E-2</v>
      </c>
      <c r="X22" s="17"/>
      <c r="Y22" s="17">
        <v>7.6967485209276904E-2</v>
      </c>
      <c r="Z22" s="17">
        <v>4.5660821652395399E-2</v>
      </c>
      <c r="AA22" s="17">
        <v>8.7967208733746999E-2</v>
      </c>
      <c r="AB22" s="17">
        <v>7.6400192660380395E-2</v>
      </c>
      <c r="AC22" s="17">
        <v>0</v>
      </c>
      <c r="AD22" s="17">
        <v>5.4887664412871601E-2</v>
      </c>
      <c r="AE22" s="17"/>
      <c r="AF22" s="17">
        <v>5.0259227266148003E-2</v>
      </c>
      <c r="AG22" s="17">
        <v>7.2087788772132802E-2</v>
      </c>
      <c r="AH22" s="17"/>
      <c r="AI22" s="17">
        <v>0.19789686819348701</v>
      </c>
      <c r="AJ22" s="17">
        <v>7.7503975221909799E-2</v>
      </c>
      <c r="AK22" s="17">
        <v>6.7667510959596694E-2</v>
      </c>
      <c r="AL22" s="17">
        <v>3.9349688327240999E-2</v>
      </c>
      <c r="AM22" s="17">
        <v>3.1475447321651299E-2</v>
      </c>
      <c r="AN22" s="17">
        <v>2.9705663314651999E-2</v>
      </c>
      <c r="AO22" s="17">
        <v>0</v>
      </c>
      <c r="AP22" s="17"/>
      <c r="AQ22" s="17">
        <v>4.7320882559250002E-2</v>
      </c>
      <c r="AR22" s="17">
        <v>5.60899738724056E-2</v>
      </c>
      <c r="AS22" s="17"/>
      <c r="AT22" s="17">
        <v>2.7557783499781802E-2</v>
      </c>
      <c r="AU22" s="17">
        <v>7.5144353762891095E-2</v>
      </c>
      <c r="AV22" s="17">
        <v>3.1668999011739397E-2</v>
      </c>
      <c r="AW22" s="17"/>
      <c r="AX22" s="17">
        <v>5.3554869133318E-2</v>
      </c>
      <c r="AY22" s="17">
        <v>6.4013834779993506E-2</v>
      </c>
      <c r="AZ22" s="17"/>
      <c r="BA22" s="17">
        <v>5.1378191026935201E-2</v>
      </c>
      <c r="BB22" s="17">
        <v>3.5018818381388102E-2</v>
      </c>
      <c r="BC22" s="17">
        <v>3.3627531618027E-2</v>
      </c>
      <c r="BD22" s="17">
        <v>1.45630024727177E-2</v>
      </c>
      <c r="BE22" s="17">
        <v>5.9414054930729598E-2</v>
      </c>
      <c r="BF22" s="17"/>
      <c r="BG22" s="17">
        <v>3.8835149615176402E-2</v>
      </c>
      <c r="BH22" s="17">
        <v>4.8054080546659599E-2</v>
      </c>
    </row>
    <row r="23" spans="2:60" x14ac:dyDescent="0.35">
      <c r="B23" s="18" t="s">
        <v>235</v>
      </c>
      <c r="C23" s="19">
        <v>1.50864872928096E-2</v>
      </c>
      <c r="D23" s="19">
        <v>1.5925948553188199E-2</v>
      </c>
      <c r="E23" s="19">
        <v>1.45248370511127E-2</v>
      </c>
      <c r="F23" s="19"/>
      <c r="G23" s="19">
        <v>1.5721330440629198E-2</v>
      </c>
      <c r="H23" s="19">
        <v>1.4711864689871901E-2</v>
      </c>
      <c r="I23" s="19">
        <v>2.7395534247505499E-3</v>
      </c>
      <c r="J23" s="19">
        <v>2.1815339026331999E-2</v>
      </c>
      <c r="K23" s="19">
        <v>2.11260468077843E-2</v>
      </c>
      <c r="L23" s="19">
        <v>1.4909533697774801E-2</v>
      </c>
      <c r="M23" s="19"/>
      <c r="N23" s="19">
        <v>1.25709721624269E-2</v>
      </c>
      <c r="O23" s="19">
        <v>1.31569127439675E-2</v>
      </c>
      <c r="P23" s="19">
        <v>1.7671491652744901E-2</v>
      </c>
      <c r="Q23" s="19">
        <v>2.0171892633754102E-2</v>
      </c>
      <c r="R23" s="19">
        <v>4.3375185808265599E-3</v>
      </c>
      <c r="S23" s="19"/>
      <c r="T23" s="19">
        <v>1.75394231920886E-2</v>
      </c>
      <c r="U23" s="19">
        <v>2.9079832414668001E-2</v>
      </c>
      <c r="V23" s="19">
        <v>1.46648377127196E-2</v>
      </c>
      <c r="W23" s="19">
        <v>1.8527755243140701E-3</v>
      </c>
      <c r="X23" s="19"/>
      <c r="Y23" s="19">
        <v>9.3268446089701702E-3</v>
      </c>
      <c r="Z23" s="19">
        <v>1.2978676347338999E-2</v>
      </c>
      <c r="AA23" s="19">
        <v>1.15288484724044E-2</v>
      </c>
      <c r="AB23" s="19">
        <v>2.07450292520663E-2</v>
      </c>
      <c r="AC23" s="19">
        <v>0.16315920249566199</v>
      </c>
      <c r="AD23" s="19">
        <v>2.32450115859472E-2</v>
      </c>
      <c r="AE23" s="19"/>
      <c r="AF23" s="19">
        <v>1.3042815811014E-2</v>
      </c>
      <c r="AG23" s="19">
        <v>1.82658832168658E-2</v>
      </c>
      <c r="AH23" s="19"/>
      <c r="AI23" s="19">
        <v>1.2593694885009599E-2</v>
      </c>
      <c r="AJ23" s="19">
        <v>8.8562067354717895E-3</v>
      </c>
      <c r="AK23" s="19">
        <v>1.6572414980719902E-2</v>
      </c>
      <c r="AL23" s="19">
        <v>9.7625344676052703E-3</v>
      </c>
      <c r="AM23" s="19">
        <v>2.2330114259621101E-2</v>
      </c>
      <c r="AN23" s="19">
        <v>2.19879771746961E-2</v>
      </c>
      <c r="AO23" s="19">
        <v>0</v>
      </c>
      <c r="AP23" s="19"/>
      <c r="AQ23" s="19">
        <v>8.1158015402184001E-3</v>
      </c>
      <c r="AR23" s="19">
        <v>2.3571120231240299E-2</v>
      </c>
      <c r="AS23" s="19"/>
      <c r="AT23" s="19">
        <v>1.1865349561914E-2</v>
      </c>
      <c r="AU23" s="19">
        <v>1.2265341864282501E-2</v>
      </c>
      <c r="AV23" s="19">
        <v>1.9497815058914601E-2</v>
      </c>
      <c r="AW23" s="19"/>
      <c r="AX23" s="19">
        <v>2.55196677223174E-2</v>
      </c>
      <c r="AY23" s="19">
        <v>1.1317805987651201E-2</v>
      </c>
      <c r="AZ23" s="19"/>
      <c r="BA23" s="19">
        <v>1.4523730321105601E-2</v>
      </c>
      <c r="BB23" s="19">
        <v>9.7592005687943493E-3</v>
      </c>
      <c r="BC23" s="19">
        <v>5.7959497382000296E-3</v>
      </c>
      <c r="BD23" s="19">
        <v>3.3909829293735899E-2</v>
      </c>
      <c r="BE23" s="19">
        <v>4.8254086305097199E-2</v>
      </c>
      <c r="BF23" s="19"/>
      <c r="BG23" s="19">
        <v>1.08706749573314E-2</v>
      </c>
      <c r="BH23" s="19">
        <v>4.4620940965639899E-2</v>
      </c>
    </row>
    <row r="24" spans="2:60" x14ac:dyDescent="0.35">
      <c r="B24" s="16"/>
    </row>
    <row r="25" spans="2:60" x14ac:dyDescent="0.35">
      <c r="B25" t="s">
        <v>98</v>
      </c>
    </row>
    <row r="26" spans="2:60" x14ac:dyDescent="0.35">
      <c r="B26" t="s">
        <v>99</v>
      </c>
    </row>
    <row r="28" spans="2:60" x14ac:dyDescent="0.35">
      <c r="B2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M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13" width="20.7265625" customWidth="1"/>
  </cols>
  <sheetData>
    <row r="2" spans="2:13" ht="40" customHeight="1" x14ac:dyDescent="0.35">
      <c r="D2" s="31" t="s">
        <v>250</v>
      </c>
      <c r="E2" s="27"/>
      <c r="F2" s="27"/>
      <c r="G2" s="27"/>
      <c r="H2" s="27"/>
      <c r="I2" s="27"/>
      <c r="J2" s="27"/>
      <c r="K2" s="27"/>
      <c r="L2" s="27"/>
      <c r="M2" s="27"/>
    </row>
    <row r="6" spans="2:13" ht="50.15" customHeight="1" x14ac:dyDescent="0.35">
      <c r="B6" s="20" t="s">
        <v>14</v>
      </c>
      <c r="C6" s="20" t="s">
        <v>237</v>
      </c>
      <c r="D6" s="20" t="s">
        <v>238</v>
      </c>
      <c r="E6" s="20" t="s">
        <v>239</v>
      </c>
      <c r="F6" s="20" t="s">
        <v>240</v>
      </c>
      <c r="G6" s="20" t="s">
        <v>241</v>
      </c>
      <c r="H6" s="20" t="s">
        <v>104</v>
      </c>
      <c r="I6" s="20" t="s">
        <v>242</v>
      </c>
      <c r="J6" s="20" t="s">
        <v>243</v>
      </c>
      <c r="K6" s="20" t="s">
        <v>244</v>
      </c>
      <c r="L6" s="20" t="s">
        <v>245</v>
      </c>
    </row>
    <row r="7" spans="2:13" x14ac:dyDescent="0.35">
      <c r="B7" s="18" t="s">
        <v>246</v>
      </c>
      <c r="C7" s="17">
        <v>0.38001341803681699</v>
      </c>
      <c r="D7" s="17">
        <v>0.29048582545274099</v>
      </c>
      <c r="E7" s="17">
        <v>0.24064700836407199</v>
      </c>
      <c r="F7" s="17">
        <v>0.214633476151355</v>
      </c>
      <c r="G7" s="17">
        <v>0.16364553029270601</v>
      </c>
      <c r="H7" s="17">
        <v>0.37449152286083298</v>
      </c>
      <c r="I7" s="17">
        <v>0.25171384094504501</v>
      </c>
      <c r="J7" s="17">
        <v>0.372191402755852</v>
      </c>
      <c r="K7" s="17">
        <v>0.16906835645439999</v>
      </c>
      <c r="L7" s="17">
        <v>0.45260891120702801</v>
      </c>
    </row>
    <row r="8" spans="2:13" x14ac:dyDescent="0.35">
      <c r="B8" s="18" t="s">
        <v>247</v>
      </c>
      <c r="C8" s="17">
        <v>0.30235900937202997</v>
      </c>
      <c r="D8" s="17">
        <v>0.33987151943648197</v>
      </c>
      <c r="E8" s="17">
        <v>0.33668538427099098</v>
      </c>
      <c r="F8" s="17">
        <v>0.33901635936747898</v>
      </c>
      <c r="G8" s="17">
        <v>0.25972087465598098</v>
      </c>
      <c r="H8" s="17">
        <v>0.30868691829316097</v>
      </c>
      <c r="I8" s="17">
        <v>0.29963132284754002</v>
      </c>
      <c r="J8" s="17">
        <v>0.269626471068381</v>
      </c>
      <c r="K8" s="17">
        <v>0.307258191463742</v>
      </c>
      <c r="L8" s="17">
        <v>0.263006344602699</v>
      </c>
    </row>
    <row r="9" spans="2:13" x14ac:dyDescent="0.35">
      <c r="B9" s="18" t="s">
        <v>248</v>
      </c>
      <c r="C9" s="17">
        <v>0.17458900676390901</v>
      </c>
      <c r="D9" s="17">
        <v>0.19029478366002001</v>
      </c>
      <c r="E9" s="17">
        <v>0.248126181604688</v>
      </c>
      <c r="F9" s="17">
        <v>0.20776508138616301</v>
      </c>
      <c r="G9" s="17">
        <v>0.27843582399064898</v>
      </c>
      <c r="H9" s="17">
        <v>0.169811095991975</v>
      </c>
      <c r="I9" s="17">
        <v>0.20033520984376599</v>
      </c>
      <c r="J9" s="17">
        <v>0.17992843285818899</v>
      </c>
      <c r="K9" s="17">
        <v>0.257553080312108</v>
      </c>
      <c r="L9" s="17">
        <v>0.13895818908715701</v>
      </c>
    </row>
    <row r="10" spans="2:13" x14ac:dyDescent="0.35">
      <c r="B10" s="18" t="s">
        <v>249</v>
      </c>
      <c r="C10" s="17">
        <v>8.1660532447180398E-2</v>
      </c>
      <c r="D10" s="17">
        <v>7.8931886477668703E-2</v>
      </c>
      <c r="E10" s="17">
        <v>0.102068338978041</v>
      </c>
      <c r="F10" s="17">
        <v>0.10027385123368</v>
      </c>
      <c r="G10" s="17">
        <v>0.13697748950682401</v>
      </c>
      <c r="H10" s="17">
        <v>7.4963595818616904E-2</v>
      </c>
      <c r="I10" s="17">
        <v>0.13847272238053099</v>
      </c>
      <c r="J10" s="17">
        <v>8.24163220038895E-2</v>
      </c>
      <c r="K10" s="17">
        <v>0.17168860792479099</v>
      </c>
      <c r="L10" s="17">
        <v>6.0509028416030203E-2</v>
      </c>
    </row>
    <row r="11" spans="2:13" x14ac:dyDescent="0.35">
      <c r="B11" s="18" t="s">
        <v>114</v>
      </c>
      <c r="C11" s="17">
        <v>6.1378033380063098E-2</v>
      </c>
      <c r="D11" s="17">
        <v>0.100415984973088</v>
      </c>
      <c r="E11" s="17">
        <v>7.2473086782208498E-2</v>
      </c>
      <c r="F11" s="17">
        <v>0.13831123186132299</v>
      </c>
      <c r="G11" s="17">
        <v>0.16122028155383999</v>
      </c>
      <c r="H11" s="17">
        <v>7.2046867035414006E-2</v>
      </c>
      <c r="I11" s="17">
        <v>0.109846903983117</v>
      </c>
      <c r="J11" s="17">
        <v>9.5837371313688594E-2</v>
      </c>
      <c r="K11" s="17">
        <v>9.4431763844959396E-2</v>
      </c>
      <c r="L11" s="17">
        <v>8.4917526687085895E-2</v>
      </c>
    </row>
    <row r="12" spans="2:13" x14ac:dyDescent="0.35">
      <c r="B12" s="16"/>
      <c r="C12" s="16"/>
      <c r="D12" s="16"/>
      <c r="E12" s="16"/>
      <c r="F12" s="16"/>
      <c r="G12" s="16"/>
      <c r="H12" s="16"/>
      <c r="I12" s="16"/>
      <c r="J12" s="16"/>
      <c r="K12" s="16"/>
      <c r="L12" s="16"/>
    </row>
    <row r="13" spans="2:13" x14ac:dyDescent="0.35">
      <c r="B13" t="s">
        <v>98</v>
      </c>
    </row>
    <row r="14" spans="2:13" x14ac:dyDescent="0.35">
      <c r="B14" t="s">
        <v>99</v>
      </c>
    </row>
    <row r="18" spans="2:2" x14ac:dyDescent="0.35">
      <c r="B18"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H18"/>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251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0.38001341803681699</v>
      </c>
      <c r="D9" s="17">
        <v>0.368412715185573</v>
      </c>
      <c r="E9" s="17">
        <v>0.38878845952822799</v>
      </c>
      <c r="F9" s="17"/>
      <c r="G9" s="17">
        <v>0.43841455957855302</v>
      </c>
      <c r="H9" s="17">
        <v>0.39064213245121299</v>
      </c>
      <c r="I9" s="17">
        <v>0.46410768173335099</v>
      </c>
      <c r="J9" s="17">
        <v>0.33269395477130598</v>
      </c>
      <c r="K9" s="17">
        <v>0.34048449736548198</v>
      </c>
      <c r="L9" s="17">
        <v>0.337994245299578</v>
      </c>
      <c r="M9" s="17"/>
      <c r="N9" s="17">
        <v>0.40375855856959703</v>
      </c>
      <c r="O9" s="17">
        <v>0.39353198748139501</v>
      </c>
      <c r="P9" s="17">
        <v>0.33609860301387001</v>
      </c>
      <c r="Q9" s="17">
        <v>0.40428353108241799</v>
      </c>
      <c r="R9" s="17">
        <v>0.40876744419912397</v>
      </c>
      <c r="S9" s="17"/>
      <c r="T9" s="17">
        <v>0.41970705977830403</v>
      </c>
      <c r="U9" s="17">
        <v>0.371869075193412</v>
      </c>
      <c r="V9" s="17">
        <v>0.34815991268839003</v>
      </c>
      <c r="W9" s="17">
        <v>0.40967470813518903</v>
      </c>
      <c r="X9" s="17"/>
      <c r="Y9" s="17">
        <v>0.43234597974012101</v>
      </c>
      <c r="Z9" s="17">
        <v>0.33857427318064698</v>
      </c>
      <c r="AA9" s="17">
        <v>0.41983897335671599</v>
      </c>
      <c r="AB9" s="17">
        <v>0.39922810334314801</v>
      </c>
      <c r="AC9" s="17">
        <v>0.48519845573130899</v>
      </c>
      <c r="AD9" s="17">
        <v>0.338983076391838</v>
      </c>
      <c r="AE9" s="17"/>
      <c r="AF9" s="17">
        <v>0.34804015516412501</v>
      </c>
      <c r="AG9" s="17">
        <v>0.42554768677388699</v>
      </c>
      <c r="AH9" s="17"/>
      <c r="AI9" s="17">
        <v>0.34167793392699197</v>
      </c>
      <c r="AJ9" s="17">
        <v>0.36768078115487901</v>
      </c>
      <c r="AK9" s="17">
        <v>0.363835364239745</v>
      </c>
      <c r="AL9" s="17">
        <v>0.38597482755158802</v>
      </c>
      <c r="AM9" s="17">
        <v>0.39506045731360001</v>
      </c>
      <c r="AN9" s="17">
        <v>0.433692686618597</v>
      </c>
      <c r="AO9" s="17">
        <v>0.36269837675441202</v>
      </c>
      <c r="AP9" s="17"/>
      <c r="AQ9" s="17">
        <v>0.502809481497968</v>
      </c>
      <c r="AR9" s="17">
        <v>0.234235685747435</v>
      </c>
      <c r="AS9" s="17"/>
      <c r="AT9" s="17">
        <v>0.55968792923961397</v>
      </c>
      <c r="AU9" s="17">
        <v>0.37858381167689797</v>
      </c>
      <c r="AV9" s="17">
        <v>0.25043515069251998</v>
      </c>
      <c r="AW9" s="17"/>
      <c r="AX9" s="17">
        <v>0.37869252149253801</v>
      </c>
      <c r="AY9" s="17">
        <v>0.38049055328297798</v>
      </c>
      <c r="AZ9" s="17"/>
      <c r="BA9" s="17">
        <v>0.42543254860465102</v>
      </c>
      <c r="BB9" s="17">
        <v>0.48444177585932302</v>
      </c>
      <c r="BC9" s="17">
        <v>0.42614578609060499</v>
      </c>
      <c r="BD9" s="17">
        <v>0.38493424717087499</v>
      </c>
      <c r="BE9" s="17">
        <v>8.2204002035465101E-2</v>
      </c>
      <c r="BF9" s="17"/>
      <c r="BG9" s="17">
        <v>0.47067604278795</v>
      </c>
      <c r="BH9" s="17">
        <v>0.15888019225956301</v>
      </c>
    </row>
    <row r="10" spans="2:60" x14ac:dyDescent="0.35">
      <c r="B10" s="18" t="s">
        <v>247</v>
      </c>
      <c r="C10" s="17">
        <v>0.30235900937202997</v>
      </c>
      <c r="D10" s="17">
        <v>0.32223856919605898</v>
      </c>
      <c r="E10" s="17">
        <v>0.28564771755721402</v>
      </c>
      <c r="F10" s="17"/>
      <c r="G10" s="17">
        <v>0.28057840077144902</v>
      </c>
      <c r="H10" s="17">
        <v>0.33111296774013599</v>
      </c>
      <c r="I10" s="17">
        <v>0.271398119692082</v>
      </c>
      <c r="J10" s="17">
        <v>0.32687297073222199</v>
      </c>
      <c r="K10" s="17">
        <v>0.26126172108686002</v>
      </c>
      <c r="L10" s="17">
        <v>0.32860067371840701</v>
      </c>
      <c r="M10" s="17"/>
      <c r="N10" s="17">
        <v>0.27059919170973401</v>
      </c>
      <c r="O10" s="17">
        <v>0.29324871126750102</v>
      </c>
      <c r="P10" s="17">
        <v>0.33194333442225099</v>
      </c>
      <c r="Q10" s="17">
        <v>0.29643240972977603</v>
      </c>
      <c r="R10" s="17">
        <v>0.33010294780421401</v>
      </c>
      <c r="S10" s="17"/>
      <c r="T10" s="17">
        <v>0.29610709202513402</v>
      </c>
      <c r="U10" s="17">
        <v>0.28570837282301698</v>
      </c>
      <c r="V10" s="17">
        <v>0.31512945153449901</v>
      </c>
      <c r="W10" s="17">
        <v>0.30092121588487902</v>
      </c>
      <c r="X10" s="17"/>
      <c r="Y10" s="17">
        <v>0.30449233042081603</v>
      </c>
      <c r="Z10" s="17">
        <v>0.32810605958575301</v>
      </c>
      <c r="AA10" s="17">
        <v>0.227616940149381</v>
      </c>
      <c r="AB10" s="17">
        <v>0.23802074839241599</v>
      </c>
      <c r="AC10" s="17">
        <v>0.22101987908012299</v>
      </c>
      <c r="AD10" s="17">
        <v>0.29013258984354101</v>
      </c>
      <c r="AE10" s="17"/>
      <c r="AF10" s="17">
        <v>0.321886999211564</v>
      </c>
      <c r="AG10" s="17">
        <v>0.278142506623066</v>
      </c>
      <c r="AH10" s="17"/>
      <c r="AI10" s="17">
        <v>0.21349773802342201</v>
      </c>
      <c r="AJ10" s="17">
        <v>0.29346184597369901</v>
      </c>
      <c r="AK10" s="17">
        <v>0.28999602450830098</v>
      </c>
      <c r="AL10" s="17">
        <v>0.28741149589217202</v>
      </c>
      <c r="AM10" s="17">
        <v>0.334016013503798</v>
      </c>
      <c r="AN10" s="17">
        <v>0.32680959564951201</v>
      </c>
      <c r="AO10" s="17">
        <v>0.37945810853628598</v>
      </c>
      <c r="AP10" s="17"/>
      <c r="AQ10" s="17">
        <v>0.33521226986688901</v>
      </c>
      <c r="AR10" s="17">
        <v>0.27832899071145101</v>
      </c>
      <c r="AS10" s="17"/>
      <c r="AT10" s="17">
        <v>0.33342169788701698</v>
      </c>
      <c r="AU10" s="17">
        <v>0.30066260708630999</v>
      </c>
      <c r="AV10" s="17">
        <v>0.30776452696086998</v>
      </c>
      <c r="AW10" s="17"/>
      <c r="AX10" s="17">
        <v>0.297032576500666</v>
      </c>
      <c r="AY10" s="17">
        <v>0.30428302747189201</v>
      </c>
      <c r="AZ10" s="17"/>
      <c r="BA10" s="17">
        <v>0.31292756196440003</v>
      </c>
      <c r="BB10" s="17">
        <v>0.34308716862160399</v>
      </c>
      <c r="BC10" s="17">
        <v>0.35279637992530699</v>
      </c>
      <c r="BD10" s="17">
        <v>0.27088021183220701</v>
      </c>
      <c r="BE10" s="17">
        <v>0.1213274322449</v>
      </c>
      <c r="BF10" s="17"/>
      <c r="BG10" s="17">
        <v>0.33605150463995398</v>
      </c>
      <c r="BH10" s="17">
        <v>0.15920649309344401</v>
      </c>
    </row>
    <row r="11" spans="2:60" x14ac:dyDescent="0.35">
      <c r="B11" s="18" t="s">
        <v>248</v>
      </c>
      <c r="C11" s="17">
        <v>0.17458900676390901</v>
      </c>
      <c r="D11" s="17">
        <v>0.177505936608881</v>
      </c>
      <c r="E11" s="17">
        <v>0.173173261432609</v>
      </c>
      <c r="F11" s="17"/>
      <c r="G11" s="17">
        <v>0.14887378805850299</v>
      </c>
      <c r="H11" s="17">
        <v>0.174092354864881</v>
      </c>
      <c r="I11" s="17">
        <v>0.13869391209736301</v>
      </c>
      <c r="J11" s="17">
        <v>0.148855483748217</v>
      </c>
      <c r="K11" s="17">
        <v>0.212531673890063</v>
      </c>
      <c r="L11" s="17">
        <v>0.207637678725309</v>
      </c>
      <c r="M11" s="17"/>
      <c r="N11" s="17">
        <v>0.15846340605977299</v>
      </c>
      <c r="O11" s="17">
        <v>0.154852451349587</v>
      </c>
      <c r="P11" s="17">
        <v>0.19312192619101501</v>
      </c>
      <c r="Q11" s="17">
        <v>0.20695613463646101</v>
      </c>
      <c r="R11" s="17">
        <v>0.15460654017068801</v>
      </c>
      <c r="S11" s="17"/>
      <c r="T11" s="17">
        <v>0.17080754978315901</v>
      </c>
      <c r="U11" s="17">
        <v>0.18655170736466001</v>
      </c>
      <c r="V11" s="17">
        <v>0.174766997041614</v>
      </c>
      <c r="W11" s="17">
        <v>0.166590759444187</v>
      </c>
      <c r="X11" s="17"/>
      <c r="Y11" s="17">
        <v>0.127004020057714</v>
      </c>
      <c r="Z11" s="17">
        <v>0.190505747452445</v>
      </c>
      <c r="AA11" s="17">
        <v>0.215950508248059</v>
      </c>
      <c r="AB11" s="17">
        <v>0.25300237647978402</v>
      </c>
      <c r="AC11" s="17">
        <v>0.123635014197962</v>
      </c>
      <c r="AD11" s="17">
        <v>0.18038216951282099</v>
      </c>
      <c r="AE11" s="17"/>
      <c r="AF11" s="17">
        <v>0.18809994510474501</v>
      </c>
      <c r="AG11" s="17">
        <v>0.15714087796974099</v>
      </c>
      <c r="AH11" s="17"/>
      <c r="AI11" s="17">
        <v>0.12856241577321401</v>
      </c>
      <c r="AJ11" s="17">
        <v>0.17973615750052499</v>
      </c>
      <c r="AK11" s="17">
        <v>0.20999248538073501</v>
      </c>
      <c r="AL11" s="17">
        <v>0.16610393367800499</v>
      </c>
      <c r="AM11" s="17">
        <v>0.16534436263352301</v>
      </c>
      <c r="AN11" s="17">
        <v>0.15107170825352101</v>
      </c>
      <c r="AO11" s="17">
        <v>0.18130405703660701</v>
      </c>
      <c r="AP11" s="17"/>
      <c r="AQ11" s="17">
        <v>0.101722404014957</v>
      </c>
      <c r="AR11" s="17">
        <v>0.26495271034333001</v>
      </c>
      <c r="AS11" s="17"/>
      <c r="AT11" s="17">
        <v>7.5073323796932906E-2</v>
      </c>
      <c r="AU11" s="17">
        <v>0.18272304264992101</v>
      </c>
      <c r="AV11" s="17">
        <v>0.243672481872453</v>
      </c>
      <c r="AW11" s="17"/>
      <c r="AX11" s="17">
        <v>0.18808779168671</v>
      </c>
      <c r="AY11" s="17">
        <v>0.16971296549110301</v>
      </c>
      <c r="AZ11" s="17"/>
      <c r="BA11" s="17">
        <v>0.115969734341691</v>
      </c>
      <c r="BB11" s="17">
        <v>0.13808008760308599</v>
      </c>
      <c r="BC11" s="17">
        <v>0.152984842035432</v>
      </c>
      <c r="BD11" s="17">
        <v>0.21157038528627201</v>
      </c>
      <c r="BE11" s="17">
        <v>0.34606640518109799</v>
      </c>
      <c r="BF11" s="17"/>
      <c r="BG11" s="17">
        <v>0.13292216171131699</v>
      </c>
      <c r="BH11" s="17">
        <v>0.31200095393678401</v>
      </c>
    </row>
    <row r="12" spans="2:60" x14ac:dyDescent="0.35">
      <c r="B12" s="18" t="s">
        <v>249</v>
      </c>
      <c r="C12" s="17">
        <v>8.1660532447180398E-2</v>
      </c>
      <c r="D12" s="17">
        <v>9.8687342136397793E-2</v>
      </c>
      <c r="E12" s="17">
        <v>6.6770298652731597E-2</v>
      </c>
      <c r="F12" s="17"/>
      <c r="G12" s="17">
        <v>6.2427549820991801E-2</v>
      </c>
      <c r="H12" s="17">
        <v>5.0716102739746999E-2</v>
      </c>
      <c r="I12" s="17">
        <v>5.3052656060771301E-2</v>
      </c>
      <c r="J12" s="17">
        <v>9.0065549116313606E-2</v>
      </c>
      <c r="K12" s="17">
        <v>0.14621375076349899</v>
      </c>
      <c r="L12" s="17">
        <v>8.4457144638036594E-2</v>
      </c>
      <c r="M12" s="17"/>
      <c r="N12" s="17">
        <v>7.7974333746433797E-2</v>
      </c>
      <c r="O12" s="17">
        <v>7.6504603201809504E-2</v>
      </c>
      <c r="P12" s="17">
        <v>8.7719636142734994E-2</v>
      </c>
      <c r="Q12" s="17">
        <v>7.6613378796741405E-2</v>
      </c>
      <c r="R12" s="17">
        <v>9.5493307105538106E-2</v>
      </c>
      <c r="S12" s="17"/>
      <c r="T12" s="17">
        <v>7.3619609500657504E-2</v>
      </c>
      <c r="U12" s="17">
        <v>9.3552757647506896E-2</v>
      </c>
      <c r="V12" s="17">
        <v>8.7389879206181395E-2</v>
      </c>
      <c r="W12" s="17">
        <v>6.7901005435308706E-2</v>
      </c>
      <c r="X12" s="17"/>
      <c r="Y12" s="17">
        <v>5.9912864325118699E-2</v>
      </c>
      <c r="Z12" s="17">
        <v>9.8880294246815006E-2</v>
      </c>
      <c r="AA12" s="17">
        <v>7.2263500526562399E-2</v>
      </c>
      <c r="AB12" s="17">
        <v>6.4834255088062898E-2</v>
      </c>
      <c r="AC12" s="17">
        <v>6.5337092451319898E-2</v>
      </c>
      <c r="AD12" s="17">
        <v>0.10134375755323299</v>
      </c>
      <c r="AE12" s="17"/>
      <c r="AF12" s="17">
        <v>8.2134498240860193E-2</v>
      </c>
      <c r="AG12" s="17">
        <v>8.2541134354585696E-2</v>
      </c>
      <c r="AH12" s="17"/>
      <c r="AI12" s="17">
        <v>9.6516246417489807E-2</v>
      </c>
      <c r="AJ12" s="17">
        <v>8.3680784588462495E-2</v>
      </c>
      <c r="AK12" s="17">
        <v>6.9833832538326798E-2</v>
      </c>
      <c r="AL12" s="17">
        <v>0.107404674885826</v>
      </c>
      <c r="AM12" s="17">
        <v>8.0177982479435306E-2</v>
      </c>
      <c r="AN12" s="17">
        <v>7.0438530302357194E-2</v>
      </c>
      <c r="AO12" s="17">
        <v>6.0170499486942502E-2</v>
      </c>
      <c r="AP12" s="17"/>
      <c r="AQ12" s="17">
        <v>2.4081694614982802E-2</v>
      </c>
      <c r="AR12" s="17">
        <v>0.164014922781892</v>
      </c>
      <c r="AS12" s="17"/>
      <c r="AT12" s="17">
        <v>1.38841272670288E-2</v>
      </c>
      <c r="AU12" s="17">
        <v>6.4345746385838398E-2</v>
      </c>
      <c r="AV12" s="17">
        <v>0.15707005871038399</v>
      </c>
      <c r="AW12" s="17"/>
      <c r="AX12" s="17">
        <v>7.7659616743197504E-2</v>
      </c>
      <c r="AY12" s="17">
        <v>8.3105746235918307E-2</v>
      </c>
      <c r="AZ12" s="17"/>
      <c r="BA12" s="17">
        <v>7.1553388073137103E-2</v>
      </c>
      <c r="BB12" s="17">
        <v>1.8130563155991899E-2</v>
      </c>
      <c r="BC12" s="17">
        <v>3.6776568075885301E-2</v>
      </c>
      <c r="BD12" s="17">
        <v>9.3005639071132906E-2</v>
      </c>
      <c r="BE12" s="17">
        <v>0.37542228510790698</v>
      </c>
      <c r="BF12" s="17"/>
      <c r="BG12" s="17">
        <v>3.0593094558991799E-2</v>
      </c>
      <c r="BH12" s="17">
        <v>0.30389116847210101</v>
      </c>
    </row>
    <row r="13" spans="2:60" x14ac:dyDescent="0.35">
      <c r="B13" s="18" t="s">
        <v>114</v>
      </c>
      <c r="C13" s="19">
        <v>6.1378033380063098E-2</v>
      </c>
      <c r="D13" s="19">
        <v>3.3155436873089E-2</v>
      </c>
      <c r="E13" s="19">
        <v>8.5620262829217697E-2</v>
      </c>
      <c r="F13" s="19"/>
      <c r="G13" s="19">
        <v>6.9705701770502698E-2</v>
      </c>
      <c r="H13" s="19">
        <v>5.3436442204023098E-2</v>
      </c>
      <c r="I13" s="19">
        <v>7.2747630416432701E-2</v>
      </c>
      <c r="J13" s="19">
        <v>0.101512041631942</v>
      </c>
      <c r="K13" s="19">
        <v>3.9508356894095598E-2</v>
      </c>
      <c r="L13" s="19">
        <v>4.13102576186688E-2</v>
      </c>
      <c r="M13" s="19"/>
      <c r="N13" s="19">
        <v>8.9204509914461994E-2</v>
      </c>
      <c r="O13" s="19">
        <v>8.1862246699706404E-2</v>
      </c>
      <c r="P13" s="19">
        <v>5.1116500230128599E-2</v>
      </c>
      <c r="Q13" s="19">
        <v>1.5714545754604299E-2</v>
      </c>
      <c r="R13" s="19">
        <v>1.1029760720436399E-2</v>
      </c>
      <c r="S13" s="19"/>
      <c r="T13" s="19">
        <v>3.9758688912744998E-2</v>
      </c>
      <c r="U13" s="19">
        <v>6.2318086971404001E-2</v>
      </c>
      <c r="V13" s="19">
        <v>7.4553759529314895E-2</v>
      </c>
      <c r="W13" s="19">
        <v>5.49123111004369E-2</v>
      </c>
      <c r="X13" s="19"/>
      <c r="Y13" s="19">
        <v>7.62448054562304E-2</v>
      </c>
      <c r="Z13" s="19">
        <v>4.393362553434E-2</v>
      </c>
      <c r="AA13" s="19">
        <v>6.4330077719281495E-2</v>
      </c>
      <c r="AB13" s="19">
        <v>4.4914516696589302E-2</v>
      </c>
      <c r="AC13" s="19">
        <v>0.104809558539285</v>
      </c>
      <c r="AD13" s="19">
        <v>8.9158406698566103E-2</v>
      </c>
      <c r="AE13" s="19"/>
      <c r="AF13" s="19">
        <v>5.9838402278706002E-2</v>
      </c>
      <c r="AG13" s="19">
        <v>5.66277942787193E-2</v>
      </c>
      <c r="AH13" s="19"/>
      <c r="AI13" s="19">
        <v>0.219745665858881</v>
      </c>
      <c r="AJ13" s="19">
        <v>7.5440430782434995E-2</v>
      </c>
      <c r="AK13" s="19">
        <v>6.6342293332891905E-2</v>
      </c>
      <c r="AL13" s="19">
        <v>5.3105067992409501E-2</v>
      </c>
      <c r="AM13" s="19">
        <v>2.5401184069642899E-2</v>
      </c>
      <c r="AN13" s="19">
        <v>1.7987479176012299E-2</v>
      </c>
      <c r="AO13" s="19">
        <v>1.63689581857526E-2</v>
      </c>
      <c r="AP13" s="19"/>
      <c r="AQ13" s="19">
        <v>3.6174150005203402E-2</v>
      </c>
      <c r="AR13" s="19">
        <v>5.84676904158924E-2</v>
      </c>
      <c r="AS13" s="19"/>
      <c r="AT13" s="19">
        <v>1.7932921809407799E-2</v>
      </c>
      <c r="AU13" s="19">
        <v>7.3684792201032107E-2</v>
      </c>
      <c r="AV13" s="19">
        <v>4.1057781763772699E-2</v>
      </c>
      <c r="AW13" s="19"/>
      <c r="AX13" s="19">
        <v>5.8527493576888898E-2</v>
      </c>
      <c r="AY13" s="19">
        <v>6.2407707518109201E-2</v>
      </c>
      <c r="AZ13" s="19"/>
      <c r="BA13" s="19">
        <v>7.4116767016121105E-2</v>
      </c>
      <c r="BB13" s="19">
        <v>1.6260404759996301E-2</v>
      </c>
      <c r="BC13" s="19">
        <v>3.1296423872770901E-2</v>
      </c>
      <c r="BD13" s="19">
        <v>3.9609516639512503E-2</v>
      </c>
      <c r="BE13" s="19">
        <v>7.4979875430629797E-2</v>
      </c>
      <c r="BF13" s="19"/>
      <c r="BG13" s="19">
        <v>2.9757196301787098E-2</v>
      </c>
      <c r="BH13" s="19">
        <v>6.6021192238108997E-2</v>
      </c>
    </row>
    <row r="14" spans="2:60" x14ac:dyDescent="0.35">
      <c r="B14" s="16"/>
      <c r="G14" s="25">
        <f>SUM(G9:G10)</f>
        <v>0.71899296035000204</v>
      </c>
      <c r="H14" s="25">
        <f t="shared" ref="H14:L14" si="0">SUM(H9:H10)</f>
        <v>0.72175510019134892</v>
      </c>
      <c r="I14" s="25">
        <f t="shared" si="0"/>
        <v>0.73550580142543298</v>
      </c>
      <c r="J14" s="25">
        <f t="shared" si="0"/>
        <v>0.65956692550352791</v>
      </c>
      <c r="K14" s="25">
        <f t="shared" si="0"/>
        <v>0.601746218452342</v>
      </c>
      <c r="L14" s="25">
        <f t="shared" si="0"/>
        <v>0.66659491901798495</v>
      </c>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H18"/>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0.29048582545274099</v>
      </c>
      <c r="D9" s="17">
        <v>0.28717481414512802</v>
      </c>
      <c r="E9" s="17">
        <v>0.29236779205400398</v>
      </c>
      <c r="F9" s="17"/>
      <c r="G9" s="17">
        <v>0.36568387005626501</v>
      </c>
      <c r="H9" s="17">
        <v>0.32509399097466002</v>
      </c>
      <c r="I9" s="17">
        <v>0.32168277019498598</v>
      </c>
      <c r="J9" s="17">
        <v>0.251851568451813</v>
      </c>
      <c r="K9" s="17">
        <v>0.25989435140011402</v>
      </c>
      <c r="L9" s="17">
        <v>0.24631939861452801</v>
      </c>
      <c r="M9" s="17"/>
      <c r="N9" s="17">
        <v>0.28496471168366999</v>
      </c>
      <c r="O9" s="17">
        <v>0.30091694572765498</v>
      </c>
      <c r="P9" s="17">
        <v>0.29287489428712699</v>
      </c>
      <c r="Q9" s="17">
        <v>0.27475733522477802</v>
      </c>
      <c r="R9" s="17">
        <v>0.29696699774733298</v>
      </c>
      <c r="S9" s="17"/>
      <c r="T9" s="17">
        <v>0.32645039786931601</v>
      </c>
      <c r="U9" s="17">
        <v>0.24603242664871899</v>
      </c>
      <c r="V9" s="17">
        <v>0.27473137225941102</v>
      </c>
      <c r="W9" s="17">
        <v>0.32870294871536099</v>
      </c>
      <c r="X9" s="17"/>
      <c r="Y9" s="17">
        <v>0.33268347461741399</v>
      </c>
      <c r="Z9" s="17">
        <v>0.26393010547324902</v>
      </c>
      <c r="AA9" s="17">
        <v>0.26609871524746498</v>
      </c>
      <c r="AB9" s="17">
        <v>0.27890725372005998</v>
      </c>
      <c r="AC9" s="17">
        <v>0.43135674717025801</v>
      </c>
      <c r="AD9" s="17">
        <v>0.26959947692723901</v>
      </c>
      <c r="AE9" s="17"/>
      <c r="AF9" s="17">
        <v>0.27043279974967499</v>
      </c>
      <c r="AG9" s="17">
        <v>0.31870040152107199</v>
      </c>
      <c r="AH9" s="17"/>
      <c r="AI9" s="17">
        <v>0.199049243643</v>
      </c>
      <c r="AJ9" s="17">
        <v>0.27015417506390399</v>
      </c>
      <c r="AK9" s="17">
        <v>0.30266730420669902</v>
      </c>
      <c r="AL9" s="17">
        <v>0.31236825075900898</v>
      </c>
      <c r="AM9" s="17">
        <v>0.30716425739691</v>
      </c>
      <c r="AN9" s="17">
        <v>0.31296882291929401</v>
      </c>
      <c r="AO9" s="17">
        <v>0.29300633792644099</v>
      </c>
      <c r="AP9" s="17"/>
      <c r="AQ9" s="17">
        <v>0.378816997418297</v>
      </c>
      <c r="AR9" s="17">
        <v>0.20215949129727101</v>
      </c>
      <c r="AS9" s="17"/>
      <c r="AT9" s="17">
        <v>0.43602805687958102</v>
      </c>
      <c r="AU9" s="17">
        <v>0.27167183545383999</v>
      </c>
      <c r="AV9" s="17">
        <v>0.22203774432888901</v>
      </c>
      <c r="AW9" s="17"/>
      <c r="AX9" s="17">
        <v>0.28050231370263201</v>
      </c>
      <c r="AY9" s="17">
        <v>0.29409207709831298</v>
      </c>
      <c r="AZ9" s="17"/>
      <c r="BA9" s="17">
        <v>0.387278107289725</v>
      </c>
      <c r="BB9" s="17">
        <v>0.38660115163398301</v>
      </c>
      <c r="BC9" s="17">
        <v>0.31115365474404799</v>
      </c>
      <c r="BD9" s="17">
        <v>0.21748035262819901</v>
      </c>
      <c r="BE9" s="17">
        <v>4.41874198441599E-2</v>
      </c>
      <c r="BF9" s="17"/>
      <c r="BG9" s="17">
        <v>0.38675907254384201</v>
      </c>
      <c r="BH9" s="17">
        <v>8.8079439528870498E-2</v>
      </c>
    </row>
    <row r="10" spans="2:60" x14ac:dyDescent="0.35">
      <c r="B10" s="18" t="s">
        <v>247</v>
      </c>
      <c r="C10" s="17">
        <v>0.33987151943648197</v>
      </c>
      <c r="D10" s="17">
        <v>0.34937775967568502</v>
      </c>
      <c r="E10" s="17">
        <v>0.33122019279424397</v>
      </c>
      <c r="F10" s="17"/>
      <c r="G10" s="17">
        <v>0.27784482183522502</v>
      </c>
      <c r="H10" s="17">
        <v>0.35729716873879103</v>
      </c>
      <c r="I10" s="17">
        <v>0.36906786181860002</v>
      </c>
      <c r="J10" s="17">
        <v>0.30369970581627498</v>
      </c>
      <c r="K10" s="17">
        <v>0.32932641574607302</v>
      </c>
      <c r="L10" s="17">
        <v>0.37346522789177</v>
      </c>
      <c r="M10" s="17"/>
      <c r="N10" s="17">
        <v>0.304001044484079</v>
      </c>
      <c r="O10" s="17">
        <v>0.35138872386049103</v>
      </c>
      <c r="P10" s="17">
        <v>0.33288677531233601</v>
      </c>
      <c r="Q10" s="17">
        <v>0.381263056827155</v>
      </c>
      <c r="R10" s="17">
        <v>0.37650188390531802</v>
      </c>
      <c r="S10" s="17"/>
      <c r="T10" s="17">
        <v>0.338361110467715</v>
      </c>
      <c r="U10" s="17">
        <v>0.31461384405318399</v>
      </c>
      <c r="V10" s="17">
        <v>0.358784608253926</v>
      </c>
      <c r="W10" s="17">
        <v>0.33276116339103801</v>
      </c>
      <c r="X10" s="17"/>
      <c r="Y10" s="17">
        <v>0.34833392055138201</v>
      </c>
      <c r="Z10" s="17">
        <v>0.32639411520395401</v>
      </c>
      <c r="AA10" s="17">
        <v>0.36449681357598201</v>
      </c>
      <c r="AB10" s="17">
        <v>0.372240496491616</v>
      </c>
      <c r="AC10" s="17">
        <v>0.31265626008999797</v>
      </c>
      <c r="AD10" s="17">
        <v>0.33063922312597299</v>
      </c>
      <c r="AE10" s="17"/>
      <c r="AF10" s="17">
        <v>0.36013813974707698</v>
      </c>
      <c r="AG10" s="17">
        <v>0.31500610552932701</v>
      </c>
      <c r="AH10" s="17"/>
      <c r="AI10" s="17">
        <v>0.25563570880912601</v>
      </c>
      <c r="AJ10" s="17">
        <v>0.34474092568787201</v>
      </c>
      <c r="AK10" s="17">
        <v>0.30683996485924903</v>
      </c>
      <c r="AL10" s="17">
        <v>0.31473175584317797</v>
      </c>
      <c r="AM10" s="17">
        <v>0.36280685420599701</v>
      </c>
      <c r="AN10" s="17">
        <v>0.42830902201561599</v>
      </c>
      <c r="AO10" s="17">
        <v>0.34275900110765201</v>
      </c>
      <c r="AP10" s="17"/>
      <c r="AQ10" s="17">
        <v>0.38370454514188401</v>
      </c>
      <c r="AR10" s="17">
        <v>0.28007432448816399</v>
      </c>
      <c r="AS10" s="17"/>
      <c r="AT10" s="17">
        <v>0.37674179885349102</v>
      </c>
      <c r="AU10" s="17">
        <v>0.35374224922202102</v>
      </c>
      <c r="AV10" s="17">
        <v>0.317649864240104</v>
      </c>
      <c r="AW10" s="17"/>
      <c r="AX10" s="17">
        <v>0.32423113303611301</v>
      </c>
      <c r="AY10" s="17">
        <v>0.34552115161056202</v>
      </c>
      <c r="AZ10" s="17"/>
      <c r="BA10" s="17">
        <v>0.28886340814599798</v>
      </c>
      <c r="BB10" s="17">
        <v>0.37102506123353202</v>
      </c>
      <c r="BC10" s="17">
        <v>0.41549927025948702</v>
      </c>
      <c r="BD10" s="17">
        <v>0.43875960098136002</v>
      </c>
      <c r="BE10" s="17">
        <v>0.12301674344501699</v>
      </c>
      <c r="BF10" s="17"/>
      <c r="BG10" s="17">
        <v>0.35185830651185901</v>
      </c>
      <c r="BH10" s="17">
        <v>0.202988797098023</v>
      </c>
    </row>
    <row r="11" spans="2:60" x14ac:dyDescent="0.35">
      <c r="B11" s="18" t="s">
        <v>248</v>
      </c>
      <c r="C11" s="17">
        <v>0.19029478366002001</v>
      </c>
      <c r="D11" s="17">
        <v>0.198129918600185</v>
      </c>
      <c r="E11" s="17">
        <v>0.18582425317430701</v>
      </c>
      <c r="F11" s="17"/>
      <c r="G11" s="17">
        <v>0.19730479354806299</v>
      </c>
      <c r="H11" s="17">
        <v>0.196105660073779</v>
      </c>
      <c r="I11" s="17">
        <v>0.14627235962834401</v>
      </c>
      <c r="J11" s="17">
        <v>0.214066302158784</v>
      </c>
      <c r="K11" s="17">
        <v>0.18340682986149001</v>
      </c>
      <c r="L11" s="17">
        <v>0.20338504055156501</v>
      </c>
      <c r="M11" s="17"/>
      <c r="N11" s="17">
        <v>0.198549451195244</v>
      </c>
      <c r="O11" s="17">
        <v>0.16894441414153799</v>
      </c>
      <c r="P11" s="17">
        <v>0.20760026100895301</v>
      </c>
      <c r="Q11" s="17">
        <v>0.182261314254623</v>
      </c>
      <c r="R11" s="17">
        <v>0.180991669639886</v>
      </c>
      <c r="S11" s="17"/>
      <c r="T11" s="17">
        <v>0.18819246120826799</v>
      </c>
      <c r="U11" s="17">
        <v>0.23183843772662799</v>
      </c>
      <c r="V11" s="17">
        <v>0.183491194574148</v>
      </c>
      <c r="W11" s="17">
        <v>0.16651552410612799</v>
      </c>
      <c r="X11" s="17"/>
      <c r="Y11" s="17">
        <v>0.13805808863100399</v>
      </c>
      <c r="Z11" s="17">
        <v>0.22358376846410699</v>
      </c>
      <c r="AA11" s="17">
        <v>0.19918871493201701</v>
      </c>
      <c r="AB11" s="17">
        <v>0.20170586927530801</v>
      </c>
      <c r="AC11" s="17">
        <v>0.13911725614715301</v>
      </c>
      <c r="AD11" s="17">
        <v>0.21402912872931101</v>
      </c>
      <c r="AE11" s="17"/>
      <c r="AF11" s="17">
        <v>0.199280654670488</v>
      </c>
      <c r="AG11" s="17">
        <v>0.181190972425638</v>
      </c>
      <c r="AH11" s="17"/>
      <c r="AI11" s="17">
        <v>0.20418803078968001</v>
      </c>
      <c r="AJ11" s="17">
        <v>0.20102990908035601</v>
      </c>
      <c r="AK11" s="17">
        <v>0.19218215438941999</v>
      </c>
      <c r="AL11" s="17">
        <v>0.185142423149215</v>
      </c>
      <c r="AM11" s="17">
        <v>0.18257022136913201</v>
      </c>
      <c r="AN11" s="17">
        <v>0.15599401028152199</v>
      </c>
      <c r="AO11" s="17">
        <v>0.24924562219287899</v>
      </c>
      <c r="AP11" s="17"/>
      <c r="AQ11" s="17">
        <v>0.14426056279458599</v>
      </c>
      <c r="AR11" s="17">
        <v>0.26473557264953901</v>
      </c>
      <c r="AS11" s="17"/>
      <c r="AT11" s="17">
        <v>0.122409879646196</v>
      </c>
      <c r="AU11" s="17">
        <v>0.20687434970781399</v>
      </c>
      <c r="AV11" s="17">
        <v>0.22966549951333601</v>
      </c>
      <c r="AW11" s="17"/>
      <c r="AX11" s="17">
        <v>0.21891246598392899</v>
      </c>
      <c r="AY11" s="17">
        <v>0.179957482862839</v>
      </c>
      <c r="AZ11" s="17"/>
      <c r="BA11" s="17">
        <v>0.127103211169596</v>
      </c>
      <c r="BB11" s="17">
        <v>0.16353614590273999</v>
      </c>
      <c r="BC11" s="17">
        <v>0.18695818356939101</v>
      </c>
      <c r="BD11" s="17">
        <v>0.23283224077589501</v>
      </c>
      <c r="BE11" s="17">
        <v>0.33167928886445103</v>
      </c>
      <c r="BF11" s="17"/>
      <c r="BG11" s="17">
        <v>0.155037033511745</v>
      </c>
      <c r="BH11" s="17">
        <v>0.30664308853719802</v>
      </c>
    </row>
    <row r="12" spans="2:60" x14ac:dyDescent="0.35">
      <c r="B12" s="18" t="s">
        <v>249</v>
      </c>
      <c r="C12" s="17">
        <v>7.8931886477668703E-2</v>
      </c>
      <c r="D12" s="17">
        <v>0.10298416363718101</v>
      </c>
      <c r="E12" s="17">
        <v>5.7329797231691002E-2</v>
      </c>
      <c r="F12" s="17"/>
      <c r="G12" s="17">
        <v>4.1679991266995897E-2</v>
      </c>
      <c r="H12" s="17">
        <v>3.9480896791811097E-2</v>
      </c>
      <c r="I12" s="17">
        <v>5.67495288419472E-2</v>
      </c>
      <c r="J12" s="17">
        <v>9.2227887976259804E-2</v>
      </c>
      <c r="K12" s="17">
        <v>0.12640080836741199</v>
      </c>
      <c r="L12" s="17">
        <v>0.10409362122911101</v>
      </c>
      <c r="M12" s="17"/>
      <c r="N12" s="17">
        <v>7.8779456659467603E-2</v>
      </c>
      <c r="O12" s="17">
        <v>5.9884200745790102E-2</v>
      </c>
      <c r="P12" s="17">
        <v>8.2627384106713594E-2</v>
      </c>
      <c r="Q12" s="17">
        <v>9.5310623464740701E-2</v>
      </c>
      <c r="R12" s="17">
        <v>0.103890939527682</v>
      </c>
      <c r="S12" s="17"/>
      <c r="T12" s="17">
        <v>6.8045815057074702E-2</v>
      </c>
      <c r="U12" s="17">
        <v>9.5835978640302605E-2</v>
      </c>
      <c r="V12" s="17">
        <v>8.2289471009008602E-2</v>
      </c>
      <c r="W12" s="17">
        <v>6.6614870717472296E-2</v>
      </c>
      <c r="X12" s="17"/>
      <c r="Y12" s="17">
        <v>6.1629980826846599E-2</v>
      </c>
      <c r="Z12" s="17">
        <v>9.3511669050203403E-2</v>
      </c>
      <c r="AA12" s="17">
        <v>5.8355594509739199E-2</v>
      </c>
      <c r="AB12" s="17">
        <v>8.0962405833328602E-2</v>
      </c>
      <c r="AC12" s="17">
        <v>6.5337092451319898E-2</v>
      </c>
      <c r="AD12" s="17">
        <v>8.3273642497490002E-2</v>
      </c>
      <c r="AE12" s="17"/>
      <c r="AF12" s="17">
        <v>7.6119910728602802E-2</v>
      </c>
      <c r="AG12" s="17">
        <v>8.1858551352565298E-2</v>
      </c>
      <c r="AH12" s="17"/>
      <c r="AI12" s="17">
        <v>6.8106296129619201E-2</v>
      </c>
      <c r="AJ12" s="17">
        <v>6.5909149136679904E-2</v>
      </c>
      <c r="AK12" s="17">
        <v>7.7073092181577194E-2</v>
      </c>
      <c r="AL12" s="17">
        <v>0.111311984174359</v>
      </c>
      <c r="AM12" s="17">
        <v>9.0705026225238794E-2</v>
      </c>
      <c r="AN12" s="17">
        <v>4.3122273109032203E-2</v>
      </c>
      <c r="AO12" s="17">
        <v>0.114989038773028</v>
      </c>
      <c r="AP12" s="17"/>
      <c r="AQ12" s="17">
        <v>1.61020298606716E-2</v>
      </c>
      <c r="AR12" s="17">
        <v>0.162189186288063</v>
      </c>
      <c r="AS12" s="17"/>
      <c r="AT12" s="17">
        <v>8.2789901557156799E-3</v>
      </c>
      <c r="AU12" s="17">
        <v>5.4663609632344901E-2</v>
      </c>
      <c r="AV12" s="17">
        <v>0.16399901740311901</v>
      </c>
      <c r="AW12" s="17"/>
      <c r="AX12" s="17">
        <v>7.9833181432179795E-2</v>
      </c>
      <c r="AY12" s="17">
        <v>7.8606320034296101E-2</v>
      </c>
      <c r="AZ12" s="17"/>
      <c r="BA12" s="17">
        <v>7.2705242668750503E-2</v>
      </c>
      <c r="BB12" s="17">
        <v>2.35123541501874E-2</v>
      </c>
      <c r="BC12" s="17">
        <v>2.1968822906868898E-2</v>
      </c>
      <c r="BD12" s="17">
        <v>9.41138982044466E-2</v>
      </c>
      <c r="BE12" s="17">
        <v>0.38818626260816802</v>
      </c>
      <c r="BF12" s="17"/>
      <c r="BG12" s="17">
        <v>3.4988121650646103E-2</v>
      </c>
      <c r="BH12" s="17">
        <v>0.31370295968419398</v>
      </c>
    </row>
    <row r="13" spans="2:60" x14ac:dyDescent="0.35">
      <c r="B13" s="18" t="s">
        <v>114</v>
      </c>
      <c r="C13" s="19">
        <v>0.100415984973088</v>
      </c>
      <c r="D13" s="19">
        <v>6.2333343941821301E-2</v>
      </c>
      <c r="E13" s="19">
        <v>0.13325796474575399</v>
      </c>
      <c r="F13" s="19"/>
      <c r="G13" s="19">
        <v>0.11748652329345</v>
      </c>
      <c r="H13" s="19">
        <v>8.2022283420959102E-2</v>
      </c>
      <c r="I13" s="19">
        <v>0.10622747951612201</v>
      </c>
      <c r="J13" s="19">
        <v>0.13815453559686799</v>
      </c>
      <c r="K13" s="19">
        <v>0.100971594624911</v>
      </c>
      <c r="L13" s="19">
        <v>7.2736711713026606E-2</v>
      </c>
      <c r="M13" s="19"/>
      <c r="N13" s="19">
        <v>0.13370533597754</v>
      </c>
      <c r="O13" s="19">
        <v>0.118865715524525</v>
      </c>
      <c r="P13" s="19">
        <v>8.4010685284871295E-2</v>
      </c>
      <c r="Q13" s="19">
        <v>6.6407670228703003E-2</v>
      </c>
      <c r="R13" s="19">
        <v>4.1648509179780697E-2</v>
      </c>
      <c r="S13" s="19"/>
      <c r="T13" s="19">
        <v>7.8950215397627005E-2</v>
      </c>
      <c r="U13" s="19">
        <v>0.11167931293116599</v>
      </c>
      <c r="V13" s="19">
        <v>0.100703353903506</v>
      </c>
      <c r="W13" s="19">
        <v>0.10540549306999999</v>
      </c>
      <c r="X13" s="19"/>
      <c r="Y13" s="19">
        <v>0.11929453537335299</v>
      </c>
      <c r="Z13" s="19">
        <v>9.2580341808486594E-2</v>
      </c>
      <c r="AA13" s="19">
        <v>0.111860161734797</v>
      </c>
      <c r="AB13" s="19">
        <v>6.6183974679687202E-2</v>
      </c>
      <c r="AC13" s="19">
        <v>5.15326441412709E-2</v>
      </c>
      <c r="AD13" s="19">
        <v>0.10245852871998699</v>
      </c>
      <c r="AE13" s="19"/>
      <c r="AF13" s="19">
        <v>9.4028495104156701E-2</v>
      </c>
      <c r="AG13" s="19">
        <v>0.103243969171397</v>
      </c>
      <c r="AH13" s="19"/>
      <c r="AI13" s="19">
        <v>0.27302072062857502</v>
      </c>
      <c r="AJ13" s="19">
        <v>0.118165841031188</v>
      </c>
      <c r="AK13" s="19">
        <v>0.121237484363055</v>
      </c>
      <c r="AL13" s="19">
        <v>7.6445586074240193E-2</v>
      </c>
      <c r="AM13" s="19">
        <v>5.6753640802722098E-2</v>
      </c>
      <c r="AN13" s="19">
        <v>5.96058716745363E-2</v>
      </c>
      <c r="AO13" s="19">
        <v>0</v>
      </c>
      <c r="AP13" s="19"/>
      <c r="AQ13" s="19">
        <v>7.71158647845612E-2</v>
      </c>
      <c r="AR13" s="19">
        <v>9.08414252769634E-2</v>
      </c>
      <c r="AS13" s="19"/>
      <c r="AT13" s="19">
        <v>5.6541274465016E-2</v>
      </c>
      <c r="AU13" s="19">
        <v>0.11304795598398</v>
      </c>
      <c r="AV13" s="19">
        <v>6.6647874514551994E-2</v>
      </c>
      <c r="AW13" s="19"/>
      <c r="AX13" s="19">
        <v>9.6520905845145902E-2</v>
      </c>
      <c r="AY13" s="19">
        <v>0.10182296839398999</v>
      </c>
      <c r="AZ13" s="19"/>
      <c r="BA13" s="19">
        <v>0.124050030725931</v>
      </c>
      <c r="BB13" s="19">
        <v>5.5325287079557001E-2</v>
      </c>
      <c r="BC13" s="19">
        <v>6.4420068520206195E-2</v>
      </c>
      <c r="BD13" s="19">
        <v>1.68139074100997E-2</v>
      </c>
      <c r="BE13" s="19">
        <v>0.112930285238204</v>
      </c>
      <c r="BF13" s="19"/>
      <c r="BG13" s="19">
        <v>7.1357465781907603E-2</v>
      </c>
      <c r="BH13" s="19">
        <v>8.8585715151715094E-2</v>
      </c>
    </row>
    <row r="14" spans="2:60" x14ac:dyDescent="0.35">
      <c r="B14" s="16"/>
      <c r="G14" s="25">
        <f>SUM(G9:G10)</f>
        <v>0.64352869189148998</v>
      </c>
      <c r="H14" s="25">
        <f t="shared" ref="H14:L14" si="0">SUM(H9:H10)</f>
        <v>0.6823911597134511</v>
      </c>
      <c r="I14" s="25">
        <f t="shared" si="0"/>
        <v>0.690750632013586</v>
      </c>
      <c r="J14" s="25">
        <f t="shared" si="0"/>
        <v>0.55555127426808792</v>
      </c>
      <c r="K14" s="25">
        <f t="shared" si="0"/>
        <v>0.5892207671461871</v>
      </c>
      <c r="L14" s="25">
        <f t="shared" si="0"/>
        <v>0.61978462650629806</v>
      </c>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H18"/>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0.24064700836407199</v>
      </c>
      <c r="D9" s="17">
        <v>0.23307548158572999</v>
      </c>
      <c r="E9" s="17">
        <v>0.24840979348661099</v>
      </c>
      <c r="F9" s="17"/>
      <c r="G9" s="17">
        <v>0.28285142125361701</v>
      </c>
      <c r="H9" s="17">
        <v>0.237876807766291</v>
      </c>
      <c r="I9" s="17">
        <v>0.25812566592747999</v>
      </c>
      <c r="J9" s="17">
        <v>0.211584988116781</v>
      </c>
      <c r="K9" s="17">
        <v>0.22995108354760199</v>
      </c>
      <c r="L9" s="17">
        <v>0.235295959509804</v>
      </c>
      <c r="M9" s="17"/>
      <c r="N9" s="17">
        <v>0.25839900632919299</v>
      </c>
      <c r="O9" s="17">
        <v>0.24667009287274</v>
      </c>
      <c r="P9" s="17">
        <v>0.212486930711134</v>
      </c>
      <c r="Q9" s="17">
        <v>0.26050668144501699</v>
      </c>
      <c r="R9" s="17">
        <v>0.25522566433960298</v>
      </c>
      <c r="S9" s="17"/>
      <c r="T9" s="17">
        <v>0.29344036930423101</v>
      </c>
      <c r="U9" s="17">
        <v>0.23827480191632799</v>
      </c>
      <c r="V9" s="17">
        <v>0.22558780881795701</v>
      </c>
      <c r="W9" s="17">
        <v>0.22922864860330799</v>
      </c>
      <c r="X9" s="17"/>
      <c r="Y9" s="17">
        <v>0.25539511885732102</v>
      </c>
      <c r="Z9" s="17">
        <v>0.23073323725290101</v>
      </c>
      <c r="AA9" s="17">
        <v>0.30672236554784199</v>
      </c>
      <c r="AB9" s="17">
        <v>0.19971772385168199</v>
      </c>
      <c r="AC9" s="17">
        <v>0.30871671103470499</v>
      </c>
      <c r="AD9" s="17">
        <v>0.239566121900888</v>
      </c>
      <c r="AE9" s="17"/>
      <c r="AF9" s="17">
        <v>0.23500602470095899</v>
      </c>
      <c r="AG9" s="17">
        <v>0.248513223884124</v>
      </c>
      <c r="AH9" s="17"/>
      <c r="AI9" s="17">
        <v>0.194125590757219</v>
      </c>
      <c r="AJ9" s="17">
        <v>0.23446840430323501</v>
      </c>
      <c r="AK9" s="17">
        <v>0.23872307387612601</v>
      </c>
      <c r="AL9" s="17">
        <v>0.25634506182022299</v>
      </c>
      <c r="AM9" s="17">
        <v>0.24247457448765899</v>
      </c>
      <c r="AN9" s="17">
        <v>0.258819554962542</v>
      </c>
      <c r="AO9" s="17">
        <v>0.280572325160653</v>
      </c>
      <c r="AP9" s="17"/>
      <c r="AQ9" s="17">
        <v>0.322255460331071</v>
      </c>
      <c r="AR9" s="17">
        <v>0.156079909912373</v>
      </c>
      <c r="AS9" s="17"/>
      <c r="AT9" s="17">
        <v>0.348053627578019</v>
      </c>
      <c r="AU9" s="17">
        <v>0.21361172308224499</v>
      </c>
      <c r="AV9" s="17">
        <v>0.20883298293201699</v>
      </c>
      <c r="AW9" s="17"/>
      <c r="AX9" s="17">
        <v>0.246045007426929</v>
      </c>
      <c r="AY9" s="17">
        <v>0.238697139070532</v>
      </c>
      <c r="AZ9" s="17"/>
      <c r="BA9" s="17">
        <v>0.30509404245182198</v>
      </c>
      <c r="BB9" s="17">
        <v>0.296100886233919</v>
      </c>
      <c r="BC9" s="17">
        <v>0.27291655503843798</v>
      </c>
      <c r="BD9" s="17">
        <v>0.22333097892418</v>
      </c>
      <c r="BE9" s="17">
        <v>4.93448211989167E-2</v>
      </c>
      <c r="BF9" s="17"/>
      <c r="BG9" s="17">
        <v>0.29819881894248501</v>
      </c>
      <c r="BH9" s="17">
        <v>9.3412422439535805E-2</v>
      </c>
    </row>
    <row r="10" spans="2:60" x14ac:dyDescent="0.35">
      <c r="B10" s="18" t="s">
        <v>247</v>
      </c>
      <c r="C10" s="17">
        <v>0.33668538427099098</v>
      </c>
      <c r="D10" s="17">
        <v>0.33921275322635702</v>
      </c>
      <c r="E10" s="17">
        <v>0.33416706512562599</v>
      </c>
      <c r="F10" s="17"/>
      <c r="G10" s="17">
        <v>0.348815362430964</v>
      </c>
      <c r="H10" s="17">
        <v>0.32075310019285103</v>
      </c>
      <c r="I10" s="17">
        <v>0.37943162189080798</v>
      </c>
      <c r="J10" s="17">
        <v>0.34355844273313901</v>
      </c>
      <c r="K10" s="17">
        <v>0.26597641453458298</v>
      </c>
      <c r="L10" s="17">
        <v>0.360170531058222</v>
      </c>
      <c r="M10" s="17"/>
      <c r="N10" s="17">
        <v>0.32879999710929397</v>
      </c>
      <c r="O10" s="17">
        <v>0.31540850433731799</v>
      </c>
      <c r="P10" s="17">
        <v>0.34943699762231301</v>
      </c>
      <c r="Q10" s="17">
        <v>0.34867582098257199</v>
      </c>
      <c r="R10" s="17">
        <v>0.35841167527192802</v>
      </c>
      <c r="S10" s="17"/>
      <c r="T10" s="17">
        <v>0.33026045570819901</v>
      </c>
      <c r="U10" s="17">
        <v>0.30055001626085398</v>
      </c>
      <c r="V10" s="17">
        <v>0.34287482791344498</v>
      </c>
      <c r="W10" s="17">
        <v>0.36279543489490501</v>
      </c>
      <c r="X10" s="17"/>
      <c r="Y10" s="17">
        <v>0.35793476507459199</v>
      </c>
      <c r="Z10" s="17">
        <v>0.32602381611919301</v>
      </c>
      <c r="AA10" s="17">
        <v>0.26870009118875499</v>
      </c>
      <c r="AB10" s="17">
        <v>0.36232725785259501</v>
      </c>
      <c r="AC10" s="17">
        <v>0.34045560463559099</v>
      </c>
      <c r="AD10" s="17">
        <v>0.31481892266912997</v>
      </c>
      <c r="AE10" s="17"/>
      <c r="AF10" s="17">
        <v>0.33975655406481498</v>
      </c>
      <c r="AG10" s="17">
        <v>0.33268511358277802</v>
      </c>
      <c r="AH10" s="17"/>
      <c r="AI10" s="17">
        <v>0.202236044291152</v>
      </c>
      <c r="AJ10" s="17">
        <v>0.364687192116045</v>
      </c>
      <c r="AK10" s="17">
        <v>0.296340336512257</v>
      </c>
      <c r="AL10" s="17">
        <v>0.28025759272571599</v>
      </c>
      <c r="AM10" s="17">
        <v>0.37606632173486798</v>
      </c>
      <c r="AN10" s="17">
        <v>0.397019588902981</v>
      </c>
      <c r="AO10" s="17">
        <v>0.38144697350134998</v>
      </c>
      <c r="AP10" s="17"/>
      <c r="AQ10" s="17">
        <v>0.39536991679238098</v>
      </c>
      <c r="AR10" s="17">
        <v>0.27623595714108701</v>
      </c>
      <c r="AS10" s="17"/>
      <c r="AT10" s="17">
        <v>0.39613150311989598</v>
      </c>
      <c r="AU10" s="17">
        <v>0.35681813188325201</v>
      </c>
      <c r="AV10" s="17">
        <v>0.28430505599271</v>
      </c>
      <c r="AW10" s="17"/>
      <c r="AX10" s="17">
        <v>0.34485599149805002</v>
      </c>
      <c r="AY10" s="17">
        <v>0.33373399136482301</v>
      </c>
      <c r="AZ10" s="17"/>
      <c r="BA10" s="17">
        <v>0.33426319129304299</v>
      </c>
      <c r="BB10" s="17">
        <v>0.39782595917813701</v>
      </c>
      <c r="BC10" s="17">
        <v>0.38427198017377401</v>
      </c>
      <c r="BD10" s="17">
        <v>0.360472166357857</v>
      </c>
      <c r="BE10" s="17">
        <v>0.10905164490529599</v>
      </c>
      <c r="BF10" s="17"/>
      <c r="BG10" s="17">
        <v>0.38299797147703402</v>
      </c>
      <c r="BH10" s="17">
        <v>0.17273199412351001</v>
      </c>
    </row>
    <row r="11" spans="2:60" x14ac:dyDescent="0.35">
      <c r="B11" s="18" t="s">
        <v>248</v>
      </c>
      <c r="C11" s="17">
        <v>0.248126181604688</v>
      </c>
      <c r="D11" s="17">
        <v>0.254367311068459</v>
      </c>
      <c r="E11" s="17">
        <v>0.24154256598829099</v>
      </c>
      <c r="F11" s="17"/>
      <c r="G11" s="17">
        <v>0.203580814721255</v>
      </c>
      <c r="H11" s="17">
        <v>0.29834659458139501</v>
      </c>
      <c r="I11" s="17">
        <v>0.21103118670927901</v>
      </c>
      <c r="J11" s="17">
        <v>0.217521648138051</v>
      </c>
      <c r="K11" s="17">
        <v>0.26717926895226501</v>
      </c>
      <c r="L11" s="17">
        <v>0.26827019067010899</v>
      </c>
      <c r="M11" s="17"/>
      <c r="N11" s="17">
        <v>0.18694979255319</v>
      </c>
      <c r="O11" s="17">
        <v>0.25495613664514299</v>
      </c>
      <c r="P11" s="17">
        <v>0.274374269327812</v>
      </c>
      <c r="Q11" s="17">
        <v>0.27724028963884501</v>
      </c>
      <c r="R11" s="17">
        <v>0.24721432995429601</v>
      </c>
      <c r="S11" s="17"/>
      <c r="T11" s="17">
        <v>0.23714953070512401</v>
      </c>
      <c r="U11" s="17">
        <v>0.28268600010659201</v>
      </c>
      <c r="V11" s="17">
        <v>0.24101697160831401</v>
      </c>
      <c r="W11" s="17">
        <v>0.237204816187467</v>
      </c>
      <c r="X11" s="17"/>
      <c r="Y11" s="17">
        <v>0.212631074907079</v>
      </c>
      <c r="Z11" s="17">
        <v>0.25967988646386198</v>
      </c>
      <c r="AA11" s="17">
        <v>0.26783140393886301</v>
      </c>
      <c r="AB11" s="17">
        <v>0.300013516284304</v>
      </c>
      <c r="AC11" s="17">
        <v>0.23395794773711301</v>
      </c>
      <c r="AD11" s="17">
        <v>0.26069370425372401</v>
      </c>
      <c r="AE11" s="17"/>
      <c r="AF11" s="17">
        <v>0.26142665869986098</v>
      </c>
      <c r="AG11" s="17">
        <v>0.23300262417692799</v>
      </c>
      <c r="AH11" s="17"/>
      <c r="AI11" s="17">
        <v>0.25123136330870199</v>
      </c>
      <c r="AJ11" s="17">
        <v>0.21325713156721901</v>
      </c>
      <c r="AK11" s="17">
        <v>0.27903727582315002</v>
      </c>
      <c r="AL11" s="17">
        <v>0.26558123589304</v>
      </c>
      <c r="AM11" s="17">
        <v>0.247602918948716</v>
      </c>
      <c r="AN11" s="17">
        <v>0.25163359358515902</v>
      </c>
      <c r="AO11" s="17">
        <v>0.248365582534844</v>
      </c>
      <c r="AP11" s="17"/>
      <c r="AQ11" s="17">
        <v>0.21210910696625701</v>
      </c>
      <c r="AR11" s="17">
        <v>0.30380186643477203</v>
      </c>
      <c r="AS11" s="17"/>
      <c r="AT11" s="17">
        <v>0.212109501260833</v>
      </c>
      <c r="AU11" s="17">
        <v>0.28000740363971199</v>
      </c>
      <c r="AV11" s="17">
        <v>0.24279461963452301</v>
      </c>
      <c r="AW11" s="17"/>
      <c r="AX11" s="17">
        <v>0.24889625461380999</v>
      </c>
      <c r="AY11" s="17">
        <v>0.247848015251419</v>
      </c>
      <c r="AZ11" s="17"/>
      <c r="BA11" s="17">
        <v>0.22068080369475901</v>
      </c>
      <c r="BB11" s="17">
        <v>0.24047537800551699</v>
      </c>
      <c r="BC11" s="17">
        <v>0.249398607399265</v>
      </c>
      <c r="BD11" s="17">
        <v>0.25788233693985302</v>
      </c>
      <c r="BE11" s="17">
        <v>0.316161230783923</v>
      </c>
      <c r="BF11" s="17"/>
      <c r="BG11" s="17">
        <v>0.23585767940310401</v>
      </c>
      <c r="BH11" s="17">
        <v>0.30140022284948598</v>
      </c>
    </row>
    <row r="12" spans="2:60" x14ac:dyDescent="0.35">
      <c r="B12" s="18" t="s">
        <v>249</v>
      </c>
      <c r="C12" s="17">
        <v>0.102068338978041</v>
      </c>
      <c r="D12" s="17">
        <v>0.12703369359178901</v>
      </c>
      <c r="E12" s="17">
        <v>7.9960243913802201E-2</v>
      </c>
      <c r="F12" s="17"/>
      <c r="G12" s="17">
        <v>7.4975103424957001E-2</v>
      </c>
      <c r="H12" s="17">
        <v>7.8672479824910893E-2</v>
      </c>
      <c r="I12" s="17">
        <v>7.8145784166593901E-2</v>
      </c>
      <c r="J12" s="17">
        <v>0.10106680339500899</v>
      </c>
      <c r="K12" s="17">
        <v>0.17278643947490299</v>
      </c>
      <c r="L12" s="17">
        <v>0.10152440039192601</v>
      </c>
      <c r="M12" s="17"/>
      <c r="N12" s="17">
        <v>0.10770118062391</v>
      </c>
      <c r="O12" s="17">
        <v>9.0303511511738696E-2</v>
      </c>
      <c r="P12" s="17">
        <v>0.11540435779335501</v>
      </c>
      <c r="Q12" s="17">
        <v>9.1108038984852299E-2</v>
      </c>
      <c r="R12" s="17">
        <v>0.10547174268590501</v>
      </c>
      <c r="S12" s="17"/>
      <c r="T12" s="17">
        <v>6.9234200291022202E-2</v>
      </c>
      <c r="U12" s="17">
        <v>0.11488678534819</v>
      </c>
      <c r="V12" s="17">
        <v>0.11626692702216999</v>
      </c>
      <c r="W12" s="17">
        <v>9.1608243592167196E-2</v>
      </c>
      <c r="X12" s="17"/>
      <c r="Y12" s="17">
        <v>8.7221881557609904E-2</v>
      </c>
      <c r="Z12" s="17">
        <v>0.119054028741339</v>
      </c>
      <c r="AA12" s="17">
        <v>5.7844727277603501E-2</v>
      </c>
      <c r="AB12" s="17">
        <v>9.0802592430088397E-2</v>
      </c>
      <c r="AC12" s="17">
        <v>6.5337092451319898E-2</v>
      </c>
      <c r="AD12" s="17">
        <v>0.111590669780855</v>
      </c>
      <c r="AE12" s="17"/>
      <c r="AF12" s="17">
        <v>9.8377954544845395E-2</v>
      </c>
      <c r="AG12" s="17">
        <v>0.1066779436772</v>
      </c>
      <c r="AH12" s="17"/>
      <c r="AI12" s="17">
        <v>0.119547003329483</v>
      </c>
      <c r="AJ12" s="17">
        <v>8.6790937163661402E-2</v>
      </c>
      <c r="AK12" s="17">
        <v>0.112262389722425</v>
      </c>
      <c r="AL12" s="17">
        <v>0.14185706965757999</v>
      </c>
      <c r="AM12" s="17">
        <v>0.10320585412986499</v>
      </c>
      <c r="AN12" s="17">
        <v>6.5055071522909902E-2</v>
      </c>
      <c r="AO12" s="17">
        <v>7.41902444089763E-2</v>
      </c>
      <c r="AP12" s="17"/>
      <c r="AQ12" s="17">
        <v>2.7321079207349198E-2</v>
      </c>
      <c r="AR12" s="17">
        <v>0.19324266864213699</v>
      </c>
      <c r="AS12" s="17"/>
      <c r="AT12" s="17">
        <v>3.1671844794008502E-2</v>
      </c>
      <c r="AU12" s="17">
        <v>6.5024827307353594E-2</v>
      </c>
      <c r="AV12" s="17">
        <v>0.20828531198776201</v>
      </c>
      <c r="AW12" s="17"/>
      <c r="AX12" s="17">
        <v>9.0715539784227806E-2</v>
      </c>
      <c r="AY12" s="17">
        <v>0.106169205666969</v>
      </c>
      <c r="AZ12" s="17"/>
      <c r="BA12" s="17">
        <v>7.9456894839829206E-2</v>
      </c>
      <c r="BB12" s="17">
        <v>3.8282870134867301E-2</v>
      </c>
      <c r="BC12" s="17">
        <v>5.04364312845966E-2</v>
      </c>
      <c r="BD12" s="17">
        <v>0.122688216594055</v>
      </c>
      <c r="BE12" s="17">
        <v>0.43247852258101199</v>
      </c>
      <c r="BF12" s="17"/>
      <c r="BG12" s="17">
        <v>4.78879888583588E-2</v>
      </c>
      <c r="BH12" s="17">
        <v>0.35401414443203499</v>
      </c>
    </row>
    <row r="13" spans="2:60" x14ac:dyDescent="0.35">
      <c r="B13" s="18" t="s">
        <v>114</v>
      </c>
      <c r="C13" s="19">
        <v>7.2473086782208498E-2</v>
      </c>
      <c r="D13" s="19">
        <v>4.6310760527664897E-2</v>
      </c>
      <c r="E13" s="19">
        <v>9.5920331485669197E-2</v>
      </c>
      <c r="F13" s="19"/>
      <c r="G13" s="19">
        <v>8.9777298169206599E-2</v>
      </c>
      <c r="H13" s="19">
        <v>6.4351017634552504E-2</v>
      </c>
      <c r="I13" s="19">
        <v>7.3265741305838697E-2</v>
      </c>
      <c r="J13" s="19">
        <v>0.12626811761702</v>
      </c>
      <c r="K13" s="19">
        <v>6.4106793490646394E-2</v>
      </c>
      <c r="L13" s="19">
        <v>3.4738918369938997E-2</v>
      </c>
      <c r="M13" s="19"/>
      <c r="N13" s="19">
        <v>0.11815002338441299</v>
      </c>
      <c r="O13" s="19">
        <v>9.2661754633060395E-2</v>
      </c>
      <c r="P13" s="19">
        <v>4.8297444545385801E-2</v>
      </c>
      <c r="Q13" s="19">
        <v>2.2469168948712901E-2</v>
      </c>
      <c r="R13" s="19">
        <v>3.3676587748269898E-2</v>
      </c>
      <c r="S13" s="19"/>
      <c r="T13" s="19">
        <v>6.9915443991423604E-2</v>
      </c>
      <c r="U13" s="19">
        <v>6.3602396368035399E-2</v>
      </c>
      <c r="V13" s="19">
        <v>7.4253464638114705E-2</v>
      </c>
      <c r="W13" s="19">
        <v>7.9162856722153396E-2</v>
      </c>
      <c r="X13" s="19"/>
      <c r="Y13" s="19">
        <v>8.68171596033981E-2</v>
      </c>
      <c r="Z13" s="19">
        <v>6.4509031422705199E-2</v>
      </c>
      <c r="AA13" s="19">
        <v>9.8901412046936005E-2</v>
      </c>
      <c r="AB13" s="19">
        <v>4.7138909581331101E-2</v>
      </c>
      <c r="AC13" s="19">
        <v>5.15326441412709E-2</v>
      </c>
      <c r="AD13" s="19">
        <v>7.3330581395403799E-2</v>
      </c>
      <c r="AE13" s="19"/>
      <c r="AF13" s="19">
        <v>6.5432807989520003E-2</v>
      </c>
      <c r="AG13" s="19">
        <v>7.9121094678969203E-2</v>
      </c>
      <c r="AH13" s="19"/>
      <c r="AI13" s="19">
        <v>0.23285999831344401</v>
      </c>
      <c r="AJ13" s="19">
        <v>0.10079633484983901</v>
      </c>
      <c r="AK13" s="19">
        <v>7.3636924066043302E-2</v>
      </c>
      <c r="AL13" s="19">
        <v>5.5959039903440901E-2</v>
      </c>
      <c r="AM13" s="19">
        <v>3.0650330698892499E-2</v>
      </c>
      <c r="AN13" s="19">
        <v>2.74721910264085E-2</v>
      </c>
      <c r="AO13" s="19">
        <v>1.5424874394177401E-2</v>
      </c>
      <c r="AP13" s="19"/>
      <c r="AQ13" s="19">
        <v>4.2944436702941499E-2</v>
      </c>
      <c r="AR13" s="19">
        <v>7.0639597869630893E-2</v>
      </c>
      <c r="AS13" s="19"/>
      <c r="AT13" s="19">
        <v>1.2033523247243799E-2</v>
      </c>
      <c r="AU13" s="19">
        <v>8.4537914087437396E-2</v>
      </c>
      <c r="AV13" s="19">
        <v>5.5782029452988102E-2</v>
      </c>
      <c r="AW13" s="19"/>
      <c r="AX13" s="19">
        <v>6.9487206676982993E-2</v>
      </c>
      <c r="AY13" s="19">
        <v>7.3551648646257295E-2</v>
      </c>
      <c r="AZ13" s="19"/>
      <c r="BA13" s="19">
        <v>6.0505067720547298E-2</v>
      </c>
      <c r="BB13" s="19">
        <v>2.7314906447560499E-2</v>
      </c>
      <c r="BC13" s="19">
        <v>4.2976426103925998E-2</v>
      </c>
      <c r="BD13" s="19">
        <v>3.5626301184054403E-2</v>
      </c>
      <c r="BE13" s="19">
        <v>9.2963780530852094E-2</v>
      </c>
      <c r="BF13" s="19"/>
      <c r="BG13" s="19">
        <v>3.5057541319017498E-2</v>
      </c>
      <c r="BH13" s="19">
        <v>7.8441216155433202E-2</v>
      </c>
    </row>
    <row r="14" spans="2:60" x14ac:dyDescent="0.35">
      <c r="B14" s="16"/>
      <c r="G14" s="25">
        <f>SUM(G9:G10)</f>
        <v>0.63166678368458107</v>
      </c>
      <c r="H14" s="25">
        <f t="shared" ref="H14:L14" si="0">SUM(H9:H10)</f>
        <v>0.55862990795914202</v>
      </c>
      <c r="I14" s="25">
        <f t="shared" si="0"/>
        <v>0.63755728781828802</v>
      </c>
      <c r="J14" s="25">
        <f t="shared" si="0"/>
        <v>0.55514343084992002</v>
      </c>
      <c r="K14" s="25">
        <f t="shared" si="0"/>
        <v>0.49592749808218495</v>
      </c>
      <c r="L14" s="25">
        <f t="shared" si="0"/>
        <v>0.59546649056802603</v>
      </c>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H18"/>
  <sheetViews>
    <sheetView showGridLines="0" topLeftCell="A3"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254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0.214633476151355</v>
      </c>
      <c r="D9" s="17">
        <v>0.243731955990866</v>
      </c>
      <c r="E9" s="17">
        <v>0.184789632000849</v>
      </c>
      <c r="F9" s="17"/>
      <c r="G9" s="17">
        <v>0.231360329930066</v>
      </c>
      <c r="H9" s="17">
        <v>0.22659927751278799</v>
      </c>
      <c r="I9" s="17">
        <v>0.250354179671823</v>
      </c>
      <c r="J9" s="17">
        <v>0.20093200835615799</v>
      </c>
      <c r="K9" s="17">
        <v>0.17948460336525801</v>
      </c>
      <c r="L9" s="17">
        <v>0.20471808321858401</v>
      </c>
      <c r="M9" s="17"/>
      <c r="N9" s="17">
        <v>0.172698754432138</v>
      </c>
      <c r="O9" s="17">
        <v>0.21053029974312901</v>
      </c>
      <c r="P9" s="17">
        <v>0.21995047884232899</v>
      </c>
      <c r="Q9" s="17">
        <v>0.24900303256763201</v>
      </c>
      <c r="R9" s="17">
        <v>0.25001001963202601</v>
      </c>
      <c r="S9" s="17"/>
      <c r="T9" s="17">
        <v>0.24150120905976399</v>
      </c>
      <c r="U9" s="17">
        <v>0.18372067308746301</v>
      </c>
      <c r="V9" s="17">
        <v>0.20253942074638201</v>
      </c>
      <c r="W9" s="17">
        <v>0.24170471826902701</v>
      </c>
      <c r="X9" s="17"/>
      <c r="Y9" s="17">
        <v>0.23491260220249799</v>
      </c>
      <c r="Z9" s="17">
        <v>0.22072643907044101</v>
      </c>
      <c r="AA9" s="17">
        <v>0.151288450103995</v>
      </c>
      <c r="AB9" s="17">
        <v>0.18403543037292</v>
      </c>
      <c r="AC9" s="17">
        <v>0.27968371711536699</v>
      </c>
      <c r="AD9" s="17">
        <v>0.17633107956592001</v>
      </c>
      <c r="AE9" s="17"/>
      <c r="AF9" s="17">
        <v>0.20206885843397099</v>
      </c>
      <c r="AG9" s="17">
        <v>0.233877680892041</v>
      </c>
      <c r="AH9" s="17"/>
      <c r="AI9" s="17">
        <v>0.11391785509158101</v>
      </c>
      <c r="AJ9" s="17">
        <v>0.187535480218604</v>
      </c>
      <c r="AK9" s="17">
        <v>0.20758904792066599</v>
      </c>
      <c r="AL9" s="17">
        <v>0.15349013795053501</v>
      </c>
      <c r="AM9" s="17">
        <v>0.25922571528869298</v>
      </c>
      <c r="AN9" s="17">
        <v>0.28893510327566002</v>
      </c>
      <c r="AO9" s="17">
        <v>0.34610062833937399</v>
      </c>
      <c r="AP9" s="17"/>
      <c r="AQ9" s="17">
        <v>0.28920762072913397</v>
      </c>
      <c r="AR9" s="17">
        <v>0.143266919317458</v>
      </c>
      <c r="AS9" s="17"/>
      <c r="AT9" s="17">
        <v>0.33675174133122598</v>
      </c>
      <c r="AU9" s="17">
        <v>0.17856760257916199</v>
      </c>
      <c r="AV9" s="17">
        <v>0.19171602786689401</v>
      </c>
      <c r="AW9" s="17"/>
      <c r="AX9" s="17">
        <v>0.19955663884222499</v>
      </c>
      <c r="AY9" s="17">
        <v>0.22007954269757701</v>
      </c>
      <c r="AZ9" s="17"/>
      <c r="BA9" s="17">
        <v>0.30667564304316097</v>
      </c>
      <c r="BB9" s="17">
        <v>0.250385765575244</v>
      </c>
      <c r="BC9" s="17">
        <v>0.238137504633498</v>
      </c>
      <c r="BD9" s="17">
        <v>0.17424698520940901</v>
      </c>
      <c r="BE9" s="17">
        <v>7.1952179829249299E-2</v>
      </c>
      <c r="BF9" s="17"/>
      <c r="BG9" s="17">
        <v>0.263517125938589</v>
      </c>
      <c r="BH9" s="17">
        <v>9.7861635796418101E-2</v>
      </c>
    </row>
    <row r="10" spans="2:60" x14ac:dyDescent="0.35">
      <c r="B10" s="18" t="s">
        <v>247</v>
      </c>
      <c r="C10" s="17">
        <v>0.33901635936747898</v>
      </c>
      <c r="D10" s="17">
        <v>0.34679546307064901</v>
      </c>
      <c r="E10" s="17">
        <v>0.33306072272776499</v>
      </c>
      <c r="F10" s="17"/>
      <c r="G10" s="17">
        <v>0.30145250523567102</v>
      </c>
      <c r="H10" s="17">
        <v>0.305225711357965</v>
      </c>
      <c r="I10" s="17">
        <v>0.31858417703517999</v>
      </c>
      <c r="J10" s="17">
        <v>0.318190341446148</v>
      </c>
      <c r="K10" s="17">
        <v>0.349695527807597</v>
      </c>
      <c r="L10" s="17">
        <v>0.41291882410563102</v>
      </c>
      <c r="M10" s="17"/>
      <c r="N10" s="17">
        <v>0.28281924719615997</v>
      </c>
      <c r="O10" s="17">
        <v>0.33131844906838998</v>
      </c>
      <c r="P10" s="17">
        <v>0.34857830630959202</v>
      </c>
      <c r="Q10" s="17">
        <v>0.36365116500052402</v>
      </c>
      <c r="R10" s="17">
        <v>0.40135324382892201</v>
      </c>
      <c r="S10" s="17"/>
      <c r="T10" s="17">
        <v>0.31059154835018499</v>
      </c>
      <c r="U10" s="17">
        <v>0.366675176355309</v>
      </c>
      <c r="V10" s="17">
        <v>0.33717412036836902</v>
      </c>
      <c r="W10" s="17">
        <v>0.33808726727731597</v>
      </c>
      <c r="X10" s="17"/>
      <c r="Y10" s="17">
        <v>0.32950367360541</v>
      </c>
      <c r="Z10" s="17">
        <v>0.327269846596972</v>
      </c>
      <c r="AA10" s="17">
        <v>0.32852593946549602</v>
      </c>
      <c r="AB10" s="17">
        <v>0.38334300171886698</v>
      </c>
      <c r="AC10" s="17">
        <v>0.47698270559772199</v>
      </c>
      <c r="AD10" s="17">
        <v>0.36305690209714098</v>
      </c>
      <c r="AE10" s="17"/>
      <c r="AF10" s="17">
        <v>0.36166397510593701</v>
      </c>
      <c r="AG10" s="17">
        <v>0.30863639479331401</v>
      </c>
      <c r="AH10" s="17"/>
      <c r="AI10" s="17">
        <v>0.21155919312889801</v>
      </c>
      <c r="AJ10" s="17">
        <v>0.29686137596353201</v>
      </c>
      <c r="AK10" s="17">
        <v>0.34663244387669001</v>
      </c>
      <c r="AL10" s="17">
        <v>0.33936823795103399</v>
      </c>
      <c r="AM10" s="17">
        <v>0.366919046935899</v>
      </c>
      <c r="AN10" s="17">
        <v>0.45628313476388599</v>
      </c>
      <c r="AO10" s="17">
        <v>0.32733605454077602</v>
      </c>
      <c r="AP10" s="17"/>
      <c r="AQ10" s="17">
        <v>0.40210997198614401</v>
      </c>
      <c r="AR10" s="17">
        <v>0.285519622445772</v>
      </c>
      <c r="AS10" s="17"/>
      <c r="AT10" s="17">
        <v>0.43922577229670101</v>
      </c>
      <c r="AU10" s="17">
        <v>0.34020925974637201</v>
      </c>
      <c r="AV10" s="17">
        <v>0.28607824236081902</v>
      </c>
      <c r="AW10" s="17"/>
      <c r="AX10" s="17">
        <v>0.348007547028579</v>
      </c>
      <c r="AY10" s="17">
        <v>0.33576855577791198</v>
      </c>
      <c r="AZ10" s="17"/>
      <c r="BA10" s="17">
        <v>0.27213621002067701</v>
      </c>
      <c r="BB10" s="17">
        <v>0.390381333358714</v>
      </c>
      <c r="BC10" s="17">
        <v>0.39586469066181701</v>
      </c>
      <c r="BD10" s="17">
        <v>0.39458345194286298</v>
      </c>
      <c r="BE10" s="17">
        <v>0.17947356463633199</v>
      </c>
      <c r="BF10" s="17"/>
      <c r="BG10" s="17">
        <v>0.36279698967907098</v>
      </c>
      <c r="BH10" s="17">
        <v>0.233957075627519</v>
      </c>
    </row>
    <row r="11" spans="2:60" x14ac:dyDescent="0.35">
      <c r="B11" s="18" t="s">
        <v>248</v>
      </c>
      <c r="C11" s="17">
        <v>0.20776508138616301</v>
      </c>
      <c r="D11" s="17">
        <v>0.20791526731044299</v>
      </c>
      <c r="E11" s="17">
        <v>0.20858158588659301</v>
      </c>
      <c r="F11" s="17"/>
      <c r="G11" s="17">
        <v>0.232930857081106</v>
      </c>
      <c r="H11" s="17">
        <v>0.22303303503101499</v>
      </c>
      <c r="I11" s="17">
        <v>0.21870828760181699</v>
      </c>
      <c r="J11" s="17">
        <v>0.18705733049859399</v>
      </c>
      <c r="K11" s="17">
        <v>0.186827632599851</v>
      </c>
      <c r="L11" s="17">
        <v>0.203750705954553</v>
      </c>
      <c r="M11" s="17"/>
      <c r="N11" s="17">
        <v>0.223606620743522</v>
      </c>
      <c r="O11" s="17">
        <v>0.200676585346102</v>
      </c>
      <c r="P11" s="17">
        <v>0.21304822119183001</v>
      </c>
      <c r="Q11" s="17">
        <v>0.21354430436723801</v>
      </c>
      <c r="R11" s="17">
        <v>0.18957518893624001</v>
      </c>
      <c r="S11" s="17"/>
      <c r="T11" s="17">
        <v>0.20994171703422301</v>
      </c>
      <c r="U11" s="17">
        <v>0.21002566691784599</v>
      </c>
      <c r="V11" s="17">
        <v>0.20984176712209299</v>
      </c>
      <c r="W11" s="17">
        <v>0.20094548735100601</v>
      </c>
      <c r="X11" s="17"/>
      <c r="Y11" s="17">
        <v>0.19078046703735099</v>
      </c>
      <c r="Z11" s="17">
        <v>0.21463389189434401</v>
      </c>
      <c r="AA11" s="17">
        <v>0.26842329729901299</v>
      </c>
      <c r="AB11" s="17">
        <v>0.19720032130701501</v>
      </c>
      <c r="AC11" s="17">
        <v>0.12646384069432001</v>
      </c>
      <c r="AD11" s="17">
        <v>0.22722896311422999</v>
      </c>
      <c r="AE11" s="17"/>
      <c r="AF11" s="17">
        <v>0.21086624422983999</v>
      </c>
      <c r="AG11" s="17">
        <v>0.204816597176536</v>
      </c>
      <c r="AH11" s="17"/>
      <c r="AI11" s="17">
        <v>0.215926452000713</v>
      </c>
      <c r="AJ11" s="17">
        <v>0.22724484567454101</v>
      </c>
      <c r="AK11" s="17">
        <v>0.21302539751935001</v>
      </c>
      <c r="AL11" s="17">
        <v>0.227526687763838</v>
      </c>
      <c r="AM11" s="17">
        <v>0.19693135684579499</v>
      </c>
      <c r="AN11" s="17">
        <v>0.150328033903807</v>
      </c>
      <c r="AO11" s="17">
        <v>0.18673850840707601</v>
      </c>
      <c r="AP11" s="17"/>
      <c r="AQ11" s="17">
        <v>0.15951401836470999</v>
      </c>
      <c r="AR11" s="17">
        <v>0.26421162541793902</v>
      </c>
      <c r="AS11" s="17"/>
      <c r="AT11" s="17">
        <v>0.12723441879539199</v>
      </c>
      <c r="AU11" s="17">
        <v>0.22407342502345101</v>
      </c>
      <c r="AV11" s="17">
        <v>0.25094396384845002</v>
      </c>
      <c r="AW11" s="17"/>
      <c r="AX11" s="17">
        <v>0.20653351177079701</v>
      </c>
      <c r="AY11" s="17">
        <v>0.20820994989167599</v>
      </c>
      <c r="AZ11" s="17"/>
      <c r="BA11" s="17">
        <v>0.18059309356849801</v>
      </c>
      <c r="BB11" s="17">
        <v>0.208931315998306</v>
      </c>
      <c r="BC11" s="17">
        <v>0.20001803728680601</v>
      </c>
      <c r="BD11" s="17">
        <v>0.250770826561663</v>
      </c>
      <c r="BE11" s="17">
        <v>0.26724045009840802</v>
      </c>
      <c r="BF11" s="17"/>
      <c r="BG11" s="17">
        <v>0.202320546397776</v>
      </c>
      <c r="BH11" s="17">
        <v>0.26306898719532801</v>
      </c>
    </row>
    <row r="12" spans="2:60" x14ac:dyDescent="0.35">
      <c r="B12" s="18" t="s">
        <v>249</v>
      </c>
      <c r="C12" s="17">
        <v>0.10027385123368</v>
      </c>
      <c r="D12" s="17">
        <v>0.12338292638571199</v>
      </c>
      <c r="E12" s="17">
        <v>7.9899947401133403E-2</v>
      </c>
      <c r="F12" s="17"/>
      <c r="G12" s="17">
        <v>0.118279397799293</v>
      </c>
      <c r="H12" s="17">
        <v>0.11501384991225901</v>
      </c>
      <c r="I12" s="17">
        <v>5.4293802758188903E-2</v>
      </c>
      <c r="J12" s="17">
        <v>0.109381861050273</v>
      </c>
      <c r="K12" s="17">
        <v>0.13631856036564499</v>
      </c>
      <c r="L12" s="17">
        <v>7.8196156236841702E-2</v>
      </c>
      <c r="M12" s="17"/>
      <c r="N12" s="17">
        <v>0.11248373854025701</v>
      </c>
      <c r="O12" s="17">
        <v>7.9567705778030906E-2</v>
      </c>
      <c r="P12" s="17">
        <v>0.110866422797023</v>
      </c>
      <c r="Q12" s="17">
        <v>0.102723958213677</v>
      </c>
      <c r="R12" s="17">
        <v>0.10035459657192899</v>
      </c>
      <c r="S12" s="17"/>
      <c r="T12" s="17">
        <v>8.7502030322362104E-2</v>
      </c>
      <c r="U12" s="17">
        <v>0.10493401377752901</v>
      </c>
      <c r="V12" s="17">
        <v>0.107150723897285</v>
      </c>
      <c r="W12" s="17">
        <v>9.4330922321887403E-2</v>
      </c>
      <c r="X12" s="17"/>
      <c r="Y12" s="17">
        <v>9.4051219773175501E-2</v>
      </c>
      <c r="Z12" s="17">
        <v>0.107991713930827</v>
      </c>
      <c r="AA12" s="17">
        <v>7.9952513420332397E-2</v>
      </c>
      <c r="AB12" s="17">
        <v>0.124310860799281</v>
      </c>
      <c r="AC12" s="17">
        <v>6.5337092451319898E-2</v>
      </c>
      <c r="AD12" s="17">
        <v>8.0835185534792006E-2</v>
      </c>
      <c r="AE12" s="17"/>
      <c r="AF12" s="17">
        <v>8.5613512574526901E-2</v>
      </c>
      <c r="AG12" s="17">
        <v>0.11945197934773</v>
      </c>
      <c r="AH12" s="17"/>
      <c r="AI12" s="17">
        <v>7.0295577960687194E-2</v>
      </c>
      <c r="AJ12" s="17">
        <v>0.124417738958924</v>
      </c>
      <c r="AK12" s="17">
        <v>7.9486274789959399E-2</v>
      </c>
      <c r="AL12" s="17">
        <v>0.133345602278894</v>
      </c>
      <c r="AM12" s="17">
        <v>9.7361841864231205E-2</v>
      </c>
      <c r="AN12" s="17">
        <v>6.8362204761220305E-2</v>
      </c>
      <c r="AO12" s="17">
        <v>0.107912978680874</v>
      </c>
      <c r="AP12" s="17"/>
      <c r="AQ12" s="17">
        <v>4.0570786075090001E-2</v>
      </c>
      <c r="AR12" s="17">
        <v>0.182075121304663</v>
      </c>
      <c r="AS12" s="17"/>
      <c r="AT12" s="17">
        <v>1.61613422794557E-2</v>
      </c>
      <c r="AU12" s="17">
        <v>8.2428482220657406E-2</v>
      </c>
      <c r="AV12" s="17">
        <v>0.18757937715763101</v>
      </c>
      <c r="AW12" s="17"/>
      <c r="AX12" s="17">
        <v>9.4426470325744694E-2</v>
      </c>
      <c r="AY12" s="17">
        <v>0.10238604657629601</v>
      </c>
      <c r="AZ12" s="17"/>
      <c r="BA12" s="17">
        <v>8.6116680860444703E-2</v>
      </c>
      <c r="BB12" s="17">
        <v>5.7759261006185399E-2</v>
      </c>
      <c r="BC12" s="17">
        <v>5.2170327818256701E-2</v>
      </c>
      <c r="BD12" s="17">
        <v>0.122634226215297</v>
      </c>
      <c r="BE12" s="17">
        <v>0.36182157827507999</v>
      </c>
      <c r="BF12" s="17"/>
      <c r="BG12" s="17">
        <v>6.4374509001585603E-2</v>
      </c>
      <c r="BH12" s="17">
        <v>0.301239673425993</v>
      </c>
    </row>
    <row r="13" spans="2:60" x14ac:dyDescent="0.35">
      <c r="B13" s="18" t="s">
        <v>114</v>
      </c>
      <c r="C13" s="19">
        <v>0.13831123186132299</v>
      </c>
      <c r="D13" s="19">
        <v>7.81743872423315E-2</v>
      </c>
      <c r="E13" s="19">
        <v>0.19366811198365999</v>
      </c>
      <c r="F13" s="19"/>
      <c r="G13" s="19">
        <v>0.11597690995386301</v>
      </c>
      <c r="H13" s="19">
        <v>0.130128126185973</v>
      </c>
      <c r="I13" s="19">
        <v>0.15805955293299101</v>
      </c>
      <c r="J13" s="19">
        <v>0.18443845864882799</v>
      </c>
      <c r="K13" s="19">
        <v>0.14767367586164901</v>
      </c>
      <c r="L13" s="19">
        <v>0.10041623048439</v>
      </c>
      <c r="M13" s="19"/>
      <c r="N13" s="19">
        <v>0.20839163908792299</v>
      </c>
      <c r="O13" s="19">
        <v>0.177906960064348</v>
      </c>
      <c r="P13" s="19">
        <v>0.107556570859226</v>
      </c>
      <c r="Q13" s="19">
        <v>7.1077539850929697E-2</v>
      </c>
      <c r="R13" s="19">
        <v>5.8706951030883803E-2</v>
      </c>
      <c r="S13" s="19"/>
      <c r="T13" s="19">
        <v>0.150463495233466</v>
      </c>
      <c r="U13" s="19">
        <v>0.13464446986185299</v>
      </c>
      <c r="V13" s="19">
        <v>0.14329396786587201</v>
      </c>
      <c r="W13" s="19">
        <v>0.124931604780763</v>
      </c>
      <c r="X13" s="19"/>
      <c r="Y13" s="19">
        <v>0.15075203738156601</v>
      </c>
      <c r="Z13" s="19">
        <v>0.12937810850741699</v>
      </c>
      <c r="AA13" s="19">
        <v>0.171809799711163</v>
      </c>
      <c r="AB13" s="19">
        <v>0.111110385801917</v>
      </c>
      <c r="AC13" s="19">
        <v>5.15326441412709E-2</v>
      </c>
      <c r="AD13" s="19">
        <v>0.152547869687917</v>
      </c>
      <c r="AE13" s="19"/>
      <c r="AF13" s="19">
        <v>0.139787409655726</v>
      </c>
      <c r="AG13" s="19">
        <v>0.133217347790378</v>
      </c>
      <c r="AH13" s="19"/>
      <c r="AI13" s="19">
        <v>0.38830092181812098</v>
      </c>
      <c r="AJ13" s="19">
        <v>0.16394055918439901</v>
      </c>
      <c r="AK13" s="19">
        <v>0.15326683589333501</v>
      </c>
      <c r="AL13" s="19">
        <v>0.146269334055699</v>
      </c>
      <c r="AM13" s="19">
        <v>7.9562039065382104E-2</v>
      </c>
      <c r="AN13" s="19">
        <v>3.6091523295427502E-2</v>
      </c>
      <c r="AO13" s="19">
        <v>3.19118300318997E-2</v>
      </c>
      <c r="AP13" s="19"/>
      <c r="AQ13" s="19">
        <v>0.10859760284492199</v>
      </c>
      <c r="AR13" s="19">
        <v>0.124926711514168</v>
      </c>
      <c r="AS13" s="19"/>
      <c r="AT13" s="19">
        <v>8.0626725297224602E-2</v>
      </c>
      <c r="AU13" s="19">
        <v>0.174721230430358</v>
      </c>
      <c r="AV13" s="19">
        <v>8.3682388766206595E-2</v>
      </c>
      <c r="AW13" s="19"/>
      <c r="AX13" s="19">
        <v>0.15147583203265499</v>
      </c>
      <c r="AY13" s="19">
        <v>0.133555905056539</v>
      </c>
      <c r="AZ13" s="19"/>
      <c r="BA13" s="19">
        <v>0.15447837250721899</v>
      </c>
      <c r="BB13" s="19">
        <v>9.2542324061551204E-2</v>
      </c>
      <c r="BC13" s="19">
        <v>0.113809439599623</v>
      </c>
      <c r="BD13" s="19">
        <v>5.7764510070768001E-2</v>
      </c>
      <c r="BE13" s="19">
        <v>0.119512227160931</v>
      </c>
      <c r="BF13" s="19"/>
      <c r="BG13" s="19">
        <v>0.106990828982977</v>
      </c>
      <c r="BH13" s="19">
        <v>0.103872627954742</v>
      </c>
    </row>
    <row r="14" spans="2:60" x14ac:dyDescent="0.35">
      <c r="B14" s="16"/>
      <c r="G14" s="25">
        <f>SUM(G9:G10)</f>
        <v>0.53281283516573708</v>
      </c>
      <c r="H14" s="25">
        <f t="shared" ref="H14:L14" si="0">SUM(H9:H10)</f>
        <v>0.53182498887075302</v>
      </c>
      <c r="I14" s="25">
        <f t="shared" si="0"/>
        <v>0.56893835670700299</v>
      </c>
      <c r="J14" s="25">
        <f t="shared" si="0"/>
        <v>0.51912234980230598</v>
      </c>
      <c r="K14" s="25">
        <f t="shared" si="0"/>
        <v>0.52918013117285501</v>
      </c>
      <c r="L14" s="25">
        <f t="shared" si="0"/>
        <v>0.61763690732421506</v>
      </c>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H18"/>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0.16364553029270601</v>
      </c>
      <c r="D9" s="17">
        <v>0.19453506983539501</v>
      </c>
      <c r="E9" s="17">
        <v>0.13425800292825801</v>
      </c>
      <c r="F9" s="17"/>
      <c r="G9" s="17">
        <v>0.128410885467511</v>
      </c>
      <c r="H9" s="17">
        <v>0.16568832732005201</v>
      </c>
      <c r="I9" s="17">
        <v>0.18676333899442099</v>
      </c>
      <c r="J9" s="17">
        <v>0.15247690368137201</v>
      </c>
      <c r="K9" s="17">
        <v>0.14324169729063499</v>
      </c>
      <c r="L9" s="17">
        <v>0.18856216555514699</v>
      </c>
      <c r="M9" s="17"/>
      <c r="N9" s="17">
        <v>0.161142328555749</v>
      </c>
      <c r="O9" s="17">
        <v>0.14576000133021599</v>
      </c>
      <c r="P9" s="17">
        <v>0.16751432829705501</v>
      </c>
      <c r="Q9" s="17">
        <v>0.147772434867985</v>
      </c>
      <c r="R9" s="17">
        <v>0.233935187739645</v>
      </c>
      <c r="S9" s="17"/>
      <c r="T9" s="17">
        <v>0.18633329414008601</v>
      </c>
      <c r="U9" s="17">
        <v>0.14295067664802399</v>
      </c>
      <c r="V9" s="17">
        <v>0.16046926983714299</v>
      </c>
      <c r="W9" s="17">
        <v>0.17059084927332499</v>
      </c>
      <c r="X9" s="17"/>
      <c r="Y9" s="17">
        <v>0.16172296399660599</v>
      </c>
      <c r="Z9" s="17">
        <v>0.167398642740723</v>
      </c>
      <c r="AA9" s="17">
        <v>0.14881823416801701</v>
      </c>
      <c r="AB9" s="17">
        <v>0.13454584293809599</v>
      </c>
      <c r="AC9" s="17">
        <v>0.23875532068986099</v>
      </c>
      <c r="AD9" s="17">
        <v>0.17851602388068999</v>
      </c>
      <c r="AE9" s="17"/>
      <c r="AF9" s="17">
        <v>0.17079889122324701</v>
      </c>
      <c r="AG9" s="17">
        <v>0.156629274042139</v>
      </c>
      <c r="AH9" s="17"/>
      <c r="AI9" s="17">
        <v>8.5892769644570793E-2</v>
      </c>
      <c r="AJ9" s="17">
        <v>0.14321409024110299</v>
      </c>
      <c r="AK9" s="17">
        <v>0.129845633145447</v>
      </c>
      <c r="AL9" s="17">
        <v>0.15763396995967</v>
      </c>
      <c r="AM9" s="17">
        <v>0.20897680322316101</v>
      </c>
      <c r="AN9" s="17">
        <v>0.19506884850162901</v>
      </c>
      <c r="AO9" s="17">
        <v>0.28628371833288102</v>
      </c>
      <c r="AP9" s="17"/>
      <c r="AQ9" s="17">
        <v>0.176610386293997</v>
      </c>
      <c r="AR9" s="17">
        <v>0.179961851663652</v>
      </c>
      <c r="AS9" s="17"/>
      <c r="AT9" s="17">
        <v>0.174982861139171</v>
      </c>
      <c r="AU9" s="17">
        <v>0.13773766714284999</v>
      </c>
      <c r="AV9" s="17">
        <v>0.20012502922959</v>
      </c>
      <c r="AW9" s="17"/>
      <c r="AX9" s="17">
        <v>0.16259798906096701</v>
      </c>
      <c r="AY9" s="17">
        <v>0.16402392392666201</v>
      </c>
      <c r="AZ9" s="17"/>
      <c r="BA9" s="17">
        <v>0.276294595841791</v>
      </c>
      <c r="BB9" s="17">
        <v>0.167569320549636</v>
      </c>
      <c r="BC9" s="17">
        <v>0.13992709922722399</v>
      </c>
      <c r="BD9" s="17">
        <v>0.236540247695432</v>
      </c>
      <c r="BE9" s="17">
        <v>0.13746075828454701</v>
      </c>
      <c r="BF9" s="17"/>
      <c r="BG9" s="17">
        <v>0.19293286431074899</v>
      </c>
      <c r="BH9" s="17">
        <v>0.162555831867226</v>
      </c>
    </row>
    <row r="10" spans="2:60" x14ac:dyDescent="0.35">
      <c r="B10" s="18" t="s">
        <v>247</v>
      </c>
      <c r="C10" s="17">
        <v>0.25972087465598098</v>
      </c>
      <c r="D10" s="17">
        <v>0.29293436212531798</v>
      </c>
      <c r="E10" s="17">
        <v>0.229595802796009</v>
      </c>
      <c r="F10" s="17"/>
      <c r="G10" s="17">
        <v>0.272777940445735</v>
      </c>
      <c r="H10" s="17">
        <v>0.233277028555953</v>
      </c>
      <c r="I10" s="17">
        <v>0.27292374939703501</v>
      </c>
      <c r="J10" s="17">
        <v>0.28724841411304303</v>
      </c>
      <c r="K10" s="17">
        <v>0.223981873897278</v>
      </c>
      <c r="L10" s="17">
        <v>0.27172220980044498</v>
      </c>
      <c r="M10" s="17"/>
      <c r="N10" s="17">
        <v>0.21243540683911</v>
      </c>
      <c r="O10" s="17">
        <v>0.23319194139431501</v>
      </c>
      <c r="P10" s="17">
        <v>0.26141737455438302</v>
      </c>
      <c r="Q10" s="17">
        <v>0.35391899980240499</v>
      </c>
      <c r="R10" s="17">
        <v>0.30359823512758299</v>
      </c>
      <c r="S10" s="17"/>
      <c r="T10" s="17">
        <v>0.26156584469737298</v>
      </c>
      <c r="U10" s="17">
        <v>0.205043417999272</v>
      </c>
      <c r="V10" s="17">
        <v>0.26056453161436299</v>
      </c>
      <c r="W10" s="17">
        <v>0.30459734888427198</v>
      </c>
      <c r="X10" s="17"/>
      <c r="Y10" s="17">
        <v>0.269418819757761</v>
      </c>
      <c r="Z10" s="17">
        <v>0.25732918148311601</v>
      </c>
      <c r="AA10" s="17">
        <v>0.208712875797122</v>
      </c>
      <c r="AB10" s="17">
        <v>0.26145409419302401</v>
      </c>
      <c r="AC10" s="17">
        <v>0.288244533060943</v>
      </c>
      <c r="AD10" s="17">
        <v>0.25363645045882799</v>
      </c>
      <c r="AE10" s="17"/>
      <c r="AF10" s="17">
        <v>0.27455278403716199</v>
      </c>
      <c r="AG10" s="17">
        <v>0.242266529059388</v>
      </c>
      <c r="AH10" s="17"/>
      <c r="AI10" s="17">
        <v>0.184534247769642</v>
      </c>
      <c r="AJ10" s="17">
        <v>0.25240836937474997</v>
      </c>
      <c r="AK10" s="17">
        <v>0.224249629397509</v>
      </c>
      <c r="AL10" s="17">
        <v>0.275797882436981</v>
      </c>
      <c r="AM10" s="17">
        <v>0.27977940270913798</v>
      </c>
      <c r="AN10" s="17">
        <v>0.35252866072595002</v>
      </c>
      <c r="AO10" s="17">
        <v>0.21249166192136101</v>
      </c>
      <c r="AP10" s="17"/>
      <c r="AQ10" s="17">
        <v>0.30649327384511699</v>
      </c>
      <c r="AR10" s="17">
        <v>0.230035667765769</v>
      </c>
      <c r="AS10" s="17"/>
      <c r="AT10" s="17">
        <v>0.28269487907330898</v>
      </c>
      <c r="AU10" s="17">
        <v>0.25062050582540202</v>
      </c>
      <c r="AV10" s="17">
        <v>0.273055355638333</v>
      </c>
      <c r="AW10" s="17"/>
      <c r="AX10" s="17">
        <v>0.25086611105658002</v>
      </c>
      <c r="AY10" s="17">
        <v>0.26291939904306799</v>
      </c>
      <c r="AZ10" s="17"/>
      <c r="BA10" s="17">
        <v>0.20773232121516799</v>
      </c>
      <c r="BB10" s="17">
        <v>0.29865326156521499</v>
      </c>
      <c r="BC10" s="17">
        <v>0.28748481010184301</v>
      </c>
      <c r="BD10" s="17">
        <v>0.38134363133207599</v>
      </c>
      <c r="BE10" s="17">
        <v>0.14539034172161899</v>
      </c>
      <c r="BF10" s="17"/>
      <c r="BG10" s="17">
        <v>0.27744313132481502</v>
      </c>
      <c r="BH10" s="17">
        <v>0.20515311603602701</v>
      </c>
    </row>
    <row r="11" spans="2:60" x14ac:dyDescent="0.35">
      <c r="B11" s="18" t="s">
        <v>248</v>
      </c>
      <c r="C11" s="17">
        <v>0.27843582399064898</v>
      </c>
      <c r="D11" s="17">
        <v>0.26863648100611298</v>
      </c>
      <c r="E11" s="17">
        <v>0.28840791293212997</v>
      </c>
      <c r="F11" s="17"/>
      <c r="G11" s="17">
        <v>0.257597014476521</v>
      </c>
      <c r="H11" s="17">
        <v>0.31444801610337297</v>
      </c>
      <c r="I11" s="17">
        <v>0.26764796892790799</v>
      </c>
      <c r="J11" s="17">
        <v>0.22029994179680801</v>
      </c>
      <c r="K11" s="17">
        <v>0.313639712887049</v>
      </c>
      <c r="L11" s="17">
        <v>0.28440978792238403</v>
      </c>
      <c r="M11" s="17"/>
      <c r="N11" s="17">
        <v>0.25160190550503198</v>
      </c>
      <c r="O11" s="17">
        <v>0.27835517728538001</v>
      </c>
      <c r="P11" s="17">
        <v>0.295609856816755</v>
      </c>
      <c r="Q11" s="17">
        <v>0.28881910411615802</v>
      </c>
      <c r="R11" s="17">
        <v>0.26761358424906001</v>
      </c>
      <c r="S11" s="17"/>
      <c r="T11" s="17">
        <v>0.26950251641720202</v>
      </c>
      <c r="U11" s="17">
        <v>0.29568143598337399</v>
      </c>
      <c r="V11" s="17">
        <v>0.277037708572344</v>
      </c>
      <c r="W11" s="17">
        <v>0.27201408482585598</v>
      </c>
      <c r="X11" s="17"/>
      <c r="Y11" s="17">
        <v>0.27153355492537201</v>
      </c>
      <c r="Z11" s="17">
        <v>0.275302593040332</v>
      </c>
      <c r="AA11" s="17">
        <v>0.32315420494588498</v>
      </c>
      <c r="AB11" s="17">
        <v>0.31832362737043601</v>
      </c>
      <c r="AC11" s="17">
        <v>0.22278593799542301</v>
      </c>
      <c r="AD11" s="17">
        <v>0.26617233317622102</v>
      </c>
      <c r="AE11" s="17"/>
      <c r="AF11" s="17">
        <v>0.27763983923237701</v>
      </c>
      <c r="AG11" s="17">
        <v>0.28223971184725999</v>
      </c>
      <c r="AH11" s="17"/>
      <c r="AI11" s="17">
        <v>0.24986859581905299</v>
      </c>
      <c r="AJ11" s="17">
        <v>0.25553101824124003</v>
      </c>
      <c r="AK11" s="17">
        <v>0.28792225087409801</v>
      </c>
      <c r="AL11" s="17">
        <v>0.24922377685671099</v>
      </c>
      <c r="AM11" s="17">
        <v>0.300824807966173</v>
      </c>
      <c r="AN11" s="17">
        <v>0.29443628468183303</v>
      </c>
      <c r="AO11" s="17">
        <v>0.34394520248556298</v>
      </c>
      <c r="AP11" s="17"/>
      <c r="AQ11" s="17">
        <v>0.28660549787209999</v>
      </c>
      <c r="AR11" s="17">
        <v>0.254562137237966</v>
      </c>
      <c r="AS11" s="17"/>
      <c r="AT11" s="17">
        <v>0.33270410594271199</v>
      </c>
      <c r="AU11" s="17">
        <v>0.29290707192077098</v>
      </c>
      <c r="AV11" s="17">
        <v>0.24039290473935301</v>
      </c>
      <c r="AW11" s="17"/>
      <c r="AX11" s="17">
        <v>0.25988944083218102</v>
      </c>
      <c r="AY11" s="17">
        <v>0.28513516250586701</v>
      </c>
      <c r="AZ11" s="17"/>
      <c r="BA11" s="17">
        <v>0.20590917883211901</v>
      </c>
      <c r="BB11" s="17">
        <v>0.30587183735393098</v>
      </c>
      <c r="BC11" s="17">
        <v>0.32983636198017302</v>
      </c>
      <c r="BD11" s="17">
        <v>0.18912966670137199</v>
      </c>
      <c r="BE11" s="17">
        <v>0.22278919034643299</v>
      </c>
      <c r="BF11" s="17"/>
      <c r="BG11" s="17">
        <v>0.28255244582254802</v>
      </c>
      <c r="BH11" s="17">
        <v>0.21426383128722601</v>
      </c>
    </row>
    <row r="12" spans="2:60" x14ac:dyDescent="0.35">
      <c r="B12" s="18" t="s">
        <v>249</v>
      </c>
      <c r="C12" s="17">
        <v>0.13697748950682401</v>
      </c>
      <c r="D12" s="17">
        <v>0.143358732003212</v>
      </c>
      <c r="E12" s="17">
        <v>0.13126657869064801</v>
      </c>
      <c r="F12" s="17"/>
      <c r="G12" s="17">
        <v>0.144770675261785</v>
      </c>
      <c r="H12" s="17">
        <v>0.13714339356340699</v>
      </c>
      <c r="I12" s="17">
        <v>0.128313808040454</v>
      </c>
      <c r="J12" s="17">
        <v>0.144793982355295</v>
      </c>
      <c r="K12" s="17">
        <v>0.16544927583531899</v>
      </c>
      <c r="L12" s="17">
        <v>0.11081675955428</v>
      </c>
      <c r="M12" s="17"/>
      <c r="N12" s="17">
        <v>0.146775141341699</v>
      </c>
      <c r="O12" s="17">
        <v>0.13868600350445701</v>
      </c>
      <c r="P12" s="17">
        <v>0.13938203051005299</v>
      </c>
      <c r="Q12" s="17">
        <v>0.13175545061420399</v>
      </c>
      <c r="R12" s="17">
        <v>0.12926249337478099</v>
      </c>
      <c r="S12" s="17"/>
      <c r="T12" s="17">
        <v>0.12087464391660301</v>
      </c>
      <c r="U12" s="17">
        <v>0.17673908468148</v>
      </c>
      <c r="V12" s="17">
        <v>0.13588157967539999</v>
      </c>
      <c r="W12" s="17">
        <v>0.115590885394131</v>
      </c>
      <c r="X12" s="17"/>
      <c r="Y12" s="17">
        <v>0.119971470196389</v>
      </c>
      <c r="Z12" s="17">
        <v>0.14937012874233799</v>
      </c>
      <c r="AA12" s="17">
        <v>0.14335193598073701</v>
      </c>
      <c r="AB12" s="17">
        <v>0.14082252893153999</v>
      </c>
      <c r="AC12" s="17">
        <v>0.112731196931592</v>
      </c>
      <c r="AD12" s="17">
        <v>0.13862706790753301</v>
      </c>
      <c r="AE12" s="17"/>
      <c r="AF12" s="17">
        <v>0.12593639164755899</v>
      </c>
      <c r="AG12" s="17">
        <v>0.14835509196018001</v>
      </c>
      <c r="AH12" s="17"/>
      <c r="AI12" s="17">
        <v>9.6741125295633196E-2</v>
      </c>
      <c r="AJ12" s="17">
        <v>0.157818460465428</v>
      </c>
      <c r="AK12" s="17">
        <v>0.16321495581408699</v>
      </c>
      <c r="AL12" s="17">
        <v>0.17377571722719801</v>
      </c>
      <c r="AM12" s="17">
        <v>0.11154322927181</v>
      </c>
      <c r="AN12" s="17">
        <v>8.5959921356277599E-2</v>
      </c>
      <c r="AO12" s="17">
        <v>0.111465839758231</v>
      </c>
      <c r="AP12" s="17"/>
      <c r="AQ12" s="17">
        <v>8.73687209858586E-2</v>
      </c>
      <c r="AR12" s="17">
        <v>0.21125228645265001</v>
      </c>
      <c r="AS12" s="17"/>
      <c r="AT12" s="17">
        <v>9.6176901689218997E-2</v>
      </c>
      <c r="AU12" s="17">
        <v>0.122277780181031</v>
      </c>
      <c r="AV12" s="17">
        <v>0.18820458858627001</v>
      </c>
      <c r="AW12" s="17"/>
      <c r="AX12" s="17">
        <v>0.149893352541659</v>
      </c>
      <c r="AY12" s="17">
        <v>0.13231201171812401</v>
      </c>
      <c r="AZ12" s="17"/>
      <c r="BA12" s="17">
        <v>0.12550369695970001</v>
      </c>
      <c r="BB12" s="17">
        <v>0.11646735362798</v>
      </c>
      <c r="BC12" s="17">
        <v>9.5888964090820802E-2</v>
      </c>
      <c r="BD12" s="17">
        <v>0.12824794511375301</v>
      </c>
      <c r="BE12" s="17">
        <v>0.35803829296800799</v>
      </c>
      <c r="BF12" s="17"/>
      <c r="BG12" s="17">
        <v>0.118575361070763</v>
      </c>
      <c r="BH12" s="17">
        <v>0.29983648225744203</v>
      </c>
    </row>
    <row r="13" spans="2:60" x14ac:dyDescent="0.35">
      <c r="B13" s="18" t="s">
        <v>114</v>
      </c>
      <c r="C13" s="19">
        <v>0.16122028155383999</v>
      </c>
      <c r="D13" s="19">
        <v>0.100535355029961</v>
      </c>
      <c r="E13" s="19">
        <v>0.21647170265295601</v>
      </c>
      <c r="F13" s="19"/>
      <c r="G13" s="19">
        <v>0.19644348434844899</v>
      </c>
      <c r="H13" s="19">
        <v>0.149443234457215</v>
      </c>
      <c r="I13" s="19">
        <v>0.14435113464018101</v>
      </c>
      <c r="J13" s="19">
        <v>0.19518075805348201</v>
      </c>
      <c r="K13" s="19">
        <v>0.15368744008971999</v>
      </c>
      <c r="L13" s="19">
        <v>0.14448907716774401</v>
      </c>
      <c r="M13" s="19"/>
      <c r="N13" s="19">
        <v>0.22804521775841</v>
      </c>
      <c r="O13" s="19">
        <v>0.20400687648563201</v>
      </c>
      <c r="P13" s="19">
        <v>0.13607640982175301</v>
      </c>
      <c r="Q13" s="19">
        <v>7.7734010599247699E-2</v>
      </c>
      <c r="R13" s="19">
        <v>6.55904995089302E-2</v>
      </c>
      <c r="S13" s="19"/>
      <c r="T13" s="19">
        <v>0.16172370082873699</v>
      </c>
      <c r="U13" s="19">
        <v>0.17958538468785101</v>
      </c>
      <c r="V13" s="19">
        <v>0.166046910300751</v>
      </c>
      <c r="W13" s="19">
        <v>0.13720683162241601</v>
      </c>
      <c r="X13" s="19"/>
      <c r="Y13" s="19">
        <v>0.17735319112387299</v>
      </c>
      <c r="Z13" s="19">
        <v>0.15059945399349101</v>
      </c>
      <c r="AA13" s="19">
        <v>0.17596274910824</v>
      </c>
      <c r="AB13" s="19">
        <v>0.144853906566904</v>
      </c>
      <c r="AC13" s="19">
        <v>0.13748301132218099</v>
      </c>
      <c r="AD13" s="19">
        <v>0.16304812457672799</v>
      </c>
      <c r="AE13" s="19"/>
      <c r="AF13" s="19">
        <v>0.151072093859655</v>
      </c>
      <c r="AG13" s="19">
        <v>0.170509393091032</v>
      </c>
      <c r="AH13" s="19"/>
      <c r="AI13" s="19">
        <v>0.38296326147110099</v>
      </c>
      <c r="AJ13" s="19">
        <v>0.19102806167747899</v>
      </c>
      <c r="AK13" s="19">
        <v>0.19476753076886</v>
      </c>
      <c r="AL13" s="19">
        <v>0.14356865351944001</v>
      </c>
      <c r="AM13" s="19">
        <v>9.8875756829718706E-2</v>
      </c>
      <c r="AN13" s="19">
        <v>7.20062847343097E-2</v>
      </c>
      <c r="AO13" s="19">
        <v>4.5813577501963902E-2</v>
      </c>
      <c r="AP13" s="19"/>
      <c r="AQ13" s="19">
        <v>0.142922121002928</v>
      </c>
      <c r="AR13" s="19">
        <v>0.124188056879963</v>
      </c>
      <c r="AS13" s="19"/>
      <c r="AT13" s="19">
        <v>0.11344125215558901</v>
      </c>
      <c r="AU13" s="19">
        <v>0.19645697492994599</v>
      </c>
      <c r="AV13" s="19">
        <v>9.8222121806453802E-2</v>
      </c>
      <c r="AW13" s="19"/>
      <c r="AX13" s="19">
        <v>0.17675310650861401</v>
      </c>
      <c r="AY13" s="19">
        <v>0.155609502806278</v>
      </c>
      <c r="AZ13" s="19"/>
      <c r="BA13" s="19">
        <v>0.18456020715122301</v>
      </c>
      <c r="BB13" s="19">
        <v>0.111438226903237</v>
      </c>
      <c r="BC13" s="19">
        <v>0.14686276459993899</v>
      </c>
      <c r="BD13" s="19">
        <v>6.4738509157366605E-2</v>
      </c>
      <c r="BE13" s="19">
        <v>0.13632141667939299</v>
      </c>
      <c r="BF13" s="19"/>
      <c r="BG13" s="19">
        <v>0.12849619747112401</v>
      </c>
      <c r="BH13" s="19">
        <v>0.118190738552079</v>
      </c>
    </row>
    <row r="14" spans="2:60" x14ac:dyDescent="0.35">
      <c r="B14" s="16"/>
      <c r="G14" s="25">
        <f>SUM(G9:G10)</f>
        <v>0.40118882591324601</v>
      </c>
      <c r="H14" s="25">
        <f t="shared" ref="H14:L14" si="0">SUM(H9:H10)</f>
        <v>0.39896535587600501</v>
      </c>
      <c r="I14" s="25">
        <f t="shared" si="0"/>
        <v>0.459687088391456</v>
      </c>
      <c r="J14" s="25">
        <f t="shared" si="0"/>
        <v>0.43972531779441504</v>
      </c>
      <c r="K14" s="25">
        <f t="shared" si="0"/>
        <v>0.36722357118791299</v>
      </c>
      <c r="L14" s="25">
        <f t="shared" si="0"/>
        <v>0.46028437535559197</v>
      </c>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H18"/>
  <sheetViews>
    <sheetView showGridLines="0" topLeftCell="A4"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0.37449152286083298</v>
      </c>
      <c r="D9" s="17">
        <v>0.36958259787297298</v>
      </c>
      <c r="E9" s="17">
        <v>0.37584009906041399</v>
      </c>
      <c r="F9" s="17"/>
      <c r="G9" s="17">
        <v>0.41451996651121498</v>
      </c>
      <c r="H9" s="17">
        <v>0.42009519790432098</v>
      </c>
      <c r="I9" s="17">
        <v>0.41426333796819398</v>
      </c>
      <c r="J9" s="17">
        <v>0.35715837980007498</v>
      </c>
      <c r="K9" s="17">
        <v>0.31510670380667399</v>
      </c>
      <c r="L9" s="17">
        <v>0.34107993924815999</v>
      </c>
      <c r="M9" s="17"/>
      <c r="N9" s="17">
        <v>0.38823939052318202</v>
      </c>
      <c r="O9" s="17">
        <v>0.43821667060809599</v>
      </c>
      <c r="P9" s="17">
        <v>0.35834184071527603</v>
      </c>
      <c r="Q9" s="17">
        <v>0.31580692985660802</v>
      </c>
      <c r="R9" s="17">
        <v>0.34655061098698497</v>
      </c>
      <c r="S9" s="17"/>
      <c r="T9" s="17">
        <v>0.40130736808048201</v>
      </c>
      <c r="U9" s="17">
        <v>0.36341496392698203</v>
      </c>
      <c r="V9" s="17">
        <v>0.35731213928341499</v>
      </c>
      <c r="W9" s="17">
        <v>0.39245983199166001</v>
      </c>
      <c r="X9" s="17"/>
      <c r="Y9" s="17">
        <v>0.40485496364728402</v>
      </c>
      <c r="Z9" s="17">
        <v>0.349478010373721</v>
      </c>
      <c r="AA9" s="17">
        <v>0.38160119145350402</v>
      </c>
      <c r="AB9" s="17">
        <v>0.36757679969043899</v>
      </c>
      <c r="AC9" s="17">
        <v>0.52184092364773604</v>
      </c>
      <c r="AD9" s="17">
        <v>0.36707141995086501</v>
      </c>
      <c r="AE9" s="17"/>
      <c r="AF9" s="17">
        <v>0.35122578144210398</v>
      </c>
      <c r="AG9" s="17">
        <v>0.40715616861218301</v>
      </c>
      <c r="AH9" s="17"/>
      <c r="AI9" s="17">
        <v>0.322278904365777</v>
      </c>
      <c r="AJ9" s="17">
        <v>0.377238790919946</v>
      </c>
      <c r="AK9" s="17">
        <v>0.39414982212650401</v>
      </c>
      <c r="AL9" s="17">
        <v>0.38324516748818199</v>
      </c>
      <c r="AM9" s="17">
        <v>0.37605091846466399</v>
      </c>
      <c r="AN9" s="17">
        <v>0.36583331271766201</v>
      </c>
      <c r="AO9" s="17">
        <v>0.31803802287913202</v>
      </c>
      <c r="AP9" s="17"/>
      <c r="AQ9" s="17">
        <v>0.49537927976156998</v>
      </c>
      <c r="AR9" s="17">
        <v>0.24470460459816401</v>
      </c>
      <c r="AS9" s="17"/>
      <c r="AT9" s="17">
        <v>0.58341639292233805</v>
      </c>
      <c r="AU9" s="17">
        <v>0.36101146481664897</v>
      </c>
      <c r="AV9" s="17">
        <v>0.262405504172113</v>
      </c>
      <c r="AW9" s="17"/>
      <c r="AX9" s="17">
        <v>0.37983020011424801</v>
      </c>
      <c r="AY9" s="17">
        <v>0.37256308183605102</v>
      </c>
      <c r="AZ9" s="17"/>
      <c r="BA9" s="17">
        <v>0.41118990532684901</v>
      </c>
      <c r="BB9" s="17">
        <v>0.506726842955044</v>
      </c>
      <c r="BC9" s="17">
        <v>0.40355394995187599</v>
      </c>
      <c r="BD9" s="17">
        <v>0.389222647696293</v>
      </c>
      <c r="BE9" s="17">
        <v>6.5956654360210004E-2</v>
      </c>
      <c r="BF9" s="17"/>
      <c r="BG9" s="17">
        <v>0.48443988813405803</v>
      </c>
      <c r="BH9" s="17">
        <v>0.147834184591562</v>
      </c>
    </row>
    <row r="10" spans="2:60" x14ac:dyDescent="0.35">
      <c r="B10" s="18" t="s">
        <v>247</v>
      </c>
      <c r="C10" s="17">
        <v>0.30868691829316097</v>
      </c>
      <c r="D10" s="17">
        <v>0.31398092377289299</v>
      </c>
      <c r="E10" s="17">
        <v>0.30722824489810802</v>
      </c>
      <c r="F10" s="17"/>
      <c r="G10" s="17">
        <v>0.26823486429157301</v>
      </c>
      <c r="H10" s="17">
        <v>0.30133746522069399</v>
      </c>
      <c r="I10" s="17">
        <v>0.316841375442384</v>
      </c>
      <c r="J10" s="17">
        <v>0.27540630180799602</v>
      </c>
      <c r="K10" s="17">
        <v>0.312156474180937</v>
      </c>
      <c r="L10" s="17">
        <v>0.35429815354525401</v>
      </c>
      <c r="M10" s="17"/>
      <c r="N10" s="17">
        <v>0.29089257682605302</v>
      </c>
      <c r="O10" s="17">
        <v>0.28358280976185801</v>
      </c>
      <c r="P10" s="17">
        <v>0.30010758123839398</v>
      </c>
      <c r="Q10" s="17">
        <v>0.38578504491934001</v>
      </c>
      <c r="R10" s="17">
        <v>0.32842139811738702</v>
      </c>
      <c r="S10" s="17"/>
      <c r="T10" s="17">
        <v>0.30722670353798498</v>
      </c>
      <c r="U10" s="17">
        <v>0.29610619620955198</v>
      </c>
      <c r="V10" s="17">
        <v>0.31067064479088402</v>
      </c>
      <c r="W10" s="17">
        <v>0.31749867593444903</v>
      </c>
      <c r="X10" s="17"/>
      <c r="Y10" s="17">
        <v>0.32447422510156598</v>
      </c>
      <c r="Z10" s="17">
        <v>0.31878960853091398</v>
      </c>
      <c r="AA10" s="17">
        <v>0.19788592847168099</v>
      </c>
      <c r="AB10" s="17">
        <v>0.290874403205099</v>
      </c>
      <c r="AC10" s="17">
        <v>0.187060584685211</v>
      </c>
      <c r="AD10" s="17">
        <v>0.28959028422578798</v>
      </c>
      <c r="AE10" s="17"/>
      <c r="AF10" s="17">
        <v>0.32509301631334703</v>
      </c>
      <c r="AG10" s="17">
        <v>0.29006425815557202</v>
      </c>
      <c r="AH10" s="17"/>
      <c r="AI10" s="17">
        <v>0.28440618477142598</v>
      </c>
      <c r="AJ10" s="17">
        <v>0.30805115038811598</v>
      </c>
      <c r="AK10" s="17">
        <v>0.29098975178516501</v>
      </c>
      <c r="AL10" s="17">
        <v>0.28933416494031999</v>
      </c>
      <c r="AM10" s="17">
        <v>0.31662946804231101</v>
      </c>
      <c r="AN10" s="17">
        <v>0.37328917593932398</v>
      </c>
      <c r="AO10" s="17">
        <v>0.29414141352291401</v>
      </c>
      <c r="AP10" s="17"/>
      <c r="AQ10" s="17">
        <v>0.33869335543349199</v>
      </c>
      <c r="AR10" s="17">
        <v>0.27841527283810802</v>
      </c>
      <c r="AS10" s="17"/>
      <c r="AT10" s="17">
        <v>0.31826166197252598</v>
      </c>
      <c r="AU10" s="17">
        <v>0.330859362834384</v>
      </c>
      <c r="AV10" s="17">
        <v>0.28195805325114198</v>
      </c>
      <c r="AW10" s="17"/>
      <c r="AX10" s="17">
        <v>0.30462952863263998</v>
      </c>
      <c r="AY10" s="17">
        <v>0.31015253164708101</v>
      </c>
      <c r="AZ10" s="17"/>
      <c r="BA10" s="17">
        <v>0.29988681123008298</v>
      </c>
      <c r="BB10" s="17">
        <v>0.327945212279106</v>
      </c>
      <c r="BC10" s="17">
        <v>0.37908483264517601</v>
      </c>
      <c r="BD10" s="17">
        <v>0.33688933742709698</v>
      </c>
      <c r="BE10" s="17">
        <v>0.12564262018194799</v>
      </c>
      <c r="BF10" s="17"/>
      <c r="BG10" s="17">
        <v>0.32139971969735298</v>
      </c>
      <c r="BH10" s="17">
        <v>0.17914765886237399</v>
      </c>
    </row>
    <row r="11" spans="2:60" x14ac:dyDescent="0.35">
      <c r="B11" s="18" t="s">
        <v>248</v>
      </c>
      <c r="C11" s="17">
        <v>0.169811095991975</v>
      </c>
      <c r="D11" s="17">
        <v>0.174128671065645</v>
      </c>
      <c r="E11" s="17">
        <v>0.166991207039828</v>
      </c>
      <c r="F11" s="17"/>
      <c r="G11" s="17">
        <v>0.18145134375810701</v>
      </c>
      <c r="H11" s="17">
        <v>0.151032398299462</v>
      </c>
      <c r="I11" s="17">
        <v>0.15646080841603499</v>
      </c>
      <c r="J11" s="17">
        <v>0.17772454964051401</v>
      </c>
      <c r="K11" s="17">
        <v>0.19377847316650301</v>
      </c>
      <c r="L11" s="17">
        <v>0.16475780180949201</v>
      </c>
      <c r="M11" s="17"/>
      <c r="N11" s="17">
        <v>0.15189317521521001</v>
      </c>
      <c r="O11" s="17">
        <v>0.12854508752882499</v>
      </c>
      <c r="P11" s="17">
        <v>0.20578925732270301</v>
      </c>
      <c r="Q11" s="17">
        <v>0.179667548171632</v>
      </c>
      <c r="R11" s="17">
        <v>0.19087422961918901</v>
      </c>
      <c r="S11" s="17"/>
      <c r="T11" s="17">
        <v>0.16134693123410301</v>
      </c>
      <c r="U11" s="17">
        <v>0.18005975548922201</v>
      </c>
      <c r="V11" s="17">
        <v>0.17791448946073199</v>
      </c>
      <c r="W11" s="17">
        <v>0.15399761399954001</v>
      </c>
      <c r="X11" s="17"/>
      <c r="Y11" s="17">
        <v>0.12519088739373699</v>
      </c>
      <c r="Z11" s="17">
        <v>0.189782779432764</v>
      </c>
      <c r="AA11" s="17">
        <v>0.22705222983165299</v>
      </c>
      <c r="AB11" s="17">
        <v>0.20362258529762001</v>
      </c>
      <c r="AC11" s="17">
        <v>0.12901108922882901</v>
      </c>
      <c r="AD11" s="17">
        <v>0.18340199742986399</v>
      </c>
      <c r="AE11" s="17"/>
      <c r="AF11" s="17">
        <v>0.189874295648951</v>
      </c>
      <c r="AG11" s="17">
        <v>0.143397261035076</v>
      </c>
      <c r="AH11" s="17"/>
      <c r="AI11" s="17">
        <v>0.144151531467683</v>
      </c>
      <c r="AJ11" s="17">
        <v>0.146848906928078</v>
      </c>
      <c r="AK11" s="17">
        <v>0.17974192174732201</v>
      </c>
      <c r="AL11" s="17">
        <v>0.15669060943836599</v>
      </c>
      <c r="AM11" s="17">
        <v>0.196481105707318</v>
      </c>
      <c r="AN11" s="17">
        <v>0.161989126713525</v>
      </c>
      <c r="AO11" s="17">
        <v>0.20284257018559601</v>
      </c>
      <c r="AP11" s="17"/>
      <c r="AQ11" s="17">
        <v>9.6258571712542498E-2</v>
      </c>
      <c r="AR11" s="17">
        <v>0.25484138069599299</v>
      </c>
      <c r="AS11" s="17"/>
      <c r="AT11" s="17">
        <v>7.5278701209960899E-2</v>
      </c>
      <c r="AU11" s="17">
        <v>0.16910349355040399</v>
      </c>
      <c r="AV11" s="17">
        <v>0.25250015014446098</v>
      </c>
      <c r="AW11" s="17"/>
      <c r="AX11" s="17">
        <v>0.16634470281540401</v>
      </c>
      <c r="AY11" s="17">
        <v>0.171063229150137</v>
      </c>
      <c r="AZ11" s="17"/>
      <c r="BA11" s="17">
        <v>0.11734919229393601</v>
      </c>
      <c r="BB11" s="17">
        <v>0.12578433864202601</v>
      </c>
      <c r="BC11" s="17">
        <v>0.14835682600847999</v>
      </c>
      <c r="BD11" s="17">
        <v>0.19003093440671101</v>
      </c>
      <c r="BE11" s="17">
        <v>0.37645573016596501</v>
      </c>
      <c r="BF11" s="17"/>
      <c r="BG11" s="17">
        <v>0.12381657904835</v>
      </c>
      <c r="BH11" s="17">
        <v>0.329237643001495</v>
      </c>
    </row>
    <row r="12" spans="2:60" x14ac:dyDescent="0.35">
      <c r="B12" s="18" t="s">
        <v>249</v>
      </c>
      <c r="C12" s="17">
        <v>7.4963595818616904E-2</v>
      </c>
      <c r="D12" s="17">
        <v>9.2856990119345201E-2</v>
      </c>
      <c r="E12" s="17">
        <v>5.7838464772132302E-2</v>
      </c>
      <c r="F12" s="17"/>
      <c r="G12" s="17">
        <v>6.3617656564179698E-2</v>
      </c>
      <c r="H12" s="17">
        <v>5.2865816166839302E-2</v>
      </c>
      <c r="I12" s="17">
        <v>4.6882239615761802E-2</v>
      </c>
      <c r="J12" s="17">
        <v>9.6448887727574401E-2</v>
      </c>
      <c r="K12" s="17">
        <v>0.11219368309335501</v>
      </c>
      <c r="L12" s="17">
        <v>7.68892662596877E-2</v>
      </c>
      <c r="M12" s="17"/>
      <c r="N12" s="17">
        <v>6.7455264802827597E-2</v>
      </c>
      <c r="O12" s="17">
        <v>5.8051144446432099E-2</v>
      </c>
      <c r="P12" s="17">
        <v>8.3093004073931095E-2</v>
      </c>
      <c r="Q12" s="17">
        <v>8.8056340351459303E-2</v>
      </c>
      <c r="R12" s="17">
        <v>9.8436249282244301E-2</v>
      </c>
      <c r="S12" s="17"/>
      <c r="T12" s="17">
        <v>6.3267038074145507E-2</v>
      </c>
      <c r="U12" s="17">
        <v>8.0883876058073206E-2</v>
      </c>
      <c r="V12" s="17">
        <v>7.9570197396725995E-2</v>
      </c>
      <c r="W12" s="17">
        <v>7.0779708552643095E-2</v>
      </c>
      <c r="X12" s="17"/>
      <c r="Y12" s="17">
        <v>6.0562041824177702E-2</v>
      </c>
      <c r="Z12" s="17">
        <v>8.1404425134434993E-2</v>
      </c>
      <c r="AA12" s="17">
        <v>8.7583598622042902E-2</v>
      </c>
      <c r="AB12" s="17">
        <v>8.3136284798679697E-2</v>
      </c>
      <c r="AC12" s="17">
        <v>0.11055475829695199</v>
      </c>
      <c r="AD12" s="17">
        <v>7.9551029869595405E-2</v>
      </c>
      <c r="AE12" s="17"/>
      <c r="AF12" s="17">
        <v>6.7219456516488807E-2</v>
      </c>
      <c r="AG12" s="17">
        <v>8.3871147038508898E-2</v>
      </c>
      <c r="AH12" s="17"/>
      <c r="AI12" s="17">
        <v>5.3344773209310303E-2</v>
      </c>
      <c r="AJ12" s="17">
        <v>8.0736818717719705E-2</v>
      </c>
      <c r="AK12" s="17">
        <v>5.7565680288570197E-2</v>
      </c>
      <c r="AL12" s="17">
        <v>0.105144921909158</v>
      </c>
      <c r="AM12" s="17">
        <v>7.0230439123368002E-2</v>
      </c>
      <c r="AN12" s="17">
        <v>6.6194861066613306E-2</v>
      </c>
      <c r="AO12" s="17">
        <v>0.14815067785873801</v>
      </c>
      <c r="AP12" s="17"/>
      <c r="AQ12" s="17">
        <v>2.34740412956084E-2</v>
      </c>
      <c r="AR12" s="17">
        <v>0.152412494610106</v>
      </c>
      <c r="AS12" s="17"/>
      <c r="AT12" s="17">
        <v>8.7687204508015704E-3</v>
      </c>
      <c r="AU12" s="17">
        <v>5.6465154863886299E-2</v>
      </c>
      <c r="AV12" s="17">
        <v>0.15101792433713701</v>
      </c>
      <c r="AW12" s="17"/>
      <c r="AX12" s="17">
        <v>7.06766319201865E-2</v>
      </c>
      <c r="AY12" s="17">
        <v>7.6512136151937499E-2</v>
      </c>
      <c r="AZ12" s="17"/>
      <c r="BA12" s="17">
        <v>6.2077482183294501E-2</v>
      </c>
      <c r="BB12" s="17">
        <v>1.9726755340854E-2</v>
      </c>
      <c r="BC12" s="17">
        <v>3.6571528304839403E-2</v>
      </c>
      <c r="BD12" s="17">
        <v>5.5780469101722199E-2</v>
      </c>
      <c r="BE12" s="17">
        <v>0.35044927599836101</v>
      </c>
      <c r="BF12" s="17"/>
      <c r="BG12" s="17">
        <v>2.96063763461521E-2</v>
      </c>
      <c r="BH12" s="17">
        <v>0.27581490479237802</v>
      </c>
    </row>
    <row r="13" spans="2:60" x14ac:dyDescent="0.35">
      <c r="B13" s="18" t="s">
        <v>114</v>
      </c>
      <c r="C13" s="19">
        <v>7.2046867035414006E-2</v>
      </c>
      <c r="D13" s="19">
        <v>4.9450817169143998E-2</v>
      </c>
      <c r="E13" s="19">
        <v>9.2101984229518805E-2</v>
      </c>
      <c r="F13" s="19"/>
      <c r="G13" s="19">
        <v>7.2176168874925895E-2</v>
      </c>
      <c r="H13" s="19">
        <v>7.4669122408683702E-2</v>
      </c>
      <c r="I13" s="19">
        <v>6.5552238557625195E-2</v>
      </c>
      <c r="J13" s="19">
        <v>9.3261881023840101E-2</v>
      </c>
      <c r="K13" s="19">
        <v>6.6764665752530594E-2</v>
      </c>
      <c r="L13" s="19">
        <v>6.2974839137406202E-2</v>
      </c>
      <c r="M13" s="19"/>
      <c r="N13" s="19">
        <v>0.101519592632726</v>
      </c>
      <c r="O13" s="19">
        <v>9.1604287654788105E-2</v>
      </c>
      <c r="P13" s="19">
        <v>5.2668316649695797E-2</v>
      </c>
      <c r="Q13" s="19">
        <v>3.0684136700960402E-2</v>
      </c>
      <c r="R13" s="19">
        <v>3.5717511994194401E-2</v>
      </c>
      <c r="S13" s="19"/>
      <c r="T13" s="19">
        <v>6.6851959073285103E-2</v>
      </c>
      <c r="U13" s="19">
        <v>7.9535208316171599E-2</v>
      </c>
      <c r="V13" s="19">
        <v>7.4532529068243397E-2</v>
      </c>
      <c r="W13" s="19">
        <v>6.5264169521708104E-2</v>
      </c>
      <c r="X13" s="19"/>
      <c r="Y13" s="19">
        <v>8.49178820332359E-2</v>
      </c>
      <c r="Z13" s="19">
        <v>6.0545176528165302E-2</v>
      </c>
      <c r="AA13" s="19">
        <v>0.105877051621119</v>
      </c>
      <c r="AB13" s="19">
        <v>5.4789927008162501E-2</v>
      </c>
      <c r="AC13" s="19">
        <v>5.15326441412709E-2</v>
      </c>
      <c r="AD13" s="19">
        <v>8.0385268523887304E-2</v>
      </c>
      <c r="AE13" s="19"/>
      <c r="AF13" s="19">
        <v>6.6587450079109101E-2</v>
      </c>
      <c r="AG13" s="19">
        <v>7.5511165158660604E-2</v>
      </c>
      <c r="AH13" s="19"/>
      <c r="AI13" s="19">
        <v>0.19581860618580299</v>
      </c>
      <c r="AJ13" s="19">
        <v>8.7124333046140395E-2</v>
      </c>
      <c r="AK13" s="19">
        <v>7.7552824052439503E-2</v>
      </c>
      <c r="AL13" s="19">
        <v>6.5585136223974494E-2</v>
      </c>
      <c r="AM13" s="19">
        <v>4.0608068662338501E-2</v>
      </c>
      <c r="AN13" s="19">
        <v>3.2693523562876199E-2</v>
      </c>
      <c r="AO13" s="19">
        <v>3.6827315553620399E-2</v>
      </c>
      <c r="AP13" s="19"/>
      <c r="AQ13" s="19">
        <v>4.6194751796786802E-2</v>
      </c>
      <c r="AR13" s="19">
        <v>6.9626247257629503E-2</v>
      </c>
      <c r="AS13" s="19"/>
      <c r="AT13" s="19">
        <v>1.4274523444373501E-2</v>
      </c>
      <c r="AU13" s="19">
        <v>8.2560523934676805E-2</v>
      </c>
      <c r="AV13" s="19">
        <v>5.2118368095146701E-2</v>
      </c>
      <c r="AW13" s="19"/>
      <c r="AX13" s="19">
        <v>7.8518936517521301E-2</v>
      </c>
      <c r="AY13" s="19">
        <v>6.9709021214793596E-2</v>
      </c>
      <c r="AZ13" s="19"/>
      <c r="BA13" s="19">
        <v>0.109496608965838</v>
      </c>
      <c r="BB13" s="19">
        <v>1.9816850782971199E-2</v>
      </c>
      <c r="BC13" s="19">
        <v>3.2432863089628401E-2</v>
      </c>
      <c r="BD13" s="19">
        <v>2.80766113681763E-2</v>
      </c>
      <c r="BE13" s="19">
        <v>8.14957192935159E-2</v>
      </c>
      <c r="BF13" s="19"/>
      <c r="BG13" s="19">
        <v>4.0737436774086297E-2</v>
      </c>
      <c r="BH13" s="19">
        <v>6.7965608752189502E-2</v>
      </c>
    </row>
    <row r="14" spans="2:60" x14ac:dyDescent="0.35">
      <c r="B14" s="16"/>
      <c r="G14" s="25">
        <f>SUM(G9:G10)</f>
        <v>0.68275483080278798</v>
      </c>
      <c r="H14" s="25">
        <f t="shared" ref="H14:L14" si="0">SUM(H9:H10)</f>
        <v>0.72143266312501497</v>
      </c>
      <c r="I14" s="25">
        <f t="shared" si="0"/>
        <v>0.73110471341057792</v>
      </c>
      <c r="J14" s="25">
        <f t="shared" si="0"/>
        <v>0.632564681608071</v>
      </c>
      <c r="K14" s="25">
        <f t="shared" si="0"/>
        <v>0.627263177987611</v>
      </c>
      <c r="L14" s="25">
        <f t="shared" si="0"/>
        <v>0.695378092793414</v>
      </c>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H18"/>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0.25171384094504501</v>
      </c>
      <c r="D9" s="17">
        <v>0.25644288859097197</v>
      </c>
      <c r="E9" s="17">
        <v>0.243471339338762</v>
      </c>
      <c r="F9" s="17"/>
      <c r="G9" s="17">
        <v>0.303705645151713</v>
      </c>
      <c r="H9" s="17">
        <v>0.26657957113692698</v>
      </c>
      <c r="I9" s="17">
        <v>0.282364849016494</v>
      </c>
      <c r="J9" s="17">
        <v>0.22217080184951701</v>
      </c>
      <c r="K9" s="17">
        <v>0.24788236739818401</v>
      </c>
      <c r="L9" s="17">
        <v>0.21026077695867901</v>
      </c>
      <c r="M9" s="17"/>
      <c r="N9" s="17">
        <v>0.27051911550179603</v>
      </c>
      <c r="O9" s="17">
        <v>0.271864773681669</v>
      </c>
      <c r="P9" s="17">
        <v>0.23075662619405399</v>
      </c>
      <c r="Q9" s="17">
        <v>0.20977929259082001</v>
      </c>
      <c r="R9" s="17">
        <v>0.30585266417928098</v>
      </c>
      <c r="S9" s="17"/>
      <c r="T9" s="17">
        <v>0.28808524008411601</v>
      </c>
      <c r="U9" s="17">
        <v>0.23820291571496899</v>
      </c>
      <c r="V9" s="17">
        <v>0.23571818898517399</v>
      </c>
      <c r="W9" s="17">
        <v>0.26312850322760301</v>
      </c>
      <c r="X9" s="17"/>
      <c r="Y9" s="17">
        <v>0.27546763467693303</v>
      </c>
      <c r="Z9" s="17">
        <v>0.239957722892785</v>
      </c>
      <c r="AA9" s="17">
        <v>0.21812117580201901</v>
      </c>
      <c r="AB9" s="17">
        <v>0.216114753243907</v>
      </c>
      <c r="AC9" s="17">
        <v>0.36948992595885799</v>
      </c>
      <c r="AD9" s="17">
        <v>0.25597585020232799</v>
      </c>
      <c r="AE9" s="17"/>
      <c r="AF9" s="17">
        <v>0.23176241180141299</v>
      </c>
      <c r="AG9" s="17">
        <v>0.27564495291915497</v>
      </c>
      <c r="AH9" s="17"/>
      <c r="AI9" s="17">
        <v>0.165083061240658</v>
      </c>
      <c r="AJ9" s="17">
        <v>0.24954602611724599</v>
      </c>
      <c r="AK9" s="17">
        <v>0.27353119021012401</v>
      </c>
      <c r="AL9" s="17">
        <v>0.22887678898695701</v>
      </c>
      <c r="AM9" s="17">
        <v>0.26634936576863399</v>
      </c>
      <c r="AN9" s="17">
        <v>0.25868735922804598</v>
      </c>
      <c r="AO9" s="17">
        <v>0.26292398500898501</v>
      </c>
      <c r="AP9" s="17"/>
      <c r="AQ9" s="17">
        <v>0.35355264401049202</v>
      </c>
      <c r="AR9" s="17">
        <v>0.141243955515474</v>
      </c>
      <c r="AS9" s="17"/>
      <c r="AT9" s="17">
        <v>0.41975926152512599</v>
      </c>
      <c r="AU9" s="17">
        <v>0.23206198502307401</v>
      </c>
      <c r="AV9" s="17">
        <v>0.16642270755848401</v>
      </c>
      <c r="AW9" s="17"/>
      <c r="AX9" s="17">
        <v>0.25540859372021302</v>
      </c>
      <c r="AY9" s="17">
        <v>0.25037921956041198</v>
      </c>
      <c r="AZ9" s="17"/>
      <c r="BA9" s="17">
        <v>0.32772459064987502</v>
      </c>
      <c r="BB9" s="17">
        <v>0.343500565555385</v>
      </c>
      <c r="BC9" s="17">
        <v>0.25569936203250099</v>
      </c>
      <c r="BD9" s="17">
        <v>0.25461027672946202</v>
      </c>
      <c r="BE9" s="17">
        <v>3.3973834815300898E-2</v>
      </c>
      <c r="BF9" s="17"/>
      <c r="BG9" s="17">
        <v>0.33982032994489902</v>
      </c>
      <c r="BH9" s="17">
        <v>8.9857123857038604E-2</v>
      </c>
    </row>
    <row r="10" spans="2:60" x14ac:dyDescent="0.35">
      <c r="B10" s="18" t="s">
        <v>247</v>
      </c>
      <c r="C10" s="17">
        <v>0.29963132284754002</v>
      </c>
      <c r="D10" s="17">
        <v>0.30209200501397598</v>
      </c>
      <c r="E10" s="17">
        <v>0.29657128732037602</v>
      </c>
      <c r="F10" s="17"/>
      <c r="G10" s="17">
        <v>0.28199193102429698</v>
      </c>
      <c r="H10" s="17">
        <v>0.33195381241218502</v>
      </c>
      <c r="I10" s="17">
        <v>0.30423114527614298</v>
      </c>
      <c r="J10" s="17">
        <v>0.30361344335771101</v>
      </c>
      <c r="K10" s="17">
        <v>0.24647196277240199</v>
      </c>
      <c r="L10" s="17">
        <v>0.31748295911221502</v>
      </c>
      <c r="M10" s="17"/>
      <c r="N10" s="17">
        <v>0.27182865404658602</v>
      </c>
      <c r="O10" s="17">
        <v>0.320455303149697</v>
      </c>
      <c r="P10" s="17">
        <v>0.29655113588977899</v>
      </c>
      <c r="Q10" s="17">
        <v>0.35584500799584401</v>
      </c>
      <c r="R10" s="17">
        <v>0.25623658505323899</v>
      </c>
      <c r="S10" s="17"/>
      <c r="T10" s="17">
        <v>0.29198679829902002</v>
      </c>
      <c r="U10" s="17">
        <v>0.27452820040492298</v>
      </c>
      <c r="V10" s="17">
        <v>0.30498703151874001</v>
      </c>
      <c r="W10" s="17">
        <v>0.318345526987377</v>
      </c>
      <c r="X10" s="17"/>
      <c r="Y10" s="17">
        <v>0.32986178616351602</v>
      </c>
      <c r="Z10" s="17">
        <v>0.28650269228883601</v>
      </c>
      <c r="AA10" s="17">
        <v>0.25351468240043201</v>
      </c>
      <c r="AB10" s="17">
        <v>0.31279969078146702</v>
      </c>
      <c r="AC10" s="17">
        <v>0.22985882223442999</v>
      </c>
      <c r="AD10" s="17">
        <v>0.26990179135575498</v>
      </c>
      <c r="AE10" s="17"/>
      <c r="AF10" s="17">
        <v>0.311253364031635</v>
      </c>
      <c r="AG10" s="17">
        <v>0.28747873089106502</v>
      </c>
      <c r="AH10" s="17"/>
      <c r="AI10" s="17">
        <v>0.246112356663378</v>
      </c>
      <c r="AJ10" s="17">
        <v>0.28362708741600601</v>
      </c>
      <c r="AK10" s="17">
        <v>0.26571653007947599</v>
      </c>
      <c r="AL10" s="17">
        <v>0.33544347798115698</v>
      </c>
      <c r="AM10" s="17">
        <v>0.31714507785173102</v>
      </c>
      <c r="AN10" s="17">
        <v>0.37126455620700599</v>
      </c>
      <c r="AO10" s="17">
        <v>0.277318262084642</v>
      </c>
      <c r="AP10" s="17"/>
      <c r="AQ10" s="17">
        <v>0.35648369302556099</v>
      </c>
      <c r="AR10" s="17">
        <v>0.24290340698007801</v>
      </c>
      <c r="AS10" s="17"/>
      <c r="AT10" s="17">
        <v>0.35583665670596698</v>
      </c>
      <c r="AU10" s="17">
        <v>0.29982778516945102</v>
      </c>
      <c r="AV10" s="17">
        <v>0.27300688743823098</v>
      </c>
      <c r="AW10" s="17"/>
      <c r="AX10" s="17">
        <v>0.28057661348684398</v>
      </c>
      <c r="AY10" s="17">
        <v>0.30651427933698999</v>
      </c>
      <c r="AZ10" s="17"/>
      <c r="BA10" s="17">
        <v>0.28504528637992599</v>
      </c>
      <c r="BB10" s="17">
        <v>0.345000418723867</v>
      </c>
      <c r="BC10" s="17">
        <v>0.372047977917978</v>
      </c>
      <c r="BD10" s="17">
        <v>0.31621047417864501</v>
      </c>
      <c r="BE10" s="17">
        <v>7.1612921352559797E-2</v>
      </c>
      <c r="BF10" s="17"/>
      <c r="BG10" s="17">
        <v>0.331014023942868</v>
      </c>
      <c r="BH10" s="17">
        <v>0.133565133892317</v>
      </c>
    </row>
    <row r="11" spans="2:60" x14ac:dyDescent="0.35">
      <c r="B11" s="18" t="s">
        <v>248</v>
      </c>
      <c r="C11" s="17">
        <v>0.20033520984376599</v>
      </c>
      <c r="D11" s="17">
        <v>0.20339323513944299</v>
      </c>
      <c r="E11" s="17">
        <v>0.20055617683409599</v>
      </c>
      <c r="F11" s="17"/>
      <c r="G11" s="17">
        <v>0.19393073320057899</v>
      </c>
      <c r="H11" s="17">
        <v>0.22995188186215201</v>
      </c>
      <c r="I11" s="17">
        <v>0.18609281467651201</v>
      </c>
      <c r="J11" s="17">
        <v>0.19863666095093899</v>
      </c>
      <c r="K11" s="17">
        <v>0.17612584954862801</v>
      </c>
      <c r="L11" s="17">
        <v>0.210318994972019</v>
      </c>
      <c r="M11" s="17"/>
      <c r="N11" s="17">
        <v>0.184064376703895</v>
      </c>
      <c r="O11" s="17">
        <v>0.166201279057207</v>
      </c>
      <c r="P11" s="17">
        <v>0.23250765086573899</v>
      </c>
      <c r="Q11" s="17">
        <v>0.21034778052231601</v>
      </c>
      <c r="R11" s="17">
        <v>0.20382699557768899</v>
      </c>
      <c r="S11" s="17"/>
      <c r="T11" s="17">
        <v>0.213370249943791</v>
      </c>
      <c r="U11" s="17">
        <v>0.22150286748456799</v>
      </c>
      <c r="V11" s="17">
        <v>0.20106808258724301</v>
      </c>
      <c r="W11" s="17">
        <v>0.17151291068140001</v>
      </c>
      <c r="X11" s="17"/>
      <c r="Y11" s="17">
        <v>0.18149091076544899</v>
      </c>
      <c r="Z11" s="17">
        <v>0.20342150892531499</v>
      </c>
      <c r="AA11" s="17">
        <v>0.26483745473491999</v>
      </c>
      <c r="AB11" s="17">
        <v>0.202063459303541</v>
      </c>
      <c r="AC11" s="17">
        <v>0.18528693497047499</v>
      </c>
      <c r="AD11" s="17">
        <v>0.22157268895558299</v>
      </c>
      <c r="AE11" s="17"/>
      <c r="AF11" s="17">
        <v>0.208545801730397</v>
      </c>
      <c r="AG11" s="17">
        <v>0.19251954663545601</v>
      </c>
      <c r="AH11" s="17"/>
      <c r="AI11" s="17">
        <v>0.17805514610973699</v>
      </c>
      <c r="AJ11" s="17">
        <v>0.19576311065173299</v>
      </c>
      <c r="AK11" s="17">
        <v>0.19896038594384299</v>
      </c>
      <c r="AL11" s="17">
        <v>0.18806604088915699</v>
      </c>
      <c r="AM11" s="17">
        <v>0.206349372457866</v>
      </c>
      <c r="AN11" s="17">
        <v>0.208023026208315</v>
      </c>
      <c r="AO11" s="17">
        <v>0.27204110446783603</v>
      </c>
      <c r="AP11" s="17"/>
      <c r="AQ11" s="17">
        <v>0.166685023425029</v>
      </c>
      <c r="AR11" s="17">
        <v>0.24938664604958299</v>
      </c>
      <c r="AS11" s="17"/>
      <c r="AT11" s="17">
        <v>0.15046929904961701</v>
      </c>
      <c r="AU11" s="17">
        <v>0.219204406106001</v>
      </c>
      <c r="AV11" s="17">
        <v>0.22620280342169399</v>
      </c>
      <c r="AW11" s="17"/>
      <c r="AX11" s="17">
        <v>0.22331745553280799</v>
      </c>
      <c r="AY11" s="17">
        <v>0.192033545719001</v>
      </c>
      <c r="AZ11" s="17"/>
      <c r="BA11" s="17">
        <v>0.14948573515925001</v>
      </c>
      <c r="BB11" s="17">
        <v>0.19253291000203099</v>
      </c>
      <c r="BC11" s="17">
        <v>0.228959841347811</v>
      </c>
      <c r="BD11" s="17">
        <v>0.242907626122216</v>
      </c>
      <c r="BE11" s="17">
        <v>0.208955132378463</v>
      </c>
      <c r="BF11" s="17"/>
      <c r="BG11" s="17">
        <v>0.182490820892729</v>
      </c>
      <c r="BH11" s="17">
        <v>0.21755469555628101</v>
      </c>
    </row>
    <row r="12" spans="2:60" x14ac:dyDescent="0.35">
      <c r="B12" s="18" t="s">
        <v>249</v>
      </c>
      <c r="C12" s="17">
        <v>0.13847272238053099</v>
      </c>
      <c r="D12" s="17">
        <v>0.169119247354864</v>
      </c>
      <c r="E12" s="17">
        <v>0.111539146723975</v>
      </c>
      <c r="F12" s="17"/>
      <c r="G12" s="17">
        <v>9.3026004069238194E-2</v>
      </c>
      <c r="H12" s="17">
        <v>7.9740177069988594E-2</v>
      </c>
      <c r="I12" s="17">
        <v>0.113001377785952</v>
      </c>
      <c r="J12" s="17">
        <v>0.14834197158118601</v>
      </c>
      <c r="K12" s="17">
        <v>0.210608284843948</v>
      </c>
      <c r="L12" s="17">
        <v>0.17055856588645299</v>
      </c>
      <c r="M12" s="17"/>
      <c r="N12" s="17">
        <v>0.132203826201164</v>
      </c>
      <c r="O12" s="17">
        <v>0.107741315400548</v>
      </c>
      <c r="P12" s="17">
        <v>0.147627209081134</v>
      </c>
      <c r="Q12" s="17">
        <v>0.163786554020142</v>
      </c>
      <c r="R12" s="17">
        <v>0.1711799598131</v>
      </c>
      <c r="S12" s="17"/>
      <c r="T12" s="17">
        <v>0.109807225942863</v>
      </c>
      <c r="U12" s="17">
        <v>0.15613695869511801</v>
      </c>
      <c r="V12" s="17">
        <v>0.141515503579246</v>
      </c>
      <c r="W12" s="17">
        <v>0.13861819074003001</v>
      </c>
      <c r="X12" s="17"/>
      <c r="Y12" s="17">
        <v>9.4743263938596597E-2</v>
      </c>
      <c r="Z12" s="17">
        <v>0.16363856884404801</v>
      </c>
      <c r="AA12" s="17">
        <v>0.121302320708797</v>
      </c>
      <c r="AB12" s="17">
        <v>0.16971488157377301</v>
      </c>
      <c r="AC12" s="17">
        <v>0.11055475829695199</v>
      </c>
      <c r="AD12" s="17">
        <v>0.156960282829713</v>
      </c>
      <c r="AE12" s="17"/>
      <c r="AF12" s="17">
        <v>0.140020566487293</v>
      </c>
      <c r="AG12" s="17">
        <v>0.136359405819937</v>
      </c>
      <c r="AH12" s="17"/>
      <c r="AI12" s="17">
        <v>0.101798778309308</v>
      </c>
      <c r="AJ12" s="17">
        <v>0.133886031005059</v>
      </c>
      <c r="AK12" s="17">
        <v>0.14224783696100399</v>
      </c>
      <c r="AL12" s="17">
        <v>0.14850826540246601</v>
      </c>
      <c r="AM12" s="17">
        <v>0.15286151858729199</v>
      </c>
      <c r="AN12" s="17">
        <v>0.107862450510661</v>
      </c>
      <c r="AO12" s="17">
        <v>0.17229177404436</v>
      </c>
      <c r="AP12" s="17"/>
      <c r="AQ12" s="17">
        <v>4.1060822087142901E-2</v>
      </c>
      <c r="AR12" s="17">
        <v>0.27332016835816503</v>
      </c>
      <c r="AS12" s="17"/>
      <c r="AT12" s="17">
        <v>2.56919370769088E-2</v>
      </c>
      <c r="AU12" s="17">
        <v>0.11222753601987399</v>
      </c>
      <c r="AV12" s="17">
        <v>0.26505990269903201</v>
      </c>
      <c r="AW12" s="17"/>
      <c r="AX12" s="17">
        <v>0.128388333548764</v>
      </c>
      <c r="AY12" s="17">
        <v>0.14211541292163801</v>
      </c>
      <c r="AZ12" s="17"/>
      <c r="BA12" s="17">
        <v>0.124049266105015</v>
      </c>
      <c r="BB12" s="17">
        <v>5.9447060550472997E-2</v>
      </c>
      <c r="BC12" s="17">
        <v>6.2588909690996994E-2</v>
      </c>
      <c r="BD12" s="17">
        <v>0.148808947799973</v>
      </c>
      <c r="BE12" s="17">
        <v>0.56640178960049503</v>
      </c>
      <c r="BF12" s="17"/>
      <c r="BG12" s="17">
        <v>7.4517529337460503E-2</v>
      </c>
      <c r="BH12" s="17">
        <v>0.46063294526254001</v>
      </c>
    </row>
    <row r="13" spans="2:60" x14ac:dyDescent="0.35">
      <c r="B13" s="18" t="s">
        <v>114</v>
      </c>
      <c r="C13" s="19">
        <v>0.109846903983117</v>
      </c>
      <c r="D13" s="19">
        <v>6.8952623900744803E-2</v>
      </c>
      <c r="E13" s="19">
        <v>0.14786204978279199</v>
      </c>
      <c r="F13" s="19"/>
      <c r="G13" s="19">
        <v>0.127345686554173</v>
      </c>
      <c r="H13" s="19">
        <v>9.1774557518748107E-2</v>
      </c>
      <c r="I13" s="19">
        <v>0.114309813244899</v>
      </c>
      <c r="J13" s="19">
        <v>0.12723712226064701</v>
      </c>
      <c r="K13" s="19">
        <v>0.11891153543683899</v>
      </c>
      <c r="L13" s="19">
        <v>9.1378703070633699E-2</v>
      </c>
      <c r="M13" s="19"/>
      <c r="N13" s="19">
        <v>0.14138402754655799</v>
      </c>
      <c r="O13" s="19">
        <v>0.13373732871087801</v>
      </c>
      <c r="P13" s="19">
        <v>9.2557377969294405E-2</v>
      </c>
      <c r="Q13" s="19">
        <v>6.0241364870877799E-2</v>
      </c>
      <c r="R13" s="19">
        <v>6.2903795376690594E-2</v>
      </c>
      <c r="S13" s="19"/>
      <c r="T13" s="19">
        <v>9.6750485730209598E-2</v>
      </c>
      <c r="U13" s="19">
        <v>0.109629057700422</v>
      </c>
      <c r="V13" s="19">
        <v>0.11671119332959599</v>
      </c>
      <c r="W13" s="19">
        <v>0.10839486836359</v>
      </c>
      <c r="X13" s="19"/>
      <c r="Y13" s="19">
        <v>0.118436404455506</v>
      </c>
      <c r="Z13" s="19">
        <v>0.106479507049016</v>
      </c>
      <c r="AA13" s="19">
        <v>0.14222436635383201</v>
      </c>
      <c r="AB13" s="19">
        <v>9.9307215097311802E-2</v>
      </c>
      <c r="AC13" s="19">
        <v>0.104809558539285</v>
      </c>
      <c r="AD13" s="19">
        <v>9.5589386656620895E-2</v>
      </c>
      <c r="AE13" s="19"/>
      <c r="AF13" s="19">
        <v>0.108417855949263</v>
      </c>
      <c r="AG13" s="19">
        <v>0.10799736373438699</v>
      </c>
      <c r="AH13" s="19"/>
      <c r="AI13" s="19">
        <v>0.30895065767691898</v>
      </c>
      <c r="AJ13" s="19">
        <v>0.13717774480995501</v>
      </c>
      <c r="AK13" s="19">
        <v>0.119544056805553</v>
      </c>
      <c r="AL13" s="19">
        <v>9.9105426740262195E-2</v>
      </c>
      <c r="AM13" s="19">
        <v>5.72946653344771E-2</v>
      </c>
      <c r="AN13" s="19">
        <v>5.41626078459728E-2</v>
      </c>
      <c r="AO13" s="19">
        <v>1.5424874394177401E-2</v>
      </c>
      <c r="AP13" s="19"/>
      <c r="AQ13" s="19">
        <v>8.2217817451775504E-2</v>
      </c>
      <c r="AR13" s="19">
        <v>9.3145823096700206E-2</v>
      </c>
      <c r="AS13" s="19"/>
      <c r="AT13" s="19">
        <v>4.8242845642381099E-2</v>
      </c>
      <c r="AU13" s="19">
        <v>0.13667828768160101</v>
      </c>
      <c r="AV13" s="19">
        <v>6.9307698882558597E-2</v>
      </c>
      <c r="AW13" s="19"/>
      <c r="AX13" s="19">
        <v>0.11230900371137099</v>
      </c>
      <c r="AY13" s="19">
        <v>0.108957542461959</v>
      </c>
      <c r="AZ13" s="19"/>
      <c r="BA13" s="19">
        <v>0.113695121705934</v>
      </c>
      <c r="BB13" s="19">
        <v>5.9519045168245001E-2</v>
      </c>
      <c r="BC13" s="19">
        <v>8.0703909010713504E-2</v>
      </c>
      <c r="BD13" s="19">
        <v>3.7462675169703197E-2</v>
      </c>
      <c r="BE13" s="19">
        <v>0.119056321853182</v>
      </c>
      <c r="BF13" s="19"/>
      <c r="BG13" s="19">
        <v>7.2157295882044295E-2</v>
      </c>
      <c r="BH13" s="19">
        <v>9.8390101431823307E-2</v>
      </c>
    </row>
    <row r="14" spans="2:60" x14ac:dyDescent="0.35">
      <c r="B14" s="16"/>
      <c r="G14" s="25">
        <f>SUM(G9:G10)</f>
        <v>0.58569757617600993</v>
      </c>
      <c r="H14" s="25">
        <f t="shared" ref="H14:L14" si="0">SUM(H9:H10)</f>
        <v>0.59853338354911201</v>
      </c>
      <c r="I14" s="25">
        <f t="shared" si="0"/>
        <v>0.58659599429263698</v>
      </c>
      <c r="J14" s="25">
        <f t="shared" si="0"/>
        <v>0.525784245207228</v>
      </c>
      <c r="K14" s="25">
        <f t="shared" si="0"/>
        <v>0.494354330170586</v>
      </c>
      <c r="L14" s="25">
        <f t="shared" si="0"/>
        <v>0.52774373607089409</v>
      </c>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H18"/>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0.372191402755852</v>
      </c>
      <c r="D9" s="17">
        <v>0.39771809518456802</v>
      </c>
      <c r="E9" s="17">
        <v>0.34461145199465099</v>
      </c>
      <c r="F9" s="17"/>
      <c r="G9" s="17">
        <v>0.45151458929262001</v>
      </c>
      <c r="H9" s="17">
        <v>0.40880004081066301</v>
      </c>
      <c r="I9" s="17">
        <v>0.374461406199393</v>
      </c>
      <c r="J9" s="17">
        <v>0.310775388762905</v>
      </c>
      <c r="K9" s="17">
        <v>0.316106792138523</v>
      </c>
      <c r="L9" s="17">
        <v>0.38399073645878601</v>
      </c>
      <c r="M9" s="17"/>
      <c r="N9" s="17">
        <v>0.37647439821828199</v>
      </c>
      <c r="O9" s="17">
        <v>0.38266153713047202</v>
      </c>
      <c r="P9" s="17">
        <v>0.34881799360628601</v>
      </c>
      <c r="Q9" s="17">
        <v>0.35676029726035302</v>
      </c>
      <c r="R9" s="17">
        <v>0.43261861885536201</v>
      </c>
      <c r="S9" s="17"/>
      <c r="T9" s="17">
        <v>0.400765053988966</v>
      </c>
      <c r="U9" s="17">
        <v>0.34813389323399202</v>
      </c>
      <c r="V9" s="17">
        <v>0.356394478216294</v>
      </c>
      <c r="W9" s="17">
        <v>0.397993058076405</v>
      </c>
      <c r="X9" s="17"/>
      <c r="Y9" s="17">
        <v>0.43448846205593</v>
      </c>
      <c r="Z9" s="17">
        <v>0.32525939212148403</v>
      </c>
      <c r="AA9" s="17">
        <v>0.32414794398283298</v>
      </c>
      <c r="AB9" s="17">
        <v>0.35566459146723201</v>
      </c>
      <c r="AC9" s="17">
        <v>0.51777326725926198</v>
      </c>
      <c r="AD9" s="17">
        <v>0.37702159513759997</v>
      </c>
      <c r="AE9" s="17"/>
      <c r="AF9" s="17">
        <v>0.33350949967586602</v>
      </c>
      <c r="AG9" s="17">
        <v>0.42709743600517902</v>
      </c>
      <c r="AH9" s="17"/>
      <c r="AI9" s="17">
        <v>0.32278472303356598</v>
      </c>
      <c r="AJ9" s="17">
        <v>0.35008925313648798</v>
      </c>
      <c r="AK9" s="17">
        <v>0.33143716383662603</v>
      </c>
      <c r="AL9" s="17">
        <v>0.32533559856583799</v>
      </c>
      <c r="AM9" s="17">
        <v>0.418781763469663</v>
      </c>
      <c r="AN9" s="17">
        <v>0.45298630733756901</v>
      </c>
      <c r="AO9" s="17">
        <v>0.48090492795543999</v>
      </c>
      <c r="AP9" s="17"/>
      <c r="AQ9" s="17">
        <v>0.53939818424540797</v>
      </c>
      <c r="AR9" s="17">
        <v>0.19895010808680499</v>
      </c>
      <c r="AS9" s="17"/>
      <c r="AT9" s="17">
        <v>0.651128243571646</v>
      </c>
      <c r="AU9" s="17">
        <v>0.34980004474144299</v>
      </c>
      <c r="AV9" s="17">
        <v>0.22843740310796601</v>
      </c>
      <c r="AW9" s="17"/>
      <c r="AX9" s="17">
        <v>0.35899040753863898</v>
      </c>
      <c r="AY9" s="17">
        <v>0.37695987620656402</v>
      </c>
      <c r="AZ9" s="17"/>
      <c r="BA9" s="17">
        <v>0.42867805027328498</v>
      </c>
      <c r="BB9" s="17">
        <v>0.48824917890652603</v>
      </c>
      <c r="BC9" s="17">
        <v>0.420689354370751</v>
      </c>
      <c r="BD9" s="17">
        <v>0.33033235219297502</v>
      </c>
      <c r="BE9" s="17">
        <v>3.9023886491753097E-2</v>
      </c>
      <c r="BF9" s="17"/>
      <c r="BG9" s="17">
        <v>0.47435236490510801</v>
      </c>
      <c r="BH9" s="17">
        <v>0.11280714300121</v>
      </c>
    </row>
    <row r="10" spans="2:60" x14ac:dyDescent="0.35">
      <c r="B10" s="18" t="s">
        <v>247</v>
      </c>
      <c r="C10" s="17">
        <v>0.269626471068381</v>
      </c>
      <c r="D10" s="17">
        <v>0.26125437481411901</v>
      </c>
      <c r="E10" s="17">
        <v>0.28053198939145901</v>
      </c>
      <c r="F10" s="17"/>
      <c r="G10" s="17">
        <v>0.284221349323245</v>
      </c>
      <c r="H10" s="17">
        <v>0.26267654648549399</v>
      </c>
      <c r="I10" s="17">
        <v>0.31981024763112598</v>
      </c>
      <c r="J10" s="17">
        <v>0.27958010629194702</v>
      </c>
      <c r="K10" s="17">
        <v>0.244514435566766</v>
      </c>
      <c r="L10" s="17">
        <v>0.23992349276622299</v>
      </c>
      <c r="M10" s="17"/>
      <c r="N10" s="17">
        <v>0.227593043913838</v>
      </c>
      <c r="O10" s="17">
        <v>0.27323265566856603</v>
      </c>
      <c r="P10" s="17">
        <v>0.280325963929003</v>
      </c>
      <c r="Q10" s="17">
        <v>0.32638996694926098</v>
      </c>
      <c r="R10" s="17">
        <v>0.252228224696389</v>
      </c>
      <c r="S10" s="17"/>
      <c r="T10" s="17">
        <v>0.26824986317198302</v>
      </c>
      <c r="U10" s="17">
        <v>0.232381935492502</v>
      </c>
      <c r="V10" s="17">
        <v>0.27732011782093902</v>
      </c>
      <c r="W10" s="17">
        <v>0.29071989127555098</v>
      </c>
      <c r="X10" s="17"/>
      <c r="Y10" s="17">
        <v>0.26405625610829497</v>
      </c>
      <c r="Z10" s="17">
        <v>0.294154598021588</v>
      </c>
      <c r="AA10" s="17">
        <v>0.31335854398399599</v>
      </c>
      <c r="AB10" s="17">
        <v>0.24855069722998199</v>
      </c>
      <c r="AC10" s="17">
        <v>8.7458290851768095E-2</v>
      </c>
      <c r="AD10" s="17">
        <v>0.217305680455851</v>
      </c>
      <c r="AE10" s="17"/>
      <c r="AF10" s="17">
        <v>0.28938089161583302</v>
      </c>
      <c r="AG10" s="17">
        <v>0.24415714228358501</v>
      </c>
      <c r="AH10" s="17"/>
      <c r="AI10" s="17">
        <v>0.20535301755666099</v>
      </c>
      <c r="AJ10" s="17">
        <v>0.26173061524448499</v>
      </c>
      <c r="AK10" s="17">
        <v>0.29539010879074901</v>
      </c>
      <c r="AL10" s="17">
        <v>0.28188445714854798</v>
      </c>
      <c r="AM10" s="17">
        <v>0.26676857993859598</v>
      </c>
      <c r="AN10" s="17">
        <v>0.29897107441068999</v>
      </c>
      <c r="AO10" s="17">
        <v>0.192567460373083</v>
      </c>
      <c r="AP10" s="17"/>
      <c r="AQ10" s="17">
        <v>0.27312511187992</v>
      </c>
      <c r="AR10" s="17">
        <v>0.26117277247599202</v>
      </c>
      <c r="AS10" s="17"/>
      <c r="AT10" s="17">
        <v>0.236051086685128</v>
      </c>
      <c r="AU10" s="17">
        <v>0.27857008913271097</v>
      </c>
      <c r="AV10" s="17">
        <v>0.28615676685904401</v>
      </c>
      <c r="AW10" s="17"/>
      <c r="AX10" s="17">
        <v>0.25062159913426002</v>
      </c>
      <c r="AY10" s="17">
        <v>0.27649142524500803</v>
      </c>
      <c r="AZ10" s="17"/>
      <c r="BA10" s="17">
        <v>0.23067631618534001</v>
      </c>
      <c r="BB10" s="17">
        <v>0.317482245732361</v>
      </c>
      <c r="BC10" s="17">
        <v>0.31080487100957099</v>
      </c>
      <c r="BD10" s="17">
        <v>0.30380209430869498</v>
      </c>
      <c r="BE10" s="17">
        <v>9.5115774711471895E-2</v>
      </c>
      <c r="BF10" s="17"/>
      <c r="BG10" s="17">
        <v>0.29723206943366898</v>
      </c>
      <c r="BH10" s="17">
        <v>0.14797231017738199</v>
      </c>
    </row>
    <row r="11" spans="2:60" x14ac:dyDescent="0.35">
      <c r="B11" s="18" t="s">
        <v>248</v>
      </c>
      <c r="C11" s="17">
        <v>0.17992843285818899</v>
      </c>
      <c r="D11" s="17">
        <v>0.185919569288686</v>
      </c>
      <c r="E11" s="17">
        <v>0.17573895340538501</v>
      </c>
      <c r="F11" s="17"/>
      <c r="G11" s="17">
        <v>0.16320587990472299</v>
      </c>
      <c r="H11" s="17">
        <v>0.18769552096794201</v>
      </c>
      <c r="I11" s="17">
        <v>0.13803232226671799</v>
      </c>
      <c r="J11" s="17">
        <v>0.17517678678433399</v>
      </c>
      <c r="K11" s="17">
        <v>0.19821387703556101</v>
      </c>
      <c r="L11" s="17">
        <v>0.205090233859856</v>
      </c>
      <c r="M11" s="17"/>
      <c r="N11" s="17">
        <v>0.19258387087422399</v>
      </c>
      <c r="O11" s="17">
        <v>0.14511228532254999</v>
      </c>
      <c r="P11" s="17">
        <v>0.20054155491571499</v>
      </c>
      <c r="Q11" s="17">
        <v>0.19717746412544099</v>
      </c>
      <c r="R11" s="17">
        <v>0.16063309986951299</v>
      </c>
      <c r="S11" s="17"/>
      <c r="T11" s="17">
        <v>0.166708443839303</v>
      </c>
      <c r="U11" s="17">
        <v>0.21128600934639</v>
      </c>
      <c r="V11" s="17">
        <v>0.186725824040882</v>
      </c>
      <c r="W11" s="17">
        <v>0.151222492517435</v>
      </c>
      <c r="X11" s="17"/>
      <c r="Y11" s="17">
        <v>0.139347536535502</v>
      </c>
      <c r="Z11" s="17">
        <v>0.199462414917327</v>
      </c>
      <c r="AA11" s="17">
        <v>0.12928354892411401</v>
      </c>
      <c r="AB11" s="17">
        <v>0.227989086413661</v>
      </c>
      <c r="AC11" s="17">
        <v>0.232681039450747</v>
      </c>
      <c r="AD11" s="17">
        <v>0.199876424652875</v>
      </c>
      <c r="AE11" s="17"/>
      <c r="AF11" s="17">
        <v>0.198361773637903</v>
      </c>
      <c r="AG11" s="17">
        <v>0.15725501982222601</v>
      </c>
      <c r="AH11" s="17"/>
      <c r="AI11" s="17">
        <v>0.18258096067635701</v>
      </c>
      <c r="AJ11" s="17">
        <v>0.190507919152827</v>
      </c>
      <c r="AK11" s="17">
        <v>0.19536059981864401</v>
      </c>
      <c r="AL11" s="17">
        <v>0.193327431180705</v>
      </c>
      <c r="AM11" s="17">
        <v>0.16697837516428499</v>
      </c>
      <c r="AN11" s="17">
        <v>0.13734803130652701</v>
      </c>
      <c r="AO11" s="17">
        <v>0.17236204408111</v>
      </c>
      <c r="AP11" s="17"/>
      <c r="AQ11" s="17">
        <v>0.10391791967691</v>
      </c>
      <c r="AR11" s="17">
        <v>0.26571858426573802</v>
      </c>
      <c r="AS11" s="17"/>
      <c r="AT11" s="17">
        <v>5.92617088841585E-2</v>
      </c>
      <c r="AU11" s="17">
        <v>0.19082240793381999</v>
      </c>
      <c r="AV11" s="17">
        <v>0.26002301552851997</v>
      </c>
      <c r="AW11" s="17"/>
      <c r="AX11" s="17">
        <v>0.19632496552581999</v>
      </c>
      <c r="AY11" s="17">
        <v>0.17400566495903999</v>
      </c>
      <c r="AZ11" s="17"/>
      <c r="BA11" s="17">
        <v>0.194198210299419</v>
      </c>
      <c r="BB11" s="17">
        <v>0.1160921109307</v>
      </c>
      <c r="BC11" s="17">
        <v>0.179331567268703</v>
      </c>
      <c r="BD11" s="17">
        <v>0.238819850662742</v>
      </c>
      <c r="BE11" s="17">
        <v>0.32763042339807502</v>
      </c>
      <c r="BF11" s="17"/>
      <c r="BG11" s="17">
        <v>0.13431278192026599</v>
      </c>
      <c r="BH11" s="17">
        <v>0.30513628388479502</v>
      </c>
    </row>
    <row r="12" spans="2:60" x14ac:dyDescent="0.35">
      <c r="B12" s="18" t="s">
        <v>249</v>
      </c>
      <c r="C12" s="17">
        <v>8.24163220038895E-2</v>
      </c>
      <c r="D12" s="17">
        <v>9.5192058505666394E-2</v>
      </c>
      <c r="E12" s="17">
        <v>7.0204258646556605E-2</v>
      </c>
      <c r="F12" s="17"/>
      <c r="G12" s="17">
        <v>3.2715457905400001E-2</v>
      </c>
      <c r="H12" s="17">
        <v>4.6310494001365797E-2</v>
      </c>
      <c r="I12" s="17">
        <v>5.2979468886627003E-2</v>
      </c>
      <c r="J12" s="17">
        <v>8.9477797352281202E-2</v>
      </c>
      <c r="K12" s="17">
        <v>0.151606330045335</v>
      </c>
      <c r="L12" s="17">
        <v>0.10521130173985301</v>
      </c>
      <c r="M12" s="17"/>
      <c r="N12" s="17">
        <v>7.6113495207786194E-2</v>
      </c>
      <c r="O12" s="17">
        <v>7.3236639449757293E-2</v>
      </c>
      <c r="P12" s="17">
        <v>8.5447581848629897E-2</v>
      </c>
      <c r="Q12" s="17">
        <v>9.3337068232142398E-2</v>
      </c>
      <c r="R12" s="17">
        <v>0.10788532439863199</v>
      </c>
      <c r="S12" s="17"/>
      <c r="T12" s="17">
        <v>7.5070960081750904E-2</v>
      </c>
      <c r="U12" s="17">
        <v>0.117172352041327</v>
      </c>
      <c r="V12" s="17">
        <v>7.5460608060768097E-2</v>
      </c>
      <c r="W12" s="17">
        <v>6.8501935972195199E-2</v>
      </c>
      <c r="X12" s="17"/>
      <c r="Y12" s="17">
        <v>4.8254606436245899E-2</v>
      </c>
      <c r="Z12" s="17">
        <v>0.105306732533527</v>
      </c>
      <c r="AA12" s="17">
        <v>8.3812121477991094E-2</v>
      </c>
      <c r="AB12" s="17">
        <v>8.9452547614538497E-2</v>
      </c>
      <c r="AC12" s="17">
        <v>0.11055475829695199</v>
      </c>
      <c r="AD12" s="17">
        <v>9.0782331610754594E-2</v>
      </c>
      <c r="AE12" s="17"/>
      <c r="AF12" s="17">
        <v>8.5786797705846601E-2</v>
      </c>
      <c r="AG12" s="17">
        <v>7.6658088462584706E-2</v>
      </c>
      <c r="AH12" s="17"/>
      <c r="AI12" s="17">
        <v>4.1493892008180301E-2</v>
      </c>
      <c r="AJ12" s="17">
        <v>6.6434423215666699E-2</v>
      </c>
      <c r="AK12" s="17">
        <v>7.8749111821688395E-2</v>
      </c>
      <c r="AL12" s="17">
        <v>0.102915819263455</v>
      </c>
      <c r="AM12" s="17">
        <v>0.10363792011954499</v>
      </c>
      <c r="AN12" s="17">
        <v>6.9874703225113202E-2</v>
      </c>
      <c r="AO12" s="17">
        <v>0.117338252036747</v>
      </c>
      <c r="AP12" s="17"/>
      <c r="AQ12" s="17">
        <v>1.1507842348979599E-2</v>
      </c>
      <c r="AR12" s="17">
        <v>0.189310729544582</v>
      </c>
      <c r="AS12" s="17"/>
      <c r="AT12" s="17">
        <v>1.5118349406461701E-2</v>
      </c>
      <c r="AU12" s="17">
        <v>5.7199756931472903E-2</v>
      </c>
      <c r="AV12" s="17">
        <v>0.17064766447753499</v>
      </c>
      <c r="AW12" s="17"/>
      <c r="AX12" s="17">
        <v>9.9540963765985202E-2</v>
      </c>
      <c r="AY12" s="17">
        <v>7.6230545988378695E-2</v>
      </c>
      <c r="AZ12" s="17"/>
      <c r="BA12" s="17">
        <v>4.1241190283465803E-2</v>
      </c>
      <c r="BB12" s="17">
        <v>2.74548753864838E-2</v>
      </c>
      <c r="BC12" s="17">
        <v>2.46901650714802E-2</v>
      </c>
      <c r="BD12" s="17">
        <v>9.86007295074776E-2</v>
      </c>
      <c r="BE12" s="17">
        <v>0.42714132242563102</v>
      </c>
      <c r="BF12" s="17"/>
      <c r="BG12" s="17">
        <v>3.0670961068994099E-2</v>
      </c>
      <c r="BH12" s="17">
        <v>0.34392782987333498</v>
      </c>
    </row>
    <row r="13" spans="2:60" x14ac:dyDescent="0.35">
      <c r="B13" s="18" t="s">
        <v>114</v>
      </c>
      <c r="C13" s="19">
        <v>9.5837371313688594E-2</v>
      </c>
      <c r="D13" s="19">
        <v>5.9915902206959797E-2</v>
      </c>
      <c r="E13" s="19">
        <v>0.128913346561949</v>
      </c>
      <c r="F13" s="19"/>
      <c r="G13" s="19">
        <v>6.8342723574012706E-2</v>
      </c>
      <c r="H13" s="19">
        <v>9.45173977345347E-2</v>
      </c>
      <c r="I13" s="19">
        <v>0.11471655501613599</v>
      </c>
      <c r="J13" s="19">
        <v>0.14498992080853301</v>
      </c>
      <c r="K13" s="19">
        <v>8.9558565213814903E-2</v>
      </c>
      <c r="L13" s="19">
        <v>6.5784235175282202E-2</v>
      </c>
      <c r="M13" s="19"/>
      <c r="N13" s="19">
        <v>0.12723519178587001</v>
      </c>
      <c r="O13" s="19">
        <v>0.12575688242865499</v>
      </c>
      <c r="P13" s="19">
        <v>8.4866905700366202E-2</v>
      </c>
      <c r="Q13" s="19">
        <v>2.63352034328036E-2</v>
      </c>
      <c r="R13" s="19">
        <v>4.6634732180103902E-2</v>
      </c>
      <c r="S13" s="19"/>
      <c r="T13" s="19">
        <v>8.9205678917997105E-2</v>
      </c>
      <c r="U13" s="19">
        <v>9.1025809885789302E-2</v>
      </c>
      <c r="V13" s="19">
        <v>0.104098971861117</v>
      </c>
      <c r="W13" s="19">
        <v>9.1562622158413806E-2</v>
      </c>
      <c r="X13" s="19"/>
      <c r="Y13" s="19">
        <v>0.113853138864027</v>
      </c>
      <c r="Z13" s="19">
        <v>7.5816862406073895E-2</v>
      </c>
      <c r="AA13" s="19">
        <v>0.14939784163106601</v>
      </c>
      <c r="AB13" s="19">
        <v>7.83430772745871E-2</v>
      </c>
      <c r="AC13" s="19">
        <v>5.15326441412709E-2</v>
      </c>
      <c r="AD13" s="19">
        <v>0.115013968142919</v>
      </c>
      <c r="AE13" s="19"/>
      <c r="AF13" s="19">
        <v>9.2961037364551496E-2</v>
      </c>
      <c r="AG13" s="19">
        <v>9.4832313426425993E-2</v>
      </c>
      <c r="AH13" s="19"/>
      <c r="AI13" s="19">
        <v>0.247787406725234</v>
      </c>
      <c r="AJ13" s="19">
        <v>0.13123778925053201</v>
      </c>
      <c r="AK13" s="19">
        <v>9.90630157322933E-2</v>
      </c>
      <c r="AL13" s="19">
        <v>9.6536693841454302E-2</v>
      </c>
      <c r="AM13" s="19">
        <v>4.38333613079116E-2</v>
      </c>
      <c r="AN13" s="19">
        <v>4.0819883720101702E-2</v>
      </c>
      <c r="AO13" s="19">
        <v>3.6827315553620399E-2</v>
      </c>
      <c r="AP13" s="19"/>
      <c r="AQ13" s="19">
        <v>7.2050941848781094E-2</v>
      </c>
      <c r="AR13" s="19">
        <v>8.4847805626884001E-2</v>
      </c>
      <c r="AS13" s="19"/>
      <c r="AT13" s="19">
        <v>3.84406114526053E-2</v>
      </c>
      <c r="AU13" s="19">
        <v>0.123607701260553</v>
      </c>
      <c r="AV13" s="19">
        <v>5.4735150026935103E-2</v>
      </c>
      <c r="AW13" s="19"/>
      <c r="AX13" s="19">
        <v>9.4522064035296102E-2</v>
      </c>
      <c r="AY13" s="19">
        <v>9.6312487601009494E-2</v>
      </c>
      <c r="AZ13" s="19"/>
      <c r="BA13" s="19">
        <v>0.10520623295849001</v>
      </c>
      <c r="BB13" s="19">
        <v>5.0721589043928497E-2</v>
      </c>
      <c r="BC13" s="19">
        <v>6.4484042279494794E-2</v>
      </c>
      <c r="BD13" s="19">
        <v>2.8444973328109701E-2</v>
      </c>
      <c r="BE13" s="19">
        <v>0.11108859297307</v>
      </c>
      <c r="BF13" s="19"/>
      <c r="BG13" s="19">
        <v>6.3431822671962804E-2</v>
      </c>
      <c r="BH13" s="19">
        <v>9.0156433063277794E-2</v>
      </c>
    </row>
    <row r="14" spans="2:60" x14ac:dyDescent="0.35">
      <c r="B14" s="16"/>
      <c r="G14" s="25">
        <f>SUM(G9:G10)</f>
        <v>0.73573593861586506</v>
      </c>
      <c r="H14" s="25">
        <f t="shared" ref="H14:L14" si="0">SUM(H9:H10)</f>
        <v>0.671476587296157</v>
      </c>
      <c r="I14" s="25">
        <f t="shared" si="0"/>
        <v>0.69427165383051892</v>
      </c>
      <c r="J14" s="25">
        <f t="shared" si="0"/>
        <v>0.59035549505485196</v>
      </c>
      <c r="K14" s="25">
        <f t="shared" si="0"/>
        <v>0.56062122770528899</v>
      </c>
      <c r="L14" s="25">
        <f t="shared" si="0"/>
        <v>0.62391422922500905</v>
      </c>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H18"/>
  <sheetViews>
    <sheetView showGridLines="0" topLeftCell="A5"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0.16906835645439999</v>
      </c>
      <c r="D9" s="17">
        <v>0.178305299239854</v>
      </c>
      <c r="E9" s="17">
        <v>0.15932248987752801</v>
      </c>
      <c r="F9" s="17"/>
      <c r="G9" s="17">
        <v>0.19755227525817201</v>
      </c>
      <c r="H9" s="17">
        <v>0.24297231786310799</v>
      </c>
      <c r="I9" s="17">
        <v>0.21441426393171401</v>
      </c>
      <c r="J9" s="17">
        <v>0.14424547843944999</v>
      </c>
      <c r="K9" s="17">
        <v>0.117746837085567</v>
      </c>
      <c r="L9" s="17">
        <v>0.11309179056706301</v>
      </c>
      <c r="M9" s="17"/>
      <c r="N9" s="17">
        <v>0.21400413891939399</v>
      </c>
      <c r="O9" s="17">
        <v>0.14765137727399</v>
      </c>
      <c r="P9" s="17">
        <v>0.13527351535009399</v>
      </c>
      <c r="Q9" s="17">
        <v>0.157176948130403</v>
      </c>
      <c r="R9" s="17">
        <v>0.24136180808567101</v>
      </c>
      <c r="S9" s="17"/>
      <c r="T9" s="17">
        <v>0.172578054943718</v>
      </c>
      <c r="U9" s="17">
        <v>0.14691289318429701</v>
      </c>
      <c r="V9" s="17">
        <v>0.173777977310971</v>
      </c>
      <c r="W9" s="17">
        <v>0.178331372066307</v>
      </c>
      <c r="X9" s="17"/>
      <c r="Y9" s="17">
        <v>0.21851412895126299</v>
      </c>
      <c r="Z9" s="17">
        <v>0.141569696746354</v>
      </c>
      <c r="AA9" s="17">
        <v>0.14894975045310799</v>
      </c>
      <c r="AB9" s="17">
        <v>0.14697206824025499</v>
      </c>
      <c r="AC9" s="17">
        <v>0.232123825123845</v>
      </c>
      <c r="AD9" s="17">
        <v>0.144464142021825</v>
      </c>
      <c r="AE9" s="17"/>
      <c r="AF9" s="17">
        <v>0.153046173187594</v>
      </c>
      <c r="AG9" s="17">
        <v>0.188482440135426</v>
      </c>
      <c r="AH9" s="17"/>
      <c r="AI9" s="17">
        <v>0.115984073575358</v>
      </c>
      <c r="AJ9" s="17">
        <v>0.19826660432830401</v>
      </c>
      <c r="AK9" s="17">
        <v>0.13142868167473701</v>
      </c>
      <c r="AL9" s="17">
        <v>0.13780721740111901</v>
      </c>
      <c r="AM9" s="17">
        <v>0.16537816886948301</v>
      </c>
      <c r="AN9" s="17">
        <v>0.23961247747469799</v>
      </c>
      <c r="AO9" s="17">
        <v>0.23374085599468999</v>
      </c>
      <c r="AP9" s="17"/>
      <c r="AQ9" s="17">
        <v>0.21971021942181301</v>
      </c>
      <c r="AR9" s="17">
        <v>0.122621254681006</v>
      </c>
      <c r="AS9" s="17"/>
      <c r="AT9" s="17">
        <v>0.252904517917862</v>
      </c>
      <c r="AU9" s="17">
        <v>0.14500182132552</v>
      </c>
      <c r="AV9" s="17">
        <v>0.144312808139656</v>
      </c>
      <c r="AW9" s="17"/>
      <c r="AX9" s="17">
        <v>0.13652638709693701</v>
      </c>
      <c r="AY9" s="17">
        <v>0.18082319117418</v>
      </c>
      <c r="AZ9" s="17"/>
      <c r="BA9" s="17">
        <v>0.24715623628431499</v>
      </c>
      <c r="BB9" s="17">
        <v>0.20022082068437599</v>
      </c>
      <c r="BC9" s="17">
        <v>0.177053883904458</v>
      </c>
      <c r="BD9" s="17">
        <v>0.180051010706481</v>
      </c>
      <c r="BE9" s="17">
        <v>3.8174797022909601E-2</v>
      </c>
      <c r="BF9" s="17"/>
      <c r="BG9" s="17">
        <v>0.21116996258644299</v>
      </c>
      <c r="BH9" s="17">
        <v>7.4109520174903507E-2</v>
      </c>
    </row>
    <row r="10" spans="2:60" x14ac:dyDescent="0.35">
      <c r="B10" s="18" t="s">
        <v>247</v>
      </c>
      <c r="C10" s="17">
        <v>0.307258191463742</v>
      </c>
      <c r="D10" s="17">
        <v>0.30705957923452298</v>
      </c>
      <c r="E10" s="17">
        <v>0.30725786052777598</v>
      </c>
      <c r="F10" s="17"/>
      <c r="G10" s="17">
        <v>0.31314950031792099</v>
      </c>
      <c r="H10" s="17">
        <v>0.29646988714301897</v>
      </c>
      <c r="I10" s="17">
        <v>0.32137367880638901</v>
      </c>
      <c r="J10" s="17">
        <v>0.29233213447108403</v>
      </c>
      <c r="K10" s="17">
        <v>0.26802735301736902</v>
      </c>
      <c r="L10" s="17">
        <v>0.344146882502326</v>
      </c>
      <c r="M10" s="17"/>
      <c r="N10" s="17">
        <v>0.255826094065494</v>
      </c>
      <c r="O10" s="17">
        <v>0.277090551147328</v>
      </c>
      <c r="P10" s="17">
        <v>0.35626420304664203</v>
      </c>
      <c r="Q10" s="17">
        <v>0.31099809837058501</v>
      </c>
      <c r="R10" s="17">
        <v>0.33835580059272702</v>
      </c>
      <c r="S10" s="17"/>
      <c r="T10" s="17">
        <v>0.35015122257355602</v>
      </c>
      <c r="U10" s="17">
        <v>0.276872885972129</v>
      </c>
      <c r="V10" s="17">
        <v>0.29166003553036501</v>
      </c>
      <c r="W10" s="17">
        <v>0.32807846596368101</v>
      </c>
      <c r="X10" s="17"/>
      <c r="Y10" s="17">
        <v>0.30940828130109099</v>
      </c>
      <c r="Z10" s="17">
        <v>0.31751409273304498</v>
      </c>
      <c r="AA10" s="17">
        <v>0.30794358719509601</v>
      </c>
      <c r="AB10" s="17">
        <v>0.32763035764279802</v>
      </c>
      <c r="AC10" s="17">
        <v>0.29688462259446802</v>
      </c>
      <c r="AD10" s="17">
        <v>0.24921367904525299</v>
      </c>
      <c r="AE10" s="17"/>
      <c r="AF10" s="17">
        <v>0.315076746665434</v>
      </c>
      <c r="AG10" s="17">
        <v>0.29971485348482502</v>
      </c>
      <c r="AH10" s="17"/>
      <c r="AI10" s="17">
        <v>0.24170152086621899</v>
      </c>
      <c r="AJ10" s="17">
        <v>0.26338796150754201</v>
      </c>
      <c r="AK10" s="17">
        <v>0.29675012669724499</v>
      </c>
      <c r="AL10" s="17">
        <v>0.27651719507816702</v>
      </c>
      <c r="AM10" s="17">
        <v>0.36012111220859899</v>
      </c>
      <c r="AN10" s="17">
        <v>0.390939070122719</v>
      </c>
      <c r="AO10" s="17">
        <v>0.30403527219231802</v>
      </c>
      <c r="AP10" s="17"/>
      <c r="AQ10" s="17">
        <v>0.41271442110673501</v>
      </c>
      <c r="AR10" s="17">
        <v>0.20271770036053299</v>
      </c>
      <c r="AS10" s="17"/>
      <c r="AT10" s="17">
        <v>0.412193614751941</v>
      </c>
      <c r="AU10" s="17">
        <v>0.299494626175352</v>
      </c>
      <c r="AV10" s="17">
        <v>0.268019279257459</v>
      </c>
      <c r="AW10" s="17"/>
      <c r="AX10" s="17">
        <v>0.31104753570954402</v>
      </c>
      <c r="AY10" s="17">
        <v>0.30588940167673001</v>
      </c>
      <c r="AZ10" s="17"/>
      <c r="BA10" s="17">
        <v>0.28446952432531297</v>
      </c>
      <c r="BB10" s="17">
        <v>0.38289809299106697</v>
      </c>
      <c r="BC10" s="17">
        <v>0.36241600022148501</v>
      </c>
      <c r="BD10" s="17">
        <v>0.33090960041108303</v>
      </c>
      <c r="BE10" s="17">
        <v>6.5391346915893905E-2</v>
      </c>
      <c r="BF10" s="17"/>
      <c r="BG10" s="17">
        <v>0.35993657551512398</v>
      </c>
      <c r="BH10" s="17">
        <v>0.132642401080835</v>
      </c>
    </row>
    <row r="11" spans="2:60" x14ac:dyDescent="0.35">
      <c r="B11" s="18" t="s">
        <v>248</v>
      </c>
      <c r="C11" s="17">
        <v>0.257553080312108</v>
      </c>
      <c r="D11" s="17">
        <v>0.25407000213525199</v>
      </c>
      <c r="E11" s="17">
        <v>0.26275174363290299</v>
      </c>
      <c r="F11" s="17"/>
      <c r="G11" s="17">
        <v>0.24653424448946601</v>
      </c>
      <c r="H11" s="17">
        <v>0.25395724415889598</v>
      </c>
      <c r="I11" s="17">
        <v>0.221676456403641</v>
      </c>
      <c r="J11" s="17">
        <v>0.24870735215829301</v>
      </c>
      <c r="K11" s="17">
        <v>0.28336795407557303</v>
      </c>
      <c r="L11" s="17">
        <v>0.281546141135259</v>
      </c>
      <c r="M11" s="17"/>
      <c r="N11" s="17">
        <v>0.225151662844644</v>
      </c>
      <c r="O11" s="17">
        <v>0.287796346091168</v>
      </c>
      <c r="P11" s="17">
        <v>0.246759149473217</v>
      </c>
      <c r="Q11" s="17">
        <v>0.33458864309935699</v>
      </c>
      <c r="R11" s="17">
        <v>0.20392048828642001</v>
      </c>
      <c r="S11" s="17"/>
      <c r="T11" s="17">
        <v>0.25671275509264402</v>
      </c>
      <c r="U11" s="17">
        <v>0.28867734474734003</v>
      </c>
      <c r="V11" s="17">
        <v>0.25740968691231197</v>
      </c>
      <c r="W11" s="17">
        <v>0.231322086261979</v>
      </c>
      <c r="X11" s="17"/>
      <c r="Y11" s="17">
        <v>0.224229779874553</v>
      </c>
      <c r="Z11" s="17">
        <v>0.26422311858980302</v>
      </c>
      <c r="AA11" s="17">
        <v>0.23584599237353099</v>
      </c>
      <c r="AB11" s="17">
        <v>0.28859555426693301</v>
      </c>
      <c r="AC11" s="17">
        <v>0.26447013938627201</v>
      </c>
      <c r="AD11" s="17">
        <v>0.31004009656798698</v>
      </c>
      <c r="AE11" s="17"/>
      <c r="AF11" s="17">
        <v>0.265122403070851</v>
      </c>
      <c r="AG11" s="17">
        <v>0.25072092747732799</v>
      </c>
      <c r="AH11" s="17"/>
      <c r="AI11" s="17">
        <v>0.24049324806378999</v>
      </c>
      <c r="AJ11" s="17">
        <v>0.246696218769725</v>
      </c>
      <c r="AK11" s="17">
        <v>0.28278648214747398</v>
      </c>
      <c r="AL11" s="17">
        <v>0.26577166546522502</v>
      </c>
      <c r="AM11" s="17">
        <v>0.258935441906127</v>
      </c>
      <c r="AN11" s="17">
        <v>0.22797306357514299</v>
      </c>
      <c r="AO11" s="17">
        <v>0.265726280482389</v>
      </c>
      <c r="AP11" s="17"/>
      <c r="AQ11" s="17">
        <v>0.233661926978177</v>
      </c>
      <c r="AR11" s="17">
        <v>0.279116340771496</v>
      </c>
      <c r="AS11" s="17"/>
      <c r="AT11" s="17">
        <v>0.25211864004541801</v>
      </c>
      <c r="AU11" s="17">
        <v>0.29492500403272998</v>
      </c>
      <c r="AV11" s="17">
        <v>0.22872639693435701</v>
      </c>
      <c r="AW11" s="17"/>
      <c r="AX11" s="17">
        <v>0.27571906709122401</v>
      </c>
      <c r="AY11" s="17">
        <v>0.25099114886399598</v>
      </c>
      <c r="AZ11" s="17"/>
      <c r="BA11" s="17">
        <v>0.21626180830580599</v>
      </c>
      <c r="BB11" s="17">
        <v>0.26245839150667899</v>
      </c>
      <c r="BC11" s="17">
        <v>0.300337037025527</v>
      </c>
      <c r="BD11" s="17">
        <v>0.22660345875622401</v>
      </c>
      <c r="BE11" s="17">
        <v>0.22952983580177</v>
      </c>
      <c r="BF11" s="17"/>
      <c r="BG11" s="17">
        <v>0.25168160518463201</v>
      </c>
      <c r="BH11" s="17">
        <v>0.22878863651092499</v>
      </c>
    </row>
    <row r="12" spans="2:60" x14ac:dyDescent="0.35">
      <c r="B12" s="18" t="s">
        <v>249</v>
      </c>
      <c r="C12" s="17">
        <v>0.17168860792479099</v>
      </c>
      <c r="D12" s="17">
        <v>0.20325713088636099</v>
      </c>
      <c r="E12" s="17">
        <v>0.14302855684928001</v>
      </c>
      <c r="F12" s="17"/>
      <c r="G12" s="17">
        <v>0.114856648412967</v>
      </c>
      <c r="H12" s="17">
        <v>0.105916600809059</v>
      </c>
      <c r="I12" s="17">
        <v>0.14846875258990799</v>
      </c>
      <c r="J12" s="17">
        <v>0.188683987035798</v>
      </c>
      <c r="K12" s="17">
        <v>0.26162903007563298</v>
      </c>
      <c r="L12" s="17">
        <v>0.19516739894670901</v>
      </c>
      <c r="M12" s="17"/>
      <c r="N12" s="17">
        <v>0.16840872885225999</v>
      </c>
      <c r="O12" s="17">
        <v>0.17339243448761599</v>
      </c>
      <c r="P12" s="17">
        <v>0.17657320019674799</v>
      </c>
      <c r="Q12" s="17">
        <v>0.163261943793165</v>
      </c>
      <c r="R12" s="17">
        <v>0.178505250285518</v>
      </c>
      <c r="S12" s="17"/>
      <c r="T12" s="17">
        <v>0.12850626299141499</v>
      </c>
      <c r="U12" s="17">
        <v>0.19107609184282001</v>
      </c>
      <c r="V12" s="17">
        <v>0.17714342849064099</v>
      </c>
      <c r="W12" s="17">
        <v>0.176797891624277</v>
      </c>
      <c r="X12" s="17"/>
      <c r="Y12" s="17">
        <v>0.13190087733130401</v>
      </c>
      <c r="Z12" s="17">
        <v>0.19364517011705201</v>
      </c>
      <c r="AA12" s="17">
        <v>0.200118165118402</v>
      </c>
      <c r="AB12" s="17">
        <v>0.181156690524192</v>
      </c>
      <c r="AC12" s="17">
        <v>0.11055475829695199</v>
      </c>
      <c r="AD12" s="17">
        <v>0.19569498770133401</v>
      </c>
      <c r="AE12" s="17"/>
      <c r="AF12" s="17">
        <v>0.17965061170841601</v>
      </c>
      <c r="AG12" s="17">
        <v>0.15988611384364099</v>
      </c>
      <c r="AH12" s="17"/>
      <c r="AI12" s="17">
        <v>0.134636867560883</v>
      </c>
      <c r="AJ12" s="17">
        <v>0.180013955813524</v>
      </c>
      <c r="AK12" s="17">
        <v>0.17531182377939</v>
      </c>
      <c r="AL12" s="17">
        <v>0.23293686737747199</v>
      </c>
      <c r="AM12" s="17">
        <v>0.16982607983725201</v>
      </c>
      <c r="AN12" s="17">
        <v>0.10760827406195</v>
      </c>
      <c r="AO12" s="17">
        <v>0.145650530854949</v>
      </c>
      <c r="AP12" s="17"/>
      <c r="AQ12" s="17">
        <v>6.4021733541065898E-2</v>
      </c>
      <c r="AR12" s="17">
        <v>0.315703339547588</v>
      </c>
      <c r="AS12" s="17"/>
      <c r="AT12" s="17">
        <v>4.6066906993753501E-2</v>
      </c>
      <c r="AU12" s="17">
        <v>0.14631981670208799</v>
      </c>
      <c r="AV12" s="17">
        <v>0.30029067618072902</v>
      </c>
      <c r="AW12" s="17"/>
      <c r="AX12" s="17">
        <v>0.18214614217959499</v>
      </c>
      <c r="AY12" s="17">
        <v>0.16791112951248699</v>
      </c>
      <c r="AZ12" s="17"/>
      <c r="BA12" s="17">
        <v>0.14718066393040299</v>
      </c>
      <c r="BB12" s="17">
        <v>9.84153997341915E-2</v>
      </c>
      <c r="BC12" s="17">
        <v>0.10149357049687199</v>
      </c>
      <c r="BD12" s="17">
        <v>0.22810849729041299</v>
      </c>
      <c r="BE12" s="17">
        <v>0.57602576800646899</v>
      </c>
      <c r="BF12" s="17"/>
      <c r="BG12" s="17">
        <v>0.109791410594033</v>
      </c>
      <c r="BH12" s="17">
        <v>0.487904507378082</v>
      </c>
    </row>
    <row r="13" spans="2:60" x14ac:dyDescent="0.35">
      <c r="B13" s="18" t="s">
        <v>114</v>
      </c>
      <c r="C13" s="19">
        <v>9.4431763844959396E-2</v>
      </c>
      <c r="D13" s="19">
        <v>5.7307988504008998E-2</v>
      </c>
      <c r="E13" s="19">
        <v>0.12763934911251301</v>
      </c>
      <c r="F13" s="19"/>
      <c r="G13" s="19">
        <v>0.12790733152147499</v>
      </c>
      <c r="H13" s="19">
        <v>0.100683950025919</v>
      </c>
      <c r="I13" s="19">
        <v>9.4066848268347006E-2</v>
      </c>
      <c r="J13" s="19">
        <v>0.126031047895374</v>
      </c>
      <c r="K13" s="19">
        <v>6.9228825745857994E-2</v>
      </c>
      <c r="L13" s="19">
        <v>6.6047786848643097E-2</v>
      </c>
      <c r="M13" s="19"/>
      <c r="N13" s="19">
        <v>0.13660937531820799</v>
      </c>
      <c r="O13" s="19">
        <v>0.114069290999898</v>
      </c>
      <c r="P13" s="19">
        <v>8.5129931933299499E-2</v>
      </c>
      <c r="Q13" s="19">
        <v>3.3974366606489698E-2</v>
      </c>
      <c r="R13" s="19">
        <v>3.7856652749664203E-2</v>
      </c>
      <c r="S13" s="19"/>
      <c r="T13" s="19">
        <v>9.2051704398667195E-2</v>
      </c>
      <c r="U13" s="19">
        <v>9.6460784253413104E-2</v>
      </c>
      <c r="V13" s="19">
        <v>0.10000887175571101</v>
      </c>
      <c r="W13" s="19">
        <v>8.5470184083757103E-2</v>
      </c>
      <c r="X13" s="19"/>
      <c r="Y13" s="19">
        <v>0.11594693254178901</v>
      </c>
      <c r="Z13" s="19">
        <v>8.3047921813745998E-2</v>
      </c>
      <c r="AA13" s="19">
        <v>0.107142504859863</v>
      </c>
      <c r="AB13" s="19">
        <v>5.5645329325822501E-2</v>
      </c>
      <c r="AC13" s="19">
        <v>9.5966654598462903E-2</v>
      </c>
      <c r="AD13" s="19">
        <v>0.10058709466360199</v>
      </c>
      <c r="AE13" s="19"/>
      <c r="AF13" s="19">
        <v>8.7104065367705305E-2</v>
      </c>
      <c r="AG13" s="19">
        <v>0.101195665058781</v>
      </c>
      <c r="AH13" s="19"/>
      <c r="AI13" s="19">
        <v>0.26718428993374999</v>
      </c>
      <c r="AJ13" s="19">
        <v>0.11163525958090501</v>
      </c>
      <c r="AK13" s="19">
        <v>0.11372288570115401</v>
      </c>
      <c r="AL13" s="19">
        <v>8.6967054678017797E-2</v>
      </c>
      <c r="AM13" s="19">
        <v>4.5739197178538901E-2</v>
      </c>
      <c r="AN13" s="19">
        <v>3.38671147654898E-2</v>
      </c>
      <c r="AO13" s="19">
        <v>5.0847060475654203E-2</v>
      </c>
      <c r="AP13" s="19"/>
      <c r="AQ13" s="19">
        <v>6.9891698952209397E-2</v>
      </c>
      <c r="AR13" s="19">
        <v>7.9841364639377396E-2</v>
      </c>
      <c r="AS13" s="19"/>
      <c r="AT13" s="19">
        <v>3.6716320291025201E-2</v>
      </c>
      <c r="AU13" s="19">
        <v>0.11425873176430899</v>
      </c>
      <c r="AV13" s="19">
        <v>5.8650839487798499E-2</v>
      </c>
      <c r="AW13" s="19"/>
      <c r="AX13" s="19">
        <v>9.4560867922699895E-2</v>
      </c>
      <c r="AY13" s="19">
        <v>9.4385128772606602E-2</v>
      </c>
      <c r="AZ13" s="19"/>
      <c r="BA13" s="19">
        <v>0.104931767154161</v>
      </c>
      <c r="BB13" s="19">
        <v>5.6007295083686598E-2</v>
      </c>
      <c r="BC13" s="19">
        <v>5.8699508351658998E-2</v>
      </c>
      <c r="BD13" s="19">
        <v>3.4327432835798401E-2</v>
      </c>
      <c r="BE13" s="19">
        <v>9.0878252252957106E-2</v>
      </c>
      <c r="BF13" s="19"/>
      <c r="BG13" s="19">
        <v>6.7420446119767496E-2</v>
      </c>
      <c r="BH13" s="19">
        <v>7.6554934855254997E-2</v>
      </c>
    </row>
    <row r="14" spans="2:60" x14ac:dyDescent="0.35">
      <c r="B14" s="16"/>
      <c r="G14" s="25">
        <f>SUM(G9:G10)</f>
        <v>0.51070177557609298</v>
      </c>
      <c r="H14" s="25">
        <f t="shared" ref="H14:L14" si="0">SUM(H9:H10)</f>
        <v>0.53944220500612694</v>
      </c>
      <c r="I14" s="25">
        <f t="shared" si="0"/>
        <v>0.53578794273810304</v>
      </c>
      <c r="J14" s="25">
        <f t="shared" si="0"/>
        <v>0.43657761291053399</v>
      </c>
      <c r="K14" s="25">
        <f t="shared" si="0"/>
        <v>0.38577419010293601</v>
      </c>
      <c r="L14" s="25">
        <f t="shared" si="0"/>
        <v>0.45723867306938903</v>
      </c>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H18"/>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260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0.45260891120702801</v>
      </c>
      <c r="D9" s="17">
        <v>0.46810158429823701</v>
      </c>
      <c r="E9" s="17">
        <v>0.43859070160270103</v>
      </c>
      <c r="F9" s="17"/>
      <c r="G9" s="17">
        <v>0.44054696286526901</v>
      </c>
      <c r="H9" s="17">
        <v>0.43243403200032399</v>
      </c>
      <c r="I9" s="17">
        <v>0.46283611557444099</v>
      </c>
      <c r="J9" s="17">
        <v>0.39623561334592899</v>
      </c>
      <c r="K9" s="17">
        <v>0.44340904195716602</v>
      </c>
      <c r="L9" s="17">
        <v>0.51858279001291696</v>
      </c>
      <c r="M9" s="17"/>
      <c r="N9" s="17">
        <v>0.38505225928664299</v>
      </c>
      <c r="O9" s="17">
        <v>0.48004539571638499</v>
      </c>
      <c r="P9" s="17">
        <v>0.43842097966267202</v>
      </c>
      <c r="Q9" s="17">
        <v>0.46883724579050601</v>
      </c>
      <c r="R9" s="17">
        <v>0.54707205777312595</v>
      </c>
      <c r="S9" s="17"/>
      <c r="T9" s="17">
        <v>0.44799637577159201</v>
      </c>
      <c r="U9" s="17">
        <v>0.45841359922728098</v>
      </c>
      <c r="V9" s="17">
        <v>0.43196088893018098</v>
      </c>
      <c r="W9" s="17">
        <v>0.48374095013406998</v>
      </c>
      <c r="X9" s="17"/>
      <c r="Y9" s="17">
        <v>0.45181279864875201</v>
      </c>
      <c r="Z9" s="17">
        <v>0.43842415233466703</v>
      </c>
      <c r="AA9" s="17">
        <v>0.44418788097647499</v>
      </c>
      <c r="AB9" s="17">
        <v>0.49005599294503799</v>
      </c>
      <c r="AC9" s="17">
        <v>0.71871159402867502</v>
      </c>
      <c r="AD9" s="17">
        <v>0.45488730252919302</v>
      </c>
      <c r="AE9" s="17"/>
      <c r="AF9" s="17">
        <v>0.42137452910713302</v>
      </c>
      <c r="AG9" s="17">
        <v>0.49801985414552802</v>
      </c>
      <c r="AH9" s="17"/>
      <c r="AI9" s="17">
        <v>0.36085547457723699</v>
      </c>
      <c r="AJ9" s="17">
        <v>0.38682124160980202</v>
      </c>
      <c r="AK9" s="17">
        <v>0.44940366761467598</v>
      </c>
      <c r="AL9" s="17">
        <v>0.42025533329324999</v>
      </c>
      <c r="AM9" s="17">
        <v>0.51948605029221795</v>
      </c>
      <c r="AN9" s="17">
        <v>0.52860611991161999</v>
      </c>
      <c r="AO9" s="17">
        <v>0.55626466786886997</v>
      </c>
      <c r="AP9" s="17"/>
      <c r="AQ9" s="17">
        <v>0.57370236145965803</v>
      </c>
      <c r="AR9" s="17">
        <v>0.33378458139864903</v>
      </c>
      <c r="AS9" s="17"/>
      <c r="AT9" s="17">
        <v>0.68386335597649395</v>
      </c>
      <c r="AU9" s="17">
        <v>0.42861870246366002</v>
      </c>
      <c r="AV9" s="17">
        <v>0.341994023586284</v>
      </c>
      <c r="AW9" s="17"/>
      <c r="AX9" s="17">
        <v>0.46005557769213201</v>
      </c>
      <c r="AY9" s="17">
        <v>0.44991902072178402</v>
      </c>
      <c r="AZ9" s="17"/>
      <c r="BA9" s="17">
        <v>0.52288383026581997</v>
      </c>
      <c r="BB9" s="17">
        <v>0.57009289530009899</v>
      </c>
      <c r="BC9" s="17">
        <v>0.49726997379405502</v>
      </c>
      <c r="BD9" s="17">
        <v>0.368916572157794</v>
      </c>
      <c r="BE9" s="17">
        <v>0.1836294158441</v>
      </c>
      <c r="BF9" s="17"/>
      <c r="BG9" s="17">
        <v>0.55907991617725294</v>
      </c>
      <c r="BH9" s="17">
        <v>0.23055935915794401</v>
      </c>
    </row>
    <row r="10" spans="2:60" x14ac:dyDescent="0.35">
      <c r="B10" s="18" t="s">
        <v>247</v>
      </c>
      <c r="C10" s="17">
        <v>0.263006344602699</v>
      </c>
      <c r="D10" s="17">
        <v>0.27600461143296501</v>
      </c>
      <c r="E10" s="17">
        <v>0.25041926657715002</v>
      </c>
      <c r="F10" s="17"/>
      <c r="G10" s="17">
        <v>0.23512745655511899</v>
      </c>
      <c r="H10" s="17">
        <v>0.27692081683159597</v>
      </c>
      <c r="I10" s="17">
        <v>0.26895333414525102</v>
      </c>
      <c r="J10" s="17">
        <v>0.27462915179681502</v>
      </c>
      <c r="K10" s="17">
        <v>0.23816215480419201</v>
      </c>
      <c r="L10" s="17">
        <v>0.27333253585670497</v>
      </c>
      <c r="M10" s="17"/>
      <c r="N10" s="17">
        <v>0.25957005115842102</v>
      </c>
      <c r="O10" s="17">
        <v>0.22972267047617301</v>
      </c>
      <c r="P10" s="17">
        <v>0.28334013629120602</v>
      </c>
      <c r="Q10" s="17">
        <v>0.296220088671451</v>
      </c>
      <c r="R10" s="17">
        <v>0.26268104874757298</v>
      </c>
      <c r="S10" s="17"/>
      <c r="T10" s="17">
        <v>0.27359720877608101</v>
      </c>
      <c r="U10" s="17">
        <v>0.247739050864862</v>
      </c>
      <c r="V10" s="17">
        <v>0.256473583382827</v>
      </c>
      <c r="W10" s="17">
        <v>0.27916986225847501</v>
      </c>
      <c r="X10" s="17"/>
      <c r="Y10" s="17">
        <v>0.27464122210512698</v>
      </c>
      <c r="Z10" s="17">
        <v>0.27330431686713602</v>
      </c>
      <c r="AA10" s="17">
        <v>0.20964485164923399</v>
      </c>
      <c r="AB10" s="17">
        <v>0.27330403621671101</v>
      </c>
      <c r="AC10" s="17">
        <v>0.119984658921542</v>
      </c>
      <c r="AD10" s="17">
        <v>0.21481789233663401</v>
      </c>
      <c r="AE10" s="17"/>
      <c r="AF10" s="17">
        <v>0.29364342614239602</v>
      </c>
      <c r="AG10" s="17">
        <v>0.22371220064071401</v>
      </c>
      <c r="AH10" s="17"/>
      <c r="AI10" s="17">
        <v>0.21932286013171101</v>
      </c>
      <c r="AJ10" s="17">
        <v>0.27922076059263801</v>
      </c>
      <c r="AK10" s="17">
        <v>0.22854228107520799</v>
      </c>
      <c r="AL10" s="17">
        <v>0.25204696412746902</v>
      </c>
      <c r="AM10" s="17">
        <v>0.26896510018019298</v>
      </c>
      <c r="AN10" s="17">
        <v>0.315005558132539</v>
      </c>
      <c r="AO10" s="17">
        <v>0.29147421909770299</v>
      </c>
      <c r="AP10" s="17"/>
      <c r="AQ10" s="17">
        <v>0.25256461293617399</v>
      </c>
      <c r="AR10" s="17">
        <v>0.28168532382530898</v>
      </c>
      <c r="AS10" s="17"/>
      <c r="AT10" s="17">
        <v>0.207971875678716</v>
      </c>
      <c r="AU10" s="17">
        <v>0.258629066393394</v>
      </c>
      <c r="AV10" s="17">
        <v>0.31605898292511903</v>
      </c>
      <c r="AW10" s="17"/>
      <c r="AX10" s="17">
        <v>0.26675549523283798</v>
      </c>
      <c r="AY10" s="17">
        <v>0.261652073583858</v>
      </c>
      <c r="AZ10" s="17"/>
      <c r="BA10" s="17">
        <v>0.19394307313373099</v>
      </c>
      <c r="BB10" s="17">
        <v>0.28440834741036303</v>
      </c>
      <c r="BC10" s="17">
        <v>0.28533179900996097</v>
      </c>
      <c r="BD10" s="17">
        <v>0.34508234595827197</v>
      </c>
      <c r="BE10" s="17">
        <v>0.20357190153986501</v>
      </c>
      <c r="BF10" s="17"/>
      <c r="BG10" s="17">
        <v>0.26330451541903599</v>
      </c>
      <c r="BH10" s="17">
        <v>0.239413981838347</v>
      </c>
    </row>
    <row r="11" spans="2:60" x14ac:dyDescent="0.35">
      <c r="B11" s="18" t="s">
        <v>248</v>
      </c>
      <c r="C11" s="17">
        <v>0.13895818908715701</v>
      </c>
      <c r="D11" s="17">
        <v>0.139303214175132</v>
      </c>
      <c r="E11" s="17">
        <v>0.140797524930458</v>
      </c>
      <c r="F11" s="17"/>
      <c r="G11" s="17">
        <v>0.16491856735503899</v>
      </c>
      <c r="H11" s="17">
        <v>0.155554524054551</v>
      </c>
      <c r="I11" s="17">
        <v>0.12664561283546</v>
      </c>
      <c r="J11" s="17">
        <v>0.15707076607207701</v>
      </c>
      <c r="K11" s="17">
        <v>0.14034762669298101</v>
      </c>
      <c r="L11" s="17">
        <v>0.10472222489749</v>
      </c>
      <c r="M11" s="17"/>
      <c r="N11" s="17">
        <v>0.16593820665689901</v>
      </c>
      <c r="O11" s="17">
        <v>0.126952887532956</v>
      </c>
      <c r="P11" s="17">
        <v>0.15000756719429501</v>
      </c>
      <c r="Q11" s="17">
        <v>0.13750139339303699</v>
      </c>
      <c r="R11" s="17">
        <v>9.4270886075227101E-2</v>
      </c>
      <c r="S11" s="17"/>
      <c r="T11" s="17">
        <v>0.140134086650649</v>
      </c>
      <c r="U11" s="17">
        <v>0.13729319276639801</v>
      </c>
      <c r="V11" s="17">
        <v>0.149888157027007</v>
      </c>
      <c r="W11" s="17">
        <v>0.122153384598607</v>
      </c>
      <c r="X11" s="17"/>
      <c r="Y11" s="17">
        <v>0.117650538719484</v>
      </c>
      <c r="Z11" s="17">
        <v>0.155248686276137</v>
      </c>
      <c r="AA11" s="17">
        <v>0.162318476111973</v>
      </c>
      <c r="AB11" s="17">
        <v>0.107182491646268</v>
      </c>
      <c r="AC11" s="17">
        <v>4.4434010457192002E-2</v>
      </c>
      <c r="AD11" s="17">
        <v>0.16846201472146799</v>
      </c>
      <c r="AE11" s="17"/>
      <c r="AF11" s="17">
        <v>0.14733196261886999</v>
      </c>
      <c r="AG11" s="17">
        <v>0.129745429607592</v>
      </c>
      <c r="AH11" s="17"/>
      <c r="AI11" s="17">
        <v>0.13370299905215499</v>
      </c>
      <c r="AJ11" s="17">
        <v>0.157022060657454</v>
      </c>
      <c r="AK11" s="17">
        <v>0.177221115662137</v>
      </c>
      <c r="AL11" s="17">
        <v>0.15041691261555801</v>
      </c>
      <c r="AM11" s="17">
        <v>0.11515590427160199</v>
      </c>
      <c r="AN11" s="17">
        <v>9.1226271678976095E-2</v>
      </c>
      <c r="AO11" s="17">
        <v>4.59987348712547E-2</v>
      </c>
      <c r="AP11" s="17"/>
      <c r="AQ11" s="17">
        <v>9.5887826639625501E-2</v>
      </c>
      <c r="AR11" s="17">
        <v>0.18949755346816999</v>
      </c>
      <c r="AS11" s="17"/>
      <c r="AT11" s="17">
        <v>6.3793263474044501E-2</v>
      </c>
      <c r="AU11" s="17">
        <v>0.16915509052375399</v>
      </c>
      <c r="AV11" s="17">
        <v>0.16010107013841099</v>
      </c>
      <c r="AW11" s="17"/>
      <c r="AX11" s="17">
        <v>0.12185338558683199</v>
      </c>
      <c r="AY11" s="17">
        <v>0.145136799110786</v>
      </c>
      <c r="AZ11" s="17"/>
      <c r="BA11" s="17">
        <v>0.124872533516708</v>
      </c>
      <c r="BB11" s="17">
        <v>9.6734252589539604E-2</v>
      </c>
      <c r="BC11" s="17">
        <v>0.139289679969504</v>
      </c>
      <c r="BD11" s="17">
        <v>0.128141441689025</v>
      </c>
      <c r="BE11" s="17">
        <v>0.24156127927882601</v>
      </c>
      <c r="BF11" s="17"/>
      <c r="BG11" s="17">
        <v>0.10329837963121399</v>
      </c>
      <c r="BH11" s="17">
        <v>0.21283405039447101</v>
      </c>
    </row>
    <row r="12" spans="2:60" x14ac:dyDescent="0.35">
      <c r="B12" s="18" t="s">
        <v>249</v>
      </c>
      <c r="C12" s="17">
        <v>6.0509028416030203E-2</v>
      </c>
      <c r="D12" s="17">
        <v>6.9181291577990203E-2</v>
      </c>
      <c r="E12" s="17">
        <v>5.3219970981254201E-2</v>
      </c>
      <c r="F12" s="17"/>
      <c r="G12" s="17">
        <v>7.2288590665918001E-2</v>
      </c>
      <c r="H12" s="17">
        <v>5.1716384570886398E-2</v>
      </c>
      <c r="I12" s="17">
        <v>4.3304318891587097E-2</v>
      </c>
      <c r="J12" s="17">
        <v>5.5580293120664703E-2</v>
      </c>
      <c r="K12" s="17">
        <v>9.4791557729254405E-2</v>
      </c>
      <c r="L12" s="17">
        <v>5.1463268741615803E-2</v>
      </c>
      <c r="M12" s="17"/>
      <c r="N12" s="17">
        <v>7.1510515924856799E-2</v>
      </c>
      <c r="O12" s="17">
        <v>4.9058728865704303E-2</v>
      </c>
      <c r="P12" s="17">
        <v>6.3093712933906407E-2</v>
      </c>
      <c r="Q12" s="17">
        <v>6.4118331695873901E-2</v>
      </c>
      <c r="R12" s="17">
        <v>6.1674686546974097E-2</v>
      </c>
      <c r="S12" s="17"/>
      <c r="T12" s="17">
        <v>5.2320524860965598E-2</v>
      </c>
      <c r="U12" s="17">
        <v>6.7464176362256406E-2</v>
      </c>
      <c r="V12" s="17">
        <v>6.7258705712373204E-2</v>
      </c>
      <c r="W12" s="17">
        <v>4.9520082935954501E-2</v>
      </c>
      <c r="X12" s="17"/>
      <c r="Y12" s="17">
        <v>5.3613929419884999E-2</v>
      </c>
      <c r="Z12" s="17">
        <v>6.1580098422837001E-2</v>
      </c>
      <c r="AA12" s="17">
        <v>5.92764522805364E-2</v>
      </c>
      <c r="AB12" s="17">
        <v>7.1189649011359699E-2</v>
      </c>
      <c r="AC12" s="17">
        <v>6.5337092451319898E-2</v>
      </c>
      <c r="AD12" s="17">
        <v>6.7615095040240603E-2</v>
      </c>
      <c r="AE12" s="17"/>
      <c r="AF12" s="17">
        <v>5.6152236455426198E-2</v>
      </c>
      <c r="AG12" s="17">
        <v>6.5272320324288494E-2</v>
      </c>
      <c r="AH12" s="17"/>
      <c r="AI12" s="17">
        <v>3.8204601293205097E-2</v>
      </c>
      <c r="AJ12" s="17">
        <v>6.2869661350710093E-2</v>
      </c>
      <c r="AK12" s="17">
        <v>6.8891769836102595E-2</v>
      </c>
      <c r="AL12" s="17">
        <v>8.8826332359237398E-2</v>
      </c>
      <c r="AM12" s="17">
        <v>5.2378218695328299E-2</v>
      </c>
      <c r="AN12" s="17">
        <v>3.9891082147280398E-2</v>
      </c>
      <c r="AO12" s="17">
        <v>6.04488006602091E-2</v>
      </c>
      <c r="AP12" s="17"/>
      <c r="AQ12" s="17">
        <v>1.6071882647132201E-2</v>
      </c>
      <c r="AR12" s="17">
        <v>0.12229399756307301</v>
      </c>
      <c r="AS12" s="17"/>
      <c r="AT12" s="17">
        <v>1.4768294105229E-2</v>
      </c>
      <c r="AU12" s="17">
        <v>4.2067871968965602E-2</v>
      </c>
      <c r="AV12" s="17">
        <v>0.11699667281256</v>
      </c>
      <c r="AW12" s="17"/>
      <c r="AX12" s="17">
        <v>6.1856940640039798E-2</v>
      </c>
      <c r="AY12" s="17">
        <v>6.0022134545657503E-2</v>
      </c>
      <c r="AZ12" s="17"/>
      <c r="BA12" s="17">
        <v>4.7980539850473E-2</v>
      </c>
      <c r="BB12" s="17">
        <v>1.9207581431770201E-2</v>
      </c>
      <c r="BC12" s="17">
        <v>2.8664063999305399E-2</v>
      </c>
      <c r="BD12" s="17">
        <v>0.111428278395878</v>
      </c>
      <c r="BE12" s="17">
        <v>0.25206913605055797</v>
      </c>
      <c r="BF12" s="17"/>
      <c r="BG12" s="17">
        <v>2.5919766689783699E-2</v>
      </c>
      <c r="BH12" s="17">
        <v>0.216447306622888</v>
      </c>
    </row>
    <row r="13" spans="2:60" x14ac:dyDescent="0.35">
      <c r="B13" s="18" t="s">
        <v>114</v>
      </c>
      <c r="C13" s="19">
        <v>8.4917526687085895E-2</v>
      </c>
      <c r="D13" s="19">
        <v>4.7409298515675699E-2</v>
      </c>
      <c r="E13" s="19">
        <v>0.116972535908436</v>
      </c>
      <c r="F13" s="19"/>
      <c r="G13" s="19">
        <v>8.7118422558655498E-2</v>
      </c>
      <c r="H13" s="19">
        <v>8.3374242542642904E-2</v>
      </c>
      <c r="I13" s="19">
        <v>9.8260618553261694E-2</v>
      </c>
      <c r="J13" s="19">
        <v>0.11648417566451399</v>
      </c>
      <c r="K13" s="19">
        <v>8.3289618816406799E-2</v>
      </c>
      <c r="L13" s="19">
        <v>5.1899180491272401E-2</v>
      </c>
      <c r="M13" s="19"/>
      <c r="N13" s="19">
        <v>0.11792896697318</v>
      </c>
      <c r="O13" s="19">
        <v>0.114220317408781</v>
      </c>
      <c r="P13" s="19">
        <v>6.5137603917920603E-2</v>
      </c>
      <c r="Q13" s="19">
        <v>3.3322940449131602E-2</v>
      </c>
      <c r="R13" s="19">
        <v>3.43013208570997E-2</v>
      </c>
      <c r="S13" s="19"/>
      <c r="T13" s="19">
        <v>8.5951803940712099E-2</v>
      </c>
      <c r="U13" s="19">
        <v>8.9089980779202202E-2</v>
      </c>
      <c r="V13" s="19">
        <v>9.4418664947611794E-2</v>
      </c>
      <c r="W13" s="19">
        <v>6.5415720072893105E-2</v>
      </c>
      <c r="X13" s="19"/>
      <c r="Y13" s="19">
        <v>0.102281511106753</v>
      </c>
      <c r="Z13" s="19">
        <v>7.1442746099223298E-2</v>
      </c>
      <c r="AA13" s="19">
        <v>0.12457233898178199</v>
      </c>
      <c r="AB13" s="19">
        <v>5.8267830180623502E-2</v>
      </c>
      <c r="AC13" s="19">
        <v>5.15326441412709E-2</v>
      </c>
      <c r="AD13" s="19">
        <v>9.4217695372464896E-2</v>
      </c>
      <c r="AE13" s="19"/>
      <c r="AF13" s="19">
        <v>8.1497845676173797E-2</v>
      </c>
      <c r="AG13" s="19">
        <v>8.3250195281877395E-2</v>
      </c>
      <c r="AH13" s="19"/>
      <c r="AI13" s="19">
        <v>0.24791406494569199</v>
      </c>
      <c r="AJ13" s="19">
        <v>0.114066275789395</v>
      </c>
      <c r="AK13" s="19">
        <v>7.5941165811875794E-2</v>
      </c>
      <c r="AL13" s="19">
        <v>8.8454457604486197E-2</v>
      </c>
      <c r="AM13" s="19">
        <v>4.4014726560658697E-2</v>
      </c>
      <c r="AN13" s="19">
        <v>2.52709681295844E-2</v>
      </c>
      <c r="AO13" s="19">
        <v>4.5813577501963902E-2</v>
      </c>
      <c r="AP13" s="19"/>
      <c r="AQ13" s="19">
        <v>6.17733163174101E-2</v>
      </c>
      <c r="AR13" s="19">
        <v>7.2738543744798906E-2</v>
      </c>
      <c r="AS13" s="19"/>
      <c r="AT13" s="19">
        <v>2.96032107655161E-2</v>
      </c>
      <c r="AU13" s="19">
        <v>0.101529268650226</v>
      </c>
      <c r="AV13" s="19">
        <v>6.4849250537625899E-2</v>
      </c>
      <c r="AW13" s="19"/>
      <c r="AX13" s="19">
        <v>8.9478600848158604E-2</v>
      </c>
      <c r="AY13" s="19">
        <v>8.3269972037914794E-2</v>
      </c>
      <c r="AZ13" s="19"/>
      <c r="BA13" s="19">
        <v>0.11032002323326801</v>
      </c>
      <c r="BB13" s="19">
        <v>2.9556923268228601E-2</v>
      </c>
      <c r="BC13" s="19">
        <v>4.9444483227174603E-2</v>
      </c>
      <c r="BD13" s="19">
        <v>4.6431361799031401E-2</v>
      </c>
      <c r="BE13" s="19">
        <v>0.119168267286651</v>
      </c>
      <c r="BF13" s="19"/>
      <c r="BG13" s="19">
        <v>4.8397422082713797E-2</v>
      </c>
      <c r="BH13" s="19">
        <v>0.100745301986351</v>
      </c>
    </row>
    <row r="14" spans="2:60" x14ac:dyDescent="0.35">
      <c r="B14" s="16"/>
      <c r="G14" s="25">
        <f>SUM(G9:G10)</f>
        <v>0.67567441942038797</v>
      </c>
      <c r="H14" s="25">
        <f t="shared" ref="H14:L14" si="0">SUM(H9:H10)</f>
        <v>0.7093548488319199</v>
      </c>
      <c r="I14" s="25">
        <f t="shared" si="0"/>
        <v>0.73178944971969195</v>
      </c>
      <c r="J14" s="25">
        <f t="shared" si="0"/>
        <v>0.67086476514274396</v>
      </c>
      <c r="K14" s="25">
        <f t="shared" si="0"/>
        <v>0.68157119676135802</v>
      </c>
      <c r="L14" s="25">
        <f t="shared" si="0"/>
        <v>0.79191532586962188</v>
      </c>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K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11" width="20.7265625" customWidth="1"/>
  </cols>
  <sheetData>
    <row r="2" spans="2:11" ht="40" customHeight="1" x14ac:dyDescent="0.35">
      <c r="D2" s="31" t="s">
        <v>266</v>
      </c>
      <c r="E2" s="27"/>
      <c r="F2" s="27"/>
      <c r="G2" s="27"/>
      <c r="H2" s="27"/>
      <c r="I2" s="27"/>
      <c r="J2" s="27"/>
      <c r="K2" s="27"/>
    </row>
    <row r="6" spans="2:11" ht="50.15" customHeight="1" x14ac:dyDescent="0.35">
      <c r="B6" s="20" t="s">
        <v>14</v>
      </c>
      <c r="C6" s="20" t="s">
        <v>261</v>
      </c>
      <c r="D6" s="20" t="s">
        <v>262</v>
      </c>
      <c r="E6" s="20" t="s">
        <v>104</v>
      </c>
      <c r="F6" s="20" t="s">
        <v>245</v>
      </c>
      <c r="G6" s="20" t="s">
        <v>263</v>
      </c>
      <c r="H6" s="20" t="s">
        <v>241</v>
      </c>
      <c r="I6" s="20" t="s">
        <v>264</v>
      </c>
      <c r="J6" s="20" t="s">
        <v>265</v>
      </c>
    </row>
    <row r="7" spans="2:11" x14ac:dyDescent="0.35">
      <c r="B7" s="18" t="s">
        <v>246</v>
      </c>
      <c r="C7" s="17">
        <v>0.32391732893070602</v>
      </c>
      <c r="D7" s="17">
        <v>0.26511869597912202</v>
      </c>
      <c r="E7" s="17">
        <v>0.42476467542546897</v>
      </c>
      <c r="F7" s="17">
        <v>0.49659883159011797</v>
      </c>
      <c r="G7" s="17">
        <v>0.30239499089363098</v>
      </c>
      <c r="H7" s="17">
        <v>0.198089353311173</v>
      </c>
      <c r="I7" s="17">
        <v>0.30027730993012802</v>
      </c>
      <c r="J7" s="17">
        <v>0.420574116124319</v>
      </c>
    </row>
    <row r="8" spans="2:11" x14ac:dyDescent="0.35">
      <c r="B8" s="18" t="s">
        <v>247</v>
      </c>
      <c r="C8" s="17">
        <v>0.25382127377345998</v>
      </c>
      <c r="D8" s="17">
        <v>0.30232331348453401</v>
      </c>
      <c r="E8" s="17">
        <v>0.273873367237633</v>
      </c>
      <c r="F8" s="17">
        <v>0.24882644678812699</v>
      </c>
      <c r="G8" s="17">
        <v>0.309494121489374</v>
      </c>
      <c r="H8" s="17">
        <v>0.285553819365581</v>
      </c>
      <c r="I8" s="17">
        <v>0.30630133093586798</v>
      </c>
      <c r="J8" s="17">
        <v>0.24728455980884501</v>
      </c>
    </row>
    <row r="9" spans="2:11" x14ac:dyDescent="0.35">
      <c r="B9" s="18" t="s">
        <v>248</v>
      </c>
      <c r="C9" s="17">
        <v>0.175364666950732</v>
      </c>
      <c r="D9" s="17">
        <v>0.26176312334595703</v>
      </c>
      <c r="E9" s="17">
        <v>0.16198193866449001</v>
      </c>
      <c r="F9" s="17">
        <v>0.112712082646914</v>
      </c>
      <c r="G9" s="17">
        <v>0.18654169681034399</v>
      </c>
      <c r="H9" s="17">
        <v>0.25722647001337401</v>
      </c>
      <c r="I9" s="17">
        <v>0.17956098058118899</v>
      </c>
      <c r="J9" s="17">
        <v>0.160469717572189</v>
      </c>
    </row>
    <row r="10" spans="2:11" x14ac:dyDescent="0.35">
      <c r="B10" s="18" t="s">
        <v>249</v>
      </c>
      <c r="C10" s="17">
        <v>0.14844773461970401</v>
      </c>
      <c r="D10" s="17">
        <v>0.111881124915419</v>
      </c>
      <c r="E10" s="17">
        <v>7.5438672031762702E-2</v>
      </c>
      <c r="F10" s="17">
        <v>6.7890851557124501E-2</v>
      </c>
      <c r="G10" s="17">
        <v>8.9853766849223402E-2</v>
      </c>
      <c r="H10" s="17">
        <v>0.13400134136565101</v>
      </c>
      <c r="I10" s="17">
        <v>0.108758937888789</v>
      </c>
      <c r="J10" s="17">
        <v>9.5087235582787394E-2</v>
      </c>
    </row>
    <row r="11" spans="2:11" x14ac:dyDescent="0.35">
      <c r="B11" s="18" t="s">
        <v>114</v>
      </c>
      <c r="C11" s="17">
        <v>9.8448995725397795E-2</v>
      </c>
      <c r="D11" s="17">
        <v>5.8913742274967498E-2</v>
      </c>
      <c r="E11" s="17">
        <v>6.3941346640646102E-2</v>
      </c>
      <c r="F11" s="17">
        <v>7.39717874177164E-2</v>
      </c>
      <c r="G11" s="17">
        <v>0.11171542395742701</v>
      </c>
      <c r="H11" s="17">
        <v>0.12512901594422099</v>
      </c>
      <c r="I11" s="17">
        <v>0.10510144066402601</v>
      </c>
      <c r="J11" s="17">
        <v>7.6584370911860003E-2</v>
      </c>
    </row>
    <row r="12" spans="2:11" x14ac:dyDescent="0.35">
      <c r="B12" s="16"/>
      <c r="C12" s="16"/>
      <c r="D12" s="16"/>
      <c r="E12" s="16"/>
      <c r="F12" s="16"/>
      <c r="G12" s="16"/>
      <c r="H12" s="16"/>
      <c r="I12" s="16"/>
      <c r="J12" s="16"/>
    </row>
    <row r="13" spans="2:11" x14ac:dyDescent="0.35">
      <c r="B13" t="s">
        <v>98</v>
      </c>
    </row>
    <row r="14" spans="2:11" x14ac:dyDescent="0.35">
      <c r="B14" t="s">
        <v>99</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267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0.32391732893070602</v>
      </c>
      <c r="D9" s="17">
        <v>0.315169718595607</v>
      </c>
      <c r="E9" s="17">
        <v>0.32687473053032801</v>
      </c>
      <c r="F9" s="17"/>
      <c r="G9" s="17">
        <v>0.356198538672854</v>
      </c>
      <c r="H9" s="17">
        <v>0.38433931771006202</v>
      </c>
      <c r="I9" s="17">
        <v>0.340862377480038</v>
      </c>
      <c r="J9" s="17">
        <v>0.28349311602448701</v>
      </c>
      <c r="K9" s="17">
        <v>0.27417138140309</v>
      </c>
      <c r="L9" s="17">
        <v>0.31014136973763401</v>
      </c>
      <c r="M9" s="17"/>
      <c r="N9" s="17">
        <v>0.35606702739669499</v>
      </c>
      <c r="O9" s="17">
        <v>0.35729806889319599</v>
      </c>
      <c r="P9" s="17">
        <v>0.30420014344482699</v>
      </c>
      <c r="Q9" s="17">
        <v>0.26565046673953302</v>
      </c>
      <c r="R9" s="17">
        <v>0.318773766934764</v>
      </c>
      <c r="S9" s="17"/>
      <c r="T9" s="17">
        <v>0.36598565088906598</v>
      </c>
      <c r="U9" s="17">
        <v>0.352374277386243</v>
      </c>
      <c r="V9" s="17">
        <v>0.28385565662679302</v>
      </c>
      <c r="W9" s="17">
        <v>0.33315574493779798</v>
      </c>
      <c r="X9" s="17"/>
      <c r="Y9" s="17">
        <v>0.383604087785334</v>
      </c>
      <c r="Z9" s="17">
        <v>0.29438224157062198</v>
      </c>
      <c r="AA9" s="17">
        <v>0.36656353754161702</v>
      </c>
      <c r="AB9" s="17">
        <v>0.26367896281808301</v>
      </c>
      <c r="AC9" s="17">
        <v>0.27658490027210397</v>
      </c>
      <c r="AD9" s="17">
        <v>0.29687878397315898</v>
      </c>
      <c r="AE9" s="17"/>
      <c r="AF9" s="17">
        <v>0.30067280437313898</v>
      </c>
      <c r="AG9" s="17">
        <v>0.35341195138960602</v>
      </c>
      <c r="AH9" s="17"/>
      <c r="AI9" s="17">
        <v>0.25301308245865001</v>
      </c>
      <c r="AJ9" s="17">
        <v>0.32622552143677203</v>
      </c>
      <c r="AK9" s="17">
        <v>0.33407827152634501</v>
      </c>
      <c r="AL9" s="17">
        <v>0.29244236733514201</v>
      </c>
      <c r="AM9" s="17">
        <v>0.344697314204788</v>
      </c>
      <c r="AN9" s="17">
        <v>0.30267177786697202</v>
      </c>
      <c r="AO9" s="17">
        <v>0.41152089820612903</v>
      </c>
      <c r="AP9" s="17"/>
      <c r="AQ9" s="17">
        <v>0.440435184658787</v>
      </c>
      <c r="AR9" s="17">
        <v>0.180546423516318</v>
      </c>
      <c r="AS9" s="17"/>
      <c r="AT9" s="17">
        <v>0.53935142989358498</v>
      </c>
      <c r="AU9" s="17">
        <v>0.30138250995500299</v>
      </c>
      <c r="AV9" s="17">
        <v>0.21188071770913899</v>
      </c>
      <c r="AW9" s="17"/>
      <c r="AX9" s="17">
        <v>0.34074459109154998</v>
      </c>
      <c r="AY9" s="17">
        <v>0.317838972599092</v>
      </c>
      <c r="AZ9" s="17"/>
      <c r="BA9" s="17">
        <v>0.391706730489366</v>
      </c>
      <c r="BB9" s="17">
        <v>0.40496600137064298</v>
      </c>
      <c r="BC9" s="17">
        <v>0.36413998682701798</v>
      </c>
      <c r="BD9" s="17">
        <v>0.37265206012438501</v>
      </c>
      <c r="BE9" s="17">
        <v>5.7688329078510597E-2</v>
      </c>
      <c r="BF9" s="17"/>
      <c r="BG9" s="17">
        <v>0.40187286505680903</v>
      </c>
      <c r="BH9" s="17">
        <v>0.13746304384003899</v>
      </c>
    </row>
    <row r="10" spans="2:60" x14ac:dyDescent="0.35">
      <c r="B10" s="18" t="s">
        <v>247</v>
      </c>
      <c r="C10" s="17">
        <v>0.25382127377345998</v>
      </c>
      <c r="D10" s="17">
        <v>0.26442422896833101</v>
      </c>
      <c r="E10" s="17">
        <v>0.24771385167209001</v>
      </c>
      <c r="F10" s="17"/>
      <c r="G10" s="17">
        <v>0.28970233806012602</v>
      </c>
      <c r="H10" s="17">
        <v>0.24368291855690699</v>
      </c>
      <c r="I10" s="17">
        <v>0.28683979746951099</v>
      </c>
      <c r="J10" s="17">
        <v>0.26999678143896999</v>
      </c>
      <c r="K10" s="17">
        <v>0.21318642964184301</v>
      </c>
      <c r="L10" s="17">
        <v>0.235587445922042</v>
      </c>
      <c r="M10" s="17"/>
      <c r="N10" s="17">
        <v>0.24652508404311399</v>
      </c>
      <c r="O10" s="17">
        <v>0.24400051291934799</v>
      </c>
      <c r="P10" s="17">
        <v>0.25196945906115298</v>
      </c>
      <c r="Q10" s="17">
        <v>0.29313296672903499</v>
      </c>
      <c r="R10" s="17">
        <v>0.26255598821168102</v>
      </c>
      <c r="S10" s="17"/>
      <c r="T10" s="17">
        <v>0.27291692803428902</v>
      </c>
      <c r="U10" s="17">
        <v>0.201655680790508</v>
      </c>
      <c r="V10" s="17">
        <v>0.27081951792518399</v>
      </c>
      <c r="W10" s="17">
        <v>0.25852487392802498</v>
      </c>
      <c r="X10" s="17"/>
      <c r="Y10" s="17">
        <v>0.25003577415254002</v>
      </c>
      <c r="Z10" s="17">
        <v>0.26081266685507198</v>
      </c>
      <c r="AA10" s="17">
        <v>0.15558961812236899</v>
      </c>
      <c r="AB10" s="17">
        <v>0.28072437313342602</v>
      </c>
      <c r="AC10" s="17">
        <v>0.301680624451514</v>
      </c>
      <c r="AD10" s="17">
        <v>0.24659782726815599</v>
      </c>
      <c r="AE10" s="17"/>
      <c r="AF10" s="17">
        <v>0.25778042527123601</v>
      </c>
      <c r="AG10" s="17">
        <v>0.25211454007684198</v>
      </c>
      <c r="AH10" s="17"/>
      <c r="AI10" s="17">
        <v>0.25377452509069398</v>
      </c>
      <c r="AJ10" s="17">
        <v>0.24889330479194699</v>
      </c>
      <c r="AK10" s="17">
        <v>0.245992201942831</v>
      </c>
      <c r="AL10" s="17">
        <v>0.189997933235105</v>
      </c>
      <c r="AM10" s="17">
        <v>0.28001462538301602</v>
      </c>
      <c r="AN10" s="17">
        <v>0.30389000029449398</v>
      </c>
      <c r="AO10" s="17">
        <v>0.21311642762695801</v>
      </c>
      <c r="AP10" s="17"/>
      <c r="AQ10" s="17">
        <v>0.29269092351241299</v>
      </c>
      <c r="AR10" s="17">
        <v>0.221527403052455</v>
      </c>
      <c r="AS10" s="17"/>
      <c r="AT10" s="17">
        <v>0.27338308146708501</v>
      </c>
      <c r="AU10" s="17">
        <v>0.27183758073310499</v>
      </c>
      <c r="AV10" s="17">
        <v>0.23310039151036499</v>
      </c>
      <c r="AW10" s="17"/>
      <c r="AX10" s="17">
        <v>0.240455911310231</v>
      </c>
      <c r="AY10" s="17">
        <v>0.25864912008477098</v>
      </c>
      <c r="AZ10" s="17"/>
      <c r="BA10" s="17">
        <v>0.24342072542056001</v>
      </c>
      <c r="BB10" s="17">
        <v>0.294379424298986</v>
      </c>
      <c r="BC10" s="17">
        <v>0.28740154296282699</v>
      </c>
      <c r="BD10" s="17">
        <v>0.31492653246404401</v>
      </c>
      <c r="BE10" s="17">
        <v>7.4919033860057799E-2</v>
      </c>
      <c r="BF10" s="17"/>
      <c r="BG10" s="17">
        <v>0.28249172674623901</v>
      </c>
      <c r="BH10" s="17">
        <v>0.13570866725112399</v>
      </c>
    </row>
    <row r="11" spans="2:60" x14ac:dyDescent="0.35">
      <c r="B11" s="18" t="s">
        <v>248</v>
      </c>
      <c r="C11" s="17">
        <v>0.175364666950732</v>
      </c>
      <c r="D11" s="17">
        <v>0.17496954726600999</v>
      </c>
      <c r="E11" s="17">
        <v>0.177166521380376</v>
      </c>
      <c r="F11" s="17"/>
      <c r="G11" s="17">
        <v>0.15802152919457699</v>
      </c>
      <c r="H11" s="17">
        <v>0.15702080589294001</v>
      </c>
      <c r="I11" s="17">
        <v>0.16633388605544699</v>
      </c>
      <c r="J11" s="17">
        <v>0.20178650295528699</v>
      </c>
      <c r="K11" s="17">
        <v>0.20246287404604199</v>
      </c>
      <c r="L11" s="17">
        <v>0.16681435168362499</v>
      </c>
      <c r="M11" s="17"/>
      <c r="N11" s="17">
        <v>0.15400202201683899</v>
      </c>
      <c r="O11" s="17">
        <v>0.14934763332140499</v>
      </c>
      <c r="P11" s="17">
        <v>0.18934071661426399</v>
      </c>
      <c r="Q11" s="17">
        <v>0.21372342932688199</v>
      </c>
      <c r="R11" s="17">
        <v>0.181488057564132</v>
      </c>
      <c r="S11" s="17"/>
      <c r="T11" s="17">
        <v>0.178657928704996</v>
      </c>
      <c r="U11" s="17">
        <v>0.191310014847802</v>
      </c>
      <c r="V11" s="17">
        <v>0.176021782581466</v>
      </c>
      <c r="W11" s="17">
        <v>0.15811848769961101</v>
      </c>
      <c r="X11" s="17"/>
      <c r="Y11" s="17">
        <v>0.143470865828838</v>
      </c>
      <c r="Z11" s="17">
        <v>0.197323981526417</v>
      </c>
      <c r="AA11" s="17">
        <v>0.21579259866519701</v>
      </c>
      <c r="AB11" s="17">
        <v>0.15079635367102801</v>
      </c>
      <c r="AC11" s="17">
        <v>0.25964707283815802</v>
      </c>
      <c r="AD11" s="17">
        <v>0.188922325049143</v>
      </c>
      <c r="AE11" s="17"/>
      <c r="AF11" s="17">
        <v>0.199522563568311</v>
      </c>
      <c r="AG11" s="17">
        <v>0.14450158516306699</v>
      </c>
      <c r="AH11" s="17"/>
      <c r="AI11" s="17">
        <v>0.10002274754817</v>
      </c>
      <c r="AJ11" s="17">
        <v>0.17470892305052699</v>
      </c>
      <c r="AK11" s="17">
        <v>0.187238237222388</v>
      </c>
      <c r="AL11" s="17">
        <v>0.23609445841795901</v>
      </c>
      <c r="AM11" s="17">
        <v>0.15920420363307999</v>
      </c>
      <c r="AN11" s="17">
        <v>0.202477157371139</v>
      </c>
      <c r="AO11" s="17">
        <v>9.2038074088033106E-2</v>
      </c>
      <c r="AP11" s="17"/>
      <c r="AQ11" s="17">
        <v>0.13514571453910301</v>
      </c>
      <c r="AR11" s="17">
        <v>0.227881237551743</v>
      </c>
      <c r="AS11" s="17"/>
      <c r="AT11" s="17">
        <v>0.10183443843335099</v>
      </c>
      <c r="AU11" s="17">
        <v>0.18840261674415501</v>
      </c>
      <c r="AV11" s="17">
        <v>0.21663518014146199</v>
      </c>
      <c r="AW11" s="17"/>
      <c r="AX11" s="17">
        <v>0.18490977491046801</v>
      </c>
      <c r="AY11" s="17">
        <v>0.171916775853034</v>
      </c>
      <c r="AZ11" s="17"/>
      <c r="BA11" s="17">
        <v>0.11911692391808</v>
      </c>
      <c r="BB11" s="17">
        <v>0.15420763253713299</v>
      </c>
      <c r="BC11" s="17">
        <v>0.197477667175707</v>
      </c>
      <c r="BD11" s="17">
        <v>0.21855078012506099</v>
      </c>
      <c r="BE11" s="17">
        <v>0.22501469872656599</v>
      </c>
      <c r="BF11" s="17"/>
      <c r="BG11" s="17">
        <v>0.14602163603102</v>
      </c>
      <c r="BH11" s="17">
        <v>0.223377503037512</v>
      </c>
    </row>
    <row r="12" spans="2:60" x14ac:dyDescent="0.35">
      <c r="B12" s="18" t="s">
        <v>249</v>
      </c>
      <c r="C12" s="17">
        <v>0.14844773461970401</v>
      </c>
      <c r="D12" s="17">
        <v>0.18837949543862201</v>
      </c>
      <c r="E12" s="17">
        <v>0.11148601591726801</v>
      </c>
      <c r="F12" s="17"/>
      <c r="G12" s="17">
        <v>0.101343150283861</v>
      </c>
      <c r="H12" s="17">
        <v>0.14231428123947401</v>
      </c>
      <c r="I12" s="17">
        <v>0.10875028136267099</v>
      </c>
      <c r="J12" s="17">
        <v>0.13505550757045101</v>
      </c>
      <c r="K12" s="17">
        <v>0.21438276021906599</v>
      </c>
      <c r="L12" s="17">
        <v>0.17026016845563599</v>
      </c>
      <c r="M12" s="17"/>
      <c r="N12" s="17">
        <v>0.127015849388049</v>
      </c>
      <c r="O12" s="17">
        <v>0.123647587827089</v>
      </c>
      <c r="P12" s="17">
        <v>0.16360144482346001</v>
      </c>
      <c r="Q12" s="17">
        <v>0.18974576025222101</v>
      </c>
      <c r="R12" s="17">
        <v>0.16946473573092299</v>
      </c>
      <c r="S12" s="17"/>
      <c r="T12" s="17">
        <v>8.9815857855849293E-2</v>
      </c>
      <c r="U12" s="17">
        <v>0.14547796062822799</v>
      </c>
      <c r="V12" s="17">
        <v>0.16322901525552799</v>
      </c>
      <c r="W12" s="17">
        <v>0.16909747016777599</v>
      </c>
      <c r="X12" s="17"/>
      <c r="Y12" s="17">
        <v>0.11807600174128099</v>
      </c>
      <c r="Z12" s="17">
        <v>0.162884780361259</v>
      </c>
      <c r="AA12" s="17">
        <v>0.131859090035789</v>
      </c>
      <c r="AB12" s="17">
        <v>0.20650648851866499</v>
      </c>
      <c r="AC12" s="17">
        <v>0.11055475829695199</v>
      </c>
      <c r="AD12" s="17">
        <v>0.145247170977368</v>
      </c>
      <c r="AE12" s="17"/>
      <c r="AF12" s="17">
        <v>0.14647306429299001</v>
      </c>
      <c r="AG12" s="17">
        <v>0.15150996376245601</v>
      </c>
      <c r="AH12" s="17"/>
      <c r="AI12" s="17">
        <v>0.131260292427968</v>
      </c>
      <c r="AJ12" s="17">
        <v>0.14541573064329</v>
      </c>
      <c r="AK12" s="17">
        <v>0.13230216238643799</v>
      </c>
      <c r="AL12" s="17">
        <v>0.165903282007165</v>
      </c>
      <c r="AM12" s="17">
        <v>0.161495744463626</v>
      </c>
      <c r="AN12" s="17">
        <v>0.13523086478482099</v>
      </c>
      <c r="AO12" s="17">
        <v>0.18834181182246801</v>
      </c>
      <c r="AP12" s="17"/>
      <c r="AQ12" s="17">
        <v>5.1041501217839999E-2</v>
      </c>
      <c r="AR12" s="17">
        <v>0.27452280158762798</v>
      </c>
      <c r="AS12" s="17"/>
      <c r="AT12" s="17">
        <v>2.9268779251486101E-2</v>
      </c>
      <c r="AU12" s="17">
        <v>0.117752330234402</v>
      </c>
      <c r="AV12" s="17">
        <v>0.28149405212223499</v>
      </c>
      <c r="AW12" s="17"/>
      <c r="AX12" s="17">
        <v>0.122928348119025</v>
      </c>
      <c r="AY12" s="17">
        <v>0.157665866662376</v>
      </c>
      <c r="AZ12" s="17"/>
      <c r="BA12" s="17">
        <v>0.148383018224469</v>
      </c>
      <c r="BB12" s="17">
        <v>8.1527983934390993E-2</v>
      </c>
      <c r="BC12" s="17">
        <v>8.3937916265515902E-2</v>
      </c>
      <c r="BD12" s="17">
        <v>6.7874329747245707E-2</v>
      </c>
      <c r="BE12" s="17">
        <v>0.54463680009153703</v>
      </c>
      <c r="BF12" s="17"/>
      <c r="BG12" s="17">
        <v>9.7123994919975198E-2</v>
      </c>
      <c r="BH12" s="17">
        <v>0.42388134055204502</v>
      </c>
    </row>
    <row r="13" spans="2:60" x14ac:dyDescent="0.35">
      <c r="B13" s="18" t="s">
        <v>114</v>
      </c>
      <c r="C13" s="19">
        <v>9.8448995725397795E-2</v>
      </c>
      <c r="D13" s="19">
        <v>5.7057009731430401E-2</v>
      </c>
      <c r="E13" s="19">
        <v>0.13675888049993901</v>
      </c>
      <c r="F13" s="19"/>
      <c r="G13" s="19">
        <v>9.4734443788581202E-2</v>
      </c>
      <c r="H13" s="19">
        <v>7.2642676600616601E-2</v>
      </c>
      <c r="I13" s="19">
        <v>9.7213657632331904E-2</v>
      </c>
      <c r="J13" s="19">
        <v>0.109668092010805</v>
      </c>
      <c r="K13" s="19">
        <v>9.5796554689959401E-2</v>
      </c>
      <c r="L13" s="19">
        <v>0.117196664201064</v>
      </c>
      <c r="M13" s="19"/>
      <c r="N13" s="19">
        <v>0.116390017155303</v>
      </c>
      <c r="O13" s="19">
        <v>0.12570619703896199</v>
      </c>
      <c r="P13" s="19">
        <v>9.0888236056295105E-2</v>
      </c>
      <c r="Q13" s="19">
        <v>3.7747376952329603E-2</v>
      </c>
      <c r="R13" s="19">
        <v>6.7717451558500896E-2</v>
      </c>
      <c r="S13" s="19"/>
      <c r="T13" s="19">
        <v>9.2623634515800204E-2</v>
      </c>
      <c r="U13" s="19">
        <v>0.10918206634722</v>
      </c>
      <c r="V13" s="19">
        <v>0.10607402761102799</v>
      </c>
      <c r="W13" s="19">
        <v>8.1103423266789307E-2</v>
      </c>
      <c r="X13" s="19"/>
      <c r="Y13" s="19">
        <v>0.104813270492007</v>
      </c>
      <c r="Z13" s="19">
        <v>8.4596329686630306E-2</v>
      </c>
      <c r="AA13" s="19">
        <v>0.13019515563502801</v>
      </c>
      <c r="AB13" s="19">
        <v>9.8293821858798106E-2</v>
      </c>
      <c r="AC13" s="19">
        <v>5.15326441412709E-2</v>
      </c>
      <c r="AD13" s="19">
        <v>0.12235389273217299</v>
      </c>
      <c r="AE13" s="19"/>
      <c r="AF13" s="19">
        <v>9.5551142494323907E-2</v>
      </c>
      <c r="AG13" s="19">
        <v>9.8461959608028907E-2</v>
      </c>
      <c r="AH13" s="19"/>
      <c r="AI13" s="19">
        <v>0.26192935247451798</v>
      </c>
      <c r="AJ13" s="19">
        <v>0.104756520077464</v>
      </c>
      <c r="AK13" s="19">
        <v>0.100389126921998</v>
      </c>
      <c r="AL13" s="19">
        <v>0.115561959004629</v>
      </c>
      <c r="AM13" s="19">
        <v>5.4588112315489698E-2</v>
      </c>
      <c r="AN13" s="19">
        <v>5.5730199682574401E-2</v>
      </c>
      <c r="AO13" s="19">
        <v>9.4982788256412001E-2</v>
      </c>
      <c r="AP13" s="19"/>
      <c r="AQ13" s="19">
        <v>8.0686676071856006E-2</v>
      </c>
      <c r="AR13" s="19">
        <v>9.5522134291856006E-2</v>
      </c>
      <c r="AS13" s="19"/>
      <c r="AT13" s="19">
        <v>5.6162270954492999E-2</v>
      </c>
      <c r="AU13" s="19">
        <v>0.120624962333335</v>
      </c>
      <c r="AV13" s="19">
        <v>5.68896585167981E-2</v>
      </c>
      <c r="AW13" s="19"/>
      <c r="AX13" s="19">
        <v>0.110961374568726</v>
      </c>
      <c r="AY13" s="19">
        <v>9.3929264800727594E-2</v>
      </c>
      <c r="AZ13" s="19"/>
      <c r="BA13" s="19">
        <v>9.7372601947524701E-2</v>
      </c>
      <c r="BB13" s="19">
        <v>6.4918957858846105E-2</v>
      </c>
      <c r="BC13" s="19">
        <v>6.7042886768932206E-2</v>
      </c>
      <c r="BD13" s="19">
        <v>2.5996297539263101E-2</v>
      </c>
      <c r="BE13" s="19">
        <v>9.7741138243327794E-2</v>
      </c>
      <c r="BF13" s="19"/>
      <c r="BG13" s="19">
        <v>7.2489777245956802E-2</v>
      </c>
      <c r="BH13" s="19">
        <v>7.9569445319279897E-2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268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0.26511869597912202</v>
      </c>
      <c r="D9" s="17">
        <v>0.26732165046281198</v>
      </c>
      <c r="E9" s="17">
        <v>0.26398412860834403</v>
      </c>
      <c r="F9" s="17"/>
      <c r="G9" s="17">
        <v>0.292946621735657</v>
      </c>
      <c r="H9" s="17">
        <v>0.27761509913774202</v>
      </c>
      <c r="I9" s="17">
        <v>0.30843485324202302</v>
      </c>
      <c r="J9" s="17">
        <v>0.239219478459057</v>
      </c>
      <c r="K9" s="17">
        <v>0.223389171073302</v>
      </c>
      <c r="L9" s="17">
        <v>0.25677173374876</v>
      </c>
      <c r="M9" s="17"/>
      <c r="N9" s="17">
        <v>0.29423092312060101</v>
      </c>
      <c r="O9" s="17">
        <v>0.29648180604013302</v>
      </c>
      <c r="P9" s="17">
        <v>0.230695016433933</v>
      </c>
      <c r="Q9" s="17">
        <v>0.24391787603035101</v>
      </c>
      <c r="R9" s="17">
        <v>0.27216563076973099</v>
      </c>
      <c r="S9" s="17"/>
      <c r="T9" s="17">
        <v>0.301201648985434</v>
      </c>
      <c r="U9" s="17">
        <v>0.27111966003670401</v>
      </c>
      <c r="V9" s="17">
        <v>0.25076492891709801</v>
      </c>
      <c r="W9" s="17">
        <v>0.25716019694331199</v>
      </c>
      <c r="X9" s="17"/>
      <c r="Y9" s="17">
        <v>0.30982843428566598</v>
      </c>
      <c r="Z9" s="17">
        <v>0.23498282141479199</v>
      </c>
      <c r="AA9" s="17">
        <v>0.32428758430741</v>
      </c>
      <c r="AB9" s="17">
        <v>0.23009878186445401</v>
      </c>
      <c r="AC9" s="17">
        <v>0.189812592512411</v>
      </c>
      <c r="AD9" s="17">
        <v>0.25892158347027799</v>
      </c>
      <c r="AE9" s="17"/>
      <c r="AF9" s="17">
        <v>0.26147696441604801</v>
      </c>
      <c r="AG9" s="17">
        <v>0.27200894454291502</v>
      </c>
      <c r="AH9" s="17"/>
      <c r="AI9" s="17">
        <v>0.205415741272163</v>
      </c>
      <c r="AJ9" s="17">
        <v>0.27569171821262101</v>
      </c>
      <c r="AK9" s="17">
        <v>0.26683923255390701</v>
      </c>
      <c r="AL9" s="17">
        <v>0.25679069724734899</v>
      </c>
      <c r="AM9" s="17">
        <v>0.26769438924437899</v>
      </c>
      <c r="AN9" s="17">
        <v>0.27198775066363401</v>
      </c>
      <c r="AO9" s="17">
        <v>0.29163186259761398</v>
      </c>
      <c r="AP9" s="17"/>
      <c r="AQ9" s="17">
        <v>0.338236234527027</v>
      </c>
      <c r="AR9" s="17">
        <v>0.183383092305552</v>
      </c>
      <c r="AS9" s="17"/>
      <c r="AT9" s="17">
        <v>0.33864294954767998</v>
      </c>
      <c r="AU9" s="17">
        <v>0.26296335411867999</v>
      </c>
      <c r="AV9" s="17">
        <v>0.21850863888550701</v>
      </c>
      <c r="AW9" s="17"/>
      <c r="AX9" s="17">
        <v>0.27015772624987799</v>
      </c>
      <c r="AY9" s="17">
        <v>0.26329849366345898</v>
      </c>
      <c r="AZ9" s="17"/>
      <c r="BA9" s="17">
        <v>0.273065604779897</v>
      </c>
      <c r="BB9" s="17">
        <v>0.30081103513207802</v>
      </c>
      <c r="BC9" s="17">
        <v>0.33435788887474899</v>
      </c>
      <c r="BD9" s="17">
        <v>0.27746637244387601</v>
      </c>
      <c r="BE9" s="17">
        <v>5.2184716990129602E-2</v>
      </c>
      <c r="BF9" s="17"/>
      <c r="BG9" s="17">
        <v>0.29433855267556103</v>
      </c>
      <c r="BH9" s="17">
        <v>0.10924455605525001</v>
      </c>
    </row>
    <row r="10" spans="2:60" x14ac:dyDescent="0.35">
      <c r="B10" s="18" t="s">
        <v>247</v>
      </c>
      <c r="C10" s="17">
        <v>0.30232331348453401</v>
      </c>
      <c r="D10" s="17">
        <v>0.29427600985396402</v>
      </c>
      <c r="E10" s="17">
        <v>0.30846937754845999</v>
      </c>
      <c r="F10" s="17"/>
      <c r="G10" s="17">
        <v>0.30592818511359698</v>
      </c>
      <c r="H10" s="17">
        <v>0.31819742674985502</v>
      </c>
      <c r="I10" s="17">
        <v>0.29830039670703601</v>
      </c>
      <c r="J10" s="17">
        <v>0.26932882546230003</v>
      </c>
      <c r="K10" s="17">
        <v>0.28040925674845701</v>
      </c>
      <c r="L10" s="17">
        <v>0.33205829442719897</v>
      </c>
      <c r="M10" s="17"/>
      <c r="N10" s="17">
        <v>0.281047069530868</v>
      </c>
      <c r="O10" s="17">
        <v>0.287163880851112</v>
      </c>
      <c r="P10" s="17">
        <v>0.31258551766951298</v>
      </c>
      <c r="Q10" s="17">
        <v>0.36441884616808101</v>
      </c>
      <c r="R10" s="17">
        <v>0.28733071930003801</v>
      </c>
      <c r="S10" s="17"/>
      <c r="T10" s="17">
        <v>0.31254468190059398</v>
      </c>
      <c r="U10" s="17">
        <v>0.27165096056995303</v>
      </c>
      <c r="V10" s="17">
        <v>0.29448230058653801</v>
      </c>
      <c r="W10" s="17">
        <v>0.33422537510047201</v>
      </c>
      <c r="X10" s="17"/>
      <c r="Y10" s="17">
        <v>0.288349443083531</v>
      </c>
      <c r="Z10" s="17">
        <v>0.319519760876526</v>
      </c>
      <c r="AA10" s="17">
        <v>0.22095115126688</v>
      </c>
      <c r="AB10" s="17">
        <v>0.325261077573747</v>
      </c>
      <c r="AC10" s="17">
        <v>0.29828263628129797</v>
      </c>
      <c r="AD10" s="17">
        <v>0.29023825930159403</v>
      </c>
      <c r="AE10" s="17"/>
      <c r="AF10" s="17">
        <v>0.306003181397424</v>
      </c>
      <c r="AG10" s="17">
        <v>0.29792119573289699</v>
      </c>
      <c r="AH10" s="17"/>
      <c r="AI10" s="17">
        <v>0.231619501716742</v>
      </c>
      <c r="AJ10" s="17">
        <v>0.28704488755489199</v>
      </c>
      <c r="AK10" s="17">
        <v>0.29061093756629502</v>
      </c>
      <c r="AL10" s="17">
        <v>0.26713478712671002</v>
      </c>
      <c r="AM10" s="17">
        <v>0.32788443936115402</v>
      </c>
      <c r="AN10" s="17">
        <v>0.378791247841823</v>
      </c>
      <c r="AO10" s="17">
        <v>0.35148539878970803</v>
      </c>
      <c r="AP10" s="17"/>
      <c r="AQ10" s="17">
        <v>0.35458992286315999</v>
      </c>
      <c r="AR10" s="17">
        <v>0.24048633596032801</v>
      </c>
      <c r="AS10" s="17"/>
      <c r="AT10" s="17">
        <v>0.37234571314046999</v>
      </c>
      <c r="AU10" s="17">
        <v>0.31813191200781699</v>
      </c>
      <c r="AV10" s="17">
        <v>0.25162983673945399</v>
      </c>
      <c r="AW10" s="17"/>
      <c r="AX10" s="17">
        <v>0.305403247492195</v>
      </c>
      <c r="AY10" s="17">
        <v>0.30121077739889701</v>
      </c>
      <c r="AZ10" s="17"/>
      <c r="BA10" s="17">
        <v>0.29209076736265199</v>
      </c>
      <c r="BB10" s="17">
        <v>0.37384230773896598</v>
      </c>
      <c r="BC10" s="17">
        <v>0.342445528385456</v>
      </c>
      <c r="BD10" s="17">
        <v>0.29215215099077702</v>
      </c>
      <c r="BE10" s="17">
        <v>9.51457689500841E-2</v>
      </c>
      <c r="BF10" s="17"/>
      <c r="BG10" s="17">
        <v>0.354771224531301</v>
      </c>
      <c r="BH10" s="17">
        <v>0.14504398383758799</v>
      </c>
    </row>
    <row r="11" spans="2:60" x14ac:dyDescent="0.35">
      <c r="B11" s="18" t="s">
        <v>248</v>
      </c>
      <c r="C11" s="17">
        <v>0.26176312334595703</v>
      </c>
      <c r="D11" s="17">
        <v>0.27003049356105402</v>
      </c>
      <c r="E11" s="17">
        <v>0.25668890960921598</v>
      </c>
      <c r="F11" s="17"/>
      <c r="G11" s="17">
        <v>0.23930548784851899</v>
      </c>
      <c r="H11" s="17">
        <v>0.26240291486705503</v>
      </c>
      <c r="I11" s="17">
        <v>0.24582237359574199</v>
      </c>
      <c r="J11" s="17">
        <v>0.29801205519373503</v>
      </c>
      <c r="K11" s="17">
        <v>0.24255702111005301</v>
      </c>
      <c r="L11" s="17">
        <v>0.27445596192635902</v>
      </c>
      <c r="M11" s="17"/>
      <c r="N11" s="17">
        <v>0.24813298350363999</v>
      </c>
      <c r="O11" s="17">
        <v>0.22695376887621799</v>
      </c>
      <c r="P11" s="17">
        <v>0.29172445618804099</v>
      </c>
      <c r="Q11" s="17">
        <v>0.253372855213017</v>
      </c>
      <c r="R11" s="17">
        <v>0.28018027766678999</v>
      </c>
      <c r="S11" s="17"/>
      <c r="T11" s="17">
        <v>0.266334937889317</v>
      </c>
      <c r="U11" s="17">
        <v>0.282311706806536</v>
      </c>
      <c r="V11" s="17">
        <v>0.26695792407033397</v>
      </c>
      <c r="W11" s="17">
        <v>0.232376740107512</v>
      </c>
      <c r="X11" s="17"/>
      <c r="Y11" s="17">
        <v>0.23653302333804199</v>
      </c>
      <c r="Z11" s="17">
        <v>0.274761095932538</v>
      </c>
      <c r="AA11" s="17">
        <v>0.284866564828963</v>
      </c>
      <c r="AB11" s="17">
        <v>0.26202651680835398</v>
      </c>
      <c r="AC11" s="17">
        <v>0.39503503461369999</v>
      </c>
      <c r="AD11" s="17">
        <v>0.26916188088580401</v>
      </c>
      <c r="AE11" s="17"/>
      <c r="AF11" s="17">
        <v>0.26469011632864903</v>
      </c>
      <c r="AG11" s="17">
        <v>0.26259334146520402</v>
      </c>
      <c r="AH11" s="17"/>
      <c r="AI11" s="17">
        <v>0.23277527961555</v>
      </c>
      <c r="AJ11" s="17">
        <v>0.25312984978562197</v>
      </c>
      <c r="AK11" s="17">
        <v>0.27769232599711902</v>
      </c>
      <c r="AL11" s="17">
        <v>0.27751891683938801</v>
      </c>
      <c r="AM11" s="17">
        <v>0.27265685686835101</v>
      </c>
      <c r="AN11" s="17">
        <v>0.24110834341718701</v>
      </c>
      <c r="AO11" s="17">
        <v>0.204180246123256</v>
      </c>
      <c r="AP11" s="17"/>
      <c r="AQ11" s="17">
        <v>0.22382638278226599</v>
      </c>
      <c r="AR11" s="17">
        <v>0.31939210637915799</v>
      </c>
      <c r="AS11" s="17"/>
      <c r="AT11" s="17">
        <v>0.23209626905519201</v>
      </c>
      <c r="AU11" s="17">
        <v>0.26819305653202102</v>
      </c>
      <c r="AV11" s="17">
        <v>0.28611775961602798</v>
      </c>
      <c r="AW11" s="17"/>
      <c r="AX11" s="17">
        <v>0.28092934089407401</v>
      </c>
      <c r="AY11" s="17">
        <v>0.254839887784929</v>
      </c>
      <c r="AZ11" s="17"/>
      <c r="BA11" s="17">
        <v>0.24848401211787599</v>
      </c>
      <c r="BB11" s="17">
        <v>0.24769418400167201</v>
      </c>
      <c r="BC11" s="17">
        <v>0.25921015608292802</v>
      </c>
      <c r="BD11" s="17">
        <v>0.29531014143652501</v>
      </c>
      <c r="BE11" s="17">
        <v>0.325123738628187</v>
      </c>
      <c r="BF11" s="17"/>
      <c r="BG11" s="17">
        <v>0.24787843591490299</v>
      </c>
      <c r="BH11" s="17">
        <v>0.31757248438033397</v>
      </c>
    </row>
    <row r="12" spans="2:60" x14ac:dyDescent="0.35">
      <c r="B12" s="18" t="s">
        <v>249</v>
      </c>
      <c r="C12" s="17">
        <v>0.111881124915419</v>
      </c>
      <c r="D12" s="17">
        <v>0.129454320192498</v>
      </c>
      <c r="E12" s="17">
        <v>9.6127232293408499E-2</v>
      </c>
      <c r="F12" s="17"/>
      <c r="G12" s="17">
        <v>8.9919392589862299E-2</v>
      </c>
      <c r="H12" s="17">
        <v>0.108884435231309</v>
      </c>
      <c r="I12" s="17">
        <v>8.2709597841566604E-2</v>
      </c>
      <c r="J12" s="17">
        <v>0.101029236153216</v>
      </c>
      <c r="K12" s="17">
        <v>0.19873500776769501</v>
      </c>
      <c r="L12" s="17">
        <v>8.9829450913359504E-2</v>
      </c>
      <c r="M12" s="17"/>
      <c r="N12" s="17">
        <v>9.6054683450771602E-2</v>
      </c>
      <c r="O12" s="17">
        <v>0.10623233066016199</v>
      </c>
      <c r="P12" s="17">
        <v>0.119142447126255</v>
      </c>
      <c r="Q12" s="17">
        <v>0.12194429012899</v>
      </c>
      <c r="R12" s="17">
        <v>0.13598831099160799</v>
      </c>
      <c r="S12" s="17"/>
      <c r="T12" s="17">
        <v>8.10157948452601E-2</v>
      </c>
      <c r="U12" s="17">
        <v>0.113380025760823</v>
      </c>
      <c r="V12" s="17">
        <v>0.125902001896085</v>
      </c>
      <c r="W12" s="17">
        <v>0.110146542366826</v>
      </c>
      <c r="X12" s="17"/>
      <c r="Y12" s="17">
        <v>9.5843960913527704E-2</v>
      </c>
      <c r="Z12" s="17">
        <v>0.121148544293354</v>
      </c>
      <c r="AA12" s="17">
        <v>9.2470897154127402E-2</v>
      </c>
      <c r="AB12" s="17">
        <v>0.133401646043323</v>
      </c>
      <c r="AC12" s="17">
        <v>6.5337092451319898E-2</v>
      </c>
      <c r="AD12" s="17">
        <v>0.11759635638094</v>
      </c>
      <c r="AE12" s="17"/>
      <c r="AF12" s="17">
        <v>0.113890748341186</v>
      </c>
      <c r="AG12" s="17">
        <v>0.109225856854628</v>
      </c>
      <c r="AH12" s="17"/>
      <c r="AI12" s="17">
        <v>0.10507277199229099</v>
      </c>
      <c r="AJ12" s="17">
        <v>0.12189647460464501</v>
      </c>
      <c r="AK12" s="17">
        <v>0.10461129088111799</v>
      </c>
      <c r="AL12" s="17">
        <v>0.13195685511995001</v>
      </c>
      <c r="AM12" s="17">
        <v>0.111815143913926</v>
      </c>
      <c r="AN12" s="17">
        <v>8.4925279433839193E-2</v>
      </c>
      <c r="AO12" s="17">
        <v>0.101855432013768</v>
      </c>
      <c r="AP12" s="17"/>
      <c r="AQ12" s="17">
        <v>4.3091680688399699E-2</v>
      </c>
      <c r="AR12" s="17">
        <v>0.20469909472859299</v>
      </c>
      <c r="AS12" s="17"/>
      <c r="AT12" s="17">
        <v>3.78415887186885E-2</v>
      </c>
      <c r="AU12" s="17">
        <v>7.6635531694936199E-2</v>
      </c>
      <c r="AV12" s="17">
        <v>0.21438876176316399</v>
      </c>
      <c r="AW12" s="17"/>
      <c r="AX12" s="17">
        <v>8.8823216982849604E-2</v>
      </c>
      <c r="AY12" s="17">
        <v>0.120210119812869</v>
      </c>
      <c r="AZ12" s="17"/>
      <c r="BA12" s="17">
        <v>0.12964142367293199</v>
      </c>
      <c r="BB12" s="17">
        <v>5.88155075918552E-2</v>
      </c>
      <c r="BC12" s="17">
        <v>4.1992757639171797E-2</v>
      </c>
      <c r="BD12" s="17">
        <v>8.4696671285799302E-2</v>
      </c>
      <c r="BE12" s="17">
        <v>0.45061853937357299</v>
      </c>
      <c r="BF12" s="17"/>
      <c r="BG12" s="17">
        <v>7.5337849955360303E-2</v>
      </c>
      <c r="BH12" s="17">
        <v>0.35793703425304801</v>
      </c>
    </row>
    <row r="13" spans="2:60" x14ac:dyDescent="0.35">
      <c r="B13" s="18" t="s">
        <v>114</v>
      </c>
      <c r="C13" s="19">
        <v>5.8913742274967498E-2</v>
      </c>
      <c r="D13" s="19">
        <v>3.8917525929672903E-2</v>
      </c>
      <c r="E13" s="19">
        <v>7.4730351940571302E-2</v>
      </c>
      <c r="F13" s="19"/>
      <c r="G13" s="19">
        <v>7.19003127123653E-2</v>
      </c>
      <c r="H13" s="19">
        <v>3.29001240140403E-2</v>
      </c>
      <c r="I13" s="19">
        <v>6.4732778613632302E-2</v>
      </c>
      <c r="J13" s="19">
        <v>9.2410404731692902E-2</v>
      </c>
      <c r="K13" s="19">
        <v>5.4909543300493503E-2</v>
      </c>
      <c r="L13" s="19">
        <v>4.6884558984322103E-2</v>
      </c>
      <c r="M13" s="19"/>
      <c r="N13" s="19">
        <v>8.0534340394119802E-2</v>
      </c>
      <c r="O13" s="19">
        <v>8.3168213572374305E-2</v>
      </c>
      <c r="P13" s="19">
        <v>4.5852562582258699E-2</v>
      </c>
      <c r="Q13" s="19">
        <v>1.6346132459560202E-2</v>
      </c>
      <c r="R13" s="19">
        <v>2.4335061271833502E-2</v>
      </c>
      <c r="S13" s="19"/>
      <c r="T13" s="19">
        <v>3.8902936379394397E-2</v>
      </c>
      <c r="U13" s="19">
        <v>6.1537646825984602E-2</v>
      </c>
      <c r="V13" s="19">
        <v>6.1892844529944702E-2</v>
      </c>
      <c r="W13" s="19">
        <v>6.6091145481878194E-2</v>
      </c>
      <c r="X13" s="19"/>
      <c r="Y13" s="19">
        <v>6.9445138379232302E-2</v>
      </c>
      <c r="Z13" s="19">
        <v>4.9587777482791202E-2</v>
      </c>
      <c r="AA13" s="19">
        <v>7.7423802442619705E-2</v>
      </c>
      <c r="AB13" s="19">
        <v>4.9211977710122E-2</v>
      </c>
      <c r="AC13" s="19">
        <v>5.15326441412709E-2</v>
      </c>
      <c r="AD13" s="19">
        <v>6.4081919961383696E-2</v>
      </c>
      <c r="AE13" s="19"/>
      <c r="AF13" s="19">
        <v>5.3938989516693903E-2</v>
      </c>
      <c r="AG13" s="19">
        <v>5.8250661404355898E-2</v>
      </c>
      <c r="AH13" s="19"/>
      <c r="AI13" s="19">
        <v>0.22511670540325401</v>
      </c>
      <c r="AJ13" s="19">
        <v>6.2237069842219703E-2</v>
      </c>
      <c r="AK13" s="19">
        <v>6.0246213001561799E-2</v>
      </c>
      <c r="AL13" s="19">
        <v>6.6598743666602803E-2</v>
      </c>
      <c r="AM13" s="19">
        <v>1.9949170612190498E-2</v>
      </c>
      <c r="AN13" s="19">
        <v>2.31873786435179E-2</v>
      </c>
      <c r="AO13" s="19">
        <v>5.0847060475654203E-2</v>
      </c>
      <c r="AP13" s="19"/>
      <c r="AQ13" s="19">
        <v>4.0255779139147199E-2</v>
      </c>
      <c r="AR13" s="19">
        <v>5.2039370626369597E-2</v>
      </c>
      <c r="AS13" s="19"/>
      <c r="AT13" s="19">
        <v>1.9073479537968899E-2</v>
      </c>
      <c r="AU13" s="19">
        <v>7.4076145646546396E-2</v>
      </c>
      <c r="AV13" s="19">
        <v>2.9355002995847802E-2</v>
      </c>
      <c r="AW13" s="19"/>
      <c r="AX13" s="19">
        <v>5.4686468381002697E-2</v>
      </c>
      <c r="AY13" s="19">
        <v>6.0440721339847098E-2</v>
      </c>
      <c r="AZ13" s="19"/>
      <c r="BA13" s="19">
        <v>5.6718192066642303E-2</v>
      </c>
      <c r="BB13" s="19">
        <v>1.8836965535428098E-2</v>
      </c>
      <c r="BC13" s="19">
        <v>2.1993669017694902E-2</v>
      </c>
      <c r="BD13" s="19">
        <v>5.0374663843022999E-2</v>
      </c>
      <c r="BE13" s="19">
        <v>7.6927236058026205E-2</v>
      </c>
      <c r="BF13" s="19"/>
      <c r="BG13" s="19">
        <v>2.76739369228753E-2</v>
      </c>
      <c r="BH13" s="19">
        <v>7.0201941473780102E-2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269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0.42476467542546897</v>
      </c>
      <c r="D9" s="17">
        <v>0.42643423247119</v>
      </c>
      <c r="E9" s="17">
        <v>0.419405597522512</v>
      </c>
      <c r="F9" s="17"/>
      <c r="G9" s="17">
        <v>0.42955229116806898</v>
      </c>
      <c r="H9" s="17">
        <v>0.41878802374709201</v>
      </c>
      <c r="I9" s="17">
        <v>0.47176919636194797</v>
      </c>
      <c r="J9" s="17">
        <v>0.41397681313646101</v>
      </c>
      <c r="K9" s="17">
        <v>0.37975063955307797</v>
      </c>
      <c r="L9" s="17">
        <v>0.43374290761977302</v>
      </c>
      <c r="M9" s="17"/>
      <c r="N9" s="17">
        <v>0.42910364646011601</v>
      </c>
      <c r="O9" s="17">
        <v>0.45628562488289198</v>
      </c>
      <c r="P9" s="17">
        <v>0.40697601103480502</v>
      </c>
      <c r="Q9" s="17">
        <v>0.40989677551561499</v>
      </c>
      <c r="R9" s="17">
        <v>0.428504775797514</v>
      </c>
      <c r="S9" s="17"/>
      <c r="T9" s="17">
        <v>0.49285863248387601</v>
      </c>
      <c r="U9" s="17">
        <v>0.40272300470032402</v>
      </c>
      <c r="V9" s="17">
        <v>0.42140376927052697</v>
      </c>
      <c r="W9" s="17">
        <v>0.40094114655758101</v>
      </c>
      <c r="X9" s="17"/>
      <c r="Y9" s="17">
        <v>0.48591431265923002</v>
      </c>
      <c r="Z9" s="17">
        <v>0.38791864728759801</v>
      </c>
      <c r="AA9" s="17">
        <v>0.378645010984964</v>
      </c>
      <c r="AB9" s="17">
        <v>0.39462690824247798</v>
      </c>
      <c r="AC9" s="17">
        <v>0.51363612724619601</v>
      </c>
      <c r="AD9" s="17">
        <v>0.41268984531484398</v>
      </c>
      <c r="AE9" s="17"/>
      <c r="AF9" s="17">
        <v>0.414201919368619</v>
      </c>
      <c r="AG9" s="17">
        <v>0.44086044443054301</v>
      </c>
      <c r="AH9" s="17"/>
      <c r="AI9" s="17">
        <v>0.31775374671479001</v>
      </c>
      <c r="AJ9" s="17">
        <v>0.42589729300891499</v>
      </c>
      <c r="AK9" s="17">
        <v>0.42868068364668599</v>
      </c>
      <c r="AL9" s="17">
        <v>0.38915102537011198</v>
      </c>
      <c r="AM9" s="17">
        <v>0.451801741449259</v>
      </c>
      <c r="AN9" s="17">
        <v>0.459765758129561</v>
      </c>
      <c r="AO9" s="17">
        <v>0.43320721921703198</v>
      </c>
      <c r="AP9" s="17"/>
      <c r="AQ9" s="17">
        <v>0.57820397662171796</v>
      </c>
      <c r="AR9" s="17">
        <v>0.24970522619961899</v>
      </c>
      <c r="AS9" s="17"/>
      <c r="AT9" s="17">
        <v>0.65693947356836802</v>
      </c>
      <c r="AU9" s="17">
        <v>0.42090976705844901</v>
      </c>
      <c r="AV9" s="17">
        <v>0.27617931106336402</v>
      </c>
      <c r="AW9" s="17"/>
      <c r="AX9" s="17">
        <v>0.43072175616514002</v>
      </c>
      <c r="AY9" s="17">
        <v>0.422612854226879</v>
      </c>
      <c r="AZ9" s="17"/>
      <c r="BA9" s="17">
        <v>0.42371359282807403</v>
      </c>
      <c r="BB9" s="17">
        <v>0.54281093522919099</v>
      </c>
      <c r="BC9" s="17">
        <v>0.50057826686073303</v>
      </c>
      <c r="BD9" s="17">
        <v>0.41388816590837502</v>
      </c>
      <c r="BE9" s="17">
        <v>7.3544946847218198E-2</v>
      </c>
      <c r="BF9" s="17"/>
      <c r="BG9" s="17">
        <v>0.51502778501222402</v>
      </c>
      <c r="BH9" s="17">
        <v>0.15974783481614999</v>
      </c>
    </row>
    <row r="10" spans="2:60" x14ac:dyDescent="0.35">
      <c r="B10" s="18" t="s">
        <v>247</v>
      </c>
      <c r="C10" s="17">
        <v>0.273873367237633</v>
      </c>
      <c r="D10" s="17">
        <v>0.26700357916434397</v>
      </c>
      <c r="E10" s="17">
        <v>0.28466557974913198</v>
      </c>
      <c r="F10" s="17"/>
      <c r="G10" s="17">
        <v>0.28806703637453102</v>
      </c>
      <c r="H10" s="17">
        <v>0.29091104644140398</v>
      </c>
      <c r="I10" s="17">
        <v>0.25668072756726101</v>
      </c>
      <c r="J10" s="17">
        <v>0.24469177852821999</v>
      </c>
      <c r="K10" s="17">
        <v>0.25569884574381802</v>
      </c>
      <c r="L10" s="17">
        <v>0.30103802151773501</v>
      </c>
      <c r="M10" s="17"/>
      <c r="N10" s="17">
        <v>0.26715200949412199</v>
      </c>
      <c r="O10" s="17">
        <v>0.247179401289186</v>
      </c>
      <c r="P10" s="17">
        <v>0.29335286186936499</v>
      </c>
      <c r="Q10" s="17">
        <v>0.29033155354809798</v>
      </c>
      <c r="R10" s="17">
        <v>0.26362820983410101</v>
      </c>
      <c r="S10" s="17"/>
      <c r="T10" s="17">
        <v>0.240892441549241</v>
      </c>
      <c r="U10" s="17">
        <v>0.267505216596442</v>
      </c>
      <c r="V10" s="17">
        <v>0.25269672424939799</v>
      </c>
      <c r="W10" s="17">
        <v>0.33656825285042802</v>
      </c>
      <c r="X10" s="17"/>
      <c r="Y10" s="17">
        <v>0.24076079694197</v>
      </c>
      <c r="Z10" s="17">
        <v>0.29554907822412302</v>
      </c>
      <c r="AA10" s="17">
        <v>0.234644529548657</v>
      </c>
      <c r="AB10" s="17">
        <v>0.28923345038162701</v>
      </c>
      <c r="AC10" s="17">
        <v>0.228131108979231</v>
      </c>
      <c r="AD10" s="17">
        <v>0.29615929091034698</v>
      </c>
      <c r="AE10" s="17"/>
      <c r="AF10" s="17">
        <v>0.28344722570727798</v>
      </c>
      <c r="AG10" s="17">
        <v>0.26196429713404401</v>
      </c>
      <c r="AH10" s="17"/>
      <c r="AI10" s="17">
        <v>0.26171562597827502</v>
      </c>
      <c r="AJ10" s="17">
        <v>0.26896829488341401</v>
      </c>
      <c r="AK10" s="17">
        <v>0.28097192946465599</v>
      </c>
      <c r="AL10" s="17">
        <v>0.258058798227631</v>
      </c>
      <c r="AM10" s="17">
        <v>0.27340130712428101</v>
      </c>
      <c r="AN10" s="17">
        <v>0.29574298733274201</v>
      </c>
      <c r="AO10" s="17">
        <v>0.29046433458550602</v>
      </c>
      <c r="AP10" s="17"/>
      <c r="AQ10" s="17">
        <v>0.27138235498496099</v>
      </c>
      <c r="AR10" s="17">
        <v>0.28879896431650998</v>
      </c>
      <c r="AS10" s="17"/>
      <c r="AT10" s="17">
        <v>0.24161950780816899</v>
      </c>
      <c r="AU10" s="17">
        <v>0.28371412591591599</v>
      </c>
      <c r="AV10" s="17">
        <v>0.29513493699322801</v>
      </c>
      <c r="AW10" s="17"/>
      <c r="AX10" s="17">
        <v>0.26686951953261301</v>
      </c>
      <c r="AY10" s="17">
        <v>0.276403302389088</v>
      </c>
      <c r="AZ10" s="17"/>
      <c r="BA10" s="17">
        <v>0.25886894525453502</v>
      </c>
      <c r="BB10" s="17">
        <v>0.28970832660533602</v>
      </c>
      <c r="BC10" s="17">
        <v>0.30923711936321902</v>
      </c>
      <c r="BD10" s="17">
        <v>0.26867388169155498</v>
      </c>
      <c r="BE10" s="17">
        <v>0.15755563096588901</v>
      </c>
      <c r="BF10" s="17"/>
      <c r="BG10" s="17">
        <v>0.28251408408578499</v>
      </c>
      <c r="BH10" s="17">
        <v>0.18569990880703799</v>
      </c>
    </row>
    <row r="11" spans="2:60" x14ac:dyDescent="0.35">
      <c r="B11" s="18" t="s">
        <v>248</v>
      </c>
      <c r="C11" s="17">
        <v>0.16198193866449001</v>
      </c>
      <c r="D11" s="17">
        <v>0.17941190337385099</v>
      </c>
      <c r="E11" s="17">
        <v>0.146653679518571</v>
      </c>
      <c r="F11" s="17"/>
      <c r="G11" s="17">
        <v>0.16803083227128901</v>
      </c>
      <c r="H11" s="17">
        <v>0.186658816762274</v>
      </c>
      <c r="I11" s="17">
        <v>0.13488510846587901</v>
      </c>
      <c r="J11" s="17">
        <v>0.17900104761153399</v>
      </c>
      <c r="K11" s="17">
        <v>0.17146542663451</v>
      </c>
      <c r="L11" s="17">
        <v>0.13841882265137001</v>
      </c>
      <c r="M11" s="17"/>
      <c r="N11" s="17">
        <v>0.157657151149563</v>
      </c>
      <c r="O11" s="17">
        <v>0.15591613202339299</v>
      </c>
      <c r="P11" s="17">
        <v>0.16707794078334601</v>
      </c>
      <c r="Q11" s="17">
        <v>0.17925995114491899</v>
      </c>
      <c r="R11" s="17">
        <v>0.168525824925262</v>
      </c>
      <c r="S11" s="17"/>
      <c r="T11" s="17">
        <v>0.153507010587111</v>
      </c>
      <c r="U11" s="17">
        <v>0.16768196541574501</v>
      </c>
      <c r="V11" s="17">
        <v>0.18139953132599301</v>
      </c>
      <c r="W11" s="17">
        <v>0.13210049237437901</v>
      </c>
      <c r="X11" s="17"/>
      <c r="Y11" s="17">
        <v>0.14173270293639101</v>
      </c>
      <c r="Z11" s="17">
        <v>0.17701477226798301</v>
      </c>
      <c r="AA11" s="17">
        <v>0.22386842749939001</v>
      </c>
      <c r="AB11" s="17">
        <v>0.17333588597416499</v>
      </c>
      <c r="AC11" s="17">
        <v>0.14136302718198299</v>
      </c>
      <c r="AD11" s="17">
        <v>0.13883887946812401</v>
      </c>
      <c r="AE11" s="17"/>
      <c r="AF11" s="17">
        <v>0.17365668668232701</v>
      </c>
      <c r="AG11" s="17">
        <v>0.14853416900834501</v>
      </c>
      <c r="AH11" s="17"/>
      <c r="AI11" s="17">
        <v>0.169133780120685</v>
      </c>
      <c r="AJ11" s="17">
        <v>0.15921380074338401</v>
      </c>
      <c r="AK11" s="17">
        <v>0.159350615654033</v>
      </c>
      <c r="AL11" s="17">
        <v>0.20045022317262501</v>
      </c>
      <c r="AM11" s="17">
        <v>0.15932673132460701</v>
      </c>
      <c r="AN11" s="17">
        <v>0.159785275073831</v>
      </c>
      <c r="AO11" s="17">
        <v>6.7673729260301102E-2</v>
      </c>
      <c r="AP11" s="17"/>
      <c r="AQ11" s="17">
        <v>8.4620686298373798E-2</v>
      </c>
      <c r="AR11" s="17">
        <v>0.24918994661353899</v>
      </c>
      <c r="AS11" s="17"/>
      <c r="AT11" s="17">
        <v>6.6608991527784198E-2</v>
      </c>
      <c r="AU11" s="17">
        <v>0.1663140878845</v>
      </c>
      <c r="AV11" s="17">
        <v>0.235115815177804</v>
      </c>
      <c r="AW11" s="17"/>
      <c r="AX11" s="17">
        <v>0.162861961246106</v>
      </c>
      <c r="AY11" s="17">
        <v>0.161664056243702</v>
      </c>
      <c r="AZ11" s="17"/>
      <c r="BA11" s="17">
        <v>0.15661613424207599</v>
      </c>
      <c r="BB11" s="17">
        <v>0.109957960390605</v>
      </c>
      <c r="BC11" s="17">
        <v>0.146982378242418</v>
      </c>
      <c r="BD11" s="17">
        <v>0.21505503634432199</v>
      </c>
      <c r="BE11" s="17">
        <v>0.33075810679712597</v>
      </c>
      <c r="BF11" s="17"/>
      <c r="BG11" s="17">
        <v>0.120842427053167</v>
      </c>
      <c r="BH11" s="17">
        <v>0.30145257561181898</v>
      </c>
    </row>
    <row r="12" spans="2:60" x14ac:dyDescent="0.35">
      <c r="B12" s="18" t="s">
        <v>249</v>
      </c>
      <c r="C12" s="17">
        <v>7.5438672031762702E-2</v>
      </c>
      <c r="D12" s="17">
        <v>8.8179672483852403E-2</v>
      </c>
      <c r="E12" s="17">
        <v>6.4519953268047006E-2</v>
      </c>
      <c r="F12" s="17"/>
      <c r="G12" s="17">
        <v>5.7748978471395901E-2</v>
      </c>
      <c r="H12" s="17">
        <v>5.8000355453722098E-2</v>
      </c>
      <c r="I12" s="17">
        <v>6.1954273194428297E-2</v>
      </c>
      <c r="J12" s="17">
        <v>6.9542642729331694E-2</v>
      </c>
      <c r="K12" s="17">
        <v>0.12130157376651</v>
      </c>
      <c r="L12" s="17">
        <v>7.9454875269016595E-2</v>
      </c>
      <c r="M12" s="17"/>
      <c r="N12" s="17">
        <v>5.5070165994851698E-2</v>
      </c>
      <c r="O12" s="17">
        <v>5.0502427656522297E-2</v>
      </c>
      <c r="P12" s="17">
        <v>8.7265626116029796E-2</v>
      </c>
      <c r="Q12" s="17">
        <v>0.10570348248783699</v>
      </c>
      <c r="R12" s="17">
        <v>0.110152056893515</v>
      </c>
      <c r="S12" s="17"/>
      <c r="T12" s="17">
        <v>5.8000180589050598E-2</v>
      </c>
      <c r="U12" s="17">
        <v>8.9462773689683903E-2</v>
      </c>
      <c r="V12" s="17">
        <v>7.8322930445823599E-2</v>
      </c>
      <c r="W12" s="17">
        <v>7.1031037204075595E-2</v>
      </c>
      <c r="X12" s="17"/>
      <c r="Y12" s="17">
        <v>5.6903714616659801E-2</v>
      </c>
      <c r="Z12" s="17">
        <v>8.7225685253318905E-2</v>
      </c>
      <c r="AA12" s="17">
        <v>6.9254504891720498E-2</v>
      </c>
      <c r="AB12" s="17">
        <v>8.2115054681341407E-2</v>
      </c>
      <c r="AC12" s="17">
        <v>6.5337092451319898E-2</v>
      </c>
      <c r="AD12" s="17">
        <v>8.4221063332468593E-2</v>
      </c>
      <c r="AE12" s="17"/>
      <c r="AF12" s="17">
        <v>7.0850795129222002E-2</v>
      </c>
      <c r="AG12" s="17">
        <v>8.1725166673758495E-2</v>
      </c>
      <c r="AH12" s="17"/>
      <c r="AI12" s="17">
        <v>3.4741528042389898E-2</v>
      </c>
      <c r="AJ12" s="17">
        <v>7.5399726031819603E-2</v>
      </c>
      <c r="AK12" s="17">
        <v>6.2791510810480705E-2</v>
      </c>
      <c r="AL12" s="17">
        <v>8.1410597053511002E-2</v>
      </c>
      <c r="AM12" s="17">
        <v>8.9151839305715797E-2</v>
      </c>
      <c r="AN12" s="17">
        <v>6.2773043235980902E-2</v>
      </c>
      <c r="AO12" s="17">
        <v>0.15780765646150699</v>
      </c>
      <c r="AP12" s="17"/>
      <c r="AQ12" s="17">
        <v>1.8088183508699798E-2</v>
      </c>
      <c r="AR12" s="17">
        <v>0.154389947138416</v>
      </c>
      <c r="AS12" s="17"/>
      <c r="AT12" s="17">
        <v>1.0766590122706299E-2</v>
      </c>
      <c r="AU12" s="17">
        <v>5.2513087219539401E-2</v>
      </c>
      <c r="AV12" s="17">
        <v>0.15554367190464</v>
      </c>
      <c r="AW12" s="17"/>
      <c r="AX12" s="17">
        <v>7.7234358872143805E-2</v>
      </c>
      <c r="AY12" s="17">
        <v>7.4790032676679399E-2</v>
      </c>
      <c r="AZ12" s="17"/>
      <c r="BA12" s="17">
        <v>7.5746438800005395E-2</v>
      </c>
      <c r="BB12" s="17">
        <v>3.3215109606653297E-2</v>
      </c>
      <c r="BC12" s="17">
        <v>1.43156437901031E-2</v>
      </c>
      <c r="BD12" s="17">
        <v>7.2797641221451395E-2</v>
      </c>
      <c r="BE12" s="17">
        <v>0.36350264885337502</v>
      </c>
      <c r="BF12" s="17"/>
      <c r="BG12" s="17">
        <v>4.31368617136514E-2</v>
      </c>
      <c r="BH12" s="17">
        <v>0.28987223754672597</v>
      </c>
    </row>
    <row r="13" spans="2:60" x14ac:dyDescent="0.35">
      <c r="B13" s="18" t="s">
        <v>114</v>
      </c>
      <c r="C13" s="19">
        <v>6.3941346640646102E-2</v>
      </c>
      <c r="D13" s="19">
        <v>3.8970612506762002E-2</v>
      </c>
      <c r="E13" s="19">
        <v>8.47551899417371E-2</v>
      </c>
      <c r="F13" s="19"/>
      <c r="G13" s="19">
        <v>5.6600861714715303E-2</v>
      </c>
      <c r="H13" s="19">
        <v>4.5641757595507301E-2</v>
      </c>
      <c r="I13" s="19">
        <v>7.47106944104831E-2</v>
      </c>
      <c r="J13" s="19">
        <v>9.2787717994453497E-2</v>
      </c>
      <c r="K13" s="19">
        <v>7.1783514302083795E-2</v>
      </c>
      <c r="L13" s="19">
        <v>4.7345372942105599E-2</v>
      </c>
      <c r="M13" s="19"/>
      <c r="N13" s="19">
        <v>9.1017026901346706E-2</v>
      </c>
      <c r="O13" s="19">
        <v>9.0116414148006294E-2</v>
      </c>
      <c r="P13" s="19">
        <v>4.5327560196453703E-2</v>
      </c>
      <c r="Q13" s="19">
        <v>1.4808237303530499E-2</v>
      </c>
      <c r="R13" s="19">
        <v>2.9189132549608001E-2</v>
      </c>
      <c r="S13" s="19"/>
      <c r="T13" s="19">
        <v>5.47417347907211E-2</v>
      </c>
      <c r="U13" s="19">
        <v>7.2627039597804602E-2</v>
      </c>
      <c r="V13" s="19">
        <v>6.6177044708259095E-2</v>
      </c>
      <c r="W13" s="19">
        <v>5.9359071013536803E-2</v>
      </c>
      <c r="X13" s="19"/>
      <c r="Y13" s="19">
        <v>7.4688472845750295E-2</v>
      </c>
      <c r="Z13" s="19">
        <v>5.2291816966977898E-2</v>
      </c>
      <c r="AA13" s="19">
        <v>9.3587527075268601E-2</v>
      </c>
      <c r="AB13" s="19">
        <v>6.0688700720388601E-2</v>
      </c>
      <c r="AC13" s="19">
        <v>5.15326441412709E-2</v>
      </c>
      <c r="AD13" s="19">
        <v>6.8090920974216096E-2</v>
      </c>
      <c r="AE13" s="19"/>
      <c r="AF13" s="19">
        <v>5.7843373112554199E-2</v>
      </c>
      <c r="AG13" s="19">
        <v>6.6915922753309307E-2</v>
      </c>
      <c r="AH13" s="19"/>
      <c r="AI13" s="19">
        <v>0.21665531914385999</v>
      </c>
      <c r="AJ13" s="19">
        <v>7.0520885332467503E-2</v>
      </c>
      <c r="AK13" s="19">
        <v>6.8205260424143793E-2</v>
      </c>
      <c r="AL13" s="19">
        <v>7.0929356176121505E-2</v>
      </c>
      <c r="AM13" s="19">
        <v>2.63183807961377E-2</v>
      </c>
      <c r="AN13" s="19">
        <v>2.19329362278845E-2</v>
      </c>
      <c r="AO13" s="19">
        <v>5.0847060475654203E-2</v>
      </c>
      <c r="AP13" s="19"/>
      <c r="AQ13" s="19">
        <v>4.7704798586246801E-2</v>
      </c>
      <c r="AR13" s="19">
        <v>5.7915915731917803E-2</v>
      </c>
      <c r="AS13" s="19"/>
      <c r="AT13" s="19">
        <v>2.4065436972972899E-2</v>
      </c>
      <c r="AU13" s="19">
        <v>7.6548931921595606E-2</v>
      </c>
      <c r="AV13" s="19">
        <v>3.8026264860965497E-2</v>
      </c>
      <c r="AW13" s="19"/>
      <c r="AX13" s="19">
        <v>6.2312404183996903E-2</v>
      </c>
      <c r="AY13" s="19">
        <v>6.4529754463651903E-2</v>
      </c>
      <c r="AZ13" s="19"/>
      <c r="BA13" s="19">
        <v>8.5054888875309598E-2</v>
      </c>
      <c r="BB13" s="19">
        <v>2.4307668168215699E-2</v>
      </c>
      <c r="BC13" s="19">
        <v>2.8886591743526702E-2</v>
      </c>
      <c r="BD13" s="19">
        <v>2.9585274834296502E-2</v>
      </c>
      <c r="BE13" s="19">
        <v>7.4638666536391396E-2</v>
      </c>
      <c r="BF13" s="19"/>
      <c r="BG13" s="19">
        <v>3.8478842135172303E-2</v>
      </c>
      <c r="BH13" s="19">
        <v>6.3227443218267301E-2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0.49659883159011797</v>
      </c>
      <c r="D9" s="17">
        <v>0.513528580050998</v>
      </c>
      <c r="E9" s="17">
        <v>0.47969782072724099</v>
      </c>
      <c r="F9" s="17"/>
      <c r="G9" s="17">
        <v>0.501794670751468</v>
      </c>
      <c r="H9" s="17">
        <v>0.46137077378194202</v>
      </c>
      <c r="I9" s="17">
        <v>0.47803678105050401</v>
      </c>
      <c r="J9" s="17">
        <v>0.43461467891317801</v>
      </c>
      <c r="K9" s="17">
        <v>0.48776960751210302</v>
      </c>
      <c r="L9" s="17">
        <v>0.59205321987078596</v>
      </c>
      <c r="M9" s="17"/>
      <c r="N9" s="17">
        <v>0.45067261665312602</v>
      </c>
      <c r="O9" s="17">
        <v>0.52826913070498205</v>
      </c>
      <c r="P9" s="17">
        <v>0.47547180620724799</v>
      </c>
      <c r="Q9" s="17">
        <v>0.54047655559371399</v>
      </c>
      <c r="R9" s="17">
        <v>0.53669194221912597</v>
      </c>
      <c r="S9" s="17"/>
      <c r="T9" s="17">
        <v>0.494250456579921</v>
      </c>
      <c r="U9" s="17">
        <v>0.51495252043446305</v>
      </c>
      <c r="V9" s="17">
        <v>0.46866660800863302</v>
      </c>
      <c r="W9" s="17">
        <v>0.52682251437029104</v>
      </c>
      <c r="X9" s="17"/>
      <c r="Y9" s="17">
        <v>0.51981098809494897</v>
      </c>
      <c r="Z9" s="17">
        <v>0.474808755662328</v>
      </c>
      <c r="AA9" s="17">
        <v>0.54458906138930996</v>
      </c>
      <c r="AB9" s="17">
        <v>0.49400399927132399</v>
      </c>
      <c r="AC9" s="17">
        <v>0.70602029625281704</v>
      </c>
      <c r="AD9" s="17">
        <v>0.476095828415873</v>
      </c>
      <c r="AE9" s="17"/>
      <c r="AF9" s="17">
        <v>0.47761341413463898</v>
      </c>
      <c r="AG9" s="17">
        <v>0.524740277257708</v>
      </c>
      <c r="AH9" s="17"/>
      <c r="AI9" s="17">
        <v>0.35946726438093102</v>
      </c>
      <c r="AJ9" s="17">
        <v>0.442037380940981</v>
      </c>
      <c r="AK9" s="17">
        <v>0.50917483608704195</v>
      </c>
      <c r="AL9" s="17">
        <v>0.460729764925351</v>
      </c>
      <c r="AM9" s="17">
        <v>0.55894558980224895</v>
      </c>
      <c r="AN9" s="17">
        <v>0.56586673620792305</v>
      </c>
      <c r="AO9" s="17">
        <v>0.57633262319342504</v>
      </c>
      <c r="AP9" s="17"/>
      <c r="AQ9" s="17">
        <v>0.64659435814073596</v>
      </c>
      <c r="AR9" s="17">
        <v>0.33960691872652199</v>
      </c>
      <c r="AS9" s="17"/>
      <c r="AT9" s="17">
        <v>0.74939761522382697</v>
      </c>
      <c r="AU9" s="17">
        <v>0.48207231272255102</v>
      </c>
      <c r="AV9" s="17">
        <v>0.368987963593091</v>
      </c>
      <c r="AW9" s="17"/>
      <c r="AX9" s="17">
        <v>0.49966244644294</v>
      </c>
      <c r="AY9" s="17">
        <v>0.495492190321903</v>
      </c>
      <c r="AZ9" s="17"/>
      <c r="BA9" s="17">
        <v>0.49305735896233199</v>
      </c>
      <c r="BB9" s="17">
        <v>0.621013441212938</v>
      </c>
      <c r="BC9" s="17">
        <v>0.59276094888376596</v>
      </c>
      <c r="BD9" s="17">
        <v>0.37621272703396702</v>
      </c>
      <c r="BE9" s="17">
        <v>0.14737501323145699</v>
      </c>
      <c r="BF9" s="17"/>
      <c r="BG9" s="17">
        <v>0.59116371507572596</v>
      </c>
      <c r="BH9" s="17">
        <v>0.20533553866927801</v>
      </c>
    </row>
    <row r="10" spans="2:60" x14ac:dyDescent="0.35">
      <c r="B10" s="18" t="s">
        <v>247</v>
      </c>
      <c r="C10" s="17">
        <v>0.24882644678812699</v>
      </c>
      <c r="D10" s="17">
        <v>0.25159625543152903</v>
      </c>
      <c r="E10" s="17">
        <v>0.247461382235872</v>
      </c>
      <c r="F10" s="17"/>
      <c r="G10" s="17">
        <v>0.232293185388846</v>
      </c>
      <c r="H10" s="17">
        <v>0.30700896038041597</v>
      </c>
      <c r="I10" s="17">
        <v>0.27995072910601598</v>
      </c>
      <c r="J10" s="17">
        <v>0.25600453348965302</v>
      </c>
      <c r="K10" s="17">
        <v>0.20588859438312701</v>
      </c>
      <c r="L10" s="17">
        <v>0.21264152923030499</v>
      </c>
      <c r="M10" s="17"/>
      <c r="N10" s="17">
        <v>0.22964424385631901</v>
      </c>
      <c r="O10" s="17">
        <v>0.20229018347844699</v>
      </c>
      <c r="P10" s="17">
        <v>0.294426822525024</v>
      </c>
      <c r="Q10" s="17">
        <v>0.243443294007747</v>
      </c>
      <c r="R10" s="17">
        <v>0.26426390727191901</v>
      </c>
      <c r="S10" s="17"/>
      <c r="T10" s="17">
        <v>0.25762572572695103</v>
      </c>
      <c r="U10" s="17">
        <v>0.222683890509697</v>
      </c>
      <c r="V10" s="17">
        <v>0.258702898433954</v>
      </c>
      <c r="W10" s="17">
        <v>0.24956675270731801</v>
      </c>
      <c r="X10" s="17"/>
      <c r="Y10" s="17">
        <v>0.24105484525932899</v>
      </c>
      <c r="Z10" s="17">
        <v>0.26832517148384999</v>
      </c>
      <c r="AA10" s="17">
        <v>0.19235066218034699</v>
      </c>
      <c r="AB10" s="17">
        <v>0.24850625978610599</v>
      </c>
      <c r="AC10" s="17">
        <v>9.7564457770091997E-2</v>
      </c>
      <c r="AD10" s="17">
        <v>0.23392817504815999</v>
      </c>
      <c r="AE10" s="17"/>
      <c r="AF10" s="17">
        <v>0.26957249808837203</v>
      </c>
      <c r="AG10" s="17">
        <v>0.22186873144498601</v>
      </c>
      <c r="AH10" s="17"/>
      <c r="AI10" s="17">
        <v>0.20713379929561501</v>
      </c>
      <c r="AJ10" s="17">
        <v>0.27304577929169699</v>
      </c>
      <c r="AK10" s="17">
        <v>0.22601314467939601</v>
      </c>
      <c r="AL10" s="17">
        <v>0.25896125056971597</v>
      </c>
      <c r="AM10" s="17">
        <v>0.25341243759290799</v>
      </c>
      <c r="AN10" s="17">
        <v>0.240009663744917</v>
      </c>
      <c r="AO10" s="17">
        <v>0.248274295003304</v>
      </c>
      <c r="AP10" s="17"/>
      <c r="AQ10" s="17">
        <v>0.220187477136319</v>
      </c>
      <c r="AR10" s="17">
        <v>0.29265850586824399</v>
      </c>
      <c r="AS10" s="17"/>
      <c r="AT10" s="17">
        <v>0.18543140145658901</v>
      </c>
      <c r="AU10" s="17">
        <v>0.24903693180109701</v>
      </c>
      <c r="AV10" s="17">
        <v>0.30318487384323001</v>
      </c>
      <c r="AW10" s="17"/>
      <c r="AX10" s="17">
        <v>0.246744715479191</v>
      </c>
      <c r="AY10" s="17">
        <v>0.24957841134192199</v>
      </c>
      <c r="AZ10" s="17"/>
      <c r="BA10" s="17">
        <v>0.23245514894314501</v>
      </c>
      <c r="BB10" s="17">
        <v>0.25424298741825602</v>
      </c>
      <c r="BC10" s="17">
        <v>0.23846333231625999</v>
      </c>
      <c r="BD10" s="17">
        <v>0.369817332775153</v>
      </c>
      <c r="BE10" s="17">
        <v>0.23611209486396101</v>
      </c>
      <c r="BF10" s="17"/>
      <c r="BG10" s="17">
        <v>0.24916029810669901</v>
      </c>
      <c r="BH10" s="17">
        <v>0.269977255087549</v>
      </c>
    </row>
    <row r="11" spans="2:60" x14ac:dyDescent="0.35">
      <c r="B11" s="18" t="s">
        <v>248</v>
      </c>
      <c r="C11" s="17">
        <v>0.112712082646914</v>
      </c>
      <c r="D11" s="17">
        <v>0.118726510712352</v>
      </c>
      <c r="E11" s="17">
        <v>0.10745234205415601</v>
      </c>
      <c r="F11" s="17"/>
      <c r="G11" s="17">
        <v>9.7554117262288007E-2</v>
      </c>
      <c r="H11" s="17">
        <v>0.109734731732487</v>
      </c>
      <c r="I11" s="17">
        <v>0.115401990559737</v>
      </c>
      <c r="J11" s="17">
        <v>0.13822195596175499</v>
      </c>
      <c r="K11" s="17">
        <v>0.13142559121068401</v>
      </c>
      <c r="L11" s="17">
        <v>8.7864149321146001E-2</v>
      </c>
      <c r="M11" s="17"/>
      <c r="N11" s="17">
        <v>0.132427157306367</v>
      </c>
      <c r="O11" s="17">
        <v>0.115507229527815</v>
      </c>
      <c r="P11" s="17">
        <v>0.106066568569034</v>
      </c>
      <c r="Q11" s="17">
        <v>0.103729686523758</v>
      </c>
      <c r="R11" s="17">
        <v>0.114056385027685</v>
      </c>
      <c r="S11" s="17"/>
      <c r="T11" s="17">
        <v>0.109212449902636</v>
      </c>
      <c r="U11" s="17">
        <v>0.11646040125253999</v>
      </c>
      <c r="V11" s="17">
        <v>0.119139284958219</v>
      </c>
      <c r="W11" s="17">
        <v>0.101696053532387</v>
      </c>
      <c r="X11" s="17"/>
      <c r="Y11" s="17">
        <v>9.3554101583862806E-2</v>
      </c>
      <c r="Z11" s="17">
        <v>0.12584154686858201</v>
      </c>
      <c r="AA11" s="17">
        <v>9.8257979580109303E-2</v>
      </c>
      <c r="AB11" s="17">
        <v>0.124130808848138</v>
      </c>
      <c r="AC11" s="17">
        <v>7.9545509384500696E-2</v>
      </c>
      <c r="AD11" s="17">
        <v>0.11930322364111901</v>
      </c>
      <c r="AE11" s="17"/>
      <c r="AF11" s="17">
        <v>0.119104004988761</v>
      </c>
      <c r="AG11" s="17">
        <v>0.10580592611395299</v>
      </c>
      <c r="AH11" s="17"/>
      <c r="AI11" s="17">
        <v>0.14019180304237799</v>
      </c>
      <c r="AJ11" s="17">
        <v>0.11105455347259301</v>
      </c>
      <c r="AK11" s="17">
        <v>0.114776341756628</v>
      </c>
      <c r="AL11" s="17">
        <v>0.122185811659278</v>
      </c>
      <c r="AM11" s="17">
        <v>0.108618467667095</v>
      </c>
      <c r="AN11" s="17">
        <v>0.107739122294417</v>
      </c>
      <c r="AO11" s="17">
        <v>6.2519050427227704E-2</v>
      </c>
      <c r="AP11" s="17"/>
      <c r="AQ11" s="17">
        <v>6.2732837378589701E-2</v>
      </c>
      <c r="AR11" s="17">
        <v>0.16737260358293901</v>
      </c>
      <c r="AS11" s="17"/>
      <c r="AT11" s="17">
        <v>3.1212979554547399E-2</v>
      </c>
      <c r="AU11" s="17">
        <v>0.12707526403716199</v>
      </c>
      <c r="AV11" s="17">
        <v>0.15522405600109401</v>
      </c>
      <c r="AW11" s="17"/>
      <c r="AX11" s="17">
        <v>0.10919121940061099</v>
      </c>
      <c r="AY11" s="17">
        <v>0.11398389152475499</v>
      </c>
      <c r="AZ11" s="17"/>
      <c r="BA11" s="17">
        <v>0.101142263547173</v>
      </c>
      <c r="BB11" s="17">
        <v>6.7422991807343596E-2</v>
      </c>
      <c r="BC11" s="17">
        <v>0.101227561676677</v>
      </c>
      <c r="BD11" s="17">
        <v>0.19354877617767899</v>
      </c>
      <c r="BE11" s="17">
        <v>0.22348816537385799</v>
      </c>
      <c r="BF11" s="17"/>
      <c r="BG11" s="17">
        <v>7.5289058111318502E-2</v>
      </c>
      <c r="BH11" s="17">
        <v>0.21590505024714601</v>
      </c>
    </row>
    <row r="12" spans="2:60" x14ac:dyDescent="0.35">
      <c r="B12" s="18" t="s">
        <v>249</v>
      </c>
      <c r="C12" s="17">
        <v>6.7890851557124501E-2</v>
      </c>
      <c r="D12" s="17">
        <v>7.1934038999338201E-2</v>
      </c>
      <c r="E12" s="17">
        <v>6.5111304964461006E-2</v>
      </c>
      <c r="F12" s="17"/>
      <c r="G12" s="17">
        <v>7.6667338429225407E-2</v>
      </c>
      <c r="H12" s="17">
        <v>5.8476482944927299E-2</v>
      </c>
      <c r="I12" s="17">
        <v>4.1426977478896301E-2</v>
      </c>
      <c r="J12" s="17">
        <v>8.0156605736800293E-2</v>
      </c>
      <c r="K12" s="17">
        <v>0.10305688174029599</v>
      </c>
      <c r="L12" s="17">
        <v>5.4703446606685503E-2</v>
      </c>
      <c r="M12" s="17"/>
      <c r="N12" s="17">
        <v>7.8898442741360306E-2</v>
      </c>
      <c r="O12" s="17">
        <v>4.6952450055729303E-2</v>
      </c>
      <c r="P12" s="17">
        <v>7.1528946334525598E-2</v>
      </c>
      <c r="Q12" s="17">
        <v>9.7187613049102298E-2</v>
      </c>
      <c r="R12" s="17">
        <v>5.1461114350835502E-2</v>
      </c>
      <c r="S12" s="17"/>
      <c r="T12" s="17">
        <v>6.5520005512919394E-2</v>
      </c>
      <c r="U12" s="17">
        <v>6.7892159605119504E-2</v>
      </c>
      <c r="V12" s="17">
        <v>7.7117389036384001E-2</v>
      </c>
      <c r="W12" s="17">
        <v>5.4869871443774698E-2</v>
      </c>
      <c r="X12" s="17"/>
      <c r="Y12" s="17">
        <v>5.2227275454618201E-2</v>
      </c>
      <c r="Z12" s="17">
        <v>7.3239538595996398E-2</v>
      </c>
      <c r="AA12" s="17">
        <v>5.4134737116164497E-2</v>
      </c>
      <c r="AB12" s="17">
        <v>7.1157330172596595E-2</v>
      </c>
      <c r="AC12" s="17">
        <v>6.5337092451319898E-2</v>
      </c>
      <c r="AD12" s="17">
        <v>9.57258022753186E-2</v>
      </c>
      <c r="AE12" s="17"/>
      <c r="AF12" s="17">
        <v>6.83403025379129E-2</v>
      </c>
      <c r="AG12" s="17">
        <v>6.5991279994200194E-2</v>
      </c>
      <c r="AH12" s="17"/>
      <c r="AI12" s="17">
        <v>4.3745874801176199E-2</v>
      </c>
      <c r="AJ12" s="17">
        <v>8.1668363731363505E-2</v>
      </c>
      <c r="AK12" s="17">
        <v>7.1718259328261605E-2</v>
      </c>
      <c r="AL12" s="17">
        <v>8.2874860785375495E-2</v>
      </c>
      <c r="AM12" s="17">
        <v>5.66390557248048E-2</v>
      </c>
      <c r="AN12" s="17">
        <v>5.9738821141348701E-2</v>
      </c>
      <c r="AO12" s="17">
        <v>4.5658012714637299E-2</v>
      </c>
      <c r="AP12" s="17"/>
      <c r="AQ12" s="17">
        <v>1.9687775206811701E-2</v>
      </c>
      <c r="AR12" s="17">
        <v>0.13094319947667299</v>
      </c>
      <c r="AS12" s="17"/>
      <c r="AT12" s="17">
        <v>1.3682071488581599E-2</v>
      </c>
      <c r="AU12" s="17">
        <v>4.9808290914361203E-2</v>
      </c>
      <c r="AV12" s="17">
        <v>0.12622307924510401</v>
      </c>
      <c r="AW12" s="17"/>
      <c r="AX12" s="17">
        <v>6.2956072535384197E-2</v>
      </c>
      <c r="AY12" s="17">
        <v>6.9673396157975298E-2</v>
      </c>
      <c r="AZ12" s="17"/>
      <c r="BA12" s="17">
        <v>7.0589417450878197E-2</v>
      </c>
      <c r="BB12" s="17">
        <v>2.4727257891089201E-2</v>
      </c>
      <c r="BC12" s="17">
        <v>2.7761489899462199E-2</v>
      </c>
      <c r="BD12" s="17">
        <v>5.2715573820613398E-2</v>
      </c>
      <c r="BE12" s="17">
        <v>0.30128929348384997</v>
      </c>
      <c r="BF12" s="17"/>
      <c r="BG12" s="17">
        <v>3.5426029523059399E-2</v>
      </c>
      <c r="BH12" s="17">
        <v>0.238329988558488</v>
      </c>
    </row>
    <row r="13" spans="2:60" x14ac:dyDescent="0.35">
      <c r="B13" s="18" t="s">
        <v>114</v>
      </c>
      <c r="C13" s="19">
        <v>7.39717874177164E-2</v>
      </c>
      <c r="D13" s="19">
        <v>4.4214614805782003E-2</v>
      </c>
      <c r="E13" s="19">
        <v>0.10027715001827101</v>
      </c>
      <c r="F13" s="19"/>
      <c r="G13" s="19">
        <v>9.1690688168172704E-2</v>
      </c>
      <c r="H13" s="19">
        <v>6.3409051160227603E-2</v>
      </c>
      <c r="I13" s="19">
        <v>8.5183521804846493E-2</v>
      </c>
      <c r="J13" s="19">
        <v>9.1002225898613301E-2</v>
      </c>
      <c r="K13" s="19">
        <v>7.1859325153789302E-2</v>
      </c>
      <c r="L13" s="19">
        <v>5.2737654971076797E-2</v>
      </c>
      <c r="M13" s="19"/>
      <c r="N13" s="19">
        <v>0.108357539442828</v>
      </c>
      <c r="O13" s="19">
        <v>0.106981006233027</v>
      </c>
      <c r="P13" s="19">
        <v>5.2505856364168199E-2</v>
      </c>
      <c r="Q13" s="19">
        <v>1.51628508256788E-2</v>
      </c>
      <c r="R13" s="19">
        <v>3.3526651130434598E-2</v>
      </c>
      <c r="S13" s="19"/>
      <c r="T13" s="19">
        <v>7.3391362277572605E-2</v>
      </c>
      <c r="U13" s="19">
        <v>7.8011028198180399E-2</v>
      </c>
      <c r="V13" s="19">
        <v>7.6373819562809697E-2</v>
      </c>
      <c r="W13" s="19">
        <v>6.7044807946229606E-2</v>
      </c>
      <c r="X13" s="19"/>
      <c r="Y13" s="19">
        <v>9.3352789607241193E-2</v>
      </c>
      <c r="Z13" s="19">
        <v>5.7784987389244001E-2</v>
      </c>
      <c r="AA13" s="19">
        <v>0.110667559734069</v>
      </c>
      <c r="AB13" s="19">
        <v>6.2201601921835298E-2</v>
      </c>
      <c r="AC13" s="19">
        <v>5.15326441412709E-2</v>
      </c>
      <c r="AD13" s="19">
        <v>7.4946970619530096E-2</v>
      </c>
      <c r="AE13" s="19"/>
      <c r="AF13" s="19">
        <v>6.5369780250314993E-2</v>
      </c>
      <c r="AG13" s="19">
        <v>8.1593785189152904E-2</v>
      </c>
      <c r="AH13" s="19"/>
      <c r="AI13" s="19">
        <v>0.2494612584799</v>
      </c>
      <c r="AJ13" s="19">
        <v>9.2193922563366101E-2</v>
      </c>
      <c r="AK13" s="19">
        <v>7.8317418148671797E-2</v>
      </c>
      <c r="AL13" s="19">
        <v>7.5248312060279599E-2</v>
      </c>
      <c r="AM13" s="19">
        <v>2.2384449212943899E-2</v>
      </c>
      <c r="AN13" s="19">
        <v>2.6645656611395001E-2</v>
      </c>
      <c r="AO13" s="19">
        <v>6.7216018661406807E-2</v>
      </c>
      <c r="AP13" s="19"/>
      <c r="AQ13" s="19">
        <v>5.0797552137543701E-2</v>
      </c>
      <c r="AR13" s="19">
        <v>6.9418772345622201E-2</v>
      </c>
      <c r="AS13" s="19"/>
      <c r="AT13" s="19">
        <v>2.0275932276455699E-2</v>
      </c>
      <c r="AU13" s="19">
        <v>9.2007200524829094E-2</v>
      </c>
      <c r="AV13" s="19">
        <v>4.6380027317481198E-2</v>
      </c>
      <c r="AW13" s="19"/>
      <c r="AX13" s="19">
        <v>8.1445546141873701E-2</v>
      </c>
      <c r="AY13" s="19">
        <v>7.1272110653444701E-2</v>
      </c>
      <c r="AZ13" s="19"/>
      <c r="BA13" s="19">
        <v>0.102755811096473</v>
      </c>
      <c r="BB13" s="19">
        <v>3.2593321670373099E-2</v>
      </c>
      <c r="BC13" s="19">
        <v>3.9786667223835601E-2</v>
      </c>
      <c r="BD13" s="19">
        <v>7.7055901925883602E-3</v>
      </c>
      <c r="BE13" s="19">
        <v>9.1735433046873593E-2</v>
      </c>
      <c r="BF13" s="19"/>
      <c r="BG13" s="19">
        <v>4.8960899183197501E-2</v>
      </c>
      <c r="BH13" s="19">
        <v>7.0452167437538002E-2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271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0.30239499089363098</v>
      </c>
      <c r="D9" s="17">
        <v>0.32770075671035698</v>
      </c>
      <c r="E9" s="17">
        <v>0.27534462246840902</v>
      </c>
      <c r="F9" s="17"/>
      <c r="G9" s="17">
        <v>0.307691100637973</v>
      </c>
      <c r="H9" s="17">
        <v>0.30211918238684299</v>
      </c>
      <c r="I9" s="17">
        <v>0.314472707307274</v>
      </c>
      <c r="J9" s="17">
        <v>0.24882268550463099</v>
      </c>
      <c r="K9" s="17">
        <v>0.26435780440360801</v>
      </c>
      <c r="L9" s="17">
        <v>0.36052083312550498</v>
      </c>
      <c r="M9" s="17"/>
      <c r="N9" s="17">
        <v>0.26458006693633801</v>
      </c>
      <c r="O9" s="17">
        <v>0.31820584443335898</v>
      </c>
      <c r="P9" s="17">
        <v>0.287728968350284</v>
      </c>
      <c r="Q9" s="17">
        <v>0.33477201792223399</v>
      </c>
      <c r="R9" s="17">
        <v>0.354365519109065</v>
      </c>
      <c r="S9" s="17"/>
      <c r="T9" s="17">
        <v>0.31309474157246903</v>
      </c>
      <c r="U9" s="17">
        <v>0.30552560579152299</v>
      </c>
      <c r="V9" s="17">
        <v>0.288501357759129</v>
      </c>
      <c r="W9" s="17">
        <v>0.31421795657090101</v>
      </c>
      <c r="X9" s="17"/>
      <c r="Y9" s="17">
        <v>0.34345848426987402</v>
      </c>
      <c r="Z9" s="17">
        <v>0.29189951928305302</v>
      </c>
      <c r="AA9" s="17">
        <v>0.168772206277544</v>
      </c>
      <c r="AB9" s="17">
        <v>0.26249038741979203</v>
      </c>
      <c r="AC9" s="17">
        <v>0.42710629017984397</v>
      </c>
      <c r="AD9" s="17">
        <v>0.28906015603262403</v>
      </c>
      <c r="AE9" s="17"/>
      <c r="AF9" s="17">
        <v>0.28329162353897103</v>
      </c>
      <c r="AG9" s="17">
        <v>0.33170422746420802</v>
      </c>
      <c r="AH9" s="17"/>
      <c r="AI9" s="17">
        <v>0.161158563708165</v>
      </c>
      <c r="AJ9" s="17">
        <v>0.25214476976282901</v>
      </c>
      <c r="AK9" s="17">
        <v>0.28640761119394598</v>
      </c>
      <c r="AL9" s="17">
        <v>0.27836000191340798</v>
      </c>
      <c r="AM9" s="17">
        <v>0.34780667562331302</v>
      </c>
      <c r="AN9" s="17">
        <v>0.43177256415883503</v>
      </c>
      <c r="AO9" s="17">
        <v>0.46001064693440502</v>
      </c>
      <c r="AP9" s="17"/>
      <c r="AQ9" s="17">
        <v>0.43056700023621403</v>
      </c>
      <c r="AR9" s="17">
        <v>0.17212365901247201</v>
      </c>
      <c r="AS9" s="17"/>
      <c r="AT9" s="17">
        <v>0.504177238724417</v>
      </c>
      <c r="AU9" s="17">
        <v>0.26952370332219999</v>
      </c>
      <c r="AV9" s="17">
        <v>0.224076374465213</v>
      </c>
      <c r="AW9" s="17"/>
      <c r="AX9" s="17">
        <v>0.31285493811121601</v>
      </c>
      <c r="AY9" s="17">
        <v>0.29861664086909201</v>
      </c>
      <c r="AZ9" s="17"/>
      <c r="BA9" s="17">
        <v>0.32878713640898399</v>
      </c>
      <c r="BB9" s="17">
        <v>0.36726184572902898</v>
      </c>
      <c r="BC9" s="17">
        <v>0.36645146676720203</v>
      </c>
      <c r="BD9" s="17">
        <v>0.30206514354138297</v>
      </c>
      <c r="BE9" s="17">
        <v>6.3414774725569806E-2</v>
      </c>
      <c r="BF9" s="17"/>
      <c r="BG9" s="17">
        <v>0.35828642606775102</v>
      </c>
      <c r="BH9" s="17">
        <v>0.12386067126355001</v>
      </c>
    </row>
    <row r="10" spans="2:60" x14ac:dyDescent="0.35">
      <c r="B10" s="18" t="s">
        <v>247</v>
      </c>
      <c r="C10" s="17">
        <v>0.309494121489374</v>
      </c>
      <c r="D10" s="17">
        <v>0.30892221946377701</v>
      </c>
      <c r="E10" s="17">
        <v>0.31147836748853602</v>
      </c>
      <c r="F10" s="17"/>
      <c r="G10" s="17">
        <v>0.27723580398962999</v>
      </c>
      <c r="H10" s="17">
        <v>0.29981767572215801</v>
      </c>
      <c r="I10" s="17">
        <v>0.28949576762479601</v>
      </c>
      <c r="J10" s="17">
        <v>0.31528914962266702</v>
      </c>
      <c r="K10" s="17">
        <v>0.32453604837730399</v>
      </c>
      <c r="L10" s="17">
        <v>0.33586554708274002</v>
      </c>
      <c r="M10" s="17"/>
      <c r="N10" s="17">
        <v>0.282065267112864</v>
      </c>
      <c r="O10" s="17">
        <v>0.26341183753437403</v>
      </c>
      <c r="P10" s="17">
        <v>0.33570286715810699</v>
      </c>
      <c r="Q10" s="17">
        <v>0.34773090157548098</v>
      </c>
      <c r="R10" s="17">
        <v>0.33173244676189401</v>
      </c>
      <c r="S10" s="17"/>
      <c r="T10" s="17">
        <v>0.311913122964251</v>
      </c>
      <c r="U10" s="17">
        <v>0.30098933121800198</v>
      </c>
      <c r="V10" s="17">
        <v>0.30520635233761301</v>
      </c>
      <c r="W10" s="17">
        <v>0.32200276522804999</v>
      </c>
      <c r="X10" s="17"/>
      <c r="Y10" s="17">
        <v>0.275477897426672</v>
      </c>
      <c r="Z10" s="17">
        <v>0.32651361430137799</v>
      </c>
      <c r="AA10" s="17">
        <v>0.39905811611761</v>
      </c>
      <c r="AB10" s="17">
        <v>0.33911995054494398</v>
      </c>
      <c r="AC10" s="17">
        <v>0.32306644749971902</v>
      </c>
      <c r="AD10" s="17">
        <v>0.29161140090167897</v>
      </c>
      <c r="AE10" s="17"/>
      <c r="AF10" s="17">
        <v>0.33589533472144401</v>
      </c>
      <c r="AG10" s="17">
        <v>0.27285676087222899</v>
      </c>
      <c r="AH10" s="17"/>
      <c r="AI10" s="17">
        <v>0.28160963367881398</v>
      </c>
      <c r="AJ10" s="17">
        <v>0.307341960488901</v>
      </c>
      <c r="AK10" s="17">
        <v>0.27870649237322997</v>
      </c>
      <c r="AL10" s="17">
        <v>0.27853329821482398</v>
      </c>
      <c r="AM10" s="17">
        <v>0.34921196962786599</v>
      </c>
      <c r="AN10" s="17">
        <v>0.34320636488962503</v>
      </c>
      <c r="AO10" s="17">
        <v>0.27770825477482902</v>
      </c>
      <c r="AP10" s="17"/>
      <c r="AQ10" s="17">
        <v>0.326989892619855</v>
      </c>
      <c r="AR10" s="17">
        <v>0.29069645136678202</v>
      </c>
      <c r="AS10" s="17"/>
      <c r="AT10" s="17">
        <v>0.32877770625333802</v>
      </c>
      <c r="AU10" s="17">
        <v>0.32674685051518598</v>
      </c>
      <c r="AV10" s="17">
        <v>0.28969584153776601</v>
      </c>
      <c r="AW10" s="17"/>
      <c r="AX10" s="17">
        <v>0.29842362975353998</v>
      </c>
      <c r="AY10" s="17">
        <v>0.31349301286536801</v>
      </c>
      <c r="AZ10" s="17"/>
      <c r="BA10" s="17">
        <v>0.29257523617754</v>
      </c>
      <c r="BB10" s="17">
        <v>0.34848855700171399</v>
      </c>
      <c r="BC10" s="17">
        <v>0.35926201027212801</v>
      </c>
      <c r="BD10" s="17">
        <v>0.372073061874584</v>
      </c>
      <c r="BE10" s="17">
        <v>0.134698851163706</v>
      </c>
      <c r="BF10" s="17"/>
      <c r="BG10" s="17">
        <v>0.335445040158529</v>
      </c>
      <c r="BH10" s="17">
        <v>0.19482151953673599</v>
      </c>
    </row>
    <row r="11" spans="2:60" x14ac:dyDescent="0.35">
      <c r="B11" s="18" t="s">
        <v>248</v>
      </c>
      <c r="C11" s="17">
        <v>0.18654169681034399</v>
      </c>
      <c r="D11" s="17">
        <v>0.19087556895368801</v>
      </c>
      <c r="E11" s="17">
        <v>0.185336405386194</v>
      </c>
      <c r="F11" s="17"/>
      <c r="G11" s="17">
        <v>0.21668708563949099</v>
      </c>
      <c r="H11" s="17">
        <v>0.18640112815493201</v>
      </c>
      <c r="I11" s="17">
        <v>0.20483335218645099</v>
      </c>
      <c r="J11" s="17">
        <v>0.184711502694447</v>
      </c>
      <c r="K11" s="17">
        <v>0.188490455846026</v>
      </c>
      <c r="L11" s="17">
        <v>0.15472682802218399</v>
      </c>
      <c r="M11" s="17"/>
      <c r="N11" s="17">
        <v>0.19066349702864299</v>
      </c>
      <c r="O11" s="17">
        <v>0.178297377348616</v>
      </c>
      <c r="P11" s="17">
        <v>0.19431442886205</v>
      </c>
      <c r="Q11" s="17">
        <v>0.18221694823912299</v>
      </c>
      <c r="R11" s="17">
        <v>0.18944020028824801</v>
      </c>
      <c r="S11" s="17"/>
      <c r="T11" s="17">
        <v>0.19417547099009499</v>
      </c>
      <c r="U11" s="17">
        <v>0.17562477407072999</v>
      </c>
      <c r="V11" s="17">
        <v>0.20167129164615899</v>
      </c>
      <c r="W11" s="17">
        <v>0.166502764994122</v>
      </c>
      <c r="X11" s="17"/>
      <c r="Y11" s="17">
        <v>0.163204443850789</v>
      </c>
      <c r="Z11" s="17">
        <v>0.19543897416574399</v>
      </c>
      <c r="AA11" s="17">
        <v>0.206843200222534</v>
      </c>
      <c r="AB11" s="17">
        <v>0.19199440804260201</v>
      </c>
      <c r="AC11" s="17">
        <v>0.132957525727846</v>
      </c>
      <c r="AD11" s="17">
        <v>0.21489430840791199</v>
      </c>
      <c r="AE11" s="17"/>
      <c r="AF11" s="17">
        <v>0.193065149032114</v>
      </c>
      <c r="AG11" s="17">
        <v>0.18085206984761401</v>
      </c>
      <c r="AH11" s="17"/>
      <c r="AI11" s="17">
        <v>0.16537015664506299</v>
      </c>
      <c r="AJ11" s="17">
        <v>0.19723674141742301</v>
      </c>
      <c r="AK11" s="17">
        <v>0.21897984619502101</v>
      </c>
      <c r="AL11" s="17">
        <v>0.21016409608509001</v>
      </c>
      <c r="AM11" s="17">
        <v>0.16950197471231801</v>
      </c>
      <c r="AN11" s="17">
        <v>0.13985388923484901</v>
      </c>
      <c r="AO11" s="17">
        <v>0.124928063266723</v>
      </c>
      <c r="AP11" s="17"/>
      <c r="AQ11" s="17">
        <v>0.122432872521076</v>
      </c>
      <c r="AR11" s="17">
        <v>0.27445082666934101</v>
      </c>
      <c r="AS11" s="17"/>
      <c r="AT11" s="17">
        <v>0.10132059856582699</v>
      </c>
      <c r="AU11" s="17">
        <v>0.19837935684548</v>
      </c>
      <c r="AV11" s="17">
        <v>0.23711181457265901</v>
      </c>
      <c r="AW11" s="17"/>
      <c r="AX11" s="17">
        <v>0.18386095239587899</v>
      </c>
      <c r="AY11" s="17">
        <v>0.187510037329993</v>
      </c>
      <c r="AZ11" s="17"/>
      <c r="BA11" s="17">
        <v>0.17150939413696201</v>
      </c>
      <c r="BB11" s="17">
        <v>0.172911160764882</v>
      </c>
      <c r="BC11" s="17">
        <v>0.15560876312084301</v>
      </c>
      <c r="BD11" s="17">
        <v>0.21727674403403799</v>
      </c>
      <c r="BE11" s="17">
        <v>0.33054293678486302</v>
      </c>
      <c r="BF11" s="17"/>
      <c r="BG11" s="17">
        <v>0.172584155207853</v>
      </c>
      <c r="BH11" s="17">
        <v>0.30185462340726599</v>
      </c>
    </row>
    <row r="12" spans="2:60" x14ac:dyDescent="0.35">
      <c r="B12" s="18" t="s">
        <v>249</v>
      </c>
      <c r="C12" s="17">
        <v>8.9853766849223402E-2</v>
      </c>
      <c r="D12" s="17">
        <v>0.10224649664898799</v>
      </c>
      <c r="E12" s="17">
        <v>7.8121270504024801E-2</v>
      </c>
      <c r="F12" s="17"/>
      <c r="G12" s="17">
        <v>6.6135594142075496E-2</v>
      </c>
      <c r="H12" s="17">
        <v>0.102792350071787</v>
      </c>
      <c r="I12" s="17">
        <v>7.1847995621920402E-2</v>
      </c>
      <c r="J12" s="17">
        <v>0.111028349472565</v>
      </c>
      <c r="K12" s="17">
        <v>0.115770348754528</v>
      </c>
      <c r="L12" s="17">
        <v>7.0244658806265306E-2</v>
      </c>
      <c r="M12" s="17"/>
      <c r="N12" s="17">
        <v>9.62228601302344E-2</v>
      </c>
      <c r="O12" s="17">
        <v>8.6544489924514204E-2</v>
      </c>
      <c r="P12" s="17">
        <v>8.9504748862498804E-2</v>
      </c>
      <c r="Q12" s="17">
        <v>0.101508515742642</v>
      </c>
      <c r="R12" s="17">
        <v>8.3384833291896901E-2</v>
      </c>
      <c r="S12" s="17"/>
      <c r="T12" s="17">
        <v>7.7726662293247498E-2</v>
      </c>
      <c r="U12" s="17">
        <v>9.1854606538458894E-2</v>
      </c>
      <c r="V12" s="17">
        <v>9.5426472329109793E-2</v>
      </c>
      <c r="W12" s="17">
        <v>8.7843128992109207E-2</v>
      </c>
      <c r="X12" s="17"/>
      <c r="Y12" s="17">
        <v>8.9572441726711499E-2</v>
      </c>
      <c r="Z12" s="17">
        <v>8.4146201558454606E-2</v>
      </c>
      <c r="AA12" s="17">
        <v>8.8949643246910501E-2</v>
      </c>
      <c r="AB12" s="17">
        <v>9.5572158429231502E-2</v>
      </c>
      <c r="AC12" s="17">
        <v>6.5337092451319898E-2</v>
      </c>
      <c r="AD12" s="17">
        <v>0.108258461815795</v>
      </c>
      <c r="AE12" s="17"/>
      <c r="AF12" s="17">
        <v>8.42242400998056E-2</v>
      </c>
      <c r="AG12" s="17">
        <v>9.4785970278715201E-2</v>
      </c>
      <c r="AH12" s="17"/>
      <c r="AI12" s="17">
        <v>8.2754839310016801E-2</v>
      </c>
      <c r="AJ12" s="17">
        <v>0.106558679173927</v>
      </c>
      <c r="AK12" s="17">
        <v>7.6453814205694998E-2</v>
      </c>
      <c r="AL12" s="17">
        <v>0.113747393770453</v>
      </c>
      <c r="AM12" s="17">
        <v>8.9229109069219506E-2</v>
      </c>
      <c r="AN12" s="17">
        <v>5.8521525105296297E-2</v>
      </c>
      <c r="AO12" s="17">
        <v>7.0137016362636195E-2</v>
      </c>
      <c r="AP12" s="17"/>
      <c r="AQ12" s="17">
        <v>4.1620521193280802E-2</v>
      </c>
      <c r="AR12" s="17">
        <v>0.155415004024337</v>
      </c>
      <c r="AS12" s="17"/>
      <c r="AT12" s="17">
        <v>2.7761582255378399E-2</v>
      </c>
      <c r="AU12" s="17">
        <v>5.84531251441077E-2</v>
      </c>
      <c r="AV12" s="17">
        <v>0.18142787642330799</v>
      </c>
      <c r="AW12" s="17"/>
      <c r="AX12" s="17">
        <v>8.4868998035573101E-2</v>
      </c>
      <c r="AY12" s="17">
        <v>9.1654368800418398E-2</v>
      </c>
      <c r="AZ12" s="17"/>
      <c r="BA12" s="17">
        <v>8.79369023547103E-2</v>
      </c>
      <c r="BB12" s="17">
        <v>3.5374048291504999E-2</v>
      </c>
      <c r="BC12" s="17">
        <v>4.7062842609656999E-2</v>
      </c>
      <c r="BD12" s="17">
        <v>8.4787348724179604E-2</v>
      </c>
      <c r="BE12" s="17">
        <v>0.35360755800602101</v>
      </c>
      <c r="BF12" s="17"/>
      <c r="BG12" s="17">
        <v>4.76359648114561E-2</v>
      </c>
      <c r="BH12" s="17">
        <v>0.285520177130825</v>
      </c>
    </row>
    <row r="13" spans="2:60" x14ac:dyDescent="0.35">
      <c r="B13" s="18" t="s">
        <v>114</v>
      </c>
      <c r="C13" s="19">
        <v>0.11171542395742701</v>
      </c>
      <c r="D13" s="19">
        <v>7.0254958223189098E-2</v>
      </c>
      <c r="E13" s="19">
        <v>0.149719334152836</v>
      </c>
      <c r="F13" s="19"/>
      <c r="G13" s="19">
        <v>0.13225041559083001</v>
      </c>
      <c r="H13" s="19">
        <v>0.10886966366428</v>
      </c>
      <c r="I13" s="19">
        <v>0.119350177259559</v>
      </c>
      <c r="J13" s="19">
        <v>0.14014831270569</v>
      </c>
      <c r="K13" s="19">
        <v>0.106845342618535</v>
      </c>
      <c r="L13" s="19">
        <v>7.8642132963306396E-2</v>
      </c>
      <c r="M13" s="19"/>
      <c r="N13" s="19">
        <v>0.16646830879192101</v>
      </c>
      <c r="O13" s="19">
        <v>0.153540450759136</v>
      </c>
      <c r="P13" s="19">
        <v>9.2748986767060795E-2</v>
      </c>
      <c r="Q13" s="19">
        <v>3.3771616520519299E-2</v>
      </c>
      <c r="R13" s="19">
        <v>4.1077000548896597E-2</v>
      </c>
      <c r="S13" s="19"/>
      <c r="T13" s="19">
        <v>0.103090002179938</v>
      </c>
      <c r="U13" s="19">
        <v>0.12600568238128601</v>
      </c>
      <c r="V13" s="19">
        <v>0.10919452592798801</v>
      </c>
      <c r="W13" s="19">
        <v>0.10943338421481801</v>
      </c>
      <c r="X13" s="19"/>
      <c r="Y13" s="19">
        <v>0.12828673272595301</v>
      </c>
      <c r="Z13" s="19">
        <v>0.10200169069137</v>
      </c>
      <c r="AA13" s="19">
        <v>0.136376834135402</v>
      </c>
      <c r="AB13" s="19">
        <v>0.11082309556342999</v>
      </c>
      <c r="AC13" s="19">
        <v>5.15326441412709E-2</v>
      </c>
      <c r="AD13" s="19">
        <v>9.6175672841989607E-2</v>
      </c>
      <c r="AE13" s="19"/>
      <c r="AF13" s="19">
        <v>0.10352365260766599</v>
      </c>
      <c r="AG13" s="19">
        <v>0.119800971537234</v>
      </c>
      <c r="AH13" s="19"/>
      <c r="AI13" s="19">
        <v>0.30910680665794099</v>
      </c>
      <c r="AJ13" s="19">
        <v>0.13671784915692001</v>
      </c>
      <c r="AK13" s="19">
        <v>0.13945223603210799</v>
      </c>
      <c r="AL13" s="19">
        <v>0.119195210016225</v>
      </c>
      <c r="AM13" s="19">
        <v>4.4250270967283498E-2</v>
      </c>
      <c r="AN13" s="19">
        <v>2.6645656611395001E-2</v>
      </c>
      <c r="AO13" s="19">
        <v>6.7216018661406807E-2</v>
      </c>
      <c r="AP13" s="19"/>
      <c r="AQ13" s="19">
        <v>7.8389713429574501E-2</v>
      </c>
      <c r="AR13" s="19">
        <v>0.10731405892706899</v>
      </c>
      <c r="AS13" s="19"/>
      <c r="AT13" s="19">
        <v>3.79628742010392E-2</v>
      </c>
      <c r="AU13" s="19">
        <v>0.146896964173026</v>
      </c>
      <c r="AV13" s="19">
        <v>6.76880930010543E-2</v>
      </c>
      <c r="AW13" s="19"/>
      <c r="AX13" s="19">
        <v>0.11999148170379299</v>
      </c>
      <c r="AY13" s="19">
        <v>0.108725940135129</v>
      </c>
      <c r="AZ13" s="19"/>
      <c r="BA13" s="19">
        <v>0.11919133092180299</v>
      </c>
      <c r="BB13" s="19">
        <v>7.5964388212869299E-2</v>
      </c>
      <c r="BC13" s="19">
        <v>7.16149172301693E-2</v>
      </c>
      <c r="BD13" s="19">
        <v>2.37977018258155E-2</v>
      </c>
      <c r="BE13" s="19">
        <v>0.117735879319839</v>
      </c>
      <c r="BF13" s="19"/>
      <c r="BG13" s="19">
        <v>8.6048413754410399E-2</v>
      </c>
      <c r="BH13" s="19">
        <v>9.3943008661623306E-2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272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0.198089353311173</v>
      </c>
      <c r="D9" s="17">
        <v>0.230238508764813</v>
      </c>
      <c r="E9" s="17">
        <v>0.169686036185422</v>
      </c>
      <c r="F9" s="17"/>
      <c r="G9" s="17">
        <v>0.185573549736023</v>
      </c>
      <c r="H9" s="17">
        <v>0.186249964408914</v>
      </c>
      <c r="I9" s="17">
        <v>0.25026891345964097</v>
      </c>
      <c r="J9" s="17">
        <v>0.178764585940799</v>
      </c>
      <c r="K9" s="17">
        <v>0.155600318482427</v>
      </c>
      <c r="L9" s="17">
        <v>0.222444745074733</v>
      </c>
      <c r="M9" s="17"/>
      <c r="N9" s="17">
        <v>0.21366195408421301</v>
      </c>
      <c r="O9" s="17">
        <v>0.199866304380548</v>
      </c>
      <c r="P9" s="17">
        <v>0.18723866231229799</v>
      </c>
      <c r="Q9" s="17">
        <v>0.177857537111277</v>
      </c>
      <c r="R9" s="17">
        <v>0.238142868553186</v>
      </c>
      <c r="S9" s="17"/>
      <c r="T9" s="17">
        <v>0.228816671832832</v>
      </c>
      <c r="U9" s="17">
        <v>0.174989272944783</v>
      </c>
      <c r="V9" s="17">
        <v>0.18991863978326501</v>
      </c>
      <c r="W9" s="17">
        <v>0.209377121113523</v>
      </c>
      <c r="X9" s="17"/>
      <c r="Y9" s="17">
        <v>0.21550447305359999</v>
      </c>
      <c r="Z9" s="17">
        <v>0.19422005063853601</v>
      </c>
      <c r="AA9" s="17">
        <v>0.17227992107374199</v>
      </c>
      <c r="AB9" s="17">
        <v>0.139343242660662</v>
      </c>
      <c r="AC9" s="17">
        <v>0.18763615387777199</v>
      </c>
      <c r="AD9" s="17">
        <v>0.21960578904292599</v>
      </c>
      <c r="AE9" s="17"/>
      <c r="AF9" s="17">
        <v>0.207872043298405</v>
      </c>
      <c r="AG9" s="17">
        <v>0.18661109491839301</v>
      </c>
      <c r="AH9" s="17"/>
      <c r="AI9" s="17">
        <v>0.14352420630096199</v>
      </c>
      <c r="AJ9" s="17">
        <v>0.21127499005389699</v>
      </c>
      <c r="AK9" s="17">
        <v>0.174225347619687</v>
      </c>
      <c r="AL9" s="17">
        <v>0.16427138813828099</v>
      </c>
      <c r="AM9" s="17">
        <v>0.21477888795185399</v>
      </c>
      <c r="AN9" s="17">
        <v>0.23075579669900201</v>
      </c>
      <c r="AO9" s="17">
        <v>0.26265057432335098</v>
      </c>
      <c r="AP9" s="17"/>
      <c r="AQ9" s="17">
        <v>0.22856087090566901</v>
      </c>
      <c r="AR9" s="17">
        <v>0.19111885933396899</v>
      </c>
      <c r="AS9" s="17"/>
      <c r="AT9" s="17">
        <v>0.21775496507053099</v>
      </c>
      <c r="AU9" s="17">
        <v>0.171857002604001</v>
      </c>
      <c r="AV9" s="17">
        <v>0.219432146623188</v>
      </c>
      <c r="AW9" s="17"/>
      <c r="AX9" s="17">
        <v>0.19664418658892399</v>
      </c>
      <c r="AY9" s="17">
        <v>0.19861137752476499</v>
      </c>
      <c r="AZ9" s="17"/>
      <c r="BA9" s="17">
        <v>0.28674114201207501</v>
      </c>
      <c r="BB9" s="17">
        <v>0.22586246085536399</v>
      </c>
      <c r="BC9" s="17">
        <v>0.19702010978833201</v>
      </c>
      <c r="BD9" s="17">
        <v>0.24209527225741501</v>
      </c>
      <c r="BE9" s="17">
        <v>0.109049339306325</v>
      </c>
      <c r="BF9" s="17"/>
      <c r="BG9" s="17">
        <v>0.24006430205087201</v>
      </c>
      <c r="BH9" s="17">
        <v>0.142747509302313</v>
      </c>
    </row>
    <row r="10" spans="2:60" x14ac:dyDescent="0.35">
      <c r="B10" s="18" t="s">
        <v>247</v>
      </c>
      <c r="C10" s="17">
        <v>0.285553819365581</v>
      </c>
      <c r="D10" s="17">
        <v>0.30161971904353202</v>
      </c>
      <c r="E10" s="17">
        <v>0.27193841785178102</v>
      </c>
      <c r="F10" s="17"/>
      <c r="G10" s="17">
        <v>0.28964761201704597</v>
      </c>
      <c r="H10" s="17">
        <v>0.28202783906388801</v>
      </c>
      <c r="I10" s="17">
        <v>0.27383860174212199</v>
      </c>
      <c r="J10" s="17">
        <v>0.29436343884971899</v>
      </c>
      <c r="K10" s="17">
        <v>0.27748844573563403</v>
      </c>
      <c r="L10" s="17">
        <v>0.29511335587163701</v>
      </c>
      <c r="M10" s="17"/>
      <c r="N10" s="17">
        <v>0.25295889889540002</v>
      </c>
      <c r="O10" s="17">
        <v>0.243566825283697</v>
      </c>
      <c r="P10" s="17">
        <v>0.31047872025860901</v>
      </c>
      <c r="Q10" s="17">
        <v>0.348752804451401</v>
      </c>
      <c r="R10" s="17">
        <v>0.30845765985570101</v>
      </c>
      <c r="S10" s="17"/>
      <c r="T10" s="17">
        <v>0.249381332509856</v>
      </c>
      <c r="U10" s="17">
        <v>0.25900871702727501</v>
      </c>
      <c r="V10" s="17">
        <v>0.30015830030572699</v>
      </c>
      <c r="W10" s="17">
        <v>0.31103519038277899</v>
      </c>
      <c r="X10" s="17"/>
      <c r="Y10" s="17">
        <v>0.29834119697086298</v>
      </c>
      <c r="Z10" s="17">
        <v>0.28663406033647798</v>
      </c>
      <c r="AA10" s="17">
        <v>0.27085790395817799</v>
      </c>
      <c r="AB10" s="17">
        <v>0.26369281377804998</v>
      </c>
      <c r="AC10" s="17">
        <v>0.333758222295025</v>
      </c>
      <c r="AD10" s="17">
        <v>0.26424684462018799</v>
      </c>
      <c r="AE10" s="17"/>
      <c r="AF10" s="17">
        <v>0.30310612966636602</v>
      </c>
      <c r="AG10" s="17">
        <v>0.26613428446224802</v>
      </c>
      <c r="AH10" s="17"/>
      <c r="AI10" s="17">
        <v>0.21173679898282299</v>
      </c>
      <c r="AJ10" s="17">
        <v>0.26446719174214101</v>
      </c>
      <c r="AK10" s="17">
        <v>0.26516838249545399</v>
      </c>
      <c r="AL10" s="17">
        <v>0.334329763601592</v>
      </c>
      <c r="AM10" s="17">
        <v>0.30455941913526502</v>
      </c>
      <c r="AN10" s="17">
        <v>0.342882258051735</v>
      </c>
      <c r="AO10" s="17">
        <v>0.24293634572683501</v>
      </c>
      <c r="AP10" s="17"/>
      <c r="AQ10" s="17">
        <v>0.33567285314221601</v>
      </c>
      <c r="AR10" s="17">
        <v>0.24232698493159399</v>
      </c>
      <c r="AS10" s="17"/>
      <c r="AT10" s="17">
        <v>0.33350393275331203</v>
      </c>
      <c r="AU10" s="17">
        <v>0.278330835437538</v>
      </c>
      <c r="AV10" s="17">
        <v>0.28420551632215002</v>
      </c>
      <c r="AW10" s="17"/>
      <c r="AX10" s="17">
        <v>0.26429176815278699</v>
      </c>
      <c r="AY10" s="17">
        <v>0.29323411354398399</v>
      </c>
      <c r="AZ10" s="17"/>
      <c r="BA10" s="17">
        <v>0.22564340728919299</v>
      </c>
      <c r="BB10" s="17">
        <v>0.31793830578668703</v>
      </c>
      <c r="BC10" s="17">
        <v>0.33642396931808599</v>
      </c>
      <c r="BD10" s="17">
        <v>0.38147525567770002</v>
      </c>
      <c r="BE10" s="17">
        <v>0.12628892301943001</v>
      </c>
      <c r="BF10" s="17"/>
      <c r="BG10" s="17">
        <v>0.29640765718011097</v>
      </c>
      <c r="BH10" s="17">
        <v>0.19092308528076299</v>
      </c>
    </row>
    <row r="11" spans="2:60" x14ac:dyDescent="0.35">
      <c r="B11" s="18" t="s">
        <v>248</v>
      </c>
      <c r="C11" s="17">
        <v>0.25722647001337401</v>
      </c>
      <c r="D11" s="17">
        <v>0.24460590498964499</v>
      </c>
      <c r="E11" s="17">
        <v>0.26889132526278298</v>
      </c>
      <c r="F11" s="17"/>
      <c r="G11" s="17">
        <v>0.29113473702527898</v>
      </c>
      <c r="H11" s="17">
        <v>0.28486802190564398</v>
      </c>
      <c r="I11" s="17">
        <v>0.230224675446492</v>
      </c>
      <c r="J11" s="17">
        <v>0.19755558442707</v>
      </c>
      <c r="K11" s="17">
        <v>0.27218027735846501</v>
      </c>
      <c r="L11" s="17">
        <v>0.26862167943009901</v>
      </c>
      <c r="M11" s="17"/>
      <c r="N11" s="17">
        <v>0.23416996911125401</v>
      </c>
      <c r="O11" s="17">
        <v>0.232349366704794</v>
      </c>
      <c r="P11" s="17">
        <v>0.26438520274023097</v>
      </c>
      <c r="Q11" s="17">
        <v>0.288000168622632</v>
      </c>
      <c r="R11" s="17">
        <v>0.277666395233446</v>
      </c>
      <c r="S11" s="17"/>
      <c r="T11" s="17">
        <v>0.28490560306563401</v>
      </c>
      <c r="U11" s="17">
        <v>0.28245528676950499</v>
      </c>
      <c r="V11" s="17">
        <v>0.24078875159657301</v>
      </c>
      <c r="W11" s="17">
        <v>0.24184011507261099</v>
      </c>
      <c r="X11" s="17"/>
      <c r="Y11" s="17">
        <v>0.23816698598639999</v>
      </c>
      <c r="Z11" s="17">
        <v>0.26736885294438001</v>
      </c>
      <c r="AA11" s="17">
        <v>0.25209795866634099</v>
      </c>
      <c r="AB11" s="17">
        <v>0.28222346308850099</v>
      </c>
      <c r="AC11" s="17">
        <v>0.36173588723461297</v>
      </c>
      <c r="AD11" s="17">
        <v>0.24853953428619699</v>
      </c>
      <c r="AE11" s="17"/>
      <c r="AF11" s="17">
        <v>0.245920631874359</v>
      </c>
      <c r="AG11" s="17">
        <v>0.27571643452161798</v>
      </c>
      <c r="AH11" s="17"/>
      <c r="AI11" s="17">
        <v>0.181367213879148</v>
      </c>
      <c r="AJ11" s="17">
        <v>0.22668550093464099</v>
      </c>
      <c r="AK11" s="17">
        <v>0.29086959349360098</v>
      </c>
      <c r="AL11" s="17">
        <v>0.19986171245426501</v>
      </c>
      <c r="AM11" s="17">
        <v>0.29107825573683199</v>
      </c>
      <c r="AN11" s="17">
        <v>0.292917506092082</v>
      </c>
      <c r="AO11" s="17">
        <v>0.27945154796265398</v>
      </c>
      <c r="AP11" s="17"/>
      <c r="AQ11" s="17">
        <v>0.24702453804173</v>
      </c>
      <c r="AR11" s="17">
        <v>0.25884823714907301</v>
      </c>
      <c r="AS11" s="17"/>
      <c r="AT11" s="17">
        <v>0.294843286654216</v>
      </c>
      <c r="AU11" s="17">
        <v>0.27113225824702702</v>
      </c>
      <c r="AV11" s="17">
        <v>0.22620177519302601</v>
      </c>
      <c r="AW11" s="17"/>
      <c r="AX11" s="17">
        <v>0.27860990196193902</v>
      </c>
      <c r="AY11" s="17">
        <v>0.24950233059403101</v>
      </c>
      <c r="AZ11" s="17"/>
      <c r="BA11" s="17">
        <v>0.19854142275668701</v>
      </c>
      <c r="BB11" s="17">
        <v>0.28167212197274299</v>
      </c>
      <c r="BC11" s="17">
        <v>0.26981174408214598</v>
      </c>
      <c r="BD11" s="17">
        <v>0.227133303703762</v>
      </c>
      <c r="BE11" s="17">
        <v>0.26001718570836202</v>
      </c>
      <c r="BF11" s="17"/>
      <c r="BG11" s="17">
        <v>0.26227930717606701</v>
      </c>
      <c r="BH11" s="17">
        <v>0.25168828289006701</v>
      </c>
    </row>
    <row r="12" spans="2:60" x14ac:dyDescent="0.35">
      <c r="B12" s="18" t="s">
        <v>249</v>
      </c>
      <c r="C12" s="17">
        <v>0.13400134136565101</v>
      </c>
      <c r="D12" s="17">
        <v>0.140659817112812</v>
      </c>
      <c r="E12" s="17">
        <v>0.12741250026355799</v>
      </c>
      <c r="F12" s="17"/>
      <c r="G12" s="17">
        <v>0.106562532734509</v>
      </c>
      <c r="H12" s="17">
        <v>0.12740088094365701</v>
      </c>
      <c r="I12" s="17">
        <v>0.12883549328067201</v>
      </c>
      <c r="J12" s="17">
        <v>0.17863885935756199</v>
      </c>
      <c r="K12" s="17">
        <v>0.167729436928681</v>
      </c>
      <c r="L12" s="17">
        <v>9.9228374290571797E-2</v>
      </c>
      <c r="M12" s="17"/>
      <c r="N12" s="17">
        <v>0.129937753459762</v>
      </c>
      <c r="O12" s="17">
        <v>0.139448107998074</v>
      </c>
      <c r="P12" s="17">
        <v>0.13725330484022599</v>
      </c>
      <c r="Q12" s="17">
        <v>0.14571516945069399</v>
      </c>
      <c r="R12" s="17">
        <v>0.12968737315010201</v>
      </c>
      <c r="S12" s="17"/>
      <c r="T12" s="17">
        <v>0.110035331636745</v>
      </c>
      <c r="U12" s="17">
        <v>0.14955208796962499</v>
      </c>
      <c r="V12" s="17">
        <v>0.14256918604157501</v>
      </c>
      <c r="W12" s="17">
        <v>0.123843441004181</v>
      </c>
      <c r="X12" s="17"/>
      <c r="Y12" s="17">
        <v>0.108696801679991</v>
      </c>
      <c r="Z12" s="17">
        <v>0.13567721887619399</v>
      </c>
      <c r="AA12" s="17">
        <v>0.14313058056597899</v>
      </c>
      <c r="AB12" s="17">
        <v>0.179662492152044</v>
      </c>
      <c r="AC12" s="17">
        <v>6.5337092451319898E-2</v>
      </c>
      <c r="AD12" s="17">
        <v>0.16525028916548401</v>
      </c>
      <c r="AE12" s="17"/>
      <c r="AF12" s="17">
        <v>0.12775408318019199</v>
      </c>
      <c r="AG12" s="17">
        <v>0.13830695178118199</v>
      </c>
      <c r="AH12" s="17"/>
      <c r="AI12" s="17">
        <v>0.16006737888095801</v>
      </c>
      <c r="AJ12" s="17">
        <v>0.14546799678833899</v>
      </c>
      <c r="AK12" s="17">
        <v>0.112519635746161</v>
      </c>
      <c r="AL12" s="17">
        <v>0.16695418866240799</v>
      </c>
      <c r="AM12" s="17">
        <v>0.137129026935494</v>
      </c>
      <c r="AN12" s="17">
        <v>8.5435359408421396E-2</v>
      </c>
      <c r="AO12" s="17">
        <v>0.12448203777982</v>
      </c>
      <c r="AP12" s="17"/>
      <c r="AQ12" s="17">
        <v>8.8168826657056401E-2</v>
      </c>
      <c r="AR12" s="17">
        <v>0.195337090973011</v>
      </c>
      <c r="AS12" s="17"/>
      <c r="AT12" s="17">
        <v>8.5579960736047206E-2</v>
      </c>
      <c r="AU12" s="17">
        <v>0.12152392824677</v>
      </c>
      <c r="AV12" s="17">
        <v>0.19140051276192999</v>
      </c>
      <c r="AW12" s="17"/>
      <c r="AX12" s="17">
        <v>0.12753452104243901</v>
      </c>
      <c r="AY12" s="17">
        <v>0.13633729108113599</v>
      </c>
      <c r="AZ12" s="17"/>
      <c r="BA12" s="17">
        <v>0.14990508886023601</v>
      </c>
      <c r="BB12" s="17">
        <v>8.8640258206819797E-2</v>
      </c>
      <c r="BC12" s="17">
        <v>9.7635534695889897E-2</v>
      </c>
      <c r="BD12" s="17">
        <v>0.11752512930649101</v>
      </c>
      <c r="BE12" s="17">
        <v>0.389128788850714</v>
      </c>
      <c r="BF12" s="17"/>
      <c r="BG12" s="17">
        <v>0.10293218075306899</v>
      </c>
      <c r="BH12" s="17">
        <v>0.32033640949840098</v>
      </c>
    </row>
    <row r="13" spans="2:60" x14ac:dyDescent="0.35">
      <c r="B13" s="18" t="s">
        <v>114</v>
      </c>
      <c r="C13" s="19">
        <v>0.12512901594422099</v>
      </c>
      <c r="D13" s="19">
        <v>8.2876050089198405E-2</v>
      </c>
      <c r="E13" s="19">
        <v>0.16207172043645601</v>
      </c>
      <c r="F13" s="19"/>
      <c r="G13" s="19">
        <v>0.127081568487143</v>
      </c>
      <c r="H13" s="19">
        <v>0.119453293677897</v>
      </c>
      <c r="I13" s="19">
        <v>0.116832316071073</v>
      </c>
      <c r="J13" s="19">
        <v>0.15067753142484899</v>
      </c>
      <c r="K13" s="19">
        <v>0.12700152149479199</v>
      </c>
      <c r="L13" s="19">
        <v>0.11459184533296</v>
      </c>
      <c r="M13" s="19"/>
      <c r="N13" s="19">
        <v>0.16927142444937099</v>
      </c>
      <c r="O13" s="19">
        <v>0.184769395632887</v>
      </c>
      <c r="P13" s="19">
        <v>0.100644109848635</v>
      </c>
      <c r="Q13" s="19">
        <v>3.9674320363995298E-2</v>
      </c>
      <c r="R13" s="19">
        <v>4.6045703207564299E-2</v>
      </c>
      <c r="S13" s="19"/>
      <c r="T13" s="19">
        <v>0.12686106095493199</v>
      </c>
      <c r="U13" s="19">
        <v>0.133994635288812</v>
      </c>
      <c r="V13" s="19">
        <v>0.12656512227286101</v>
      </c>
      <c r="W13" s="19">
        <v>0.113904132426906</v>
      </c>
      <c r="X13" s="19"/>
      <c r="Y13" s="19">
        <v>0.139290542309146</v>
      </c>
      <c r="Z13" s="19">
        <v>0.116099817204411</v>
      </c>
      <c r="AA13" s="19">
        <v>0.16163363573576001</v>
      </c>
      <c r="AB13" s="19">
        <v>0.135077988320743</v>
      </c>
      <c r="AC13" s="19">
        <v>5.15326441412709E-2</v>
      </c>
      <c r="AD13" s="19">
        <v>0.102357542885205</v>
      </c>
      <c r="AE13" s="19"/>
      <c r="AF13" s="19">
        <v>0.115347111980677</v>
      </c>
      <c r="AG13" s="19">
        <v>0.13323123431655901</v>
      </c>
      <c r="AH13" s="19"/>
      <c r="AI13" s="19">
        <v>0.30330440195610903</v>
      </c>
      <c r="AJ13" s="19">
        <v>0.15210432048098099</v>
      </c>
      <c r="AK13" s="19">
        <v>0.15721704064509801</v>
      </c>
      <c r="AL13" s="19">
        <v>0.13458294714345301</v>
      </c>
      <c r="AM13" s="19">
        <v>5.24544102405545E-2</v>
      </c>
      <c r="AN13" s="19">
        <v>4.8009079748759897E-2</v>
      </c>
      <c r="AO13" s="19">
        <v>9.0479494207339806E-2</v>
      </c>
      <c r="AP13" s="19"/>
      <c r="AQ13" s="19">
        <v>0.100572911253327</v>
      </c>
      <c r="AR13" s="19">
        <v>0.11236882761235301</v>
      </c>
      <c r="AS13" s="19"/>
      <c r="AT13" s="19">
        <v>6.8317854785893195E-2</v>
      </c>
      <c r="AU13" s="19">
        <v>0.15715597546466401</v>
      </c>
      <c r="AV13" s="19">
        <v>7.8760049099705395E-2</v>
      </c>
      <c r="AW13" s="19"/>
      <c r="AX13" s="19">
        <v>0.13291962225390999</v>
      </c>
      <c r="AY13" s="19">
        <v>0.122314887256085</v>
      </c>
      <c r="AZ13" s="19"/>
      <c r="BA13" s="19">
        <v>0.13916893908180999</v>
      </c>
      <c r="BB13" s="19">
        <v>8.5886853178385902E-2</v>
      </c>
      <c r="BC13" s="19">
        <v>9.91086421155465E-2</v>
      </c>
      <c r="BD13" s="19">
        <v>3.1771039054632397E-2</v>
      </c>
      <c r="BE13" s="19">
        <v>0.11551576311517001</v>
      </c>
      <c r="BF13" s="19"/>
      <c r="BG13" s="19">
        <v>9.8316552839881194E-2</v>
      </c>
      <c r="BH13" s="19">
        <v>9.4304713028456E-2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273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0.30027730993012802</v>
      </c>
      <c r="D9" s="17">
        <v>0.30723325264712098</v>
      </c>
      <c r="E9" s="17">
        <v>0.29213526835836401</v>
      </c>
      <c r="F9" s="17"/>
      <c r="G9" s="17">
        <v>0.35676540516771699</v>
      </c>
      <c r="H9" s="17">
        <v>0.32309661240005599</v>
      </c>
      <c r="I9" s="17">
        <v>0.30784736831378801</v>
      </c>
      <c r="J9" s="17">
        <v>0.267884730646061</v>
      </c>
      <c r="K9" s="17">
        <v>0.24705879013815099</v>
      </c>
      <c r="L9" s="17">
        <v>0.30866134270637902</v>
      </c>
      <c r="M9" s="17"/>
      <c r="N9" s="17">
        <v>0.30872090143603298</v>
      </c>
      <c r="O9" s="17">
        <v>0.31808036155031</v>
      </c>
      <c r="P9" s="17">
        <v>0.29676025099162601</v>
      </c>
      <c r="Q9" s="17">
        <v>0.28543691436824098</v>
      </c>
      <c r="R9" s="17">
        <v>0.29710852598902698</v>
      </c>
      <c r="S9" s="17"/>
      <c r="T9" s="17">
        <v>0.31815073176307401</v>
      </c>
      <c r="U9" s="17">
        <v>0.304446877346851</v>
      </c>
      <c r="V9" s="17">
        <v>0.27748440890645198</v>
      </c>
      <c r="W9" s="17">
        <v>0.32028592106654902</v>
      </c>
      <c r="X9" s="17"/>
      <c r="Y9" s="17">
        <v>0.35302902302119998</v>
      </c>
      <c r="Z9" s="17">
        <v>0.27469287953791599</v>
      </c>
      <c r="AA9" s="17">
        <v>0.22536440735832</v>
      </c>
      <c r="AB9" s="17">
        <v>0.232283990685449</v>
      </c>
      <c r="AC9" s="17">
        <v>0.38831932948703501</v>
      </c>
      <c r="AD9" s="17">
        <v>0.31316663618712498</v>
      </c>
      <c r="AE9" s="17"/>
      <c r="AF9" s="17">
        <v>0.28426938877124602</v>
      </c>
      <c r="AG9" s="17">
        <v>0.32310438278562298</v>
      </c>
      <c r="AH9" s="17"/>
      <c r="AI9" s="17">
        <v>0.24324700125183199</v>
      </c>
      <c r="AJ9" s="17">
        <v>0.29699758352844702</v>
      </c>
      <c r="AK9" s="17">
        <v>0.30132181987486101</v>
      </c>
      <c r="AL9" s="17">
        <v>0.24657248568151199</v>
      </c>
      <c r="AM9" s="17">
        <v>0.31656022080411</v>
      </c>
      <c r="AN9" s="17">
        <v>0.326942238504073</v>
      </c>
      <c r="AO9" s="17">
        <v>0.43763024285272201</v>
      </c>
      <c r="AP9" s="17"/>
      <c r="AQ9" s="17">
        <v>0.39989817839119501</v>
      </c>
      <c r="AR9" s="17">
        <v>0.19183750780685299</v>
      </c>
      <c r="AS9" s="17"/>
      <c r="AT9" s="17">
        <v>0.43297752885021601</v>
      </c>
      <c r="AU9" s="17">
        <v>0.28152724732547102</v>
      </c>
      <c r="AV9" s="17">
        <v>0.236092754680824</v>
      </c>
      <c r="AW9" s="17"/>
      <c r="AX9" s="17">
        <v>0.29351523407299801</v>
      </c>
      <c r="AY9" s="17">
        <v>0.30271991207230398</v>
      </c>
      <c r="AZ9" s="17"/>
      <c r="BA9" s="17">
        <v>0.30738884095545899</v>
      </c>
      <c r="BB9" s="17">
        <v>0.39127633998081401</v>
      </c>
      <c r="BC9" s="17">
        <v>0.34883755551886803</v>
      </c>
      <c r="BD9" s="17">
        <v>0.26357412432225602</v>
      </c>
      <c r="BE9" s="17">
        <v>6.1075280421800798E-2</v>
      </c>
      <c r="BF9" s="17"/>
      <c r="BG9" s="17">
        <v>0.37170697814822601</v>
      </c>
      <c r="BH9" s="17">
        <v>0.11236463827280101</v>
      </c>
    </row>
    <row r="10" spans="2:60" x14ac:dyDescent="0.35">
      <c r="B10" s="18" t="s">
        <v>247</v>
      </c>
      <c r="C10" s="17">
        <v>0.30630133093586798</v>
      </c>
      <c r="D10" s="17">
        <v>0.30007171276587102</v>
      </c>
      <c r="E10" s="17">
        <v>0.31071572150265497</v>
      </c>
      <c r="F10" s="17"/>
      <c r="G10" s="17">
        <v>0.312422112165407</v>
      </c>
      <c r="H10" s="17">
        <v>0.31194273332654099</v>
      </c>
      <c r="I10" s="17">
        <v>0.310664891806816</v>
      </c>
      <c r="J10" s="17">
        <v>0.30820548795879499</v>
      </c>
      <c r="K10" s="17">
        <v>0.26752260019030499</v>
      </c>
      <c r="L10" s="17">
        <v>0.323636192406909</v>
      </c>
      <c r="M10" s="17"/>
      <c r="N10" s="17">
        <v>0.27969486995651799</v>
      </c>
      <c r="O10" s="17">
        <v>0.30073216880679499</v>
      </c>
      <c r="P10" s="17">
        <v>0.30495380600836097</v>
      </c>
      <c r="Q10" s="17">
        <v>0.36110912540647</v>
      </c>
      <c r="R10" s="17">
        <v>0.30883778449300398</v>
      </c>
      <c r="S10" s="17"/>
      <c r="T10" s="17">
        <v>0.30443797808725498</v>
      </c>
      <c r="U10" s="17">
        <v>0.29556201925659198</v>
      </c>
      <c r="V10" s="17">
        <v>0.28926426885436501</v>
      </c>
      <c r="W10" s="17">
        <v>0.34410904644485202</v>
      </c>
      <c r="X10" s="17"/>
      <c r="Y10" s="17">
        <v>0.30196334746665399</v>
      </c>
      <c r="Z10" s="17">
        <v>0.30111220941021899</v>
      </c>
      <c r="AA10" s="17">
        <v>0.27810164984307201</v>
      </c>
      <c r="AB10" s="17">
        <v>0.36931063608609599</v>
      </c>
      <c r="AC10" s="17">
        <v>0.29644590948183902</v>
      </c>
      <c r="AD10" s="17">
        <v>0.29535834192551103</v>
      </c>
      <c r="AE10" s="17"/>
      <c r="AF10" s="17">
        <v>0.3128263570323</v>
      </c>
      <c r="AG10" s="17">
        <v>0.29886000077888403</v>
      </c>
      <c r="AH10" s="17"/>
      <c r="AI10" s="17">
        <v>0.229500547146022</v>
      </c>
      <c r="AJ10" s="17">
        <v>0.302771693383588</v>
      </c>
      <c r="AK10" s="17">
        <v>0.30350148368323998</v>
      </c>
      <c r="AL10" s="17">
        <v>0.30114226269217198</v>
      </c>
      <c r="AM10" s="17">
        <v>0.32120999945759798</v>
      </c>
      <c r="AN10" s="17">
        <v>0.37403353099234099</v>
      </c>
      <c r="AO10" s="17">
        <v>0.211706399283841</v>
      </c>
      <c r="AP10" s="17"/>
      <c r="AQ10" s="17">
        <v>0.33477981672023699</v>
      </c>
      <c r="AR10" s="17">
        <v>0.29772520352401199</v>
      </c>
      <c r="AS10" s="17"/>
      <c r="AT10" s="17">
        <v>0.35800218189171801</v>
      </c>
      <c r="AU10" s="17">
        <v>0.31307217252103497</v>
      </c>
      <c r="AV10" s="17">
        <v>0.28165007198456898</v>
      </c>
      <c r="AW10" s="17"/>
      <c r="AX10" s="17">
        <v>0.30903897667667302</v>
      </c>
      <c r="AY10" s="17">
        <v>0.30531243647619299</v>
      </c>
      <c r="AZ10" s="17"/>
      <c r="BA10" s="17">
        <v>0.30290468987932001</v>
      </c>
      <c r="BB10" s="17">
        <v>0.356884573263542</v>
      </c>
      <c r="BC10" s="17">
        <v>0.33783528887074499</v>
      </c>
      <c r="BD10" s="17">
        <v>0.34272263929985203</v>
      </c>
      <c r="BE10" s="17">
        <v>0.14002024088793599</v>
      </c>
      <c r="BF10" s="17"/>
      <c r="BG10" s="17">
        <v>0.344292090689858</v>
      </c>
      <c r="BH10" s="17">
        <v>0.19136115547861701</v>
      </c>
    </row>
    <row r="11" spans="2:60" x14ac:dyDescent="0.35">
      <c r="B11" s="18" t="s">
        <v>248</v>
      </c>
      <c r="C11" s="17">
        <v>0.17956098058118899</v>
      </c>
      <c r="D11" s="17">
        <v>0.18212292143100101</v>
      </c>
      <c r="E11" s="17">
        <v>0.17992893592766199</v>
      </c>
      <c r="F11" s="17"/>
      <c r="G11" s="17">
        <v>0.156477140712624</v>
      </c>
      <c r="H11" s="17">
        <v>0.16405003777685001</v>
      </c>
      <c r="I11" s="17">
        <v>0.19648775724341999</v>
      </c>
      <c r="J11" s="17">
        <v>0.182727226245643</v>
      </c>
      <c r="K11" s="17">
        <v>0.21494505734772201</v>
      </c>
      <c r="L11" s="17">
        <v>0.16253130003296201</v>
      </c>
      <c r="M11" s="17"/>
      <c r="N11" s="17">
        <v>0.14439675016702999</v>
      </c>
      <c r="O11" s="17">
        <v>0.17598475424641399</v>
      </c>
      <c r="P11" s="17">
        <v>0.178180774378353</v>
      </c>
      <c r="Q11" s="17">
        <v>0.21290673031326801</v>
      </c>
      <c r="R11" s="17">
        <v>0.22603328578729201</v>
      </c>
      <c r="S11" s="17"/>
      <c r="T11" s="17">
        <v>0.188605839469797</v>
      </c>
      <c r="U11" s="17">
        <v>0.16751185202145699</v>
      </c>
      <c r="V11" s="17">
        <v>0.21138875897916401</v>
      </c>
      <c r="W11" s="17">
        <v>0.13289522092140099</v>
      </c>
      <c r="X11" s="17"/>
      <c r="Y11" s="17">
        <v>0.157597076646183</v>
      </c>
      <c r="Z11" s="17">
        <v>0.18477016574681099</v>
      </c>
      <c r="AA11" s="17">
        <v>0.29855237929762701</v>
      </c>
      <c r="AB11" s="17">
        <v>0.17394428258449099</v>
      </c>
      <c r="AC11" s="17">
        <v>0.118297467175367</v>
      </c>
      <c r="AD11" s="17">
        <v>0.19403283838569699</v>
      </c>
      <c r="AE11" s="17"/>
      <c r="AF11" s="17">
        <v>0.19387470393863099</v>
      </c>
      <c r="AG11" s="17">
        <v>0.160145925079618</v>
      </c>
      <c r="AH11" s="17"/>
      <c r="AI11" s="17">
        <v>0.162887844246938</v>
      </c>
      <c r="AJ11" s="17">
        <v>0.17637478464723999</v>
      </c>
      <c r="AK11" s="17">
        <v>0.17336248145432601</v>
      </c>
      <c r="AL11" s="17">
        <v>0.22616603889407499</v>
      </c>
      <c r="AM11" s="17">
        <v>0.18211007680303301</v>
      </c>
      <c r="AN11" s="17">
        <v>0.166813724704856</v>
      </c>
      <c r="AO11" s="17">
        <v>0.12655108821964101</v>
      </c>
      <c r="AP11" s="17"/>
      <c r="AQ11" s="17">
        <v>0.15583592737979801</v>
      </c>
      <c r="AR11" s="17">
        <v>0.20920583254285199</v>
      </c>
      <c r="AS11" s="17"/>
      <c r="AT11" s="17">
        <v>0.145471453446228</v>
      </c>
      <c r="AU11" s="17">
        <v>0.19178557528677001</v>
      </c>
      <c r="AV11" s="17">
        <v>0.198337333516447</v>
      </c>
      <c r="AW11" s="17"/>
      <c r="AX11" s="17">
        <v>0.18275405136071399</v>
      </c>
      <c r="AY11" s="17">
        <v>0.17840757714547301</v>
      </c>
      <c r="AZ11" s="17"/>
      <c r="BA11" s="17">
        <v>0.14591306323592401</v>
      </c>
      <c r="BB11" s="17">
        <v>0.14369910904543801</v>
      </c>
      <c r="BC11" s="17">
        <v>0.189073029080778</v>
      </c>
      <c r="BD11" s="17">
        <v>0.28736868482223699</v>
      </c>
      <c r="BE11" s="17">
        <v>0.23837111261904601</v>
      </c>
      <c r="BF11" s="17"/>
      <c r="BG11" s="17">
        <v>0.14421558255028399</v>
      </c>
      <c r="BH11" s="17">
        <v>0.25078132675239201</v>
      </c>
    </row>
    <row r="12" spans="2:60" x14ac:dyDescent="0.35">
      <c r="B12" s="18" t="s">
        <v>249</v>
      </c>
      <c r="C12" s="17">
        <v>0.108758937888789</v>
      </c>
      <c r="D12" s="17">
        <v>0.14197252243910199</v>
      </c>
      <c r="E12" s="17">
        <v>7.8925094516664601E-2</v>
      </c>
      <c r="F12" s="17"/>
      <c r="G12" s="17">
        <v>7.2806090034241794E-2</v>
      </c>
      <c r="H12" s="17">
        <v>8.9163409450850897E-2</v>
      </c>
      <c r="I12" s="17">
        <v>8.3405390774930796E-2</v>
      </c>
      <c r="J12" s="17">
        <v>0.10811346812691899</v>
      </c>
      <c r="K12" s="17">
        <v>0.17176201302804001</v>
      </c>
      <c r="L12" s="17">
        <v>0.117019057132369</v>
      </c>
      <c r="M12" s="17"/>
      <c r="N12" s="17">
        <v>0.103794549718478</v>
      </c>
      <c r="O12" s="17">
        <v>6.83056886769879E-2</v>
      </c>
      <c r="P12" s="17">
        <v>0.136732623998535</v>
      </c>
      <c r="Q12" s="17">
        <v>0.115117130966955</v>
      </c>
      <c r="R12" s="17">
        <v>0.126303493551568</v>
      </c>
      <c r="S12" s="17"/>
      <c r="T12" s="17">
        <v>9.0490966642151394E-2</v>
      </c>
      <c r="U12" s="17">
        <v>0.111496215157235</v>
      </c>
      <c r="V12" s="17">
        <v>0.1109359946334</v>
      </c>
      <c r="W12" s="17">
        <v>0.115878644553581</v>
      </c>
      <c r="X12" s="17"/>
      <c r="Y12" s="17">
        <v>7.5425691122793403E-2</v>
      </c>
      <c r="Z12" s="17">
        <v>0.13652992768185701</v>
      </c>
      <c r="AA12" s="17">
        <v>8.2954890032866394E-2</v>
      </c>
      <c r="AB12" s="17">
        <v>0.128133550936639</v>
      </c>
      <c r="AC12" s="17">
        <v>0.112731196931592</v>
      </c>
      <c r="AD12" s="17">
        <v>9.8552383282500294E-2</v>
      </c>
      <c r="AE12" s="17"/>
      <c r="AF12" s="17">
        <v>0.103012352734806</v>
      </c>
      <c r="AG12" s="17">
        <v>0.11804696179799699</v>
      </c>
      <c r="AH12" s="17"/>
      <c r="AI12" s="17">
        <v>7.5781469535309107E-2</v>
      </c>
      <c r="AJ12" s="17">
        <v>0.103402860483744</v>
      </c>
      <c r="AK12" s="17">
        <v>9.2156742613896794E-2</v>
      </c>
      <c r="AL12" s="17">
        <v>0.12204042166210199</v>
      </c>
      <c r="AM12" s="17">
        <v>0.12913814471047</v>
      </c>
      <c r="AN12" s="17">
        <v>9.7064728958849406E-2</v>
      </c>
      <c r="AO12" s="17">
        <v>0.15689625098238999</v>
      </c>
      <c r="AP12" s="17"/>
      <c r="AQ12" s="17">
        <v>3.7172556824383203E-2</v>
      </c>
      <c r="AR12" s="17">
        <v>0.20046935534844301</v>
      </c>
      <c r="AS12" s="17"/>
      <c r="AT12" s="17">
        <v>2.3728577944363598E-2</v>
      </c>
      <c r="AU12" s="17">
        <v>7.1897565656773896E-2</v>
      </c>
      <c r="AV12" s="17">
        <v>0.22747322076866999</v>
      </c>
      <c r="AW12" s="17"/>
      <c r="AX12" s="17">
        <v>9.7966746603946706E-2</v>
      </c>
      <c r="AY12" s="17">
        <v>0.11265730136593601</v>
      </c>
      <c r="AZ12" s="17"/>
      <c r="BA12" s="17">
        <v>9.5745187651690003E-2</v>
      </c>
      <c r="BB12" s="17">
        <v>4.2083744104491602E-2</v>
      </c>
      <c r="BC12" s="17">
        <v>5.6961489807597999E-2</v>
      </c>
      <c r="BD12" s="17">
        <v>6.8121089222975398E-2</v>
      </c>
      <c r="BE12" s="17">
        <v>0.45457176470572302</v>
      </c>
      <c r="BF12" s="17"/>
      <c r="BG12" s="17">
        <v>5.4601940706308603E-2</v>
      </c>
      <c r="BH12" s="17">
        <v>0.35669067756065798</v>
      </c>
    </row>
    <row r="13" spans="2:60" x14ac:dyDescent="0.35">
      <c r="B13" s="18" t="s">
        <v>114</v>
      </c>
      <c r="C13" s="19">
        <v>0.10510144066402601</v>
      </c>
      <c r="D13" s="19">
        <v>6.8599590716904801E-2</v>
      </c>
      <c r="E13" s="19">
        <v>0.13829497969465401</v>
      </c>
      <c r="F13" s="19"/>
      <c r="G13" s="19">
        <v>0.101529251920011</v>
      </c>
      <c r="H13" s="19">
        <v>0.111747207045702</v>
      </c>
      <c r="I13" s="19">
        <v>0.101594591861046</v>
      </c>
      <c r="J13" s="19">
        <v>0.13306908702258199</v>
      </c>
      <c r="K13" s="19">
        <v>9.8711539295781497E-2</v>
      </c>
      <c r="L13" s="19">
        <v>8.8152107721381698E-2</v>
      </c>
      <c r="M13" s="19"/>
      <c r="N13" s="19">
        <v>0.163392928721941</v>
      </c>
      <c r="O13" s="19">
        <v>0.136897026719493</v>
      </c>
      <c r="P13" s="19">
        <v>8.3372544623124406E-2</v>
      </c>
      <c r="Q13" s="19">
        <v>2.5430098945065399E-2</v>
      </c>
      <c r="R13" s="19">
        <v>4.1716910179108002E-2</v>
      </c>
      <c r="S13" s="19"/>
      <c r="T13" s="19">
        <v>9.8314484037722999E-2</v>
      </c>
      <c r="U13" s="19">
        <v>0.12098303621786501</v>
      </c>
      <c r="V13" s="19">
        <v>0.110926568626619</v>
      </c>
      <c r="W13" s="19">
        <v>8.6831167013616498E-2</v>
      </c>
      <c r="X13" s="19"/>
      <c r="Y13" s="19">
        <v>0.11198486174317</v>
      </c>
      <c r="Z13" s="19">
        <v>0.10289481762319699</v>
      </c>
      <c r="AA13" s="19">
        <v>0.115026673468114</v>
      </c>
      <c r="AB13" s="19">
        <v>9.6327539707324605E-2</v>
      </c>
      <c r="AC13" s="19">
        <v>8.4206096924167001E-2</v>
      </c>
      <c r="AD13" s="19">
        <v>9.8889800219166199E-2</v>
      </c>
      <c r="AE13" s="19"/>
      <c r="AF13" s="19">
        <v>0.106017197523018</v>
      </c>
      <c r="AG13" s="19">
        <v>9.9842729557878804E-2</v>
      </c>
      <c r="AH13" s="19"/>
      <c r="AI13" s="19">
        <v>0.28858313781989903</v>
      </c>
      <c r="AJ13" s="19">
        <v>0.12045307795698</v>
      </c>
      <c r="AK13" s="19">
        <v>0.129657472373677</v>
      </c>
      <c r="AL13" s="19">
        <v>0.104078791070139</v>
      </c>
      <c r="AM13" s="19">
        <v>5.0981558224789898E-2</v>
      </c>
      <c r="AN13" s="19">
        <v>3.51457768398808E-2</v>
      </c>
      <c r="AO13" s="19">
        <v>6.7216018661406807E-2</v>
      </c>
      <c r="AP13" s="19"/>
      <c r="AQ13" s="19">
        <v>7.2313520684386401E-2</v>
      </c>
      <c r="AR13" s="19">
        <v>0.10076210077783899</v>
      </c>
      <c r="AS13" s="19"/>
      <c r="AT13" s="19">
        <v>3.9820257867475201E-2</v>
      </c>
      <c r="AU13" s="19">
        <v>0.14171743920995</v>
      </c>
      <c r="AV13" s="19">
        <v>5.6446619049490603E-2</v>
      </c>
      <c r="AW13" s="19"/>
      <c r="AX13" s="19">
        <v>0.116724991285668</v>
      </c>
      <c r="AY13" s="19">
        <v>0.10090277294009301</v>
      </c>
      <c r="AZ13" s="19"/>
      <c r="BA13" s="19">
        <v>0.148048218277607</v>
      </c>
      <c r="BB13" s="19">
        <v>6.6056233605714998E-2</v>
      </c>
      <c r="BC13" s="19">
        <v>6.7292636722011204E-2</v>
      </c>
      <c r="BD13" s="19">
        <v>3.8213462332679797E-2</v>
      </c>
      <c r="BE13" s="19">
        <v>0.105961601365494</v>
      </c>
      <c r="BF13" s="19"/>
      <c r="BG13" s="19">
        <v>8.5183407905324193E-2</v>
      </c>
      <c r="BH13" s="19">
        <v>8.8802201935532399E-2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274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246</v>
      </c>
      <c r="C9" s="17">
        <v>0.420574116124319</v>
      </c>
      <c r="D9" s="17">
        <v>0.44186788191012799</v>
      </c>
      <c r="E9" s="17">
        <v>0.39572902645219499</v>
      </c>
      <c r="F9" s="17"/>
      <c r="G9" s="17">
        <v>0.450733677453312</v>
      </c>
      <c r="H9" s="17">
        <v>0.38981620590414101</v>
      </c>
      <c r="I9" s="17">
        <v>0.45162671139660798</v>
      </c>
      <c r="J9" s="17">
        <v>0.39159266126549003</v>
      </c>
      <c r="K9" s="17">
        <v>0.38015836312845003</v>
      </c>
      <c r="L9" s="17">
        <v>0.45873066172055299</v>
      </c>
      <c r="M9" s="17"/>
      <c r="N9" s="17">
        <v>0.43620796543621998</v>
      </c>
      <c r="O9" s="17">
        <v>0.45565070978781902</v>
      </c>
      <c r="P9" s="17">
        <v>0.38276302654787397</v>
      </c>
      <c r="Q9" s="17">
        <v>0.400649232463405</v>
      </c>
      <c r="R9" s="17">
        <v>0.46907575964927101</v>
      </c>
      <c r="S9" s="17"/>
      <c r="T9" s="17">
        <v>0.47190071203679301</v>
      </c>
      <c r="U9" s="17">
        <v>0.38596812051326801</v>
      </c>
      <c r="V9" s="17">
        <v>0.40182364018318101</v>
      </c>
      <c r="W9" s="17">
        <v>0.44409977487272501</v>
      </c>
      <c r="X9" s="17"/>
      <c r="Y9" s="17">
        <v>0.46179066230070898</v>
      </c>
      <c r="Z9" s="17">
        <v>0.39515960861437699</v>
      </c>
      <c r="AA9" s="17">
        <v>0.37334003582177</v>
      </c>
      <c r="AB9" s="17">
        <v>0.37607823858080802</v>
      </c>
      <c r="AC9" s="17">
        <v>0.55996150668162403</v>
      </c>
      <c r="AD9" s="17">
        <v>0.433066336683536</v>
      </c>
      <c r="AE9" s="17"/>
      <c r="AF9" s="17">
        <v>0.39116533387623798</v>
      </c>
      <c r="AG9" s="17">
        <v>0.46202515296544699</v>
      </c>
      <c r="AH9" s="17"/>
      <c r="AI9" s="17">
        <v>0.31706535242822498</v>
      </c>
      <c r="AJ9" s="17">
        <v>0.38714384891634002</v>
      </c>
      <c r="AK9" s="17">
        <v>0.40975790485860702</v>
      </c>
      <c r="AL9" s="17">
        <v>0.38782048104531402</v>
      </c>
      <c r="AM9" s="17">
        <v>0.47190594725665902</v>
      </c>
      <c r="AN9" s="17">
        <v>0.46793705765579802</v>
      </c>
      <c r="AO9" s="17">
        <v>0.55626206445744097</v>
      </c>
      <c r="AP9" s="17"/>
      <c r="AQ9" s="17">
        <v>0.58810507993243799</v>
      </c>
      <c r="AR9" s="17">
        <v>0.229544309565616</v>
      </c>
      <c r="AS9" s="17"/>
      <c r="AT9" s="17">
        <v>0.70006518062587098</v>
      </c>
      <c r="AU9" s="17">
        <v>0.40964698384197601</v>
      </c>
      <c r="AV9" s="17">
        <v>0.25347486595451901</v>
      </c>
      <c r="AW9" s="17"/>
      <c r="AX9" s="17">
        <v>0.41850610937903499</v>
      </c>
      <c r="AY9" s="17">
        <v>0.42132112308087899</v>
      </c>
      <c r="AZ9" s="17"/>
      <c r="BA9" s="17">
        <v>0.41688960016779603</v>
      </c>
      <c r="BB9" s="17">
        <v>0.54165865629503096</v>
      </c>
      <c r="BC9" s="17">
        <v>0.50468719477869695</v>
      </c>
      <c r="BD9" s="17">
        <v>0.40337480780770402</v>
      </c>
      <c r="BE9" s="17">
        <v>4.1160409312634101E-2</v>
      </c>
      <c r="BF9" s="17"/>
      <c r="BG9" s="17">
        <v>0.51255240288143999</v>
      </c>
      <c r="BH9" s="17">
        <v>0.13290287828362199</v>
      </c>
    </row>
    <row r="10" spans="2:60" x14ac:dyDescent="0.35">
      <c r="B10" s="18" t="s">
        <v>247</v>
      </c>
      <c r="C10" s="17">
        <v>0.24728455980884501</v>
      </c>
      <c r="D10" s="17">
        <v>0.238841143661811</v>
      </c>
      <c r="E10" s="17">
        <v>0.25915600670001498</v>
      </c>
      <c r="F10" s="17"/>
      <c r="G10" s="17">
        <v>0.23580744512571999</v>
      </c>
      <c r="H10" s="17">
        <v>0.28396651362888697</v>
      </c>
      <c r="I10" s="17">
        <v>0.26119081234230401</v>
      </c>
      <c r="J10" s="17">
        <v>0.22544053286079499</v>
      </c>
      <c r="K10" s="17">
        <v>0.23327530496224999</v>
      </c>
      <c r="L10" s="17">
        <v>0.23921041480421801</v>
      </c>
      <c r="M10" s="17"/>
      <c r="N10" s="17">
        <v>0.23809614470040599</v>
      </c>
      <c r="O10" s="17">
        <v>0.237071216023131</v>
      </c>
      <c r="P10" s="17">
        <v>0.261549605471807</v>
      </c>
      <c r="Q10" s="17">
        <v>0.28229173641871802</v>
      </c>
      <c r="R10" s="17">
        <v>0.20151608840552099</v>
      </c>
      <c r="S10" s="17"/>
      <c r="T10" s="17">
        <v>0.23791267189865301</v>
      </c>
      <c r="U10" s="17">
        <v>0.236503765636112</v>
      </c>
      <c r="V10" s="17">
        <v>0.26609238802811602</v>
      </c>
      <c r="W10" s="17">
        <v>0.233338183224259</v>
      </c>
      <c r="X10" s="17"/>
      <c r="Y10" s="17">
        <v>0.23818677716071299</v>
      </c>
      <c r="Z10" s="17">
        <v>0.26922076143139101</v>
      </c>
      <c r="AA10" s="17">
        <v>0.24916586149060099</v>
      </c>
      <c r="AB10" s="17">
        <v>0.2298231790975</v>
      </c>
      <c r="AC10" s="17">
        <v>0.181805729543802</v>
      </c>
      <c r="AD10" s="17">
        <v>0.21535824879967</v>
      </c>
      <c r="AE10" s="17"/>
      <c r="AF10" s="17">
        <v>0.26079673416226601</v>
      </c>
      <c r="AG10" s="17">
        <v>0.23053691541434801</v>
      </c>
      <c r="AH10" s="17"/>
      <c r="AI10" s="17">
        <v>0.20643896350761301</v>
      </c>
      <c r="AJ10" s="17">
        <v>0.25855820049332801</v>
      </c>
      <c r="AK10" s="17">
        <v>0.25538555183905998</v>
      </c>
      <c r="AL10" s="17">
        <v>0.26378978440687301</v>
      </c>
      <c r="AM10" s="17">
        <v>0.22795888445763601</v>
      </c>
      <c r="AN10" s="17">
        <v>0.29187002271193202</v>
      </c>
      <c r="AO10" s="17">
        <v>0.15119271048159399</v>
      </c>
      <c r="AP10" s="17"/>
      <c r="AQ10" s="17">
        <v>0.24377965083644401</v>
      </c>
      <c r="AR10" s="17">
        <v>0.26448868364739198</v>
      </c>
      <c r="AS10" s="17"/>
      <c r="AT10" s="17">
        <v>0.206841748399967</v>
      </c>
      <c r="AU10" s="17">
        <v>0.284587026091426</v>
      </c>
      <c r="AV10" s="17">
        <v>0.24504960814881799</v>
      </c>
      <c r="AW10" s="17"/>
      <c r="AX10" s="17">
        <v>0.23859958616363</v>
      </c>
      <c r="AY10" s="17">
        <v>0.25042175254059801</v>
      </c>
      <c r="AZ10" s="17"/>
      <c r="BA10" s="17">
        <v>0.26873964867318501</v>
      </c>
      <c r="BB10" s="17">
        <v>0.26096005007890399</v>
      </c>
      <c r="BC10" s="17">
        <v>0.27872509321174199</v>
      </c>
      <c r="BD10" s="17">
        <v>0.298280617971106</v>
      </c>
      <c r="BE10" s="17">
        <v>0.102938761539223</v>
      </c>
      <c r="BF10" s="17"/>
      <c r="BG10" s="17">
        <v>0.26277488282004602</v>
      </c>
      <c r="BH10" s="17">
        <v>0.15241538167607099</v>
      </c>
    </row>
    <row r="11" spans="2:60" x14ac:dyDescent="0.35">
      <c r="B11" s="18" t="s">
        <v>248</v>
      </c>
      <c r="C11" s="17">
        <v>0.160469717572189</v>
      </c>
      <c r="D11" s="17">
        <v>0.16068892282939901</v>
      </c>
      <c r="E11" s="17">
        <v>0.16145612366824999</v>
      </c>
      <c r="F11" s="17"/>
      <c r="G11" s="17">
        <v>0.14321515365715901</v>
      </c>
      <c r="H11" s="17">
        <v>0.18261002025758799</v>
      </c>
      <c r="I11" s="17">
        <v>0.12983346720609201</v>
      </c>
      <c r="J11" s="17">
        <v>0.18950189748837601</v>
      </c>
      <c r="K11" s="17">
        <v>0.16218631698288</v>
      </c>
      <c r="L11" s="17">
        <v>0.152343238489099</v>
      </c>
      <c r="M11" s="17"/>
      <c r="N11" s="17">
        <v>0.13458723007805401</v>
      </c>
      <c r="O11" s="17">
        <v>0.13610371832874699</v>
      </c>
      <c r="P11" s="17">
        <v>0.18048191167557501</v>
      </c>
      <c r="Q11" s="17">
        <v>0.18587846447885001</v>
      </c>
      <c r="R11" s="17">
        <v>0.18064970788281201</v>
      </c>
      <c r="S11" s="17"/>
      <c r="T11" s="17">
        <v>0.14583098247699999</v>
      </c>
      <c r="U11" s="17">
        <v>0.185936765718349</v>
      </c>
      <c r="V11" s="17">
        <v>0.16392151289745799</v>
      </c>
      <c r="W11" s="17">
        <v>0.143222888156531</v>
      </c>
      <c r="X11" s="17"/>
      <c r="Y11" s="17">
        <v>0.13129320717227999</v>
      </c>
      <c r="Z11" s="17">
        <v>0.166672424816797</v>
      </c>
      <c r="AA11" s="17">
        <v>0.19877321492274699</v>
      </c>
      <c r="AB11" s="17">
        <v>0.20068005953649701</v>
      </c>
      <c r="AC11" s="17">
        <v>0.14136302718198299</v>
      </c>
      <c r="AD11" s="17">
        <v>0.17764151101117001</v>
      </c>
      <c r="AE11" s="17"/>
      <c r="AF11" s="17">
        <v>0.18352787403677101</v>
      </c>
      <c r="AG11" s="17">
        <v>0.13088029676500801</v>
      </c>
      <c r="AH11" s="17"/>
      <c r="AI11" s="17">
        <v>0.16710525451343</v>
      </c>
      <c r="AJ11" s="17">
        <v>0.16696661963018999</v>
      </c>
      <c r="AK11" s="17">
        <v>0.160875057281054</v>
      </c>
      <c r="AL11" s="17">
        <v>0.17714197954756</v>
      </c>
      <c r="AM11" s="17">
        <v>0.155752964402528</v>
      </c>
      <c r="AN11" s="17">
        <v>0.14396568172667501</v>
      </c>
      <c r="AO11" s="17">
        <v>0.115612090910587</v>
      </c>
      <c r="AP11" s="17"/>
      <c r="AQ11" s="17">
        <v>8.9679643255470107E-2</v>
      </c>
      <c r="AR11" s="17">
        <v>0.233503674924216</v>
      </c>
      <c r="AS11" s="17"/>
      <c r="AT11" s="17">
        <v>6.2078477312475601E-2</v>
      </c>
      <c r="AU11" s="17">
        <v>0.14476140726861</v>
      </c>
      <c r="AV11" s="17">
        <v>0.255591370373836</v>
      </c>
      <c r="AW11" s="17"/>
      <c r="AX11" s="17">
        <v>0.16843022218725401</v>
      </c>
      <c r="AY11" s="17">
        <v>0.15759421809002</v>
      </c>
      <c r="AZ11" s="17"/>
      <c r="BA11" s="17">
        <v>0.13090319286020599</v>
      </c>
      <c r="BB11" s="17">
        <v>0.12615885454630299</v>
      </c>
      <c r="BC11" s="17">
        <v>0.14301919126780199</v>
      </c>
      <c r="BD11" s="17">
        <v>0.18953090349972801</v>
      </c>
      <c r="BE11" s="17">
        <v>0.29927733209928797</v>
      </c>
      <c r="BF11" s="17"/>
      <c r="BG11" s="17">
        <v>0.127265618655374</v>
      </c>
      <c r="BH11" s="17">
        <v>0.27148051241927501</v>
      </c>
    </row>
    <row r="12" spans="2:60" x14ac:dyDescent="0.35">
      <c r="B12" s="18" t="s">
        <v>249</v>
      </c>
      <c r="C12" s="17">
        <v>9.5087235582787394E-2</v>
      </c>
      <c r="D12" s="17">
        <v>0.107664642724937</v>
      </c>
      <c r="E12" s="17">
        <v>8.4630210059538996E-2</v>
      </c>
      <c r="F12" s="17"/>
      <c r="G12" s="17">
        <v>7.06532385373108E-2</v>
      </c>
      <c r="H12" s="17">
        <v>9.5691802388153099E-2</v>
      </c>
      <c r="I12" s="17">
        <v>6.0174154894428199E-2</v>
      </c>
      <c r="J12" s="17">
        <v>0.10347607787395401</v>
      </c>
      <c r="K12" s="17">
        <v>0.14309142181984</v>
      </c>
      <c r="L12" s="17">
        <v>9.1974561213476205E-2</v>
      </c>
      <c r="M12" s="17"/>
      <c r="N12" s="17">
        <v>7.2190438356964495E-2</v>
      </c>
      <c r="O12" s="17">
        <v>7.7456446966889997E-2</v>
      </c>
      <c r="P12" s="17">
        <v>0.11587091888867899</v>
      </c>
      <c r="Q12" s="17">
        <v>0.109092405576865</v>
      </c>
      <c r="R12" s="17">
        <v>0.110747116009917</v>
      </c>
      <c r="S12" s="17"/>
      <c r="T12" s="17">
        <v>8.2400083451762696E-2</v>
      </c>
      <c r="U12" s="17">
        <v>0.10727880953366201</v>
      </c>
      <c r="V12" s="17">
        <v>8.9653413369402496E-2</v>
      </c>
      <c r="W12" s="17">
        <v>0.10215486382179401</v>
      </c>
      <c r="X12" s="17"/>
      <c r="Y12" s="17">
        <v>7.24228938469893E-2</v>
      </c>
      <c r="Z12" s="17">
        <v>0.106815897393785</v>
      </c>
      <c r="AA12" s="17">
        <v>0.10511478748778399</v>
      </c>
      <c r="AB12" s="17">
        <v>0.108561333995842</v>
      </c>
      <c r="AC12" s="17">
        <v>6.5337092451319898E-2</v>
      </c>
      <c r="AD12" s="17">
        <v>0.106497288005863</v>
      </c>
      <c r="AE12" s="17"/>
      <c r="AF12" s="17">
        <v>9.2893812777347096E-2</v>
      </c>
      <c r="AG12" s="17">
        <v>9.8733483809140696E-2</v>
      </c>
      <c r="AH12" s="17"/>
      <c r="AI12" s="17">
        <v>7.2828589709757197E-2</v>
      </c>
      <c r="AJ12" s="17">
        <v>9.6607455480766102E-2</v>
      </c>
      <c r="AK12" s="17">
        <v>8.5807177435624896E-2</v>
      </c>
      <c r="AL12" s="17">
        <v>0.105676220409179</v>
      </c>
      <c r="AM12" s="17">
        <v>0.10495501431969299</v>
      </c>
      <c r="AN12" s="17">
        <v>7.3917845749074507E-2</v>
      </c>
      <c r="AO12" s="17">
        <v>0.140105818596758</v>
      </c>
      <c r="AP12" s="17"/>
      <c r="AQ12" s="17">
        <v>2.2573885790182699E-2</v>
      </c>
      <c r="AR12" s="17">
        <v>0.20136874266991101</v>
      </c>
      <c r="AS12" s="17"/>
      <c r="AT12" s="17">
        <v>1.4717132930720399E-2</v>
      </c>
      <c r="AU12" s="17">
        <v>6.2239760303757503E-2</v>
      </c>
      <c r="AV12" s="17">
        <v>0.20464719300561801</v>
      </c>
      <c r="AW12" s="17"/>
      <c r="AX12" s="17">
        <v>9.4257620692768898E-2</v>
      </c>
      <c r="AY12" s="17">
        <v>9.5386909699191197E-2</v>
      </c>
      <c r="AZ12" s="17"/>
      <c r="BA12" s="17">
        <v>8.0446923749590796E-2</v>
      </c>
      <c r="BB12" s="17">
        <v>3.1453020426248798E-2</v>
      </c>
      <c r="BC12" s="17">
        <v>3.7204673480323601E-2</v>
      </c>
      <c r="BD12" s="17">
        <v>7.5583223125339799E-2</v>
      </c>
      <c r="BE12" s="17">
        <v>0.46584848354783898</v>
      </c>
      <c r="BF12" s="17"/>
      <c r="BG12" s="17">
        <v>4.28823684562279E-2</v>
      </c>
      <c r="BH12" s="17">
        <v>0.36700122983974798</v>
      </c>
    </row>
    <row r="13" spans="2:60" x14ac:dyDescent="0.35">
      <c r="B13" s="18" t="s">
        <v>114</v>
      </c>
      <c r="C13" s="19">
        <v>7.6584370911860003E-2</v>
      </c>
      <c r="D13" s="19">
        <v>5.0937408873725297E-2</v>
      </c>
      <c r="E13" s="19">
        <v>9.9028633120000903E-2</v>
      </c>
      <c r="F13" s="19"/>
      <c r="G13" s="19">
        <v>9.9590485226498299E-2</v>
      </c>
      <c r="H13" s="19">
        <v>4.7915457821230703E-2</v>
      </c>
      <c r="I13" s="19">
        <v>9.7174854160567106E-2</v>
      </c>
      <c r="J13" s="19">
        <v>8.9988830511384996E-2</v>
      </c>
      <c r="K13" s="19">
        <v>8.1288593106580306E-2</v>
      </c>
      <c r="L13" s="19">
        <v>5.7741123772653703E-2</v>
      </c>
      <c r="M13" s="19"/>
      <c r="N13" s="19">
        <v>0.11891822142835599</v>
      </c>
      <c r="O13" s="19">
        <v>9.3717908893412499E-2</v>
      </c>
      <c r="P13" s="19">
        <v>5.9334537416065002E-2</v>
      </c>
      <c r="Q13" s="19">
        <v>2.2088161062161601E-2</v>
      </c>
      <c r="R13" s="19">
        <v>3.8011328052479698E-2</v>
      </c>
      <c r="S13" s="19"/>
      <c r="T13" s="19">
        <v>6.1955550135792202E-2</v>
      </c>
      <c r="U13" s="19">
        <v>8.4312538598609293E-2</v>
      </c>
      <c r="V13" s="19">
        <v>7.8509045521842402E-2</v>
      </c>
      <c r="W13" s="19">
        <v>7.7184289924691701E-2</v>
      </c>
      <c r="X13" s="19"/>
      <c r="Y13" s="19">
        <v>9.6306459519309204E-2</v>
      </c>
      <c r="Z13" s="19">
        <v>6.2131307743650499E-2</v>
      </c>
      <c r="AA13" s="19">
        <v>7.3606100277098394E-2</v>
      </c>
      <c r="AB13" s="19">
        <v>8.4857188789352903E-2</v>
      </c>
      <c r="AC13" s="19">
        <v>5.15326441412709E-2</v>
      </c>
      <c r="AD13" s="19">
        <v>6.7436615499760696E-2</v>
      </c>
      <c r="AE13" s="19"/>
      <c r="AF13" s="19">
        <v>7.1616245147378202E-2</v>
      </c>
      <c r="AG13" s="19">
        <v>7.7824151046056306E-2</v>
      </c>
      <c r="AH13" s="19"/>
      <c r="AI13" s="19">
        <v>0.23656183984097501</v>
      </c>
      <c r="AJ13" s="19">
        <v>9.0723875479376506E-2</v>
      </c>
      <c r="AK13" s="19">
        <v>8.8174308585653005E-2</v>
      </c>
      <c r="AL13" s="19">
        <v>6.5571534591073302E-2</v>
      </c>
      <c r="AM13" s="19">
        <v>3.94271895634851E-2</v>
      </c>
      <c r="AN13" s="19">
        <v>2.2309392156520499E-2</v>
      </c>
      <c r="AO13" s="19">
        <v>3.6827315553620399E-2</v>
      </c>
      <c r="AP13" s="19"/>
      <c r="AQ13" s="19">
        <v>5.5861740185465497E-2</v>
      </c>
      <c r="AR13" s="19">
        <v>7.1094589192863794E-2</v>
      </c>
      <c r="AS13" s="19"/>
      <c r="AT13" s="19">
        <v>1.6297460730966301E-2</v>
      </c>
      <c r="AU13" s="19">
        <v>9.87648224942312E-2</v>
      </c>
      <c r="AV13" s="19">
        <v>4.1236962517208701E-2</v>
      </c>
      <c r="AW13" s="19"/>
      <c r="AX13" s="19">
        <v>8.0206461577311497E-2</v>
      </c>
      <c r="AY13" s="19">
        <v>7.5275996589312194E-2</v>
      </c>
      <c r="AZ13" s="19"/>
      <c r="BA13" s="19">
        <v>0.103020634549223</v>
      </c>
      <c r="BB13" s="19">
        <v>3.9769418653513099E-2</v>
      </c>
      <c r="BC13" s="19">
        <v>3.6363847261435697E-2</v>
      </c>
      <c r="BD13" s="19">
        <v>3.32304475961216E-2</v>
      </c>
      <c r="BE13" s="19">
        <v>9.0775013501015703E-2</v>
      </c>
      <c r="BF13" s="19"/>
      <c r="BG13" s="19">
        <v>5.4524727186911703E-2</v>
      </c>
      <c r="BH13" s="19">
        <v>7.6199997781284307E-2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H19"/>
  <sheetViews>
    <sheetView showGridLines="0" topLeftCell="A6" workbookViewId="0">
      <pane xSplit="2" topLeftCell="AL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72.5" x14ac:dyDescent="0.35">
      <c r="B9" s="18" t="s">
        <v>275</v>
      </c>
      <c r="C9" s="17">
        <v>9.8001623989359493E-2</v>
      </c>
      <c r="D9" s="17">
        <v>0.122531319780752</v>
      </c>
      <c r="E9" s="17">
        <v>7.6243686623097398E-2</v>
      </c>
      <c r="F9" s="17"/>
      <c r="G9" s="17">
        <v>0.122134656266861</v>
      </c>
      <c r="H9" s="17">
        <v>0.14628844261832599</v>
      </c>
      <c r="I9" s="17">
        <v>0.119241981190331</v>
      </c>
      <c r="J9" s="17">
        <v>7.1658998196225496E-2</v>
      </c>
      <c r="K9" s="17">
        <v>7.4946641942237505E-2</v>
      </c>
      <c r="L9" s="17">
        <v>6.4234781661708401E-2</v>
      </c>
      <c r="M9" s="17"/>
      <c r="N9" s="17">
        <v>0.10743032711868</v>
      </c>
      <c r="O9" s="17">
        <v>0.10357140727276699</v>
      </c>
      <c r="P9" s="17">
        <v>8.9893833843533999E-2</v>
      </c>
      <c r="Q9" s="17">
        <v>8.1500218103401204E-2</v>
      </c>
      <c r="R9" s="17">
        <v>0.102702280410208</v>
      </c>
      <c r="S9" s="17"/>
      <c r="T9" s="17">
        <v>0.11271941781358399</v>
      </c>
      <c r="U9" s="17">
        <v>8.5858771593758404E-2</v>
      </c>
      <c r="V9" s="17">
        <v>8.7993267807517303E-2</v>
      </c>
      <c r="W9" s="17">
        <v>0.114057903198464</v>
      </c>
      <c r="X9" s="17"/>
      <c r="Y9" s="17">
        <v>0.13796302471114399</v>
      </c>
      <c r="Z9" s="17">
        <v>7.4847552083897803E-2</v>
      </c>
      <c r="AA9" s="17">
        <v>0.14004147782472501</v>
      </c>
      <c r="AB9" s="17">
        <v>7.7679816657096806E-2</v>
      </c>
      <c r="AC9" s="17">
        <v>4.4434010457192002E-2</v>
      </c>
      <c r="AD9" s="17">
        <v>7.2701739336385005E-2</v>
      </c>
      <c r="AE9" s="17"/>
      <c r="AF9" s="17">
        <v>9.3801166077731493E-2</v>
      </c>
      <c r="AG9" s="17">
        <v>0.104915221305538</v>
      </c>
      <c r="AH9" s="17"/>
      <c r="AI9" s="17">
        <v>0.13286705357378001</v>
      </c>
      <c r="AJ9" s="17">
        <v>0.114264715796063</v>
      </c>
      <c r="AK9" s="17">
        <v>8.9033373000010005E-2</v>
      </c>
      <c r="AL9" s="17">
        <v>4.2778288109810998E-2</v>
      </c>
      <c r="AM9" s="17">
        <v>9.3728052242053994E-2</v>
      </c>
      <c r="AN9" s="17">
        <v>0.10445198278653101</v>
      </c>
      <c r="AO9" s="17">
        <v>0.17065336915249801</v>
      </c>
      <c r="AP9" s="17"/>
      <c r="AQ9" s="17">
        <v>9.3436897649000802E-2</v>
      </c>
      <c r="AR9" s="17">
        <v>0.121247438196812</v>
      </c>
      <c r="AS9" s="17"/>
      <c r="AT9" s="17">
        <v>8.3158466605819506E-2</v>
      </c>
      <c r="AU9" s="17">
        <v>9.1626989938399295E-2</v>
      </c>
      <c r="AV9" s="17">
        <v>0.11578174872510399</v>
      </c>
      <c r="AW9" s="17"/>
      <c r="AX9" s="17">
        <v>8.8966026265092202E-2</v>
      </c>
      <c r="AY9" s="17">
        <v>0.10126546941544499</v>
      </c>
      <c r="AZ9" s="17"/>
      <c r="BA9" s="17">
        <v>1</v>
      </c>
      <c r="BB9" s="17">
        <v>0</v>
      </c>
      <c r="BC9" s="17">
        <v>0</v>
      </c>
      <c r="BD9" s="17">
        <v>0</v>
      </c>
      <c r="BE9" s="17">
        <v>0</v>
      </c>
      <c r="BF9" s="17"/>
      <c r="BG9" s="17">
        <v>0.23328102589723401</v>
      </c>
      <c r="BH9" s="17">
        <v>0</v>
      </c>
    </row>
    <row r="10" spans="2:60" ht="87" x14ac:dyDescent="0.35">
      <c r="B10" s="18" t="s">
        <v>276</v>
      </c>
      <c r="C10" s="17">
        <v>0.32209951202215398</v>
      </c>
      <c r="D10" s="17">
        <v>0.29621825365943699</v>
      </c>
      <c r="E10" s="17">
        <v>0.34725688978178798</v>
      </c>
      <c r="F10" s="17"/>
      <c r="G10" s="17">
        <v>0.43476422529821901</v>
      </c>
      <c r="H10" s="17">
        <v>0.34168781518486901</v>
      </c>
      <c r="I10" s="17">
        <v>0.321816742102079</v>
      </c>
      <c r="J10" s="17">
        <v>0.32507531666748701</v>
      </c>
      <c r="K10" s="17">
        <v>0.26793476342073203</v>
      </c>
      <c r="L10" s="17">
        <v>0.28102457810871201</v>
      </c>
      <c r="M10" s="17"/>
      <c r="N10" s="17">
        <v>0.36048106141283598</v>
      </c>
      <c r="O10" s="17">
        <v>0.35446030705095299</v>
      </c>
      <c r="P10" s="17">
        <v>0.31048955804039402</v>
      </c>
      <c r="Q10" s="17">
        <v>0.23944664022319101</v>
      </c>
      <c r="R10" s="17">
        <v>0.32969042771623203</v>
      </c>
      <c r="S10" s="17"/>
      <c r="T10" s="17">
        <v>0.33328063972106298</v>
      </c>
      <c r="U10" s="17">
        <v>0.30383344567443898</v>
      </c>
      <c r="V10" s="17">
        <v>0.32174885592751201</v>
      </c>
      <c r="W10" s="17">
        <v>0.33059934204476699</v>
      </c>
      <c r="X10" s="17"/>
      <c r="Y10" s="17">
        <v>0.31201514613961501</v>
      </c>
      <c r="Z10" s="17">
        <v>0.31949120792313201</v>
      </c>
      <c r="AA10" s="17">
        <v>0.32328285243093802</v>
      </c>
      <c r="AB10" s="17">
        <v>0.32070016372197802</v>
      </c>
      <c r="AC10" s="17">
        <v>0.35643500131525602</v>
      </c>
      <c r="AD10" s="17">
        <v>0.357808953719505</v>
      </c>
      <c r="AE10" s="17"/>
      <c r="AF10" s="17">
        <v>0.29040963461335101</v>
      </c>
      <c r="AG10" s="17">
        <v>0.36657453600214801</v>
      </c>
      <c r="AH10" s="17"/>
      <c r="AI10" s="17">
        <v>0.26022873743042202</v>
      </c>
      <c r="AJ10" s="17">
        <v>0.38606951335998202</v>
      </c>
      <c r="AK10" s="17">
        <v>0.37316658973344902</v>
      </c>
      <c r="AL10" s="17">
        <v>0.30288818142947199</v>
      </c>
      <c r="AM10" s="17">
        <v>0.28354887273584001</v>
      </c>
      <c r="AN10" s="17">
        <v>0.244466337373725</v>
      </c>
      <c r="AO10" s="17">
        <v>0.22504160774573001</v>
      </c>
      <c r="AP10" s="17"/>
      <c r="AQ10" s="17">
        <v>0.37298378577871499</v>
      </c>
      <c r="AR10" s="17">
        <v>0.24382388531705501</v>
      </c>
      <c r="AS10" s="17"/>
      <c r="AT10" s="17">
        <v>0.40569276118154102</v>
      </c>
      <c r="AU10" s="17">
        <v>0.32895698574223098</v>
      </c>
      <c r="AV10" s="17">
        <v>0.25729972212635699</v>
      </c>
      <c r="AW10" s="17"/>
      <c r="AX10" s="17">
        <v>0.31518372691788898</v>
      </c>
      <c r="AY10" s="17">
        <v>0.32459763713453399</v>
      </c>
      <c r="AZ10" s="17"/>
      <c r="BA10" s="17">
        <v>0</v>
      </c>
      <c r="BB10" s="17">
        <v>1</v>
      </c>
      <c r="BC10" s="17">
        <v>0</v>
      </c>
      <c r="BD10" s="17">
        <v>0</v>
      </c>
      <c r="BE10" s="17">
        <v>0</v>
      </c>
      <c r="BF10" s="17"/>
      <c r="BG10" s="17">
        <v>0.76671897410276602</v>
      </c>
      <c r="BH10" s="17">
        <v>0</v>
      </c>
    </row>
    <row r="11" spans="2:60" ht="72.5" x14ac:dyDescent="0.35">
      <c r="B11" s="18" t="s">
        <v>277</v>
      </c>
      <c r="C11" s="17">
        <v>0.34055833247051398</v>
      </c>
      <c r="D11" s="17">
        <v>0.33141120219185</v>
      </c>
      <c r="E11" s="17">
        <v>0.34918134296512299</v>
      </c>
      <c r="F11" s="17"/>
      <c r="G11" s="17">
        <v>0.266862768158522</v>
      </c>
      <c r="H11" s="17">
        <v>0.35246706227498797</v>
      </c>
      <c r="I11" s="17">
        <v>0.31741245232405002</v>
      </c>
      <c r="J11" s="17">
        <v>0.30704394504273003</v>
      </c>
      <c r="K11" s="17">
        <v>0.36231644477789698</v>
      </c>
      <c r="L11" s="17">
        <v>0.39930783150246402</v>
      </c>
      <c r="M11" s="17"/>
      <c r="N11" s="17">
        <v>0.30491120217470802</v>
      </c>
      <c r="O11" s="17">
        <v>0.31830522986714999</v>
      </c>
      <c r="P11" s="17">
        <v>0.33726660476361098</v>
      </c>
      <c r="Q11" s="17">
        <v>0.446848941102368</v>
      </c>
      <c r="R11" s="17">
        <v>0.32398108750764998</v>
      </c>
      <c r="S11" s="17"/>
      <c r="T11" s="17">
        <v>0.37826182288119797</v>
      </c>
      <c r="U11" s="17">
        <v>0.32624632054796598</v>
      </c>
      <c r="V11" s="17">
        <v>0.33675086761129303</v>
      </c>
      <c r="W11" s="17">
        <v>0.332301289943426</v>
      </c>
      <c r="X11" s="17"/>
      <c r="Y11" s="17">
        <v>0.35321392688853198</v>
      </c>
      <c r="Z11" s="17">
        <v>0.34023453138197202</v>
      </c>
      <c r="AA11" s="17">
        <v>0.35692981600062801</v>
      </c>
      <c r="AB11" s="17">
        <v>0.31202883728046699</v>
      </c>
      <c r="AC11" s="17">
        <v>0.318915771478467</v>
      </c>
      <c r="AD11" s="17">
        <v>0.32545804954448199</v>
      </c>
      <c r="AE11" s="17"/>
      <c r="AF11" s="17">
        <v>0.35725623570258702</v>
      </c>
      <c r="AG11" s="17">
        <v>0.31852334558296802</v>
      </c>
      <c r="AH11" s="17"/>
      <c r="AI11" s="17">
        <v>0.247675103292822</v>
      </c>
      <c r="AJ11" s="17">
        <v>0.27505363198954402</v>
      </c>
      <c r="AK11" s="17">
        <v>0.31658125200729198</v>
      </c>
      <c r="AL11" s="17">
        <v>0.41843438259378501</v>
      </c>
      <c r="AM11" s="17">
        <v>0.36554025223551301</v>
      </c>
      <c r="AN11" s="17">
        <v>0.44277335271808499</v>
      </c>
      <c r="AO11" s="17">
        <v>0.43614450339418198</v>
      </c>
      <c r="AP11" s="17"/>
      <c r="AQ11" s="17">
        <v>0.43360629012434498</v>
      </c>
      <c r="AR11" s="17">
        <v>0.23266343749741999</v>
      </c>
      <c r="AS11" s="17"/>
      <c r="AT11" s="17">
        <v>0.446061008798185</v>
      </c>
      <c r="AU11" s="17">
        <v>0.36946349936589301</v>
      </c>
      <c r="AV11" s="17">
        <v>0.247330783380388</v>
      </c>
      <c r="AW11" s="17"/>
      <c r="AX11" s="17">
        <v>0.35301989523666</v>
      </c>
      <c r="AY11" s="17">
        <v>0.33605695736757701</v>
      </c>
      <c r="AZ11" s="17"/>
      <c r="BA11" s="17">
        <v>0</v>
      </c>
      <c r="BB11" s="17">
        <v>0</v>
      </c>
      <c r="BC11" s="17">
        <v>1</v>
      </c>
      <c r="BD11" s="17">
        <v>0</v>
      </c>
      <c r="BE11" s="17">
        <v>0</v>
      </c>
      <c r="BF11" s="17"/>
      <c r="BG11" s="17">
        <v>0</v>
      </c>
      <c r="BH11" s="17">
        <v>0</v>
      </c>
    </row>
    <row r="12" spans="2:60" ht="72.5" x14ac:dyDescent="0.35">
      <c r="B12" s="18" t="s">
        <v>278</v>
      </c>
      <c r="C12" s="17">
        <v>4.3565440410540397E-2</v>
      </c>
      <c r="D12" s="17">
        <v>4.5062285854935498E-2</v>
      </c>
      <c r="E12" s="17">
        <v>4.1577207374406497E-2</v>
      </c>
      <c r="F12" s="17"/>
      <c r="G12" s="17">
        <v>4.4590051542224798E-2</v>
      </c>
      <c r="H12" s="17">
        <v>3.0129572611514301E-2</v>
      </c>
      <c r="I12" s="17">
        <v>6.4351614217584799E-2</v>
      </c>
      <c r="J12" s="17">
        <v>5.4214363746514997E-2</v>
      </c>
      <c r="K12" s="17">
        <v>2.2080114506596901E-2</v>
      </c>
      <c r="L12" s="17">
        <v>4.6968816007834202E-2</v>
      </c>
      <c r="M12" s="17"/>
      <c r="N12" s="17">
        <v>4.20727413585123E-2</v>
      </c>
      <c r="O12" s="17">
        <v>3.8975044541311198E-2</v>
      </c>
      <c r="P12" s="17">
        <v>4.2544317194295397E-2</v>
      </c>
      <c r="Q12" s="17">
        <v>5.1282696730589897E-2</v>
      </c>
      <c r="R12" s="17">
        <v>6.07451021860154E-2</v>
      </c>
      <c r="S12" s="17"/>
      <c r="T12" s="17">
        <v>3.9591843982975397E-2</v>
      </c>
      <c r="U12" s="17">
        <v>4.4941116471696803E-2</v>
      </c>
      <c r="V12" s="17">
        <v>4.8184376393544399E-2</v>
      </c>
      <c r="W12" s="17">
        <v>3.78299498047453E-2</v>
      </c>
      <c r="X12" s="17"/>
      <c r="Y12" s="17">
        <v>5.8212191922622301E-2</v>
      </c>
      <c r="Z12" s="17">
        <v>4.4037295329899397E-2</v>
      </c>
      <c r="AA12" s="17">
        <v>2.3340473043111098E-2</v>
      </c>
      <c r="AB12" s="17">
        <v>2.3043296848932301E-2</v>
      </c>
      <c r="AC12" s="17">
        <v>6.4240024797063894E-2</v>
      </c>
      <c r="AD12" s="17">
        <v>2.2091212973983799E-2</v>
      </c>
      <c r="AE12" s="17"/>
      <c r="AF12" s="17">
        <v>4.5480750656256799E-2</v>
      </c>
      <c r="AG12" s="17">
        <v>4.1682078667222199E-2</v>
      </c>
      <c r="AH12" s="17"/>
      <c r="AI12" s="17">
        <v>2.8265548632917501E-2</v>
      </c>
      <c r="AJ12" s="17">
        <v>3.5062257533458201E-2</v>
      </c>
      <c r="AK12" s="17">
        <v>4.76366490695357E-2</v>
      </c>
      <c r="AL12" s="17">
        <v>5.17872315477396E-2</v>
      </c>
      <c r="AM12" s="17">
        <v>4.8437737052523099E-2</v>
      </c>
      <c r="AN12" s="17">
        <v>4.9615115237717597E-2</v>
      </c>
      <c r="AO12" s="17">
        <v>3.0363910302976201E-2</v>
      </c>
      <c r="AP12" s="17"/>
      <c r="AQ12" s="17">
        <v>4.7700369916695601E-2</v>
      </c>
      <c r="AR12" s="17">
        <v>4.2040144753355199E-2</v>
      </c>
      <c r="AS12" s="17"/>
      <c r="AT12" s="17">
        <v>3.94734500217701E-2</v>
      </c>
      <c r="AU12" s="17">
        <v>4.0252088741450601E-2</v>
      </c>
      <c r="AV12" s="17">
        <v>5.2662192141076397E-2</v>
      </c>
      <c r="AW12" s="17"/>
      <c r="AX12" s="17">
        <v>4.4552246133111803E-2</v>
      </c>
      <c r="AY12" s="17">
        <v>4.3208985703022902E-2</v>
      </c>
      <c r="AZ12" s="17"/>
      <c r="BA12" s="17">
        <v>0</v>
      </c>
      <c r="BB12" s="17">
        <v>0</v>
      </c>
      <c r="BC12" s="17">
        <v>0</v>
      </c>
      <c r="BD12" s="17">
        <v>1</v>
      </c>
      <c r="BE12" s="17">
        <v>0</v>
      </c>
      <c r="BF12" s="17"/>
      <c r="BG12" s="17">
        <v>0</v>
      </c>
      <c r="BH12" s="17">
        <v>0.25328222553316498</v>
      </c>
    </row>
    <row r="13" spans="2:60" ht="43.5" x14ac:dyDescent="0.35">
      <c r="B13" s="18" t="s">
        <v>279</v>
      </c>
      <c r="C13" s="17">
        <v>0.12843810353666699</v>
      </c>
      <c r="D13" s="17">
        <v>0.15643674915762801</v>
      </c>
      <c r="E13" s="17">
        <v>0.103861694246282</v>
      </c>
      <c r="F13" s="17"/>
      <c r="G13" s="17">
        <v>3.0017624318823901E-2</v>
      </c>
      <c r="H13" s="17">
        <v>7.21689950652879E-2</v>
      </c>
      <c r="I13" s="17">
        <v>0.10310188793960499</v>
      </c>
      <c r="J13" s="17">
        <v>0.15423129792714901</v>
      </c>
      <c r="K13" s="17">
        <v>0.21953393455944101</v>
      </c>
      <c r="L13" s="17">
        <v>0.16191164000726299</v>
      </c>
      <c r="M13" s="17"/>
      <c r="N13" s="17">
        <v>8.1083874426228206E-2</v>
      </c>
      <c r="O13" s="17">
        <v>9.93852562880011E-2</v>
      </c>
      <c r="P13" s="17">
        <v>0.16315182973223899</v>
      </c>
      <c r="Q13" s="17">
        <v>0.15588688574368501</v>
      </c>
      <c r="R13" s="17">
        <v>0.162556277569472</v>
      </c>
      <c r="S13" s="17"/>
      <c r="T13" s="17">
        <v>8.3436217319644401E-2</v>
      </c>
      <c r="U13" s="17">
        <v>0.17755616384582301</v>
      </c>
      <c r="V13" s="17">
        <v>0.13135343673869401</v>
      </c>
      <c r="W13" s="17">
        <v>0.113041344127886</v>
      </c>
      <c r="X13" s="17"/>
      <c r="Y13" s="17">
        <v>7.2910476540520699E-2</v>
      </c>
      <c r="Z13" s="17">
        <v>0.15251408023247301</v>
      </c>
      <c r="AA13" s="17">
        <v>0.11443987038772099</v>
      </c>
      <c r="AB13" s="17">
        <v>0.175736109242147</v>
      </c>
      <c r="AC13" s="17">
        <v>0.215975191952021</v>
      </c>
      <c r="AD13" s="17">
        <v>0.16061270165911601</v>
      </c>
      <c r="AE13" s="17"/>
      <c r="AF13" s="17">
        <v>0.15535278813349901</v>
      </c>
      <c r="AG13" s="17">
        <v>9.1868834496782306E-2</v>
      </c>
      <c r="AH13" s="17"/>
      <c r="AI13" s="17">
        <v>0.108604346274215</v>
      </c>
      <c r="AJ13" s="17">
        <v>9.7400377664153201E-2</v>
      </c>
      <c r="AK13" s="17">
        <v>0.11986852758097501</v>
      </c>
      <c r="AL13" s="17">
        <v>0.13480775708709</v>
      </c>
      <c r="AM13" s="17">
        <v>0.175634647532112</v>
      </c>
      <c r="AN13" s="17">
        <v>0.113132210518777</v>
      </c>
      <c r="AO13" s="17">
        <v>0.116394168245172</v>
      </c>
      <c r="AP13" s="17"/>
      <c r="AQ13" s="17">
        <v>7.7080240063982603E-3</v>
      </c>
      <c r="AR13" s="17">
        <v>0.29976557037400198</v>
      </c>
      <c r="AS13" s="17"/>
      <c r="AT13" s="17">
        <v>3.73637863308792E-3</v>
      </c>
      <c r="AU13" s="17">
        <v>8.8735039134259702E-2</v>
      </c>
      <c r="AV13" s="17">
        <v>0.27964214945238702</v>
      </c>
      <c r="AW13" s="17"/>
      <c r="AX13" s="17">
        <v>0.136070351765748</v>
      </c>
      <c r="AY13" s="17">
        <v>0.125681177073869</v>
      </c>
      <c r="AZ13" s="17"/>
      <c r="BA13" s="17">
        <v>0</v>
      </c>
      <c r="BB13" s="17">
        <v>0</v>
      </c>
      <c r="BC13" s="17">
        <v>0</v>
      </c>
      <c r="BD13" s="17">
        <v>0</v>
      </c>
      <c r="BE13" s="17">
        <v>1</v>
      </c>
      <c r="BF13" s="17"/>
      <c r="BG13" s="17">
        <v>0</v>
      </c>
      <c r="BH13" s="17">
        <v>0.74671777446683496</v>
      </c>
    </row>
    <row r="14" spans="2:60" x14ac:dyDescent="0.35">
      <c r="B14" s="18" t="s">
        <v>280</v>
      </c>
      <c r="C14" s="19">
        <v>6.7336987570764395E-2</v>
      </c>
      <c r="D14" s="19">
        <v>4.8340189355397002E-2</v>
      </c>
      <c r="E14" s="19">
        <v>8.1879179009302694E-2</v>
      </c>
      <c r="F14" s="19"/>
      <c r="G14" s="19">
        <v>0.10163067441534999</v>
      </c>
      <c r="H14" s="19">
        <v>5.7258112245014398E-2</v>
      </c>
      <c r="I14" s="19">
        <v>7.4075322226349605E-2</v>
      </c>
      <c r="J14" s="19">
        <v>8.7776078419893599E-2</v>
      </c>
      <c r="K14" s="19">
        <v>5.3188100793095799E-2</v>
      </c>
      <c r="L14" s="19">
        <v>4.6552352712018498E-2</v>
      </c>
      <c r="M14" s="19"/>
      <c r="N14" s="19">
        <v>0.10402079350903499</v>
      </c>
      <c r="O14" s="19">
        <v>8.5302754979817402E-2</v>
      </c>
      <c r="P14" s="19">
        <v>5.6653856425927303E-2</v>
      </c>
      <c r="Q14" s="19">
        <v>2.5034618096765601E-2</v>
      </c>
      <c r="R14" s="19">
        <v>2.0324824610421201E-2</v>
      </c>
      <c r="S14" s="19"/>
      <c r="T14" s="19">
        <v>5.2710058281535001E-2</v>
      </c>
      <c r="U14" s="19">
        <v>6.1564181866317201E-2</v>
      </c>
      <c r="V14" s="19">
        <v>7.3969195521439393E-2</v>
      </c>
      <c r="W14" s="19">
        <v>7.2170170880711898E-2</v>
      </c>
      <c r="X14" s="19"/>
      <c r="Y14" s="19">
        <v>6.5685233797564802E-2</v>
      </c>
      <c r="Z14" s="19">
        <v>6.8875333048626794E-2</v>
      </c>
      <c r="AA14" s="19">
        <v>4.1965510312877603E-2</v>
      </c>
      <c r="AB14" s="19">
        <v>9.0811776249378806E-2</v>
      </c>
      <c r="AC14" s="19">
        <v>0</v>
      </c>
      <c r="AD14" s="19">
        <v>6.1327342766528903E-2</v>
      </c>
      <c r="AE14" s="19"/>
      <c r="AF14" s="19">
        <v>5.7699424816575501E-2</v>
      </c>
      <c r="AG14" s="19">
        <v>7.6435983945342401E-2</v>
      </c>
      <c r="AH14" s="19"/>
      <c r="AI14" s="19">
        <v>0.222359210795844</v>
      </c>
      <c r="AJ14" s="19">
        <v>9.21495036567994E-2</v>
      </c>
      <c r="AK14" s="19">
        <v>5.3713608608738E-2</v>
      </c>
      <c r="AL14" s="19">
        <v>4.9304159232102497E-2</v>
      </c>
      <c r="AM14" s="19">
        <v>3.3110438201957297E-2</v>
      </c>
      <c r="AN14" s="19">
        <v>4.5561001365164201E-2</v>
      </c>
      <c r="AO14" s="19">
        <v>2.1402441159443002E-2</v>
      </c>
      <c r="AP14" s="19"/>
      <c r="AQ14" s="19">
        <v>4.4564632524845597E-2</v>
      </c>
      <c r="AR14" s="19">
        <v>6.0459523861356397E-2</v>
      </c>
      <c r="AS14" s="19"/>
      <c r="AT14" s="19">
        <v>2.1877934759597099E-2</v>
      </c>
      <c r="AU14" s="19">
        <v>8.0965397077766704E-2</v>
      </c>
      <c r="AV14" s="19">
        <v>4.7283404174686801E-2</v>
      </c>
      <c r="AW14" s="19"/>
      <c r="AX14" s="19">
        <v>6.2207753681498598E-2</v>
      </c>
      <c r="AY14" s="19">
        <v>6.9189773305552302E-2</v>
      </c>
      <c r="AZ14" s="19"/>
      <c r="BA14" s="19">
        <v>0</v>
      </c>
      <c r="BB14" s="19">
        <v>0</v>
      </c>
      <c r="BC14" s="19">
        <v>0</v>
      </c>
      <c r="BD14" s="19">
        <v>0</v>
      </c>
      <c r="BE14" s="19">
        <v>0</v>
      </c>
      <c r="BF14" s="19"/>
      <c r="BG14" s="19">
        <v>0</v>
      </c>
      <c r="BH14" s="19">
        <v>0</v>
      </c>
    </row>
    <row r="15" spans="2:60" x14ac:dyDescent="0.35">
      <c r="B15" s="16"/>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H2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292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58" x14ac:dyDescent="0.35">
      <c r="B9" s="18" t="s">
        <v>282</v>
      </c>
      <c r="C9" s="17">
        <v>0.40371104928552498</v>
      </c>
      <c r="D9" s="17">
        <v>0.396788835290802</v>
      </c>
      <c r="E9" s="17">
        <v>0.41216047694754099</v>
      </c>
      <c r="F9" s="17"/>
      <c r="G9" s="17">
        <v>0.30725886371509697</v>
      </c>
      <c r="H9" s="17">
        <v>0.35145317812918397</v>
      </c>
      <c r="I9" s="17">
        <v>0.41111787768761499</v>
      </c>
      <c r="J9" s="17">
        <v>0.38935767581136599</v>
      </c>
      <c r="K9" s="17">
        <v>0.43109694934070703</v>
      </c>
      <c r="L9" s="17">
        <v>0.48739836824314298</v>
      </c>
      <c r="M9" s="17"/>
      <c r="N9" s="17">
        <v>0.35285825383395703</v>
      </c>
      <c r="O9" s="17">
        <v>0.378460567679272</v>
      </c>
      <c r="P9" s="17">
        <v>0.409923117553531</v>
      </c>
      <c r="Q9" s="17">
        <v>0.43557458403444399</v>
      </c>
      <c r="R9" s="17">
        <v>0.51357818976479497</v>
      </c>
      <c r="S9" s="17"/>
      <c r="T9" s="17">
        <v>0.44616640314165701</v>
      </c>
      <c r="U9" s="17">
        <v>0.42368217708295702</v>
      </c>
      <c r="V9" s="17">
        <v>0.37306147684859198</v>
      </c>
      <c r="W9" s="17">
        <v>0.40505275015222098</v>
      </c>
      <c r="X9" s="17"/>
      <c r="Y9" s="17">
        <v>0.40591173262566899</v>
      </c>
      <c r="Z9" s="17">
        <v>0.40033365804371901</v>
      </c>
      <c r="AA9" s="17">
        <v>0.45197587538239398</v>
      </c>
      <c r="AB9" s="17">
        <v>0.41174897648473202</v>
      </c>
      <c r="AC9" s="17">
        <v>0.52810702131049503</v>
      </c>
      <c r="AD9" s="17">
        <v>0.37659637162412701</v>
      </c>
      <c r="AE9" s="17"/>
      <c r="AF9" s="17">
        <v>0.409406077583718</v>
      </c>
      <c r="AG9" s="17">
        <v>0.40209618959633597</v>
      </c>
      <c r="AH9" s="17"/>
      <c r="AI9" s="17">
        <v>0.31893061710818099</v>
      </c>
      <c r="AJ9" s="17">
        <v>0.339733592842068</v>
      </c>
      <c r="AK9" s="17">
        <v>0.42216928714878799</v>
      </c>
      <c r="AL9" s="17">
        <v>0.37971908286471001</v>
      </c>
      <c r="AM9" s="17">
        <v>0.42413600846979099</v>
      </c>
      <c r="AN9" s="17">
        <v>0.48781274261955898</v>
      </c>
      <c r="AO9" s="17">
        <v>0.66579064281191203</v>
      </c>
      <c r="AP9" s="17"/>
      <c r="AQ9" s="17">
        <v>0.51134323425077</v>
      </c>
      <c r="AR9" s="17">
        <v>0.30251132056201602</v>
      </c>
      <c r="AS9" s="17"/>
      <c r="AT9" s="17">
        <v>0.55630497738856899</v>
      </c>
      <c r="AU9" s="17">
        <v>0.37776836335160902</v>
      </c>
      <c r="AV9" s="17">
        <v>0.34331770157637298</v>
      </c>
      <c r="AW9" s="17"/>
      <c r="AX9" s="17">
        <v>0.446615686142248</v>
      </c>
      <c r="AY9" s="17">
        <v>0.38821300399444297</v>
      </c>
      <c r="AZ9" s="17"/>
      <c r="BA9" s="17">
        <v>0.36862735235677302</v>
      </c>
      <c r="BB9" s="17">
        <v>0.45750734331076498</v>
      </c>
      <c r="BC9" s="17">
        <v>0.49082038691648999</v>
      </c>
      <c r="BD9" s="17">
        <v>0.32686411712017099</v>
      </c>
      <c r="BE9" s="17">
        <v>0.225973699836026</v>
      </c>
      <c r="BF9" s="17"/>
      <c r="BG9" s="17">
        <v>0.43677332783928002</v>
      </c>
      <c r="BH9" s="17">
        <v>0.25152744926072401</v>
      </c>
    </row>
    <row r="10" spans="2:60" ht="58" x14ac:dyDescent="0.35">
      <c r="B10" s="18" t="s">
        <v>283</v>
      </c>
      <c r="C10" s="17">
        <v>0.38895753915349002</v>
      </c>
      <c r="D10" s="17">
        <v>0.38011257570221901</v>
      </c>
      <c r="E10" s="17">
        <v>0.397972728538878</v>
      </c>
      <c r="F10" s="17"/>
      <c r="G10" s="17">
        <v>0.293230776335142</v>
      </c>
      <c r="H10" s="17">
        <v>0.29039623086801097</v>
      </c>
      <c r="I10" s="17">
        <v>0.36576664024319999</v>
      </c>
      <c r="J10" s="17">
        <v>0.37708288185466698</v>
      </c>
      <c r="K10" s="17">
        <v>0.41637483441892598</v>
      </c>
      <c r="L10" s="17">
        <v>0.53390725856703203</v>
      </c>
      <c r="M10" s="17"/>
      <c r="N10" s="17">
        <v>0.34758341073922</v>
      </c>
      <c r="O10" s="17">
        <v>0.396076363249866</v>
      </c>
      <c r="P10" s="17">
        <v>0.38435896817656601</v>
      </c>
      <c r="Q10" s="17">
        <v>0.42764555746492899</v>
      </c>
      <c r="R10" s="17">
        <v>0.44036111356063901</v>
      </c>
      <c r="S10" s="17"/>
      <c r="T10" s="17">
        <v>0.39427953419689898</v>
      </c>
      <c r="U10" s="17">
        <v>0.409922672727146</v>
      </c>
      <c r="V10" s="17">
        <v>0.38416767296911503</v>
      </c>
      <c r="W10" s="17">
        <v>0.37458752016716201</v>
      </c>
      <c r="X10" s="17"/>
      <c r="Y10" s="17">
        <v>0.36462251192807399</v>
      </c>
      <c r="Z10" s="17">
        <v>0.41675826211881201</v>
      </c>
      <c r="AA10" s="17">
        <v>0.40658044812890998</v>
      </c>
      <c r="AB10" s="17">
        <v>0.39228679866990401</v>
      </c>
      <c r="AC10" s="17">
        <v>0.32035007837319401</v>
      </c>
      <c r="AD10" s="17">
        <v>0.35782717253854401</v>
      </c>
      <c r="AE10" s="17"/>
      <c r="AF10" s="17">
        <v>0.39057646444712102</v>
      </c>
      <c r="AG10" s="17">
        <v>0.38642160159378502</v>
      </c>
      <c r="AH10" s="17"/>
      <c r="AI10" s="17">
        <v>0.25064055782350197</v>
      </c>
      <c r="AJ10" s="17">
        <v>0.34969073341005702</v>
      </c>
      <c r="AK10" s="17">
        <v>0.39817585712035802</v>
      </c>
      <c r="AL10" s="17">
        <v>0.38508643338111997</v>
      </c>
      <c r="AM10" s="17">
        <v>0.430873823365853</v>
      </c>
      <c r="AN10" s="17">
        <v>0.37408214135752299</v>
      </c>
      <c r="AO10" s="17">
        <v>0.68397023400617596</v>
      </c>
      <c r="AP10" s="17"/>
      <c r="AQ10" s="17">
        <v>0.49421496429873601</v>
      </c>
      <c r="AR10" s="17">
        <v>0.287264179093981</v>
      </c>
      <c r="AS10" s="17"/>
      <c r="AT10" s="17">
        <v>0.58855172800787203</v>
      </c>
      <c r="AU10" s="17">
        <v>0.38191943119448302</v>
      </c>
      <c r="AV10" s="17">
        <v>0.28122841334786097</v>
      </c>
      <c r="AW10" s="17"/>
      <c r="AX10" s="17">
        <v>0.38700446393320198</v>
      </c>
      <c r="AY10" s="17">
        <v>0.38966303045789102</v>
      </c>
      <c r="AZ10" s="17"/>
      <c r="BA10" s="17">
        <v>0.325942852591458</v>
      </c>
      <c r="BB10" s="17">
        <v>0.45351424552014402</v>
      </c>
      <c r="BC10" s="17">
        <v>0.47292183146449701</v>
      </c>
      <c r="BD10" s="17">
        <v>0.35493562692887798</v>
      </c>
      <c r="BE10" s="17">
        <v>0.203648097557171</v>
      </c>
      <c r="BF10" s="17"/>
      <c r="BG10" s="17">
        <v>0.42375426010260098</v>
      </c>
      <c r="BH10" s="17">
        <v>0.241966539691851</v>
      </c>
    </row>
    <row r="11" spans="2:60" ht="29" x14ac:dyDescent="0.35">
      <c r="B11" s="18" t="s">
        <v>284</v>
      </c>
      <c r="C11" s="17">
        <v>0.34095462945423599</v>
      </c>
      <c r="D11" s="17">
        <v>0.32646555003331501</v>
      </c>
      <c r="E11" s="17">
        <v>0.35518373678152199</v>
      </c>
      <c r="F11" s="17"/>
      <c r="G11" s="17">
        <v>0.26975023070732401</v>
      </c>
      <c r="H11" s="17">
        <v>0.355702299166478</v>
      </c>
      <c r="I11" s="17">
        <v>0.33619937860204002</v>
      </c>
      <c r="J11" s="17">
        <v>0.31039044492074702</v>
      </c>
      <c r="K11" s="17">
        <v>0.30960941249972901</v>
      </c>
      <c r="L11" s="17">
        <v>0.42098581438927302</v>
      </c>
      <c r="M11" s="17"/>
      <c r="N11" s="17">
        <v>0.30563809726554297</v>
      </c>
      <c r="O11" s="17">
        <v>0.36868437301499002</v>
      </c>
      <c r="P11" s="17">
        <v>0.32801509689562802</v>
      </c>
      <c r="Q11" s="17">
        <v>0.33933340789097499</v>
      </c>
      <c r="R11" s="17">
        <v>0.40378672164234303</v>
      </c>
      <c r="S11" s="17"/>
      <c r="T11" s="17">
        <v>0.34018406174797999</v>
      </c>
      <c r="U11" s="17">
        <v>0.31628011198719702</v>
      </c>
      <c r="V11" s="17">
        <v>0.35236388560181597</v>
      </c>
      <c r="W11" s="17">
        <v>0.34476982462438199</v>
      </c>
      <c r="X11" s="17"/>
      <c r="Y11" s="17">
        <v>0.34619212821592799</v>
      </c>
      <c r="Z11" s="17">
        <v>0.34256646636064297</v>
      </c>
      <c r="AA11" s="17">
        <v>0.37503365329413002</v>
      </c>
      <c r="AB11" s="17">
        <v>0.29279201346422901</v>
      </c>
      <c r="AC11" s="17">
        <v>0.55901942327857401</v>
      </c>
      <c r="AD11" s="17">
        <v>0.330737165962319</v>
      </c>
      <c r="AE11" s="17"/>
      <c r="AF11" s="17">
        <v>0.35494217040883003</v>
      </c>
      <c r="AG11" s="17">
        <v>0.32424336212079902</v>
      </c>
      <c r="AH11" s="17"/>
      <c r="AI11" s="17">
        <v>0.26829480958700802</v>
      </c>
      <c r="AJ11" s="17">
        <v>0.319603074996897</v>
      </c>
      <c r="AK11" s="17">
        <v>0.333039030285182</v>
      </c>
      <c r="AL11" s="17">
        <v>0.312699209064777</v>
      </c>
      <c r="AM11" s="17">
        <v>0.38495787893449401</v>
      </c>
      <c r="AN11" s="17">
        <v>0.34684007941893602</v>
      </c>
      <c r="AO11" s="17">
        <v>0.45976331917018898</v>
      </c>
      <c r="AP11" s="17"/>
      <c r="AQ11" s="17">
        <v>0.38683645940227901</v>
      </c>
      <c r="AR11" s="17">
        <v>0.288621279881695</v>
      </c>
      <c r="AS11" s="17"/>
      <c r="AT11" s="17">
        <v>0.41977949542440901</v>
      </c>
      <c r="AU11" s="17">
        <v>0.31336744947584899</v>
      </c>
      <c r="AV11" s="17">
        <v>0.33453353457101598</v>
      </c>
      <c r="AW11" s="17"/>
      <c r="AX11" s="17">
        <v>0.33071690138454102</v>
      </c>
      <c r="AY11" s="17">
        <v>0.34465270931054098</v>
      </c>
      <c r="AZ11" s="17"/>
      <c r="BA11" s="17">
        <v>0.31360847613908499</v>
      </c>
      <c r="BB11" s="17">
        <v>0.371986559167297</v>
      </c>
      <c r="BC11" s="17">
        <v>0.377588003271904</v>
      </c>
      <c r="BD11" s="17">
        <v>0.42726538029948402</v>
      </c>
      <c r="BE11" s="17">
        <v>0.25840241575756101</v>
      </c>
      <c r="BF11" s="17"/>
      <c r="BG11" s="17">
        <v>0.35836806006856198</v>
      </c>
      <c r="BH11" s="17">
        <v>0.301172403226867</v>
      </c>
    </row>
    <row r="12" spans="2:60" ht="87" x14ac:dyDescent="0.35">
      <c r="B12" s="18" t="s">
        <v>285</v>
      </c>
      <c r="C12" s="17">
        <v>0.33462298651528199</v>
      </c>
      <c r="D12" s="17">
        <v>0.310712641905943</v>
      </c>
      <c r="E12" s="17">
        <v>0.35495807500392901</v>
      </c>
      <c r="F12" s="17"/>
      <c r="G12" s="17">
        <v>0.248659231993831</v>
      </c>
      <c r="H12" s="17">
        <v>0.29821430322252901</v>
      </c>
      <c r="I12" s="17">
        <v>0.35292005538204602</v>
      </c>
      <c r="J12" s="17">
        <v>0.30936196241740399</v>
      </c>
      <c r="K12" s="17">
        <v>0.33695402338726099</v>
      </c>
      <c r="L12" s="17">
        <v>0.41814933836797502</v>
      </c>
      <c r="M12" s="17"/>
      <c r="N12" s="17">
        <v>0.322188004688574</v>
      </c>
      <c r="O12" s="17">
        <v>0.35034369431303403</v>
      </c>
      <c r="P12" s="17">
        <v>0.32239941850958798</v>
      </c>
      <c r="Q12" s="17">
        <v>0.33341430613478601</v>
      </c>
      <c r="R12" s="17">
        <v>0.40510663746282699</v>
      </c>
      <c r="S12" s="17"/>
      <c r="T12" s="17">
        <v>0.36761128336195598</v>
      </c>
      <c r="U12" s="17">
        <v>0.30869096724911199</v>
      </c>
      <c r="V12" s="17">
        <v>0.33985685121834802</v>
      </c>
      <c r="W12" s="17">
        <v>0.32540665950245901</v>
      </c>
      <c r="X12" s="17"/>
      <c r="Y12" s="17">
        <v>0.32964205881154102</v>
      </c>
      <c r="Z12" s="17">
        <v>0.32735557201285398</v>
      </c>
      <c r="AA12" s="17">
        <v>0.32391324811619299</v>
      </c>
      <c r="AB12" s="17">
        <v>0.37168753136107402</v>
      </c>
      <c r="AC12" s="17">
        <v>0.44258230736694898</v>
      </c>
      <c r="AD12" s="17">
        <v>0.33858554881631497</v>
      </c>
      <c r="AE12" s="17"/>
      <c r="AF12" s="17">
        <v>0.359667153695238</v>
      </c>
      <c r="AG12" s="17">
        <v>0.29931350471530599</v>
      </c>
      <c r="AH12" s="17"/>
      <c r="AI12" s="17">
        <v>0.19055629011101399</v>
      </c>
      <c r="AJ12" s="17">
        <v>0.30086182412947798</v>
      </c>
      <c r="AK12" s="17">
        <v>0.37142482473447602</v>
      </c>
      <c r="AL12" s="17">
        <v>0.33071436008869598</v>
      </c>
      <c r="AM12" s="17">
        <v>0.32806557292545702</v>
      </c>
      <c r="AN12" s="17">
        <v>0.42189123143940999</v>
      </c>
      <c r="AO12" s="17">
        <v>0.496386038993477</v>
      </c>
      <c r="AP12" s="17"/>
      <c r="AQ12" s="17">
        <v>0.39216501758535799</v>
      </c>
      <c r="AR12" s="17">
        <v>0.28719478774117202</v>
      </c>
      <c r="AS12" s="17"/>
      <c r="AT12" s="17">
        <v>0.41909310854962101</v>
      </c>
      <c r="AU12" s="17">
        <v>0.33824247368101501</v>
      </c>
      <c r="AV12" s="17">
        <v>0.28279389853371401</v>
      </c>
      <c r="AW12" s="17"/>
      <c r="AX12" s="17">
        <v>0.30789384673148201</v>
      </c>
      <c r="AY12" s="17">
        <v>0.344278106551476</v>
      </c>
      <c r="AZ12" s="17"/>
      <c r="BA12" s="17">
        <v>0.29398930398705803</v>
      </c>
      <c r="BB12" s="17">
        <v>0.39454519412023398</v>
      </c>
      <c r="BC12" s="17">
        <v>0.386187517233336</v>
      </c>
      <c r="BD12" s="17">
        <v>0.44094108606690102</v>
      </c>
      <c r="BE12" s="17">
        <v>0.137192619284291</v>
      </c>
      <c r="BF12" s="17"/>
      <c r="BG12" s="17">
        <v>0.371087412909957</v>
      </c>
      <c r="BH12" s="17">
        <v>0.21412670695327701</v>
      </c>
    </row>
    <row r="13" spans="2:60" ht="58" x14ac:dyDescent="0.35">
      <c r="B13" s="18" t="s">
        <v>286</v>
      </c>
      <c r="C13" s="17">
        <v>0.31851912230825302</v>
      </c>
      <c r="D13" s="17">
        <v>0.33906170512057898</v>
      </c>
      <c r="E13" s="17">
        <v>0.29825983220737401</v>
      </c>
      <c r="F13" s="17"/>
      <c r="G13" s="17">
        <v>0.25360644658479298</v>
      </c>
      <c r="H13" s="17">
        <v>0.238772717470494</v>
      </c>
      <c r="I13" s="17">
        <v>0.34891831580004901</v>
      </c>
      <c r="J13" s="17">
        <v>0.30378592303680502</v>
      </c>
      <c r="K13" s="17">
        <v>0.34243502204911802</v>
      </c>
      <c r="L13" s="17">
        <v>0.392398347499262</v>
      </c>
      <c r="M13" s="17"/>
      <c r="N13" s="17">
        <v>0.27213326130559501</v>
      </c>
      <c r="O13" s="17">
        <v>0.30616398330802003</v>
      </c>
      <c r="P13" s="17">
        <v>0.32170154043392002</v>
      </c>
      <c r="Q13" s="17">
        <v>0.35840927275617201</v>
      </c>
      <c r="R13" s="17">
        <v>0.40154726010669101</v>
      </c>
      <c r="S13" s="17"/>
      <c r="T13" s="17">
        <v>0.35856336618600299</v>
      </c>
      <c r="U13" s="17">
        <v>0.30584823799562999</v>
      </c>
      <c r="V13" s="17">
        <v>0.30574258356622802</v>
      </c>
      <c r="W13" s="17">
        <v>0.32146638802754501</v>
      </c>
      <c r="X13" s="17"/>
      <c r="Y13" s="17">
        <v>0.30911950528461302</v>
      </c>
      <c r="Z13" s="17">
        <v>0.33978250172947</v>
      </c>
      <c r="AA13" s="17">
        <v>0.26459593920433999</v>
      </c>
      <c r="AB13" s="17">
        <v>0.29394606027005998</v>
      </c>
      <c r="AC13" s="17">
        <v>0.42993153110011501</v>
      </c>
      <c r="AD13" s="17">
        <v>0.29956101366454602</v>
      </c>
      <c r="AE13" s="17"/>
      <c r="AF13" s="17">
        <v>0.314535544954053</v>
      </c>
      <c r="AG13" s="17">
        <v>0.32595571330112699</v>
      </c>
      <c r="AH13" s="17"/>
      <c r="AI13" s="17">
        <v>0.23724785777877699</v>
      </c>
      <c r="AJ13" s="17">
        <v>0.270405478985701</v>
      </c>
      <c r="AK13" s="17">
        <v>0.29609658172973302</v>
      </c>
      <c r="AL13" s="17">
        <v>0.28531560060287903</v>
      </c>
      <c r="AM13" s="17">
        <v>0.36506552812376702</v>
      </c>
      <c r="AN13" s="17">
        <v>0.39138521561578499</v>
      </c>
      <c r="AO13" s="17">
        <v>0.567939089773421</v>
      </c>
      <c r="AP13" s="17"/>
      <c r="AQ13" s="17">
        <v>0.41575569141163699</v>
      </c>
      <c r="AR13" s="17">
        <v>0.22691493825599399</v>
      </c>
      <c r="AS13" s="17"/>
      <c r="AT13" s="17">
        <v>0.46603957780532601</v>
      </c>
      <c r="AU13" s="17">
        <v>0.30585219070756198</v>
      </c>
      <c r="AV13" s="17">
        <v>0.25143016186682798</v>
      </c>
      <c r="AW13" s="17"/>
      <c r="AX13" s="17">
        <v>0.32072285427097602</v>
      </c>
      <c r="AY13" s="17">
        <v>0.31772308858626302</v>
      </c>
      <c r="AZ13" s="17"/>
      <c r="BA13" s="17">
        <v>0.26015097329790199</v>
      </c>
      <c r="BB13" s="17">
        <v>0.36422141329410201</v>
      </c>
      <c r="BC13" s="17">
        <v>0.37247913858131698</v>
      </c>
      <c r="BD13" s="17">
        <v>0.35372687202247499</v>
      </c>
      <c r="BE13" s="17">
        <v>0.18378377459234799</v>
      </c>
      <c r="BF13" s="17"/>
      <c r="BG13" s="17">
        <v>0.33994375428621199</v>
      </c>
      <c r="BH13" s="17">
        <v>0.22682734052344999</v>
      </c>
    </row>
    <row r="14" spans="2:60" ht="43.5" x14ac:dyDescent="0.35">
      <c r="B14" s="18" t="s">
        <v>287</v>
      </c>
      <c r="C14" s="17">
        <v>0.31569831815976901</v>
      </c>
      <c r="D14" s="17">
        <v>0.30388239686763002</v>
      </c>
      <c r="E14" s="17">
        <v>0.32615801114956899</v>
      </c>
      <c r="F14" s="17"/>
      <c r="G14" s="17">
        <v>0.29101465166553298</v>
      </c>
      <c r="H14" s="17">
        <v>0.31702568415972499</v>
      </c>
      <c r="I14" s="17">
        <v>0.32262441002557501</v>
      </c>
      <c r="J14" s="17">
        <v>0.29366336323241998</v>
      </c>
      <c r="K14" s="17">
        <v>0.28443602775529297</v>
      </c>
      <c r="L14" s="17">
        <v>0.36463954088037798</v>
      </c>
      <c r="M14" s="17"/>
      <c r="N14" s="17">
        <v>0.28722175183961601</v>
      </c>
      <c r="O14" s="17">
        <v>0.328500450637491</v>
      </c>
      <c r="P14" s="17">
        <v>0.30723853493032999</v>
      </c>
      <c r="Q14" s="17">
        <v>0.355735495901076</v>
      </c>
      <c r="R14" s="17">
        <v>0.34914972186210202</v>
      </c>
      <c r="S14" s="17"/>
      <c r="T14" s="17">
        <v>0.3145496882812</v>
      </c>
      <c r="U14" s="17">
        <v>0.297137298884107</v>
      </c>
      <c r="V14" s="17">
        <v>0.31554220394696297</v>
      </c>
      <c r="W14" s="17">
        <v>0.33289743404727301</v>
      </c>
      <c r="X14" s="17"/>
      <c r="Y14" s="17">
        <v>0.33380444920546498</v>
      </c>
      <c r="Z14" s="17">
        <v>0.28751592309636598</v>
      </c>
      <c r="AA14" s="17">
        <v>0.33830390149518902</v>
      </c>
      <c r="AB14" s="17">
        <v>0.334953551198299</v>
      </c>
      <c r="AC14" s="17">
        <v>0.70811960020253195</v>
      </c>
      <c r="AD14" s="17">
        <v>0.30759586414062701</v>
      </c>
      <c r="AE14" s="17"/>
      <c r="AF14" s="17">
        <v>0.31052687579076299</v>
      </c>
      <c r="AG14" s="17">
        <v>0.32522661832035799</v>
      </c>
      <c r="AH14" s="17"/>
      <c r="AI14" s="17">
        <v>0.227991310304861</v>
      </c>
      <c r="AJ14" s="17">
        <v>0.30024776782846702</v>
      </c>
      <c r="AK14" s="17">
        <v>0.33121350060959098</v>
      </c>
      <c r="AL14" s="17">
        <v>0.30825278821679097</v>
      </c>
      <c r="AM14" s="17">
        <v>0.33000367762507499</v>
      </c>
      <c r="AN14" s="17">
        <v>0.34219973895613098</v>
      </c>
      <c r="AO14" s="17">
        <v>0.36627799046348403</v>
      </c>
      <c r="AP14" s="17"/>
      <c r="AQ14" s="17">
        <v>0.37841192648556699</v>
      </c>
      <c r="AR14" s="17">
        <v>0.25857557867381498</v>
      </c>
      <c r="AS14" s="17"/>
      <c r="AT14" s="17">
        <v>0.39973713797203803</v>
      </c>
      <c r="AU14" s="17">
        <v>0.30958938082061399</v>
      </c>
      <c r="AV14" s="17">
        <v>0.26645521511190301</v>
      </c>
      <c r="AW14" s="17"/>
      <c r="AX14" s="17">
        <v>0.30927236138025699</v>
      </c>
      <c r="AY14" s="17">
        <v>0.31801950711517202</v>
      </c>
      <c r="AZ14" s="17"/>
      <c r="BA14" s="17">
        <v>0.260293346867155</v>
      </c>
      <c r="BB14" s="17">
        <v>0.354567450952329</v>
      </c>
      <c r="BC14" s="17">
        <v>0.37118786750719401</v>
      </c>
      <c r="BD14" s="17">
        <v>0.57703078735068802</v>
      </c>
      <c r="BE14" s="17">
        <v>0.13616733440178</v>
      </c>
      <c r="BF14" s="17"/>
      <c r="BG14" s="17">
        <v>0.33257509123579698</v>
      </c>
      <c r="BH14" s="17">
        <v>0.24783021092091601</v>
      </c>
    </row>
    <row r="15" spans="2:60" ht="58" x14ac:dyDescent="0.35">
      <c r="B15" s="18" t="s">
        <v>288</v>
      </c>
      <c r="C15" s="17">
        <v>0.30937961633384597</v>
      </c>
      <c r="D15" s="17">
        <v>0.29759601085562198</v>
      </c>
      <c r="E15" s="17">
        <v>0.31891016926944299</v>
      </c>
      <c r="F15" s="17"/>
      <c r="G15" s="17">
        <v>0.310240538394781</v>
      </c>
      <c r="H15" s="17">
        <v>0.28302828254231899</v>
      </c>
      <c r="I15" s="17">
        <v>0.35746645877928601</v>
      </c>
      <c r="J15" s="17">
        <v>0.26944160703075798</v>
      </c>
      <c r="K15" s="17">
        <v>0.27542217340528702</v>
      </c>
      <c r="L15" s="17">
        <v>0.350472781882536</v>
      </c>
      <c r="M15" s="17"/>
      <c r="N15" s="17">
        <v>0.30158706540249502</v>
      </c>
      <c r="O15" s="17">
        <v>0.30599824694017203</v>
      </c>
      <c r="P15" s="17">
        <v>0.29256644645693802</v>
      </c>
      <c r="Q15" s="17">
        <v>0.34311998730368598</v>
      </c>
      <c r="R15" s="17">
        <v>0.35468335977578302</v>
      </c>
      <c r="S15" s="17"/>
      <c r="T15" s="17">
        <v>0.33939362394153499</v>
      </c>
      <c r="U15" s="17">
        <v>0.29772475945008098</v>
      </c>
      <c r="V15" s="17">
        <v>0.29833842864089499</v>
      </c>
      <c r="W15" s="17">
        <v>0.31579876430793302</v>
      </c>
      <c r="X15" s="17"/>
      <c r="Y15" s="17">
        <v>0.35433194162661602</v>
      </c>
      <c r="Z15" s="17">
        <v>0.29407666497351098</v>
      </c>
      <c r="AA15" s="17">
        <v>0.215407375970711</v>
      </c>
      <c r="AB15" s="17">
        <v>0.29529005422559601</v>
      </c>
      <c r="AC15" s="17">
        <v>0.41296151069630899</v>
      </c>
      <c r="AD15" s="17">
        <v>0.26935637777377502</v>
      </c>
      <c r="AE15" s="17"/>
      <c r="AF15" s="17">
        <v>0.30006772446800101</v>
      </c>
      <c r="AG15" s="17">
        <v>0.324808490997613</v>
      </c>
      <c r="AH15" s="17"/>
      <c r="AI15" s="17">
        <v>0.240596409206252</v>
      </c>
      <c r="AJ15" s="17">
        <v>0.27361943807302203</v>
      </c>
      <c r="AK15" s="17">
        <v>0.33197914330160799</v>
      </c>
      <c r="AL15" s="17">
        <v>0.26632131729560798</v>
      </c>
      <c r="AM15" s="17">
        <v>0.34100027516940901</v>
      </c>
      <c r="AN15" s="17">
        <v>0.334197603033702</v>
      </c>
      <c r="AO15" s="17">
        <v>0.43362588978373501</v>
      </c>
      <c r="AP15" s="17"/>
      <c r="AQ15" s="17">
        <v>0.37677844082761902</v>
      </c>
      <c r="AR15" s="17">
        <v>0.244414620328328</v>
      </c>
      <c r="AS15" s="17"/>
      <c r="AT15" s="17">
        <v>0.41046838125116297</v>
      </c>
      <c r="AU15" s="17">
        <v>0.28641119763858203</v>
      </c>
      <c r="AV15" s="17">
        <v>0.29318894440873999</v>
      </c>
      <c r="AW15" s="17"/>
      <c r="AX15" s="17">
        <v>0.31670738934126103</v>
      </c>
      <c r="AY15" s="17">
        <v>0.30673267264030202</v>
      </c>
      <c r="AZ15" s="17"/>
      <c r="BA15" s="17">
        <v>0.32818408520217102</v>
      </c>
      <c r="BB15" s="17">
        <v>0.35028759015430899</v>
      </c>
      <c r="BC15" s="17">
        <v>0.34232489848353598</v>
      </c>
      <c r="BD15" s="17">
        <v>0.41761483415365203</v>
      </c>
      <c r="BE15" s="17">
        <v>0.13350236774136301</v>
      </c>
      <c r="BF15" s="17"/>
      <c r="BG15" s="17">
        <v>0.34513126184315002</v>
      </c>
      <c r="BH15" s="17">
        <v>0.20546300553598401</v>
      </c>
    </row>
    <row r="16" spans="2:60" x14ac:dyDescent="0.35">
      <c r="B16" s="18" t="s">
        <v>289</v>
      </c>
      <c r="C16" s="17">
        <v>0.29252598777947397</v>
      </c>
      <c r="D16" s="17">
        <v>0.294426028340112</v>
      </c>
      <c r="E16" s="17">
        <v>0.291847730402021</v>
      </c>
      <c r="F16" s="17"/>
      <c r="G16" s="17">
        <v>0.22445336220009501</v>
      </c>
      <c r="H16" s="17">
        <v>0.235360020230134</v>
      </c>
      <c r="I16" s="17">
        <v>0.25694572702420798</v>
      </c>
      <c r="J16" s="17">
        <v>0.26822120345181</v>
      </c>
      <c r="K16" s="17">
        <v>0.32805322979174201</v>
      </c>
      <c r="L16" s="17">
        <v>0.39894577836800799</v>
      </c>
      <c r="M16" s="17"/>
      <c r="N16" s="17">
        <v>0.253158189770047</v>
      </c>
      <c r="O16" s="17">
        <v>0.27142667976447699</v>
      </c>
      <c r="P16" s="17">
        <v>0.31007786350219102</v>
      </c>
      <c r="Q16" s="17">
        <v>0.30148863643482499</v>
      </c>
      <c r="R16" s="17">
        <v>0.36930138477437702</v>
      </c>
      <c r="S16" s="17"/>
      <c r="T16" s="17">
        <v>0.36205268724476303</v>
      </c>
      <c r="U16" s="17">
        <v>0.28777219050421599</v>
      </c>
      <c r="V16" s="17">
        <v>0.28002339466081999</v>
      </c>
      <c r="W16" s="17">
        <v>0.267224854817875</v>
      </c>
      <c r="X16" s="17"/>
      <c r="Y16" s="17">
        <v>0.27372802202006702</v>
      </c>
      <c r="Z16" s="17">
        <v>0.307004652000054</v>
      </c>
      <c r="AA16" s="17">
        <v>0.23100529621417801</v>
      </c>
      <c r="AB16" s="17">
        <v>0.30124316227303499</v>
      </c>
      <c r="AC16" s="17">
        <v>0.43180979595148</v>
      </c>
      <c r="AD16" s="17">
        <v>0.29700052038427099</v>
      </c>
      <c r="AE16" s="17"/>
      <c r="AF16" s="17">
        <v>0.30150928920896702</v>
      </c>
      <c r="AG16" s="17">
        <v>0.28435684345973899</v>
      </c>
      <c r="AH16" s="17"/>
      <c r="AI16" s="17">
        <v>0.219698584605548</v>
      </c>
      <c r="AJ16" s="17">
        <v>0.25906700771140301</v>
      </c>
      <c r="AK16" s="17">
        <v>0.28095092854902298</v>
      </c>
      <c r="AL16" s="17">
        <v>0.31523359233687998</v>
      </c>
      <c r="AM16" s="17">
        <v>0.32218188913269802</v>
      </c>
      <c r="AN16" s="17">
        <v>0.27774794665480301</v>
      </c>
      <c r="AO16" s="17">
        <v>0.53057658080879</v>
      </c>
      <c r="AP16" s="17"/>
      <c r="AQ16" s="17">
        <v>0.34493990741841102</v>
      </c>
      <c r="AR16" s="17">
        <v>0.23736300455708101</v>
      </c>
      <c r="AS16" s="17"/>
      <c r="AT16" s="17">
        <v>0.37752783660518902</v>
      </c>
      <c r="AU16" s="17">
        <v>0.28002734652501199</v>
      </c>
      <c r="AV16" s="17">
        <v>0.25131200795302699</v>
      </c>
      <c r="AW16" s="17"/>
      <c r="AX16" s="17">
        <v>0.30554262200497401</v>
      </c>
      <c r="AY16" s="17">
        <v>0.28782410934526398</v>
      </c>
      <c r="AZ16" s="17"/>
      <c r="BA16" s="17">
        <v>0.268673843791505</v>
      </c>
      <c r="BB16" s="17">
        <v>0.33738091295252698</v>
      </c>
      <c r="BC16" s="17">
        <v>0.34889541800141999</v>
      </c>
      <c r="BD16" s="17">
        <v>0.26024561763528398</v>
      </c>
      <c r="BE16" s="17">
        <v>0.16569755792555499</v>
      </c>
      <c r="BF16" s="17"/>
      <c r="BG16" s="17">
        <v>0.321352857372252</v>
      </c>
      <c r="BH16" s="17">
        <v>0.189644900908678</v>
      </c>
    </row>
    <row r="17" spans="2:60" ht="72.5" x14ac:dyDescent="0.35">
      <c r="B17" s="18" t="s">
        <v>290</v>
      </c>
      <c r="C17" s="17">
        <v>0.29098854677830099</v>
      </c>
      <c r="D17" s="17">
        <v>0.28647252512125299</v>
      </c>
      <c r="E17" s="17">
        <v>0.29336642431603099</v>
      </c>
      <c r="F17" s="17"/>
      <c r="G17" s="17">
        <v>0.33174224813620101</v>
      </c>
      <c r="H17" s="17">
        <v>0.31668003365306502</v>
      </c>
      <c r="I17" s="17">
        <v>0.32749129454136899</v>
      </c>
      <c r="J17" s="17">
        <v>0.25285853149384302</v>
      </c>
      <c r="K17" s="17">
        <v>0.232582339321633</v>
      </c>
      <c r="L17" s="17">
        <v>0.29166401091641198</v>
      </c>
      <c r="M17" s="17"/>
      <c r="N17" s="17">
        <v>0.28837667485318802</v>
      </c>
      <c r="O17" s="17">
        <v>0.28091022774056501</v>
      </c>
      <c r="P17" s="17">
        <v>0.299007315135011</v>
      </c>
      <c r="Q17" s="17">
        <v>0.28830748315567301</v>
      </c>
      <c r="R17" s="17">
        <v>0.34569813304866398</v>
      </c>
      <c r="S17" s="17"/>
      <c r="T17" s="17">
        <v>0.310098078612001</v>
      </c>
      <c r="U17" s="17">
        <v>0.27186387847794002</v>
      </c>
      <c r="V17" s="17">
        <v>0.30087202841843902</v>
      </c>
      <c r="W17" s="17">
        <v>0.27829781226815398</v>
      </c>
      <c r="X17" s="17"/>
      <c r="Y17" s="17">
        <v>0.29501289936592801</v>
      </c>
      <c r="Z17" s="17">
        <v>0.28918519677134502</v>
      </c>
      <c r="AA17" s="17">
        <v>0.227060480524962</v>
      </c>
      <c r="AB17" s="17">
        <v>0.29579067938199399</v>
      </c>
      <c r="AC17" s="17">
        <v>0.41760392937759999</v>
      </c>
      <c r="AD17" s="17">
        <v>0.292680591437329</v>
      </c>
      <c r="AE17" s="17"/>
      <c r="AF17" s="17">
        <v>0.285630343414772</v>
      </c>
      <c r="AG17" s="17">
        <v>0.29834772261752102</v>
      </c>
      <c r="AH17" s="17"/>
      <c r="AI17" s="17">
        <v>0.22202244111269501</v>
      </c>
      <c r="AJ17" s="17">
        <v>0.27090056483854202</v>
      </c>
      <c r="AK17" s="17">
        <v>0.31713147225937799</v>
      </c>
      <c r="AL17" s="17">
        <v>0.25778733503885398</v>
      </c>
      <c r="AM17" s="17">
        <v>0.306012183824934</v>
      </c>
      <c r="AN17" s="17">
        <v>0.34575496383650201</v>
      </c>
      <c r="AO17" s="17">
        <v>0.26736559172152602</v>
      </c>
      <c r="AP17" s="17"/>
      <c r="AQ17" s="17">
        <v>0.34628888302955901</v>
      </c>
      <c r="AR17" s="17">
        <v>0.25186065591797002</v>
      </c>
      <c r="AS17" s="17"/>
      <c r="AT17" s="17">
        <v>0.33711523103743002</v>
      </c>
      <c r="AU17" s="17">
        <v>0.28297631327897099</v>
      </c>
      <c r="AV17" s="17">
        <v>0.27489594908607301</v>
      </c>
      <c r="AW17" s="17"/>
      <c r="AX17" s="17">
        <v>0.28066800780811801</v>
      </c>
      <c r="AY17" s="17">
        <v>0.29471653965055</v>
      </c>
      <c r="AZ17" s="17"/>
      <c r="BA17" s="17">
        <v>0.297258864903231</v>
      </c>
      <c r="BB17" s="17">
        <v>0.33836730035892099</v>
      </c>
      <c r="BC17" s="17">
        <v>0.33806494688687699</v>
      </c>
      <c r="BD17" s="17">
        <v>0.34269842094452002</v>
      </c>
      <c r="BE17" s="17">
        <v>8.9010343897571495E-2</v>
      </c>
      <c r="BF17" s="17"/>
      <c r="BG17" s="17">
        <v>0.32877748236278698</v>
      </c>
      <c r="BH17" s="17">
        <v>0.15326502464325201</v>
      </c>
    </row>
    <row r="18" spans="2:60" ht="58" x14ac:dyDescent="0.35">
      <c r="B18" s="18" t="s">
        <v>291</v>
      </c>
      <c r="C18" s="17">
        <v>0.19646547023914901</v>
      </c>
      <c r="D18" s="17">
        <v>0.18725159514310499</v>
      </c>
      <c r="E18" s="17">
        <v>0.204893530985753</v>
      </c>
      <c r="F18" s="17"/>
      <c r="G18" s="17">
        <v>0.22151514445141099</v>
      </c>
      <c r="H18" s="17">
        <v>0.22266542909541701</v>
      </c>
      <c r="I18" s="17">
        <v>0.223145365505282</v>
      </c>
      <c r="J18" s="17">
        <v>0.17244113617565601</v>
      </c>
      <c r="K18" s="17">
        <v>0.16645573593924901</v>
      </c>
      <c r="L18" s="17">
        <v>0.18046482511002099</v>
      </c>
      <c r="M18" s="17"/>
      <c r="N18" s="17">
        <v>0.206765135747809</v>
      </c>
      <c r="O18" s="17">
        <v>0.20424248916259799</v>
      </c>
      <c r="P18" s="17">
        <v>0.171153282884841</v>
      </c>
      <c r="Q18" s="17">
        <v>0.19186516601853401</v>
      </c>
      <c r="R18" s="17">
        <v>0.23909486668494101</v>
      </c>
      <c r="S18" s="17"/>
      <c r="T18" s="17">
        <v>0.217217677004792</v>
      </c>
      <c r="U18" s="17">
        <v>0.164609617181253</v>
      </c>
      <c r="V18" s="17">
        <v>0.20672563594697799</v>
      </c>
      <c r="W18" s="17">
        <v>0.193075442448431</v>
      </c>
      <c r="X18" s="17"/>
      <c r="Y18" s="17">
        <v>0.22273053098265</v>
      </c>
      <c r="Z18" s="17">
        <v>0.19350807754135299</v>
      </c>
      <c r="AA18" s="17">
        <v>0.19278192274428399</v>
      </c>
      <c r="AB18" s="17">
        <v>0.161718050829747</v>
      </c>
      <c r="AC18" s="17">
        <v>0.30775336215432098</v>
      </c>
      <c r="AD18" s="17">
        <v>0.15276128554938401</v>
      </c>
      <c r="AE18" s="17"/>
      <c r="AF18" s="17">
        <v>0.188884647331063</v>
      </c>
      <c r="AG18" s="17">
        <v>0.20666926005865099</v>
      </c>
      <c r="AH18" s="17"/>
      <c r="AI18" s="17">
        <v>0.13272961590820601</v>
      </c>
      <c r="AJ18" s="17">
        <v>0.22916421695441799</v>
      </c>
      <c r="AK18" s="17">
        <v>0.17261428118535399</v>
      </c>
      <c r="AL18" s="17">
        <v>0.171744552960166</v>
      </c>
      <c r="AM18" s="17">
        <v>0.18632635659393801</v>
      </c>
      <c r="AN18" s="17">
        <v>0.22627380087275401</v>
      </c>
      <c r="AO18" s="17">
        <v>0.32084800582073902</v>
      </c>
      <c r="AP18" s="17"/>
      <c r="AQ18" s="17">
        <v>0.226995016061565</v>
      </c>
      <c r="AR18" s="17">
        <v>0.166236514607112</v>
      </c>
      <c r="AS18" s="17"/>
      <c r="AT18" s="17">
        <v>0.22910687610324401</v>
      </c>
      <c r="AU18" s="17">
        <v>0.18112323374572201</v>
      </c>
      <c r="AV18" s="17">
        <v>0.19775333498433301</v>
      </c>
      <c r="AW18" s="17"/>
      <c r="AX18" s="17">
        <v>0.191726166616602</v>
      </c>
      <c r="AY18" s="17">
        <v>0.19817740506884399</v>
      </c>
      <c r="AZ18" s="17"/>
      <c r="BA18" s="17">
        <v>0.188974940282987</v>
      </c>
      <c r="BB18" s="17">
        <v>0.20060046098911999</v>
      </c>
      <c r="BC18" s="17">
        <v>0.23038153556257701</v>
      </c>
      <c r="BD18" s="17">
        <v>0.23882177780715799</v>
      </c>
      <c r="BE18" s="17">
        <v>0.10876109415433199</v>
      </c>
      <c r="BF18" s="17"/>
      <c r="BG18" s="17">
        <v>0.197888447592203</v>
      </c>
      <c r="BH18" s="17">
        <v>0.14170315356428501</v>
      </c>
    </row>
    <row r="19" spans="2:60" x14ac:dyDescent="0.35">
      <c r="B19" s="18" t="s">
        <v>280</v>
      </c>
      <c r="C19" s="17">
        <v>9.0783369620106899E-2</v>
      </c>
      <c r="D19" s="17">
        <v>6.73191045402729E-2</v>
      </c>
      <c r="E19" s="17">
        <v>0.11137700307552199</v>
      </c>
      <c r="F19" s="17"/>
      <c r="G19" s="17">
        <v>9.1688892450859899E-2</v>
      </c>
      <c r="H19" s="17">
        <v>8.9594055614496404E-2</v>
      </c>
      <c r="I19" s="17">
        <v>6.6678522496194201E-2</v>
      </c>
      <c r="J19" s="17">
        <v>0.122442544549621</v>
      </c>
      <c r="K19" s="17">
        <v>9.1357804515004401E-2</v>
      </c>
      <c r="L19" s="17">
        <v>8.5862486732068199E-2</v>
      </c>
      <c r="M19" s="17"/>
      <c r="N19" s="17">
        <v>9.1282436466684103E-2</v>
      </c>
      <c r="O19" s="17">
        <v>0.12879975706821101</v>
      </c>
      <c r="P19" s="17">
        <v>6.9228428340019299E-2</v>
      </c>
      <c r="Q19" s="17">
        <v>6.4991112208249296E-2</v>
      </c>
      <c r="R19" s="17">
        <v>5.4117943311961902E-2</v>
      </c>
      <c r="S19" s="17"/>
      <c r="T19" s="17">
        <v>9.7877474284696994E-2</v>
      </c>
      <c r="U19" s="17">
        <v>9.9879994368850505E-2</v>
      </c>
      <c r="V19" s="17">
        <v>9.1560928577887293E-2</v>
      </c>
      <c r="W19" s="17">
        <v>7.6600573184024801E-2</v>
      </c>
      <c r="X19" s="17"/>
      <c r="Y19" s="17">
        <v>9.0778729723702503E-2</v>
      </c>
      <c r="Z19" s="17">
        <v>8.9362036957300398E-2</v>
      </c>
      <c r="AA19" s="17">
        <v>9.6232187650743498E-2</v>
      </c>
      <c r="AB19" s="17">
        <v>8.9345518986850406E-2</v>
      </c>
      <c r="AC19" s="17">
        <v>5.3276914398014498E-2</v>
      </c>
      <c r="AD19" s="17">
        <v>9.8219389983769098E-2</v>
      </c>
      <c r="AE19" s="17"/>
      <c r="AF19" s="17">
        <v>8.2457861607674598E-2</v>
      </c>
      <c r="AG19" s="17">
        <v>9.8437925355148004E-2</v>
      </c>
      <c r="AH19" s="17"/>
      <c r="AI19" s="17">
        <v>0.20489136984992601</v>
      </c>
      <c r="AJ19" s="17">
        <v>0.10252702746180101</v>
      </c>
      <c r="AK19" s="17">
        <v>9.1600188742920696E-2</v>
      </c>
      <c r="AL19" s="17">
        <v>8.2948146148530605E-2</v>
      </c>
      <c r="AM19" s="17">
        <v>6.4883780068888799E-2</v>
      </c>
      <c r="AN19" s="17">
        <v>5.2634114057096601E-2</v>
      </c>
      <c r="AO19" s="17">
        <v>9.2714796023321694E-2</v>
      </c>
      <c r="AP19" s="17"/>
      <c r="AQ19" s="17">
        <v>6.8987468027500498E-2</v>
      </c>
      <c r="AR19" s="17">
        <v>8.3080101273174903E-2</v>
      </c>
      <c r="AS19" s="17"/>
      <c r="AT19" s="17">
        <v>5.4040405083754003E-2</v>
      </c>
      <c r="AU19" s="17">
        <v>0.104284608831063</v>
      </c>
      <c r="AV19" s="17">
        <v>6.1847799553220499E-2</v>
      </c>
      <c r="AW19" s="17"/>
      <c r="AX19" s="17">
        <v>9.3293434028399097E-2</v>
      </c>
      <c r="AY19" s="17">
        <v>8.9876682261042298E-2</v>
      </c>
      <c r="AZ19" s="17"/>
      <c r="BA19" s="17">
        <v>8.6129062619715896E-2</v>
      </c>
      <c r="BB19" s="17">
        <v>5.5706912790893903E-2</v>
      </c>
      <c r="BC19" s="17">
        <v>6.0519849873160003E-2</v>
      </c>
      <c r="BD19" s="17">
        <v>9.4327457703061099E-3</v>
      </c>
      <c r="BE19" s="17">
        <v>0.12124870130014299</v>
      </c>
      <c r="BF19" s="17"/>
      <c r="BG19" s="17">
        <v>6.2803823112960899E-2</v>
      </c>
      <c r="BH19" s="17">
        <v>9.2927707233428303E-2</v>
      </c>
    </row>
    <row r="20" spans="2:60" x14ac:dyDescent="0.35">
      <c r="B20" s="18" t="s">
        <v>94</v>
      </c>
      <c r="C20" s="19">
        <v>7.6500599559698998E-2</v>
      </c>
      <c r="D20" s="19">
        <v>9.2305997559265607E-2</v>
      </c>
      <c r="E20" s="19">
        <v>6.2689394674260296E-2</v>
      </c>
      <c r="F20" s="19"/>
      <c r="G20" s="19">
        <v>7.2940335969598702E-2</v>
      </c>
      <c r="H20" s="19">
        <v>5.96302905940451E-2</v>
      </c>
      <c r="I20" s="19">
        <v>6.4934583940966101E-2</v>
      </c>
      <c r="J20" s="19">
        <v>6.3123538877477695E-2</v>
      </c>
      <c r="K20" s="19">
        <v>0.135813082650169</v>
      </c>
      <c r="L20" s="19">
        <v>6.5426970302056506E-2</v>
      </c>
      <c r="M20" s="19"/>
      <c r="N20" s="19">
        <v>9.0668815522836399E-2</v>
      </c>
      <c r="O20" s="19">
        <v>6.8196833504753598E-2</v>
      </c>
      <c r="P20" s="19">
        <v>7.5584623008858806E-2</v>
      </c>
      <c r="Q20" s="19">
        <v>6.9294183026806996E-2</v>
      </c>
      <c r="R20" s="19">
        <v>8.5148071895631894E-2</v>
      </c>
      <c r="S20" s="19"/>
      <c r="T20" s="19">
        <v>7.0093598808083898E-2</v>
      </c>
      <c r="U20" s="19">
        <v>9.7286091985878301E-2</v>
      </c>
      <c r="V20" s="19">
        <v>7.8636270480042902E-2</v>
      </c>
      <c r="W20" s="19">
        <v>5.9576999019114403E-2</v>
      </c>
      <c r="X20" s="19"/>
      <c r="Y20" s="19">
        <v>5.42001691269553E-2</v>
      </c>
      <c r="Z20" s="19">
        <v>8.7803977835799796E-2</v>
      </c>
      <c r="AA20" s="19">
        <v>3.4269156014641297E-2</v>
      </c>
      <c r="AB20" s="19">
        <v>9.0038011567385903E-2</v>
      </c>
      <c r="AC20" s="19">
        <v>0.11686973659259101</v>
      </c>
      <c r="AD20" s="19">
        <v>9.9822762337034396E-2</v>
      </c>
      <c r="AE20" s="19"/>
      <c r="AF20" s="19">
        <v>7.7141876992808597E-2</v>
      </c>
      <c r="AG20" s="19">
        <v>7.5091414350448901E-2</v>
      </c>
      <c r="AH20" s="19"/>
      <c r="AI20" s="19">
        <v>8.5939020115126205E-2</v>
      </c>
      <c r="AJ20" s="19">
        <v>6.6865714293102493E-2</v>
      </c>
      <c r="AK20" s="19">
        <v>8.9770166156697501E-2</v>
      </c>
      <c r="AL20" s="19">
        <v>0.113337564191405</v>
      </c>
      <c r="AM20" s="19">
        <v>6.9225618133802999E-2</v>
      </c>
      <c r="AN20" s="19">
        <v>5.5861727831674403E-2</v>
      </c>
      <c r="AO20" s="19">
        <v>2.9816751980081001E-2</v>
      </c>
      <c r="AP20" s="19"/>
      <c r="AQ20" s="19">
        <v>3.88223360866903E-2</v>
      </c>
      <c r="AR20" s="19">
        <v>0.134593244878423</v>
      </c>
      <c r="AS20" s="19"/>
      <c r="AT20" s="19">
        <v>4.3752744209888797E-2</v>
      </c>
      <c r="AU20" s="19">
        <v>6.7679542245021596E-2</v>
      </c>
      <c r="AV20" s="19">
        <v>0.116428059198337</v>
      </c>
      <c r="AW20" s="19"/>
      <c r="AX20" s="19">
        <v>9.6068267051103495E-2</v>
      </c>
      <c r="AY20" s="19">
        <v>6.9432351947317603E-2</v>
      </c>
      <c r="AZ20" s="19"/>
      <c r="BA20" s="19">
        <v>6.1543302913473201E-2</v>
      </c>
      <c r="BB20" s="19">
        <v>4.79495219872349E-2</v>
      </c>
      <c r="BC20" s="19">
        <v>2.05209871049075E-2</v>
      </c>
      <c r="BD20" s="19">
        <v>4.9051926404441303E-2</v>
      </c>
      <c r="BE20" s="19">
        <v>0.28546568348802798</v>
      </c>
      <c r="BF20" s="19"/>
      <c r="BG20" s="19">
        <v>5.1120693147530101E-2</v>
      </c>
      <c r="BH20" s="19">
        <v>0.22558628094724001</v>
      </c>
    </row>
    <row r="21" spans="2:60" x14ac:dyDescent="0.35">
      <c r="B21" s="16"/>
    </row>
    <row r="22" spans="2:60" x14ac:dyDescent="0.35">
      <c r="B22" t="s">
        <v>98</v>
      </c>
    </row>
    <row r="23" spans="2:60" x14ac:dyDescent="0.35">
      <c r="B23" t="s">
        <v>99</v>
      </c>
    </row>
    <row r="25" spans="2:60" x14ac:dyDescent="0.35">
      <c r="B25"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H2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58" x14ac:dyDescent="0.35">
      <c r="B9" s="18" t="s">
        <v>282</v>
      </c>
      <c r="C9" s="17">
        <v>0.40163864776687702</v>
      </c>
      <c r="D9" s="17">
        <v>0.398328688897778</v>
      </c>
      <c r="E9" s="17">
        <v>0.40821064303779098</v>
      </c>
      <c r="F9" s="17"/>
      <c r="G9" s="17">
        <v>0.27864120991706698</v>
      </c>
      <c r="H9" s="17">
        <v>0.31497302058578103</v>
      </c>
      <c r="I9" s="17">
        <v>0.42721463454807301</v>
      </c>
      <c r="J9" s="17">
        <v>0.402225986233817</v>
      </c>
      <c r="K9" s="17">
        <v>0.404614499265398</v>
      </c>
      <c r="L9" s="17">
        <v>0.52365208860437495</v>
      </c>
      <c r="M9" s="17"/>
      <c r="N9" s="17">
        <v>0.34347537786601801</v>
      </c>
      <c r="O9" s="17">
        <v>0.38286494071853899</v>
      </c>
      <c r="P9" s="17">
        <v>0.40660485299315602</v>
      </c>
      <c r="Q9" s="17">
        <v>0.47750101253562499</v>
      </c>
      <c r="R9" s="17">
        <v>0.48490801582537502</v>
      </c>
      <c r="S9" s="17"/>
      <c r="T9" s="17">
        <v>0.39343193984098201</v>
      </c>
      <c r="U9" s="17">
        <v>0.426288961122678</v>
      </c>
      <c r="V9" s="17">
        <v>0.39483860363012802</v>
      </c>
      <c r="W9" s="17">
        <v>0.396872473731118</v>
      </c>
      <c r="X9" s="17"/>
      <c r="Y9" s="17">
        <v>0.38373664457759199</v>
      </c>
      <c r="Z9" s="17">
        <v>0.41302481967342702</v>
      </c>
      <c r="AA9" s="17">
        <v>0.458842978074605</v>
      </c>
      <c r="AB9" s="17">
        <v>0.42281318227703801</v>
      </c>
      <c r="AC9" s="17">
        <v>0.52938735784844304</v>
      </c>
      <c r="AD9" s="17">
        <v>0.36596233928111099</v>
      </c>
      <c r="AE9" s="17"/>
      <c r="AF9" s="17">
        <v>0.40787347732325002</v>
      </c>
      <c r="AG9" s="17">
        <v>0.39494937905466898</v>
      </c>
      <c r="AH9" s="17"/>
      <c r="AI9" s="17">
        <v>0.24777769364584201</v>
      </c>
      <c r="AJ9" s="17">
        <v>0.34219468428760103</v>
      </c>
      <c r="AK9" s="17">
        <v>0.43064096350345599</v>
      </c>
      <c r="AL9" s="17">
        <v>0.41574836638971802</v>
      </c>
      <c r="AM9" s="17">
        <v>0.411587592492487</v>
      </c>
      <c r="AN9" s="17">
        <v>0.50547570497653205</v>
      </c>
      <c r="AO9" s="17">
        <v>0.59345834432764399</v>
      </c>
      <c r="AP9" s="17"/>
      <c r="AQ9" s="17">
        <v>0.494721117694776</v>
      </c>
      <c r="AR9" s="17">
        <v>0.31634505239126198</v>
      </c>
      <c r="AS9" s="17"/>
      <c r="AT9" s="17">
        <v>0.53729960040439595</v>
      </c>
      <c r="AU9" s="17">
        <v>0.383027565649188</v>
      </c>
      <c r="AV9" s="17">
        <v>0.35177359520263501</v>
      </c>
      <c r="AW9" s="17"/>
      <c r="AX9" s="17">
        <v>0.38887822408474998</v>
      </c>
      <c r="AY9" s="17">
        <v>0.40624797763533399</v>
      </c>
      <c r="AZ9" s="17"/>
      <c r="BA9" s="17">
        <v>0.28155180066652402</v>
      </c>
      <c r="BB9" s="17">
        <v>0.45150597375024099</v>
      </c>
      <c r="BC9" s="17">
        <v>0.48845212178186997</v>
      </c>
      <c r="BD9" s="17">
        <v>0.404976282356029</v>
      </c>
      <c r="BE9" s="17">
        <v>0.27983690845612802</v>
      </c>
      <c r="BF9" s="17"/>
      <c r="BG9" s="17">
        <v>0.41185888989775499</v>
      </c>
      <c r="BH9" s="17">
        <v>0.311532487579322</v>
      </c>
    </row>
    <row r="10" spans="2:60" ht="58" x14ac:dyDescent="0.35">
      <c r="B10" s="18" t="s">
        <v>283</v>
      </c>
      <c r="C10" s="17">
        <v>0.399551721498206</v>
      </c>
      <c r="D10" s="17">
        <v>0.39345263959723997</v>
      </c>
      <c r="E10" s="17">
        <v>0.40340215350618802</v>
      </c>
      <c r="F10" s="17"/>
      <c r="G10" s="17">
        <v>0.31455951432603702</v>
      </c>
      <c r="H10" s="17">
        <v>0.367040929733918</v>
      </c>
      <c r="I10" s="17">
        <v>0.34455403614011998</v>
      </c>
      <c r="J10" s="17">
        <v>0.37142127757112797</v>
      </c>
      <c r="K10" s="17">
        <v>0.41772688848089201</v>
      </c>
      <c r="L10" s="17">
        <v>0.52653164922939699</v>
      </c>
      <c r="M10" s="17"/>
      <c r="N10" s="17">
        <v>0.353475346480703</v>
      </c>
      <c r="O10" s="17">
        <v>0.39591524095650898</v>
      </c>
      <c r="P10" s="17">
        <v>0.39838787458909403</v>
      </c>
      <c r="Q10" s="17">
        <v>0.44820198743321299</v>
      </c>
      <c r="R10" s="17">
        <v>0.47714452182231598</v>
      </c>
      <c r="S10" s="17"/>
      <c r="T10" s="17">
        <v>0.41652695646017002</v>
      </c>
      <c r="U10" s="17">
        <v>0.43910975601960001</v>
      </c>
      <c r="V10" s="17">
        <v>0.38191575274268103</v>
      </c>
      <c r="W10" s="17">
        <v>0.38121727128898197</v>
      </c>
      <c r="X10" s="17"/>
      <c r="Y10" s="17">
        <v>0.381067252323252</v>
      </c>
      <c r="Z10" s="17">
        <v>0.42063896970772402</v>
      </c>
      <c r="AA10" s="17">
        <v>0.46531797624141502</v>
      </c>
      <c r="AB10" s="17">
        <v>0.42159807128614202</v>
      </c>
      <c r="AC10" s="17">
        <v>0.51928119093012004</v>
      </c>
      <c r="AD10" s="17">
        <v>0.32869050682464301</v>
      </c>
      <c r="AE10" s="17"/>
      <c r="AF10" s="17">
        <v>0.41301970343712202</v>
      </c>
      <c r="AG10" s="17">
        <v>0.38243097842939899</v>
      </c>
      <c r="AH10" s="17"/>
      <c r="AI10" s="17">
        <v>0.29944152430366899</v>
      </c>
      <c r="AJ10" s="17">
        <v>0.35135461348351499</v>
      </c>
      <c r="AK10" s="17">
        <v>0.398322956777239</v>
      </c>
      <c r="AL10" s="17">
        <v>0.36324904572064498</v>
      </c>
      <c r="AM10" s="17">
        <v>0.45215212686603601</v>
      </c>
      <c r="AN10" s="17">
        <v>0.446424817022335</v>
      </c>
      <c r="AO10" s="17">
        <v>0.59048697785704696</v>
      </c>
      <c r="AP10" s="17"/>
      <c r="AQ10" s="17">
        <v>0.51945855056823897</v>
      </c>
      <c r="AR10" s="17">
        <v>0.281624274652087</v>
      </c>
      <c r="AS10" s="17"/>
      <c r="AT10" s="17">
        <v>0.56183878108514296</v>
      </c>
      <c r="AU10" s="17">
        <v>0.39913281377980703</v>
      </c>
      <c r="AV10" s="17">
        <v>0.293577726885204</v>
      </c>
      <c r="AW10" s="17"/>
      <c r="AX10" s="17">
        <v>0.403633951791595</v>
      </c>
      <c r="AY10" s="17">
        <v>0.39807713519214299</v>
      </c>
      <c r="AZ10" s="17"/>
      <c r="BA10" s="17">
        <v>0.32335696866485403</v>
      </c>
      <c r="BB10" s="17">
        <v>0.46655935528173298</v>
      </c>
      <c r="BC10" s="17">
        <v>0.48311575134472701</v>
      </c>
      <c r="BD10" s="17">
        <v>0.388557660284369</v>
      </c>
      <c r="BE10" s="17">
        <v>0.19386119784245001</v>
      </c>
      <c r="BF10" s="17"/>
      <c r="BG10" s="17">
        <v>0.43315295562081502</v>
      </c>
      <c r="BH10" s="17">
        <v>0.24317435115317301</v>
      </c>
    </row>
    <row r="11" spans="2:60" ht="29" x14ac:dyDescent="0.35">
      <c r="B11" s="18" t="s">
        <v>284</v>
      </c>
      <c r="C11" s="17">
        <v>0.367333144132375</v>
      </c>
      <c r="D11" s="17">
        <v>0.34863836002944498</v>
      </c>
      <c r="E11" s="17">
        <v>0.386242436115666</v>
      </c>
      <c r="F11" s="17"/>
      <c r="G11" s="17">
        <v>0.32529471828386602</v>
      </c>
      <c r="H11" s="17">
        <v>0.36151635091214102</v>
      </c>
      <c r="I11" s="17">
        <v>0.40103359403923</v>
      </c>
      <c r="J11" s="17">
        <v>0.34971781015676701</v>
      </c>
      <c r="K11" s="17">
        <v>0.34615523415245297</v>
      </c>
      <c r="L11" s="17">
        <v>0.40003860810810798</v>
      </c>
      <c r="M11" s="17"/>
      <c r="N11" s="17">
        <v>0.33057916660749598</v>
      </c>
      <c r="O11" s="17">
        <v>0.39892864228149699</v>
      </c>
      <c r="P11" s="17">
        <v>0.36076112559465601</v>
      </c>
      <c r="Q11" s="17">
        <v>0.35224986128897401</v>
      </c>
      <c r="R11" s="17">
        <v>0.43268958817544101</v>
      </c>
      <c r="S11" s="17"/>
      <c r="T11" s="17">
        <v>0.38282074456792398</v>
      </c>
      <c r="U11" s="17">
        <v>0.36968498054111598</v>
      </c>
      <c r="V11" s="17">
        <v>0.36378281547395003</v>
      </c>
      <c r="W11" s="17">
        <v>0.35995167343822099</v>
      </c>
      <c r="X11" s="17"/>
      <c r="Y11" s="17">
        <v>0.31413862297775202</v>
      </c>
      <c r="Z11" s="17">
        <v>0.39175569311765401</v>
      </c>
      <c r="AA11" s="17">
        <v>0.41742219102316902</v>
      </c>
      <c r="AB11" s="17">
        <v>0.403548245830608</v>
      </c>
      <c r="AC11" s="17">
        <v>0.55901942327857401</v>
      </c>
      <c r="AD11" s="17">
        <v>0.37105721626154597</v>
      </c>
      <c r="AE11" s="17"/>
      <c r="AF11" s="17">
        <v>0.37339134586130202</v>
      </c>
      <c r="AG11" s="17">
        <v>0.36327189210084199</v>
      </c>
      <c r="AH11" s="17"/>
      <c r="AI11" s="17">
        <v>0.30621509804159702</v>
      </c>
      <c r="AJ11" s="17">
        <v>0.37253760225545302</v>
      </c>
      <c r="AK11" s="17">
        <v>0.342853540402421</v>
      </c>
      <c r="AL11" s="17">
        <v>0.340654158297367</v>
      </c>
      <c r="AM11" s="17">
        <v>0.38247342313384602</v>
      </c>
      <c r="AN11" s="17">
        <v>0.42986595614039003</v>
      </c>
      <c r="AO11" s="17">
        <v>0.40952565823750298</v>
      </c>
      <c r="AP11" s="17"/>
      <c r="AQ11" s="17">
        <v>0.41453078480916</v>
      </c>
      <c r="AR11" s="17">
        <v>0.31271843917449899</v>
      </c>
      <c r="AS11" s="17"/>
      <c r="AT11" s="17">
        <v>0.462959157684804</v>
      </c>
      <c r="AU11" s="17">
        <v>0.367763563310885</v>
      </c>
      <c r="AV11" s="17">
        <v>0.31394098678356602</v>
      </c>
      <c r="AW11" s="17"/>
      <c r="AX11" s="17">
        <v>0.35863245680114098</v>
      </c>
      <c r="AY11" s="17">
        <v>0.37047601297364502</v>
      </c>
      <c r="AZ11" s="17"/>
      <c r="BA11" s="17">
        <v>0.318941970612384</v>
      </c>
      <c r="BB11" s="17">
        <v>0.39169615643371603</v>
      </c>
      <c r="BC11" s="17">
        <v>0.42343976840606801</v>
      </c>
      <c r="BD11" s="17">
        <v>0.42972033303933299</v>
      </c>
      <c r="BE11" s="17">
        <v>0.26817471381729702</v>
      </c>
      <c r="BF11" s="17"/>
      <c r="BG11" s="17">
        <v>0.37472398532699802</v>
      </c>
      <c r="BH11" s="17">
        <v>0.309091347778988</v>
      </c>
    </row>
    <row r="12" spans="2:60" ht="43.5" x14ac:dyDescent="0.35">
      <c r="B12" s="18" t="s">
        <v>287</v>
      </c>
      <c r="C12" s="17">
        <v>0.35665276716648397</v>
      </c>
      <c r="D12" s="17">
        <v>0.34372357501101702</v>
      </c>
      <c r="E12" s="17">
        <v>0.369097901909135</v>
      </c>
      <c r="F12" s="17"/>
      <c r="G12" s="17">
        <v>0.26628969225544102</v>
      </c>
      <c r="H12" s="17">
        <v>0.34464585889002203</v>
      </c>
      <c r="I12" s="17">
        <v>0.36325369839911797</v>
      </c>
      <c r="J12" s="17">
        <v>0.33841893297390802</v>
      </c>
      <c r="K12" s="17">
        <v>0.35794036531180801</v>
      </c>
      <c r="L12" s="17">
        <v>0.42660848683098701</v>
      </c>
      <c r="M12" s="17"/>
      <c r="N12" s="17">
        <v>0.29086749124706701</v>
      </c>
      <c r="O12" s="17">
        <v>0.36460707339030302</v>
      </c>
      <c r="P12" s="17">
        <v>0.38041555295196</v>
      </c>
      <c r="Q12" s="17">
        <v>0.39774462233584101</v>
      </c>
      <c r="R12" s="17">
        <v>0.373521336524271</v>
      </c>
      <c r="S12" s="17"/>
      <c r="T12" s="17">
        <v>0.34681947821987003</v>
      </c>
      <c r="U12" s="17">
        <v>0.367195669110228</v>
      </c>
      <c r="V12" s="17">
        <v>0.338187081908703</v>
      </c>
      <c r="W12" s="17">
        <v>0.383894479684872</v>
      </c>
      <c r="X12" s="17"/>
      <c r="Y12" s="17">
        <v>0.336967474430865</v>
      </c>
      <c r="Z12" s="17">
        <v>0.35686076700268599</v>
      </c>
      <c r="AA12" s="17">
        <v>0.35158587975316902</v>
      </c>
      <c r="AB12" s="17">
        <v>0.391350092620804</v>
      </c>
      <c r="AC12" s="17">
        <v>0.59400926905689799</v>
      </c>
      <c r="AD12" s="17">
        <v>0.365686798148606</v>
      </c>
      <c r="AE12" s="17"/>
      <c r="AF12" s="17">
        <v>0.36902387640170198</v>
      </c>
      <c r="AG12" s="17">
        <v>0.34330503682806901</v>
      </c>
      <c r="AH12" s="17"/>
      <c r="AI12" s="17">
        <v>0.283882636420351</v>
      </c>
      <c r="AJ12" s="17">
        <v>0.313625463346211</v>
      </c>
      <c r="AK12" s="17">
        <v>0.40228669791542898</v>
      </c>
      <c r="AL12" s="17">
        <v>0.33285943784083499</v>
      </c>
      <c r="AM12" s="17">
        <v>0.36165346124706399</v>
      </c>
      <c r="AN12" s="17">
        <v>0.40788072721385399</v>
      </c>
      <c r="AO12" s="17">
        <v>0.46209407376526701</v>
      </c>
      <c r="AP12" s="17"/>
      <c r="AQ12" s="17">
        <v>0.42402040211904901</v>
      </c>
      <c r="AR12" s="17">
        <v>0.311749437512785</v>
      </c>
      <c r="AS12" s="17"/>
      <c r="AT12" s="17">
        <v>0.47667205286032699</v>
      </c>
      <c r="AU12" s="17">
        <v>0.33884291666743299</v>
      </c>
      <c r="AV12" s="17">
        <v>0.31795461007802001</v>
      </c>
      <c r="AW12" s="17"/>
      <c r="AX12" s="17">
        <v>0.35920864310655698</v>
      </c>
      <c r="AY12" s="17">
        <v>0.35572953173135102</v>
      </c>
      <c r="AZ12" s="17"/>
      <c r="BA12" s="17">
        <v>0.30455047940010799</v>
      </c>
      <c r="BB12" s="17">
        <v>0.37374042659913398</v>
      </c>
      <c r="BC12" s="17">
        <v>0.42958133528526998</v>
      </c>
      <c r="BD12" s="17">
        <v>0.439300669620933</v>
      </c>
      <c r="BE12" s="17">
        <v>0.245592306574657</v>
      </c>
      <c r="BF12" s="17"/>
      <c r="BG12" s="17">
        <v>0.35759972473476898</v>
      </c>
      <c r="BH12" s="17">
        <v>0.29465519187140399</v>
      </c>
    </row>
    <row r="13" spans="2:60" ht="87" x14ac:dyDescent="0.35">
      <c r="B13" s="18" t="s">
        <v>285</v>
      </c>
      <c r="C13" s="17">
        <v>0.352362759400704</v>
      </c>
      <c r="D13" s="17">
        <v>0.33897434837903201</v>
      </c>
      <c r="E13" s="17">
        <v>0.36592449520027998</v>
      </c>
      <c r="F13" s="17"/>
      <c r="G13" s="17">
        <v>0.28598072510560202</v>
      </c>
      <c r="H13" s="17">
        <v>0.324510448939482</v>
      </c>
      <c r="I13" s="17">
        <v>0.362395903570358</v>
      </c>
      <c r="J13" s="17">
        <v>0.32473657539262102</v>
      </c>
      <c r="K13" s="17">
        <v>0.36789308753222999</v>
      </c>
      <c r="L13" s="17">
        <v>0.415178099824286</v>
      </c>
      <c r="M13" s="17"/>
      <c r="N13" s="17">
        <v>0.32662025698903302</v>
      </c>
      <c r="O13" s="17">
        <v>0.32752599292254198</v>
      </c>
      <c r="P13" s="17">
        <v>0.35541238728489299</v>
      </c>
      <c r="Q13" s="17">
        <v>0.39960153691648698</v>
      </c>
      <c r="R13" s="17">
        <v>0.423643299510301</v>
      </c>
      <c r="S13" s="17"/>
      <c r="T13" s="17">
        <v>0.358813311809344</v>
      </c>
      <c r="U13" s="17">
        <v>0.36248494443227902</v>
      </c>
      <c r="V13" s="17">
        <v>0.336534327269912</v>
      </c>
      <c r="W13" s="17">
        <v>0.36420771248656902</v>
      </c>
      <c r="X13" s="17"/>
      <c r="Y13" s="17">
        <v>0.35798541851958798</v>
      </c>
      <c r="Z13" s="17">
        <v>0.34920038801213599</v>
      </c>
      <c r="AA13" s="17">
        <v>0.36227971729144898</v>
      </c>
      <c r="AB13" s="17">
        <v>0.39166380418491098</v>
      </c>
      <c r="AC13" s="17">
        <v>0.60144072319853903</v>
      </c>
      <c r="AD13" s="17">
        <v>0.29165730481525098</v>
      </c>
      <c r="AE13" s="17"/>
      <c r="AF13" s="17">
        <v>0.370486331590417</v>
      </c>
      <c r="AG13" s="17">
        <v>0.33218003884755498</v>
      </c>
      <c r="AH13" s="17"/>
      <c r="AI13" s="17">
        <v>0.237682247873955</v>
      </c>
      <c r="AJ13" s="17">
        <v>0.33064027720359201</v>
      </c>
      <c r="AK13" s="17">
        <v>0.36616201233755802</v>
      </c>
      <c r="AL13" s="17">
        <v>0.34976000267736301</v>
      </c>
      <c r="AM13" s="17">
        <v>0.36831573358027597</v>
      </c>
      <c r="AN13" s="17">
        <v>0.39288473199398699</v>
      </c>
      <c r="AO13" s="17">
        <v>0.45332928716511101</v>
      </c>
      <c r="AP13" s="17"/>
      <c r="AQ13" s="17">
        <v>0.41945267618265902</v>
      </c>
      <c r="AR13" s="17">
        <v>0.29801248561385202</v>
      </c>
      <c r="AS13" s="17"/>
      <c r="AT13" s="17">
        <v>0.44411703801541602</v>
      </c>
      <c r="AU13" s="17">
        <v>0.34394336343968801</v>
      </c>
      <c r="AV13" s="17">
        <v>0.30870399913424501</v>
      </c>
      <c r="AW13" s="17"/>
      <c r="AX13" s="17">
        <v>0.34509579248413902</v>
      </c>
      <c r="AY13" s="17">
        <v>0.35498773867224098</v>
      </c>
      <c r="AZ13" s="17"/>
      <c r="BA13" s="17">
        <v>0.30199807840030601</v>
      </c>
      <c r="BB13" s="17">
        <v>0.37798646249531098</v>
      </c>
      <c r="BC13" s="17">
        <v>0.44227437860587798</v>
      </c>
      <c r="BD13" s="17">
        <v>0.39104800021483799</v>
      </c>
      <c r="BE13" s="17">
        <v>0.16645650293251299</v>
      </c>
      <c r="BF13" s="17"/>
      <c r="BG13" s="17">
        <v>0.36025981429735499</v>
      </c>
      <c r="BH13" s="17">
        <v>0.22334153720000599</v>
      </c>
    </row>
    <row r="14" spans="2:60" ht="58" x14ac:dyDescent="0.35">
      <c r="B14" s="18" t="s">
        <v>288</v>
      </c>
      <c r="C14" s="17">
        <v>0.34581881673343301</v>
      </c>
      <c r="D14" s="17">
        <v>0.34935702101518901</v>
      </c>
      <c r="E14" s="17">
        <v>0.34328675178476498</v>
      </c>
      <c r="F14" s="17"/>
      <c r="G14" s="17">
        <v>0.32698154604969498</v>
      </c>
      <c r="H14" s="17">
        <v>0.30540328985750398</v>
      </c>
      <c r="I14" s="17">
        <v>0.37848344155171498</v>
      </c>
      <c r="J14" s="17">
        <v>0.30449879259516199</v>
      </c>
      <c r="K14" s="17">
        <v>0.35472063500227302</v>
      </c>
      <c r="L14" s="17">
        <v>0.38968789583346403</v>
      </c>
      <c r="M14" s="17"/>
      <c r="N14" s="17">
        <v>0.323629937863534</v>
      </c>
      <c r="O14" s="17">
        <v>0.35266452660571501</v>
      </c>
      <c r="P14" s="17">
        <v>0.32986189670396199</v>
      </c>
      <c r="Q14" s="17">
        <v>0.36002062342112001</v>
      </c>
      <c r="R14" s="17">
        <v>0.414254380311811</v>
      </c>
      <c r="S14" s="17"/>
      <c r="T14" s="17">
        <v>0.41264602521112198</v>
      </c>
      <c r="U14" s="17">
        <v>0.331452426021622</v>
      </c>
      <c r="V14" s="17">
        <v>0.31743894364106801</v>
      </c>
      <c r="W14" s="17">
        <v>0.35609136226778598</v>
      </c>
      <c r="X14" s="17"/>
      <c r="Y14" s="17">
        <v>0.36618296286964003</v>
      </c>
      <c r="Z14" s="17">
        <v>0.32637175931478302</v>
      </c>
      <c r="AA14" s="17">
        <v>0.38594572775098501</v>
      </c>
      <c r="AB14" s="17">
        <v>0.366991510461329</v>
      </c>
      <c r="AC14" s="17">
        <v>0.52459219815556102</v>
      </c>
      <c r="AD14" s="17">
        <v>0.31086527137909498</v>
      </c>
      <c r="AE14" s="17"/>
      <c r="AF14" s="17">
        <v>0.35264192757530199</v>
      </c>
      <c r="AG14" s="17">
        <v>0.336157763269538</v>
      </c>
      <c r="AH14" s="17"/>
      <c r="AI14" s="17">
        <v>0.29131649927680597</v>
      </c>
      <c r="AJ14" s="17">
        <v>0.33976394284828998</v>
      </c>
      <c r="AK14" s="17">
        <v>0.33141185604960099</v>
      </c>
      <c r="AL14" s="17">
        <v>0.30057674668609202</v>
      </c>
      <c r="AM14" s="17">
        <v>0.364670808722041</v>
      </c>
      <c r="AN14" s="17">
        <v>0.380148213039609</v>
      </c>
      <c r="AO14" s="17">
        <v>0.52810401360855896</v>
      </c>
      <c r="AP14" s="17"/>
      <c r="AQ14" s="17">
        <v>0.43168444410439</v>
      </c>
      <c r="AR14" s="17">
        <v>0.25100186886301801</v>
      </c>
      <c r="AS14" s="17"/>
      <c r="AT14" s="17">
        <v>0.47339893991140403</v>
      </c>
      <c r="AU14" s="17">
        <v>0.34035229181624199</v>
      </c>
      <c r="AV14" s="17">
        <v>0.28282046908025199</v>
      </c>
      <c r="AW14" s="17"/>
      <c r="AX14" s="17">
        <v>0.33886169837019903</v>
      </c>
      <c r="AY14" s="17">
        <v>0.34833187227679702</v>
      </c>
      <c r="AZ14" s="17"/>
      <c r="BA14" s="17">
        <v>0.31732312049573502</v>
      </c>
      <c r="BB14" s="17">
        <v>0.42008203584526799</v>
      </c>
      <c r="BC14" s="17">
        <v>0.405444125909877</v>
      </c>
      <c r="BD14" s="17">
        <v>0.33848794006134703</v>
      </c>
      <c r="BE14" s="17">
        <v>0.139984843742851</v>
      </c>
      <c r="BF14" s="17"/>
      <c r="BG14" s="17">
        <v>0.396110330652442</v>
      </c>
      <c r="BH14" s="17">
        <v>0.19026214975362399</v>
      </c>
    </row>
    <row r="15" spans="2:60" x14ac:dyDescent="0.35">
      <c r="B15" s="18" t="s">
        <v>289</v>
      </c>
      <c r="C15" s="17">
        <v>0.34497379534222899</v>
      </c>
      <c r="D15" s="17">
        <v>0.34683348201402803</v>
      </c>
      <c r="E15" s="17">
        <v>0.34236979528927802</v>
      </c>
      <c r="F15" s="17"/>
      <c r="G15" s="17">
        <v>0.26665963629772199</v>
      </c>
      <c r="H15" s="17">
        <v>0.31993937423062102</v>
      </c>
      <c r="I15" s="17">
        <v>0.305548778571817</v>
      </c>
      <c r="J15" s="17">
        <v>0.323523703286209</v>
      </c>
      <c r="K15" s="17">
        <v>0.35581312376027902</v>
      </c>
      <c r="L15" s="17">
        <v>0.45020308973107098</v>
      </c>
      <c r="M15" s="17"/>
      <c r="N15" s="17">
        <v>0.28145850945870798</v>
      </c>
      <c r="O15" s="17">
        <v>0.36016715072240502</v>
      </c>
      <c r="P15" s="17">
        <v>0.34882431816187898</v>
      </c>
      <c r="Q15" s="17">
        <v>0.363098106929583</v>
      </c>
      <c r="R15" s="17">
        <v>0.43592273613532401</v>
      </c>
      <c r="S15" s="17"/>
      <c r="T15" s="17">
        <v>0.41730542463036302</v>
      </c>
      <c r="U15" s="17">
        <v>0.35374118344653399</v>
      </c>
      <c r="V15" s="17">
        <v>0.313806976579244</v>
      </c>
      <c r="W15" s="17">
        <v>0.33566988893844002</v>
      </c>
      <c r="X15" s="17"/>
      <c r="Y15" s="17">
        <v>0.32681240905547498</v>
      </c>
      <c r="Z15" s="17">
        <v>0.35129864253815302</v>
      </c>
      <c r="AA15" s="17">
        <v>0.33225075497595602</v>
      </c>
      <c r="AB15" s="17">
        <v>0.38656484213540498</v>
      </c>
      <c r="AC15" s="17">
        <v>0.487160728705269</v>
      </c>
      <c r="AD15" s="17">
        <v>0.33294822604963598</v>
      </c>
      <c r="AE15" s="17"/>
      <c r="AF15" s="17">
        <v>0.357979728015143</v>
      </c>
      <c r="AG15" s="17">
        <v>0.32972833023681097</v>
      </c>
      <c r="AH15" s="17"/>
      <c r="AI15" s="17">
        <v>0.30305658403147001</v>
      </c>
      <c r="AJ15" s="17">
        <v>0.30103430559476102</v>
      </c>
      <c r="AK15" s="17">
        <v>0.34034136004420401</v>
      </c>
      <c r="AL15" s="17">
        <v>0.35659116860946</v>
      </c>
      <c r="AM15" s="17">
        <v>0.39235695288474998</v>
      </c>
      <c r="AN15" s="17">
        <v>0.30922476187654302</v>
      </c>
      <c r="AO15" s="17">
        <v>0.50954266994609998</v>
      </c>
      <c r="AP15" s="17"/>
      <c r="AQ15" s="17">
        <v>0.41397455235580899</v>
      </c>
      <c r="AR15" s="17">
        <v>0.28474378723278598</v>
      </c>
      <c r="AS15" s="17"/>
      <c r="AT15" s="17">
        <v>0.45859880541562897</v>
      </c>
      <c r="AU15" s="17">
        <v>0.34777951742936303</v>
      </c>
      <c r="AV15" s="17">
        <v>0.27612194218386799</v>
      </c>
      <c r="AW15" s="17"/>
      <c r="AX15" s="17">
        <v>0.37257030194851798</v>
      </c>
      <c r="AY15" s="17">
        <v>0.33500536440810502</v>
      </c>
      <c r="AZ15" s="17"/>
      <c r="BA15" s="17">
        <v>0.33946579771108898</v>
      </c>
      <c r="BB15" s="17">
        <v>0.39513432240011098</v>
      </c>
      <c r="BC15" s="17">
        <v>0.40261840554995298</v>
      </c>
      <c r="BD15" s="17">
        <v>0.24156151582884999</v>
      </c>
      <c r="BE15" s="17">
        <v>0.22074526439237499</v>
      </c>
      <c r="BF15" s="17"/>
      <c r="BG15" s="17">
        <v>0.38214791185047098</v>
      </c>
      <c r="BH15" s="17">
        <v>0.22601765088346301</v>
      </c>
    </row>
    <row r="16" spans="2:60" ht="58" x14ac:dyDescent="0.35">
      <c r="B16" s="18" t="s">
        <v>286</v>
      </c>
      <c r="C16" s="17">
        <v>0.332108475911709</v>
      </c>
      <c r="D16" s="17">
        <v>0.34663698848917801</v>
      </c>
      <c r="E16" s="17">
        <v>0.31941548700212802</v>
      </c>
      <c r="F16" s="17"/>
      <c r="G16" s="17">
        <v>0.26190825446800198</v>
      </c>
      <c r="H16" s="17">
        <v>0.27529330579910799</v>
      </c>
      <c r="I16" s="17">
        <v>0.36440373743398702</v>
      </c>
      <c r="J16" s="17">
        <v>0.33455397911517898</v>
      </c>
      <c r="K16" s="17">
        <v>0.30161489899187399</v>
      </c>
      <c r="L16" s="17">
        <v>0.41786600966398002</v>
      </c>
      <c r="M16" s="17"/>
      <c r="N16" s="17">
        <v>0.25747628103530701</v>
      </c>
      <c r="O16" s="17">
        <v>0.31727507452945503</v>
      </c>
      <c r="P16" s="17">
        <v>0.35045365892017299</v>
      </c>
      <c r="Q16" s="17">
        <v>0.38032043015015099</v>
      </c>
      <c r="R16" s="17">
        <v>0.43728358578980497</v>
      </c>
      <c r="S16" s="17"/>
      <c r="T16" s="17">
        <v>0.35226394303022701</v>
      </c>
      <c r="U16" s="17">
        <v>0.32525491655863298</v>
      </c>
      <c r="V16" s="17">
        <v>0.34246143020784298</v>
      </c>
      <c r="W16" s="17">
        <v>0.307259940344977</v>
      </c>
      <c r="X16" s="17"/>
      <c r="Y16" s="17">
        <v>0.33096821608867799</v>
      </c>
      <c r="Z16" s="17">
        <v>0.33928823325267399</v>
      </c>
      <c r="AA16" s="17">
        <v>0.333479147041357</v>
      </c>
      <c r="AB16" s="17">
        <v>0.311999358233855</v>
      </c>
      <c r="AC16" s="17">
        <v>0.47340010706042601</v>
      </c>
      <c r="AD16" s="17">
        <v>0.31464585016706798</v>
      </c>
      <c r="AE16" s="17"/>
      <c r="AF16" s="17">
        <v>0.34221681781614699</v>
      </c>
      <c r="AG16" s="17">
        <v>0.32057224222337199</v>
      </c>
      <c r="AH16" s="17"/>
      <c r="AI16" s="17">
        <v>0.22118226191222601</v>
      </c>
      <c r="AJ16" s="17">
        <v>0.27577417405811699</v>
      </c>
      <c r="AK16" s="17">
        <v>0.30798953117510403</v>
      </c>
      <c r="AL16" s="17">
        <v>0.32320202453952201</v>
      </c>
      <c r="AM16" s="17">
        <v>0.38271492551834102</v>
      </c>
      <c r="AN16" s="17">
        <v>0.42404896305021</v>
      </c>
      <c r="AO16" s="17">
        <v>0.54252220280023999</v>
      </c>
      <c r="AP16" s="17"/>
      <c r="AQ16" s="17">
        <v>0.428597292712944</v>
      </c>
      <c r="AR16" s="17">
        <v>0.24827074986213199</v>
      </c>
      <c r="AS16" s="17"/>
      <c r="AT16" s="17">
        <v>0.50061995897479095</v>
      </c>
      <c r="AU16" s="17">
        <v>0.30323657613857502</v>
      </c>
      <c r="AV16" s="17">
        <v>0.27891608633277898</v>
      </c>
      <c r="AW16" s="17"/>
      <c r="AX16" s="17">
        <v>0.32657207806031202</v>
      </c>
      <c r="AY16" s="17">
        <v>0.334108337720048</v>
      </c>
      <c r="AZ16" s="17"/>
      <c r="BA16" s="17">
        <v>0.29345826040012502</v>
      </c>
      <c r="BB16" s="17">
        <v>0.35626026432803798</v>
      </c>
      <c r="BC16" s="17">
        <v>0.42426972002095797</v>
      </c>
      <c r="BD16" s="17">
        <v>0.35182391647550199</v>
      </c>
      <c r="BE16" s="17">
        <v>0.16855202247957499</v>
      </c>
      <c r="BF16" s="17"/>
      <c r="BG16" s="17">
        <v>0.34160974842333203</v>
      </c>
      <c r="BH16" s="17">
        <v>0.21497153566854199</v>
      </c>
    </row>
    <row r="17" spans="2:60" ht="72.5" x14ac:dyDescent="0.35">
      <c r="B17" s="18" t="s">
        <v>290</v>
      </c>
      <c r="C17" s="17">
        <v>0.31134859094439998</v>
      </c>
      <c r="D17" s="17">
        <v>0.31855577051115402</v>
      </c>
      <c r="E17" s="17">
        <v>0.30315317168920097</v>
      </c>
      <c r="F17" s="17"/>
      <c r="G17" s="17">
        <v>0.24160362211404501</v>
      </c>
      <c r="H17" s="17">
        <v>0.33655580549578801</v>
      </c>
      <c r="I17" s="17">
        <v>0.33282825375813602</v>
      </c>
      <c r="J17" s="17">
        <v>0.32049495802945999</v>
      </c>
      <c r="K17" s="17">
        <v>0.288039921233534</v>
      </c>
      <c r="L17" s="17">
        <v>0.324638883575252</v>
      </c>
      <c r="M17" s="17"/>
      <c r="N17" s="17">
        <v>0.295725471198579</v>
      </c>
      <c r="O17" s="17">
        <v>0.29569825371301001</v>
      </c>
      <c r="P17" s="17">
        <v>0.31410256225863897</v>
      </c>
      <c r="Q17" s="17">
        <v>0.32577923296607197</v>
      </c>
      <c r="R17" s="17">
        <v>0.38740850097222901</v>
      </c>
      <c r="S17" s="17"/>
      <c r="T17" s="17">
        <v>0.283632813632124</v>
      </c>
      <c r="U17" s="17">
        <v>0.31945098829602098</v>
      </c>
      <c r="V17" s="17">
        <v>0.31779910360637198</v>
      </c>
      <c r="W17" s="17">
        <v>0.31370149962301502</v>
      </c>
      <c r="X17" s="17"/>
      <c r="Y17" s="17">
        <v>0.30571902721626798</v>
      </c>
      <c r="Z17" s="17">
        <v>0.31758540752064701</v>
      </c>
      <c r="AA17" s="17">
        <v>0.304752473009064</v>
      </c>
      <c r="AB17" s="17">
        <v>0.32605163027564599</v>
      </c>
      <c r="AC17" s="17">
        <v>0.42480246899183499</v>
      </c>
      <c r="AD17" s="17">
        <v>0.28636795060170001</v>
      </c>
      <c r="AE17" s="17"/>
      <c r="AF17" s="17">
        <v>0.32514716902232499</v>
      </c>
      <c r="AG17" s="17">
        <v>0.293473084107509</v>
      </c>
      <c r="AH17" s="17"/>
      <c r="AI17" s="17">
        <v>0.203132149511913</v>
      </c>
      <c r="AJ17" s="17">
        <v>0.28526918019877301</v>
      </c>
      <c r="AK17" s="17">
        <v>0.34710091431321999</v>
      </c>
      <c r="AL17" s="17">
        <v>0.29308035257227399</v>
      </c>
      <c r="AM17" s="17">
        <v>0.34024338521159497</v>
      </c>
      <c r="AN17" s="17">
        <v>0.30798037828256503</v>
      </c>
      <c r="AO17" s="17">
        <v>0.37226180222771199</v>
      </c>
      <c r="AP17" s="17"/>
      <c r="AQ17" s="17">
        <v>0.363797297912065</v>
      </c>
      <c r="AR17" s="17">
        <v>0.279788469444465</v>
      </c>
      <c r="AS17" s="17"/>
      <c r="AT17" s="17">
        <v>0.377128554726609</v>
      </c>
      <c r="AU17" s="17">
        <v>0.30125162492211699</v>
      </c>
      <c r="AV17" s="17">
        <v>0.29751645020362599</v>
      </c>
      <c r="AW17" s="17"/>
      <c r="AX17" s="17">
        <v>0.285617364578653</v>
      </c>
      <c r="AY17" s="17">
        <v>0.32064324394293497</v>
      </c>
      <c r="AZ17" s="17"/>
      <c r="BA17" s="17">
        <v>0.29569363676232702</v>
      </c>
      <c r="BB17" s="17">
        <v>0.347410626218212</v>
      </c>
      <c r="BC17" s="17">
        <v>0.349023309112582</v>
      </c>
      <c r="BD17" s="17">
        <v>0.38972252394437501</v>
      </c>
      <c r="BE17" s="17">
        <v>0.17873974842402801</v>
      </c>
      <c r="BF17" s="17"/>
      <c r="BG17" s="17">
        <v>0.33534603386162698</v>
      </c>
      <c r="BH17" s="17">
        <v>0.232177935356986</v>
      </c>
    </row>
    <row r="18" spans="2:60" ht="58" x14ac:dyDescent="0.35">
      <c r="B18" s="18" t="s">
        <v>291</v>
      </c>
      <c r="C18" s="17">
        <v>0.24600881766611399</v>
      </c>
      <c r="D18" s="17">
        <v>0.238127827513364</v>
      </c>
      <c r="E18" s="17">
        <v>0.25268388627851601</v>
      </c>
      <c r="F18" s="17"/>
      <c r="G18" s="17">
        <v>0.279654375376794</v>
      </c>
      <c r="H18" s="17">
        <v>0.241578065009214</v>
      </c>
      <c r="I18" s="17">
        <v>0.27484234474692898</v>
      </c>
      <c r="J18" s="17">
        <v>0.255077396484924</v>
      </c>
      <c r="K18" s="17">
        <v>0.217467545012789</v>
      </c>
      <c r="L18" s="17">
        <v>0.22332886072216299</v>
      </c>
      <c r="M18" s="17"/>
      <c r="N18" s="17">
        <v>0.22720522330492199</v>
      </c>
      <c r="O18" s="17">
        <v>0.23273025557905699</v>
      </c>
      <c r="P18" s="17">
        <v>0.24953648542615101</v>
      </c>
      <c r="Q18" s="17">
        <v>0.25661635999634902</v>
      </c>
      <c r="R18" s="17">
        <v>0.30079113226924498</v>
      </c>
      <c r="S18" s="17"/>
      <c r="T18" s="17">
        <v>0.26923145128056902</v>
      </c>
      <c r="U18" s="17">
        <v>0.24043015201333001</v>
      </c>
      <c r="V18" s="17">
        <v>0.22227741303803</v>
      </c>
      <c r="W18" s="17">
        <v>0.27218962242518502</v>
      </c>
      <c r="X18" s="17"/>
      <c r="Y18" s="17">
        <v>0.28271851609611898</v>
      </c>
      <c r="Z18" s="17">
        <v>0.237060335449988</v>
      </c>
      <c r="AA18" s="17">
        <v>0.18193178410042399</v>
      </c>
      <c r="AB18" s="17">
        <v>0.23188569833045899</v>
      </c>
      <c r="AC18" s="17">
        <v>0.431998531803644</v>
      </c>
      <c r="AD18" s="17">
        <v>0.19056439028167799</v>
      </c>
      <c r="AE18" s="17"/>
      <c r="AF18" s="17">
        <v>0.23227546578345601</v>
      </c>
      <c r="AG18" s="17">
        <v>0.26797303549143597</v>
      </c>
      <c r="AH18" s="17"/>
      <c r="AI18" s="17">
        <v>0.20407103058116999</v>
      </c>
      <c r="AJ18" s="17">
        <v>0.21962954640204199</v>
      </c>
      <c r="AK18" s="17">
        <v>0.25404347140113598</v>
      </c>
      <c r="AL18" s="17">
        <v>0.22826852869443501</v>
      </c>
      <c r="AM18" s="17">
        <v>0.26196554495401198</v>
      </c>
      <c r="AN18" s="17">
        <v>0.26833720300813602</v>
      </c>
      <c r="AO18" s="17">
        <v>0.37262701693329803</v>
      </c>
      <c r="AP18" s="17"/>
      <c r="AQ18" s="17">
        <v>0.29865155267836102</v>
      </c>
      <c r="AR18" s="17">
        <v>0.21118395874207199</v>
      </c>
      <c r="AS18" s="17"/>
      <c r="AT18" s="17">
        <v>0.30725933344761702</v>
      </c>
      <c r="AU18" s="17">
        <v>0.214778810214281</v>
      </c>
      <c r="AV18" s="17">
        <v>0.26058362758395998</v>
      </c>
      <c r="AW18" s="17"/>
      <c r="AX18" s="17">
        <v>0.241785489844698</v>
      </c>
      <c r="AY18" s="17">
        <v>0.24753437132769099</v>
      </c>
      <c r="AZ18" s="17"/>
      <c r="BA18" s="17">
        <v>0.26742522142323399</v>
      </c>
      <c r="BB18" s="17">
        <v>0.27443057380305402</v>
      </c>
      <c r="BC18" s="17">
        <v>0.258730990324399</v>
      </c>
      <c r="BD18" s="17">
        <v>0.34880065836490198</v>
      </c>
      <c r="BE18" s="17">
        <v>0.15554251808361999</v>
      </c>
      <c r="BF18" s="17"/>
      <c r="BG18" s="17">
        <v>0.27279635801311802</v>
      </c>
      <c r="BH18" s="17">
        <v>0.204491369956464</v>
      </c>
    </row>
    <row r="19" spans="2:60" x14ac:dyDescent="0.35">
      <c r="B19" s="18" t="s">
        <v>280</v>
      </c>
      <c r="C19" s="17">
        <v>0.127151760225827</v>
      </c>
      <c r="D19" s="17">
        <v>9.4157671886796204E-2</v>
      </c>
      <c r="E19" s="17">
        <v>0.15654298909193601</v>
      </c>
      <c r="F19" s="17"/>
      <c r="G19" s="17">
        <v>0.14162886235644401</v>
      </c>
      <c r="H19" s="17">
        <v>0.11176592461071901</v>
      </c>
      <c r="I19" s="17">
        <v>9.6123879711186105E-2</v>
      </c>
      <c r="J19" s="17">
        <v>0.16149375107299899</v>
      </c>
      <c r="K19" s="17">
        <v>0.13578749347372299</v>
      </c>
      <c r="L19" s="17">
        <v>0.123581311468821</v>
      </c>
      <c r="M19" s="17"/>
      <c r="N19" s="17">
        <v>0.154864275568358</v>
      </c>
      <c r="O19" s="17">
        <v>0.149800704100265</v>
      </c>
      <c r="P19" s="17">
        <v>0.103275849653807</v>
      </c>
      <c r="Q19" s="17">
        <v>9.7144398688943007E-2</v>
      </c>
      <c r="R19" s="17">
        <v>8.0906076872072394E-2</v>
      </c>
      <c r="S19" s="17"/>
      <c r="T19" s="17">
        <v>0.123697692292429</v>
      </c>
      <c r="U19" s="17">
        <v>0.144073854256804</v>
      </c>
      <c r="V19" s="17">
        <v>0.12967963632735199</v>
      </c>
      <c r="W19" s="17">
        <v>0.110865293027145</v>
      </c>
      <c r="X19" s="17"/>
      <c r="Y19" s="17">
        <v>0.121384255248715</v>
      </c>
      <c r="Z19" s="17">
        <v>0.124327697789826</v>
      </c>
      <c r="AA19" s="17">
        <v>0.116065785766601</v>
      </c>
      <c r="AB19" s="17">
        <v>0.13140391413278499</v>
      </c>
      <c r="AC19" s="17">
        <v>0.13989916427756899</v>
      </c>
      <c r="AD19" s="17">
        <v>0.15255195358847401</v>
      </c>
      <c r="AE19" s="17"/>
      <c r="AF19" s="17">
        <v>0.114287319155436</v>
      </c>
      <c r="AG19" s="17">
        <v>0.138547104841413</v>
      </c>
      <c r="AH19" s="17"/>
      <c r="AI19" s="17">
        <v>0.23132920851977401</v>
      </c>
      <c r="AJ19" s="17">
        <v>0.132389218607259</v>
      </c>
      <c r="AK19" s="17">
        <v>0.12601255006188999</v>
      </c>
      <c r="AL19" s="17">
        <v>0.154054757994775</v>
      </c>
      <c r="AM19" s="17">
        <v>9.4186455962186402E-2</v>
      </c>
      <c r="AN19" s="17">
        <v>9.4928772660700794E-2</v>
      </c>
      <c r="AO19" s="17">
        <v>0.127933056643043</v>
      </c>
      <c r="AP19" s="17"/>
      <c r="AQ19" s="17">
        <v>0.100409682411829</v>
      </c>
      <c r="AR19" s="17">
        <v>0.12312942129257599</v>
      </c>
      <c r="AS19" s="17"/>
      <c r="AT19" s="17">
        <v>8.0884944406937997E-2</v>
      </c>
      <c r="AU19" s="17">
        <v>0.14088549790714699</v>
      </c>
      <c r="AV19" s="17">
        <v>0.10742569497523299</v>
      </c>
      <c r="AW19" s="17"/>
      <c r="AX19" s="17">
        <v>0.150764930810215</v>
      </c>
      <c r="AY19" s="17">
        <v>0.118622192934418</v>
      </c>
      <c r="AZ19" s="17"/>
      <c r="BA19" s="17">
        <v>9.5573749571016997E-2</v>
      </c>
      <c r="BB19" s="17">
        <v>8.5237895802205393E-2</v>
      </c>
      <c r="BC19" s="17">
        <v>0.10102990387350499</v>
      </c>
      <c r="BD19" s="17">
        <v>5.3769380382143302E-2</v>
      </c>
      <c r="BE19" s="17">
        <v>0.15935498762383199</v>
      </c>
      <c r="BF19" s="17"/>
      <c r="BG19" s="17">
        <v>8.7649054372917604E-2</v>
      </c>
      <c r="BH19" s="17">
        <v>0.132612030037387</v>
      </c>
    </row>
    <row r="20" spans="2:60" x14ac:dyDescent="0.35">
      <c r="B20" s="18" t="s">
        <v>94</v>
      </c>
      <c r="C20" s="19">
        <v>6.7687143226451293E-2</v>
      </c>
      <c r="D20" s="19">
        <v>7.7725756057106604E-2</v>
      </c>
      <c r="E20" s="19">
        <v>5.9212937533762701E-2</v>
      </c>
      <c r="F20" s="19"/>
      <c r="G20" s="19">
        <v>4.3014684058489801E-2</v>
      </c>
      <c r="H20" s="19">
        <v>5.7150142226595202E-2</v>
      </c>
      <c r="I20" s="19">
        <v>6.0010208391371701E-2</v>
      </c>
      <c r="J20" s="19">
        <v>6.3473839592395498E-2</v>
      </c>
      <c r="K20" s="19">
        <v>0.10797027540748</v>
      </c>
      <c r="L20" s="19">
        <v>6.8399887815579694E-2</v>
      </c>
      <c r="M20" s="19"/>
      <c r="N20" s="19">
        <v>8.5960227201911807E-2</v>
      </c>
      <c r="O20" s="19">
        <v>4.8616562874474897E-2</v>
      </c>
      <c r="P20" s="19">
        <v>6.7954200974207402E-2</v>
      </c>
      <c r="Q20" s="19">
        <v>6.5832565709682406E-2</v>
      </c>
      <c r="R20" s="19">
        <v>6.9366536961854006E-2</v>
      </c>
      <c r="S20" s="19"/>
      <c r="T20" s="19">
        <v>5.6488511256670301E-2</v>
      </c>
      <c r="U20" s="19">
        <v>8.2404704990080804E-2</v>
      </c>
      <c r="V20" s="19">
        <v>7.5786876442310802E-2</v>
      </c>
      <c r="W20" s="19">
        <v>4.9935915996969199E-2</v>
      </c>
      <c r="X20" s="19"/>
      <c r="Y20" s="19">
        <v>4.5630714152077798E-2</v>
      </c>
      <c r="Z20" s="19">
        <v>7.3011362679036004E-2</v>
      </c>
      <c r="AA20" s="19">
        <v>5.7616229423931797E-2</v>
      </c>
      <c r="AB20" s="19">
        <v>7.4172104277784506E-2</v>
      </c>
      <c r="AC20" s="19">
        <v>0.11686973659259101</v>
      </c>
      <c r="AD20" s="19">
        <v>0.10567747769305499</v>
      </c>
      <c r="AE20" s="19"/>
      <c r="AF20" s="19">
        <v>6.86742944449453E-2</v>
      </c>
      <c r="AG20" s="19">
        <v>6.5620933633517606E-2</v>
      </c>
      <c r="AH20" s="19"/>
      <c r="AI20" s="19">
        <v>8.2467096531221001E-2</v>
      </c>
      <c r="AJ20" s="19">
        <v>6.49232646591269E-2</v>
      </c>
      <c r="AK20" s="19">
        <v>7.2134602286410901E-2</v>
      </c>
      <c r="AL20" s="19">
        <v>6.05242609935146E-2</v>
      </c>
      <c r="AM20" s="19">
        <v>6.9554058288272699E-2</v>
      </c>
      <c r="AN20" s="19">
        <v>6.0607917491600501E-2</v>
      </c>
      <c r="AO20" s="19">
        <v>6.0150411771799903E-2</v>
      </c>
      <c r="AP20" s="19"/>
      <c r="AQ20" s="19">
        <v>2.6325874130893701E-2</v>
      </c>
      <c r="AR20" s="19">
        <v>0.11938365436090401</v>
      </c>
      <c r="AS20" s="19"/>
      <c r="AT20" s="19">
        <v>3.6666767763241799E-2</v>
      </c>
      <c r="AU20" s="19">
        <v>5.6185724470785701E-2</v>
      </c>
      <c r="AV20" s="19">
        <v>0.103683884800221</v>
      </c>
      <c r="AW20" s="19"/>
      <c r="AX20" s="19">
        <v>7.7808135207648205E-2</v>
      </c>
      <c r="AY20" s="19">
        <v>6.4031230868095396E-2</v>
      </c>
      <c r="AZ20" s="19"/>
      <c r="BA20" s="19">
        <v>6.7068533502534194E-2</v>
      </c>
      <c r="BB20" s="19">
        <v>4.3344221441084602E-2</v>
      </c>
      <c r="BC20" s="19">
        <v>1.74118880452599E-2</v>
      </c>
      <c r="BD20" s="19">
        <v>2.1325179582087801E-2</v>
      </c>
      <c r="BE20" s="19">
        <v>0.26142321445086297</v>
      </c>
      <c r="BF20" s="19"/>
      <c r="BG20" s="19">
        <v>4.8878653297485697E-2</v>
      </c>
      <c r="BH20" s="19">
        <v>0.20061064983315999</v>
      </c>
    </row>
    <row r="21" spans="2:60" x14ac:dyDescent="0.35">
      <c r="B21" s="16"/>
    </row>
    <row r="22" spans="2:60" x14ac:dyDescent="0.35">
      <c r="B22" t="s">
        <v>98</v>
      </c>
    </row>
    <row r="23" spans="2:60" x14ac:dyDescent="0.35">
      <c r="B23" t="s">
        <v>99</v>
      </c>
    </row>
    <row r="25" spans="2:60" x14ac:dyDescent="0.35">
      <c r="B25"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H19"/>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299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982</v>
      </c>
      <c r="D7" s="10">
        <v>477</v>
      </c>
      <c r="E7" s="10">
        <v>499</v>
      </c>
      <c r="F7" s="10"/>
      <c r="G7" s="10">
        <v>113</v>
      </c>
      <c r="H7" s="10">
        <v>148</v>
      </c>
      <c r="I7" s="10">
        <v>165</v>
      </c>
      <c r="J7" s="10">
        <v>168</v>
      </c>
      <c r="K7" s="10">
        <v>171</v>
      </c>
      <c r="L7" s="10">
        <v>217</v>
      </c>
      <c r="M7" s="10"/>
      <c r="N7" s="10">
        <v>193</v>
      </c>
      <c r="O7" s="10">
        <v>221</v>
      </c>
      <c r="P7" s="10">
        <v>305</v>
      </c>
      <c r="Q7" s="10">
        <v>125</v>
      </c>
      <c r="R7" s="10">
        <v>110</v>
      </c>
      <c r="S7" s="10"/>
      <c r="T7" s="10">
        <v>191</v>
      </c>
      <c r="U7" s="10">
        <v>214</v>
      </c>
      <c r="V7" s="10">
        <v>381</v>
      </c>
      <c r="W7" s="10">
        <v>196</v>
      </c>
      <c r="X7" s="10"/>
      <c r="Y7" s="10">
        <v>300</v>
      </c>
      <c r="Z7" s="10">
        <v>424</v>
      </c>
      <c r="AA7" s="10">
        <v>33</v>
      </c>
      <c r="AB7" s="10">
        <v>97</v>
      </c>
      <c r="AC7" s="10">
        <v>10</v>
      </c>
      <c r="AD7" s="10">
        <v>118</v>
      </c>
      <c r="AE7" s="10"/>
      <c r="AF7" s="10">
        <v>605</v>
      </c>
      <c r="AG7" s="10">
        <v>370</v>
      </c>
      <c r="AH7" s="10"/>
      <c r="AI7" s="10">
        <v>71</v>
      </c>
      <c r="AJ7" s="10">
        <v>234</v>
      </c>
      <c r="AK7" s="10">
        <v>203</v>
      </c>
      <c r="AL7" s="10">
        <v>113</v>
      </c>
      <c r="AM7" s="10">
        <v>245</v>
      </c>
      <c r="AN7" s="10">
        <v>88</v>
      </c>
      <c r="AO7" s="10">
        <v>28</v>
      </c>
      <c r="AP7" s="10"/>
      <c r="AQ7" s="10">
        <v>467</v>
      </c>
      <c r="AR7" s="10">
        <v>358</v>
      </c>
      <c r="AS7" s="10"/>
      <c r="AT7" s="10">
        <v>202</v>
      </c>
      <c r="AU7" s="10">
        <v>417</v>
      </c>
      <c r="AV7" s="10">
        <v>313</v>
      </c>
      <c r="AW7" s="10"/>
      <c r="AX7" s="10">
        <v>275</v>
      </c>
      <c r="AY7" s="10">
        <v>707</v>
      </c>
      <c r="AZ7" s="10"/>
      <c r="BA7" s="10">
        <v>102</v>
      </c>
      <c r="BB7" s="10">
        <v>321</v>
      </c>
      <c r="BC7" s="10">
        <v>342</v>
      </c>
      <c r="BD7" s="10">
        <v>41</v>
      </c>
      <c r="BE7" s="10">
        <v>111</v>
      </c>
      <c r="BF7" s="10"/>
      <c r="BG7" s="10">
        <v>423</v>
      </c>
      <c r="BH7" s="10">
        <v>152</v>
      </c>
    </row>
    <row r="8" spans="2:60" ht="30" customHeight="1" x14ac:dyDescent="0.35">
      <c r="B8" s="11" t="s">
        <v>19</v>
      </c>
      <c r="C8" s="11">
        <v>987</v>
      </c>
      <c r="D8" s="11">
        <v>484</v>
      </c>
      <c r="E8" s="11">
        <v>498</v>
      </c>
      <c r="F8" s="11"/>
      <c r="G8" s="11">
        <v>121</v>
      </c>
      <c r="H8" s="11">
        <v>169</v>
      </c>
      <c r="I8" s="11">
        <v>171</v>
      </c>
      <c r="J8" s="11">
        <v>162</v>
      </c>
      <c r="K8" s="11">
        <v>165</v>
      </c>
      <c r="L8" s="11">
        <v>200</v>
      </c>
      <c r="M8" s="11"/>
      <c r="N8" s="11">
        <v>188</v>
      </c>
      <c r="O8" s="11">
        <v>223</v>
      </c>
      <c r="P8" s="11">
        <v>311</v>
      </c>
      <c r="Q8" s="11">
        <v>133</v>
      </c>
      <c r="R8" s="11">
        <v>106</v>
      </c>
      <c r="S8" s="11"/>
      <c r="T8" s="11">
        <v>174</v>
      </c>
      <c r="U8" s="11">
        <v>206</v>
      </c>
      <c r="V8" s="11">
        <v>378</v>
      </c>
      <c r="W8" s="11">
        <v>229</v>
      </c>
      <c r="X8" s="11"/>
      <c r="Y8" s="11">
        <v>301</v>
      </c>
      <c r="Z8" s="11">
        <v>431</v>
      </c>
      <c r="AA8" s="11">
        <v>32</v>
      </c>
      <c r="AB8" s="11">
        <v>93</v>
      </c>
      <c r="AC8" s="11">
        <v>11</v>
      </c>
      <c r="AD8" s="11">
        <v>118</v>
      </c>
      <c r="AE8" s="11"/>
      <c r="AF8" s="11">
        <v>594</v>
      </c>
      <c r="AG8" s="11">
        <v>384</v>
      </c>
      <c r="AH8" s="11"/>
      <c r="AI8" s="11">
        <v>72</v>
      </c>
      <c r="AJ8" s="11">
        <v>235</v>
      </c>
      <c r="AK8" s="11">
        <v>205</v>
      </c>
      <c r="AL8" s="11">
        <v>110</v>
      </c>
      <c r="AM8" s="11">
        <v>255</v>
      </c>
      <c r="AN8" s="11">
        <v>84</v>
      </c>
      <c r="AO8" s="11">
        <v>26</v>
      </c>
      <c r="AP8" s="11"/>
      <c r="AQ8" s="11">
        <v>450</v>
      </c>
      <c r="AR8" s="11">
        <v>381</v>
      </c>
      <c r="AS8" s="11"/>
      <c r="AT8" s="11">
        <v>192</v>
      </c>
      <c r="AU8" s="11">
        <v>412</v>
      </c>
      <c r="AV8" s="11">
        <v>332</v>
      </c>
      <c r="AW8" s="11"/>
      <c r="AX8" s="11">
        <v>259</v>
      </c>
      <c r="AY8" s="11">
        <v>728</v>
      </c>
      <c r="AZ8" s="11"/>
      <c r="BA8" s="11">
        <v>105</v>
      </c>
      <c r="BB8" s="11">
        <v>321</v>
      </c>
      <c r="BC8" s="11">
        <v>338</v>
      </c>
      <c r="BD8" s="11">
        <v>41</v>
      </c>
      <c r="BE8" s="11">
        <v>119</v>
      </c>
      <c r="BF8" s="11"/>
      <c r="BG8" s="11">
        <v>426</v>
      </c>
      <c r="BH8" s="11">
        <v>160</v>
      </c>
    </row>
    <row r="9" spans="2:60" ht="29" x14ac:dyDescent="0.35">
      <c r="B9" s="18" t="s">
        <v>294</v>
      </c>
      <c r="C9" s="17">
        <v>0.142341202744831</v>
      </c>
      <c r="D9" s="17">
        <v>0.148721920722934</v>
      </c>
      <c r="E9" s="17">
        <v>0.13767147125217299</v>
      </c>
      <c r="F9" s="17"/>
      <c r="G9" s="17">
        <v>8.3277384161093801E-2</v>
      </c>
      <c r="H9" s="17">
        <v>0.13510658445913801</v>
      </c>
      <c r="I9" s="17">
        <v>0.13848571132106299</v>
      </c>
      <c r="J9" s="17">
        <v>0.143399610238679</v>
      </c>
      <c r="K9" s="17">
        <v>0.19137586404131399</v>
      </c>
      <c r="L9" s="17">
        <v>0.14607705446913299</v>
      </c>
      <c r="M9" s="17"/>
      <c r="N9" s="17">
        <v>0.152272128363486</v>
      </c>
      <c r="O9" s="17">
        <v>0.13994621227269599</v>
      </c>
      <c r="P9" s="17">
        <v>0.15520445394764101</v>
      </c>
      <c r="Q9" s="17">
        <v>0.11166811338598601</v>
      </c>
      <c r="R9" s="17">
        <v>0.14367029041641</v>
      </c>
      <c r="S9" s="17"/>
      <c r="T9" s="17">
        <v>0.120070022046317</v>
      </c>
      <c r="U9" s="17">
        <v>0.15970393800080701</v>
      </c>
      <c r="V9" s="17">
        <v>0.155654073565893</v>
      </c>
      <c r="W9" s="17">
        <v>0.12164242068924</v>
      </c>
      <c r="X9" s="17"/>
      <c r="Y9" s="17">
        <v>0.12708627346800899</v>
      </c>
      <c r="Z9" s="17">
        <v>0.15318752454738199</v>
      </c>
      <c r="AA9" s="17">
        <v>0.181709425112624</v>
      </c>
      <c r="AB9" s="17">
        <v>0.14414190309286301</v>
      </c>
      <c r="AC9" s="17">
        <v>8.8329945974180799E-2</v>
      </c>
      <c r="AD9" s="17">
        <v>0.13480112191431201</v>
      </c>
      <c r="AE9" s="17"/>
      <c r="AF9" s="17">
        <v>0.135448701961318</v>
      </c>
      <c r="AG9" s="17">
        <v>0.15410832461572799</v>
      </c>
      <c r="AH9" s="17"/>
      <c r="AI9" s="17">
        <v>0.107459587679771</v>
      </c>
      <c r="AJ9" s="17">
        <v>0.14254988494043</v>
      </c>
      <c r="AK9" s="17">
        <v>0.14588866928932701</v>
      </c>
      <c r="AL9" s="17">
        <v>0.119216255457177</v>
      </c>
      <c r="AM9" s="17">
        <v>0.14996048630664699</v>
      </c>
      <c r="AN9" s="17">
        <v>0.16320784111321801</v>
      </c>
      <c r="AO9" s="17">
        <v>0.16347272060270099</v>
      </c>
      <c r="AP9" s="17"/>
      <c r="AQ9" s="17">
        <v>7.8432821681988202E-2</v>
      </c>
      <c r="AR9" s="17">
        <v>0.24235488129875701</v>
      </c>
      <c r="AS9" s="17"/>
      <c r="AT9" s="17">
        <v>4.74777838778195E-2</v>
      </c>
      <c r="AU9" s="17">
        <v>0.10677307779991101</v>
      </c>
      <c r="AV9" s="17">
        <v>0.253890317961525</v>
      </c>
      <c r="AW9" s="17"/>
      <c r="AX9" s="17">
        <v>0.14386460516727401</v>
      </c>
      <c r="AY9" s="17">
        <v>0.14179865474772901</v>
      </c>
      <c r="AZ9" s="17"/>
      <c r="BA9" s="17">
        <v>0.231435358538821</v>
      </c>
      <c r="BB9" s="17">
        <v>0.115033710626573</v>
      </c>
      <c r="BC9" s="17">
        <v>6.2847598556466905E-2</v>
      </c>
      <c r="BD9" s="17">
        <v>0.15020646918293101</v>
      </c>
      <c r="BE9" s="17">
        <v>0.40889147342084398</v>
      </c>
      <c r="BF9" s="17"/>
      <c r="BG9" s="17">
        <v>0.143633741644694</v>
      </c>
      <c r="BH9" s="17">
        <v>0.342867712019923</v>
      </c>
    </row>
    <row r="10" spans="2:60" ht="29" x14ac:dyDescent="0.35">
      <c r="B10" s="18" t="s">
        <v>295</v>
      </c>
      <c r="C10" s="17">
        <v>0.170134710878554</v>
      </c>
      <c r="D10" s="17">
        <v>0.21652392567261899</v>
      </c>
      <c r="E10" s="17">
        <v>0.12683169468430999</v>
      </c>
      <c r="F10" s="17"/>
      <c r="G10" s="17">
        <v>0.22197997059823801</v>
      </c>
      <c r="H10" s="17">
        <v>0.20067070053657199</v>
      </c>
      <c r="I10" s="17">
        <v>0.237953588277448</v>
      </c>
      <c r="J10" s="17">
        <v>0.15544352408977499</v>
      </c>
      <c r="K10" s="17">
        <v>0.13267650361657199</v>
      </c>
      <c r="L10" s="17">
        <v>9.7702199806109002E-2</v>
      </c>
      <c r="M10" s="17"/>
      <c r="N10" s="17">
        <v>0.19077094851227799</v>
      </c>
      <c r="O10" s="17">
        <v>0.15637279603896001</v>
      </c>
      <c r="P10" s="17">
        <v>0.177678982363601</v>
      </c>
      <c r="Q10" s="17">
        <v>0.158267982309136</v>
      </c>
      <c r="R10" s="17">
        <v>0.17595725309553201</v>
      </c>
      <c r="S10" s="17"/>
      <c r="T10" s="17">
        <v>0.13173106447816199</v>
      </c>
      <c r="U10" s="17">
        <v>0.169720972548594</v>
      </c>
      <c r="V10" s="17">
        <v>0.16376471948773499</v>
      </c>
      <c r="W10" s="17">
        <v>0.210250493621356</v>
      </c>
      <c r="X10" s="17"/>
      <c r="Y10" s="17">
        <v>0.17122865950625901</v>
      </c>
      <c r="Z10" s="17">
        <v>0.166241858436037</v>
      </c>
      <c r="AA10" s="17">
        <v>0.18970374269694601</v>
      </c>
      <c r="AB10" s="17">
        <v>0.20694854686415301</v>
      </c>
      <c r="AC10" s="17">
        <v>0.14881940875585101</v>
      </c>
      <c r="AD10" s="17">
        <v>0.14930881063246401</v>
      </c>
      <c r="AE10" s="17"/>
      <c r="AF10" s="17">
        <v>0.18193707373971901</v>
      </c>
      <c r="AG10" s="17">
        <v>0.15256862208581001</v>
      </c>
      <c r="AH10" s="17"/>
      <c r="AI10" s="17">
        <v>0.126615211708616</v>
      </c>
      <c r="AJ10" s="17">
        <v>0.176241466082835</v>
      </c>
      <c r="AK10" s="17">
        <v>0.17616303529678301</v>
      </c>
      <c r="AL10" s="17">
        <v>0.149785534116676</v>
      </c>
      <c r="AM10" s="17">
        <v>0.16880423358456401</v>
      </c>
      <c r="AN10" s="17">
        <v>0.18305666973089599</v>
      </c>
      <c r="AO10" s="17">
        <v>0.24343997317975599</v>
      </c>
      <c r="AP10" s="17"/>
      <c r="AQ10" s="17">
        <v>0.10695360648042</v>
      </c>
      <c r="AR10" s="17">
        <v>0.242445464300616</v>
      </c>
      <c r="AS10" s="17"/>
      <c r="AT10" s="17">
        <v>0.110648660708578</v>
      </c>
      <c r="AU10" s="17">
        <v>0.15904234770895201</v>
      </c>
      <c r="AV10" s="17">
        <v>0.234493944680955</v>
      </c>
      <c r="AW10" s="17"/>
      <c r="AX10" s="17">
        <v>0.13921683573277599</v>
      </c>
      <c r="AY10" s="17">
        <v>0.18114587312161901</v>
      </c>
      <c r="AZ10" s="17"/>
      <c r="BA10" s="17">
        <v>0.155800047218804</v>
      </c>
      <c r="BB10" s="17">
        <v>0.178523189095361</v>
      </c>
      <c r="BC10" s="17">
        <v>0.172634410197153</v>
      </c>
      <c r="BD10" s="17">
        <v>0.135500721765452</v>
      </c>
      <c r="BE10" s="17">
        <v>0.20734731875864901</v>
      </c>
      <c r="BF10" s="17"/>
      <c r="BG10" s="17">
        <v>0.172940084610546</v>
      </c>
      <c r="BH10" s="17">
        <v>0.18901002630011801</v>
      </c>
    </row>
    <row r="11" spans="2:60" ht="29" x14ac:dyDescent="0.35">
      <c r="B11" s="18" t="s">
        <v>296</v>
      </c>
      <c r="C11" s="17">
        <v>0.29203334918512702</v>
      </c>
      <c r="D11" s="17">
        <v>0.297946241194538</v>
      </c>
      <c r="E11" s="17">
        <v>0.285021571587186</v>
      </c>
      <c r="F11" s="17"/>
      <c r="G11" s="17">
        <v>0.293683389237896</v>
      </c>
      <c r="H11" s="17">
        <v>0.28271325581765799</v>
      </c>
      <c r="I11" s="17">
        <v>0.26543933815245502</v>
      </c>
      <c r="J11" s="17">
        <v>0.24980362265601599</v>
      </c>
      <c r="K11" s="17">
        <v>0.34494778013085098</v>
      </c>
      <c r="L11" s="17">
        <v>0.31220007474106398</v>
      </c>
      <c r="M11" s="17"/>
      <c r="N11" s="17">
        <v>0.24518632679942601</v>
      </c>
      <c r="O11" s="17">
        <v>0.23425721028430099</v>
      </c>
      <c r="P11" s="17">
        <v>0.36729734017971899</v>
      </c>
      <c r="Q11" s="17">
        <v>0.34900288074592101</v>
      </c>
      <c r="R11" s="17">
        <v>0.24709718492461399</v>
      </c>
      <c r="S11" s="17"/>
      <c r="T11" s="17">
        <v>0.29480931337271199</v>
      </c>
      <c r="U11" s="17">
        <v>0.24471951205185599</v>
      </c>
      <c r="V11" s="17">
        <v>0.29910801989642899</v>
      </c>
      <c r="W11" s="17">
        <v>0.32080531669538997</v>
      </c>
      <c r="X11" s="17"/>
      <c r="Y11" s="17">
        <v>0.26143903602708701</v>
      </c>
      <c r="Z11" s="17">
        <v>0.31027192588109198</v>
      </c>
      <c r="AA11" s="17">
        <v>0.31167487302325603</v>
      </c>
      <c r="AB11" s="17">
        <v>0.28314532741815601</v>
      </c>
      <c r="AC11" s="17">
        <v>0.16799576869576899</v>
      </c>
      <c r="AD11" s="17">
        <v>0.31702784296467201</v>
      </c>
      <c r="AE11" s="17"/>
      <c r="AF11" s="17">
        <v>0.287582118229877</v>
      </c>
      <c r="AG11" s="17">
        <v>0.30173694509844401</v>
      </c>
      <c r="AH11" s="17"/>
      <c r="AI11" s="17">
        <v>0.215289902732231</v>
      </c>
      <c r="AJ11" s="17">
        <v>0.31384834703659997</v>
      </c>
      <c r="AK11" s="17">
        <v>0.26020881092686199</v>
      </c>
      <c r="AL11" s="17">
        <v>0.398929087791143</v>
      </c>
      <c r="AM11" s="17">
        <v>0.30133878287861399</v>
      </c>
      <c r="AN11" s="17">
        <v>0.24896452706873001</v>
      </c>
      <c r="AO11" s="17">
        <v>0.157008063915517</v>
      </c>
      <c r="AP11" s="17"/>
      <c r="AQ11" s="17">
        <v>0.312202983455244</v>
      </c>
      <c r="AR11" s="17">
        <v>0.26324872319916998</v>
      </c>
      <c r="AS11" s="17"/>
      <c r="AT11" s="17">
        <v>0.31674833379776601</v>
      </c>
      <c r="AU11" s="17">
        <v>0.33163717019691202</v>
      </c>
      <c r="AV11" s="17">
        <v>0.24766749828325599</v>
      </c>
      <c r="AW11" s="17"/>
      <c r="AX11" s="17">
        <v>0.25450251172503702</v>
      </c>
      <c r="AY11" s="17">
        <v>0.30539966683932002</v>
      </c>
      <c r="AZ11" s="17"/>
      <c r="BA11" s="17">
        <v>0.29720292833635598</v>
      </c>
      <c r="BB11" s="17">
        <v>0.337924289127355</v>
      </c>
      <c r="BC11" s="17">
        <v>0.296291257682536</v>
      </c>
      <c r="BD11" s="17">
        <v>0.236584487600695</v>
      </c>
      <c r="BE11" s="17">
        <v>0.20749355803958999</v>
      </c>
      <c r="BF11" s="17"/>
      <c r="BG11" s="17">
        <v>0.32791899966100102</v>
      </c>
      <c r="BH11" s="17">
        <v>0.21491838963325599</v>
      </c>
    </row>
    <row r="12" spans="2:60" ht="29" x14ac:dyDescent="0.35">
      <c r="B12" s="18" t="s">
        <v>297</v>
      </c>
      <c r="C12" s="17">
        <v>0.16511864522733399</v>
      </c>
      <c r="D12" s="17">
        <v>0.16069867063187701</v>
      </c>
      <c r="E12" s="17">
        <v>0.167474566738256</v>
      </c>
      <c r="F12" s="17"/>
      <c r="G12" s="17">
        <v>0.15451409704017699</v>
      </c>
      <c r="H12" s="17">
        <v>0.14822658798171401</v>
      </c>
      <c r="I12" s="17">
        <v>0.16287398905008499</v>
      </c>
      <c r="J12" s="17">
        <v>0.17934839104551401</v>
      </c>
      <c r="K12" s="17">
        <v>0.145559012457598</v>
      </c>
      <c r="L12" s="17">
        <v>0.192364847911911</v>
      </c>
      <c r="M12" s="17"/>
      <c r="N12" s="17">
        <v>0.16491791223101199</v>
      </c>
      <c r="O12" s="17">
        <v>0.17787465001724001</v>
      </c>
      <c r="P12" s="17">
        <v>0.12705004269617501</v>
      </c>
      <c r="Q12" s="17">
        <v>0.221161699039924</v>
      </c>
      <c r="R12" s="17">
        <v>0.18087019738207699</v>
      </c>
      <c r="S12" s="17"/>
      <c r="T12" s="17">
        <v>0.198830867115426</v>
      </c>
      <c r="U12" s="17">
        <v>0.15282892756736499</v>
      </c>
      <c r="V12" s="17">
        <v>0.166083829327941</v>
      </c>
      <c r="W12" s="17">
        <v>0.148940877612211</v>
      </c>
      <c r="X12" s="17"/>
      <c r="Y12" s="17">
        <v>0.17306411248627901</v>
      </c>
      <c r="Z12" s="17">
        <v>0.1582278737941</v>
      </c>
      <c r="AA12" s="17">
        <v>0.17979803082776499</v>
      </c>
      <c r="AB12" s="17">
        <v>0.17127861306309</v>
      </c>
      <c r="AC12" s="17">
        <v>0.42737267461523698</v>
      </c>
      <c r="AD12" s="17">
        <v>0.13626973543754001</v>
      </c>
      <c r="AE12" s="17"/>
      <c r="AF12" s="17">
        <v>0.17729744515336299</v>
      </c>
      <c r="AG12" s="17">
        <v>0.14477259842767501</v>
      </c>
      <c r="AH12" s="17"/>
      <c r="AI12" s="17">
        <v>0.14817736858418601</v>
      </c>
      <c r="AJ12" s="17">
        <v>0.13914966318136399</v>
      </c>
      <c r="AK12" s="17">
        <v>0.13845884367290001</v>
      </c>
      <c r="AL12" s="17">
        <v>0.176293789101829</v>
      </c>
      <c r="AM12" s="17">
        <v>0.20799509317557899</v>
      </c>
      <c r="AN12" s="17">
        <v>0.17598851946136601</v>
      </c>
      <c r="AO12" s="17">
        <v>0.15362191248552001</v>
      </c>
      <c r="AP12" s="17"/>
      <c r="AQ12" s="17">
        <v>0.23214790471890401</v>
      </c>
      <c r="AR12" s="17">
        <v>0.101926536700406</v>
      </c>
      <c r="AS12" s="17"/>
      <c r="AT12" s="17">
        <v>0.27749772182423299</v>
      </c>
      <c r="AU12" s="17">
        <v>0.157298008053223</v>
      </c>
      <c r="AV12" s="17">
        <v>0.10974336652652</v>
      </c>
      <c r="AW12" s="17"/>
      <c r="AX12" s="17">
        <v>0.191390139052495</v>
      </c>
      <c r="AY12" s="17">
        <v>0.15576225577584099</v>
      </c>
      <c r="AZ12" s="17"/>
      <c r="BA12" s="17">
        <v>6.3796995048133603E-2</v>
      </c>
      <c r="BB12" s="17">
        <v>0.165578960223287</v>
      </c>
      <c r="BC12" s="17">
        <v>0.24213072958674201</v>
      </c>
      <c r="BD12" s="17">
        <v>0.23653335330276601</v>
      </c>
      <c r="BE12" s="17">
        <v>5.4039803834969098E-2</v>
      </c>
      <c r="BF12" s="17"/>
      <c r="BG12" s="17">
        <v>0.14057100360664901</v>
      </c>
      <c r="BH12" s="17">
        <v>0.100617341650759</v>
      </c>
    </row>
    <row r="13" spans="2:60" ht="29" x14ac:dyDescent="0.35">
      <c r="B13" s="18" t="s">
        <v>298</v>
      </c>
      <c r="C13" s="17">
        <v>8.0825641333166304E-2</v>
      </c>
      <c r="D13" s="17">
        <v>9.0473983113320403E-2</v>
      </c>
      <c r="E13" s="17">
        <v>7.2310679777105397E-2</v>
      </c>
      <c r="F13" s="17"/>
      <c r="G13" s="17">
        <v>6.7744772896507696E-2</v>
      </c>
      <c r="H13" s="17">
        <v>6.3804379313995699E-2</v>
      </c>
      <c r="I13" s="17">
        <v>7.5637807966594001E-2</v>
      </c>
      <c r="J13" s="17">
        <v>0.114703532274138</v>
      </c>
      <c r="K13" s="17">
        <v>7.8667833018631797E-2</v>
      </c>
      <c r="L13" s="17">
        <v>8.1871051520503904E-2</v>
      </c>
      <c r="M13" s="17"/>
      <c r="N13" s="17">
        <v>7.4468710269246799E-2</v>
      </c>
      <c r="O13" s="17">
        <v>7.5478570915154794E-2</v>
      </c>
      <c r="P13" s="17">
        <v>7.5035072785429605E-2</v>
      </c>
      <c r="Q13" s="17">
        <v>6.7578803770800999E-2</v>
      </c>
      <c r="R13" s="17">
        <v>0.139707380545886</v>
      </c>
      <c r="S13" s="17"/>
      <c r="T13" s="17">
        <v>7.0427648555746597E-2</v>
      </c>
      <c r="U13" s="17">
        <v>0.103265039178614</v>
      </c>
      <c r="V13" s="17">
        <v>7.8494232112519893E-2</v>
      </c>
      <c r="W13" s="17">
        <v>7.2394633197400499E-2</v>
      </c>
      <c r="X13" s="17"/>
      <c r="Y13" s="17">
        <v>0.124493823605436</v>
      </c>
      <c r="Z13" s="17">
        <v>6.4678716493035096E-2</v>
      </c>
      <c r="AA13" s="17">
        <v>3.1281692617550302E-2</v>
      </c>
      <c r="AB13" s="17">
        <v>4.5750622905481403E-2</v>
      </c>
      <c r="AC13" s="17">
        <v>0</v>
      </c>
      <c r="AD13" s="17">
        <v>7.7002659681462304E-2</v>
      </c>
      <c r="AE13" s="17"/>
      <c r="AF13" s="17">
        <v>8.9587268298535194E-2</v>
      </c>
      <c r="AG13" s="17">
        <v>6.9027411910994901E-2</v>
      </c>
      <c r="AH13" s="17"/>
      <c r="AI13" s="17">
        <v>4.7968534437941801E-2</v>
      </c>
      <c r="AJ13" s="17">
        <v>6.0323566262835498E-2</v>
      </c>
      <c r="AK13" s="17">
        <v>9.0102729391662806E-2</v>
      </c>
      <c r="AL13" s="17">
        <v>5.7156713024889803E-2</v>
      </c>
      <c r="AM13" s="17">
        <v>9.2350220435179903E-2</v>
      </c>
      <c r="AN13" s="17">
        <v>0.116841596930748</v>
      </c>
      <c r="AO13" s="17">
        <v>0.15224216249977399</v>
      </c>
      <c r="AP13" s="17"/>
      <c r="AQ13" s="17">
        <v>0.12833086943630001</v>
      </c>
      <c r="AR13" s="17">
        <v>4.5976272179680401E-2</v>
      </c>
      <c r="AS13" s="17"/>
      <c r="AT13" s="17">
        <v>0.12945375060586001</v>
      </c>
      <c r="AU13" s="17">
        <v>6.0462224878263499E-2</v>
      </c>
      <c r="AV13" s="17">
        <v>7.7565795108566704E-2</v>
      </c>
      <c r="AW13" s="17"/>
      <c r="AX13" s="17">
        <v>9.0173873801437404E-2</v>
      </c>
      <c r="AY13" s="17">
        <v>7.7496340599895394E-2</v>
      </c>
      <c r="AZ13" s="17"/>
      <c r="BA13" s="17">
        <v>0.13498674390971499</v>
      </c>
      <c r="BB13" s="17">
        <v>6.8338671574802098E-2</v>
      </c>
      <c r="BC13" s="17">
        <v>0.102483996963288</v>
      </c>
      <c r="BD13" s="17">
        <v>9.0680686258055504E-2</v>
      </c>
      <c r="BE13" s="17">
        <v>2.5958475383518701E-2</v>
      </c>
      <c r="BF13" s="17"/>
      <c r="BG13" s="17">
        <v>8.4714186614876702E-2</v>
      </c>
      <c r="BH13" s="17">
        <v>4.2477422126138899E-2</v>
      </c>
    </row>
    <row r="14" spans="2:60" x14ac:dyDescent="0.35">
      <c r="B14" s="18" t="s">
        <v>114</v>
      </c>
      <c r="C14" s="19">
        <v>0.14954645063098701</v>
      </c>
      <c r="D14" s="19">
        <v>8.5635258664712E-2</v>
      </c>
      <c r="E14" s="19">
        <v>0.21069001596097001</v>
      </c>
      <c r="F14" s="19"/>
      <c r="G14" s="19">
        <v>0.178800386066088</v>
      </c>
      <c r="H14" s="19">
        <v>0.16947849189092201</v>
      </c>
      <c r="I14" s="19">
        <v>0.119609565232356</v>
      </c>
      <c r="J14" s="19">
        <v>0.15730131969587699</v>
      </c>
      <c r="K14" s="19">
        <v>0.10677300673503499</v>
      </c>
      <c r="L14" s="19">
        <v>0.16978477155127999</v>
      </c>
      <c r="M14" s="19"/>
      <c r="N14" s="19">
        <v>0.17238397382455101</v>
      </c>
      <c r="O14" s="19">
        <v>0.21607056047164799</v>
      </c>
      <c r="P14" s="19">
        <v>9.7734108027434194E-2</v>
      </c>
      <c r="Q14" s="19">
        <v>9.2320520748232507E-2</v>
      </c>
      <c r="R14" s="19">
        <v>0.11269769363548</v>
      </c>
      <c r="S14" s="19"/>
      <c r="T14" s="19">
        <v>0.184131084431637</v>
      </c>
      <c r="U14" s="19">
        <v>0.16976161065276299</v>
      </c>
      <c r="V14" s="19">
        <v>0.136895125609482</v>
      </c>
      <c r="W14" s="19">
        <v>0.12596625818440299</v>
      </c>
      <c r="X14" s="19"/>
      <c r="Y14" s="19">
        <v>0.14268809490692999</v>
      </c>
      <c r="Z14" s="19">
        <v>0.147392100848354</v>
      </c>
      <c r="AA14" s="19">
        <v>0.105832235721859</v>
      </c>
      <c r="AB14" s="19">
        <v>0.14873498665625701</v>
      </c>
      <c r="AC14" s="19">
        <v>0.16748220195896199</v>
      </c>
      <c r="AD14" s="19">
        <v>0.18558982936955001</v>
      </c>
      <c r="AE14" s="19"/>
      <c r="AF14" s="19">
        <v>0.12814739261718899</v>
      </c>
      <c r="AG14" s="19">
        <v>0.177786097861349</v>
      </c>
      <c r="AH14" s="19"/>
      <c r="AI14" s="19">
        <v>0.354489394857255</v>
      </c>
      <c r="AJ14" s="19">
        <v>0.16788707249593601</v>
      </c>
      <c r="AK14" s="19">
        <v>0.18917791142246601</v>
      </c>
      <c r="AL14" s="19">
        <v>9.8618620508284599E-2</v>
      </c>
      <c r="AM14" s="19">
        <v>7.9551183619416294E-2</v>
      </c>
      <c r="AN14" s="19">
        <v>0.11194084569504301</v>
      </c>
      <c r="AO14" s="19">
        <v>0.130215167316731</v>
      </c>
      <c r="AP14" s="19"/>
      <c r="AQ14" s="19">
        <v>0.14193181422714499</v>
      </c>
      <c r="AR14" s="19">
        <v>0.10404812232136899</v>
      </c>
      <c r="AS14" s="19"/>
      <c r="AT14" s="19">
        <v>0.118173749185744</v>
      </c>
      <c r="AU14" s="19">
        <v>0.18478717136273901</v>
      </c>
      <c r="AV14" s="19">
        <v>7.6639077439177694E-2</v>
      </c>
      <c r="AW14" s="19"/>
      <c r="AX14" s="19">
        <v>0.18085203452098</v>
      </c>
      <c r="AY14" s="19">
        <v>0.13839720891559601</v>
      </c>
      <c r="AZ14" s="19"/>
      <c r="BA14" s="19">
        <v>0.11677792694817</v>
      </c>
      <c r="BB14" s="19">
        <v>0.134601179352622</v>
      </c>
      <c r="BC14" s="19">
        <v>0.123612007013814</v>
      </c>
      <c r="BD14" s="19">
        <v>0.150494281890101</v>
      </c>
      <c r="BE14" s="19">
        <v>9.6269370562428902E-2</v>
      </c>
      <c r="BF14" s="19"/>
      <c r="BG14" s="19">
        <v>0.13022198386223299</v>
      </c>
      <c r="BH14" s="19">
        <v>0.11010910826980599</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H19"/>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300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1034</v>
      </c>
      <c r="D7" s="10">
        <v>478</v>
      </c>
      <c r="E7" s="10">
        <v>546</v>
      </c>
      <c r="F7" s="10"/>
      <c r="G7" s="10">
        <v>126</v>
      </c>
      <c r="H7" s="10">
        <v>167</v>
      </c>
      <c r="I7" s="10">
        <v>163</v>
      </c>
      <c r="J7" s="10">
        <v>167</v>
      </c>
      <c r="K7" s="10">
        <v>175</v>
      </c>
      <c r="L7" s="10">
        <v>236</v>
      </c>
      <c r="M7" s="10"/>
      <c r="N7" s="10">
        <v>225</v>
      </c>
      <c r="O7" s="10">
        <v>232</v>
      </c>
      <c r="P7" s="10">
        <v>324</v>
      </c>
      <c r="Q7" s="10">
        <v>127</v>
      </c>
      <c r="R7" s="10">
        <v>99</v>
      </c>
      <c r="S7" s="10"/>
      <c r="T7" s="10">
        <v>185</v>
      </c>
      <c r="U7" s="10">
        <v>217</v>
      </c>
      <c r="V7" s="10">
        <v>403</v>
      </c>
      <c r="W7" s="10">
        <v>229</v>
      </c>
      <c r="X7" s="10"/>
      <c r="Y7" s="10">
        <v>365</v>
      </c>
      <c r="Z7" s="10">
        <v>390</v>
      </c>
      <c r="AA7" s="10">
        <v>44</v>
      </c>
      <c r="AB7" s="10">
        <v>104</v>
      </c>
      <c r="AC7" s="10">
        <v>9</v>
      </c>
      <c r="AD7" s="10">
        <v>122</v>
      </c>
      <c r="AE7" s="10"/>
      <c r="AF7" s="10">
        <v>590</v>
      </c>
      <c r="AG7" s="10">
        <v>436</v>
      </c>
      <c r="AH7" s="10"/>
      <c r="AI7" s="10">
        <v>68</v>
      </c>
      <c r="AJ7" s="10">
        <v>254</v>
      </c>
      <c r="AK7" s="10">
        <v>207</v>
      </c>
      <c r="AL7" s="10">
        <v>118</v>
      </c>
      <c r="AM7" s="10">
        <v>247</v>
      </c>
      <c r="AN7" s="10">
        <v>105</v>
      </c>
      <c r="AO7" s="10">
        <v>35</v>
      </c>
      <c r="AP7" s="10"/>
      <c r="AQ7" s="10">
        <v>504</v>
      </c>
      <c r="AR7" s="10">
        <v>345</v>
      </c>
      <c r="AS7" s="10"/>
      <c r="AT7" s="10">
        <v>237</v>
      </c>
      <c r="AU7" s="10">
        <v>445</v>
      </c>
      <c r="AV7" s="10">
        <v>285</v>
      </c>
      <c r="AW7" s="10"/>
      <c r="AX7" s="10">
        <v>291</v>
      </c>
      <c r="AY7" s="10">
        <v>743</v>
      </c>
      <c r="AZ7" s="10"/>
      <c r="BA7" s="10">
        <v>95</v>
      </c>
      <c r="BB7" s="10">
        <v>329</v>
      </c>
      <c r="BC7" s="10">
        <v>348</v>
      </c>
      <c r="BD7" s="10">
        <v>50</v>
      </c>
      <c r="BE7" s="10">
        <v>139</v>
      </c>
      <c r="BF7" s="10"/>
      <c r="BG7" s="10">
        <v>424</v>
      </c>
      <c r="BH7" s="10">
        <v>189</v>
      </c>
    </row>
    <row r="8" spans="2:60" ht="30" customHeight="1" x14ac:dyDescent="0.35">
      <c r="B8" s="11" t="s">
        <v>19</v>
      </c>
      <c r="C8" s="11">
        <v>1029</v>
      </c>
      <c r="D8" s="11">
        <v>490</v>
      </c>
      <c r="E8" s="11">
        <v>528</v>
      </c>
      <c r="F8" s="11"/>
      <c r="G8" s="11">
        <v>124</v>
      </c>
      <c r="H8" s="11">
        <v>193</v>
      </c>
      <c r="I8" s="11">
        <v>162</v>
      </c>
      <c r="J8" s="11">
        <v>158</v>
      </c>
      <c r="K8" s="11">
        <v>169</v>
      </c>
      <c r="L8" s="11">
        <v>224</v>
      </c>
      <c r="M8" s="11"/>
      <c r="N8" s="11">
        <v>222</v>
      </c>
      <c r="O8" s="11">
        <v>227</v>
      </c>
      <c r="P8" s="11">
        <v>333</v>
      </c>
      <c r="Q8" s="11">
        <v>126</v>
      </c>
      <c r="R8" s="11">
        <v>97</v>
      </c>
      <c r="S8" s="11"/>
      <c r="T8" s="11">
        <v>169</v>
      </c>
      <c r="U8" s="11">
        <v>214</v>
      </c>
      <c r="V8" s="11">
        <v>392</v>
      </c>
      <c r="W8" s="11">
        <v>254</v>
      </c>
      <c r="X8" s="11"/>
      <c r="Y8" s="11">
        <v>367</v>
      </c>
      <c r="Z8" s="11">
        <v>392</v>
      </c>
      <c r="AA8" s="11">
        <v>46</v>
      </c>
      <c r="AB8" s="11">
        <v>99</v>
      </c>
      <c r="AC8" s="11">
        <v>8</v>
      </c>
      <c r="AD8" s="11">
        <v>117</v>
      </c>
      <c r="AE8" s="11"/>
      <c r="AF8" s="11">
        <v>578</v>
      </c>
      <c r="AG8" s="11">
        <v>444</v>
      </c>
      <c r="AH8" s="11"/>
      <c r="AI8" s="11">
        <v>66</v>
      </c>
      <c r="AJ8" s="11">
        <v>262</v>
      </c>
      <c r="AK8" s="11">
        <v>200</v>
      </c>
      <c r="AL8" s="11">
        <v>118</v>
      </c>
      <c r="AM8" s="11">
        <v>248</v>
      </c>
      <c r="AN8" s="11">
        <v>103</v>
      </c>
      <c r="AO8" s="11">
        <v>32</v>
      </c>
      <c r="AP8" s="11"/>
      <c r="AQ8" s="11">
        <v>489</v>
      </c>
      <c r="AR8" s="11">
        <v>357</v>
      </c>
      <c r="AS8" s="11"/>
      <c r="AT8" s="11">
        <v>227</v>
      </c>
      <c r="AU8" s="11">
        <v>449</v>
      </c>
      <c r="AV8" s="11">
        <v>289</v>
      </c>
      <c r="AW8" s="11"/>
      <c r="AX8" s="11">
        <v>276</v>
      </c>
      <c r="AY8" s="11">
        <v>753</v>
      </c>
      <c r="AZ8" s="11"/>
      <c r="BA8" s="11">
        <v>93</v>
      </c>
      <c r="BB8" s="11">
        <v>328</v>
      </c>
      <c r="BC8" s="11">
        <v>349</v>
      </c>
      <c r="BD8" s="11">
        <v>47</v>
      </c>
      <c r="BE8" s="11">
        <v>140</v>
      </c>
      <c r="BF8" s="11"/>
      <c r="BG8" s="11">
        <v>421</v>
      </c>
      <c r="BH8" s="11">
        <v>187</v>
      </c>
    </row>
    <row r="9" spans="2:60" ht="29" x14ac:dyDescent="0.35">
      <c r="B9" s="18" t="s">
        <v>294</v>
      </c>
      <c r="C9" s="17">
        <v>7.5430358074682999E-2</v>
      </c>
      <c r="D9" s="17">
        <v>9.6390045950815101E-2</v>
      </c>
      <c r="E9" s="17">
        <v>5.4980040074634397E-2</v>
      </c>
      <c r="F9" s="17"/>
      <c r="G9" s="17">
        <v>8.9210651608847405E-2</v>
      </c>
      <c r="H9" s="17">
        <v>8.0263403114457302E-2</v>
      </c>
      <c r="I9" s="17">
        <v>7.40032656624829E-2</v>
      </c>
      <c r="J9" s="17">
        <v>7.92059578926987E-2</v>
      </c>
      <c r="K9" s="17">
        <v>8.4446793167910206E-2</v>
      </c>
      <c r="L9" s="17">
        <v>5.5241891194653399E-2</v>
      </c>
      <c r="M9" s="17"/>
      <c r="N9" s="17">
        <v>7.4459403862941906E-2</v>
      </c>
      <c r="O9" s="17">
        <v>7.4325299238230905E-2</v>
      </c>
      <c r="P9" s="17">
        <v>6.60039644666921E-2</v>
      </c>
      <c r="Q9" s="17">
        <v>9.3589749216900706E-2</v>
      </c>
      <c r="R9" s="17">
        <v>0.10785164415856301</v>
      </c>
      <c r="S9" s="17"/>
      <c r="T9" s="17">
        <v>7.2740849293873894E-2</v>
      </c>
      <c r="U9" s="17">
        <v>6.3650046770142299E-2</v>
      </c>
      <c r="V9" s="17">
        <v>7.6913048695128994E-2</v>
      </c>
      <c r="W9" s="17">
        <v>8.4849459692528606E-2</v>
      </c>
      <c r="X9" s="17"/>
      <c r="Y9" s="17">
        <v>8.6982341495773302E-2</v>
      </c>
      <c r="Z9" s="17">
        <v>6.6796092967509005E-2</v>
      </c>
      <c r="AA9" s="17">
        <v>0.13857489209704599</v>
      </c>
      <c r="AB9" s="17">
        <v>7.1385316261566495E-2</v>
      </c>
      <c r="AC9" s="17">
        <v>0</v>
      </c>
      <c r="AD9" s="17">
        <v>5.20818321367039E-2</v>
      </c>
      <c r="AE9" s="17"/>
      <c r="AF9" s="17">
        <v>8.2301798673794599E-2</v>
      </c>
      <c r="AG9" s="17">
        <v>6.7741125695633703E-2</v>
      </c>
      <c r="AH9" s="17"/>
      <c r="AI9" s="17">
        <v>5.1018454861985599E-2</v>
      </c>
      <c r="AJ9" s="17">
        <v>0.10368464878467799</v>
      </c>
      <c r="AK9" s="17">
        <v>2.3719598079295402E-2</v>
      </c>
      <c r="AL9" s="17">
        <v>7.7394426641746103E-2</v>
      </c>
      <c r="AM9" s="17">
        <v>9.0815205242908703E-2</v>
      </c>
      <c r="AN9" s="17">
        <v>6.0820571018896902E-2</v>
      </c>
      <c r="AO9" s="17">
        <v>0.136869437012655</v>
      </c>
      <c r="AP9" s="17"/>
      <c r="AQ9" s="17">
        <v>5.0123022604735598E-2</v>
      </c>
      <c r="AR9" s="17">
        <v>0.120719238060193</v>
      </c>
      <c r="AS9" s="17"/>
      <c r="AT9" s="17">
        <v>3.38018366373882E-2</v>
      </c>
      <c r="AU9" s="17">
        <v>4.4049858826462202E-2</v>
      </c>
      <c r="AV9" s="17">
        <v>0.16168820562918401</v>
      </c>
      <c r="AW9" s="17"/>
      <c r="AX9" s="17">
        <v>8.0904975230740306E-2</v>
      </c>
      <c r="AY9" s="17">
        <v>7.3425944171673294E-2</v>
      </c>
      <c r="AZ9" s="17"/>
      <c r="BA9" s="17">
        <v>0.14999666322660199</v>
      </c>
      <c r="BB9" s="17">
        <v>5.9275840252897199E-2</v>
      </c>
      <c r="BC9" s="17">
        <v>2.1765204424393399E-2</v>
      </c>
      <c r="BD9" s="17">
        <v>5.9396170946335702E-2</v>
      </c>
      <c r="BE9" s="17">
        <v>0.22103112678814499</v>
      </c>
      <c r="BF9" s="17"/>
      <c r="BG9" s="17">
        <v>7.9299834096441202E-2</v>
      </c>
      <c r="BH9" s="17">
        <v>0.180360979056083</v>
      </c>
    </row>
    <row r="10" spans="2:60" ht="29" x14ac:dyDescent="0.35">
      <c r="B10" s="18" t="s">
        <v>295</v>
      </c>
      <c r="C10" s="17">
        <v>0.12904196353002501</v>
      </c>
      <c r="D10" s="17">
        <v>0.129540626483716</v>
      </c>
      <c r="E10" s="17">
        <v>0.12928350286362</v>
      </c>
      <c r="F10" s="17"/>
      <c r="G10" s="17">
        <v>0.202689780061413</v>
      </c>
      <c r="H10" s="17">
        <v>0.17763468628426299</v>
      </c>
      <c r="I10" s="17">
        <v>0.104021136390549</v>
      </c>
      <c r="J10" s="17">
        <v>0.108370652093413</v>
      </c>
      <c r="K10" s="17">
        <v>0.110034128753939</v>
      </c>
      <c r="L10" s="17">
        <v>9.3547673950633195E-2</v>
      </c>
      <c r="M10" s="17"/>
      <c r="N10" s="17">
        <v>0.110068977887387</v>
      </c>
      <c r="O10" s="17">
        <v>0.14917738848728099</v>
      </c>
      <c r="P10" s="17">
        <v>0.12343291009636199</v>
      </c>
      <c r="Q10" s="17">
        <v>0.16889686561084699</v>
      </c>
      <c r="R10" s="17">
        <v>0.105782387287681</v>
      </c>
      <c r="S10" s="17"/>
      <c r="T10" s="17">
        <v>0.124053998444473</v>
      </c>
      <c r="U10" s="17">
        <v>0.13458608897202101</v>
      </c>
      <c r="V10" s="17">
        <v>0.13412696937173099</v>
      </c>
      <c r="W10" s="17">
        <v>0.119859936867346</v>
      </c>
      <c r="X10" s="17"/>
      <c r="Y10" s="17">
        <v>0.12532433473992899</v>
      </c>
      <c r="Z10" s="17">
        <v>0.11190436059524</v>
      </c>
      <c r="AA10" s="17">
        <v>0.20218936315157801</v>
      </c>
      <c r="AB10" s="17">
        <v>0.19826399404265799</v>
      </c>
      <c r="AC10" s="17">
        <v>0.108542577370473</v>
      </c>
      <c r="AD10" s="17">
        <v>0.112173363775847</v>
      </c>
      <c r="AE10" s="17"/>
      <c r="AF10" s="17">
        <v>0.120036221046652</v>
      </c>
      <c r="AG10" s="17">
        <v>0.14120382521247901</v>
      </c>
      <c r="AH10" s="17"/>
      <c r="AI10" s="17">
        <v>0.116967099464866</v>
      </c>
      <c r="AJ10" s="17">
        <v>0.131119854607265</v>
      </c>
      <c r="AK10" s="17">
        <v>0.16783535296786301</v>
      </c>
      <c r="AL10" s="17">
        <v>0.105521739029126</v>
      </c>
      <c r="AM10" s="17">
        <v>0.14147844509788499</v>
      </c>
      <c r="AN10" s="17">
        <v>7.2639226079149494E-2</v>
      </c>
      <c r="AO10" s="17">
        <v>6.5923863294794299E-2</v>
      </c>
      <c r="AP10" s="17"/>
      <c r="AQ10" s="17">
        <v>0.117920920961151</v>
      </c>
      <c r="AR10" s="17">
        <v>0.14463505627138901</v>
      </c>
      <c r="AS10" s="17"/>
      <c r="AT10" s="17">
        <v>9.6534011786149398E-2</v>
      </c>
      <c r="AU10" s="17">
        <v>0.123714046556166</v>
      </c>
      <c r="AV10" s="17">
        <v>0.16872546625744</v>
      </c>
      <c r="AW10" s="17"/>
      <c r="AX10" s="17">
        <v>0.11829984351111</v>
      </c>
      <c r="AY10" s="17">
        <v>0.13297496087028499</v>
      </c>
      <c r="AZ10" s="17"/>
      <c r="BA10" s="17">
        <v>0.16814466752392199</v>
      </c>
      <c r="BB10" s="17">
        <v>0.148297886531188</v>
      </c>
      <c r="BC10" s="17">
        <v>0.10681074423024201</v>
      </c>
      <c r="BD10" s="17">
        <v>0.119043233164454</v>
      </c>
      <c r="BE10" s="17">
        <v>0.134460876922364</v>
      </c>
      <c r="BF10" s="17"/>
      <c r="BG10" s="17">
        <v>0.15267848855160701</v>
      </c>
      <c r="BH10" s="17">
        <v>0.13058153135599901</v>
      </c>
    </row>
    <row r="11" spans="2:60" ht="29" x14ac:dyDescent="0.35">
      <c r="B11" s="18" t="s">
        <v>296</v>
      </c>
      <c r="C11" s="17">
        <v>0.32312643798260998</v>
      </c>
      <c r="D11" s="17">
        <v>0.31327914606399498</v>
      </c>
      <c r="E11" s="17">
        <v>0.338745560939825</v>
      </c>
      <c r="F11" s="17"/>
      <c r="G11" s="17">
        <v>0.24622084010340201</v>
      </c>
      <c r="H11" s="17">
        <v>0.29681755178700803</v>
      </c>
      <c r="I11" s="17">
        <v>0.30965452149293798</v>
      </c>
      <c r="J11" s="17">
        <v>0.33736370853466802</v>
      </c>
      <c r="K11" s="17">
        <v>0.34225695077206397</v>
      </c>
      <c r="L11" s="17">
        <v>0.37351754624677103</v>
      </c>
      <c r="M11" s="17"/>
      <c r="N11" s="17">
        <v>0.25946160019269499</v>
      </c>
      <c r="O11" s="17">
        <v>0.341417842958889</v>
      </c>
      <c r="P11" s="17">
        <v>0.37999711257329599</v>
      </c>
      <c r="Q11" s="17">
        <v>0.30738424482016102</v>
      </c>
      <c r="R11" s="17">
        <v>0.25544375200480302</v>
      </c>
      <c r="S11" s="17"/>
      <c r="T11" s="17">
        <v>0.34709737610079699</v>
      </c>
      <c r="U11" s="17">
        <v>0.38314120682344199</v>
      </c>
      <c r="V11" s="17">
        <v>0.29569889833167701</v>
      </c>
      <c r="W11" s="17">
        <v>0.29891762845321201</v>
      </c>
      <c r="X11" s="17"/>
      <c r="Y11" s="17">
        <v>0.27155341981077102</v>
      </c>
      <c r="Z11" s="17">
        <v>0.36969906340617398</v>
      </c>
      <c r="AA11" s="17">
        <v>0.25219521870681999</v>
      </c>
      <c r="AB11" s="17">
        <v>0.26598198978763599</v>
      </c>
      <c r="AC11" s="17">
        <v>0.73725269464510101</v>
      </c>
      <c r="AD11" s="17">
        <v>0.37640954694144602</v>
      </c>
      <c r="AE11" s="17"/>
      <c r="AF11" s="17">
        <v>0.35352685487948399</v>
      </c>
      <c r="AG11" s="17">
        <v>0.286616463189246</v>
      </c>
      <c r="AH11" s="17"/>
      <c r="AI11" s="17">
        <v>0.247736156716654</v>
      </c>
      <c r="AJ11" s="17">
        <v>0.29297244811652101</v>
      </c>
      <c r="AK11" s="17">
        <v>0.38667790124275903</v>
      </c>
      <c r="AL11" s="17">
        <v>0.385397767331913</v>
      </c>
      <c r="AM11" s="17">
        <v>0.29700535399672501</v>
      </c>
      <c r="AN11" s="17">
        <v>0.31988326644329901</v>
      </c>
      <c r="AO11" s="17">
        <v>0.311115104357854</v>
      </c>
      <c r="AP11" s="17"/>
      <c r="AQ11" s="17">
        <v>0.27955585788807702</v>
      </c>
      <c r="AR11" s="17">
        <v>0.36671340096483701</v>
      </c>
      <c r="AS11" s="17"/>
      <c r="AT11" s="17">
        <v>0.28140320718387002</v>
      </c>
      <c r="AU11" s="17">
        <v>0.35631831423059401</v>
      </c>
      <c r="AV11" s="17">
        <v>0.32914971376443602</v>
      </c>
      <c r="AW11" s="17"/>
      <c r="AX11" s="17">
        <v>0.38738750274860001</v>
      </c>
      <c r="AY11" s="17">
        <v>0.29959862444469798</v>
      </c>
      <c r="AZ11" s="17"/>
      <c r="BA11" s="17">
        <v>0.25867734987424301</v>
      </c>
      <c r="BB11" s="17">
        <v>0.32450216241263502</v>
      </c>
      <c r="BC11" s="17">
        <v>0.34307679399024998</v>
      </c>
      <c r="BD11" s="17">
        <v>0.28631434928500199</v>
      </c>
      <c r="BE11" s="17">
        <v>0.400804569015901</v>
      </c>
      <c r="BF11" s="17"/>
      <c r="BG11" s="17">
        <v>0.30997324173250401</v>
      </c>
      <c r="BH11" s="17">
        <v>0.37199685148919798</v>
      </c>
    </row>
    <row r="12" spans="2:60" ht="29" x14ac:dyDescent="0.35">
      <c r="B12" s="18" t="s">
        <v>297</v>
      </c>
      <c r="C12" s="17">
        <v>0.20351505898443001</v>
      </c>
      <c r="D12" s="17">
        <v>0.22671743214398199</v>
      </c>
      <c r="E12" s="17">
        <v>0.18186681498915799</v>
      </c>
      <c r="F12" s="17"/>
      <c r="G12" s="17">
        <v>0.20828078771181699</v>
      </c>
      <c r="H12" s="17">
        <v>0.23673111673025299</v>
      </c>
      <c r="I12" s="17">
        <v>0.17789361918614099</v>
      </c>
      <c r="J12" s="17">
        <v>0.201446942939982</v>
      </c>
      <c r="K12" s="17">
        <v>0.17443365731799901</v>
      </c>
      <c r="L12" s="17">
        <v>0.214161567967247</v>
      </c>
      <c r="M12" s="17"/>
      <c r="N12" s="17">
        <v>0.20621970787128399</v>
      </c>
      <c r="O12" s="17">
        <v>0.21361802522513201</v>
      </c>
      <c r="P12" s="17">
        <v>0.18573107824768001</v>
      </c>
      <c r="Q12" s="17">
        <v>0.21039787202454799</v>
      </c>
      <c r="R12" s="17">
        <v>0.243660107500944</v>
      </c>
      <c r="S12" s="17"/>
      <c r="T12" s="17">
        <v>0.195012168587783</v>
      </c>
      <c r="U12" s="17">
        <v>0.20391613887701801</v>
      </c>
      <c r="V12" s="17">
        <v>0.18745136039733801</v>
      </c>
      <c r="W12" s="17">
        <v>0.23355762588873799</v>
      </c>
      <c r="X12" s="17"/>
      <c r="Y12" s="17">
        <v>0.223499556992168</v>
      </c>
      <c r="Z12" s="17">
        <v>0.19360743657000001</v>
      </c>
      <c r="AA12" s="17">
        <v>0.23992991084090101</v>
      </c>
      <c r="AB12" s="17">
        <v>0.22664095953583799</v>
      </c>
      <c r="AC12" s="17">
        <v>0</v>
      </c>
      <c r="AD12" s="17">
        <v>0.15419003211947899</v>
      </c>
      <c r="AE12" s="17"/>
      <c r="AF12" s="17">
        <v>0.19361692753068499</v>
      </c>
      <c r="AG12" s="17">
        <v>0.217186650849788</v>
      </c>
      <c r="AH12" s="17"/>
      <c r="AI12" s="17">
        <v>0.17459253595409699</v>
      </c>
      <c r="AJ12" s="17">
        <v>0.17875752351760801</v>
      </c>
      <c r="AK12" s="17">
        <v>0.17322412511968999</v>
      </c>
      <c r="AL12" s="17">
        <v>0.21929958382882001</v>
      </c>
      <c r="AM12" s="17">
        <v>0.237018611485699</v>
      </c>
      <c r="AN12" s="17">
        <v>0.23536383424858501</v>
      </c>
      <c r="AO12" s="17">
        <v>0.234895979630733</v>
      </c>
      <c r="AP12" s="17"/>
      <c r="AQ12" s="17">
        <v>0.259906474813002</v>
      </c>
      <c r="AR12" s="17">
        <v>0.16293738162906701</v>
      </c>
      <c r="AS12" s="17"/>
      <c r="AT12" s="17">
        <v>0.29526632308357598</v>
      </c>
      <c r="AU12" s="17">
        <v>0.18584242656619901</v>
      </c>
      <c r="AV12" s="17">
        <v>0.17356249081317399</v>
      </c>
      <c r="AW12" s="17"/>
      <c r="AX12" s="17">
        <v>0.19717988872474301</v>
      </c>
      <c r="AY12" s="17">
        <v>0.20583454598863199</v>
      </c>
      <c r="AZ12" s="17"/>
      <c r="BA12" s="17">
        <v>0.15225979657143199</v>
      </c>
      <c r="BB12" s="17">
        <v>0.23861220097029301</v>
      </c>
      <c r="BC12" s="17">
        <v>0.26459575235264698</v>
      </c>
      <c r="BD12" s="17">
        <v>0.21038982654784</v>
      </c>
      <c r="BE12" s="17">
        <v>5.36413320221861E-2</v>
      </c>
      <c r="BF12" s="17"/>
      <c r="BG12" s="17">
        <v>0.21955240899112199</v>
      </c>
      <c r="BH12" s="17">
        <v>9.3081961655393605E-2</v>
      </c>
    </row>
    <row r="13" spans="2:60" ht="29" x14ac:dyDescent="0.35">
      <c r="B13" s="18" t="s">
        <v>298</v>
      </c>
      <c r="C13" s="17">
        <v>0.10360976683293401</v>
      </c>
      <c r="D13" s="17">
        <v>0.10814191698589599</v>
      </c>
      <c r="E13" s="17">
        <v>9.9070503254787903E-2</v>
      </c>
      <c r="F13" s="17"/>
      <c r="G13" s="17">
        <v>0.109165487629626</v>
      </c>
      <c r="H13" s="17">
        <v>9.7923630930716904E-2</v>
      </c>
      <c r="I13" s="17">
        <v>0.154404563301029</v>
      </c>
      <c r="J13" s="17">
        <v>0.104982279729292</v>
      </c>
      <c r="K13" s="17">
        <v>9.8170000679421401E-2</v>
      </c>
      <c r="L13" s="17">
        <v>7.1832253317218195E-2</v>
      </c>
      <c r="M13" s="17"/>
      <c r="N13" s="17">
        <v>0.11600095826939601</v>
      </c>
      <c r="O13" s="17">
        <v>7.7229011264959402E-2</v>
      </c>
      <c r="P13" s="17">
        <v>9.6593363198876098E-2</v>
      </c>
      <c r="Q13" s="17">
        <v>0.11346665498665</v>
      </c>
      <c r="R13" s="17">
        <v>0.15319786646359901</v>
      </c>
      <c r="S13" s="17"/>
      <c r="T13" s="17">
        <v>8.6440180079023904E-2</v>
      </c>
      <c r="U13" s="17">
        <v>9.7410303678978793E-2</v>
      </c>
      <c r="V13" s="17">
        <v>0.11076444683432</v>
      </c>
      <c r="W13" s="17">
        <v>0.109217514657043</v>
      </c>
      <c r="X13" s="17"/>
      <c r="Y13" s="17">
        <v>0.13391601845294701</v>
      </c>
      <c r="Z13" s="17">
        <v>0.100513391023151</v>
      </c>
      <c r="AA13" s="17">
        <v>6.7631331917041196E-2</v>
      </c>
      <c r="AB13" s="17">
        <v>5.5470229588727001E-2</v>
      </c>
      <c r="AC13" s="17">
        <v>0.154204727984426</v>
      </c>
      <c r="AD13" s="17">
        <v>7.0512190366307306E-2</v>
      </c>
      <c r="AE13" s="17"/>
      <c r="AF13" s="17">
        <v>8.7838383485048105E-2</v>
      </c>
      <c r="AG13" s="17">
        <v>0.12585618300236801</v>
      </c>
      <c r="AH13" s="17"/>
      <c r="AI13" s="17">
        <v>0.105466924737974</v>
      </c>
      <c r="AJ13" s="17">
        <v>0.108001985367981</v>
      </c>
      <c r="AK13" s="17">
        <v>7.8546023401866102E-2</v>
      </c>
      <c r="AL13" s="17">
        <v>7.3352589862381398E-2</v>
      </c>
      <c r="AM13" s="17">
        <v>0.100716723946704</v>
      </c>
      <c r="AN13" s="17">
        <v>0.17875464649492301</v>
      </c>
      <c r="AO13" s="17">
        <v>0.11334987693257501</v>
      </c>
      <c r="AP13" s="17"/>
      <c r="AQ13" s="17">
        <v>0.14540030714282601</v>
      </c>
      <c r="AR13" s="17">
        <v>6.0147379026228201E-2</v>
      </c>
      <c r="AS13" s="17"/>
      <c r="AT13" s="17">
        <v>0.172848475674859</v>
      </c>
      <c r="AU13" s="17">
        <v>9.9027230482403097E-2</v>
      </c>
      <c r="AV13" s="17">
        <v>6.0325634100607602E-2</v>
      </c>
      <c r="AW13" s="17"/>
      <c r="AX13" s="17">
        <v>8.4803959178042204E-2</v>
      </c>
      <c r="AY13" s="17">
        <v>0.110495110820702</v>
      </c>
      <c r="AZ13" s="17"/>
      <c r="BA13" s="17">
        <v>0.12517706820369801</v>
      </c>
      <c r="BB13" s="17">
        <v>9.0338249929081002E-2</v>
      </c>
      <c r="BC13" s="17">
        <v>0.133480313960057</v>
      </c>
      <c r="BD13" s="17">
        <v>0.24181028459710399</v>
      </c>
      <c r="BE13" s="17">
        <v>1.6205284205664802E-2</v>
      </c>
      <c r="BF13" s="17"/>
      <c r="BG13" s="17">
        <v>9.8027909918711895E-2</v>
      </c>
      <c r="BH13" s="17">
        <v>7.2971400465761602E-2</v>
      </c>
    </row>
    <row r="14" spans="2:60" x14ac:dyDescent="0.35">
      <c r="B14" s="18" t="s">
        <v>114</v>
      </c>
      <c r="C14" s="19">
        <v>0.165276414595318</v>
      </c>
      <c r="D14" s="19">
        <v>0.125930832371597</v>
      </c>
      <c r="E14" s="19">
        <v>0.196053577877975</v>
      </c>
      <c r="F14" s="19"/>
      <c r="G14" s="19">
        <v>0.14443245288489301</v>
      </c>
      <c r="H14" s="19">
        <v>0.110629611153302</v>
      </c>
      <c r="I14" s="19">
        <v>0.18002289396686</v>
      </c>
      <c r="J14" s="19">
        <v>0.16863045880994601</v>
      </c>
      <c r="K14" s="19">
        <v>0.19065846930866601</v>
      </c>
      <c r="L14" s="19">
        <v>0.191699067323478</v>
      </c>
      <c r="M14" s="19"/>
      <c r="N14" s="19">
        <v>0.23378935191629699</v>
      </c>
      <c r="O14" s="19">
        <v>0.14423243282550699</v>
      </c>
      <c r="P14" s="19">
        <v>0.14824157141709399</v>
      </c>
      <c r="Q14" s="19">
        <v>0.106264613340894</v>
      </c>
      <c r="R14" s="19">
        <v>0.13406424258440999</v>
      </c>
      <c r="S14" s="19"/>
      <c r="T14" s="19">
        <v>0.174655427494049</v>
      </c>
      <c r="U14" s="19">
        <v>0.117296214878398</v>
      </c>
      <c r="V14" s="19">
        <v>0.19504527636980501</v>
      </c>
      <c r="W14" s="19">
        <v>0.15359783444113301</v>
      </c>
      <c r="X14" s="19"/>
      <c r="Y14" s="19">
        <v>0.15872432850841101</v>
      </c>
      <c r="Z14" s="19">
        <v>0.157479655437926</v>
      </c>
      <c r="AA14" s="19">
        <v>9.9479283286613401E-2</v>
      </c>
      <c r="AB14" s="19">
        <v>0.18225751078357499</v>
      </c>
      <c r="AC14" s="19">
        <v>0</v>
      </c>
      <c r="AD14" s="19">
        <v>0.23463303466021701</v>
      </c>
      <c r="AE14" s="19"/>
      <c r="AF14" s="19">
        <v>0.16267981438433499</v>
      </c>
      <c r="AG14" s="19">
        <v>0.16139575205048501</v>
      </c>
      <c r="AH14" s="19"/>
      <c r="AI14" s="19">
        <v>0.30421882826442298</v>
      </c>
      <c r="AJ14" s="19">
        <v>0.185463539605947</v>
      </c>
      <c r="AK14" s="19">
        <v>0.16999699918852701</v>
      </c>
      <c r="AL14" s="19">
        <v>0.13903389330601301</v>
      </c>
      <c r="AM14" s="19">
        <v>0.132965660230078</v>
      </c>
      <c r="AN14" s="19">
        <v>0.132538455715146</v>
      </c>
      <c r="AO14" s="19">
        <v>0.137845738771388</v>
      </c>
      <c r="AP14" s="19"/>
      <c r="AQ14" s="19">
        <v>0.147093416590208</v>
      </c>
      <c r="AR14" s="19">
        <v>0.14484754404828601</v>
      </c>
      <c r="AS14" s="19"/>
      <c r="AT14" s="19">
        <v>0.120146145634157</v>
      </c>
      <c r="AU14" s="19">
        <v>0.191048123338176</v>
      </c>
      <c r="AV14" s="19">
        <v>0.106548489435158</v>
      </c>
      <c r="AW14" s="19"/>
      <c r="AX14" s="19">
        <v>0.13142383060676499</v>
      </c>
      <c r="AY14" s="19">
        <v>0.177670813704009</v>
      </c>
      <c r="AZ14" s="19"/>
      <c r="BA14" s="19">
        <v>0.14574445460010299</v>
      </c>
      <c r="BB14" s="19">
        <v>0.138973659903907</v>
      </c>
      <c r="BC14" s="19">
        <v>0.13027119104241</v>
      </c>
      <c r="BD14" s="19">
        <v>8.3046135459264994E-2</v>
      </c>
      <c r="BE14" s="19">
        <v>0.17385681104574</v>
      </c>
      <c r="BF14" s="19"/>
      <c r="BG14" s="19">
        <v>0.14046811670961501</v>
      </c>
      <c r="BH14" s="19">
        <v>0.151007275977565</v>
      </c>
    </row>
    <row r="15" spans="2:60" x14ac:dyDescent="0.35">
      <c r="B15" s="16" t="s">
        <v>182</v>
      </c>
      <c r="C15" s="25"/>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H19"/>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301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982</v>
      </c>
      <c r="D7" s="10">
        <v>477</v>
      </c>
      <c r="E7" s="10">
        <v>499</v>
      </c>
      <c r="F7" s="10"/>
      <c r="G7" s="10">
        <v>113</v>
      </c>
      <c r="H7" s="10">
        <v>148</v>
      </c>
      <c r="I7" s="10">
        <v>165</v>
      </c>
      <c r="J7" s="10">
        <v>168</v>
      </c>
      <c r="K7" s="10">
        <v>171</v>
      </c>
      <c r="L7" s="10">
        <v>217</v>
      </c>
      <c r="M7" s="10"/>
      <c r="N7" s="10">
        <v>193</v>
      </c>
      <c r="O7" s="10">
        <v>221</v>
      </c>
      <c r="P7" s="10">
        <v>305</v>
      </c>
      <c r="Q7" s="10">
        <v>125</v>
      </c>
      <c r="R7" s="10">
        <v>110</v>
      </c>
      <c r="S7" s="10"/>
      <c r="T7" s="10">
        <v>191</v>
      </c>
      <c r="U7" s="10">
        <v>214</v>
      </c>
      <c r="V7" s="10">
        <v>381</v>
      </c>
      <c r="W7" s="10">
        <v>196</v>
      </c>
      <c r="X7" s="10"/>
      <c r="Y7" s="10">
        <v>300</v>
      </c>
      <c r="Z7" s="10">
        <v>424</v>
      </c>
      <c r="AA7" s="10">
        <v>33</v>
      </c>
      <c r="AB7" s="10">
        <v>97</v>
      </c>
      <c r="AC7" s="10">
        <v>10</v>
      </c>
      <c r="AD7" s="10">
        <v>118</v>
      </c>
      <c r="AE7" s="10"/>
      <c r="AF7" s="10">
        <v>605</v>
      </c>
      <c r="AG7" s="10">
        <v>370</v>
      </c>
      <c r="AH7" s="10"/>
      <c r="AI7" s="10">
        <v>71</v>
      </c>
      <c r="AJ7" s="10">
        <v>234</v>
      </c>
      <c r="AK7" s="10">
        <v>203</v>
      </c>
      <c r="AL7" s="10">
        <v>113</v>
      </c>
      <c r="AM7" s="10">
        <v>245</v>
      </c>
      <c r="AN7" s="10">
        <v>88</v>
      </c>
      <c r="AO7" s="10">
        <v>28</v>
      </c>
      <c r="AP7" s="10"/>
      <c r="AQ7" s="10">
        <v>467</v>
      </c>
      <c r="AR7" s="10">
        <v>358</v>
      </c>
      <c r="AS7" s="10"/>
      <c r="AT7" s="10">
        <v>202</v>
      </c>
      <c r="AU7" s="10">
        <v>417</v>
      </c>
      <c r="AV7" s="10">
        <v>313</v>
      </c>
      <c r="AW7" s="10"/>
      <c r="AX7" s="10">
        <v>275</v>
      </c>
      <c r="AY7" s="10">
        <v>707</v>
      </c>
      <c r="AZ7" s="10"/>
      <c r="BA7" s="10">
        <v>102</v>
      </c>
      <c r="BB7" s="10">
        <v>321</v>
      </c>
      <c r="BC7" s="10">
        <v>342</v>
      </c>
      <c r="BD7" s="10">
        <v>41</v>
      </c>
      <c r="BE7" s="10">
        <v>111</v>
      </c>
      <c r="BF7" s="10"/>
      <c r="BG7" s="10">
        <v>423</v>
      </c>
      <c r="BH7" s="10">
        <v>152</v>
      </c>
    </row>
    <row r="8" spans="2:60" ht="30" customHeight="1" x14ac:dyDescent="0.35">
      <c r="B8" s="11" t="s">
        <v>19</v>
      </c>
      <c r="C8" s="11">
        <v>987</v>
      </c>
      <c r="D8" s="11">
        <v>484</v>
      </c>
      <c r="E8" s="11">
        <v>498</v>
      </c>
      <c r="F8" s="11"/>
      <c r="G8" s="11">
        <v>121</v>
      </c>
      <c r="H8" s="11">
        <v>169</v>
      </c>
      <c r="I8" s="11">
        <v>171</v>
      </c>
      <c r="J8" s="11">
        <v>162</v>
      </c>
      <c r="K8" s="11">
        <v>165</v>
      </c>
      <c r="L8" s="11">
        <v>200</v>
      </c>
      <c r="M8" s="11"/>
      <c r="N8" s="11">
        <v>188</v>
      </c>
      <c r="O8" s="11">
        <v>223</v>
      </c>
      <c r="P8" s="11">
        <v>311</v>
      </c>
      <c r="Q8" s="11">
        <v>133</v>
      </c>
      <c r="R8" s="11">
        <v>106</v>
      </c>
      <c r="S8" s="11"/>
      <c r="T8" s="11">
        <v>174</v>
      </c>
      <c r="U8" s="11">
        <v>206</v>
      </c>
      <c r="V8" s="11">
        <v>378</v>
      </c>
      <c r="W8" s="11">
        <v>229</v>
      </c>
      <c r="X8" s="11"/>
      <c r="Y8" s="11">
        <v>301</v>
      </c>
      <c r="Z8" s="11">
        <v>431</v>
      </c>
      <c r="AA8" s="11">
        <v>32</v>
      </c>
      <c r="AB8" s="11">
        <v>93</v>
      </c>
      <c r="AC8" s="11">
        <v>11</v>
      </c>
      <c r="AD8" s="11">
        <v>118</v>
      </c>
      <c r="AE8" s="11"/>
      <c r="AF8" s="11">
        <v>594</v>
      </c>
      <c r="AG8" s="11">
        <v>384</v>
      </c>
      <c r="AH8" s="11"/>
      <c r="AI8" s="11">
        <v>72</v>
      </c>
      <c r="AJ8" s="11">
        <v>235</v>
      </c>
      <c r="AK8" s="11">
        <v>205</v>
      </c>
      <c r="AL8" s="11">
        <v>110</v>
      </c>
      <c r="AM8" s="11">
        <v>255</v>
      </c>
      <c r="AN8" s="11">
        <v>84</v>
      </c>
      <c r="AO8" s="11">
        <v>26</v>
      </c>
      <c r="AP8" s="11"/>
      <c r="AQ8" s="11">
        <v>450</v>
      </c>
      <c r="AR8" s="11">
        <v>381</v>
      </c>
      <c r="AS8" s="11"/>
      <c r="AT8" s="11">
        <v>192</v>
      </c>
      <c r="AU8" s="11">
        <v>412</v>
      </c>
      <c r="AV8" s="11">
        <v>332</v>
      </c>
      <c r="AW8" s="11"/>
      <c r="AX8" s="11">
        <v>259</v>
      </c>
      <c r="AY8" s="11">
        <v>728</v>
      </c>
      <c r="AZ8" s="11"/>
      <c r="BA8" s="11">
        <v>105</v>
      </c>
      <c r="BB8" s="11">
        <v>321</v>
      </c>
      <c r="BC8" s="11">
        <v>338</v>
      </c>
      <c r="BD8" s="11">
        <v>41</v>
      </c>
      <c r="BE8" s="11">
        <v>119</v>
      </c>
      <c r="BF8" s="11"/>
      <c r="BG8" s="11">
        <v>426</v>
      </c>
      <c r="BH8" s="11">
        <v>160</v>
      </c>
    </row>
    <row r="9" spans="2:60" ht="29" x14ac:dyDescent="0.35">
      <c r="B9" s="18" t="s">
        <v>294</v>
      </c>
      <c r="C9" s="17">
        <v>0.13023692647555599</v>
      </c>
      <c r="D9" s="17">
        <v>0.137157075489139</v>
      </c>
      <c r="E9" s="17">
        <v>0.12491132892194499</v>
      </c>
      <c r="F9" s="17"/>
      <c r="G9" s="17">
        <v>6.5677213228336806E-2</v>
      </c>
      <c r="H9" s="17">
        <v>0.108771361189351</v>
      </c>
      <c r="I9" s="17">
        <v>0.11363817345606</v>
      </c>
      <c r="J9" s="17">
        <v>0.14185199826439401</v>
      </c>
      <c r="K9" s="17">
        <v>0.17245504857535199</v>
      </c>
      <c r="L9" s="17">
        <v>0.15732385290909301</v>
      </c>
      <c r="M9" s="17"/>
      <c r="N9" s="17">
        <v>0.117787359993921</v>
      </c>
      <c r="O9" s="17">
        <v>0.14581319695384901</v>
      </c>
      <c r="P9" s="17">
        <v>0.1400103167325</v>
      </c>
      <c r="Q9" s="17">
        <v>8.63133220685601E-2</v>
      </c>
      <c r="R9" s="17">
        <v>0.156248362458069</v>
      </c>
      <c r="S9" s="17"/>
      <c r="T9" s="17">
        <v>0.12553360089952401</v>
      </c>
      <c r="U9" s="17">
        <v>0.15295728099158101</v>
      </c>
      <c r="V9" s="17">
        <v>0.14568545945276801</v>
      </c>
      <c r="W9" s="17">
        <v>8.7822597343842804E-2</v>
      </c>
      <c r="X9" s="17"/>
      <c r="Y9" s="17">
        <v>9.8701332601901906E-2</v>
      </c>
      <c r="Z9" s="17">
        <v>0.13733231923429501</v>
      </c>
      <c r="AA9" s="17">
        <v>7.3010119307866703E-2</v>
      </c>
      <c r="AB9" s="17">
        <v>0.19973407702058399</v>
      </c>
      <c r="AC9" s="17">
        <v>0.17696620567950899</v>
      </c>
      <c r="AD9" s="17">
        <v>0.141026902468221</v>
      </c>
      <c r="AE9" s="17"/>
      <c r="AF9" s="17">
        <v>0.12711475039295</v>
      </c>
      <c r="AG9" s="17">
        <v>0.13790084394108801</v>
      </c>
      <c r="AH9" s="17"/>
      <c r="AI9" s="17">
        <v>8.3615854791795299E-2</v>
      </c>
      <c r="AJ9" s="17">
        <v>0.11434335825098101</v>
      </c>
      <c r="AK9" s="17">
        <v>0.134739957703569</v>
      </c>
      <c r="AL9" s="17">
        <v>9.8627076892012694E-2</v>
      </c>
      <c r="AM9" s="17">
        <v>0.166355491054403</v>
      </c>
      <c r="AN9" s="17">
        <v>0.141921292213325</v>
      </c>
      <c r="AO9" s="17">
        <v>0.108260299162919</v>
      </c>
      <c r="AP9" s="17"/>
      <c r="AQ9" s="17">
        <v>5.4953177432570499E-2</v>
      </c>
      <c r="AR9" s="17">
        <v>0.24547638515621201</v>
      </c>
      <c r="AS9" s="17"/>
      <c r="AT9" s="17">
        <v>3.7012354250722398E-2</v>
      </c>
      <c r="AU9" s="17">
        <v>0.10298980483720099</v>
      </c>
      <c r="AV9" s="17">
        <v>0.23185093150915001</v>
      </c>
      <c r="AW9" s="17"/>
      <c r="AX9" s="17">
        <v>0.151213890881635</v>
      </c>
      <c r="AY9" s="17">
        <v>0.12276614275082499</v>
      </c>
      <c r="AZ9" s="17"/>
      <c r="BA9" s="17">
        <v>0.22721402384441799</v>
      </c>
      <c r="BB9" s="17">
        <v>8.7559960124826794E-2</v>
      </c>
      <c r="BC9" s="17">
        <v>5.2666812942340699E-2</v>
      </c>
      <c r="BD9" s="17">
        <v>9.56941762919436E-2</v>
      </c>
      <c r="BE9" s="17">
        <v>0.433927513328286</v>
      </c>
      <c r="BF9" s="17"/>
      <c r="BG9" s="17">
        <v>0.12187313889698601</v>
      </c>
      <c r="BH9" s="17">
        <v>0.34760075771246102</v>
      </c>
    </row>
    <row r="10" spans="2:60" ht="29" x14ac:dyDescent="0.35">
      <c r="B10" s="18" t="s">
        <v>295</v>
      </c>
      <c r="C10" s="17">
        <v>0.18093582588339099</v>
      </c>
      <c r="D10" s="17">
        <v>0.22112081725480301</v>
      </c>
      <c r="E10" s="17">
        <v>0.141070690804668</v>
      </c>
      <c r="F10" s="17"/>
      <c r="G10" s="17">
        <v>0.24335379685516401</v>
      </c>
      <c r="H10" s="17">
        <v>0.20697117304729401</v>
      </c>
      <c r="I10" s="17">
        <v>0.21049772145964801</v>
      </c>
      <c r="J10" s="17">
        <v>0.17258333510856999</v>
      </c>
      <c r="K10" s="17">
        <v>0.165286469175039</v>
      </c>
      <c r="L10" s="17">
        <v>0.115540656599149</v>
      </c>
      <c r="M10" s="17"/>
      <c r="N10" s="17">
        <v>0.19135564385498799</v>
      </c>
      <c r="O10" s="17">
        <v>0.126948625974978</v>
      </c>
      <c r="P10" s="17">
        <v>0.21610906044634101</v>
      </c>
      <c r="Q10" s="17">
        <v>0.19478963164687599</v>
      </c>
      <c r="R10" s="17">
        <v>0.16098066960007801</v>
      </c>
      <c r="S10" s="17"/>
      <c r="T10" s="17">
        <v>0.16943048601976499</v>
      </c>
      <c r="U10" s="17">
        <v>0.174414841915595</v>
      </c>
      <c r="V10" s="17">
        <v>0.17789250899079101</v>
      </c>
      <c r="W10" s="17">
        <v>0.20058788237323699</v>
      </c>
      <c r="X10" s="17"/>
      <c r="Y10" s="17">
        <v>0.19212951560532501</v>
      </c>
      <c r="Z10" s="17">
        <v>0.17880632564208301</v>
      </c>
      <c r="AA10" s="17">
        <v>0.194215227988766</v>
      </c>
      <c r="AB10" s="17">
        <v>0.176746099464205</v>
      </c>
      <c r="AC10" s="17">
        <v>8.9682101597445898E-2</v>
      </c>
      <c r="AD10" s="17">
        <v>0.168553847646807</v>
      </c>
      <c r="AE10" s="17"/>
      <c r="AF10" s="17">
        <v>0.19236380077277401</v>
      </c>
      <c r="AG10" s="17">
        <v>0.162190212228814</v>
      </c>
      <c r="AH10" s="17"/>
      <c r="AI10" s="17">
        <v>0.137786835447991</v>
      </c>
      <c r="AJ10" s="17">
        <v>0.16862540376770699</v>
      </c>
      <c r="AK10" s="17">
        <v>0.17616135338855399</v>
      </c>
      <c r="AL10" s="17">
        <v>0.14598858913153201</v>
      </c>
      <c r="AM10" s="17">
        <v>0.2021772426632</v>
      </c>
      <c r="AN10" s="17">
        <v>0.232100916466072</v>
      </c>
      <c r="AO10" s="17">
        <v>0.221106087442069</v>
      </c>
      <c r="AP10" s="17"/>
      <c r="AQ10" s="17">
        <v>0.14165857728834</v>
      </c>
      <c r="AR10" s="17">
        <v>0.220838875547856</v>
      </c>
      <c r="AS10" s="17"/>
      <c r="AT10" s="17">
        <v>0.12375615476680001</v>
      </c>
      <c r="AU10" s="17">
        <v>0.17495187123487699</v>
      </c>
      <c r="AV10" s="17">
        <v>0.226224126368964</v>
      </c>
      <c r="AW10" s="17"/>
      <c r="AX10" s="17">
        <v>0.15667738402221901</v>
      </c>
      <c r="AY10" s="17">
        <v>0.18957528243847099</v>
      </c>
      <c r="AZ10" s="17"/>
      <c r="BA10" s="17">
        <v>0.15803596654048299</v>
      </c>
      <c r="BB10" s="17">
        <v>0.19856550254570399</v>
      </c>
      <c r="BC10" s="17">
        <v>0.18966810843830301</v>
      </c>
      <c r="BD10" s="17">
        <v>0.11144574487033</v>
      </c>
      <c r="BE10" s="17">
        <v>0.214758333196718</v>
      </c>
      <c r="BF10" s="17"/>
      <c r="BG10" s="17">
        <v>0.18860734467002499</v>
      </c>
      <c r="BH10" s="17">
        <v>0.18839002591324</v>
      </c>
    </row>
    <row r="11" spans="2:60" ht="29" x14ac:dyDescent="0.35">
      <c r="B11" s="18" t="s">
        <v>296</v>
      </c>
      <c r="C11" s="17">
        <v>0.24031442318855101</v>
      </c>
      <c r="D11" s="17">
        <v>0.250208820863137</v>
      </c>
      <c r="E11" s="17">
        <v>0.233285094773695</v>
      </c>
      <c r="F11" s="17"/>
      <c r="G11" s="17">
        <v>0.22583315655142999</v>
      </c>
      <c r="H11" s="17">
        <v>0.28590116430149098</v>
      </c>
      <c r="I11" s="17">
        <v>0.19267990611017599</v>
      </c>
      <c r="J11" s="17">
        <v>0.213624644032087</v>
      </c>
      <c r="K11" s="17">
        <v>0.29298196333958199</v>
      </c>
      <c r="L11" s="17">
        <v>0.22952029887818001</v>
      </c>
      <c r="M11" s="17"/>
      <c r="N11" s="17">
        <v>0.21797602113408401</v>
      </c>
      <c r="O11" s="17">
        <v>0.21591157844530701</v>
      </c>
      <c r="P11" s="17">
        <v>0.25124367161429201</v>
      </c>
      <c r="Q11" s="17">
        <v>0.307236200441728</v>
      </c>
      <c r="R11" s="17">
        <v>0.24783422226594601</v>
      </c>
      <c r="S11" s="17"/>
      <c r="T11" s="17">
        <v>0.22286933095125799</v>
      </c>
      <c r="U11" s="17">
        <v>0.22573842664393501</v>
      </c>
      <c r="V11" s="17">
        <v>0.22910333315362399</v>
      </c>
      <c r="W11" s="17">
        <v>0.28523905153221402</v>
      </c>
      <c r="X11" s="17"/>
      <c r="Y11" s="17">
        <v>0.23269797342319001</v>
      </c>
      <c r="Z11" s="17">
        <v>0.27428939185571999</v>
      </c>
      <c r="AA11" s="17">
        <v>0.324713528844919</v>
      </c>
      <c r="AB11" s="17">
        <v>0.16581703415218699</v>
      </c>
      <c r="AC11" s="17">
        <v>0.17217472143159501</v>
      </c>
      <c r="AD11" s="17">
        <v>0.178280388875068</v>
      </c>
      <c r="AE11" s="17"/>
      <c r="AF11" s="17">
        <v>0.231952573739306</v>
      </c>
      <c r="AG11" s="17">
        <v>0.25494367434089799</v>
      </c>
      <c r="AH11" s="17"/>
      <c r="AI11" s="17">
        <v>0.21705097140753801</v>
      </c>
      <c r="AJ11" s="17">
        <v>0.225521380515605</v>
      </c>
      <c r="AK11" s="17">
        <v>0.24710279796547199</v>
      </c>
      <c r="AL11" s="17">
        <v>0.25213977200930199</v>
      </c>
      <c r="AM11" s="17">
        <v>0.24105336624627899</v>
      </c>
      <c r="AN11" s="17">
        <v>0.25649766959622999</v>
      </c>
      <c r="AO11" s="17">
        <v>0.274281965086908</v>
      </c>
      <c r="AP11" s="17"/>
      <c r="AQ11" s="17">
        <v>0.239525983658057</v>
      </c>
      <c r="AR11" s="17">
        <v>0.23084608062321799</v>
      </c>
      <c r="AS11" s="17"/>
      <c r="AT11" s="17">
        <v>0.245092687828533</v>
      </c>
      <c r="AU11" s="17">
        <v>0.27794948924419699</v>
      </c>
      <c r="AV11" s="17">
        <v>0.214422475944959</v>
      </c>
      <c r="AW11" s="17"/>
      <c r="AX11" s="17">
        <v>0.206634798301707</v>
      </c>
      <c r="AY11" s="17">
        <v>0.25230916125402297</v>
      </c>
      <c r="AZ11" s="17"/>
      <c r="BA11" s="17">
        <v>0.30001813057946197</v>
      </c>
      <c r="BB11" s="17">
        <v>0.24114688380779201</v>
      </c>
      <c r="BC11" s="17">
        <v>0.22885406694607299</v>
      </c>
      <c r="BD11" s="17">
        <v>0.34195187761566698</v>
      </c>
      <c r="BE11" s="17">
        <v>0.20277828561528</v>
      </c>
      <c r="BF11" s="17"/>
      <c r="BG11" s="17">
        <v>0.255611623044254</v>
      </c>
      <c r="BH11" s="17">
        <v>0.238299339719722</v>
      </c>
    </row>
    <row r="12" spans="2:60" ht="29" x14ac:dyDescent="0.35">
      <c r="B12" s="18" t="s">
        <v>297</v>
      </c>
      <c r="C12" s="17">
        <v>0.20369396210069299</v>
      </c>
      <c r="D12" s="17">
        <v>0.195355068274953</v>
      </c>
      <c r="E12" s="17">
        <v>0.21074554731801501</v>
      </c>
      <c r="F12" s="17"/>
      <c r="G12" s="17">
        <v>0.20209371158106601</v>
      </c>
      <c r="H12" s="17">
        <v>0.164638019721909</v>
      </c>
      <c r="I12" s="17">
        <v>0.26237190695273199</v>
      </c>
      <c r="J12" s="17">
        <v>0.186800890280934</v>
      </c>
      <c r="K12" s="17">
        <v>0.11722834437144</v>
      </c>
      <c r="L12" s="17">
        <v>0.27254215404374299</v>
      </c>
      <c r="M12" s="17"/>
      <c r="N12" s="17">
        <v>0.188082184137769</v>
      </c>
      <c r="O12" s="17">
        <v>0.203181085671061</v>
      </c>
      <c r="P12" s="17">
        <v>0.20239412497347101</v>
      </c>
      <c r="Q12" s="17">
        <v>0.23684744356741999</v>
      </c>
      <c r="R12" s="17">
        <v>0.18686409982164801</v>
      </c>
      <c r="S12" s="17"/>
      <c r="T12" s="17">
        <v>0.208902145700403</v>
      </c>
      <c r="U12" s="17">
        <v>0.185925900236148</v>
      </c>
      <c r="V12" s="17">
        <v>0.206131164348267</v>
      </c>
      <c r="W12" s="17">
        <v>0.21169344014754499</v>
      </c>
      <c r="X12" s="17"/>
      <c r="Y12" s="17">
        <v>0.19093704222789501</v>
      </c>
      <c r="Z12" s="17">
        <v>0.19329413304974799</v>
      </c>
      <c r="AA12" s="17">
        <v>0.32207789535328601</v>
      </c>
      <c r="AB12" s="17">
        <v>0.22176385370867199</v>
      </c>
      <c r="AC12" s="17">
        <v>5.6004196314697101E-2</v>
      </c>
      <c r="AD12" s="17">
        <v>0.24202963876383601</v>
      </c>
      <c r="AE12" s="17"/>
      <c r="AF12" s="17">
        <v>0.20985743615056901</v>
      </c>
      <c r="AG12" s="17">
        <v>0.19349430947040799</v>
      </c>
      <c r="AH12" s="17"/>
      <c r="AI12" s="17">
        <v>0.13207098457254299</v>
      </c>
      <c r="AJ12" s="17">
        <v>0.197308714002319</v>
      </c>
      <c r="AK12" s="17">
        <v>0.21469062717940801</v>
      </c>
      <c r="AL12" s="17">
        <v>0.29141088539586602</v>
      </c>
      <c r="AM12" s="17">
        <v>0.214131223146862</v>
      </c>
      <c r="AN12" s="17">
        <v>0.127617543261275</v>
      </c>
      <c r="AO12" s="17">
        <v>0.14742859779270601</v>
      </c>
      <c r="AP12" s="17"/>
      <c r="AQ12" s="17">
        <v>0.27578357284209698</v>
      </c>
      <c r="AR12" s="17">
        <v>0.140678195006018</v>
      </c>
      <c r="AS12" s="17"/>
      <c r="AT12" s="17">
        <v>0.306251786171791</v>
      </c>
      <c r="AU12" s="17">
        <v>0.208250363088121</v>
      </c>
      <c r="AV12" s="17">
        <v>0.144073603898107</v>
      </c>
      <c r="AW12" s="17"/>
      <c r="AX12" s="17">
        <v>0.21202699766268601</v>
      </c>
      <c r="AY12" s="17">
        <v>0.20072621589828801</v>
      </c>
      <c r="AZ12" s="17"/>
      <c r="BA12" s="17">
        <v>0.11499493422592</v>
      </c>
      <c r="BB12" s="17">
        <v>0.23921965045322999</v>
      </c>
      <c r="BC12" s="17">
        <v>0.27281672772493198</v>
      </c>
      <c r="BD12" s="17">
        <v>0.177463047570737</v>
      </c>
      <c r="BE12" s="17">
        <v>6.7967403984882796E-2</v>
      </c>
      <c r="BF12" s="17"/>
      <c r="BG12" s="17">
        <v>0.20869748172932401</v>
      </c>
      <c r="BH12" s="17">
        <v>9.5913802609149196E-2</v>
      </c>
    </row>
    <row r="13" spans="2:60" ht="29" x14ac:dyDescent="0.35">
      <c r="B13" s="18" t="s">
        <v>298</v>
      </c>
      <c r="C13" s="17">
        <v>0.107161485715771</v>
      </c>
      <c r="D13" s="17">
        <v>0.122455982613426</v>
      </c>
      <c r="E13" s="17">
        <v>8.9589008537695206E-2</v>
      </c>
      <c r="F13" s="17"/>
      <c r="G13" s="17">
        <v>8.7055230335795805E-2</v>
      </c>
      <c r="H13" s="17">
        <v>0.10731636231372101</v>
      </c>
      <c r="I13" s="17">
        <v>0.116391007233851</v>
      </c>
      <c r="J13" s="17">
        <v>0.127034041363773</v>
      </c>
      <c r="K13" s="17">
        <v>0.110930846264853</v>
      </c>
      <c r="L13" s="17">
        <v>9.2042499660597896E-2</v>
      </c>
      <c r="M13" s="17"/>
      <c r="N13" s="17">
        <v>0.11867817978311</v>
      </c>
      <c r="O13" s="17">
        <v>0.115580036226727</v>
      </c>
      <c r="P13" s="17">
        <v>7.9657877200213306E-2</v>
      </c>
      <c r="Q13" s="17">
        <v>8.7803958275869995E-2</v>
      </c>
      <c r="R13" s="17">
        <v>0.18538441440834799</v>
      </c>
      <c r="S13" s="17"/>
      <c r="T13" s="17">
        <v>0.11765855834383999</v>
      </c>
      <c r="U13" s="17">
        <v>0.121723365597387</v>
      </c>
      <c r="V13" s="17">
        <v>0.10053543870852601</v>
      </c>
      <c r="W13" s="17">
        <v>9.7027928798831098E-2</v>
      </c>
      <c r="X13" s="17"/>
      <c r="Y13" s="17">
        <v>0.161233756941394</v>
      </c>
      <c r="Z13" s="17">
        <v>8.2604026458319199E-2</v>
      </c>
      <c r="AA13" s="17">
        <v>0</v>
      </c>
      <c r="AB13" s="17">
        <v>0.104576601247882</v>
      </c>
      <c r="AC13" s="17">
        <v>0.25125404174163601</v>
      </c>
      <c r="AD13" s="17">
        <v>7.6055202611383294E-2</v>
      </c>
      <c r="AE13" s="17"/>
      <c r="AF13" s="17">
        <v>0.114254251877139</v>
      </c>
      <c r="AG13" s="17">
        <v>9.6338727694744206E-2</v>
      </c>
      <c r="AH13" s="17"/>
      <c r="AI13" s="17">
        <v>8.2152710484881306E-2</v>
      </c>
      <c r="AJ13" s="17">
        <v>0.118859376170924</v>
      </c>
      <c r="AK13" s="17">
        <v>9.5534583430625597E-2</v>
      </c>
      <c r="AL13" s="17">
        <v>8.2816243210848406E-2</v>
      </c>
      <c r="AM13" s="17">
        <v>9.84027297695136E-2</v>
      </c>
      <c r="AN13" s="17">
        <v>0.16185737251944099</v>
      </c>
      <c r="AO13" s="17">
        <v>0.17231269656607201</v>
      </c>
      <c r="AP13" s="17"/>
      <c r="AQ13" s="17">
        <v>0.15444172947140899</v>
      </c>
      <c r="AR13" s="17">
        <v>7.3729706591163194E-2</v>
      </c>
      <c r="AS13" s="17"/>
      <c r="AT13" s="17">
        <v>0.19157097469748899</v>
      </c>
      <c r="AU13" s="17">
        <v>7.2691148107334194E-2</v>
      </c>
      <c r="AV13" s="17">
        <v>9.99389204729908E-2</v>
      </c>
      <c r="AW13" s="17"/>
      <c r="AX13" s="17">
        <v>0.12046880286892001</v>
      </c>
      <c r="AY13" s="17">
        <v>0.102422187575056</v>
      </c>
      <c r="AZ13" s="17"/>
      <c r="BA13" s="17">
        <v>0.13709782836636999</v>
      </c>
      <c r="BB13" s="17">
        <v>9.4362998549744698E-2</v>
      </c>
      <c r="BC13" s="17">
        <v>0.14592551897702</v>
      </c>
      <c r="BD13" s="17">
        <v>0.15366132872524901</v>
      </c>
      <c r="BE13" s="17">
        <v>1.5780094119668901E-2</v>
      </c>
      <c r="BF13" s="17"/>
      <c r="BG13" s="17">
        <v>0.10486299988332499</v>
      </c>
      <c r="BH13" s="17">
        <v>5.0971301905686703E-2</v>
      </c>
    </row>
    <row r="14" spans="2:60" x14ac:dyDescent="0.35">
      <c r="B14" s="18" t="s">
        <v>114</v>
      </c>
      <c r="C14" s="19">
        <v>0.137657376636039</v>
      </c>
      <c r="D14" s="19">
        <v>7.37022355045414E-2</v>
      </c>
      <c r="E14" s="19">
        <v>0.20039832964398299</v>
      </c>
      <c r="F14" s="19"/>
      <c r="G14" s="19">
        <v>0.175986891448208</v>
      </c>
      <c r="H14" s="19">
        <v>0.12640191942623499</v>
      </c>
      <c r="I14" s="19">
        <v>0.104421284787532</v>
      </c>
      <c r="J14" s="19">
        <v>0.158105090950242</v>
      </c>
      <c r="K14" s="19">
        <v>0.14111732827373399</v>
      </c>
      <c r="L14" s="19">
        <v>0.13303053790923799</v>
      </c>
      <c r="M14" s="19"/>
      <c r="N14" s="19">
        <v>0.166120611096128</v>
      </c>
      <c r="O14" s="19">
        <v>0.192565476728077</v>
      </c>
      <c r="P14" s="19">
        <v>0.110584949033182</v>
      </c>
      <c r="Q14" s="19">
        <v>8.7009443999545896E-2</v>
      </c>
      <c r="R14" s="19">
        <v>6.2688231445911499E-2</v>
      </c>
      <c r="S14" s="19"/>
      <c r="T14" s="19">
        <v>0.15560587808520901</v>
      </c>
      <c r="U14" s="19">
        <v>0.13924018461535401</v>
      </c>
      <c r="V14" s="19">
        <v>0.14065209534602399</v>
      </c>
      <c r="W14" s="19">
        <v>0.11762909980433001</v>
      </c>
      <c r="X14" s="19"/>
      <c r="Y14" s="19">
        <v>0.12430037920029401</v>
      </c>
      <c r="Z14" s="19">
        <v>0.13367380375983401</v>
      </c>
      <c r="AA14" s="19">
        <v>8.5983228505162601E-2</v>
      </c>
      <c r="AB14" s="19">
        <v>0.13136233440646899</v>
      </c>
      <c r="AC14" s="19">
        <v>0.25391873323511799</v>
      </c>
      <c r="AD14" s="19">
        <v>0.19405401963468499</v>
      </c>
      <c r="AE14" s="19"/>
      <c r="AF14" s="19">
        <v>0.124457187067262</v>
      </c>
      <c r="AG14" s="19">
        <v>0.15513223232404799</v>
      </c>
      <c r="AH14" s="19"/>
      <c r="AI14" s="19">
        <v>0.34732264329525098</v>
      </c>
      <c r="AJ14" s="19">
        <v>0.17534176729246401</v>
      </c>
      <c r="AK14" s="19">
        <v>0.13177068033237199</v>
      </c>
      <c r="AL14" s="19">
        <v>0.129017433360439</v>
      </c>
      <c r="AM14" s="19">
        <v>7.7879947119741999E-2</v>
      </c>
      <c r="AN14" s="19">
        <v>8.0005205943658203E-2</v>
      </c>
      <c r="AO14" s="19">
        <v>7.6610353949325499E-2</v>
      </c>
      <c r="AP14" s="19"/>
      <c r="AQ14" s="19">
        <v>0.133636959307526</v>
      </c>
      <c r="AR14" s="19">
        <v>8.8430757075532399E-2</v>
      </c>
      <c r="AS14" s="19"/>
      <c r="AT14" s="19">
        <v>9.6316042284665199E-2</v>
      </c>
      <c r="AU14" s="19">
        <v>0.16316732348827001</v>
      </c>
      <c r="AV14" s="19">
        <v>8.3489941805829401E-2</v>
      </c>
      <c r="AW14" s="19"/>
      <c r="AX14" s="19">
        <v>0.152978126262833</v>
      </c>
      <c r="AY14" s="19">
        <v>0.13220101008333801</v>
      </c>
      <c r="AZ14" s="19"/>
      <c r="BA14" s="19">
        <v>6.2639116443346798E-2</v>
      </c>
      <c r="BB14" s="19">
        <v>0.13914500451870301</v>
      </c>
      <c r="BC14" s="19">
        <v>0.110068764971331</v>
      </c>
      <c r="BD14" s="19">
        <v>0.11978382492607401</v>
      </c>
      <c r="BE14" s="19">
        <v>6.4788369755164193E-2</v>
      </c>
      <c r="BF14" s="19"/>
      <c r="BG14" s="19">
        <v>0.120347411776084</v>
      </c>
      <c r="BH14" s="19">
        <v>7.8824772139740804E-2</v>
      </c>
    </row>
    <row r="15" spans="2:60" x14ac:dyDescent="0.35">
      <c r="B15" s="16" t="s">
        <v>302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303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1034</v>
      </c>
      <c r="D7" s="10">
        <v>478</v>
      </c>
      <c r="E7" s="10">
        <v>546</v>
      </c>
      <c r="F7" s="10"/>
      <c r="G7" s="10">
        <v>126</v>
      </c>
      <c r="H7" s="10">
        <v>167</v>
      </c>
      <c r="I7" s="10">
        <v>163</v>
      </c>
      <c r="J7" s="10">
        <v>167</v>
      </c>
      <c r="K7" s="10">
        <v>175</v>
      </c>
      <c r="L7" s="10">
        <v>236</v>
      </c>
      <c r="M7" s="10"/>
      <c r="N7" s="10">
        <v>225</v>
      </c>
      <c r="O7" s="10">
        <v>232</v>
      </c>
      <c r="P7" s="10">
        <v>324</v>
      </c>
      <c r="Q7" s="10">
        <v>127</v>
      </c>
      <c r="R7" s="10">
        <v>99</v>
      </c>
      <c r="S7" s="10"/>
      <c r="T7" s="10">
        <v>185</v>
      </c>
      <c r="U7" s="10">
        <v>217</v>
      </c>
      <c r="V7" s="10">
        <v>403</v>
      </c>
      <c r="W7" s="10">
        <v>229</v>
      </c>
      <c r="X7" s="10"/>
      <c r="Y7" s="10">
        <v>365</v>
      </c>
      <c r="Z7" s="10">
        <v>390</v>
      </c>
      <c r="AA7" s="10">
        <v>44</v>
      </c>
      <c r="AB7" s="10">
        <v>104</v>
      </c>
      <c r="AC7" s="10">
        <v>9</v>
      </c>
      <c r="AD7" s="10">
        <v>122</v>
      </c>
      <c r="AE7" s="10"/>
      <c r="AF7" s="10">
        <v>590</v>
      </c>
      <c r="AG7" s="10">
        <v>436</v>
      </c>
      <c r="AH7" s="10"/>
      <c r="AI7" s="10">
        <v>68</v>
      </c>
      <c r="AJ7" s="10">
        <v>254</v>
      </c>
      <c r="AK7" s="10">
        <v>207</v>
      </c>
      <c r="AL7" s="10">
        <v>118</v>
      </c>
      <c r="AM7" s="10">
        <v>247</v>
      </c>
      <c r="AN7" s="10">
        <v>105</v>
      </c>
      <c r="AO7" s="10">
        <v>35</v>
      </c>
      <c r="AP7" s="10"/>
      <c r="AQ7" s="10">
        <v>504</v>
      </c>
      <c r="AR7" s="10">
        <v>345</v>
      </c>
      <c r="AS7" s="10"/>
      <c r="AT7" s="10">
        <v>237</v>
      </c>
      <c r="AU7" s="10">
        <v>445</v>
      </c>
      <c r="AV7" s="10">
        <v>285</v>
      </c>
      <c r="AW7" s="10"/>
      <c r="AX7" s="10">
        <v>291</v>
      </c>
      <c r="AY7" s="10">
        <v>743</v>
      </c>
      <c r="AZ7" s="10"/>
      <c r="BA7" s="10">
        <v>95</v>
      </c>
      <c r="BB7" s="10">
        <v>329</v>
      </c>
      <c r="BC7" s="10">
        <v>348</v>
      </c>
      <c r="BD7" s="10">
        <v>50</v>
      </c>
      <c r="BE7" s="10">
        <v>139</v>
      </c>
      <c r="BF7" s="10"/>
      <c r="BG7" s="10">
        <v>424</v>
      </c>
      <c r="BH7" s="10">
        <v>189</v>
      </c>
    </row>
    <row r="8" spans="2:60" ht="30" customHeight="1" x14ac:dyDescent="0.35">
      <c r="B8" s="11" t="s">
        <v>19</v>
      </c>
      <c r="C8" s="11">
        <v>1029</v>
      </c>
      <c r="D8" s="11">
        <v>490</v>
      </c>
      <c r="E8" s="11">
        <v>528</v>
      </c>
      <c r="F8" s="11"/>
      <c r="G8" s="11">
        <v>124</v>
      </c>
      <c r="H8" s="11">
        <v>193</v>
      </c>
      <c r="I8" s="11">
        <v>162</v>
      </c>
      <c r="J8" s="11">
        <v>158</v>
      </c>
      <c r="K8" s="11">
        <v>169</v>
      </c>
      <c r="L8" s="11">
        <v>224</v>
      </c>
      <c r="M8" s="11"/>
      <c r="N8" s="11">
        <v>222</v>
      </c>
      <c r="O8" s="11">
        <v>227</v>
      </c>
      <c r="P8" s="11">
        <v>333</v>
      </c>
      <c r="Q8" s="11">
        <v>126</v>
      </c>
      <c r="R8" s="11">
        <v>97</v>
      </c>
      <c r="S8" s="11"/>
      <c r="T8" s="11">
        <v>169</v>
      </c>
      <c r="U8" s="11">
        <v>214</v>
      </c>
      <c r="V8" s="11">
        <v>392</v>
      </c>
      <c r="W8" s="11">
        <v>254</v>
      </c>
      <c r="X8" s="11"/>
      <c r="Y8" s="11">
        <v>367</v>
      </c>
      <c r="Z8" s="11">
        <v>392</v>
      </c>
      <c r="AA8" s="11">
        <v>46</v>
      </c>
      <c r="AB8" s="11">
        <v>99</v>
      </c>
      <c r="AC8" s="11">
        <v>8</v>
      </c>
      <c r="AD8" s="11">
        <v>117</v>
      </c>
      <c r="AE8" s="11"/>
      <c r="AF8" s="11">
        <v>578</v>
      </c>
      <c r="AG8" s="11">
        <v>444</v>
      </c>
      <c r="AH8" s="11"/>
      <c r="AI8" s="11">
        <v>66</v>
      </c>
      <c r="AJ8" s="11">
        <v>262</v>
      </c>
      <c r="AK8" s="11">
        <v>200</v>
      </c>
      <c r="AL8" s="11">
        <v>118</v>
      </c>
      <c r="AM8" s="11">
        <v>248</v>
      </c>
      <c r="AN8" s="11">
        <v>103</v>
      </c>
      <c r="AO8" s="11">
        <v>32</v>
      </c>
      <c r="AP8" s="11"/>
      <c r="AQ8" s="11">
        <v>489</v>
      </c>
      <c r="AR8" s="11">
        <v>357</v>
      </c>
      <c r="AS8" s="11"/>
      <c r="AT8" s="11">
        <v>227</v>
      </c>
      <c r="AU8" s="11">
        <v>449</v>
      </c>
      <c r="AV8" s="11">
        <v>289</v>
      </c>
      <c r="AW8" s="11"/>
      <c r="AX8" s="11">
        <v>276</v>
      </c>
      <c r="AY8" s="11">
        <v>753</v>
      </c>
      <c r="AZ8" s="11"/>
      <c r="BA8" s="11">
        <v>93</v>
      </c>
      <c r="BB8" s="11">
        <v>328</v>
      </c>
      <c r="BC8" s="11">
        <v>349</v>
      </c>
      <c r="BD8" s="11">
        <v>47</v>
      </c>
      <c r="BE8" s="11">
        <v>140</v>
      </c>
      <c r="BF8" s="11"/>
      <c r="BG8" s="11">
        <v>421</v>
      </c>
      <c r="BH8" s="11">
        <v>187</v>
      </c>
    </row>
    <row r="9" spans="2:60" ht="29" x14ac:dyDescent="0.35">
      <c r="B9" s="18" t="s">
        <v>294</v>
      </c>
      <c r="C9" s="17">
        <v>7.8736668596020506E-2</v>
      </c>
      <c r="D9" s="17">
        <v>0.10170713488388</v>
      </c>
      <c r="E9" s="17">
        <v>5.7139220463722003E-2</v>
      </c>
      <c r="F9" s="17"/>
      <c r="G9" s="17">
        <v>0.106756780441169</v>
      </c>
      <c r="H9" s="17">
        <v>5.4279683596421303E-2</v>
      </c>
      <c r="I9" s="17">
        <v>8.4470753273527599E-2</v>
      </c>
      <c r="J9" s="17">
        <v>7.5677277979860097E-2</v>
      </c>
      <c r="K9" s="17">
        <v>8.2015089305294095E-2</v>
      </c>
      <c r="L9" s="17">
        <v>7.9876933024316601E-2</v>
      </c>
      <c r="M9" s="17"/>
      <c r="N9" s="17">
        <v>7.3151274322168405E-2</v>
      </c>
      <c r="O9" s="17">
        <v>8.16550779159117E-2</v>
      </c>
      <c r="P9" s="17">
        <v>7.9670824155970404E-2</v>
      </c>
      <c r="Q9" s="17">
        <v>9.2851635952079098E-2</v>
      </c>
      <c r="R9" s="17">
        <v>8.2799804733807603E-2</v>
      </c>
      <c r="S9" s="17"/>
      <c r="T9" s="17">
        <v>8.5226549659227893E-2</v>
      </c>
      <c r="U9" s="17">
        <v>5.8717597097404498E-2</v>
      </c>
      <c r="V9" s="17">
        <v>8.7048341735742801E-2</v>
      </c>
      <c r="W9" s="17">
        <v>7.8478619150894102E-2</v>
      </c>
      <c r="X9" s="17"/>
      <c r="Y9" s="17">
        <v>8.5378152219699494E-2</v>
      </c>
      <c r="Z9" s="17">
        <v>6.89234184689098E-2</v>
      </c>
      <c r="AA9" s="17">
        <v>0.13121018559800399</v>
      </c>
      <c r="AB9" s="17">
        <v>7.4014766817133607E-2</v>
      </c>
      <c r="AC9" s="17">
        <v>0</v>
      </c>
      <c r="AD9" s="17">
        <v>7.9709201919788406E-2</v>
      </c>
      <c r="AE9" s="17"/>
      <c r="AF9" s="17">
        <v>8.6092354665474602E-2</v>
      </c>
      <c r="AG9" s="17">
        <v>7.0472172257691507E-2</v>
      </c>
      <c r="AH9" s="17"/>
      <c r="AI9" s="17">
        <v>4.2593298628256497E-2</v>
      </c>
      <c r="AJ9" s="17">
        <v>8.7757411340394095E-2</v>
      </c>
      <c r="AK9" s="17">
        <v>5.7383848681965999E-2</v>
      </c>
      <c r="AL9" s="17">
        <v>7.4243669190467695E-2</v>
      </c>
      <c r="AM9" s="17">
        <v>0.110097200824193</v>
      </c>
      <c r="AN9" s="17">
        <v>4.5492232235101099E-2</v>
      </c>
      <c r="AO9" s="17">
        <v>9.2290396849008596E-2</v>
      </c>
      <c r="AP9" s="17"/>
      <c r="AQ9" s="17">
        <v>5.1031487769607503E-2</v>
      </c>
      <c r="AR9" s="17">
        <v>0.12966726717782201</v>
      </c>
      <c r="AS9" s="17"/>
      <c r="AT9" s="17">
        <v>2.09580634975335E-2</v>
      </c>
      <c r="AU9" s="17">
        <v>6.2088994368767601E-2</v>
      </c>
      <c r="AV9" s="17">
        <v>0.16118666923444699</v>
      </c>
      <c r="AW9" s="17"/>
      <c r="AX9" s="17">
        <v>7.8339334469755995E-2</v>
      </c>
      <c r="AY9" s="17">
        <v>7.8882143982540301E-2</v>
      </c>
      <c r="AZ9" s="17"/>
      <c r="BA9" s="17">
        <v>0.176003185057481</v>
      </c>
      <c r="BB9" s="17">
        <v>6.1247406944366298E-2</v>
      </c>
      <c r="BC9" s="17">
        <v>2.4013843906234299E-2</v>
      </c>
      <c r="BD9" s="17">
        <v>3.7405616119484397E-2</v>
      </c>
      <c r="BE9" s="17">
        <v>0.240024591705577</v>
      </c>
      <c r="BF9" s="17"/>
      <c r="BG9" s="17">
        <v>8.6576420936161094E-2</v>
      </c>
      <c r="BH9" s="17">
        <v>0.18904215645518199</v>
      </c>
    </row>
    <row r="10" spans="2:60" ht="29" x14ac:dyDescent="0.35">
      <c r="B10" s="18" t="s">
        <v>295</v>
      </c>
      <c r="C10" s="17">
        <v>0.133097038929194</v>
      </c>
      <c r="D10" s="17">
        <v>0.13384704944138801</v>
      </c>
      <c r="E10" s="17">
        <v>0.13507597417512501</v>
      </c>
      <c r="F10" s="17"/>
      <c r="G10" s="17">
        <v>0.19055395431864799</v>
      </c>
      <c r="H10" s="17">
        <v>0.21429935385196999</v>
      </c>
      <c r="I10" s="17">
        <v>0.121273124927696</v>
      </c>
      <c r="J10" s="17">
        <v>6.6917043328936304E-2</v>
      </c>
      <c r="K10" s="17">
        <v>0.10695702364724601</v>
      </c>
      <c r="L10" s="17">
        <v>0.106417875884437</v>
      </c>
      <c r="M10" s="17"/>
      <c r="N10" s="17">
        <v>0.13033736705781099</v>
      </c>
      <c r="O10" s="17">
        <v>0.12455558456772201</v>
      </c>
      <c r="P10" s="17">
        <v>0.162899595617786</v>
      </c>
      <c r="Q10" s="17">
        <v>0.11539861026525799</v>
      </c>
      <c r="R10" s="17">
        <v>9.9737232524485298E-2</v>
      </c>
      <c r="S10" s="17"/>
      <c r="T10" s="17">
        <v>0.13970742668070199</v>
      </c>
      <c r="U10" s="17">
        <v>0.13663735989801401</v>
      </c>
      <c r="V10" s="17">
        <v>0.123701662159593</v>
      </c>
      <c r="W10" s="17">
        <v>0.14019141253047901</v>
      </c>
      <c r="X10" s="17"/>
      <c r="Y10" s="17">
        <v>0.122659336822041</v>
      </c>
      <c r="Z10" s="17">
        <v>0.145651558161358</v>
      </c>
      <c r="AA10" s="17">
        <v>0.14170698398435599</v>
      </c>
      <c r="AB10" s="17">
        <v>0.16717080012108601</v>
      </c>
      <c r="AC10" s="17">
        <v>0.22230957874591201</v>
      </c>
      <c r="AD10" s="17">
        <v>8.5275305579037397E-2</v>
      </c>
      <c r="AE10" s="17"/>
      <c r="AF10" s="17">
        <v>0.12675089144813001</v>
      </c>
      <c r="AG10" s="17">
        <v>0.141865070481869</v>
      </c>
      <c r="AH10" s="17"/>
      <c r="AI10" s="17">
        <v>0.10507892395596299</v>
      </c>
      <c r="AJ10" s="17">
        <v>0.134945297649879</v>
      </c>
      <c r="AK10" s="17">
        <v>0.155492669264406</v>
      </c>
      <c r="AL10" s="17">
        <v>0.110474262549788</v>
      </c>
      <c r="AM10" s="17">
        <v>0.14839970017340101</v>
      </c>
      <c r="AN10" s="17">
        <v>9.8698353164873104E-2</v>
      </c>
      <c r="AO10" s="17">
        <v>0.11050290345844101</v>
      </c>
      <c r="AP10" s="17"/>
      <c r="AQ10" s="17">
        <v>0.105489451336352</v>
      </c>
      <c r="AR10" s="17">
        <v>0.17274234733819999</v>
      </c>
      <c r="AS10" s="17"/>
      <c r="AT10" s="17">
        <v>8.5938668554837394E-2</v>
      </c>
      <c r="AU10" s="17">
        <v>0.138706113332418</v>
      </c>
      <c r="AV10" s="17">
        <v>0.17549128887012899</v>
      </c>
      <c r="AW10" s="17"/>
      <c r="AX10" s="17">
        <v>0.14818894083645001</v>
      </c>
      <c r="AY10" s="17">
        <v>0.127571462045284</v>
      </c>
      <c r="AZ10" s="17"/>
      <c r="BA10" s="17">
        <v>0.123575873610306</v>
      </c>
      <c r="BB10" s="17">
        <v>0.14134083520979601</v>
      </c>
      <c r="BC10" s="17">
        <v>0.11865048133365801</v>
      </c>
      <c r="BD10" s="17">
        <v>0.15171090060471901</v>
      </c>
      <c r="BE10" s="17">
        <v>0.15703199369461199</v>
      </c>
      <c r="BF10" s="17"/>
      <c r="BG10" s="17">
        <v>0.13741973451825901</v>
      </c>
      <c r="BH10" s="17">
        <v>0.15569311473161199</v>
      </c>
    </row>
    <row r="11" spans="2:60" ht="29" x14ac:dyDescent="0.35">
      <c r="B11" s="18" t="s">
        <v>296</v>
      </c>
      <c r="C11" s="17">
        <v>0.26216968373654798</v>
      </c>
      <c r="D11" s="17">
        <v>0.24985273192714599</v>
      </c>
      <c r="E11" s="17">
        <v>0.27885314330698902</v>
      </c>
      <c r="F11" s="17"/>
      <c r="G11" s="17">
        <v>0.21277883568716499</v>
      </c>
      <c r="H11" s="17">
        <v>0.24641274515525199</v>
      </c>
      <c r="I11" s="17">
        <v>0.23563446989369399</v>
      </c>
      <c r="J11" s="17">
        <v>0.32198005918279399</v>
      </c>
      <c r="K11" s="17">
        <v>0.27023316272456699</v>
      </c>
      <c r="L11" s="17">
        <v>0.27388622214089797</v>
      </c>
      <c r="M11" s="17"/>
      <c r="N11" s="17">
        <v>0.20333425649515899</v>
      </c>
      <c r="O11" s="17">
        <v>0.27953677629177198</v>
      </c>
      <c r="P11" s="17">
        <v>0.29430775907675399</v>
      </c>
      <c r="Q11" s="17">
        <v>0.30387238809407002</v>
      </c>
      <c r="R11" s="17">
        <v>0.20661823083431299</v>
      </c>
      <c r="S11" s="17"/>
      <c r="T11" s="17">
        <v>0.248247097945415</v>
      </c>
      <c r="U11" s="17">
        <v>0.32657343050562698</v>
      </c>
      <c r="V11" s="17">
        <v>0.24091441341901901</v>
      </c>
      <c r="W11" s="17">
        <v>0.24993527633974699</v>
      </c>
      <c r="X11" s="17"/>
      <c r="Y11" s="17">
        <v>0.21064179135097599</v>
      </c>
      <c r="Z11" s="17">
        <v>0.29822535464666799</v>
      </c>
      <c r="AA11" s="17">
        <v>0.36657035484406097</v>
      </c>
      <c r="AB11" s="17">
        <v>0.175845422908672</v>
      </c>
      <c r="AC11" s="17">
        <v>0.44209807794225298</v>
      </c>
      <c r="AD11" s="17">
        <v>0.322794601355467</v>
      </c>
      <c r="AE11" s="17"/>
      <c r="AF11" s="17">
        <v>0.298644618409105</v>
      </c>
      <c r="AG11" s="17">
        <v>0.21646576852677099</v>
      </c>
      <c r="AH11" s="17"/>
      <c r="AI11" s="17">
        <v>0.22347348684441601</v>
      </c>
      <c r="AJ11" s="17">
        <v>0.28610530141740798</v>
      </c>
      <c r="AK11" s="17">
        <v>0.23890486559225099</v>
      </c>
      <c r="AL11" s="17">
        <v>0.320756006836039</v>
      </c>
      <c r="AM11" s="17">
        <v>0.24642616450521801</v>
      </c>
      <c r="AN11" s="17">
        <v>0.25695661927860403</v>
      </c>
      <c r="AO11" s="17">
        <v>0.21461650971069801</v>
      </c>
      <c r="AP11" s="17"/>
      <c r="AQ11" s="17">
        <v>0.21733713209109301</v>
      </c>
      <c r="AR11" s="17">
        <v>0.31227884395789002</v>
      </c>
      <c r="AS11" s="17"/>
      <c r="AT11" s="17">
        <v>0.17884144279075401</v>
      </c>
      <c r="AU11" s="17">
        <v>0.27727333678500199</v>
      </c>
      <c r="AV11" s="17">
        <v>0.29382744493162199</v>
      </c>
      <c r="AW11" s="17"/>
      <c r="AX11" s="17">
        <v>0.28135960947970601</v>
      </c>
      <c r="AY11" s="17">
        <v>0.25514370313172002</v>
      </c>
      <c r="AZ11" s="17"/>
      <c r="BA11" s="17">
        <v>0.219194395851704</v>
      </c>
      <c r="BB11" s="17">
        <v>0.23682799899843601</v>
      </c>
      <c r="BC11" s="17">
        <v>0.27271176725466301</v>
      </c>
      <c r="BD11" s="17">
        <v>0.19068142184810599</v>
      </c>
      <c r="BE11" s="17">
        <v>0.38523302006353999</v>
      </c>
      <c r="BF11" s="17"/>
      <c r="BG11" s="17">
        <v>0.232935891880405</v>
      </c>
      <c r="BH11" s="17">
        <v>0.33628047635341402</v>
      </c>
    </row>
    <row r="12" spans="2:60" ht="29" x14ac:dyDescent="0.35">
      <c r="B12" s="18" t="s">
        <v>297</v>
      </c>
      <c r="C12" s="17">
        <v>0.25009609091556201</v>
      </c>
      <c r="D12" s="17">
        <v>0.24938624850601701</v>
      </c>
      <c r="E12" s="17">
        <v>0.25081949076964399</v>
      </c>
      <c r="F12" s="17"/>
      <c r="G12" s="17">
        <v>0.22364797159482999</v>
      </c>
      <c r="H12" s="17">
        <v>0.191839337629855</v>
      </c>
      <c r="I12" s="17">
        <v>0.21373908579492801</v>
      </c>
      <c r="J12" s="17">
        <v>0.247540608328358</v>
      </c>
      <c r="K12" s="17">
        <v>0.28034656129777002</v>
      </c>
      <c r="L12" s="17">
        <v>0.32018472595811998</v>
      </c>
      <c r="M12" s="17"/>
      <c r="N12" s="17">
        <v>0.23216108031635299</v>
      </c>
      <c r="O12" s="17">
        <v>0.26390457851249</v>
      </c>
      <c r="P12" s="17">
        <v>0.22681692615902099</v>
      </c>
      <c r="Q12" s="17">
        <v>0.27350573678316198</v>
      </c>
      <c r="R12" s="17">
        <v>0.30869821500540101</v>
      </c>
      <c r="S12" s="17"/>
      <c r="T12" s="17">
        <v>0.254376855109755</v>
      </c>
      <c r="U12" s="17">
        <v>0.21763514795455699</v>
      </c>
      <c r="V12" s="17">
        <v>0.25232774775856898</v>
      </c>
      <c r="W12" s="17">
        <v>0.27113853385300302</v>
      </c>
      <c r="X12" s="17"/>
      <c r="Y12" s="17">
        <v>0.27095969639474299</v>
      </c>
      <c r="Z12" s="17">
        <v>0.243450628521271</v>
      </c>
      <c r="AA12" s="17">
        <v>0.21927718959301301</v>
      </c>
      <c r="AB12" s="17">
        <v>0.26965984165446899</v>
      </c>
      <c r="AC12" s="17">
        <v>0.18138761532740999</v>
      </c>
      <c r="AD12" s="17">
        <v>0.20717076345316199</v>
      </c>
      <c r="AE12" s="17"/>
      <c r="AF12" s="17">
        <v>0.239640958072418</v>
      </c>
      <c r="AG12" s="17">
        <v>0.265542255344967</v>
      </c>
      <c r="AH12" s="17"/>
      <c r="AI12" s="17">
        <v>0.27618478194709201</v>
      </c>
      <c r="AJ12" s="17">
        <v>0.170548020251056</v>
      </c>
      <c r="AK12" s="17">
        <v>0.26873189247011597</v>
      </c>
      <c r="AL12" s="17">
        <v>0.32371268123836</v>
      </c>
      <c r="AM12" s="17">
        <v>0.25494104311740801</v>
      </c>
      <c r="AN12" s="17">
        <v>0.27710901083667</v>
      </c>
      <c r="AO12" s="17">
        <v>0.335799520236645</v>
      </c>
      <c r="AP12" s="17"/>
      <c r="AQ12" s="17">
        <v>0.33385031801224901</v>
      </c>
      <c r="AR12" s="17">
        <v>0.16625316408126101</v>
      </c>
      <c r="AS12" s="17"/>
      <c r="AT12" s="17">
        <v>0.36894607477438301</v>
      </c>
      <c r="AU12" s="17">
        <v>0.23427923528738301</v>
      </c>
      <c r="AV12" s="17">
        <v>0.20417026534954799</v>
      </c>
      <c r="AW12" s="17"/>
      <c r="AX12" s="17">
        <v>0.22951847979315099</v>
      </c>
      <c r="AY12" s="17">
        <v>0.257630142822526</v>
      </c>
      <c r="AZ12" s="17"/>
      <c r="BA12" s="17">
        <v>0.20267571574288401</v>
      </c>
      <c r="BB12" s="17">
        <v>0.29770962307806997</v>
      </c>
      <c r="BC12" s="17">
        <v>0.30693600859728198</v>
      </c>
      <c r="BD12" s="17">
        <v>0.32849799548451403</v>
      </c>
      <c r="BE12" s="17">
        <v>6.4303147640705202E-2</v>
      </c>
      <c r="BF12" s="17"/>
      <c r="BG12" s="17">
        <v>0.27673364079493701</v>
      </c>
      <c r="BH12" s="17">
        <v>0.13077913630229901</v>
      </c>
    </row>
    <row r="13" spans="2:60" ht="29" x14ac:dyDescent="0.35">
      <c r="B13" s="18" t="s">
        <v>298</v>
      </c>
      <c r="C13" s="17">
        <v>0.12678363248536201</v>
      </c>
      <c r="D13" s="17">
        <v>0.14714151425209701</v>
      </c>
      <c r="E13" s="17">
        <v>0.10623020898886799</v>
      </c>
      <c r="F13" s="17"/>
      <c r="G13" s="17">
        <v>0.137524016548318</v>
      </c>
      <c r="H13" s="17">
        <v>0.16290956954234601</v>
      </c>
      <c r="I13" s="17">
        <v>0.194718275564156</v>
      </c>
      <c r="J13" s="17">
        <v>0.101150645377854</v>
      </c>
      <c r="K13" s="17">
        <v>9.7207737195676797E-2</v>
      </c>
      <c r="L13" s="17">
        <v>8.0981848298061307E-2</v>
      </c>
      <c r="M13" s="17"/>
      <c r="N13" s="17">
        <v>0.13428479272993099</v>
      </c>
      <c r="O13" s="17">
        <v>0.12508963504826501</v>
      </c>
      <c r="P13" s="17">
        <v>0.104075204243474</v>
      </c>
      <c r="Q13" s="17">
        <v>0.117795519930857</v>
      </c>
      <c r="R13" s="17">
        <v>0.21877085884958899</v>
      </c>
      <c r="S13" s="17"/>
      <c r="T13" s="17">
        <v>0.12296303541094</v>
      </c>
      <c r="U13" s="17">
        <v>0.128480184603077</v>
      </c>
      <c r="V13" s="17">
        <v>0.12866042442613099</v>
      </c>
      <c r="W13" s="17">
        <v>0.12500402964049401</v>
      </c>
      <c r="X13" s="17"/>
      <c r="Y13" s="17">
        <v>0.159899049176462</v>
      </c>
      <c r="Z13" s="17">
        <v>0.111408594028912</v>
      </c>
      <c r="AA13" s="17">
        <v>7.8696561576412694E-2</v>
      </c>
      <c r="AB13" s="17">
        <v>0.13240921822736601</v>
      </c>
      <c r="AC13" s="17">
        <v>0.154204727984426</v>
      </c>
      <c r="AD13" s="17">
        <v>8.6746342376762806E-2</v>
      </c>
      <c r="AE13" s="17"/>
      <c r="AF13" s="17">
        <v>0.106309233525264</v>
      </c>
      <c r="AG13" s="17">
        <v>0.15553560456131099</v>
      </c>
      <c r="AH13" s="17"/>
      <c r="AI13" s="17">
        <v>6.1069819014231301E-2</v>
      </c>
      <c r="AJ13" s="17">
        <v>0.15100896822432999</v>
      </c>
      <c r="AK13" s="17">
        <v>0.106433533732889</v>
      </c>
      <c r="AL13" s="17">
        <v>6.1020869305636501E-2</v>
      </c>
      <c r="AM13" s="17">
        <v>0.142956566001539</v>
      </c>
      <c r="AN13" s="17">
        <v>0.17974913337175999</v>
      </c>
      <c r="AO13" s="17">
        <v>0.13695374020807499</v>
      </c>
      <c r="AP13" s="17"/>
      <c r="AQ13" s="17">
        <v>0.167924572798969</v>
      </c>
      <c r="AR13" s="17">
        <v>9.0077570962352499E-2</v>
      </c>
      <c r="AS13" s="17"/>
      <c r="AT13" s="17">
        <v>0.237824385276341</v>
      </c>
      <c r="AU13" s="17">
        <v>0.11007646004893901</v>
      </c>
      <c r="AV13" s="17">
        <v>7.6610731715309799E-2</v>
      </c>
      <c r="AW13" s="17"/>
      <c r="AX13" s="17">
        <v>0.120392471309605</v>
      </c>
      <c r="AY13" s="17">
        <v>0.12912361936515601</v>
      </c>
      <c r="AZ13" s="17"/>
      <c r="BA13" s="17">
        <v>0.13983011588579999</v>
      </c>
      <c r="BB13" s="17">
        <v>0.14163699080133299</v>
      </c>
      <c r="BC13" s="17">
        <v>0.161204880223937</v>
      </c>
      <c r="BD13" s="17">
        <v>0.22414242589522099</v>
      </c>
      <c r="BE13" s="17">
        <v>2.2604016383413399E-2</v>
      </c>
      <c r="BF13" s="17"/>
      <c r="BG13" s="17">
        <v>0.14123817550183801</v>
      </c>
      <c r="BH13" s="17">
        <v>7.3314562538738803E-2</v>
      </c>
    </row>
    <row r="14" spans="2:60" x14ac:dyDescent="0.35">
      <c r="B14" s="18" t="s">
        <v>114</v>
      </c>
      <c r="C14" s="19">
        <v>0.14911688533731299</v>
      </c>
      <c r="D14" s="19">
        <v>0.118065320989473</v>
      </c>
      <c r="E14" s="19">
        <v>0.171881962295652</v>
      </c>
      <c r="F14" s="19"/>
      <c r="G14" s="19">
        <v>0.12873844140986901</v>
      </c>
      <c r="H14" s="19">
        <v>0.13025931022415699</v>
      </c>
      <c r="I14" s="19">
        <v>0.150164290545999</v>
      </c>
      <c r="J14" s="19">
        <v>0.18673436580219799</v>
      </c>
      <c r="K14" s="19">
        <v>0.16324042582944701</v>
      </c>
      <c r="L14" s="19">
        <v>0.13865239469416701</v>
      </c>
      <c r="M14" s="19"/>
      <c r="N14" s="19">
        <v>0.22673122907857701</v>
      </c>
      <c r="O14" s="19">
        <v>0.12525834766384</v>
      </c>
      <c r="P14" s="19">
        <v>0.13222969074699401</v>
      </c>
      <c r="Q14" s="19">
        <v>9.6576108974573596E-2</v>
      </c>
      <c r="R14" s="19">
        <v>8.3375658052404794E-2</v>
      </c>
      <c r="S14" s="19"/>
      <c r="T14" s="19">
        <v>0.14947903519396</v>
      </c>
      <c r="U14" s="19">
        <v>0.13195627994132</v>
      </c>
      <c r="V14" s="19">
        <v>0.16734741050094601</v>
      </c>
      <c r="W14" s="19">
        <v>0.13525212848538301</v>
      </c>
      <c r="X14" s="19"/>
      <c r="Y14" s="19">
        <v>0.150461974036078</v>
      </c>
      <c r="Z14" s="19">
        <v>0.13234044617288199</v>
      </c>
      <c r="AA14" s="19">
        <v>6.2538724404153007E-2</v>
      </c>
      <c r="AB14" s="19">
        <v>0.18089995027127301</v>
      </c>
      <c r="AC14" s="19">
        <v>0</v>
      </c>
      <c r="AD14" s="19">
        <v>0.21830378531578201</v>
      </c>
      <c r="AE14" s="19"/>
      <c r="AF14" s="19">
        <v>0.14256194387960799</v>
      </c>
      <c r="AG14" s="19">
        <v>0.15011912882739001</v>
      </c>
      <c r="AH14" s="19"/>
      <c r="AI14" s="19">
        <v>0.29159968961004001</v>
      </c>
      <c r="AJ14" s="19">
        <v>0.169635001116933</v>
      </c>
      <c r="AK14" s="19">
        <v>0.17305319025837301</v>
      </c>
      <c r="AL14" s="19">
        <v>0.10979251087971</v>
      </c>
      <c r="AM14" s="19">
        <v>9.7179325378241893E-2</v>
      </c>
      <c r="AN14" s="19">
        <v>0.141994651112992</v>
      </c>
      <c r="AO14" s="19">
        <v>0.109836929537133</v>
      </c>
      <c r="AP14" s="19"/>
      <c r="AQ14" s="19">
        <v>0.12436703799173</v>
      </c>
      <c r="AR14" s="19">
        <v>0.12898080648247401</v>
      </c>
      <c r="AS14" s="19"/>
      <c r="AT14" s="19">
        <v>0.107491365106151</v>
      </c>
      <c r="AU14" s="19">
        <v>0.17757586017749</v>
      </c>
      <c r="AV14" s="19">
        <v>8.8713599898944506E-2</v>
      </c>
      <c r="AW14" s="19"/>
      <c r="AX14" s="19">
        <v>0.14220116411133099</v>
      </c>
      <c r="AY14" s="19">
        <v>0.15164892865277299</v>
      </c>
      <c r="AZ14" s="19"/>
      <c r="BA14" s="19">
        <v>0.13872071385182499</v>
      </c>
      <c r="BB14" s="19">
        <v>0.12123714496799801</v>
      </c>
      <c r="BC14" s="19">
        <v>0.116483018684226</v>
      </c>
      <c r="BD14" s="19">
        <v>6.7561640047954397E-2</v>
      </c>
      <c r="BE14" s="19">
        <v>0.13080323051215201</v>
      </c>
      <c r="BF14" s="19"/>
      <c r="BG14" s="19">
        <v>0.1250961363684</v>
      </c>
      <c r="BH14" s="19">
        <v>0.114890553618754</v>
      </c>
    </row>
    <row r="15" spans="2:60" x14ac:dyDescent="0.35">
      <c r="B15" s="16" t="s">
        <v>304</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I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31" t="s">
        <v>319</v>
      </c>
      <c r="E2" s="27"/>
      <c r="F2" s="27"/>
      <c r="G2" s="27"/>
      <c r="H2" s="27"/>
      <c r="I2" s="27"/>
    </row>
    <row r="6" spans="2:9" ht="50.15" customHeight="1" x14ac:dyDescent="0.35">
      <c r="B6" s="20" t="s">
        <v>14</v>
      </c>
      <c r="C6" s="20" t="s">
        <v>305</v>
      </c>
      <c r="D6" s="20" t="s">
        <v>306</v>
      </c>
      <c r="E6" s="20" t="s">
        <v>307</v>
      </c>
      <c r="F6" s="20" t="s">
        <v>308</v>
      </c>
      <c r="G6" s="20" t="s">
        <v>309</v>
      </c>
      <c r="H6" s="20" t="s">
        <v>310</v>
      </c>
    </row>
    <row r="7" spans="2:9" x14ac:dyDescent="0.35">
      <c r="B7" s="18" t="s">
        <v>311</v>
      </c>
      <c r="C7" s="17">
        <v>4.7838180979372098E-2</v>
      </c>
      <c r="D7" s="17">
        <v>5.5498677896052701E-2</v>
      </c>
      <c r="E7" s="17">
        <v>6.29850458578987E-2</v>
      </c>
      <c r="F7" s="17">
        <v>6.7156377316659299E-2</v>
      </c>
      <c r="G7" s="17">
        <v>6.8114776881175898E-2</v>
      </c>
      <c r="H7" s="17">
        <v>5.9740444711824901E-2</v>
      </c>
    </row>
    <row r="8" spans="2:9" x14ac:dyDescent="0.35">
      <c r="B8" s="18" t="s">
        <v>312</v>
      </c>
      <c r="C8" s="17">
        <v>0.121792948315485</v>
      </c>
      <c r="D8" s="17">
        <v>7.50902313624352E-2</v>
      </c>
      <c r="E8" s="17">
        <v>0.118763569448534</v>
      </c>
      <c r="F8" s="17">
        <v>6.09542823428115E-2</v>
      </c>
      <c r="G8" s="17">
        <v>6.3238336608624102E-2</v>
      </c>
      <c r="H8" s="17">
        <v>5.0216726930193203E-2</v>
      </c>
    </row>
    <row r="9" spans="2:9" x14ac:dyDescent="0.35">
      <c r="B9" s="18" t="s">
        <v>313</v>
      </c>
      <c r="C9" s="17">
        <v>0.31979461358198402</v>
      </c>
      <c r="D9" s="17">
        <v>0.307124141951929</v>
      </c>
      <c r="E9" s="17">
        <v>0.26097622589505798</v>
      </c>
      <c r="F9" s="17">
        <v>0.26961314660914298</v>
      </c>
      <c r="G9" s="17">
        <v>0.15383967416572</v>
      </c>
      <c r="H9" s="17">
        <v>0.16325292240841399</v>
      </c>
    </row>
    <row r="10" spans="2:9" x14ac:dyDescent="0.35">
      <c r="B10" s="18" t="s">
        <v>314</v>
      </c>
      <c r="C10" s="17">
        <v>0.28510286497702902</v>
      </c>
      <c r="D10" s="17">
        <v>0.28681338204050799</v>
      </c>
      <c r="E10" s="17">
        <v>0.31172081705410198</v>
      </c>
      <c r="F10" s="17">
        <v>0.299654442782751</v>
      </c>
      <c r="G10" s="17">
        <v>0.28026404710140002</v>
      </c>
      <c r="H10" s="17">
        <v>0.30159871825963902</v>
      </c>
    </row>
    <row r="11" spans="2:9" x14ac:dyDescent="0.35">
      <c r="B11" s="18" t="s">
        <v>315</v>
      </c>
      <c r="C11" s="17">
        <v>0.14204571972510299</v>
      </c>
      <c r="D11" s="17">
        <v>0.20538325087787401</v>
      </c>
      <c r="E11" s="17">
        <v>0.18547839781775699</v>
      </c>
      <c r="F11" s="17">
        <v>0.25602871125080201</v>
      </c>
      <c r="G11" s="17">
        <v>0.38562332440478703</v>
      </c>
      <c r="H11" s="17">
        <v>0.378236090113928</v>
      </c>
    </row>
    <row r="12" spans="2:9" x14ac:dyDescent="0.35">
      <c r="B12" s="18" t="s">
        <v>114</v>
      </c>
      <c r="C12" s="17">
        <v>8.3425672421027497E-2</v>
      </c>
      <c r="D12" s="17">
        <v>7.0090315871201403E-2</v>
      </c>
      <c r="E12" s="17">
        <v>6.0075943926650999E-2</v>
      </c>
      <c r="F12" s="17">
        <v>4.6593039697832399E-2</v>
      </c>
      <c r="G12" s="17">
        <v>4.8919840838292497E-2</v>
      </c>
      <c r="H12" s="17">
        <v>4.6955097576000901E-2</v>
      </c>
    </row>
    <row r="13" spans="2:9" x14ac:dyDescent="0.35">
      <c r="B13" s="23" t="s">
        <v>316</v>
      </c>
      <c r="C13" s="21">
        <v>0.16963112929485699</v>
      </c>
      <c r="D13" s="21">
        <v>0.13058890925848801</v>
      </c>
      <c r="E13" s="21">
        <v>0.18174861530643199</v>
      </c>
      <c r="F13" s="21">
        <v>0.12811065965947099</v>
      </c>
      <c r="G13" s="21">
        <v>0.1313531134898</v>
      </c>
      <c r="H13" s="21">
        <v>0.109957171642018</v>
      </c>
    </row>
    <row r="14" spans="2:9" x14ac:dyDescent="0.35">
      <c r="B14" s="23" t="s">
        <v>317</v>
      </c>
      <c r="C14" s="21">
        <v>0.42714858470213202</v>
      </c>
      <c r="D14" s="21">
        <v>0.492196632918382</v>
      </c>
      <c r="E14" s="21">
        <v>0.49719921487185897</v>
      </c>
      <c r="F14" s="21">
        <v>0.55568315403355395</v>
      </c>
      <c r="G14" s="21">
        <v>0.66588737150618704</v>
      </c>
      <c r="H14" s="21">
        <v>0.67983480837356702</v>
      </c>
    </row>
    <row r="15" spans="2:9" x14ac:dyDescent="0.35">
      <c r="B15" s="23" t="s">
        <v>318</v>
      </c>
      <c r="C15" s="22">
        <v>0.257517455407275</v>
      </c>
      <c r="D15" s="22">
        <v>0.36160772365989402</v>
      </c>
      <c r="E15" s="22">
        <v>0.31545059956542698</v>
      </c>
      <c r="F15" s="22">
        <v>0.42757249437408301</v>
      </c>
      <c r="G15" s="22">
        <v>0.53453425801638799</v>
      </c>
      <c r="H15" s="22">
        <v>0.56987763673154901</v>
      </c>
    </row>
    <row r="16" spans="2:9" x14ac:dyDescent="0.35">
      <c r="B16" s="16"/>
      <c r="C16" s="16"/>
      <c r="D16" s="16"/>
      <c r="E16" s="16"/>
      <c r="F16" s="16"/>
      <c r="G16" s="16"/>
      <c r="H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311</v>
      </c>
      <c r="C9" s="17">
        <v>6.29850458578987E-2</v>
      </c>
      <c r="D9" s="17">
        <v>8.2518194606865103E-2</v>
      </c>
      <c r="E9" s="17">
        <v>4.3290793598850699E-2</v>
      </c>
      <c r="F9" s="17"/>
      <c r="G9" s="17">
        <v>5.5426944794036398E-2</v>
      </c>
      <c r="H9" s="17">
        <v>4.6943155260316498E-2</v>
      </c>
      <c r="I9" s="17">
        <v>5.8996481869701099E-2</v>
      </c>
      <c r="J9" s="17">
        <v>6.14501177220005E-2</v>
      </c>
      <c r="K9" s="17">
        <v>9.6317281145151701E-2</v>
      </c>
      <c r="L9" s="17">
        <v>5.9071110090972302E-2</v>
      </c>
      <c r="M9" s="17"/>
      <c r="N9" s="17">
        <v>4.2055694044837701E-2</v>
      </c>
      <c r="O9" s="17">
        <v>5.5977673156135797E-2</v>
      </c>
      <c r="P9" s="17">
        <v>7.08918140467696E-2</v>
      </c>
      <c r="Q9" s="17">
        <v>7.3649750791874899E-2</v>
      </c>
      <c r="R9" s="17">
        <v>9.3546559051986999E-2</v>
      </c>
      <c r="S9" s="17"/>
      <c r="T9" s="17">
        <v>7.0924073896618103E-2</v>
      </c>
      <c r="U9" s="17">
        <v>7.5577701809365197E-2</v>
      </c>
      <c r="V9" s="17">
        <v>5.1169789602396501E-2</v>
      </c>
      <c r="W9" s="17">
        <v>6.5230593234913897E-2</v>
      </c>
      <c r="X9" s="17"/>
      <c r="Y9" s="17">
        <v>5.5393313996865201E-2</v>
      </c>
      <c r="Z9" s="17">
        <v>6.9618593565331399E-2</v>
      </c>
      <c r="AA9" s="17">
        <v>7.5250295483117194E-2</v>
      </c>
      <c r="AB9" s="17">
        <v>8.6692147775428496E-2</v>
      </c>
      <c r="AC9" s="17">
        <v>8.0329164772941206E-2</v>
      </c>
      <c r="AD9" s="17">
        <v>3.6464551077645999E-2</v>
      </c>
      <c r="AE9" s="17"/>
      <c r="AF9" s="17">
        <v>5.8299722818473898E-2</v>
      </c>
      <c r="AG9" s="17">
        <v>6.8889925794672804E-2</v>
      </c>
      <c r="AH9" s="17"/>
      <c r="AI9" s="17">
        <v>3.4807970192816902E-2</v>
      </c>
      <c r="AJ9" s="17">
        <v>6.7060205962528902E-2</v>
      </c>
      <c r="AK9" s="17">
        <v>5.0318388580722503E-2</v>
      </c>
      <c r="AL9" s="17">
        <v>5.9493844306458203E-2</v>
      </c>
      <c r="AM9" s="17">
        <v>8.4373820069011202E-2</v>
      </c>
      <c r="AN9" s="17">
        <v>4.15766934467936E-2</v>
      </c>
      <c r="AO9" s="17">
        <v>8.02354087106429E-2</v>
      </c>
      <c r="AP9" s="17"/>
      <c r="AQ9" s="17">
        <v>3.3134614343092401E-2</v>
      </c>
      <c r="AR9" s="17">
        <v>0.10927960151140501</v>
      </c>
      <c r="AS9" s="17"/>
      <c r="AT9" s="17">
        <v>3.0055597440684902E-2</v>
      </c>
      <c r="AU9" s="17">
        <v>4.7251381294838801E-2</v>
      </c>
      <c r="AV9" s="17">
        <v>0.104899977662365</v>
      </c>
      <c r="AW9" s="17"/>
      <c r="AX9" s="17">
        <v>7.0333820882783102E-2</v>
      </c>
      <c r="AY9" s="17">
        <v>6.0330515799761397E-2</v>
      </c>
      <c r="AZ9" s="17"/>
      <c r="BA9" s="17">
        <v>4.9913266188249601E-2</v>
      </c>
      <c r="BB9" s="17">
        <v>4.80398345911957E-2</v>
      </c>
      <c r="BC9" s="17">
        <v>2.4875996408908901E-2</v>
      </c>
      <c r="BD9" s="17">
        <v>7.2632736328496594E-2</v>
      </c>
      <c r="BE9" s="17">
        <v>0.21848923882913701</v>
      </c>
      <c r="BF9" s="17"/>
      <c r="BG9" s="17">
        <v>4.8476870636104702E-2</v>
      </c>
      <c r="BH9" s="17">
        <v>0.181546379267291</v>
      </c>
    </row>
    <row r="10" spans="2:60" x14ac:dyDescent="0.35">
      <c r="B10" s="18" t="s">
        <v>312</v>
      </c>
      <c r="C10" s="17">
        <v>0.118763569448534</v>
      </c>
      <c r="D10" s="17">
        <v>0.13323773376449799</v>
      </c>
      <c r="E10" s="17">
        <v>0.10509172411076199</v>
      </c>
      <c r="F10" s="17"/>
      <c r="G10" s="17">
        <v>0.13978676486920999</v>
      </c>
      <c r="H10" s="17">
        <v>0.102036740436419</v>
      </c>
      <c r="I10" s="17">
        <v>0.125025751800701</v>
      </c>
      <c r="J10" s="17">
        <v>7.0256839556806505E-2</v>
      </c>
      <c r="K10" s="17">
        <v>0.105217938643175</v>
      </c>
      <c r="L10" s="17">
        <v>0.16330379485487401</v>
      </c>
      <c r="M10" s="17"/>
      <c r="N10" s="17">
        <v>0.116246102710073</v>
      </c>
      <c r="O10" s="17">
        <v>0.102620561761053</v>
      </c>
      <c r="P10" s="17">
        <v>0.11654255221298999</v>
      </c>
      <c r="Q10" s="17">
        <v>0.16177131099594899</v>
      </c>
      <c r="R10" s="17">
        <v>0.114665773059037</v>
      </c>
      <c r="S10" s="17"/>
      <c r="T10" s="17">
        <v>9.9075846296190706E-2</v>
      </c>
      <c r="U10" s="17">
        <v>0.10267229675743</v>
      </c>
      <c r="V10" s="17">
        <v>0.13093669820756401</v>
      </c>
      <c r="W10" s="17">
        <v>0.12732945313625099</v>
      </c>
      <c r="X10" s="17"/>
      <c r="Y10" s="17">
        <v>8.8766204695048798E-2</v>
      </c>
      <c r="Z10" s="17">
        <v>0.143829353261716</v>
      </c>
      <c r="AA10" s="17">
        <v>8.8475744764168404E-2</v>
      </c>
      <c r="AB10" s="17">
        <v>9.37701407986542E-2</v>
      </c>
      <c r="AC10" s="17">
        <v>0.24635561378190299</v>
      </c>
      <c r="AD10" s="17">
        <v>0.13620519813169299</v>
      </c>
      <c r="AE10" s="17"/>
      <c r="AF10" s="17">
        <v>0.12602348496284599</v>
      </c>
      <c r="AG10" s="17">
        <v>0.110743764703012</v>
      </c>
      <c r="AH10" s="17"/>
      <c r="AI10" s="17">
        <v>0.124136173299183</v>
      </c>
      <c r="AJ10" s="17">
        <v>9.2978398766037196E-2</v>
      </c>
      <c r="AK10" s="17">
        <v>0.13730527356066</v>
      </c>
      <c r="AL10" s="17">
        <v>9.4622979726282197E-2</v>
      </c>
      <c r="AM10" s="17">
        <v>0.129463779889325</v>
      </c>
      <c r="AN10" s="17">
        <v>0.102674972578257</v>
      </c>
      <c r="AO10" s="17">
        <v>0.24942652554492201</v>
      </c>
      <c r="AP10" s="17"/>
      <c r="AQ10" s="17">
        <v>8.8987792181658795E-2</v>
      </c>
      <c r="AR10" s="17">
        <v>0.157294137500159</v>
      </c>
      <c r="AS10" s="17"/>
      <c r="AT10" s="17">
        <v>7.7173852820596106E-2</v>
      </c>
      <c r="AU10" s="17">
        <v>0.10395327831611501</v>
      </c>
      <c r="AV10" s="17">
        <v>0.17189917394881299</v>
      </c>
      <c r="AW10" s="17"/>
      <c r="AX10" s="17">
        <v>9.6726739666692305E-2</v>
      </c>
      <c r="AY10" s="17">
        <v>0.12672372972611301</v>
      </c>
      <c r="AZ10" s="17"/>
      <c r="BA10" s="17">
        <v>7.5967578855279702E-2</v>
      </c>
      <c r="BB10" s="17">
        <v>0.110506732765542</v>
      </c>
      <c r="BC10" s="17">
        <v>0.11430725926893</v>
      </c>
      <c r="BD10" s="17">
        <v>0.16348427000240201</v>
      </c>
      <c r="BE10" s="17">
        <v>0.19178237073167601</v>
      </c>
      <c r="BF10" s="17"/>
      <c r="BG10" s="17">
        <v>0.102449403507733</v>
      </c>
      <c r="BH10" s="17">
        <v>0.18461496480060399</v>
      </c>
    </row>
    <row r="11" spans="2:60" x14ac:dyDescent="0.35">
      <c r="B11" s="18" t="s">
        <v>313</v>
      </c>
      <c r="C11" s="17">
        <v>0.26097622589505798</v>
      </c>
      <c r="D11" s="17">
        <v>0.25159471663531602</v>
      </c>
      <c r="E11" s="17">
        <v>0.272705095069811</v>
      </c>
      <c r="F11" s="17"/>
      <c r="G11" s="17">
        <v>0.21484878746128799</v>
      </c>
      <c r="H11" s="17">
        <v>0.25271691775481597</v>
      </c>
      <c r="I11" s="17">
        <v>0.23680709488422799</v>
      </c>
      <c r="J11" s="17">
        <v>0.28665204315577397</v>
      </c>
      <c r="K11" s="17">
        <v>0.27606666231892901</v>
      </c>
      <c r="L11" s="17">
        <v>0.28236145708159099</v>
      </c>
      <c r="M11" s="17"/>
      <c r="N11" s="17">
        <v>0.277774557638168</v>
      </c>
      <c r="O11" s="17">
        <v>0.25320698761988703</v>
      </c>
      <c r="P11" s="17">
        <v>0.261907743070391</v>
      </c>
      <c r="Q11" s="17">
        <v>0.29356162270453101</v>
      </c>
      <c r="R11" s="17">
        <v>0.218030746889918</v>
      </c>
      <c r="S11" s="17"/>
      <c r="T11" s="17">
        <v>0.23013423837786801</v>
      </c>
      <c r="U11" s="17">
        <v>0.25323106692950698</v>
      </c>
      <c r="V11" s="17">
        <v>0.26181265449651098</v>
      </c>
      <c r="W11" s="17">
        <v>0.28827086918816403</v>
      </c>
      <c r="X11" s="17"/>
      <c r="Y11" s="17">
        <v>0.23907485450205099</v>
      </c>
      <c r="Z11" s="17">
        <v>0.25680128586010398</v>
      </c>
      <c r="AA11" s="17">
        <v>0.286798229546535</v>
      </c>
      <c r="AB11" s="17">
        <v>0.33329602995173802</v>
      </c>
      <c r="AC11" s="17">
        <v>0.33660981896933501</v>
      </c>
      <c r="AD11" s="17">
        <v>0.26391397996080102</v>
      </c>
      <c r="AE11" s="17"/>
      <c r="AF11" s="17">
        <v>0.27537926825769399</v>
      </c>
      <c r="AG11" s="17">
        <v>0.241469506258086</v>
      </c>
      <c r="AH11" s="17"/>
      <c r="AI11" s="17">
        <v>0.25433731770235601</v>
      </c>
      <c r="AJ11" s="17">
        <v>0.25369658559668101</v>
      </c>
      <c r="AK11" s="17">
        <v>0.284370817573184</v>
      </c>
      <c r="AL11" s="17">
        <v>0.27742667083050798</v>
      </c>
      <c r="AM11" s="17">
        <v>0.243295879155529</v>
      </c>
      <c r="AN11" s="17">
        <v>0.27351693667990801</v>
      </c>
      <c r="AO11" s="17">
        <v>0.22451029186714</v>
      </c>
      <c r="AP11" s="17"/>
      <c r="AQ11" s="17">
        <v>0.23424590501225101</v>
      </c>
      <c r="AR11" s="17">
        <v>0.29840136492217201</v>
      </c>
      <c r="AS11" s="17"/>
      <c r="AT11" s="17">
        <v>0.210828519767743</v>
      </c>
      <c r="AU11" s="17">
        <v>0.30788264503601998</v>
      </c>
      <c r="AV11" s="17">
        <v>0.237673184142773</v>
      </c>
      <c r="AW11" s="17"/>
      <c r="AX11" s="17">
        <v>0.23964649063669699</v>
      </c>
      <c r="AY11" s="17">
        <v>0.26868096895545901</v>
      </c>
      <c r="AZ11" s="17"/>
      <c r="BA11" s="17">
        <v>0.25185872092586598</v>
      </c>
      <c r="BB11" s="17">
        <v>0.20584378963516201</v>
      </c>
      <c r="BC11" s="17">
        <v>0.27363739587762198</v>
      </c>
      <c r="BD11" s="17">
        <v>0.20120871842718699</v>
      </c>
      <c r="BE11" s="17">
        <v>0.374016517538382</v>
      </c>
      <c r="BF11" s="17"/>
      <c r="BG11" s="17">
        <v>0.21657820001324801</v>
      </c>
      <c r="BH11" s="17">
        <v>0.33024737359001</v>
      </c>
    </row>
    <row r="12" spans="2:60" x14ac:dyDescent="0.35">
      <c r="B12" s="18" t="s">
        <v>314</v>
      </c>
      <c r="C12" s="17">
        <v>0.31172081705410198</v>
      </c>
      <c r="D12" s="17">
        <v>0.29570246614349699</v>
      </c>
      <c r="E12" s="17">
        <v>0.32999340607854699</v>
      </c>
      <c r="F12" s="17"/>
      <c r="G12" s="17">
        <v>0.262232638585077</v>
      </c>
      <c r="H12" s="17">
        <v>0.33970040291746401</v>
      </c>
      <c r="I12" s="17">
        <v>0.29699782262812202</v>
      </c>
      <c r="J12" s="17">
        <v>0.32645006721897402</v>
      </c>
      <c r="K12" s="17">
        <v>0.29607456378962699</v>
      </c>
      <c r="L12" s="17">
        <v>0.329179579876338</v>
      </c>
      <c r="M12" s="17"/>
      <c r="N12" s="17">
        <v>0.25208558871501302</v>
      </c>
      <c r="O12" s="17">
        <v>0.31215361082037302</v>
      </c>
      <c r="P12" s="17">
        <v>0.35518955199532698</v>
      </c>
      <c r="Q12" s="17">
        <v>0.287484097437393</v>
      </c>
      <c r="R12" s="17">
        <v>0.33692943963003702</v>
      </c>
      <c r="S12" s="17"/>
      <c r="T12" s="17">
        <v>0.30812933788163399</v>
      </c>
      <c r="U12" s="17">
        <v>0.33187801769126002</v>
      </c>
      <c r="V12" s="17">
        <v>0.32108615875605201</v>
      </c>
      <c r="W12" s="17">
        <v>0.28182383644857401</v>
      </c>
      <c r="X12" s="17"/>
      <c r="Y12" s="17">
        <v>0.31666483388685401</v>
      </c>
      <c r="Z12" s="17">
        <v>0.32348551345474902</v>
      </c>
      <c r="AA12" s="17">
        <v>0.271848248735092</v>
      </c>
      <c r="AB12" s="17">
        <v>0.30370094501685702</v>
      </c>
      <c r="AC12" s="17">
        <v>0.18869987907549901</v>
      </c>
      <c r="AD12" s="17">
        <v>0.28629194395601698</v>
      </c>
      <c r="AE12" s="17"/>
      <c r="AF12" s="17">
        <v>0.32036817931857797</v>
      </c>
      <c r="AG12" s="17">
        <v>0.30184793350557398</v>
      </c>
      <c r="AH12" s="17"/>
      <c r="AI12" s="17">
        <v>0.230101533019409</v>
      </c>
      <c r="AJ12" s="17">
        <v>0.29832737461891101</v>
      </c>
      <c r="AK12" s="17">
        <v>0.26632579583365601</v>
      </c>
      <c r="AL12" s="17">
        <v>0.36307677914529501</v>
      </c>
      <c r="AM12" s="17">
        <v>0.34066950609393398</v>
      </c>
      <c r="AN12" s="17">
        <v>0.38465239421863501</v>
      </c>
      <c r="AO12" s="17">
        <v>0.24996031937655999</v>
      </c>
      <c r="AP12" s="17"/>
      <c r="AQ12" s="17">
        <v>0.36064217137722099</v>
      </c>
      <c r="AR12" s="17">
        <v>0.25741167728882303</v>
      </c>
      <c r="AS12" s="17"/>
      <c r="AT12" s="17">
        <v>0.35160910352667801</v>
      </c>
      <c r="AU12" s="17">
        <v>0.31737060780312598</v>
      </c>
      <c r="AV12" s="17">
        <v>0.29571706798237002</v>
      </c>
      <c r="AW12" s="17"/>
      <c r="AX12" s="17">
        <v>0.32992930763908601</v>
      </c>
      <c r="AY12" s="17">
        <v>0.30514353234917102</v>
      </c>
      <c r="AZ12" s="17"/>
      <c r="BA12" s="17">
        <v>0.24606900076614699</v>
      </c>
      <c r="BB12" s="17">
        <v>0.37551823672240497</v>
      </c>
      <c r="BC12" s="17">
        <v>0.369874453764234</v>
      </c>
      <c r="BD12" s="17">
        <v>0.29430046940389099</v>
      </c>
      <c r="BE12" s="17">
        <v>0.13342464428202699</v>
      </c>
      <c r="BF12" s="17"/>
      <c r="BG12" s="17">
        <v>0.34532018615691601</v>
      </c>
      <c r="BH12" s="17">
        <v>0.17417163130337701</v>
      </c>
    </row>
    <row r="13" spans="2:60" x14ac:dyDescent="0.35">
      <c r="B13" s="18" t="s">
        <v>315</v>
      </c>
      <c r="C13" s="17">
        <v>0.18547839781775699</v>
      </c>
      <c r="D13" s="17">
        <v>0.20665782693483301</v>
      </c>
      <c r="E13" s="17">
        <v>0.16508316121307801</v>
      </c>
      <c r="F13" s="17"/>
      <c r="G13" s="17">
        <v>0.25193317243267699</v>
      </c>
      <c r="H13" s="17">
        <v>0.21572992294653101</v>
      </c>
      <c r="I13" s="17">
        <v>0.22509704098936301</v>
      </c>
      <c r="J13" s="17">
        <v>0.17207733240872</v>
      </c>
      <c r="K13" s="17">
        <v>0.16161128822059201</v>
      </c>
      <c r="L13" s="17">
        <v>0.119085584064473</v>
      </c>
      <c r="M13" s="17"/>
      <c r="N13" s="17">
        <v>0.224701560144794</v>
      </c>
      <c r="O13" s="17">
        <v>0.20318895845281801</v>
      </c>
      <c r="P13" s="17">
        <v>0.15699391164885301</v>
      </c>
      <c r="Q13" s="17">
        <v>0.141425508976292</v>
      </c>
      <c r="R13" s="17">
        <v>0.209059826752059</v>
      </c>
      <c r="S13" s="17"/>
      <c r="T13" s="17">
        <v>0.24498829650288201</v>
      </c>
      <c r="U13" s="17">
        <v>0.190648354498717</v>
      </c>
      <c r="V13" s="17">
        <v>0.163591664971489</v>
      </c>
      <c r="W13" s="17">
        <v>0.17361561644100501</v>
      </c>
      <c r="X13" s="17"/>
      <c r="Y13" s="17">
        <v>0.230955467410104</v>
      </c>
      <c r="Z13" s="17">
        <v>0.15248844219646401</v>
      </c>
      <c r="AA13" s="17">
        <v>0.15893077423745999</v>
      </c>
      <c r="AB13" s="17">
        <v>0.15078665785437101</v>
      </c>
      <c r="AC13" s="17">
        <v>0.148005523400322</v>
      </c>
      <c r="AD13" s="17">
        <v>0.212018221156033</v>
      </c>
      <c r="AE13" s="17"/>
      <c r="AF13" s="17">
        <v>0.165775364859365</v>
      </c>
      <c r="AG13" s="17">
        <v>0.21452784049544199</v>
      </c>
      <c r="AH13" s="17"/>
      <c r="AI13" s="17">
        <v>0.200372735438235</v>
      </c>
      <c r="AJ13" s="17">
        <v>0.216588603657135</v>
      </c>
      <c r="AK13" s="17">
        <v>0.18260030606144301</v>
      </c>
      <c r="AL13" s="17">
        <v>0.14561430396734201</v>
      </c>
      <c r="AM13" s="17">
        <v>0.17783892037195301</v>
      </c>
      <c r="AN13" s="17">
        <v>0.17629994901210999</v>
      </c>
      <c r="AO13" s="17">
        <v>0.156378613749379</v>
      </c>
      <c r="AP13" s="17"/>
      <c r="AQ13" s="17">
        <v>0.232710907692982</v>
      </c>
      <c r="AR13" s="17">
        <v>0.13162977131208201</v>
      </c>
      <c r="AS13" s="17"/>
      <c r="AT13" s="17">
        <v>0.30034822483978801</v>
      </c>
      <c r="AU13" s="17">
        <v>0.15757550524120101</v>
      </c>
      <c r="AV13" s="17">
        <v>0.14985957118840401</v>
      </c>
      <c r="AW13" s="17"/>
      <c r="AX13" s="17">
        <v>0.21417221802579001</v>
      </c>
      <c r="AY13" s="17">
        <v>0.17511359443663799</v>
      </c>
      <c r="AZ13" s="17"/>
      <c r="BA13" s="17">
        <v>0.33306924018804601</v>
      </c>
      <c r="BB13" s="17">
        <v>0.23535806368433701</v>
      </c>
      <c r="BC13" s="17">
        <v>0.18292271627186399</v>
      </c>
      <c r="BD13" s="17">
        <v>0.23027114062243501</v>
      </c>
      <c r="BE13" s="17">
        <v>1.6955599896590502E-2</v>
      </c>
      <c r="BF13" s="17"/>
      <c r="BG13" s="17">
        <v>0.25815222718074798</v>
      </c>
      <c r="BH13" s="17">
        <v>7.0984634792442894E-2</v>
      </c>
    </row>
    <row r="14" spans="2:60" x14ac:dyDescent="0.35">
      <c r="B14" s="18" t="s">
        <v>114</v>
      </c>
      <c r="C14" s="17">
        <v>6.0075943926650999E-2</v>
      </c>
      <c r="D14" s="17">
        <v>3.02890619149912E-2</v>
      </c>
      <c r="E14" s="17">
        <v>8.3835819928951602E-2</v>
      </c>
      <c r="F14" s="17"/>
      <c r="G14" s="17">
        <v>7.5771691857712306E-2</v>
      </c>
      <c r="H14" s="17">
        <v>4.28728606844535E-2</v>
      </c>
      <c r="I14" s="17">
        <v>5.7075807827884399E-2</v>
      </c>
      <c r="J14" s="17">
        <v>8.3113599937725505E-2</v>
      </c>
      <c r="K14" s="17">
        <v>6.4712265882525197E-2</v>
      </c>
      <c r="L14" s="17">
        <v>4.6998474031750899E-2</v>
      </c>
      <c r="M14" s="17"/>
      <c r="N14" s="17">
        <v>8.7136496747114905E-2</v>
      </c>
      <c r="O14" s="17">
        <v>7.2852208189733397E-2</v>
      </c>
      <c r="P14" s="17">
        <v>3.8474427025669902E-2</v>
      </c>
      <c r="Q14" s="17">
        <v>4.2107709093960902E-2</v>
      </c>
      <c r="R14" s="17">
        <v>2.7767654616961499E-2</v>
      </c>
      <c r="S14" s="17"/>
      <c r="T14" s="17">
        <v>4.6748207044807401E-2</v>
      </c>
      <c r="U14" s="17">
        <v>4.5992562313720897E-2</v>
      </c>
      <c r="V14" s="17">
        <v>7.1403033965987003E-2</v>
      </c>
      <c r="W14" s="17">
        <v>6.3729631551093305E-2</v>
      </c>
      <c r="X14" s="17"/>
      <c r="Y14" s="17">
        <v>6.9145325509076899E-2</v>
      </c>
      <c r="Z14" s="17">
        <v>5.3776811661636302E-2</v>
      </c>
      <c r="AA14" s="17">
        <v>0.11869670723362601</v>
      </c>
      <c r="AB14" s="17">
        <v>3.1754078602951902E-2</v>
      </c>
      <c r="AC14" s="17">
        <v>0</v>
      </c>
      <c r="AD14" s="17">
        <v>6.5106105717809698E-2</v>
      </c>
      <c r="AE14" s="17"/>
      <c r="AF14" s="17">
        <v>5.4153979783042899E-2</v>
      </c>
      <c r="AG14" s="17">
        <v>6.25210292432134E-2</v>
      </c>
      <c r="AH14" s="17"/>
      <c r="AI14" s="17">
        <v>0.15624427034799901</v>
      </c>
      <c r="AJ14" s="17">
        <v>7.1348831398706694E-2</v>
      </c>
      <c r="AK14" s="17">
        <v>7.9079418390334097E-2</v>
      </c>
      <c r="AL14" s="17">
        <v>5.9765422024114598E-2</v>
      </c>
      <c r="AM14" s="17">
        <v>2.4358094420247799E-2</v>
      </c>
      <c r="AN14" s="17">
        <v>2.1279054064297101E-2</v>
      </c>
      <c r="AO14" s="17">
        <v>3.9488840751356599E-2</v>
      </c>
      <c r="AP14" s="17"/>
      <c r="AQ14" s="17">
        <v>5.0278609392794597E-2</v>
      </c>
      <c r="AR14" s="17">
        <v>4.5983447465358901E-2</v>
      </c>
      <c r="AS14" s="17"/>
      <c r="AT14" s="17">
        <v>2.9984701604509601E-2</v>
      </c>
      <c r="AU14" s="17">
        <v>6.5966582308699603E-2</v>
      </c>
      <c r="AV14" s="17">
        <v>3.9951025075275398E-2</v>
      </c>
      <c r="AW14" s="17"/>
      <c r="AX14" s="17">
        <v>4.9191423148951897E-2</v>
      </c>
      <c r="AY14" s="17">
        <v>6.4007658732857797E-2</v>
      </c>
      <c r="AZ14" s="17"/>
      <c r="BA14" s="17">
        <v>4.3122193076411297E-2</v>
      </c>
      <c r="BB14" s="17">
        <v>2.4733342601358399E-2</v>
      </c>
      <c r="BC14" s="17">
        <v>3.43821784084406E-2</v>
      </c>
      <c r="BD14" s="17">
        <v>3.8102665215588201E-2</v>
      </c>
      <c r="BE14" s="17">
        <v>6.5331628722188395E-2</v>
      </c>
      <c r="BF14" s="17"/>
      <c r="BG14" s="17">
        <v>2.9023112505249499E-2</v>
      </c>
      <c r="BH14" s="17">
        <v>5.8435016246275298E-2</v>
      </c>
    </row>
    <row r="15" spans="2:60" x14ac:dyDescent="0.35">
      <c r="B15" s="18" t="s">
        <v>316</v>
      </c>
      <c r="C15" s="21">
        <v>0.18174861530643199</v>
      </c>
      <c r="D15" s="21">
        <v>0.21575592837136301</v>
      </c>
      <c r="E15" s="21">
        <v>0.148382517709613</v>
      </c>
      <c r="F15" s="21"/>
      <c r="G15" s="21">
        <v>0.195213709663246</v>
      </c>
      <c r="H15" s="21">
        <v>0.148979895696736</v>
      </c>
      <c r="I15" s="21">
        <v>0.18402223367040199</v>
      </c>
      <c r="J15" s="21">
        <v>0.13170695727880699</v>
      </c>
      <c r="K15" s="21">
        <v>0.201535219788327</v>
      </c>
      <c r="L15" s="21">
        <v>0.222374904945847</v>
      </c>
      <c r="M15" s="21"/>
      <c r="N15" s="21">
        <v>0.15830179675491099</v>
      </c>
      <c r="O15" s="21">
        <v>0.158598234917189</v>
      </c>
      <c r="P15" s="21">
        <v>0.18743436625976001</v>
      </c>
      <c r="Q15" s="21">
        <v>0.23542106178782299</v>
      </c>
      <c r="R15" s="21">
        <v>0.208212332111024</v>
      </c>
      <c r="S15" s="21"/>
      <c r="T15" s="21">
        <v>0.16999992019280899</v>
      </c>
      <c r="U15" s="21">
        <v>0.17824999856679599</v>
      </c>
      <c r="V15" s="21">
        <v>0.182106487809961</v>
      </c>
      <c r="W15" s="21">
        <v>0.192560046371164</v>
      </c>
      <c r="X15" s="21"/>
      <c r="Y15" s="21">
        <v>0.14415951869191401</v>
      </c>
      <c r="Z15" s="21">
        <v>0.21344794682704801</v>
      </c>
      <c r="AA15" s="21">
        <v>0.16372604024728599</v>
      </c>
      <c r="AB15" s="21">
        <v>0.180462288574083</v>
      </c>
      <c r="AC15" s="21">
        <v>0.32668477855484401</v>
      </c>
      <c r="AD15" s="21">
        <v>0.172669749209339</v>
      </c>
      <c r="AE15" s="21"/>
      <c r="AF15" s="21">
        <v>0.18432320778132</v>
      </c>
      <c r="AG15" s="21">
        <v>0.17963369049768499</v>
      </c>
      <c r="AH15" s="21"/>
      <c r="AI15" s="21">
        <v>0.15894414349200001</v>
      </c>
      <c r="AJ15" s="21">
        <v>0.16003860472856599</v>
      </c>
      <c r="AK15" s="21">
        <v>0.18762366214138301</v>
      </c>
      <c r="AL15" s="21">
        <v>0.15411682403273999</v>
      </c>
      <c r="AM15" s="21">
        <v>0.21383759995833601</v>
      </c>
      <c r="AN15" s="21">
        <v>0.14425166602504999</v>
      </c>
      <c r="AO15" s="21">
        <v>0.329661934255565</v>
      </c>
      <c r="AP15" s="21"/>
      <c r="AQ15" s="21">
        <v>0.122122406524751</v>
      </c>
      <c r="AR15" s="21">
        <v>0.266573739011564</v>
      </c>
      <c r="AS15" s="21"/>
      <c r="AT15" s="21">
        <v>0.107229450261281</v>
      </c>
      <c r="AU15" s="21">
        <v>0.151204659610954</v>
      </c>
      <c r="AV15" s="21">
        <v>0.27679915161117702</v>
      </c>
      <c r="AW15" s="21"/>
      <c r="AX15" s="21">
        <v>0.16706056054947499</v>
      </c>
      <c r="AY15" s="21">
        <v>0.18705424552587399</v>
      </c>
      <c r="AZ15" s="21"/>
      <c r="BA15" s="21">
        <v>0.125880845043529</v>
      </c>
      <c r="BB15" s="21">
        <v>0.158546567356737</v>
      </c>
      <c r="BC15" s="21">
        <v>0.13918325567783901</v>
      </c>
      <c r="BD15" s="21">
        <v>0.23611700633089899</v>
      </c>
      <c r="BE15" s="21">
        <v>0.41027160956081299</v>
      </c>
      <c r="BF15" s="21"/>
      <c r="BG15" s="21">
        <v>0.150926274143838</v>
      </c>
      <c r="BH15" s="21">
        <v>0.36616134406789502</v>
      </c>
    </row>
    <row r="16" spans="2:60" x14ac:dyDescent="0.35">
      <c r="B16" s="18" t="s">
        <v>317</v>
      </c>
      <c r="C16" s="21">
        <v>0.49719921487185897</v>
      </c>
      <c r="D16" s="21">
        <v>0.50236029307832997</v>
      </c>
      <c r="E16" s="21">
        <v>0.49507656729162502</v>
      </c>
      <c r="F16" s="21"/>
      <c r="G16" s="21">
        <v>0.51416581101775405</v>
      </c>
      <c r="H16" s="21">
        <v>0.55543032586399499</v>
      </c>
      <c r="I16" s="21">
        <v>0.52209486361748603</v>
      </c>
      <c r="J16" s="21">
        <v>0.49852739962769399</v>
      </c>
      <c r="K16" s="21">
        <v>0.457685852010219</v>
      </c>
      <c r="L16" s="21">
        <v>0.44826516394081201</v>
      </c>
      <c r="M16" s="21"/>
      <c r="N16" s="21">
        <v>0.476787148859806</v>
      </c>
      <c r="O16" s="21">
        <v>0.515342569273191</v>
      </c>
      <c r="P16" s="21">
        <v>0.51218346364417999</v>
      </c>
      <c r="Q16" s="21">
        <v>0.42890960641368497</v>
      </c>
      <c r="R16" s="21">
        <v>0.54598926638209599</v>
      </c>
      <c r="S16" s="21"/>
      <c r="T16" s="21">
        <v>0.553117634384516</v>
      </c>
      <c r="U16" s="21">
        <v>0.522526372189977</v>
      </c>
      <c r="V16" s="21">
        <v>0.48467782372754098</v>
      </c>
      <c r="W16" s="21">
        <v>0.45543945288957799</v>
      </c>
      <c r="X16" s="21"/>
      <c r="Y16" s="21">
        <v>0.54762030129695805</v>
      </c>
      <c r="Z16" s="21">
        <v>0.47597395565121198</v>
      </c>
      <c r="AA16" s="21">
        <v>0.43077902297255299</v>
      </c>
      <c r="AB16" s="21">
        <v>0.45448760287122802</v>
      </c>
      <c r="AC16" s="21">
        <v>0.33670540247582098</v>
      </c>
      <c r="AD16" s="21">
        <v>0.49831016511205001</v>
      </c>
      <c r="AE16" s="21"/>
      <c r="AF16" s="21">
        <v>0.48614354417794298</v>
      </c>
      <c r="AG16" s="21">
        <v>0.51637577400101597</v>
      </c>
      <c r="AH16" s="21"/>
      <c r="AI16" s="21">
        <v>0.43047426845764403</v>
      </c>
      <c r="AJ16" s="21">
        <v>0.51491597827604596</v>
      </c>
      <c r="AK16" s="21">
        <v>0.44892610189509902</v>
      </c>
      <c r="AL16" s="21">
        <v>0.508691083112637</v>
      </c>
      <c r="AM16" s="21">
        <v>0.51850842646588702</v>
      </c>
      <c r="AN16" s="21">
        <v>0.56095234323074505</v>
      </c>
      <c r="AO16" s="21">
        <v>0.406338933125938</v>
      </c>
      <c r="AP16" s="21"/>
      <c r="AQ16" s="21">
        <v>0.59335307907020296</v>
      </c>
      <c r="AR16" s="21">
        <v>0.389041448600905</v>
      </c>
      <c r="AS16" s="21"/>
      <c r="AT16" s="21">
        <v>0.65195732836646603</v>
      </c>
      <c r="AU16" s="21">
        <v>0.47494611304432599</v>
      </c>
      <c r="AV16" s="21">
        <v>0.445576639170774</v>
      </c>
      <c r="AW16" s="21"/>
      <c r="AX16" s="21">
        <v>0.54410152566487502</v>
      </c>
      <c r="AY16" s="21">
        <v>0.48025712678580901</v>
      </c>
      <c r="AZ16" s="21"/>
      <c r="BA16" s="21">
        <v>0.57913824095419297</v>
      </c>
      <c r="BB16" s="21">
        <v>0.61087630040674201</v>
      </c>
      <c r="BC16" s="21">
        <v>0.55279717003609796</v>
      </c>
      <c r="BD16" s="21">
        <v>0.52457161002632502</v>
      </c>
      <c r="BE16" s="21">
        <v>0.15038024417861701</v>
      </c>
      <c r="BF16" s="21"/>
      <c r="BG16" s="21">
        <v>0.60347241333766399</v>
      </c>
      <c r="BH16" s="21">
        <v>0.24515626609582</v>
      </c>
    </row>
    <row r="17" spans="2:60" x14ac:dyDescent="0.35">
      <c r="B17" s="18" t="s">
        <v>318</v>
      </c>
      <c r="C17" s="22">
        <v>0.31545059956542698</v>
      </c>
      <c r="D17" s="22">
        <v>0.28660436470696699</v>
      </c>
      <c r="E17" s="22">
        <v>0.346694049582012</v>
      </c>
      <c r="F17" s="22"/>
      <c r="G17" s="22">
        <v>0.31895210135450702</v>
      </c>
      <c r="H17" s="22">
        <v>0.40645043016725901</v>
      </c>
      <c r="I17" s="22">
        <v>0.33807262994708298</v>
      </c>
      <c r="J17" s="22">
        <v>0.366820442348887</v>
      </c>
      <c r="K17" s="22">
        <v>0.25615063222189199</v>
      </c>
      <c r="L17" s="22">
        <v>0.22589025899496501</v>
      </c>
      <c r="M17" s="22"/>
      <c r="N17" s="22">
        <v>0.31848535210489498</v>
      </c>
      <c r="O17" s="22">
        <v>0.356744334356002</v>
      </c>
      <c r="P17" s="22">
        <v>0.32474909738441998</v>
      </c>
      <c r="Q17" s="22">
        <v>0.19348854462586099</v>
      </c>
      <c r="R17" s="22">
        <v>0.33777693427107203</v>
      </c>
      <c r="S17" s="22"/>
      <c r="T17" s="22">
        <v>0.38311771419170698</v>
      </c>
      <c r="U17" s="22">
        <v>0.34427637362318098</v>
      </c>
      <c r="V17" s="22">
        <v>0.30257133591758001</v>
      </c>
      <c r="W17" s="22">
        <v>0.26287940651841402</v>
      </c>
      <c r="X17" s="22"/>
      <c r="Y17" s="22">
        <v>0.40346078260504398</v>
      </c>
      <c r="Z17" s="22">
        <v>0.26252600882416499</v>
      </c>
      <c r="AA17" s="22">
        <v>0.26705298272526701</v>
      </c>
      <c r="AB17" s="22">
        <v>0.274025314297145</v>
      </c>
      <c r="AC17" s="22">
        <v>1.0020623920976199E-2</v>
      </c>
      <c r="AD17" s="22">
        <v>0.32564041590271098</v>
      </c>
      <c r="AE17" s="22"/>
      <c r="AF17" s="22">
        <v>0.30182033639662198</v>
      </c>
      <c r="AG17" s="22">
        <v>0.33674208350333101</v>
      </c>
      <c r="AH17" s="22"/>
      <c r="AI17" s="22">
        <v>0.27153012496564399</v>
      </c>
      <c r="AJ17" s="22">
        <v>0.35487737354748</v>
      </c>
      <c r="AK17" s="22">
        <v>0.26130243975371598</v>
      </c>
      <c r="AL17" s="22">
        <v>0.35457425907989698</v>
      </c>
      <c r="AM17" s="22">
        <v>0.30467082650755101</v>
      </c>
      <c r="AN17" s="22">
        <v>0.41670067720569498</v>
      </c>
      <c r="AO17" s="22">
        <v>7.66769988703737E-2</v>
      </c>
      <c r="AP17" s="22"/>
      <c r="AQ17" s="22">
        <v>0.47123067254545198</v>
      </c>
      <c r="AR17" s="22">
        <v>0.122467709589341</v>
      </c>
      <c r="AS17" s="22"/>
      <c r="AT17" s="22">
        <v>0.54472787810518497</v>
      </c>
      <c r="AU17" s="22">
        <v>0.32374145343337202</v>
      </c>
      <c r="AV17" s="22">
        <v>0.16877748755959601</v>
      </c>
      <c r="AW17" s="22"/>
      <c r="AX17" s="22">
        <v>0.37704096511539997</v>
      </c>
      <c r="AY17" s="22">
        <v>0.29320288125993499</v>
      </c>
      <c r="AZ17" s="22"/>
      <c r="BA17" s="22">
        <v>0.453257395910664</v>
      </c>
      <c r="BB17" s="22">
        <v>0.45232973305000501</v>
      </c>
      <c r="BC17" s="22">
        <v>0.413613914358259</v>
      </c>
      <c r="BD17" s="22">
        <v>0.28845460369542603</v>
      </c>
      <c r="BE17" s="22">
        <v>-0.25989136538219598</v>
      </c>
      <c r="BF17" s="22"/>
      <c r="BG17" s="22">
        <v>0.45254613919382602</v>
      </c>
      <c r="BH17" s="22">
        <v>-0.12100507797207501</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321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311</v>
      </c>
      <c r="C9" s="17">
        <v>5.9740444711824901E-2</v>
      </c>
      <c r="D9" s="17">
        <v>7.3903263928103299E-2</v>
      </c>
      <c r="E9" s="17">
        <v>4.4663279626396803E-2</v>
      </c>
      <c r="F9" s="17"/>
      <c r="G9" s="17">
        <v>7.82719310333648E-2</v>
      </c>
      <c r="H9" s="17">
        <v>5.7481370682296001E-2</v>
      </c>
      <c r="I9" s="17">
        <v>6.0781057660698502E-2</v>
      </c>
      <c r="J9" s="17">
        <v>4.8675369258302202E-2</v>
      </c>
      <c r="K9" s="17">
        <v>5.4122246246282701E-2</v>
      </c>
      <c r="L9" s="17">
        <v>6.2943918646699196E-2</v>
      </c>
      <c r="M9" s="17"/>
      <c r="N9" s="17">
        <v>7.2060280794382398E-2</v>
      </c>
      <c r="O9" s="17">
        <v>5.0836764168677703E-2</v>
      </c>
      <c r="P9" s="17">
        <v>6.0893268181954001E-2</v>
      </c>
      <c r="Q9" s="17">
        <v>3.8664834166328099E-2</v>
      </c>
      <c r="R9" s="17">
        <v>7.4556834158920504E-2</v>
      </c>
      <c r="S9" s="17"/>
      <c r="T9" s="17">
        <v>6.8357669684122199E-2</v>
      </c>
      <c r="U9" s="17">
        <v>4.8782186709777797E-2</v>
      </c>
      <c r="V9" s="17">
        <v>5.9619067181659602E-2</v>
      </c>
      <c r="W9" s="17">
        <v>6.3342411447173702E-2</v>
      </c>
      <c r="X9" s="17"/>
      <c r="Y9" s="17">
        <v>6.0982380675644203E-2</v>
      </c>
      <c r="Z9" s="17">
        <v>5.7197218020947203E-2</v>
      </c>
      <c r="AA9" s="17">
        <v>8.9419330613191905E-2</v>
      </c>
      <c r="AB9" s="17">
        <v>7.1309187787814102E-2</v>
      </c>
      <c r="AC9" s="17">
        <v>0</v>
      </c>
      <c r="AD9" s="17">
        <v>5.0747431681955002E-2</v>
      </c>
      <c r="AE9" s="17"/>
      <c r="AF9" s="17">
        <v>5.60126041514033E-2</v>
      </c>
      <c r="AG9" s="17">
        <v>6.6152129733285006E-2</v>
      </c>
      <c r="AH9" s="17"/>
      <c r="AI9" s="17">
        <v>6.1721180618786099E-2</v>
      </c>
      <c r="AJ9" s="17">
        <v>5.5456102519458997E-2</v>
      </c>
      <c r="AK9" s="17">
        <v>6.4437408327864695E-2</v>
      </c>
      <c r="AL9" s="17">
        <v>7.6047249941688794E-2</v>
      </c>
      <c r="AM9" s="17">
        <v>5.8787759615790802E-2</v>
      </c>
      <c r="AN9" s="17">
        <v>4.0496352323922E-2</v>
      </c>
      <c r="AO9" s="17">
        <v>6.5230855838177698E-2</v>
      </c>
      <c r="AP9" s="17"/>
      <c r="AQ9" s="17">
        <v>3.6537238619682E-2</v>
      </c>
      <c r="AR9" s="17">
        <v>8.4252496924630396E-2</v>
      </c>
      <c r="AS9" s="17"/>
      <c r="AT9" s="17">
        <v>4.0491759502923497E-2</v>
      </c>
      <c r="AU9" s="17">
        <v>5.44579627252504E-2</v>
      </c>
      <c r="AV9" s="17">
        <v>8.2429113198022999E-2</v>
      </c>
      <c r="AW9" s="17"/>
      <c r="AX9" s="17">
        <v>5.2587599862043997E-2</v>
      </c>
      <c r="AY9" s="17">
        <v>6.2324200724308602E-2</v>
      </c>
      <c r="AZ9" s="17"/>
      <c r="BA9" s="17">
        <v>6.14006997686583E-2</v>
      </c>
      <c r="BB9" s="17">
        <v>6.1746662278885103E-2</v>
      </c>
      <c r="BC9" s="17">
        <v>3.7795473941549598E-2</v>
      </c>
      <c r="BD9" s="17">
        <v>6.0178615139880001E-2</v>
      </c>
      <c r="BE9" s="17">
        <v>0.13957463136529799</v>
      </c>
      <c r="BF9" s="17"/>
      <c r="BG9" s="17">
        <v>6.1665955789577398E-2</v>
      </c>
      <c r="BH9" s="17">
        <v>0.119465031677257</v>
      </c>
    </row>
    <row r="10" spans="2:60" x14ac:dyDescent="0.35">
      <c r="B10" s="18" t="s">
        <v>312</v>
      </c>
      <c r="C10" s="17">
        <v>5.0216726930193203E-2</v>
      </c>
      <c r="D10" s="17">
        <v>6.1044005080453899E-2</v>
      </c>
      <c r="E10" s="17">
        <v>4.0083463352306399E-2</v>
      </c>
      <c r="F10" s="17"/>
      <c r="G10" s="17">
        <v>4.6219979777956097E-2</v>
      </c>
      <c r="H10" s="17">
        <v>6.0930378658503703E-2</v>
      </c>
      <c r="I10" s="17">
        <v>7.1638573079172096E-2</v>
      </c>
      <c r="J10" s="17">
        <v>4.6072704372892598E-2</v>
      </c>
      <c r="K10" s="17">
        <v>4.9383771208918702E-2</v>
      </c>
      <c r="L10" s="17">
        <v>3.0317814955849499E-2</v>
      </c>
      <c r="M10" s="17"/>
      <c r="N10" s="17">
        <v>4.4712604347876703E-2</v>
      </c>
      <c r="O10" s="17">
        <v>3.4806358657147499E-2</v>
      </c>
      <c r="P10" s="17">
        <v>4.33834572998145E-2</v>
      </c>
      <c r="Q10" s="17">
        <v>8.1816885408216897E-2</v>
      </c>
      <c r="R10" s="17">
        <v>7.8516624680184097E-2</v>
      </c>
      <c r="S10" s="17"/>
      <c r="T10" s="17">
        <v>3.7191431577876098E-2</v>
      </c>
      <c r="U10" s="17">
        <v>5.7293569430068102E-2</v>
      </c>
      <c r="V10" s="17">
        <v>4.1780875371766397E-2</v>
      </c>
      <c r="W10" s="17">
        <v>6.6754463752541404E-2</v>
      </c>
      <c r="X10" s="17"/>
      <c r="Y10" s="17">
        <v>4.7112992887793699E-2</v>
      </c>
      <c r="Z10" s="17">
        <v>5.6913736685369497E-2</v>
      </c>
      <c r="AA10" s="17">
        <v>3.9103579261916099E-2</v>
      </c>
      <c r="AB10" s="17">
        <v>6.08185781655518E-2</v>
      </c>
      <c r="AC10" s="17">
        <v>0.103243995020429</v>
      </c>
      <c r="AD10" s="17">
        <v>2.6244504825679499E-2</v>
      </c>
      <c r="AE10" s="17"/>
      <c r="AF10" s="17">
        <v>5.1878857870865297E-2</v>
      </c>
      <c r="AG10" s="17">
        <v>4.6510985848486501E-2</v>
      </c>
      <c r="AH10" s="17"/>
      <c r="AI10" s="17">
        <v>3.8601188125301902E-2</v>
      </c>
      <c r="AJ10" s="17">
        <v>5.4393665916265099E-2</v>
      </c>
      <c r="AK10" s="17">
        <v>3.6423770366935497E-2</v>
      </c>
      <c r="AL10" s="17">
        <v>3.9457619746043802E-2</v>
      </c>
      <c r="AM10" s="17">
        <v>5.7324923178008698E-2</v>
      </c>
      <c r="AN10" s="17">
        <v>6.6282425337811604E-2</v>
      </c>
      <c r="AO10" s="17">
        <v>6.6795798283407801E-2</v>
      </c>
      <c r="AP10" s="17"/>
      <c r="AQ10" s="17">
        <v>3.50851931195525E-2</v>
      </c>
      <c r="AR10" s="17">
        <v>6.8125831184022004E-2</v>
      </c>
      <c r="AS10" s="17"/>
      <c r="AT10" s="17">
        <v>2.80578756733675E-2</v>
      </c>
      <c r="AU10" s="17">
        <v>3.5678590992847002E-2</v>
      </c>
      <c r="AV10" s="17">
        <v>8.8538433898865398E-2</v>
      </c>
      <c r="AW10" s="17"/>
      <c r="AX10" s="17">
        <v>5.2521426131793003E-2</v>
      </c>
      <c r="AY10" s="17">
        <v>4.93842217460101E-2</v>
      </c>
      <c r="AZ10" s="17"/>
      <c r="BA10" s="17">
        <v>5.9614612082048699E-2</v>
      </c>
      <c r="BB10" s="17">
        <v>5.7430925987318103E-2</v>
      </c>
      <c r="BC10" s="17">
        <v>2.8186607806691199E-2</v>
      </c>
      <c r="BD10" s="17">
        <v>9.1568207703753901E-2</v>
      </c>
      <c r="BE10" s="17">
        <v>7.0426367959566194E-2</v>
      </c>
      <c r="BF10" s="17"/>
      <c r="BG10" s="17">
        <v>5.7940338519734298E-2</v>
      </c>
      <c r="BH10" s="17">
        <v>7.5781220181839595E-2</v>
      </c>
    </row>
    <row r="11" spans="2:60" x14ac:dyDescent="0.35">
      <c r="B11" s="18" t="s">
        <v>313</v>
      </c>
      <c r="C11" s="17">
        <v>0.16325292240841399</v>
      </c>
      <c r="D11" s="17">
        <v>0.166981229257359</v>
      </c>
      <c r="E11" s="17">
        <v>0.16225933895675401</v>
      </c>
      <c r="F11" s="17"/>
      <c r="G11" s="17">
        <v>0.16090702000145499</v>
      </c>
      <c r="H11" s="17">
        <v>0.17741997377730501</v>
      </c>
      <c r="I11" s="17">
        <v>0.153535966602455</v>
      </c>
      <c r="J11" s="17">
        <v>0.206683913210502</v>
      </c>
      <c r="K11" s="17">
        <v>0.16694645793177401</v>
      </c>
      <c r="L11" s="17">
        <v>0.124434823237023</v>
      </c>
      <c r="M11" s="17"/>
      <c r="N11" s="17">
        <v>0.18197986096813901</v>
      </c>
      <c r="O11" s="17">
        <v>0.149259580853771</v>
      </c>
      <c r="P11" s="17">
        <v>0.18098809699683899</v>
      </c>
      <c r="Q11" s="17">
        <v>0.15276539878563899</v>
      </c>
      <c r="R11" s="17">
        <v>0.130404688007799</v>
      </c>
      <c r="S11" s="17"/>
      <c r="T11" s="17">
        <v>0.15398088549607999</v>
      </c>
      <c r="U11" s="17">
        <v>0.15899037250718001</v>
      </c>
      <c r="V11" s="17">
        <v>0.168044992616003</v>
      </c>
      <c r="W11" s="17">
        <v>0.16590415790580801</v>
      </c>
      <c r="X11" s="17"/>
      <c r="Y11" s="17">
        <v>0.13675991944768301</v>
      </c>
      <c r="Z11" s="17">
        <v>0.180880307986199</v>
      </c>
      <c r="AA11" s="17">
        <v>0.11569028811601099</v>
      </c>
      <c r="AB11" s="17">
        <v>0.18567990423060099</v>
      </c>
      <c r="AC11" s="17">
        <v>0.12772326925321301</v>
      </c>
      <c r="AD11" s="17">
        <v>0.177045943009355</v>
      </c>
      <c r="AE11" s="17"/>
      <c r="AF11" s="17">
        <v>0.17227895628239501</v>
      </c>
      <c r="AG11" s="17">
        <v>0.152536015870402</v>
      </c>
      <c r="AH11" s="17"/>
      <c r="AI11" s="17">
        <v>0.17337197785222999</v>
      </c>
      <c r="AJ11" s="17">
        <v>0.203353517634596</v>
      </c>
      <c r="AK11" s="17">
        <v>0.17541844687241401</v>
      </c>
      <c r="AL11" s="17">
        <v>0.170294717094434</v>
      </c>
      <c r="AM11" s="17">
        <v>0.14047584810650701</v>
      </c>
      <c r="AN11" s="17">
        <v>9.0824125719486407E-2</v>
      </c>
      <c r="AO11" s="17">
        <v>0.11485921384452701</v>
      </c>
      <c r="AP11" s="17"/>
      <c r="AQ11" s="17">
        <v>9.3931393160194096E-2</v>
      </c>
      <c r="AR11" s="17">
        <v>0.233410405674288</v>
      </c>
      <c r="AS11" s="17"/>
      <c r="AT11" s="17">
        <v>5.54080256024388E-2</v>
      </c>
      <c r="AU11" s="17">
        <v>0.18033591905558699</v>
      </c>
      <c r="AV11" s="17">
        <v>0.219301478637629</v>
      </c>
      <c r="AW11" s="17"/>
      <c r="AX11" s="17">
        <v>0.15063217990609301</v>
      </c>
      <c r="AY11" s="17">
        <v>0.167811796535731</v>
      </c>
      <c r="AZ11" s="17"/>
      <c r="BA11" s="17">
        <v>0.12858870064171299</v>
      </c>
      <c r="BB11" s="17">
        <v>0.108355752111628</v>
      </c>
      <c r="BC11" s="17">
        <v>0.12066880399504</v>
      </c>
      <c r="BD11" s="17">
        <v>0.15776953654974801</v>
      </c>
      <c r="BE11" s="17">
        <v>0.37275030146178501</v>
      </c>
      <c r="BF11" s="17"/>
      <c r="BG11" s="17">
        <v>0.113075715101652</v>
      </c>
      <c r="BH11" s="17">
        <v>0.31829949487804199</v>
      </c>
    </row>
    <row r="12" spans="2:60" x14ac:dyDescent="0.35">
      <c r="B12" s="18" t="s">
        <v>314</v>
      </c>
      <c r="C12" s="17">
        <v>0.30159871825963902</v>
      </c>
      <c r="D12" s="17">
        <v>0.31098616832979997</v>
      </c>
      <c r="E12" s="17">
        <v>0.29608239154715399</v>
      </c>
      <c r="F12" s="17"/>
      <c r="G12" s="17">
        <v>0.25917650156300498</v>
      </c>
      <c r="H12" s="17">
        <v>0.30434906550368901</v>
      </c>
      <c r="I12" s="17">
        <v>0.25211974849560498</v>
      </c>
      <c r="J12" s="17">
        <v>0.28303130570002499</v>
      </c>
      <c r="K12" s="17">
        <v>0.33109596784506501</v>
      </c>
      <c r="L12" s="17">
        <v>0.35344090136872403</v>
      </c>
      <c r="M12" s="17"/>
      <c r="N12" s="17">
        <v>0.25623249300927198</v>
      </c>
      <c r="O12" s="17">
        <v>0.280014412658875</v>
      </c>
      <c r="P12" s="17">
        <v>0.322213289473748</v>
      </c>
      <c r="Q12" s="17">
        <v>0.37631435872486002</v>
      </c>
      <c r="R12" s="17">
        <v>0.29369405352214101</v>
      </c>
      <c r="S12" s="17"/>
      <c r="T12" s="17">
        <v>0.30855676323680498</v>
      </c>
      <c r="U12" s="17">
        <v>0.33086809801344802</v>
      </c>
      <c r="V12" s="17">
        <v>0.29635787486590698</v>
      </c>
      <c r="W12" s="17">
        <v>0.27956711279833002</v>
      </c>
      <c r="X12" s="17"/>
      <c r="Y12" s="17">
        <v>0.28924879392344599</v>
      </c>
      <c r="Z12" s="17">
        <v>0.32023549100033</v>
      </c>
      <c r="AA12" s="17">
        <v>0.28714449232984701</v>
      </c>
      <c r="AB12" s="17">
        <v>0.29676254436008798</v>
      </c>
      <c r="AC12" s="17">
        <v>0.175971909709559</v>
      </c>
      <c r="AD12" s="17">
        <v>0.29044447308197402</v>
      </c>
      <c r="AE12" s="17"/>
      <c r="AF12" s="17">
        <v>0.32179251455894098</v>
      </c>
      <c r="AG12" s="17">
        <v>0.27571528606587797</v>
      </c>
      <c r="AH12" s="17"/>
      <c r="AI12" s="17">
        <v>0.26957220371845397</v>
      </c>
      <c r="AJ12" s="17">
        <v>0.27257630716235998</v>
      </c>
      <c r="AK12" s="17">
        <v>0.30206625999369002</v>
      </c>
      <c r="AL12" s="17">
        <v>0.28846785552335302</v>
      </c>
      <c r="AM12" s="17">
        <v>0.32516781514933601</v>
      </c>
      <c r="AN12" s="17">
        <v>0.336837485167647</v>
      </c>
      <c r="AO12" s="17">
        <v>0.355531449831686</v>
      </c>
      <c r="AP12" s="17"/>
      <c r="AQ12" s="17">
        <v>0.29475033071672901</v>
      </c>
      <c r="AR12" s="17">
        <v>0.33387183520421099</v>
      </c>
      <c r="AS12" s="17"/>
      <c r="AT12" s="17">
        <v>0.25226628971373799</v>
      </c>
      <c r="AU12" s="17">
        <v>0.34003547713007698</v>
      </c>
      <c r="AV12" s="17">
        <v>0.30159958397227299</v>
      </c>
      <c r="AW12" s="17"/>
      <c r="AX12" s="17">
        <v>0.31461384734401698</v>
      </c>
      <c r="AY12" s="17">
        <v>0.29689738351363998</v>
      </c>
      <c r="AZ12" s="17"/>
      <c r="BA12" s="17">
        <v>0.335459096299208</v>
      </c>
      <c r="BB12" s="17">
        <v>0.299070984315712</v>
      </c>
      <c r="BC12" s="17">
        <v>0.313259097827985</v>
      </c>
      <c r="BD12" s="17">
        <v>0.299328213055924</v>
      </c>
      <c r="BE12" s="17">
        <v>0.30651123425291499</v>
      </c>
      <c r="BF12" s="17"/>
      <c r="BG12" s="17">
        <v>0.30755964040968498</v>
      </c>
      <c r="BH12" s="17">
        <v>0.30469190265808899</v>
      </c>
    </row>
    <row r="13" spans="2:60" x14ac:dyDescent="0.35">
      <c r="B13" s="18" t="s">
        <v>315</v>
      </c>
      <c r="C13" s="17">
        <v>0.378236090113928</v>
      </c>
      <c r="D13" s="17">
        <v>0.35988861257798699</v>
      </c>
      <c r="E13" s="17">
        <v>0.39292630844822402</v>
      </c>
      <c r="F13" s="17"/>
      <c r="G13" s="17">
        <v>0.38285996729906602</v>
      </c>
      <c r="H13" s="17">
        <v>0.36265258424538799</v>
      </c>
      <c r="I13" s="17">
        <v>0.41123193464103303</v>
      </c>
      <c r="J13" s="17">
        <v>0.353527750355276</v>
      </c>
      <c r="K13" s="17">
        <v>0.35446217093744797</v>
      </c>
      <c r="L13" s="17">
        <v>0.40031014992033198</v>
      </c>
      <c r="M13" s="17"/>
      <c r="N13" s="17">
        <v>0.362990584526454</v>
      </c>
      <c r="O13" s="17">
        <v>0.42547251873196701</v>
      </c>
      <c r="P13" s="17">
        <v>0.36802911389260601</v>
      </c>
      <c r="Q13" s="17">
        <v>0.33471055038530001</v>
      </c>
      <c r="R13" s="17">
        <v>0.39931239725949402</v>
      </c>
      <c r="S13" s="17"/>
      <c r="T13" s="17">
        <v>0.39526232861294802</v>
      </c>
      <c r="U13" s="17">
        <v>0.35896444049237197</v>
      </c>
      <c r="V13" s="17">
        <v>0.38179505909463501</v>
      </c>
      <c r="W13" s="17">
        <v>0.37723045405171202</v>
      </c>
      <c r="X13" s="17"/>
      <c r="Y13" s="17">
        <v>0.40862829077406798</v>
      </c>
      <c r="Z13" s="17">
        <v>0.346266652559722</v>
      </c>
      <c r="AA13" s="17">
        <v>0.38985301858750498</v>
      </c>
      <c r="AB13" s="17">
        <v>0.34660524927022801</v>
      </c>
      <c r="AC13" s="17">
        <v>0.48328972310828699</v>
      </c>
      <c r="AD13" s="17">
        <v>0.41727309905937199</v>
      </c>
      <c r="AE13" s="17"/>
      <c r="AF13" s="17">
        <v>0.36092231703174998</v>
      </c>
      <c r="AG13" s="17">
        <v>0.40316441706544398</v>
      </c>
      <c r="AH13" s="17"/>
      <c r="AI13" s="17">
        <v>0.30457515431675802</v>
      </c>
      <c r="AJ13" s="17">
        <v>0.36335912017723399</v>
      </c>
      <c r="AK13" s="17">
        <v>0.37101087324070298</v>
      </c>
      <c r="AL13" s="17">
        <v>0.38098026407692298</v>
      </c>
      <c r="AM13" s="17">
        <v>0.39468028962949803</v>
      </c>
      <c r="AN13" s="17">
        <v>0.449058972411438</v>
      </c>
      <c r="AO13" s="17">
        <v>0.349172347468373</v>
      </c>
      <c r="AP13" s="17"/>
      <c r="AQ13" s="17">
        <v>0.50119516089624705</v>
      </c>
      <c r="AR13" s="17">
        <v>0.244090315494606</v>
      </c>
      <c r="AS13" s="17"/>
      <c r="AT13" s="17">
        <v>0.60621502638608205</v>
      </c>
      <c r="AU13" s="17">
        <v>0.33904834732222</v>
      </c>
      <c r="AV13" s="17">
        <v>0.28714229610648601</v>
      </c>
      <c r="AW13" s="17"/>
      <c r="AX13" s="17">
        <v>0.38679521621268198</v>
      </c>
      <c r="AY13" s="17">
        <v>0.37514435612784303</v>
      </c>
      <c r="AZ13" s="17"/>
      <c r="BA13" s="17">
        <v>0.37617034197252402</v>
      </c>
      <c r="BB13" s="17">
        <v>0.45521120864137099</v>
      </c>
      <c r="BC13" s="17">
        <v>0.46680886062028198</v>
      </c>
      <c r="BD13" s="17">
        <v>0.38010188793286998</v>
      </c>
      <c r="BE13" s="17">
        <v>6.4808999857090197E-2</v>
      </c>
      <c r="BF13" s="17"/>
      <c r="BG13" s="17">
        <v>0.436772474177056</v>
      </c>
      <c r="BH13" s="17">
        <v>0.144667084243703</v>
      </c>
    </row>
    <row r="14" spans="2:60" x14ac:dyDescent="0.35">
      <c r="B14" s="18" t="s">
        <v>114</v>
      </c>
      <c r="C14" s="17">
        <v>4.6955097576000901E-2</v>
      </c>
      <c r="D14" s="17">
        <v>2.7196720826297899E-2</v>
      </c>
      <c r="E14" s="17">
        <v>6.3985218069164407E-2</v>
      </c>
      <c r="F14" s="17"/>
      <c r="G14" s="17">
        <v>7.2564600325152606E-2</v>
      </c>
      <c r="H14" s="17">
        <v>3.7166627132818202E-2</v>
      </c>
      <c r="I14" s="17">
        <v>5.0692719521036302E-2</v>
      </c>
      <c r="J14" s="17">
        <v>6.20089571030022E-2</v>
      </c>
      <c r="K14" s="17">
        <v>4.3989385830511499E-2</v>
      </c>
      <c r="L14" s="17">
        <v>2.8552391871373001E-2</v>
      </c>
      <c r="M14" s="17"/>
      <c r="N14" s="17">
        <v>8.2024176353875503E-2</v>
      </c>
      <c r="O14" s="17">
        <v>5.96103649295616E-2</v>
      </c>
      <c r="P14" s="17">
        <v>2.4492774155038199E-2</v>
      </c>
      <c r="Q14" s="17">
        <v>1.5727972529655201E-2</v>
      </c>
      <c r="R14" s="17">
        <v>2.3515402371461099E-2</v>
      </c>
      <c r="S14" s="17"/>
      <c r="T14" s="17">
        <v>3.6650921392169099E-2</v>
      </c>
      <c r="U14" s="17">
        <v>4.5101332847153203E-2</v>
      </c>
      <c r="V14" s="17">
        <v>5.2402130870030102E-2</v>
      </c>
      <c r="W14" s="17">
        <v>4.72014000444353E-2</v>
      </c>
      <c r="X14" s="17"/>
      <c r="Y14" s="17">
        <v>5.7267622291364603E-2</v>
      </c>
      <c r="Z14" s="17">
        <v>3.8506593747432101E-2</v>
      </c>
      <c r="AA14" s="17">
        <v>7.8789291091528393E-2</v>
      </c>
      <c r="AB14" s="17">
        <v>3.8824536185717601E-2</v>
      </c>
      <c r="AC14" s="17">
        <v>0.109771102908512</v>
      </c>
      <c r="AD14" s="17">
        <v>3.8244548341663999E-2</v>
      </c>
      <c r="AE14" s="17"/>
      <c r="AF14" s="17">
        <v>3.7114750104646203E-2</v>
      </c>
      <c r="AG14" s="17">
        <v>5.5921165416504999E-2</v>
      </c>
      <c r="AH14" s="17"/>
      <c r="AI14" s="17">
        <v>0.15215829536847</v>
      </c>
      <c r="AJ14" s="17">
        <v>5.0861286590085597E-2</v>
      </c>
      <c r="AK14" s="17">
        <v>5.0643241198392301E-2</v>
      </c>
      <c r="AL14" s="17">
        <v>4.47522936175581E-2</v>
      </c>
      <c r="AM14" s="17">
        <v>2.3563364320858801E-2</v>
      </c>
      <c r="AN14" s="17">
        <v>1.6500639039694499E-2</v>
      </c>
      <c r="AO14" s="17">
        <v>4.8410334733828803E-2</v>
      </c>
      <c r="AP14" s="17"/>
      <c r="AQ14" s="17">
        <v>3.8500683487595902E-2</v>
      </c>
      <c r="AR14" s="17">
        <v>3.6249115518242697E-2</v>
      </c>
      <c r="AS14" s="17"/>
      <c r="AT14" s="17">
        <v>1.75610231214504E-2</v>
      </c>
      <c r="AU14" s="17">
        <v>5.0443702774018301E-2</v>
      </c>
      <c r="AV14" s="17">
        <v>2.0989094186723099E-2</v>
      </c>
      <c r="AW14" s="17"/>
      <c r="AX14" s="17">
        <v>4.2849730543371101E-2</v>
      </c>
      <c r="AY14" s="17">
        <v>4.8438041352466897E-2</v>
      </c>
      <c r="AZ14" s="17"/>
      <c r="BA14" s="17">
        <v>3.8766549235847998E-2</v>
      </c>
      <c r="BB14" s="17">
        <v>1.8184466665085899E-2</v>
      </c>
      <c r="BC14" s="17">
        <v>3.3281155808451701E-2</v>
      </c>
      <c r="BD14" s="17">
        <v>1.1053539617823601E-2</v>
      </c>
      <c r="BE14" s="17">
        <v>4.5928465103345403E-2</v>
      </c>
      <c r="BF14" s="17"/>
      <c r="BG14" s="17">
        <v>2.2985876002294799E-2</v>
      </c>
      <c r="BH14" s="17">
        <v>3.7095266361069197E-2</v>
      </c>
    </row>
    <row r="15" spans="2:60" x14ac:dyDescent="0.35">
      <c r="B15" s="18" t="s">
        <v>316</v>
      </c>
      <c r="C15" s="21">
        <v>0.109957171642018</v>
      </c>
      <c r="D15" s="21">
        <v>0.134947269008557</v>
      </c>
      <c r="E15" s="21">
        <v>8.4746742978703299E-2</v>
      </c>
      <c r="F15" s="21"/>
      <c r="G15" s="21">
        <v>0.12449191081132099</v>
      </c>
      <c r="H15" s="21">
        <v>0.1184117493408</v>
      </c>
      <c r="I15" s="21">
        <v>0.13241963073987101</v>
      </c>
      <c r="J15" s="21">
        <v>9.4748073631194807E-2</v>
      </c>
      <c r="K15" s="21">
        <v>0.10350601745520099</v>
      </c>
      <c r="L15" s="21">
        <v>9.3261733602548705E-2</v>
      </c>
      <c r="M15" s="21"/>
      <c r="N15" s="21">
        <v>0.116772885142259</v>
      </c>
      <c r="O15" s="21">
        <v>8.5643122825825202E-2</v>
      </c>
      <c r="P15" s="21">
        <v>0.104276725481769</v>
      </c>
      <c r="Q15" s="21">
        <v>0.120481719574545</v>
      </c>
      <c r="R15" s="21">
        <v>0.153073458839105</v>
      </c>
      <c r="S15" s="21"/>
      <c r="T15" s="21">
        <v>0.105549101261998</v>
      </c>
      <c r="U15" s="21">
        <v>0.106075756139846</v>
      </c>
      <c r="V15" s="21">
        <v>0.10139994255342601</v>
      </c>
      <c r="W15" s="21">
        <v>0.130096875199715</v>
      </c>
      <c r="X15" s="21"/>
      <c r="Y15" s="21">
        <v>0.108095373563438</v>
      </c>
      <c r="Z15" s="21">
        <v>0.11411095470631701</v>
      </c>
      <c r="AA15" s="21">
        <v>0.128522909875108</v>
      </c>
      <c r="AB15" s="21">
        <v>0.13212776595336601</v>
      </c>
      <c r="AC15" s="21">
        <v>0.103243995020429</v>
      </c>
      <c r="AD15" s="21">
        <v>7.6991936507634501E-2</v>
      </c>
      <c r="AE15" s="21"/>
      <c r="AF15" s="21">
        <v>0.107891462022269</v>
      </c>
      <c r="AG15" s="21">
        <v>0.112663115581771</v>
      </c>
      <c r="AH15" s="21"/>
      <c r="AI15" s="21">
        <v>0.10032236874408799</v>
      </c>
      <c r="AJ15" s="21">
        <v>0.109849768435724</v>
      </c>
      <c r="AK15" s="21">
        <v>0.1008611786948</v>
      </c>
      <c r="AL15" s="21">
        <v>0.11550486968773301</v>
      </c>
      <c r="AM15" s="21">
        <v>0.11611268279380001</v>
      </c>
      <c r="AN15" s="21">
        <v>0.10677877766173401</v>
      </c>
      <c r="AO15" s="21">
        <v>0.13202665412158601</v>
      </c>
      <c r="AP15" s="21"/>
      <c r="AQ15" s="21">
        <v>7.1622431739234493E-2</v>
      </c>
      <c r="AR15" s="21">
        <v>0.15237832810865201</v>
      </c>
      <c r="AS15" s="21"/>
      <c r="AT15" s="21">
        <v>6.8549635176291104E-2</v>
      </c>
      <c r="AU15" s="21">
        <v>9.0136553718097395E-2</v>
      </c>
      <c r="AV15" s="21">
        <v>0.170967547096888</v>
      </c>
      <c r="AW15" s="21"/>
      <c r="AX15" s="21">
        <v>0.10510902599383699</v>
      </c>
      <c r="AY15" s="21">
        <v>0.11170842247031899</v>
      </c>
      <c r="AZ15" s="21"/>
      <c r="BA15" s="21">
        <v>0.12101531185070701</v>
      </c>
      <c r="BB15" s="21">
        <v>0.11917758826620301</v>
      </c>
      <c r="BC15" s="21">
        <v>6.5982081748240801E-2</v>
      </c>
      <c r="BD15" s="21">
        <v>0.151746822843634</v>
      </c>
      <c r="BE15" s="21">
        <v>0.21000099932486499</v>
      </c>
      <c r="BF15" s="21"/>
      <c r="BG15" s="21">
        <v>0.11960629430931199</v>
      </c>
      <c r="BH15" s="21">
        <v>0.195246251859097</v>
      </c>
    </row>
    <row r="16" spans="2:60" x14ac:dyDescent="0.35">
      <c r="B16" s="18" t="s">
        <v>317</v>
      </c>
      <c r="C16" s="21">
        <v>0.67983480837356702</v>
      </c>
      <c r="D16" s="21">
        <v>0.67087478090778596</v>
      </c>
      <c r="E16" s="21">
        <v>0.68900869999537795</v>
      </c>
      <c r="F16" s="21"/>
      <c r="G16" s="21">
        <v>0.642036468862071</v>
      </c>
      <c r="H16" s="21">
        <v>0.66700164974907705</v>
      </c>
      <c r="I16" s="21">
        <v>0.66335168313663795</v>
      </c>
      <c r="J16" s="21">
        <v>0.63655905605530105</v>
      </c>
      <c r="K16" s="21">
        <v>0.68555813878251304</v>
      </c>
      <c r="L16" s="21">
        <v>0.75375105128905595</v>
      </c>
      <c r="M16" s="21"/>
      <c r="N16" s="21">
        <v>0.61922307753572603</v>
      </c>
      <c r="O16" s="21">
        <v>0.70548693139084195</v>
      </c>
      <c r="P16" s="21">
        <v>0.69024240336635401</v>
      </c>
      <c r="Q16" s="21">
        <v>0.71102490911016103</v>
      </c>
      <c r="R16" s="21">
        <v>0.69300645078163503</v>
      </c>
      <c r="S16" s="21"/>
      <c r="T16" s="21">
        <v>0.703819091849752</v>
      </c>
      <c r="U16" s="21">
        <v>0.68983253850582105</v>
      </c>
      <c r="V16" s="21">
        <v>0.67815293396054099</v>
      </c>
      <c r="W16" s="21">
        <v>0.65679756685004198</v>
      </c>
      <c r="X16" s="21"/>
      <c r="Y16" s="21">
        <v>0.69787708469751497</v>
      </c>
      <c r="Z16" s="21">
        <v>0.666502143560052</v>
      </c>
      <c r="AA16" s="21">
        <v>0.67699751091735205</v>
      </c>
      <c r="AB16" s="21">
        <v>0.64336779363031604</v>
      </c>
      <c r="AC16" s="21">
        <v>0.659261632817846</v>
      </c>
      <c r="AD16" s="21">
        <v>0.70771757214134601</v>
      </c>
      <c r="AE16" s="21"/>
      <c r="AF16" s="21">
        <v>0.68271483159069002</v>
      </c>
      <c r="AG16" s="21">
        <v>0.67887970313132195</v>
      </c>
      <c r="AH16" s="21"/>
      <c r="AI16" s="21">
        <v>0.574147358035212</v>
      </c>
      <c r="AJ16" s="21">
        <v>0.63593542733959396</v>
      </c>
      <c r="AK16" s="21">
        <v>0.673077133234393</v>
      </c>
      <c r="AL16" s="21">
        <v>0.66944811960027595</v>
      </c>
      <c r="AM16" s="21">
        <v>0.71984810477883399</v>
      </c>
      <c r="AN16" s="21">
        <v>0.78589645757908499</v>
      </c>
      <c r="AO16" s="21">
        <v>0.70470379730005905</v>
      </c>
      <c r="AP16" s="21"/>
      <c r="AQ16" s="21">
        <v>0.79594549161297601</v>
      </c>
      <c r="AR16" s="21">
        <v>0.57796215069881696</v>
      </c>
      <c r="AS16" s="21"/>
      <c r="AT16" s="21">
        <v>0.85848131609982004</v>
      </c>
      <c r="AU16" s="21">
        <v>0.67908382445229798</v>
      </c>
      <c r="AV16" s="21">
        <v>0.58874188007875905</v>
      </c>
      <c r="AW16" s="21"/>
      <c r="AX16" s="21">
        <v>0.70140906355669896</v>
      </c>
      <c r="AY16" s="21">
        <v>0.67204173964148295</v>
      </c>
      <c r="AZ16" s="21"/>
      <c r="BA16" s="21">
        <v>0.71162943827173197</v>
      </c>
      <c r="BB16" s="21">
        <v>0.75428219295708299</v>
      </c>
      <c r="BC16" s="21">
        <v>0.78006795844826704</v>
      </c>
      <c r="BD16" s="21">
        <v>0.67943010098879497</v>
      </c>
      <c r="BE16" s="21">
        <v>0.37132023411000498</v>
      </c>
      <c r="BF16" s="21"/>
      <c r="BG16" s="21">
        <v>0.74433211458674098</v>
      </c>
      <c r="BH16" s="21">
        <v>0.44935898690179199</v>
      </c>
    </row>
    <row r="17" spans="2:60" x14ac:dyDescent="0.35">
      <c r="B17" s="18" t="s">
        <v>318</v>
      </c>
      <c r="C17" s="22">
        <v>0.56987763673154901</v>
      </c>
      <c r="D17" s="22">
        <v>0.53592751189922905</v>
      </c>
      <c r="E17" s="22">
        <v>0.60426195701667496</v>
      </c>
      <c r="F17" s="22"/>
      <c r="G17" s="22">
        <v>0.51754455805074995</v>
      </c>
      <c r="H17" s="22">
        <v>0.54858990040827704</v>
      </c>
      <c r="I17" s="22">
        <v>0.530932052396768</v>
      </c>
      <c r="J17" s="22">
        <v>0.54181098242410597</v>
      </c>
      <c r="K17" s="22">
        <v>0.58205212132731199</v>
      </c>
      <c r="L17" s="22">
        <v>0.66048931768650698</v>
      </c>
      <c r="M17" s="22"/>
      <c r="N17" s="22">
        <v>0.502450192393467</v>
      </c>
      <c r="O17" s="22">
        <v>0.61984380856501697</v>
      </c>
      <c r="P17" s="22">
        <v>0.58596567788458598</v>
      </c>
      <c r="Q17" s="22">
        <v>0.59054318953561602</v>
      </c>
      <c r="R17" s="22">
        <v>0.53993299194252997</v>
      </c>
      <c r="S17" s="22"/>
      <c r="T17" s="22">
        <v>0.59826999058775399</v>
      </c>
      <c r="U17" s="22">
        <v>0.58375678236597495</v>
      </c>
      <c r="V17" s="22">
        <v>0.576752991407115</v>
      </c>
      <c r="W17" s="22">
        <v>0.52670069165032696</v>
      </c>
      <c r="X17" s="22"/>
      <c r="Y17" s="22">
        <v>0.58978171113407696</v>
      </c>
      <c r="Z17" s="22">
        <v>0.55239118885373595</v>
      </c>
      <c r="AA17" s="22">
        <v>0.54847460104224399</v>
      </c>
      <c r="AB17" s="22">
        <v>0.51124002767694998</v>
      </c>
      <c r="AC17" s="22">
        <v>0.55601763779741697</v>
      </c>
      <c r="AD17" s="22">
        <v>0.63072563563371198</v>
      </c>
      <c r="AE17" s="22"/>
      <c r="AF17" s="22">
        <v>0.57482336956842195</v>
      </c>
      <c r="AG17" s="22">
        <v>0.56621658754954995</v>
      </c>
      <c r="AH17" s="22"/>
      <c r="AI17" s="22">
        <v>0.47382498929112399</v>
      </c>
      <c r="AJ17" s="22">
        <v>0.52608565890387005</v>
      </c>
      <c r="AK17" s="22">
        <v>0.57221595453959295</v>
      </c>
      <c r="AL17" s="22">
        <v>0.55394324991254296</v>
      </c>
      <c r="AM17" s="22">
        <v>0.60373542198503505</v>
      </c>
      <c r="AN17" s="22">
        <v>0.67911767991735195</v>
      </c>
      <c r="AO17" s="22">
        <v>0.57267714317847296</v>
      </c>
      <c r="AP17" s="22"/>
      <c r="AQ17" s="22">
        <v>0.72432305987374102</v>
      </c>
      <c r="AR17" s="22">
        <v>0.42558382259016397</v>
      </c>
      <c r="AS17" s="22"/>
      <c r="AT17" s="22">
        <v>0.78993168092352894</v>
      </c>
      <c r="AU17" s="22">
        <v>0.58894727073419995</v>
      </c>
      <c r="AV17" s="22">
        <v>0.417774332981871</v>
      </c>
      <c r="AW17" s="22"/>
      <c r="AX17" s="22">
        <v>0.59630003756286198</v>
      </c>
      <c r="AY17" s="22">
        <v>0.56033331717116497</v>
      </c>
      <c r="AZ17" s="22"/>
      <c r="BA17" s="22">
        <v>0.59061412642102495</v>
      </c>
      <c r="BB17" s="22">
        <v>0.63510460469088004</v>
      </c>
      <c r="BC17" s="22">
        <v>0.71408587670002599</v>
      </c>
      <c r="BD17" s="22">
        <v>0.52768327814516103</v>
      </c>
      <c r="BE17" s="22">
        <v>0.16131923478513999</v>
      </c>
      <c r="BF17" s="22"/>
      <c r="BG17" s="22">
        <v>0.62472582027742996</v>
      </c>
      <c r="BH17" s="22">
        <v>0.25411273504269599</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H22"/>
  <sheetViews>
    <sheetView showGridLines="0" topLeftCell="A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322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311</v>
      </c>
      <c r="C9" s="17">
        <v>6.7156377316659299E-2</v>
      </c>
      <c r="D9" s="17">
        <v>8.0692770548885503E-2</v>
      </c>
      <c r="E9" s="17">
        <v>5.4036139657577698E-2</v>
      </c>
      <c r="F9" s="17"/>
      <c r="G9" s="17">
        <v>7.5051337097656504E-2</v>
      </c>
      <c r="H9" s="17">
        <v>6.6683304978467195E-2</v>
      </c>
      <c r="I9" s="17">
        <v>4.2014282811849699E-2</v>
      </c>
      <c r="J9" s="17">
        <v>6.5938447571237901E-2</v>
      </c>
      <c r="K9" s="17">
        <v>8.5782169412919995E-2</v>
      </c>
      <c r="L9" s="17">
        <v>6.9027860965980903E-2</v>
      </c>
      <c r="M9" s="17"/>
      <c r="N9" s="17">
        <v>7.3916656038697903E-2</v>
      </c>
      <c r="O9" s="17">
        <v>6.0173475470567603E-2</v>
      </c>
      <c r="P9" s="17">
        <v>7.2625788433425403E-2</v>
      </c>
      <c r="Q9" s="17">
        <v>5.4443621874958999E-2</v>
      </c>
      <c r="R9" s="17">
        <v>6.4105524192807503E-2</v>
      </c>
      <c r="S9" s="17"/>
      <c r="T9" s="17">
        <v>5.5998230538712002E-2</v>
      </c>
      <c r="U9" s="17">
        <v>5.5200267065296897E-2</v>
      </c>
      <c r="V9" s="17">
        <v>7.0924002593398802E-2</v>
      </c>
      <c r="W9" s="17">
        <v>7.9467005429529794E-2</v>
      </c>
      <c r="X9" s="17"/>
      <c r="Y9" s="17">
        <v>6.2063594732630699E-2</v>
      </c>
      <c r="Z9" s="17">
        <v>6.55107931669935E-2</v>
      </c>
      <c r="AA9" s="17">
        <v>8.0686972766733006E-2</v>
      </c>
      <c r="AB9" s="17">
        <v>0.10104937780661501</v>
      </c>
      <c r="AC9" s="17">
        <v>6.5337092451319898E-2</v>
      </c>
      <c r="AD9" s="17">
        <v>5.5338228081553503E-2</v>
      </c>
      <c r="AE9" s="17"/>
      <c r="AF9" s="17">
        <v>6.4149545977112601E-2</v>
      </c>
      <c r="AG9" s="17">
        <v>7.1775933476858594E-2</v>
      </c>
      <c r="AH9" s="17"/>
      <c r="AI9" s="17">
        <v>5.5262383970009502E-2</v>
      </c>
      <c r="AJ9" s="17">
        <v>6.5460502709955404E-2</v>
      </c>
      <c r="AK9" s="17">
        <v>6.5998931651936404E-2</v>
      </c>
      <c r="AL9" s="17">
        <v>9.9550096685464995E-2</v>
      </c>
      <c r="AM9" s="17">
        <v>7.0475979125613E-2</v>
      </c>
      <c r="AN9" s="17">
        <v>3.2737429897653797E-2</v>
      </c>
      <c r="AO9" s="17">
        <v>7.2983765477157694E-2</v>
      </c>
      <c r="AP9" s="17"/>
      <c r="AQ9" s="17">
        <v>4.2257790091645701E-2</v>
      </c>
      <c r="AR9" s="17">
        <v>0.10987612639970901</v>
      </c>
      <c r="AS9" s="17"/>
      <c r="AT9" s="17">
        <v>3.51474734727013E-2</v>
      </c>
      <c r="AU9" s="17">
        <v>4.8708651679390501E-2</v>
      </c>
      <c r="AV9" s="17">
        <v>0.11225855658142</v>
      </c>
      <c r="AW9" s="17"/>
      <c r="AX9" s="17">
        <v>5.86018496408744E-2</v>
      </c>
      <c r="AY9" s="17">
        <v>7.0246450256930604E-2</v>
      </c>
      <c r="AZ9" s="17"/>
      <c r="BA9" s="17">
        <v>6.5661579828761502E-2</v>
      </c>
      <c r="BB9" s="17">
        <v>5.4349002789718701E-2</v>
      </c>
      <c r="BC9" s="17">
        <v>2.96084224889555E-2</v>
      </c>
      <c r="BD9" s="17">
        <v>0.101868773594225</v>
      </c>
      <c r="BE9" s="17">
        <v>0.20409885454370799</v>
      </c>
      <c r="BF9" s="17"/>
      <c r="BG9" s="17">
        <v>5.6988012366928097E-2</v>
      </c>
      <c r="BH9" s="17">
        <v>0.178205792124387</v>
      </c>
    </row>
    <row r="10" spans="2:60" x14ac:dyDescent="0.35">
      <c r="B10" s="18" t="s">
        <v>312</v>
      </c>
      <c r="C10" s="17">
        <v>6.09542823428115E-2</v>
      </c>
      <c r="D10" s="17">
        <v>7.6128659554266606E-2</v>
      </c>
      <c r="E10" s="17">
        <v>4.7499683841123803E-2</v>
      </c>
      <c r="F10" s="17"/>
      <c r="G10" s="17">
        <v>5.6060895068544801E-2</v>
      </c>
      <c r="H10" s="17">
        <v>6.7576696693572399E-2</v>
      </c>
      <c r="I10" s="17">
        <v>6.1508474289350301E-2</v>
      </c>
      <c r="J10" s="17">
        <v>6.4188700210487296E-2</v>
      </c>
      <c r="K10" s="17">
        <v>5.7007165604138203E-2</v>
      </c>
      <c r="L10" s="17">
        <v>5.8356789285519399E-2</v>
      </c>
      <c r="M10" s="17"/>
      <c r="N10" s="17">
        <v>6.7413965346916405E-2</v>
      </c>
      <c r="O10" s="17">
        <v>3.4901913409687901E-2</v>
      </c>
      <c r="P10" s="17">
        <v>7.3164655960135397E-2</v>
      </c>
      <c r="Q10" s="17">
        <v>8.8602936274656693E-2</v>
      </c>
      <c r="R10" s="17">
        <v>4.2761573090281002E-2</v>
      </c>
      <c r="S10" s="17"/>
      <c r="T10" s="17">
        <v>5.3437922062048698E-2</v>
      </c>
      <c r="U10" s="17">
        <v>5.7603822102440701E-2</v>
      </c>
      <c r="V10" s="17">
        <v>6.5034381249862994E-2</v>
      </c>
      <c r="W10" s="17">
        <v>6.2700849919570895E-2</v>
      </c>
      <c r="X10" s="17"/>
      <c r="Y10" s="17">
        <v>4.2933328450825203E-2</v>
      </c>
      <c r="Z10" s="17">
        <v>7.4417764480986498E-2</v>
      </c>
      <c r="AA10" s="17">
        <v>1.14932808213274E-2</v>
      </c>
      <c r="AB10" s="17">
        <v>5.6241488115113501E-2</v>
      </c>
      <c r="AC10" s="17">
        <v>5.1711350879158097E-2</v>
      </c>
      <c r="AD10" s="17">
        <v>8.5938292226340807E-2</v>
      </c>
      <c r="AE10" s="17"/>
      <c r="AF10" s="17">
        <v>6.2929724175113194E-2</v>
      </c>
      <c r="AG10" s="17">
        <v>5.9316180711929102E-2</v>
      </c>
      <c r="AH10" s="17"/>
      <c r="AI10" s="17">
        <v>4.6257527114022097E-2</v>
      </c>
      <c r="AJ10" s="17">
        <v>5.8781452299818703E-2</v>
      </c>
      <c r="AK10" s="17">
        <v>6.6929600802495604E-2</v>
      </c>
      <c r="AL10" s="17">
        <v>7.1758599385741403E-2</v>
      </c>
      <c r="AM10" s="17">
        <v>5.2257461773725103E-2</v>
      </c>
      <c r="AN10" s="17">
        <v>6.88672151829198E-2</v>
      </c>
      <c r="AO10" s="17">
        <v>7.9889232294866802E-2</v>
      </c>
      <c r="AP10" s="17"/>
      <c r="AQ10" s="17">
        <v>3.5758796852419401E-2</v>
      </c>
      <c r="AR10" s="17">
        <v>8.5752136087222694E-2</v>
      </c>
      <c r="AS10" s="17"/>
      <c r="AT10" s="17">
        <v>3.5229276832991499E-2</v>
      </c>
      <c r="AU10" s="17">
        <v>5.13717303841204E-2</v>
      </c>
      <c r="AV10" s="17">
        <v>9.8425306206714802E-2</v>
      </c>
      <c r="AW10" s="17"/>
      <c r="AX10" s="17">
        <v>4.9319392543398302E-2</v>
      </c>
      <c r="AY10" s="17">
        <v>6.5157046013092995E-2</v>
      </c>
      <c r="AZ10" s="17"/>
      <c r="BA10" s="17">
        <v>3.4719942961293299E-2</v>
      </c>
      <c r="BB10" s="17">
        <v>5.6819609944804401E-2</v>
      </c>
      <c r="BC10" s="17">
        <v>5.1883527074116698E-2</v>
      </c>
      <c r="BD10" s="17">
        <v>7.8493923633490698E-2</v>
      </c>
      <c r="BE10" s="17">
        <v>0.11830830029469901</v>
      </c>
      <c r="BF10" s="17"/>
      <c r="BG10" s="17">
        <v>5.1664176958903699E-2</v>
      </c>
      <c r="BH10" s="17">
        <v>0.108224026365732</v>
      </c>
    </row>
    <row r="11" spans="2:60" x14ac:dyDescent="0.35">
      <c r="B11" s="18" t="s">
        <v>313</v>
      </c>
      <c r="C11" s="17">
        <v>0.26961314660914298</v>
      </c>
      <c r="D11" s="17">
        <v>0.25427931889237798</v>
      </c>
      <c r="E11" s="17">
        <v>0.28575808135233299</v>
      </c>
      <c r="F11" s="17"/>
      <c r="G11" s="17">
        <v>0.19663105783097901</v>
      </c>
      <c r="H11" s="17">
        <v>0.24764625787272099</v>
      </c>
      <c r="I11" s="17">
        <v>0.28489035559403197</v>
      </c>
      <c r="J11" s="17">
        <v>0.30717150576186097</v>
      </c>
      <c r="K11" s="17">
        <v>0.325764528696662</v>
      </c>
      <c r="L11" s="17">
        <v>0.24583290574168601</v>
      </c>
      <c r="M11" s="17"/>
      <c r="N11" s="17">
        <v>0.28422737058922098</v>
      </c>
      <c r="O11" s="17">
        <v>0.25083395155586202</v>
      </c>
      <c r="P11" s="17">
        <v>0.28342171790617399</v>
      </c>
      <c r="Q11" s="17">
        <v>0.235437291588484</v>
      </c>
      <c r="R11" s="17">
        <v>0.30480500658552301</v>
      </c>
      <c r="S11" s="17"/>
      <c r="T11" s="17">
        <v>0.235758924963484</v>
      </c>
      <c r="U11" s="17">
        <v>0.31678112673943898</v>
      </c>
      <c r="V11" s="17">
        <v>0.278810274126366</v>
      </c>
      <c r="W11" s="17">
        <v>0.23798752033203999</v>
      </c>
      <c r="X11" s="17"/>
      <c r="Y11" s="17">
        <v>0.2516967304528</v>
      </c>
      <c r="Z11" s="17">
        <v>0.27787597655653801</v>
      </c>
      <c r="AA11" s="17">
        <v>0.22058882383800299</v>
      </c>
      <c r="AB11" s="17">
        <v>0.33401748706341899</v>
      </c>
      <c r="AC11" s="17">
        <v>0.37054646152901699</v>
      </c>
      <c r="AD11" s="17">
        <v>0.24680647752502999</v>
      </c>
      <c r="AE11" s="17"/>
      <c r="AF11" s="17">
        <v>0.28575874441408</v>
      </c>
      <c r="AG11" s="17">
        <v>0.24544034016779201</v>
      </c>
      <c r="AH11" s="17"/>
      <c r="AI11" s="17">
        <v>0.31139177463353501</v>
      </c>
      <c r="AJ11" s="17">
        <v>0.28009646097359098</v>
      </c>
      <c r="AK11" s="17">
        <v>0.25567045088863899</v>
      </c>
      <c r="AL11" s="17">
        <v>0.289236003372836</v>
      </c>
      <c r="AM11" s="17">
        <v>0.27701896153613198</v>
      </c>
      <c r="AN11" s="17">
        <v>0.21776796233801099</v>
      </c>
      <c r="AO11" s="17">
        <v>0.205168417100561</v>
      </c>
      <c r="AP11" s="17"/>
      <c r="AQ11" s="17">
        <v>0.185536754527618</v>
      </c>
      <c r="AR11" s="17">
        <v>0.35310626352531699</v>
      </c>
      <c r="AS11" s="17"/>
      <c r="AT11" s="17">
        <v>0.15837577707353601</v>
      </c>
      <c r="AU11" s="17">
        <v>0.29679983671225002</v>
      </c>
      <c r="AV11" s="17">
        <v>0.31001702024150601</v>
      </c>
      <c r="AW11" s="17"/>
      <c r="AX11" s="17">
        <v>0.28098071395186502</v>
      </c>
      <c r="AY11" s="17">
        <v>0.26550694535832597</v>
      </c>
      <c r="AZ11" s="17"/>
      <c r="BA11" s="17">
        <v>0.29220811914200201</v>
      </c>
      <c r="BB11" s="17">
        <v>0.22566219527113299</v>
      </c>
      <c r="BC11" s="17">
        <v>0.204187967701046</v>
      </c>
      <c r="BD11" s="17">
        <v>0.19889491366718101</v>
      </c>
      <c r="BE11" s="17">
        <v>0.48825366693653</v>
      </c>
      <c r="BF11" s="17"/>
      <c r="BG11" s="17">
        <v>0.24118609666100899</v>
      </c>
      <c r="BH11" s="17">
        <v>0.41496423793096698</v>
      </c>
    </row>
    <row r="12" spans="2:60" x14ac:dyDescent="0.35">
      <c r="B12" s="18" t="s">
        <v>314</v>
      </c>
      <c r="C12" s="17">
        <v>0.299654442782751</v>
      </c>
      <c r="D12" s="17">
        <v>0.30536086757693598</v>
      </c>
      <c r="E12" s="17">
        <v>0.29586957691177401</v>
      </c>
      <c r="F12" s="17"/>
      <c r="G12" s="17">
        <v>0.30687398732766502</v>
      </c>
      <c r="H12" s="17">
        <v>0.311083118726381</v>
      </c>
      <c r="I12" s="17">
        <v>0.27710832366406901</v>
      </c>
      <c r="J12" s="17">
        <v>0.251274400842386</v>
      </c>
      <c r="K12" s="17">
        <v>0.275895055183358</v>
      </c>
      <c r="L12" s="17">
        <v>0.35874684145906599</v>
      </c>
      <c r="M12" s="17"/>
      <c r="N12" s="17">
        <v>0.252516623735623</v>
      </c>
      <c r="O12" s="17">
        <v>0.31375185535731698</v>
      </c>
      <c r="P12" s="17">
        <v>0.30008459494219603</v>
      </c>
      <c r="Q12" s="17">
        <v>0.39370310057376501</v>
      </c>
      <c r="R12" s="17">
        <v>0.24171579634686199</v>
      </c>
      <c r="S12" s="17"/>
      <c r="T12" s="17">
        <v>0.31686142780924598</v>
      </c>
      <c r="U12" s="17">
        <v>0.29794595701210502</v>
      </c>
      <c r="V12" s="17">
        <v>0.28590152512003703</v>
      </c>
      <c r="W12" s="17">
        <v>0.31084027202643899</v>
      </c>
      <c r="X12" s="17"/>
      <c r="Y12" s="17">
        <v>0.29145559785455799</v>
      </c>
      <c r="Z12" s="17">
        <v>0.303297892846221</v>
      </c>
      <c r="AA12" s="17">
        <v>0.32579593116403799</v>
      </c>
      <c r="AB12" s="17">
        <v>0.29661805786122902</v>
      </c>
      <c r="AC12" s="17">
        <v>7.5358373354766903E-2</v>
      </c>
      <c r="AD12" s="17">
        <v>0.32239877950495599</v>
      </c>
      <c r="AE12" s="17"/>
      <c r="AF12" s="17">
        <v>0.298640484741863</v>
      </c>
      <c r="AG12" s="17">
        <v>0.30446883328451202</v>
      </c>
      <c r="AH12" s="17"/>
      <c r="AI12" s="17">
        <v>0.22218291733744899</v>
      </c>
      <c r="AJ12" s="17">
        <v>0.27040865612259302</v>
      </c>
      <c r="AK12" s="17">
        <v>0.31922599547043801</v>
      </c>
      <c r="AL12" s="17">
        <v>0.27273601077870901</v>
      </c>
      <c r="AM12" s="17">
        <v>0.33600397152244699</v>
      </c>
      <c r="AN12" s="17">
        <v>0.329066222953941</v>
      </c>
      <c r="AO12" s="17">
        <v>0.29246905700970799</v>
      </c>
      <c r="AP12" s="17"/>
      <c r="AQ12" s="17">
        <v>0.35476771985808597</v>
      </c>
      <c r="AR12" s="17">
        <v>0.24848084078242799</v>
      </c>
      <c r="AS12" s="17"/>
      <c r="AT12" s="17">
        <v>0.347201371435294</v>
      </c>
      <c r="AU12" s="17">
        <v>0.32984351176465398</v>
      </c>
      <c r="AV12" s="17">
        <v>0.24888144908382701</v>
      </c>
      <c r="AW12" s="17"/>
      <c r="AX12" s="17">
        <v>0.30343221389014302</v>
      </c>
      <c r="AY12" s="17">
        <v>0.298289833453526</v>
      </c>
      <c r="AZ12" s="17"/>
      <c r="BA12" s="17">
        <v>0.24410866780571</v>
      </c>
      <c r="BB12" s="17">
        <v>0.32754941715439401</v>
      </c>
      <c r="BC12" s="17">
        <v>0.38501738624693899</v>
      </c>
      <c r="BD12" s="17">
        <v>0.34640422671503801</v>
      </c>
      <c r="BE12" s="17">
        <v>0.106144391748449</v>
      </c>
      <c r="BF12" s="17"/>
      <c r="BG12" s="17">
        <v>0.30808427354469903</v>
      </c>
      <c r="BH12" s="17">
        <v>0.16699793745501701</v>
      </c>
    </row>
    <row r="13" spans="2:60" x14ac:dyDescent="0.35">
      <c r="B13" s="18" t="s">
        <v>315</v>
      </c>
      <c r="C13" s="17">
        <v>0.25602871125080201</v>
      </c>
      <c r="D13" s="17">
        <v>0.25239659914268597</v>
      </c>
      <c r="E13" s="17">
        <v>0.25794571875079497</v>
      </c>
      <c r="F13" s="17"/>
      <c r="G13" s="17">
        <v>0.286537782405617</v>
      </c>
      <c r="H13" s="17">
        <v>0.264560431820688</v>
      </c>
      <c r="I13" s="17">
        <v>0.28637049313739898</v>
      </c>
      <c r="J13" s="17">
        <v>0.250177245209808</v>
      </c>
      <c r="K13" s="17">
        <v>0.22394319142108701</v>
      </c>
      <c r="L13" s="17">
        <v>0.23697739770029999</v>
      </c>
      <c r="M13" s="17"/>
      <c r="N13" s="17">
        <v>0.24878838357220201</v>
      </c>
      <c r="O13" s="17">
        <v>0.27628811386623597</v>
      </c>
      <c r="P13" s="17">
        <v>0.25175758141398102</v>
      </c>
      <c r="Q13" s="17">
        <v>0.20707024049502901</v>
      </c>
      <c r="R13" s="17">
        <v>0.32185740551321801</v>
      </c>
      <c r="S13" s="17"/>
      <c r="T13" s="17">
        <v>0.29549979013014699</v>
      </c>
      <c r="U13" s="17">
        <v>0.23766543512809199</v>
      </c>
      <c r="V13" s="17">
        <v>0.246033061559251</v>
      </c>
      <c r="W13" s="17">
        <v>0.25989973907522801</v>
      </c>
      <c r="X13" s="17"/>
      <c r="Y13" s="17">
        <v>0.29616868951608499</v>
      </c>
      <c r="Z13" s="17">
        <v>0.23945017676285199</v>
      </c>
      <c r="AA13" s="17">
        <v>0.291867296536581</v>
      </c>
      <c r="AB13" s="17">
        <v>0.173292106811302</v>
      </c>
      <c r="AC13" s="17">
        <v>0.437046721785738</v>
      </c>
      <c r="AD13" s="17">
        <v>0.24110278752521599</v>
      </c>
      <c r="AE13" s="17"/>
      <c r="AF13" s="17">
        <v>0.25039478813021299</v>
      </c>
      <c r="AG13" s="17">
        <v>0.26539137387574102</v>
      </c>
      <c r="AH13" s="17"/>
      <c r="AI13" s="17">
        <v>0.19563428919379999</v>
      </c>
      <c r="AJ13" s="17">
        <v>0.27491834233528001</v>
      </c>
      <c r="AK13" s="17">
        <v>0.232371410044374</v>
      </c>
      <c r="AL13" s="17">
        <v>0.23485331888225799</v>
      </c>
      <c r="AM13" s="17">
        <v>0.253085606056412</v>
      </c>
      <c r="AN13" s="17">
        <v>0.32303449470578299</v>
      </c>
      <c r="AO13" s="17">
        <v>0.29438343389187799</v>
      </c>
      <c r="AP13" s="17"/>
      <c r="AQ13" s="17">
        <v>0.34412308000682401</v>
      </c>
      <c r="AR13" s="17">
        <v>0.169698786818264</v>
      </c>
      <c r="AS13" s="17"/>
      <c r="AT13" s="17">
        <v>0.41163421424611302</v>
      </c>
      <c r="AU13" s="17">
        <v>0.216100022842309</v>
      </c>
      <c r="AV13" s="17">
        <v>0.21065929376804499</v>
      </c>
      <c r="AW13" s="17"/>
      <c r="AX13" s="17">
        <v>0.27527048463221399</v>
      </c>
      <c r="AY13" s="17">
        <v>0.24907818335467499</v>
      </c>
      <c r="AZ13" s="17"/>
      <c r="BA13" s="17">
        <v>0.33263394483012299</v>
      </c>
      <c r="BB13" s="17">
        <v>0.31598825375526401</v>
      </c>
      <c r="BC13" s="17">
        <v>0.293596066547678</v>
      </c>
      <c r="BD13" s="17">
        <v>0.246164836345142</v>
      </c>
      <c r="BE13" s="17">
        <v>3.6370732870296497E-2</v>
      </c>
      <c r="BF13" s="17"/>
      <c r="BG13" s="17">
        <v>0.31987137764597501</v>
      </c>
      <c r="BH13" s="17">
        <v>8.9507850302140604E-2</v>
      </c>
    </row>
    <row r="14" spans="2:60" x14ac:dyDescent="0.35">
      <c r="B14" s="18" t="s">
        <v>114</v>
      </c>
      <c r="C14" s="17">
        <v>4.6593039697832399E-2</v>
      </c>
      <c r="D14" s="17">
        <v>3.1141784284849001E-2</v>
      </c>
      <c r="E14" s="17">
        <v>5.8890799486396098E-2</v>
      </c>
      <c r="F14" s="17"/>
      <c r="G14" s="17">
        <v>7.8844940269537894E-2</v>
      </c>
      <c r="H14" s="17">
        <v>4.2450189908170302E-2</v>
      </c>
      <c r="I14" s="17">
        <v>4.81080705033003E-2</v>
      </c>
      <c r="J14" s="17">
        <v>6.1249700404218697E-2</v>
      </c>
      <c r="K14" s="17">
        <v>3.1607889681834103E-2</v>
      </c>
      <c r="L14" s="17">
        <v>3.1058204847447101E-2</v>
      </c>
      <c r="M14" s="17"/>
      <c r="N14" s="17">
        <v>7.3137000717339695E-2</v>
      </c>
      <c r="O14" s="17">
        <v>6.4050690340329203E-2</v>
      </c>
      <c r="P14" s="17">
        <v>1.8945661344088201E-2</v>
      </c>
      <c r="Q14" s="17">
        <v>2.0742809193106799E-2</v>
      </c>
      <c r="R14" s="17">
        <v>2.4754694271308601E-2</v>
      </c>
      <c r="S14" s="17"/>
      <c r="T14" s="17">
        <v>4.2443704496362797E-2</v>
      </c>
      <c r="U14" s="17">
        <v>3.4803391952626599E-2</v>
      </c>
      <c r="V14" s="17">
        <v>5.3296755351084302E-2</v>
      </c>
      <c r="W14" s="17">
        <v>4.9104613217192103E-2</v>
      </c>
      <c r="X14" s="17"/>
      <c r="Y14" s="17">
        <v>5.5682058993100997E-2</v>
      </c>
      <c r="Z14" s="17">
        <v>3.9447396186409397E-2</v>
      </c>
      <c r="AA14" s="17">
        <v>6.9567694873317501E-2</v>
      </c>
      <c r="AB14" s="17">
        <v>3.8781482342321698E-2</v>
      </c>
      <c r="AC14" s="17">
        <v>0</v>
      </c>
      <c r="AD14" s="17">
        <v>4.8415435136903502E-2</v>
      </c>
      <c r="AE14" s="17"/>
      <c r="AF14" s="17">
        <v>3.8126712561618398E-2</v>
      </c>
      <c r="AG14" s="17">
        <v>5.3607338483167601E-2</v>
      </c>
      <c r="AH14" s="17"/>
      <c r="AI14" s="17">
        <v>0.16927110775118401</v>
      </c>
      <c r="AJ14" s="17">
        <v>5.03345855587621E-2</v>
      </c>
      <c r="AK14" s="17">
        <v>5.9803611142116297E-2</v>
      </c>
      <c r="AL14" s="17">
        <v>3.1865970894989798E-2</v>
      </c>
      <c r="AM14" s="17">
        <v>1.11580199856713E-2</v>
      </c>
      <c r="AN14" s="17">
        <v>2.8526674921691499E-2</v>
      </c>
      <c r="AO14" s="17">
        <v>5.5106094225828801E-2</v>
      </c>
      <c r="AP14" s="17"/>
      <c r="AQ14" s="17">
        <v>3.7555858663407403E-2</v>
      </c>
      <c r="AR14" s="17">
        <v>3.3085846387059102E-2</v>
      </c>
      <c r="AS14" s="17"/>
      <c r="AT14" s="17">
        <v>1.24118869393642E-2</v>
      </c>
      <c r="AU14" s="17">
        <v>5.71762466172763E-2</v>
      </c>
      <c r="AV14" s="17">
        <v>1.9758374118485598E-2</v>
      </c>
      <c r="AW14" s="17"/>
      <c r="AX14" s="17">
        <v>3.2395345341504699E-2</v>
      </c>
      <c r="AY14" s="17">
        <v>5.1721541563448999E-2</v>
      </c>
      <c r="AZ14" s="17"/>
      <c r="BA14" s="17">
        <v>3.0667745432110299E-2</v>
      </c>
      <c r="BB14" s="17">
        <v>1.9631521084685601E-2</v>
      </c>
      <c r="BC14" s="17">
        <v>3.57066299412655E-2</v>
      </c>
      <c r="BD14" s="17">
        <v>2.8173326044922901E-2</v>
      </c>
      <c r="BE14" s="17">
        <v>4.6824053606317702E-2</v>
      </c>
      <c r="BF14" s="17"/>
      <c r="BG14" s="17">
        <v>2.2206062822484898E-2</v>
      </c>
      <c r="BH14" s="17">
        <v>4.21001558217549E-2</v>
      </c>
    </row>
    <row r="15" spans="2:60" x14ac:dyDescent="0.35">
      <c r="B15" s="18" t="s">
        <v>316</v>
      </c>
      <c r="C15" s="21">
        <v>0.12811065965947099</v>
      </c>
      <c r="D15" s="21">
        <v>0.156821430103152</v>
      </c>
      <c r="E15" s="21">
        <v>0.10153582349870199</v>
      </c>
      <c r="F15" s="21"/>
      <c r="G15" s="21">
        <v>0.13111223216620099</v>
      </c>
      <c r="H15" s="21">
        <v>0.13426000167204</v>
      </c>
      <c r="I15" s="21">
        <v>0.1035227571012</v>
      </c>
      <c r="J15" s="21">
        <v>0.13012714778172499</v>
      </c>
      <c r="K15" s="21">
        <v>0.14278933501705801</v>
      </c>
      <c r="L15" s="21">
        <v>0.1273846502515</v>
      </c>
      <c r="M15" s="21"/>
      <c r="N15" s="21">
        <v>0.141330621385614</v>
      </c>
      <c r="O15" s="21">
        <v>9.5075388880255504E-2</v>
      </c>
      <c r="P15" s="21">
        <v>0.14579044439356101</v>
      </c>
      <c r="Q15" s="21">
        <v>0.143046558149616</v>
      </c>
      <c r="R15" s="21">
        <v>0.10686709728308801</v>
      </c>
      <c r="S15" s="21"/>
      <c r="T15" s="21">
        <v>0.10943615260076101</v>
      </c>
      <c r="U15" s="21">
        <v>0.112804089167738</v>
      </c>
      <c r="V15" s="21">
        <v>0.135958383843262</v>
      </c>
      <c r="W15" s="21">
        <v>0.14216785534910101</v>
      </c>
      <c r="X15" s="21"/>
      <c r="Y15" s="21">
        <v>0.10499692318345601</v>
      </c>
      <c r="Z15" s="21">
        <v>0.13992855764798001</v>
      </c>
      <c r="AA15" s="21">
        <v>9.2180253588060396E-2</v>
      </c>
      <c r="AB15" s="21">
        <v>0.157290865921728</v>
      </c>
      <c r="AC15" s="21">
        <v>0.11704844333047799</v>
      </c>
      <c r="AD15" s="21">
        <v>0.141276520307894</v>
      </c>
      <c r="AE15" s="21"/>
      <c r="AF15" s="21">
        <v>0.127079270152226</v>
      </c>
      <c r="AG15" s="21">
        <v>0.13109211418878799</v>
      </c>
      <c r="AH15" s="21"/>
      <c r="AI15" s="21">
        <v>0.10151991108403199</v>
      </c>
      <c r="AJ15" s="21">
        <v>0.124241955009774</v>
      </c>
      <c r="AK15" s="21">
        <v>0.13292853245443201</v>
      </c>
      <c r="AL15" s="21">
        <v>0.171308696071206</v>
      </c>
      <c r="AM15" s="21">
        <v>0.12273344089933801</v>
      </c>
      <c r="AN15" s="21">
        <v>0.101604645080574</v>
      </c>
      <c r="AO15" s="21">
        <v>0.15287299777202501</v>
      </c>
      <c r="AP15" s="21"/>
      <c r="AQ15" s="21">
        <v>7.80165869440652E-2</v>
      </c>
      <c r="AR15" s="21">
        <v>0.19562826248693199</v>
      </c>
      <c r="AS15" s="21"/>
      <c r="AT15" s="21">
        <v>7.0376750305692695E-2</v>
      </c>
      <c r="AU15" s="21">
        <v>0.100080382063511</v>
      </c>
      <c r="AV15" s="21">
        <v>0.210683862788135</v>
      </c>
      <c r="AW15" s="21"/>
      <c r="AX15" s="21">
        <v>0.107921242184273</v>
      </c>
      <c r="AY15" s="21">
        <v>0.13540349627002399</v>
      </c>
      <c r="AZ15" s="21"/>
      <c r="BA15" s="21">
        <v>0.10038152279005499</v>
      </c>
      <c r="BB15" s="21">
        <v>0.111168612734523</v>
      </c>
      <c r="BC15" s="21">
        <v>8.1491949563072194E-2</v>
      </c>
      <c r="BD15" s="21">
        <v>0.180362697227716</v>
      </c>
      <c r="BE15" s="21">
        <v>0.32240715483840698</v>
      </c>
      <c r="BF15" s="21"/>
      <c r="BG15" s="21">
        <v>0.108652189325832</v>
      </c>
      <c r="BH15" s="21">
        <v>0.28642981849012</v>
      </c>
    </row>
    <row r="16" spans="2:60" x14ac:dyDescent="0.35">
      <c r="B16" s="18" t="s">
        <v>317</v>
      </c>
      <c r="C16" s="21">
        <v>0.55568315403355395</v>
      </c>
      <c r="D16" s="21">
        <v>0.55775746671962101</v>
      </c>
      <c r="E16" s="21">
        <v>0.55381529566256904</v>
      </c>
      <c r="F16" s="21"/>
      <c r="G16" s="21">
        <v>0.59341176973328202</v>
      </c>
      <c r="H16" s="21">
        <v>0.57564355054706895</v>
      </c>
      <c r="I16" s="21">
        <v>0.56347881680146805</v>
      </c>
      <c r="J16" s="21">
        <v>0.50145164605219505</v>
      </c>
      <c r="K16" s="21">
        <v>0.49983824660444498</v>
      </c>
      <c r="L16" s="21">
        <v>0.59572423915936701</v>
      </c>
      <c r="M16" s="21"/>
      <c r="N16" s="21">
        <v>0.50130500730782501</v>
      </c>
      <c r="O16" s="21">
        <v>0.59003996922355295</v>
      </c>
      <c r="P16" s="21">
        <v>0.55184217635617705</v>
      </c>
      <c r="Q16" s="21">
        <v>0.60077334106879299</v>
      </c>
      <c r="R16" s="21">
        <v>0.56357320186007998</v>
      </c>
      <c r="S16" s="21"/>
      <c r="T16" s="21">
        <v>0.61236121793939302</v>
      </c>
      <c r="U16" s="21">
        <v>0.53561139214019704</v>
      </c>
      <c r="V16" s="21">
        <v>0.53193458667928795</v>
      </c>
      <c r="W16" s="21">
        <v>0.57074001110166706</v>
      </c>
      <c r="X16" s="21"/>
      <c r="Y16" s="21">
        <v>0.58762428737064298</v>
      </c>
      <c r="Z16" s="21">
        <v>0.54274806960907296</v>
      </c>
      <c r="AA16" s="21">
        <v>0.61766322770061899</v>
      </c>
      <c r="AB16" s="21">
        <v>0.46991016467253099</v>
      </c>
      <c r="AC16" s="21">
        <v>0.51240509514050503</v>
      </c>
      <c r="AD16" s="21">
        <v>0.56350156703017196</v>
      </c>
      <c r="AE16" s="21"/>
      <c r="AF16" s="21">
        <v>0.54903527287207599</v>
      </c>
      <c r="AG16" s="21">
        <v>0.56986020716025299</v>
      </c>
      <c r="AH16" s="21"/>
      <c r="AI16" s="21">
        <v>0.41781720653124899</v>
      </c>
      <c r="AJ16" s="21">
        <v>0.54532699845787302</v>
      </c>
      <c r="AK16" s="21">
        <v>0.55159740551481196</v>
      </c>
      <c r="AL16" s="21">
        <v>0.50758932966096704</v>
      </c>
      <c r="AM16" s="21">
        <v>0.58908957757885905</v>
      </c>
      <c r="AN16" s="21">
        <v>0.65210071765972399</v>
      </c>
      <c r="AO16" s="21">
        <v>0.58685249090158598</v>
      </c>
      <c r="AP16" s="21"/>
      <c r="AQ16" s="21">
        <v>0.69889079986490898</v>
      </c>
      <c r="AR16" s="21">
        <v>0.41817962760069199</v>
      </c>
      <c r="AS16" s="21"/>
      <c r="AT16" s="21">
        <v>0.75883558568140697</v>
      </c>
      <c r="AU16" s="21">
        <v>0.54594353460696299</v>
      </c>
      <c r="AV16" s="21">
        <v>0.45954074285187302</v>
      </c>
      <c r="AW16" s="21"/>
      <c r="AX16" s="21">
        <v>0.57870269852235701</v>
      </c>
      <c r="AY16" s="21">
        <v>0.54736801680820102</v>
      </c>
      <c r="AZ16" s="21"/>
      <c r="BA16" s="21">
        <v>0.57674261263583304</v>
      </c>
      <c r="BB16" s="21">
        <v>0.64353767090965797</v>
      </c>
      <c r="BC16" s="21">
        <v>0.67861345279461704</v>
      </c>
      <c r="BD16" s="21">
        <v>0.59256906306017998</v>
      </c>
      <c r="BE16" s="21">
        <v>0.14251512461874499</v>
      </c>
      <c r="BF16" s="21"/>
      <c r="BG16" s="21">
        <v>0.62795565119067498</v>
      </c>
      <c r="BH16" s="21">
        <v>0.25650578775715799</v>
      </c>
    </row>
    <row r="17" spans="2:60" x14ac:dyDescent="0.35">
      <c r="B17" s="18" t="s">
        <v>318</v>
      </c>
      <c r="C17" s="22">
        <v>0.42757249437408301</v>
      </c>
      <c r="D17" s="22">
        <v>0.40093603661646898</v>
      </c>
      <c r="E17" s="22">
        <v>0.45227947216386799</v>
      </c>
      <c r="F17" s="22"/>
      <c r="G17" s="22">
        <v>0.46229953756707998</v>
      </c>
      <c r="H17" s="22">
        <v>0.44138354887502901</v>
      </c>
      <c r="I17" s="22">
        <v>0.45995605970026798</v>
      </c>
      <c r="J17" s="22">
        <v>0.37132449827046998</v>
      </c>
      <c r="K17" s="22">
        <v>0.357048911587387</v>
      </c>
      <c r="L17" s="22">
        <v>0.46833958890786598</v>
      </c>
      <c r="M17" s="22"/>
      <c r="N17" s="22">
        <v>0.35997438592221098</v>
      </c>
      <c r="O17" s="22">
        <v>0.49496458034329799</v>
      </c>
      <c r="P17" s="22">
        <v>0.40605173196261701</v>
      </c>
      <c r="Q17" s="22">
        <v>0.45772678291917801</v>
      </c>
      <c r="R17" s="22">
        <v>0.45670610457699101</v>
      </c>
      <c r="S17" s="22"/>
      <c r="T17" s="22">
        <v>0.50292506533863202</v>
      </c>
      <c r="U17" s="22">
        <v>0.422807302972459</v>
      </c>
      <c r="V17" s="22">
        <v>0.39597620283602702</v>
      </c>
      <c r="W17" s="22">
        <v>0.42857215575256602</v>
      </c>
      <c r="X17" s="22"/>
      <c r="Y17" s="22">
        <v>0.48262736418718699</v>
      </c>
      <c r="Z17" s="22">
        <v>0.402819511961093</v>
      </c>
      <c r="AA17" s="22">
        <v>0.52548297411255895</v>
      </c>
      <c r="AB17" s="22">
        <v>0.31261929875080302</v>
      </c>
      <c r="AC17" s="22">
        <v>0.39535665181002699</v>
      </c>
      <c r="AD17" s="22">
        <v>0.42222504672227801</v>
      </c>
      <c r="AE17" s="22"/>
      <c r="AF17" s="22">
        <v>0.42195600271985001</v>
      </c>
      <c r="AG17" s="22">
        <v>0.43876809297146502</v>
      </c>
      <c r="AH17" s="22"/>
      <c r="AI17" s="22">
        <v>0.31629729544721802</v>
      </c>
      <c r="AJ17" s="22">
        <v>0.42108504344809899</v>
      </c>
      <c r="AK17" s="22">
        <v>0.41866887306037998</v>
      </c>
      <c r="AL17" s="22">
        <v>0.33628063358976101</v>
      </c>
      <c r="AM17" s="22">
        <v>0.46635613667952103</v>
      </c>
      <c r="AN17" s="22">
        <v>0.55049607257915001</v>
      </c>
      <c r="AO17" s="22">
        <v>0.43397949312956102</v>
      </c>
      <c r="AP17" s="22"/>
      <c r="AQ17" s="22">
        <v>0.62087421292084399</v>
      </c>
      <c r="AR17" s="22">
        <v>0.22255136511376</v>
      </c>
      <c r="AS17" s="22"/>
      <c r="AT17" s="22">
        <v>0.68845883537571395</v>
      </c>
      <c r="AU17" s="22">
        <v>0.44586315254345199</v>
      </c>
      <c r="AV17" s="22">
        <v>0.24885688006373799</v>
      </c>
      <c r="AW17" s="22"/>
      <c r="AX17" s="22">
        <v>0.47078145633808499</v>
      </c>
      <c r="AY17" s="22">
        <v>0.411964520538178</v>
      </c>
      <c r="AZ17" s="22"/>
      <c r="BA17" s="22">
        <v>0.47636108984577802</v>
      </c>
      <c r="BB17" s="22">
        <v>0.53236905817513502</v>
      </c>
      <c r="BC17" s="22">
        <v>0.597121503231544</v>
      </c>
      <c r="BD17" s="22">
        <v>0.41220636583246401</v>
      </c>
      <c r="BE17" s="22">
        <v>-0.17989203021966199</v>
      </c>
      <c r="BF17" s="22"/>
      <c r="BG17" s="22">
        <v>0.519303461864843</v>
      </c>
      <c r="BH17" s="22">
        <v>-2.9924030732961699E-2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H22"/>
  <sheetViews>
    <sheetView showGridLines="0" workbookViewId="0">
      <pane xSplit="2" topLeftCell="I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311</v>
      </c>
      <c r="C9" s="17">
        <v>4.7838180979372098E-2</v>
      </c>
      <c r="D9" s="17">
        <v>5.3113484159924E-2</v>
      </c>
      <c r="E9" s="17">
        <v>4.2998431666501698E-2</v>
      </c>
      <c r="F9" s="17"/>
      <c r="G9" s="17">
        <v>5.51021456843706E-2</v>
      </c>
      <c r="H9" s="17">
        <v>4.5534568123435197E-2</v>
      </c>
      <c r="I9" s="17">
        <v>4.2519724296920199E-2</v>
      </c>
      <c r="J9" s="17">
        <v>5.9592211723689802E-2</v>
      </c>
      <c r="K9" s="17">
        <v>4.3921347329194997E-2</v>
      </c>
      <c r="L9" s="17">
        <v>4.4000503173899801E-2</v>
      </c>
      <c r="M9" s="17"/>
      <c r="N9" s="17">
        <v>4.4690292735277998E-2</v>
      </c>
      <c r="O9" s="17">
        <v>3.3075107655433401E-2</v>
      </c>
      <c r="P9" s="17">
        <v>5.5292608496591102E-2</v>
      </c>
      <c r="Q9" s="17">
        <v>4.9387549584016803E-2</v>
      </c>
      <c r="R9" s="17">
        <v>6.0897675294309402E-2</v>
      </c>
      <c r="S9" s="17"/>
      <c r="T9" s="17">
        <v>5.4309688066625901E-2</v>
      </c>
      <c r="U9" s="17">
        <v>3.5663231723399899E-2</v>
      </c>
      <c r="V9" s="17">
        <v>4.33893965844631E-2</v>
      </c>
      <c r="W9" s="17">
        <v>6.0916971737247701E-2</v>
      </c>
      <c r="X9" s="17"/>
      <c r="Y9" s="17">
        <v>5.4564703100839301E-2</v>
      </c>
      <c r="Z9" s="17">
        <v>4.9964745463327798E-2</v>
      </c>
      <c r="AA9" s="17">
        <v>2.05040495419316E-2</v>
      </c>
      <c r="AB9" s="17">
        <v>5.2802396669202702E-2</v>
      </c>
      <c r="AC9" s="17">
        <v>0</v>
      </c>
      <c r="AD9" s="17">
        <v>3.0170665996767002E-2</v>
      </c>
      <c r="AE9" s="17"/>
      <c r="AF9" s="17">
        <v>4.6649051893885497E-2</v>
      </c>
      <c r="AG9" s="17">
        <v>5.0430251610509201E-2</v>
      </c>
      <c r="AH9" s="17"/>
      <c r="AI9" s="17">
        <v>3.6746283576844001E-2</v>
      </c>
      <c r="AJ9" s="17">
        <v>4.5625024280429999E-2</v>
      </c>
      <c r="AK9" s="17">
        <v>3.8772439073710099E-2</v>
      </c>
      <c r="AL9" s="17">
        <v>5.8179073714797101E-2</v>
      </c>
      <c r="AM9" s="17">
        <v>5.2308871152300401E-2</v>
      </c>
      <c r="AN9" s="17">
        <v>5.1367119848023002E-2</v>
      </c>
      <c r="AO9" s="17">
        <v>6.5432934791209402E-2</v>
      </c>
      <c r="AP9" s="17"/>
      <c r="AQ9" s="17">
        <v>4.0886879472721301E-2</v>
      </c>
      <c r="AR9" s="17">
        <v>6.9248807411661006E-2</v>
      </c>
      <c r="AS9" s="17"/>
      <c r="AT9" s="17">
        <v>2.7026833419680402E-2</v>
      </c>
      <c r="AU9" s="17">
        <v>4.6093103732836802E-2</v>
      </c>
      <c r="AV9" s="17">
        <v>6.6193627485527901E-2</v>
      </c>
      <c r="AW9" s="17"/>
      <c r="AX9" s="17">
        <v>4.3295565563130502E-2</v>
      </c>
      <c r="AY9" s="17">
        <v>4.9479067946810701E-2</v>
      </c>
      <c r="AZ9" s="17"/>
      <c r="BA9" s="17">
        <v>6.1160552627002103E-2</v>
      </c>
      <c r="BB9" s="17">
        <v>2.84202079666241E-2</v>
      </c>
      <c r="BC9" s="17">
        <v>4.7196131993774898E-2</v>
      </c>
      <c r="BD9" s="17">
        <v>6.75261283742042E-2</v>
      </c>
      <c r="BE9" s="17">
        <v>9.7264858652147304E-2</v>
      </c>
      <c r="BF9" s="17"/>
      <c r="BG9" s="17">
        <v>3.6057909157226099E-2</v>
      </c>
      <c r="BH9" s="17">
        <v>8.9732566862819302E-2</v>
      </c>
    </row>
    <row r="10" spans="2:60" x14ac:dyDescent="0.35">
      <c r="B10" s="18" t="s">
        <v>312</v>
      </c>
      <c r="C10" s="17">
        <v>0.121792948315485</v>
      </c>
      <c r="D10" s="17">
        <v>0.12673234127756899</v>
      </c>
      <c r="E10" s="17">
        <v>0.117685864405462</v>
      </c>
      <c r="F10" s="17"/>
      <c r="G10" s="17">
        <v>0.107031389357158</v>
      </c>
      <c r="H10" s="17">
        <v>0.10653439592686199</v>
      </c>
      <c r="I10" s="17">
        <v>0.152991876977808</v>
      </c>
      <c r="J10" s="17">
        <v>0.113246035608819</v>
      </c>
      <c r="K10" s="17">
        <v>0.104823631611788</v>
      </c>
      <c r="L10" s="17">
        <v>0.13861600514580499</v>
      </c>
      <c r="M10" s="17"/>
      <c r="N10" s="17">
        <v>9.8511446727908805E-2</v>
      </c>
      <c r="O10" s="17">
        <v>0.12754483920059101</v>
      </c>
      <c r="P10" s="17">
        <v>0.13235048134601299</v>
      </c>
      <c r="Q10" s="17">
        <v>0.126369835629004</v>
      </c>
      <c r="R10" s="17">
        <v>0.13802804461364901</v>
      </c>
      <c r="S10" s="17"/>
      <c r="T10" s="17">
        <v>0.12850035607121901</v>
      </c>
      <c r="U10" s="17">
        <v>0.13501818494139001</v>
      </c>
      <c r="V10" s="17">
        <v>0.11291802353802601</v>
      </c>
      <c r="W10" s="17">
        <v>0.119677374500843</v>
      </c>
      <c r="X10" s="17"/>
      <c r="Y10" s="17">
        <v>9.2189538405509697E-2</v>
      </c>
      <c r="Z10" s="17">
        <v>0.13750243902991799</v>
      </c>
      <c r="AA10" s="17">
        <v>0.13963723995075</v>
      </c>
      <c r="AB10" s="17">
        <v>0.11897240136220499</v>
      </c>
      <c r="AC10" s="17">
        <v>7.9545509384500696E-2</v>
      </c>
      <c r="AD10" s="17">
        <v>0.15074500039668901</v>
      </c>
      <c r="AE10" s="17"/>
      <c r="AF10" s="17">
        <v>0.129581759517751</v>
      </c>
      <c r="AG10" s="17">
        <v>0.11308206131192999</v>
      </c>
      <c r="AH10" s="17"/>
      <c r="AI10" s="17">
        <v>0.12545663201753399</v>
      </c>
      <c r="AJ10" s="17">
        <v>0.122405123188325</v>
      </c>
      <c r="AK10" s="17">
        <v>0.13640670614791101</v>
      </c>
      <c r="AL10" s="17">
        <v>9.1295880956801995E-2</v>
      </c>
      <c r="AM10" s="17">
        <v>0.12185225453674001</v>
      </c>
      <c r="AN10" s="17">
        <v>0.122151535325932</v>
      </c>
      <c r="AO10" s="17">
        <v>0.123707385126706</v>
      </c>
      <c r="AP10" s="17"/>
      <c r="AQ10" s="17">
        <v>0.11694825932443199</v>
      </c>
      <c r="AR10" s="17">
        <v>0.13857089445050599</v>
      </c>
      <c r="AS10" s="17"/>
      <c r="AT10" s="17">
        <v>0.13838521046116101</v>
      </c>
      <c r="AU10" s="17">
        <v>0.111896394833259</v>
      </c>
      <c r="AV10" s="17">
        <v>0.12754264741777899</v>
      </c>
      <c r="AW10" s="17"/>
      <c r="AX10" s="17">
        <v>0.135776063790569</v>
      </c>
      <c r="AY10" s="17">
        <v>0.11674195679522099</v>
      </c>
      <c r="AZ10" s="17"/>
      <c r="BA10" s="17">
        <v>0.101086624583846</v>
      </c>
      <c r="BB10" s="17">
        <v>0.121135848985832</v>
      </c>
      <c r="BC10" s="17">
        <v>0.13167917470791399</v>
      </c>
      <c r="BD10" s="17">
        <v>0.14251687519060299</v>
      </c>
      <c r="BE10" s="17">
        <v>0.10897447172247</v>
      </c>
      <c r="BF10" s="17"/>
      <c r="BG10" s="17">
        <v>0.116458745348893</v>
      </c>
      <c r="BH10" s="17">
        <v>0.11747016632261</v>
      </c>
    </row>
    <row r="11" spans="2:60" x14ac:dyDescent="0.35">
      <c r="B11" s="18" t="s">
        <v>313</v>
      </c>
      <c r="C11" s="17">
        <v>0.31979461358198402</v>
      </c>
      <c r="D11" s="17">
        <v>0.29533822844248098</v>
      </c>
      <c r="E11" s="17">
        <v>0.34256385186417698</v>
      </c>
      <c r="F11" s="17"/>
      <c r="G11" s="17">
        <v>0.29925254772854298</v>
      </c>
      <c r="H11" s="17">
        <v>0.304961679255419</v>
      </c>
      <c r="I11" s="17">
        <v>0.25618114136818498</v>
      </c>
      <c r="J11" s="17">
        <v>0.32529514974485102</v>
      </c>
      <c r="K11" s="17">
        <v>0.359145106797509</v>
      </c>
      <c r="L11" s="17">
        <v>0.35918518003868199</v>
      </c>
      <c r="M11" s="17"/>
      <c r="N11" s="17">
        <v>0.294257620385875</v>
      </c>
      <c r="O11" s="17">
        <v>0.32682461913076999</v>
      </c>
      <c r="P11" s="17">
        <v>0.33321622180602101</v>
      </c>
      <c r="Q11" s="17">
        <v>0.32923313955497602</v>
      </c>
      <c r="R11" s="17">
        <v>0.31976004870857799</v>
      </c>
      <c r="S11" s="17"/>
      <c r="T11" s="17">
        <v>0.30896972000351303</v>
      </c>
      <c r="U11" s="17">
        <v>0.327557822876333</v>
      </c>
      <c r="V11" s="17">
        <v>0.31175960230564997</v>
      </c>
      <c r="W11" s="17">
        <v>0.33353487502352303</v>
      </c>
      <c r="X11" s="17"/>
      <c r="Y11" s="17">
        <v>0.275747650450124</v>
      </c>
      <c r="Z11" s="17">
        <v>0.35330603177077702</v>
      </c>
      <c r="AA11" s="17">
        <v>0.33212257588137201</v>
      </c>
      <c r="AB11" s="17">
        <v>0.34133839228753599</v>
      </c>
      <c r="AC11" s="17">
        <v>0.38018091549945199</v>
      </c>
      <c r="AD11" s="17">
        <v>0.30094064669967902</v>
      </c>
      <c r="AE11" s="17"/>
      <c r="AF11" s="17">
        <v>0.32738260374056799</v>
      </c>
      <c r="AG11" s="17">
        <v>0.30875049357182799</v>
      </c>
      <c r="AH11" s="17"/>
      <c r="AI11" s="17">
        <v>0.26896103877205302</v>
      </c>
      <c r="AJ11" s="17">
        <v>0.30091577129743202</v>
      </c>
      <c r="AK11" s="17">
        <v>0.35392309063094701</v>
      </c>
      <c r="AL11" s="17">
        <v>0.328390399140637</v>
      </c>
      <c r="AM11" s="17">
        <v>0.32126387757178199</v>
      </c>
      <c r="AN11" s="17">
        <v>0.27928271257020598</v>
      </c>
      <c r="AO11" s="17">
        <v>0.44590550130267298</v>
      </c>
      <c r="AP11" s="17"/>
      <c r="AQ11" s="17">
        <v>0.32055282135712398</v>
      </c>
      <c r="AR11" s="17">
        <v>0.31570826846870897</v>
      </c>
      <c r="AS11" s="17"/>
      <c r="AT11" s="17">
        <v>0.31598561214146398</v>
      </c>
      <c r="AU11" s="17">
        <v>0.36520803369148203</v>
      </c>
      <c r="AV11" s="17">
        <v>0.27457379058753101</v>
      </c>
      <c r="AW11" s="17"/>
      <c r="AX11" s="17">
        <v>0.30499800272692601</v>
      </c>
      <c r="AY11" s="17">
        <v>0.32513945651707199</v>
      </c>
      <c r="AZ11" s="17"/>
      <c r="BA11" s="17">
        <v>0.254949219358309</v>
      </c>
      <c r="BB11" s="17">
        <v>0.31914258563410303</v>
      </c>
      <c r="BC11" s="17">
        <v>0.329256973492631</v>
      </c>
      <c r="BD11" s="17">
        <v>0.30537144816883999</v>
      </c>
      <c r="BE11" s="17">
        <v>0.34797536554032499</v>
      </c>
      <c r="BF11" s="17"/>
      <c r="BG11" s="17">
        <v>0.30416749129348902</v>
      </c>
      <c r="BH11" s="17">
        <v>0.33718455053204399</v>
      </c>
    </row>
    <row r="12" spans="2:60" x14ac:dyDescent="0.35">
      <c r="B12" s="18" t="s">
        <v>314</v>
      </c>
      <c r="C12" s="17">
        <v>0.28510286497702902</v>
      </c>
      <c r="D12" s="17">
        <v>0.30291663208776398</v>
      </c>
      <c r="E12" s="17">
        <v>0.267716736256776</v>
      </c>
      <c r="F12" s="17"/>
      <c r="G12" s="17">
        <v>0.28069600462244998</v>
      </c>
      <c r="H12" s="17">
        <v>0.33339148540901098</v>
      </c>
      <c r="I12" s="17">
        <v>0.29469916329476398</v>
      </c>
      <c r="J12" s="17">
        <v>0.25490273466840202</v>
      </c>
      <c r="K12" s="17">
        <v>0.28671551247595001</v>
      </c>
      <c r="L12" s="17">
        <v>0.260441980906296</v>
      </c>
      <c r="M12" s="17"/>
      <c r="N12" s="17">
        <v>0.25760716113245402</v>
      </c>
      <c r="O12" s="17">
        <v>0.29021308018917202</v>
      </c>
      <c r="P12" s="17">
        <v>0.27504049467310099</v>
      </c>
      <c r="Q12" s="17">
        <v>0.32170660422765701</v>
      </c>
      <c r="R12" s="17">
        <v>0.31066028303321402</v>
      </c>
      <c r="S12" s="17"/>
      <c r="T12" s="17">
        <v>0.29655307043832502</v>
      </c>
      <c r="U12" s="17">
        <v>0.29129521506259698</v>
      </c>
      <c r="V12" s="17">
        <v>0.27937221575056997</v>
      </c>
      <c r="W12" s="17">
        <v>0.28072345750644701</v>
      </c>
      <c r="X12" s="17"/>
      <c r="Y12" s="17">
        <v>0.29751731705104101</v>
      </c>
      <c r="Z12" s="17">
        <v>0.28348930620461099</v>
      </c>
      <c r="AA12" s="17">
        <v>0.18360071971174299</v>
      </c>
      <c r="AB12" s="17">
        <v>0.31430617565623897</v>
      </c>
      <c r="AC12" s="17">
        <v>0.33202131348308001</v>
      </c>
      <c r="AD12" s="17">
        <v>0.26127158943915002</v>
      </c>
      <c r="AE12" s="17"/>
      <c r="AF12" s="17">
        <v>0.29307256011014998</v>
      </c>
      <c r="AG12" s="17">
        <v>0.27607845295817002</v>
      </c>
      <c r="AH12" s="17"/>
      <c r="AI12" s="17">
        <v>0.24573897421350499</v>
      </c>
      <c r="AJ12" s="17">
        <v>0.28606143042863802</v>
      </c>
      <c r="AK12" s="17">
        <v>0.26775333538473001</v>
      </c>
      <c r="AL12" s="17">
        <v>0.274223783442615</v>
      </c>
      <c r="AM12" s="17">
        <v>0.290500941874548</v>
      </c>
      <c r="AN12" s="17">
        <v>0.35644082978985597</v>
      </c>
      <c r="AO12" s="17">
        <v>0.257460138078697</v>
      </c>
      <c r="AP12" s="17"/>
      <c r="AQ12" s="17">
        <v>0.30035102439252398</v>
      </c>
      <c r="AR12" s="17">
        <v>0.27252014664019703</v>
      </c>
      <c r="AS12" s="17"/>
      <c r="AT12" s="17">
        <v>0.33166227797143299</v>
      </c>
      <c r="AU12" s="17">
        <v>0.263763053749412</v>
      </c>
      <c r="AV12" s="17">
        <v>0.29582708199503999</v>
      </c>
      <c r="AW12" s="17"/>
      <c r="AX12" s="17">
        <v>0.30091333622197503</v>
      </c>
      <c r="AY12" s="17">
        <v>0.27939179462708502</v>
      </c>
      <c r="AZ12" s="17"/>
      <c r="BA12" s="17">
        <v>0.27030409792438498</v>
      </c>
      <c r="BB12" s="17">
        <v>0.33320504008163498</v>
      </c>
      <c r="BC12" s="17">
        <v>0.29196829623713599</v>
      </c>
      <c r="BD12" s="17">
        <v>0.222201574635573</v>
      </c>
      <c r="BE12" s="17">
        <v>0.24408171863118899</v>
      </c>
      <c r="BF12" s="17"/>
      <c r="BG12" s="17">
        <v>0.31853144376528902</v>
      </c>
      <c r="BH12" s="17">
        <v>0.238539867064993</v>
      </c>
    </row>
    <row r="13" spans="2:60" x14ac:dyDescent="0.35">
      <c r="B13" s="18" t="s">
        <v>315</v>
      </c>
      <c r="C13" s="17">
        <v>0.14204571972510299</v>
      </c>
      <c r="D13" s="17">
        <v>0.16704943826416899</v>
      </c>
      <c r="E13" s="17">
        <v>0.11970028996094401</v>
      </c>
      <c r="F13" s="17"/>
      <c r="G13" s="17">
        <v>0.17339107404833601</v>
      </c>
      <c r="H13" s="17">
        <v>0.16459226954200201</v>
      </c>
      <c r="I13" s="17">
        <v>0.17735795839200799</v>
      </c>
      <c r="J13" s="17">
        <v>0.14002934026758801</v>
      </c>
      <c r="K13" s="17">
        <v>0.109648915762765</v>
      </c>
      <c r="L13" s="17">
        <v>0.103990820684038</v>
      </c>
      <c r="M13" s="17"/>
      <c r="N13" s="17">
        <v>0.175184300871149</v>
      </c>
      <c r="O13" s="17">
        <v>0.13386038595370101</v>
      </c>
      <c r="P13" s="17">
        <v>0.13599880289410299</v>
      </c>
      <c r="Q13" s="17">
        <v>0.12112262569913</v>
      </c>
      <c r="R13" s="17">
        <v>0.14157440405677801</v>
      </c>
      <c r="S13" s="17"/>
      <c r="T13" s="17">
        <v>0.14734274471372399</v>
      </c>
      <c r="U13" s="17">
        <v>0.123644886946451</v>
      </c>
      <c r="V13" s="17">
        <v>0.15625029003094301</v>
      </c>
      <c r="W13" s="17">
        <v>0.131645411394791</v>
      </c>
      <c r="X13" s="17"/>
      <c r="Y13" s="17">
        <v>0.18713090410931099</v>
      </c>
      <c r="Z13" s="17">
        <v>0.106875521450991</v>
      </c>
      <c r="AA13" s="17">
        <v>0.17453247942518299</v>
      </c>
      <c r="AB13" s="17">
        <v>9.7665123262991302E-2</v>
      </c>
      <c r="AC13" s="17">
        <v>0.112290426663082</v>
      </c>
      <c r="AD13" s="17">
        <v>0.16513853128910599</v>
      </c>
      <c r="AE13" s="17"/>
      <c r="AF13" s="17">
        <v>0.122562523545013</v>
      </c>
      <c r="AG13" s="17">
        <v>0.168717624044086</v>
      </c>
      <c r="AH13" s="17"/>
      <c r="AI13" s="17">
        <v>0.111721310252508</v>
      </c>
      <c r="AJ13" s="17">
        <v>0.168174818753064</v>
      </c>
      <c r="AK13" s="17">
        <v>0.11534451627643801</v>
      </c>
      <c r="AL13" s="17">
        <v>0.15415328953473301</v>
      </c>
      <c r="AM13" s="17">
        <v>0.14928778455434599</v>
      </c>
      <c r="AN13" s="17">
        <v>0.146522592864957</v>
      </c>
      <c r="AO13" s="17">
        <v>5.2954797483800303E-2</v>
      </c>
      <c r="AP13" s="17"/>
      <c r="AQ13" s="17">
        <v>0.13490614162857101</v>
      </c>
      <c r="AR13" s="17">
        <v>0.150360279785135</v>
      </c>
      <c r="AS13" s="17"/>
      <c r="AT13" s="17">
        <v>0.130238656896382</v>
      </c>
      <c r="AU13" s="17">
        <v>0.120842824022801</v>
      </c>
      <c r="AV13" s="17">
        <v>0.182345488924265</v>
      </c>
      <c r="AW13" s="17"/>
      <c r="AX13" s="17">
        <v>0.129759001099438</v>
      </c>
      <c r="AY13" s="17">
        <v>0.14648393749572</v>
      </c>
      <c r="AZ13" s="17"/>
      <c r="BA13" s="17">
        <v>0.25094092850855099</v>
      </c>
      <c r="BB13" s="17">
        <v>0.14937479639263601</v>
      </c>
      <c r="BC13" s="17">
        <v>0.116639734350243</v>
      </c>
      <c r="BD13" s="17">
        <v>0.208331009579837</v>
      </c>
      <c r="BE13" s="17">
        <v>0.13068239097650999</v>
      </c>
      <c r="BF13" s="17"/>
      <c r="BG13" s="17">
        <v>0.17306824788905101</v>
      </c>
      <c r="BH13" s="17">
        <v>0.15034940590593701</v>
      </c>
    </row>
    <row r="14" spans="2:60" x14ac:dyDescent="0.35">
      <c r="B14" s="18" t="s">
        <v>114</v>
      </c>
      <c r="C14" s="17">
        <v>8.3425672421027497E-2</v>
      </c>
      <c r="D14" s="17">
        <v>5.4849875768092998E-2</v>
      </c>
      <c r="E14" s="17">
        <v>0.10933482584614</v>
      </c>
      <c r="F14" s="17"/>
      <c r="G14" s="17">
        <v>8.4526838559142295E-2</v>
      </c>
      <c r="H14" s="17">
        <v>4.4985601743270501E-2</v>
      </c>
      <c r="I14" s="17">
        <v>7.6250135670314398E-2</v>
      </c>
      <c r="J14" s="17">
        <v>0.106934527986651</v>
      </c>
      <c r="K14" s="17">
        <v>9.5745486022791607E-2</v>
      </c>
      <c r="L14" s="17">
        <v>9.3765510051278297E-2</v>
      </c>
      <c r="M14" s="17"/>
      <c r="N14" s="17">
        <v>0.129749178147335</v>
      </c>
      <c r="O14" s="17">
        <v>8.8481967870332495E-2</v>
      </c>
      <c r="P14" s="17">
        <v>6.8101390784170504E-2</v>
      </c>
      <c r="Q14" s="17">
        <v>5.2180245305215901E-2</v>
      </c>
      <c r="R14" s="17">
        <v>2.90795442934716E-2</v>
      </c>
      <c r="S14" s="17"/>
      <c r="T14" s="17">
        <v>6.4324420706593805E-2</v>
      </c>
      <c r="U14" s="17">
        <v>8.6820658449828406E-2</v>
      </c>
      <c r="V14" s="17">
        <v>9.6310471790348295E-2</v>
      </c>
      <c r="W14" s="17">
        <v>7.3501909837147897E-2</v>
      </c>
      <c r="X14" s="17"/>
      <c r="Y14" s="17">
        <v>9.2849886883174595E-2</v>
      </c>
      <c r="Z14" s="17">
        <v>6.8861956080375195E-2</v>
      </c>
      <c r="AA14" s="17">
        <v>0.14960293548901901</v>
      </c>
      <c r="AB14" s="17">
        <v>7.4915510761825899E-2</v>
      </c>
      <c r="AC14" s="17">
        <v>9.5961834969885307E-2</v>
      </c>
      <c r="AD14" s="17">
        <v>9.1733566178609102E-2</v>
      </c>
      <c r="AE14" s="17"/>
      <c r="AF14" s="17">
        <v>8.0751501192632302E-2</v>
      </c>
      <c r="AG14" s="17">
        <v>8.29411165034767E-2</v>
      </c>
      <c r="AH14" s="17"/>
      <c r="AI14" s="17">
        <v>0.21137576116755499</v>
      </c>
      <c r="AJ14" s="17">
        <v>7.6817832052111595E-2</v>
      </c>
      <c r="AK14" s="17">
        <v>8.77999124862643E-2</v>
      </c>
      <c r="AL14" s="17">
        <v>9.3757573210415501E-2</v>
      </c>
      <c r="AM14" s="17">
        <v>6.4786270310284097E-2</v>
      </c>
      <c r="AN14" s="17">
        <v>4.4235209601026601E-2</v>
      </c>
      <c r="AO14" s="17">
        <v>5.4539243216913898E-2</v>
      </c>
      <c r="AP14" s="17"/>
      <c r="AQ14" s="17">
        <v>8.6354873824628503E-2</v>
      </c>
      <c r="AR14" s="17">
        <v>5.3591603243792897E-2</v>
      </c>
      <c r="AS14" s="17"/>
      <c r="AT14" s="17">
        <v>5.6701409109880099E-2</v>
      </c>
      <c r="AU14" s="17">
        <v>9.2196589970209006E-2</v>
      </c>
      <c r="AV14" s="17">
        <v>5.3517363589856898E-2</v>
      </c>
      <c r="AW14" s="17"/>
      <c r="AX14" s="17">
        <v>8.5258030597961706E-2</v>
      </c>
      <c r="AY14" s="17">
        <v>8.2763786618091001E-2</v>
      </c>
      <c r="AZ14" s="17"/>
      <c r="BA14" s="17">
        <v>6.15585769979064E-2</v>
      </c>
      <c r="BB14" s="17">
        <v>4.8721520939169503E-2</v>
      </c>
      <c r="BC14" s="17">
        <v>8.3259689218301194E-2</v>
      </c>
      <c r="BD14" s="17">
        <v>5.40529640509421E-2</v>
      </c>
      <c r="BE14" s="17">
        <v>7.1021194477358496E-2</v>
      </c>
      <c r="BF14" s="17"/>
      <c r="BG14" s="17">
        <v>5.1716162546051901E-2</v>
      </c>
      <c r="BH14" s="17">
        <v>6.6723443311596201E-2</v>
      </c>
    </row>
    <row r="15" spans="2:60" x14ac:dyDescent="0.35">
      <c r="B15" s="18" t="s">
        <v>316</v>
      </c>
      <c r="C15" s="21">
        <v>0.16963112929485699</v>
      </c>
      <c r="D15" s="21">
        <v>0.179845825437493</v>
      </c>
      <c r="E15" s="21">
        <v>0.16068429607196399</v>
      </c>
      <c r="F15" s="21"/>
      <c r="G15" s="21">
        <v>0.162133535041529</v>
      </c>
      <c r="H15" s="21">
        <v>0.15206896405029699</v>
      </c>
      <c r="I15" s="21">
        <v>0.195511601274728</v>
      </c>
      <c r="J15" s="21">
        <v>0.17283824733250899</v>
      </c>
      <c r="K15" s="21">
        <v>0.14874497894098301</v>
      </c>
      <c r="L15" s="21">
        <v>0.182616508319705</v>
      </c>
      <c r="M15" s="21"/>
      <c r="N15" s="21">
        <v>0.14320173946318701</v>
      </c>
      <c r="O15" s="21">
        <v>0.16061994685602499</v>
      </c>
      <c r="P15" s="21">
        <v>0.187643089842604</v>
      </c>
      <c r="Q15" s="21">
        <v>0.17575738521302101</v>
      </c>
      <c r="R15" s="21">
        <v>0.19892571990795899</v>
      </c>
      <c r="S15" s="21"/>
      <c r="T15" s="21">
        <v>0.18281004413784399</v>
      </c>
      <c r="U15" s="21">
        <v>0.17068141666479</v>
      </c>
      <c r="V15" s="21">
        <v>0.15630742012248899</v>
      </c>
      <c r="W15" s="21">
        <v>0.18059434623809101</v>
      </c>
      <c r="X15" s="21"/>
      <c r="Y15" s="21">
        <v>0.146754241506349</v>
      </c>
      <c r="Z15" s="21">
        <v>0.18746718449324601</v>
      </c>
      <c r="AA15" s="21">
        <v>0.160141289492682</v>
      </c>
      <c r="AB15" s="21">
        <v>0.17177479803140699</v>
      </c>
      <c r="AC15" s="21">
        <v>7.9545509384500696E-2</v>
      </c>
      <c r="AD15" s="21">
        <v>0.18091566639345599</v>
      </c>
      <c r="AE15" s="21"/>
      <c r="AF15" s="21">
        <v>0.17623081141163699</v>
      </c>
      <c r="AG15" s="21">
        <v>0.16351231292244001</v>
      </c>
      <c r="AH15" s="21"/>
      <c r="AI15" s="21">
        <v>0.16220291559437799</v>
      </c>
      <c r="AJ15" s="21">
        <v>0.168030147468755</v>
      </c>
      <c r="AK15" s="21">
        <v>0.17517914522162101</v>
      </c>
      <c r="AL15" s="21">
        <v>0.14947495467159899</v>
      </c>
      <c r="AM15" s="21">
        <v>0.17416112568903999</v>
      </c>
      <c r="AN15" s="21">
        <v>0.17351865517395501</v>
      </c>
      <c r="AO15" s="21">
        <v>0.18914031991791599</v>
      </c>
      <c r="AP15" s="21"/>
      <c r="AQ15" s="21">
        <v>0.157835138797153</v>
      </c>
      <c r="AR15" s="21">
        <v>0.207819701862167</v>
      </c>
      <c r="AS15" s="21"/>
      <c r="AT15" s="21">
        <v>0.16541204388084099</v>
      </c>
      <c r="AU15" s="21">
        <v>0.15798949856609601</v>
      </c>
      <c r="AV15" s="21">
        <v>0.193736274903307</v>
      </c>
      <c r="AW15" s="21"/>
      <c r="AX15" s="21">
        <v>0.1790716293537</v>
      </c>
      <c r="AY15" s="21">
        <v>0.16622102474203199</v>
      </c>
      <c r="AZ15" s="21"/>
      <c r="BA15" s="21">
        <v>0.162247177210848</v>
      </c>
      <c r="BB15" s="21">
        <v>0.149556056952456</v>
      </c>
      <c r="BC15" s="21">
        <v>0.178875306701689</v>
      </c>
      <c r="BD15" s="21">
        <v>0.21004300356480701</v>
      </c>
      <c r="BE15" s="21">
        <v>0.206239330374617</v>
      </c>
      <c r="BF15" s="21"/>
      <c r="BG15" s="21">
        <v>0.15251665450611901</v>
      </c>
      <c r="BH15" s="21">
        <v>0.20720273318543</v>
      </c>
    </row>
    <row r="16" spans="2:60" x14ac:dyDescent="0.35">
      <c r="B16" s="18" t="s">
        <v>317</v>
      </c>
      <c r="C16" s="21">
        <v>0.42714858470213202</v>
      </c>
      <c r="D16" s="21">
        <v>0.469966070351933</v>
      </c>
      <c r="E16" s="21">
        <v>0.38741702621772001</v>
      </c>
      <c r="F16" s="21"/>
      <c r="G16" s="21">
        <v>0.45408707867078602</v>
      </c>
      <c r="H16" s="21">
        <v>0.49798375495101399</v>
      </c>
      <c r="I16" s="21">
        <v>0.472057121686773</v>
      </c>
      <c r="J16" s="21">
        <v>0.39493207493598897</v>
      </c>
      <c r="K16" s="21">
        <v>0.39636442823871598</v>
      </c>
      <c r="L16" s="21">
        <v>0.36443280159033398</v>
      </c>
      <c r="M16" s="21"/>
      <c r="N16" s="21">
        <v>0.43279146200360302</v>
      </c>
      <c r="O16" s="21">
        <v>0.424073466142873</v>
      </c>
      <c r="P16" s="21">
        <v>0.41103929756720398</v>
      </c>
      <c r="Q16" s="21">
        <v>0.44282922992678703</v>
      </c>
      <c r="R16" s="21">
        <v>0.45223468708999198</v>
      </c>
      <c r="S16" s="21"/>
      <c r="T16" s="21">
        <v>0.44389581515204901</v>
      </c>
      <c r="U16" s="21">
        <v>0.41494010200904902</v>
      </c>
      <c r="V16" s="21">
        <v>0.43562250578151201</v>
      </c>
      <c r="W16" s="21">
        <v>0.41236886890123797</v>
      </c>
      <c r="X16" s="21"/>
      <c r="Y16" s="21">
        <v>0.484648221160352</v>
      </c>
      <c r="Z16" s="21">
        <v>0.39036482765560199</v>
      </c>
      <c r="AA16" s="21">
        <v>0.35813319913692598</v>
      </c>
      <c r="AB16" s="21">
        <v>0.41197129891923001</v>
      </c>
      <c r="AC16" s="21">
        <v>0.44431174014616198</v>
      </c>
      <c r="AD16" s="21">
        <v>0.42641012072825601</v>
      </c>
      <c r="AE16" s="21"/>
      <c r="AF16" s="21">
        <v>0.415635083655163</v>
      </c>
      <c r="AG16" s="21">
        <v>0.44479607700225599</v>
      </c>
      <c r="AH16" s="21"/>
      <c r="AI16" s="21">
        <v>0.35746028446601402</v>
      </c>
      <c r="AJ16" s="21">
        <v>0.45423624918170202</v>
      </c>
      <c r="AK16" s="21">
        <v>0.383097851661167</v>
      </c>
      <c r="AL16" s="21">
        <v>0.428377072977349</v>
      </c>
      <c r="AM16" s="21">
        <v>0.43978872642889399</v>
      </c>
      <c r="AN16" s="21">
        <v>0.50296342265481198</v>
      </c>
      <c r="AO16" s="21">
        <v>0.310414935562497</v>
      </c>
      <c r="AP16" s="21"/>
      <c r="AQ16" s="21">
        <v>0.43525716602109499</v>
      </c>
      <c r="AR16" s="21">
        <v>0.42288042642533202</v>
      </c>
      <c r="AS16" s="21"/>
      <c r="AT16" s="21">
        <v>0.46190093486781397</v>
      </c>
      <c r="AU16" s="21">
        <v>0.384605877772214</v>
      </c>
      <c r="AV16" s="21">
        <v>0.47817257091930498</v>
      </c>
      <c r="AW16" s="21"/>
      <c r="AX16" s="21">
        <v>0.43067233732141202</v>
      </c>
      <c r="AY16" s="21">
        <v>0.425875732122805</v>
      </c>
      <c r="AZ16" s="21"/>
      <c r="BA16" s="21">
        <v>0.52124502643293602</v>
      </c>
      <c r="BB16" s="21">
        <v>0.48257983647427199</v>
      </c>
      <c r="BC16" s="21">
        <v>0.40860803058737899</v>
      </c>
      <c r="BD16" s="21">
        <v>0.43053258421541102</v>
      </c>
      <c r="BE16" s="21">
        <v>0.37476410960769901</v>
      </c>
      <c r="BF16" s="21"/>
      <c r="BG16" s="21">
        <v>0.49159969165433998</v>
      </c>
      <c r="BH16" s="21">
        <v>0.38888927297093001</v>
      </c>
    </row>
    <row r="17" spans="2:60" x14ac:dyDescent="0.35">
      <c r="B17" s="18" t="s">
        <v>318</v>
      </c>
      <c r="C17" s="22">
        <v>0.257517455407275</v>
      </c>
      <c r="D17" s="22">
        <v>0.29012024491444</v>
      </c>
      <c r="E17" s="22">
        <v>0.22673273014575601</v>
      </c>
      <c r="F17" s="22"/>
      <c r="G17" s="22">
        <v>0.29195354362925702</v>
      </c>
      <c r="H17" s="22">
        <v>0.34591479090071697</v>
      </c>
      <c r="I17" s="22">
        <v>0.276545520412044</v>
      </c>
      <c r="J17" s="22">
        <v>0.22209382760348101</v>
      </c>
      <c r="K17" s="22">
        <v>0.247619449297732</v>
      </c>
      <c r="L17" s="22">
        <v>0.18181629327062901</v>
      </c>
      <c r="M17" s="22"/>
      <c r="N17" s="22">
        <v>0.28958972254041698</v>
      </c>
      <c r="O17" s="22">
        <v>0.26345351928684901</v>
      </c>
      <c r="P17" s="22">
        <v>0.2233962077246</v>
      </c>
      <c r="Q17" s="22">
        <v>0.26707184471376599</v>
      </c>
      <c r="R17" s="22">
        <v>0.253308967182033</v>
      </c>
      <c r="S17" s="22"/>
      <c r="T17" s="22">
        <v>0.26108577101420499</v>
      </c>
      <c r="U17" s="22">
        <v>0.24425868534425901</v>
      </c>
      <c r="V17" s="22">
        <v>0.27931508565902302</v>
      </c>
      <c r="W17" s="22">
        <v>0.23177452266314699</v>
      </c>
      <c r="X17" s="22"/>
      <c r="Y17" s="22">
        <v>0.33789397965400297</v>
      </c>
      <c r="Z17" s="22">
        <v>0.20289764316235601</v>
      </c>
      <c r="AA17" s="22">
        <v>0.19799190964424501</v>
      </c>
      <c r="AB17" s="22">
        <v>0.24019650088782299</v>
      </c>
      <c r="AC17" s="22">
        <v>0.36476623076166098</v>
      </c>
      <c r="AD17" s="22">
        <v>0.24549445433479999</v>
      </c>
      <c r="AE17" s="22"/>
      <c r="AF17" s="22">
        <v>0.23940427224352601</v>
      </c>
      <c r="AG17" s="22">
        <v>0.28128376407981598</v>
      </c>
      <c r="AH17" s="22"/>
      <c r="AI17" s="22">
        <v>0.195257368871636</v>
      </c>
      <c r="AJ17" s="22">
        <v>0.28620610171294603</v>
      </c>
      <c r="AK17" s="22">
        <v>0.20791870643954599</v>
      </c>
      <c r="AL17" s="22">
        <v>0.27890211830575001</v>
      </c>
      <c r="AM17" s="22">
        <v>0.26562760073985398</v>
      </c>
      <c r="AN17" s="22">
        <v>0.32944476748085699</v>
      </c>
      <c r="AO17" s="22">
        <v>0.121274615644582</v>
      </c>
      <c r="AP17" s="22"/>
      <c r="AQ17" s="22">
        <v>0.27742202722394199</v>
      </c>
      <c r="AR17" s="22">
        <v>0.215060724563165</v>
      </c>
      <c r="AS17" s="22"/>
      <c r="AT17" s="22">
        <v>0.29648889098697301</v>
      </c>
      <c r="AU17" s="22">
        <v>0.22661637920611799</v>
      </c>
      <c r="AV17" s="22">
        <v>0.28443629601599801</v>
      </c>
      <c r="AW17" s="22"/>
      <c r="AX17" s="22">
        <v>0.251600707967713</v>
      </c>
      <c r="AY17" s="22">
        <v>0.25965470738077301</v>
      </c>
      <c r="AZ17" s="22"/>
      <c r="BA17" s="22">
        <v>0.358997849222087</v>
      </c>
      <c r="BB17" s="22">
        <v>0.333023779521816</v>
      </c>
      <c r="BC17" s="22">
        <v>0.22973272388568999</v>
      </c>
      <c r="BD17" s="22">
        <v>0.22048958065060301</v>
      </c>
      <c r="BE17" s="22">
        <v>0.16852477923308201</v>
      </c>
      <c r="BF17" s="22"/>
      <c r="BG17" s="22">
        <v>0.33908303714822202</v>
      </c>
      <c r="BH17" s="22">
        <v>0.18168653978550001</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H22"/>
  <sheetViews>
    <sheetView showGridLines="0" workbookViewId="0">
      <pane xSplit="2" topLeftCell="G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311</v>
      </c>
      <c r="C9" s="17">
        <v>5.5498677896052701E-2</v>
      </c>
      <c r="D9" s="17">
        <v>7.8800924148947502E-2</v>
      </c>
      <c r="E9" s="17">
        <v>3.4243186175392799E-2</v>
      </c>
      <c r="F9" s="17"/>
      <c r="G9" s="17">
        <v>3.9505593252968402E-2</v>
      </c>
      <c r="H9" s="17">
        <v>4.7149863965514599E-2</v>
      </c>
      <c r="I9" s="17">
        <v>3.9331015154784599E-2</v>
      </c>
      <c r="J9" s="17">
        <v>6.21021414088705E-2</v>
      </c>
      <c r="K9" s="17">
        <v>8.9887520598625301E-2</v>
      </c>
      <c r="L9" s="17">
        <v>5.2485744228087002E-2</v>
      </c>
      <c r="M9" s="17"/>
      <c r="N9" s="17">
        <v>4.2315855565501402E-2</v>
      </c>
      <c r="O9" s="17">
        <v>4.2900255699551901E-2</v>
      </c>
      <c r="P9" s="17">
        <v>6.3591900478876903E-2</v>
      </c>
      <c r="Q9" s="17">
        <v>7.6362849814813005E-2</v>
      </c>
      <c r="R9" s="17">
        <v>5.8966726842121203E-2</v>
      </c>
      <c r="S9" s="17"/>
      <c r="T9" s="17">
        <v>4.9014742912208503E-2</v>
      </c>
      <c r="U9" s="17">
        <v>6.2324381157925997E-2</v>
      </c>
      <c r="V9" s="17">
        <v>5.6825750864777001E-2</v>
      </c>
      <c r="W9" s="17">
        <v>5.2053350586842601E-2</v>
      </c>
      <c r="X9" s="17"/>
      <c r="Y9" s="17">
        <v>4.6872342014104403E-2</v>
      </c>
      <c r="Z9" s="17">
        <v>6.4548313764929699E-2</v>
      </c>
      <c r="AA9" s="17">
        <v>6.1474843375524502E-2</v>
      </c>
      <c r="AB9" s="17">
        <v>5.4759764508126599E-2</v>
      </c>
      <c r="AC9" s="17">
        <v>6.5337092451319898E-2</v>
      </c>
      <c r="AD9" s="17">
        <v>4.6145067264340797E-2</v>
      </c>
      <c r="AE9" s="17"/>
      <c r="AF9" s="17">
        <v>5.3881509587778001E-2</v>
      </c>
      <c r="AG9" s="17">
        <v>5.79297145414314E-2</v>
      </c>
      <c r="AH9" s="17"/>
      <c r="AI9" s="17">
        <v>2.19697326327217E-2</v>
      </c>
      <c r="AJ9" s="17">
        <v>5.1315365983539002E-2</v>
      </c>
      <c r="AK9" s="17">
        <v>3.94598682469951E-2</v>
      </c>
      <c r="AL9" s="17">
        <v>6.5433457363090003E-2</v>
      </c>
      <c r="AM9" s="17">
        <v>7.8596731633384903E-2</v>
      </c>
      <c r="AN9" s="17">
        <v>4.6352549120106501E-2</v>
      </c>
      <c r="AO9" s="17">
        <v>7.2710211558079094E-2</v>
      </c>
      <c r="AP9" s="17"/>
      <c r="AQ9" s="17">
        <v>2.22366532548657E-2</v>
      </c>
      <c r="AR9" s="17">
        <v>0.106621444032781</v>
      </c>
      <c r="AS9" s="17"/>
      <c r="AT9" s="17">
        <v>2.1353164104392398E-2</v>
      </c>
      <c r="AU9" s="17">
        <v>3.8661974743078399E-2</v>
      </c>
      <c r="AV9" s="17">
        <v>0.10570037959333201</v>
      </c>
      <c r="AW9" s="17"/>
      <c r="AX9" s="17">
        <v>5.4499061877825002E-2</v>
      </c>
      <c r="AY9" s="17">
        <v>5.5859759948230801E-2</v>
      </c>
      <c r="AZ9" s="17"/>
      <c r="BA9" s="17">
        <v>5.4621768079588399E-2</v>
      </c>
      <c r="BB9" s="17">
        <v>3.1487273978678801E-2</v>
      </c>
      <c r="BC9" s="17">
        <v>1.3471721914782801E-2</v>
      </c>
      <c r="BD9" s="17">
        <v>5.3359593780706698E-2</v>
      </c>
      <c r="BE9" s="17">
        <v>0.24397539419540801</v>
      </c>
      <c r="BF9" s="17"/>
      <c r="BG9" s="17">
        <v>3.6884112496152498E-2</v>
      </c>
      <c r="BH9" s="17">
        <v>0.195695800044587</v>
      </c>
    </row>
    <row r="10" spans="2:60" x14ac:dyDescent="0.35">
      <c r="B10" s="18" t="s">
        <v>312</v>
      </c>
      <c r="C10" s="17">
        <v>7.50902313624352E-2</v>
      </c>
      <c r="D10" s="17">
        <v>7.8014184030181899E-2</v>
      </c>
      <c r="E10" s="17">
        <v>6.91975749491444E-2</v>
      </c>
      <c r="F10" s="17"/>
      <c r="G10" s="17">
        <v>6.5543805053995E-2</v>
      </c>
      <c r="H10" s="17">
        <v>9.2520356913092502E-2</v>
      </c>
      <c r="I10" s="17">
        <v>7.4265879710716104E-2</v>
      </c>
      <c r="J10" s="17">
        <v>4.6163478462219701E-2</v>
      </c>
      <c r="K10" s="17">
        <v>6.8559168285277999E-2</v>
      </c>
      <c r="L10" s="17">
        <v>9.3376794064428295E-2</v>
      </c>
      <c r="M10" s="17"/>
      <c r="N10" s="17">
        <v>7.0885369613247803E-2</v>
      </c>
      <c r="O10" s="17">
        <v>7.8104706747762903E-2</v>
      </c>
      <c r="P10" s="17">
        <v>7.5527984385060004E-2</v>
      </c>
      <c r="Q10" s="17">
        <v>8.6037939634357102E-2</v>
      </c>
      <c r="R10" s="17">
        <v>6.8519935034213705E-2</v>
      </c>
      <c r="S10" s="17"/>
      <c r="T10" s="17">
        <v>4.9552058887101402E-2</v>
      </c>
      <c r="U10" s="17">
        <v>7.5127567493307401E-2</v>
      </c>
      <c r="V10" s="17">
        <v>7.9219957817006303E-2</v>
      </c>
      <c r="W10" s="17">
        <v>8.6606421983566495E-2</v>
      </c>
      <c r="X10" s="17"/>
      <c r="Y10" s="17">
        <v>6.8681519256187401E-2</v>
      </c>
      <c r="Z10" s="17">
        <v>6.7140900853945695E-2</v>
      </c>
      <c r="AA10" s="17">
        <v>9.6408697394102405E-2</v>
      </c>
      <c r="AB10" s="17">
        <v>0.108107173191982</v>
      </c>
      <c r="AC10" s="17">
        <v>5.1711350879158097E-2</v>
      </c>
      <c r="AD10" s="17">
        <v>8.8984579252562604E-2</v>
      </c>
      <c r="AE10" s="17"/>
      <c r="AF10" s="17">
        <v>8.5165587788644498E-2</v>
      </c>
      <c r="AG10" s="17">
        <v>6.2255482536677599E-2</v>
      </c>
      <c r="AH10" s="17"/>
      <c r="AI10" s="17">
        <v>7.3409198174664195E-2</v>
      </c>
      <c r="AJ10" s="17">
        <v>7.4827883816375104E-2</v>
      </c>
      <c r="AK10" s="17">
        <v>8.9510138255819702E-2</v>
      </c>
      <c r="AL10" s="17">
        <v>7.0315352910253495E-2</v>
      </c>
      <c r="AM10" s="17">
        <v>6.4012361352384195E-2</v>
      </c>
      <c r="AN10" s="17">
        <v>7.15360146188872E-2</v>
      </c>
      <c r="AO10" s="17">
        <v>0.1064192008545</v>
      </c>
      <c r="AP10" s="17"/>
      <c r="AQ10" s="17">
        <v>4.7516781586882599E-2</v>
      </c>
      <c r="AR10" s="17">
        <v>0.103725222495753</v>
      </c>
      <c r="AS10" s="17"/>
      <c r="AT10" s="17">
        <v>6.7566718831082104E-2</v>
      </c>
      <c r="AU10" s="17">
        <v>6.8558319157553296E-2</v>
      </c>
      <c r="AV10" s="17">
        <v>9.6338713346028101E-2</v>
      </c>
      <c r="AW10" s="17"/>
      <c r="AX10" s="17">
        <v>6.22016750615998E-2</v>
      </c>
      <c r="AY10" s="17">
        <v>7.9745845392080905E-2</v>
      </c>
      <c r="AZ10" s="17"/>
      <c r="BA10" s="17">
        <v>6.9606533139927804E-2</v>
      </c>
      <c r="BB10" s="17">
        <v>7.2413089484073503E-2</v>
      </c>
      <c r="BC10" s="17">
        <v>5.80089594830175E-2</v>
      </c>
      <c r="BD10" s="17">
        <v>8.1804822629565094E-2</v>
      </c>
      <c r="BE10" s="17">
        <v>0.120460051064833</v>
      </c>
      <c r="BF10" s="17"/>
      <c r="BG10" s="17">
        <v>7.17583731408728E-2</v>
      </c>
      <c r="BH10" s="17">
        <v>0.11066936877825501</v>
      </c>
    </row>
    <row r="11" spans="2:60" x14ac:dyDescent="0.35">
      <c r="B11" s="18" t="s">
        <v>313</v>
      </c>
      <c r="C11" s="17">
        <v>0.307124141951929</v>
      </c>
      <c r="D11" s="17">
        <v>0.28573600315555597</v>
      </c>
      <c r="E11" s="17">
        <v>0.330154347949555</v>
      </c>
      <c r="F11" s="17"/>
      <c r="G11" s="17">
        <v>0.25779222949352598</v>
      </c>
      <c r="H11" s="17">
        <v>0.237597170660135</v>
      </c>
      <c r="I11" s="17">
        <v>0.28479007241764698</v>
      </c>
      <c r="J11" s="17">
        <v>0.37488311118606299</v>
      </c>
      <c r="K11" s="17">
        <v>0.358819834298088</v>
      </c>
      <c r="L11" s="17">
        <v>0.320556202384988</v>
      </c>
      <c r="M11" s="17"/>
      <c r="N11" s="17">
        <v>0.302436846902707</v>
      </c>
      <c r="O11" s="17">
        <v>0.30098107320241002</v>
      </c>
      <c r="P11" s="17">
        <v>0.339528006933764</v>
      </c>
      <c r="Q11" s="17">
        <v>0.285569071575139</v>
      </c>
      <c r="R11" s="17">
        <v>0.26120306045726299</v>
      </c>
      <c r="S11" s="17"/>
      <c r="T11" s="17">
        <v>0.31755045490907602</v>
      </c>
      <c r="U11" s="17">
        <v>0.34638062485040599</v>
      </c>
      <c r="V11" s="17">
        <v>0.31001082125935198</v>
      </c>
      <c r="W11" s="17">
        <v>0.26099713579232298</v>
      </c>
      <c r="X11" s="17"/>
      <c r="Y11" s="17">
        <v>0.28604980870678598</v>
      </c>
      <c r="Z11" s="17">
        <v>0.328407916886647</v>
      </c>
      <c r="AA11" s="17">
        <v>0.238878406745239</v>
      </c>
      <c r="AB11" s="17">
        <v>0.34225973467760001</v>
      </c>
      <c r="AC11" s="17">
        <v>0.37104314267852501</v>
      </c>
      <c r="AD11" s="17">
        <v>0.2810226716118</v>
      </c>
      <c r="AE11" s="17"/>
      <c r="AF11" s="17">
        <v>0.31567533646296703</v>
      </c>
      <c r="AG11" s="17">
        <v>0.29247734266039999</v>
      </c>
      <c r="AH11" s="17"/>
      <c r="AI11" s="17">
        <v>0.29071814564625498</v>
      </c>
      <c r="AJ11" s="17">
        <v>0.29534399870804001</v>
      </c>
      <c r="AK11" s="17">
        <v>0.35904725811607502</v>
      </c>
      <c r="AL11" s="17">
        <v>0.364606631268652</v>
      </c>
      <c r="AM11" s="17">
        <v>0.290717619314251</v>
      </c>
      <c r="AN11" s="17">
        <v>0.26785262836395402</v>
      </c>
      <c r="AO11" s="17">
        <v>0.130051355452762</v>
      </c>
      <c r="AP11" s="17"/>
      <c r="AQ11" s="17">
        <v>0.262502835140215</v>
      </c>
      <c r="AR11" s="17">
        <v>0.35552302815935799</v>
      </c>
      <c r="AS11" s="17"/>
      <c r="AT11" s="17">
        <v>0.21478194951415999</v>
      </c>
      <c r="AU11" s="17">
        <v>0.35898107948386998</v>
      </c>
      <c r="AV11" s="17">
        <v>0.309574064482323</v>
      </c>
      <c r="AW11" s="17"/>
      <c r="AX11" s="17">
        <v>0.32065537727527998</v>
      </c>
      <c r="AY11" s="17">
        <v>0.30223637892095701</v>
      </c>
      <c r="AZ11" s="17"/>
      <c r="BA11" s="17">
        <v>0.24971122724470901</v>
      </c>
      <c r="BB11" s="17">
        <v>0.30723821455627498</v>
      </c>
      <c r="BC11" s="17">
        <v>0.27400455838875998</v>
      </c>
      <c r="BD11" s="17">
        <v>0.247986229853048</v>
      </c>
      <c r="BE11" s="17">
        <v>0.431410838275743</v>
      </c>
      <c r="BF11" s="17"/>
      <c r="BG11" s="17">
        <v>0.29381825993945598</v>
      </c>
      <c r="BH11" s="17">
        <v>0.38495264523689299</v>
      </c>
    </row>
    <row r="12" spans="2:60" x14ac:dyDescent="0.35">
      <c r="B12" s="18" t="s">
        <v>314</v>
      </c>
      <c r="C12" s="17">
        <v>0.28681338204050799</v>
      </c>
      <c r="D12" s="17">
        <v>0.28995118699262501</v>
      </c>
      <c r="E12" s="17">
        <v>0.28655959831663302</v>
      </c>
      <c r="F12" s="17"/>
      <c r="G12" s="17">
        <v>0.32640820831512501</v>
      </c>
      <c r="H12" s="17">
        <v>0.35703246166453501</v>
      </c>
      <c r="I12" s="17">
        <v>0.276488636601468</v>
      </c>
      <c r="J12" s="17">
        <v>0.23088050681265601</v>
      </c>
      <c r="K12" s="17">
        <v>0.252516434263796</v>
      </c>
      <c r="L12" s="17">
        <v>0.28145562131683199</v>
      </c>
      <c r="M12" s="17"/>
      <c r="N12" s="17">
        <v>0.28904549269645002</v>
      </c>
      <c r="O12" s="17">
        <v>0.25654283360170099</v>
      </c>
      <c r="P12" s="17">
        <v>0.29503590732185297</v>
      </c>
      <c r="Q12" s="17">
        <v>0.33782701258165498</v>
      </c>
      <c r="R12" s="17">
        <v>0.27240539064845798</v>
      </c>
      <c r="S12" s="17"/>
      <c r="T12" s="17">
        <v>0.28303453026090197</v>
      </c>
      <c r="U12" s="17">
        <v>0.25224797499541102</v>
      </c>
      <c r="V12" s="17">
        <v>0.28058156898700098</v>
      </c>
      <c r="W12" s="17">
        <v>0.329474066677725</v>
      </c>
      <c r="X12" s="17"/>
      <c r="Y12" s="17">
        <v>0.28213837104740702</v>
      </c>
      <c r="Z12" s="17">
        <v>0.29811386133649198</v>
      </c>
      <c r="AA12" s="17">
        <v>0.333312431638426</v>
      </c>
      <c r="AB12" s="17">
        <v>0.27089157468874098</v>
      </c>
      <c r="AC12" s="17">
        <v>0.16689056439413999</v>
      </c>
      <c r="AD12" s="17">
        <v>0.26802665268889603</v>
      </c>
      <c r="AE12" s="17"/>
      <c r="AF12" s="17">
        <v>0.28599749698308502</v>
      </c>
      <c r="AG12" s="17">
        <v>0.28956342838646598</v>
      </c>
      <c r="AH12" s="17"/>
      <c r="AI12" s="17">
        <v>0.243861276747145</v>
      </c>
      <c r="AJ12" s="17">
        <v>0.28807162518812401</v>
      </c>
      <c r="AK12" s="17">
        <v>0.27473742532103701</v>
      </c>
      <c r="AL12" s="17">
        <v>0.232502672351492</v>
      </c>
      <c r="AM12" s="17">
        <v>0.30483707484774403</v>
      </c>
      <c r="AN12" s="17">
        <v>0.34545066994375201</v>
      </c>
      <c r="AO12" s="17">
        <v>0.329102480633923</v>
      </c>
      <c r="AP12" s="17"/>
      <c r="AQ12" s="17">
        <v>0.33393925225964</v>
      </c>
      <c r="AR12" s="17">
        <v>0.24351766348470999</v>
      </c>
      <c r="AS12" s="17"/>
      <c r="AT12" s="17">
        <v>0.34366955234180502</v>
      </c>
      <c r="AU12" s="17">
        <v>0.28944737051622699</v>
      </c>
      <c r="AV12" s="17">
        <v>0.26556816354193702</v>
      </c>
      <c r="AW12" s="17"/>
      <c r="AX12" s="17">
        <v>0.274173810462298</v>
      </c>
      <c r="AY12" s="17">
        <v>0.291379057620822</v>
      </c>
      <c r="AZ12" s="17"/>
      <c r="BA12" s="17">
        <v>0.290919459771038</v>
      </c>
      <c r="BB12" s="17">
        <v>0.33431928162442298</v>
      </c>
      <c r="BC12" s="17">
        <v>0.34718631011008999</v>
      </c>
      <c r="BD12" s="17">
        <v>0.30778884163508102</v>
      </c>
      <c r="BE12" s="17">
        <v>9.9840066754216195E-2</v>
      </c>
      <c r="BF12" s="17"/>
      <c r="BG12" s="17">
        <v>0.32419492665870803</v>
      </c>
      <c r="BH12" s="17">
        <v>0.15250979525293701</v>
      </c>
    </row>
    <row r="13" spans="2:60" x14ac:dyDescent="0.35">
      <c r="B13" s="18" t="s">
        <v>315</v>
      </c>
      <c r="C13" s="17">
        <v>0.20538325087787401</v>
      </c>
      <c r="D13" s="17">
        <v>0.22519212337311101</v>
      </c>
      <c r="E13" s="17">
        <v>0.186061932680891</v>
      </c>
      <c r="F13" s="17"/>
      <c r="G13" s="17">
        <v>0.219183928397023</v>
      </c>
      <c r="H13" s="17">
        <v>0.202959221905987</v>
      </c>
      <c r="I13" s="17">
        <v>0.25806408935351899</v>
      </c>
      <c r="J13" s="17">
        <v>0.18930188193091299</v>
      </c>
      <c r="K13" s="17">
        <v>0.17658932139675901</v>
      </c>
      <c r="L13" s="17">
        <v>0.192885386355133</v>
      </c>
      <c r="M13" s="17"/>
      <c r="N13" s="17">
        <v>0.177929195900701</v>
      </c>
      <c r="O13" s="17">
        <v>0.22219070627975801</v>
      </c>
      <c r="P13" s="17">
        <v>0.19508680849603599</v>
      </c>
      <c r="Q13" s="17">
        <v>0.18924035113379101</v>
      </c>
      <c r="R13" s="17">
        <v>0.31024504478471698</v>
      </c>
      <c r="S13" s="17"/>
      <c r="T13" s="17">
        <v>0.24405206490756201</v>
      </c>
      <c r="U13" s="17">
        <v>0.20095193517495299</v>
      </c>
      <c r="V13" s="17">
        <v>0.188769195926001</v>
      </c>
      <c r="W13" s="17">
        <v>0.20825960774569</v>
      </c>
      <c r="X13" s="17"/>
      <c r="Y13" s="17">
        <v>0.25045936132073998</v>
      </c>
      <c r="Z13" s="17">
        <v>0.176928151487661</v>
      </c>
      <c r="AA13" s="17">
        <v>0.162491541673077</v>
      </c>
      <c r="AB13" s="17">
        <v>0.17009835275750701</v>
      </c>
      <c r="AC13" s="17">
        <v>0.345017849596857</v>
      </c>
      <c r="AD13" s="17">
        <v>0.208570843770185</v>
      </c>
      <c r="AE13" s="17"/>
      <c r="AF13" s="17">
        <v>0.19339695488095801</v>
      </c>
      <c r="AG13" s="17">
        <v>0.22625166880259301</v>
      </c>
      <c r="AH13" s="17"/>
      <c r="AI13" s="17">
        <v>0.13915128511183</v>
      </c>
      <c r="AJ13" s="17">
        <v>0.206375702439592</v>
      </c>
      <c r="AK13" s="17">
        <v>0.15948209108244499</v>
      </c>
      <c r="AL13" s="17">
        <v>0.22704026197263</v>
      </c>
      <c r="AM13" s="17">
        <v>0.22307596022318699</v>
      </c>
      <c r="AN13" s="17">
        <v>0.25456974232348101</v>
      </c>
      <c r="AO13" s="17">
        <v>0.276336063295684</v>
      </c>
      <c r="AP13" s="17"/>
      <c r="AQ13" s="17">
        <v>0.26907190730949399</v>
      </c>
      <c r="AR13" s="17">
        <v>0.148576945365956</v>
      </c>
      <c r="AS13" s="17"/>
      <c r="AT13" s="17">
        <v>0.31651047423981199</v>
      </c>
      <c r="AU13" s="17">
        <v>0.166153113008393</v>
      </c>
      <c r="AV13" s="17">
        <v>0.187267333589544</v>
      </c>
      <c r="AW13" s="17"/>
      <c r="AX13" s="17">
        <v>0.22661372054592499</v>
      </c>
      <c r="AY13" s="17">
        <v>0.197714364608887</v>
      </c>
      <c r="AZ13" s="17"/>
      <c r="BA13" s="17">
        <v>0.29848256978945698</v>
      </c>
      <c r="BB13" s="17">
        <v>0.22097768526497499</v>
      </c>
      <c r="BC13" s="17">
        <v>0.239678972732733</v>
      </c>
      <c r="BD13" s="17">
        <v>0.279884793313185</v>
      </c>
      <c r="BE13" s="17">
        <v>4.1188460292656902E-2</v>
      </c>
      <c r="BF13" s="17"/>
      <c r="BG13" s="17">
        <v>0.23905810423889301</v>
      </c>
      <c r="BH13" s="17">
        <v>0.10164599874670199</v>
      </c>
    </row>
    <row r="14" spans="2:60" x14ac:dyDescent="0.35">
      <c r="B14" s="18" t="s">
        <v>114</v>
      </c>
      <c r="C14" s="17">
        <v>7.0090315871201403E-2</v>
      </c>
      <c r="D14" s="17">
        <v>4.2305578299578699E-2</v>
      </c>
      <c r="E14" s="17">
        <v>9.3783359928384297E-2</v>
      </c>
      <c r="F14" s="17"/>
      <c r="G14" s="17">
        <v>9.1566235487362396E-2</v>
      </c>
      <c r="H14" s="17">
        <v>6.2740924890735697E-2</v>
      </c>
      <c r="I14" s="17">
        <v>6.7060306761864696E-2</v>
      </c>
      <c r="J14" s="17">
        <v>9.6668880199277593E-2</v>
      </c>
      <c r="K14" s="17">
        <v>5.3627721157453602E-2</v>
      </c>
      <c r="L14" s="17">
        <v>5.9240251650531699E-2</v>
      </c>
      <c r="M14" s="17"/>
      <c r="N14" s="17">
        <v>0.117387239321393</v>
      </c>
      <c r="O14" s="17">
        <v>9.9280424468816103E-2</v>
      </c>
      <c r="P14" s="17">
        <v>3.1229392384409901E-2</v>
      </c>
      <c r="Q14" s="17">
        <v>2.4962775260244801E-2</v>
      </c>
      <c r="R14" s="17">
        <v>2.8659842233226498E-2</v>
      </c>
      <c r="S14" s="17"/>
      <c r="T14" s="17">
        <v>5.6796148123150501E-2</v>
      </c>
      <c r="U14" s="17">
        <v>6.2967516327997103E-2</v>
      </c>
      <c r="V14" s="17">
        <v>8.4592705145862604E-2</v>
      </c>
      <c r="W14" s="17">
        <v>6.2609417213852006E-2</v>
      </c>
      <c r="X14" s="17"/>
      <c r="Y14" s="17">
        <v>6.5798597654774998E-2</v>
      </c>
      <c r="Z14" s="17">
        <v>6.4860855670324596E-2</v>
      </c>
      <c r="AA14" s="17">
        <v>0.107434079173632</v>
      </c>
      <c r="AB14" s="17">
        <v>5.3883400176043199E-2</v>
      </c>
      <c r="AC14" s="17">
        <v>0</v>
      </c>
      <c r="AD14" s="17">
        <v>0.107250185412216</v>
      </c>
      <c r="AE14" s="17"/>
      <c r="AF14" s="17">
        <v>6.5883114296567902E-2</v>
      </c>
      <c r="AG14" s="17">
        <v>7.1522363072432094E-2</v>
      </c>
      <c r="AH14" s="17"/>
      <c r="AI14" s="17">
        <v>0.230890361687384</v>
      </c>
      <c r="AJ14" s="17">
        <v>8.40654238643299E-2</v>
      </c>
      <c r="AK14" s="17">
        <v>7.7763218977628501E-2</v>
      </c>
      <c r="AL14" s="17">
        <v>4.0101624133882699E-2</v>
      </c>
      <c r="AM14" s="17">
        <v>3.8760252629048697E-2</v>
      </c>
      <c r="AN14" s="17">
        <v>1.42383956298196E-2</v>
      </c>
      <c r="AO14" s="17">
        <v>8.5380688205051999E-2</v>
      </c>
      <c r="AP14" s="17"/>
      <c r="AQ14" s="17">
        <v>6.4732570448902196E-2</v>
      </c>
      <c r="AR14" s="17">
        <v>4.2035696461441903E-2</v>
      </c>
      <c r="AS14" s="17"/>
      <c r="AT14" s="17">
        <v>3.6118140968748401E-2</v>
      </c>
      <c r="AU14" s="17">
        <v>7.8198143090877206E-2</v>
      </c>
      <c r="AV14" s="17">
        <v>3.5551345446835601E-2</v>
      </c>
      <c r="AW14" s="17"/>
      <c r="AX14" s="17">
        <v>6.1856354777072797E-2</v>
      </c>
      <c r="AY14" s="17">
        <v>7.3064593509023099E-2</v>
      </c>
      <c r="AZ14" s="17"/>
      <c r="BA14" s="17">
        <v>3.6658441975279697E-2</v>
      </c>
      <c r="BB14" s="17">
        <v>3.3564455091574401E-2</v>
      </c>
      <c r="BC14" s="17">
        <v>6.7649477370616204E-2</v>
      </c>
      <c r="BD14" s="17">
        <v>2.91757187884139E-2</v>
      </c>
      <c r="BE14" s="17">
        <v>6.3125189417143096E-2</v>
      </c>
      <c r="BF14" s="17"/>
      <c r="BG14" s="17">
        <v>3.42862235259178E-2</v>
      </c>
      <c r="BH14" s="17">
        <v>5.4526391940625703E-2</v>
      </c>
    </row>
    <row r="15" spans="2:60" x14ac:dyDescent="0.35">
      <c r="B15" s="18" t="s">
        <v>316</v>
      </c>
      <c r="C15" s="21">
        <v>0.13058890925848801</v>
      </c>
      <c r="D15" s="21">
        <v>0.156815108179129</v>
      </c>
      <c r="E15" s="21">
        <v>0.103440761124537</v>
      </c>
      <c r="F15" s="21"/>
      <c r="G15" s="21">
        <v>0.105049398306963</v>
      </c>
      <c r="H15" s="21">
        <v>0.139670220878607</v>
      </c>
      <c r="I15" s="21">
        <v>0.11359689486550099</v>
      </c>
      <c r="J15" s="21">
        <v>0.10826561987109</v>
      </c>
      <c r="K15" s="21">
        <v>0.15844668888390301</v>
      </c>
      <c r="L15" s="21">
        <v>0.145862538292515</v>
      </c>
      <c r="M15" s="21"/>
      <c r="N15" s="21">
        <v>0.113201225178749</v>
      </c>
      <c r="O15" s="21">
        <v>0.121004962447315</v>
      </c>
      <c r="P15" s="21">
        <v>0.139119884863937</v>
      </c>
      <c r="Q15" s="21">
        <v>0.16240078944917</v>
      </c>
      <c r="R15" s="21">
        <v>0.12748666187633501</v>
      </c>
      <c r="S15" s="21"/>
      <c r="T15" s="21">
        <v>9.8566801799309794E-2</v>
      </c>
      <c r="U15" s="21">
        <v>0.137451948651233</v>
      </c>
      <c r="V15" s="21">
        <v>0.13604570868178301</v>
      </c>
      <c r="W15" s="21">
        <v>0.13865977257040901</v>
      </c>
      <c r="X15" s="21"/>
      <c r="Y15" s="21">
        <v>0.115553861270292</v>
      </c>
      <c r="Z15" s="21">
        <v>0.13168921461887501</v>
      </c>
      <c r="AA15" s="21">
        <v>0.15788354076962699</v>
      </c>
      <c r="AB15" s="21">
        <v>0.16286693770010899</v>
      </c>
      <c r="AC15" s="21">
        <v>0.11704844333047799</v>
      </c>
      <c r="AD15" s="21">
        <v>0.13512964651690301</v>
      </c>
      <c r="AE15" s="21"/>
      <c r="AF15" s="21">
        <v>0.13904709737642301</v>
      </c>
      <c r="AG15" s="21">
        <v>0.120185197078109</v>
      </c>
      <c r="AH15" s="21"/>
      <c r="AI15" s="21">
        <v>9.5378930807385895E-2</v>
      </c>
      <c r="AJ15" s="21">
        <v>0.12614324979991401</v>
      </c>
      <c r="AK15" s="21">
        <v>0.12897000650281501</v>
      </c>
      <c r="AL15" s="21">
        <v>0.13574881027334301</v>
      </c>
      <c r="AM15" s="21">
        <v>0.14260909298576899</v>
      </c>
      <c r="AN15" s="21">
        <v>0.11788856373899401</v>
      </c>
      <c r="AO15" s="21">
        <v>0.17912941241258001</v>
      </c>
      <c r="AP15" s="21"/>
      <c r="AQ15" s="21">
        <v>6.9753434841748202E-2</v>
      </c>
      <c r="AR15" s="21">
        <v>0.21034666652853401</v>
      </c>
      <c r="AS15" s="21"/>
      <c r="AT15" s="21">
        <v>8.8919882935474398E-2</v>
      </c>
      <c r="AU15" s="21">
        <v>0.10722029390063199</v>
      </c>
      <c r="AV15" s="21">
        <v>0.20203909293936001</v>
      </c>
      <c r="AW15" s="21"/>
      <c r="AX15" s="21">
        <v>0.116700736939425</v>
      </c>
      <c r="AY15" s="21">
        <v>0.13560560534031199</v>
      </c>
      <c r="AZ15" s="21"/>
      <c r="BA15" s="21">
        <v>0.124228301219516</v>
      </c>
      <c r="BB15" s="21">
        <v>0.103900363462752</v>
      </c>
      <c r="BC15" s="21">
        <v>7.1480681397800297E-2</v>
      </c>
      <c r="BD15" s="21">
        <v>0.13516441641027199</v>
      </c>
      <c r="BE15" s="21">
        <v>0.36443544526024102</v>
      </c>
      <c r="BF15" s="21"/>
      <c r="BG15" s="21">
        <v>0.108642485637025</v>
      </c>
      <c r="BH15" s="21">
        <v>0.30636516882284198</v>
      </c>
    </row>
    <row r="16" spans="2:60" x14ac:dyDescent="0.35">
      <c r="B16" s="18" t="s">
        <v>317</v>
      </c>
      <c r="C16" s="21">
        <v>0.492196632918382</v>
      </c>
      <c r="D16" s="21">
        <v>0.51514331036573602</v>
      </c>
      <c r="E16" s="21">
        <v>0.47262153099752402</v>
      </c>
      <c r="F16" s="21"/>
      <c r="G16" s="21">
        <v>0.54559213671214801</v>
      </c>
      <c r="H16" s="21">
        <v>0.55999168357052198</v>
      </c>
      <c r="I16" s="21">
        <v>0.53455272595498704</v>
      </c>
      <c r="J16" s="21">
        <v>0.42018238874357</v>
      </c>
      <c r="K16" s="21">
        <v>0.42910575566055498</v>
      </c>
      <c r="L16" s="21">
        <v>0.47434100767196502</v>
      </c>
      <c r="M16" s="21"/>
      <c r="N16" s="21">
        <v>0.46697468859715102</v>
      </c>
      <c r="O16" s="21">
        <v>0.478733539881459</v>
      </c>
      <c r="P16" s="21">
        <v>0.49012271581788902</v>
      </c>
      <c r="Q16" s="21">
        <v>0.52706736371544605</v>
      </c>
      <c r="R16" s="21">
        <v>0.58265043543317496</v>
      </c>
      <c r="S16" s="21"/>
      <c r="T16" s="21">
        <v>0.52708659516846401</v>
      </c>
      <c r="U16" s="21">
        <v>0.45319991017036299</v>
      </c>
      <c r="V16" s="21">
        <v>0.46935076491300198</v>
      </c>
      <c r="W16" s="21">
        <v>0.53773367442341602</v>
      </c>
      <c r="X16" s="21"/>
      <c r="Y16" s="21">
        <v>0.532597732368147</v>
      </c>
      <c r="Z16" s="21">
        <v>0.47504201282415298</v>
      </c>
      <c r="AA16" s="21">
        <v>0.495803973311502</v>
      </c>
      <c r="AB16" s="21">
        <v>0.44098992744624799</v>
      </c>
      <c r="AC16" s="21">
        <v>0.51190841399099696</v>
      </c>
      <c r="AD16" s="21">
        <v>0.476597496459081</v>
      </c>
      <c r="AE16" s="21"/>
      <c r="AF16" s="21">
        <v>0.479394451864043</v>
      </c>
      <c r="AG16" s="21">
        <v>0.51581509718905905</v>
      </c>
      <c r="AH16" s="21"/>
      <c r="AI16" s="21">
        <v>0.38301256185897498</v>
      </c>
      <c r="AJ16" s="21">
        <v>0.49444732762771598</v>
      </c>
      <c r="AK16" s="21">
        <v>0.434219516403482</v>
      </c>
      <c r="AL16" s="21">
        <v>0.45954293432412202</v>
      </c>
      <c r="AM16" s="21">
        <v>0.52791303507093101</v>
      </c>
      <c r="AN16" s="21">
        <v>0.60002041226723302</v>
      </c>
      <c r="AO16" s="21">
        <v>0.60543854392960705</v>
      </c>
      <c r="AP16" s="21"/>
      <c r="AQ16" s="21">
        <v>0.60301115956913398</v>
      </c>
      <c r="AR16" s="21">
        <v>0.39209460885066599</v>
      </c>
      <c r="AS16" s="21"/>
      <c r="AT16" s="21">
        <v>0.66018002658161701</v>
      </c>
      <c r="AU16" s="21">
        <v>0.45560048352462101</v>
      </c>
      <c r="AV16" s="21">
        <v>0.45283549713148102</v>
      </c>
      <c r="AW16" s="21"/>
      <c r="AX16" s="21">
        <v>0.50078753100822204</v>
      </c>
      <c r="AY16" s="21">
        <v>0.48909342222970897</v>
      </c>
      <c r="AZ16" s="21"/>
      <c r="BA16" s="21">
        <v>0.58940202956049503</v>
      </c>
      <c r="BB16" s="21">
        <v>0.555296966889398</v>
      </c>
      <c r="BC16" s="21">
        <v>0.58686528284282302</v>
      </c>
      <c r="BD16" s="21">
        <v>0.58767363494826597</v>
      </c>
      <c r="BE16" s="21">
        <v>0.14102852704687299</v>
      </c>
      <c r="BF16" s="21"/>
      <c r="BG16" s="21">
        <v>0.56325303089760104</v>
      </c>
      <c r="BH16" s="21">
        <v>0.254155793999639</v>
      </c>
    </row>
    <row r="17" spans="2:60" x14ac:dyDescent="0.35">
      <c r="B17" s="18" t="s">
        <v>318</v>
      </c>
      <c r="C17" s="22">
        <v>0.36160772365989402</v>
      </c>
      <c r="D17" s="22">
        <v>0.35832820218660699</v>
      </c>
      <c r="E17" s="22">
        <v>0.36918076987298698</v>
      </c>
      <c r="F17" s="22"/>
      <c r="G17" s="22">
        <v>0.44054273840518499</v>
      </c>
      <c r="H17" s="22">
        <v>0.420321462691915</v>
      </c>
      <c r="I17" s="22">
        <v>0.42095583108948698</v>
      </c>
      <c r="J17" s="22">
        <v>0.31191676887247899</v>
      </c>
      <c r="K17" s="22">
        <v>0.27065906677665202</v>
      </c>
      <c r="L17" s="22">
        <v>0.32847846937944902</v>
      </c>
      <c r="M17" s="22"/>
      <c r="N17" s="22">
        <v>0.35377346341840199</v>
      </c>
      <c r="O17" s="22">
        <v>0.35772857743414399</v>
      </c>
      <c r="P17" s="22">
        <v>0.35100283095395202</v>
      </c>
      <c r="Q17" s="22">
        <v>0.36466657426627602</v>
      </c>
      <c r="R17" s="22">
        <v>0.45516377355684001</v>
      </c>
      <c r="S17" s="22"/>
      <c r="T17" s="22">
        <v>0.42851979336915402</v>
      </c>
      <c r="U17" s="22">
        <v>0.31574796151912998</v>
      </c>
      <c r="V17" s="22">
        <v>0.33330505623121898</v>
      </c>
      <c r="W17" s="22">
        <v>0.39907390185300701</v>
      </c>
      <c r="X17" s="22"/>
      <c r="Y17" s="22">
        <v>0.41704387109785501</v>
      </c>
      <c r="Z17" s="22">
        <v>0.34335279820527798</v>
      </c>
      <c r="AA17" s="22">
        <v>0.33792043254187498</v>
      </c>
      <c r="AB17" s="22">
        <v>0.27812298974614003</v>
      </c>
      <c r="AC17" s="22">
        <v>0.39485997066051898</v>
      </c>
      <c r="AD17" s="22">
        <v>0.34146784994217699</v>
      </c>
      <c r="AE17" s="22"/>
      <c r="AF17" s="22">
        <v>0.34034735448761999</v>
      </c>
      <c r="AG17" s="22">
        <v>0.39562990011095001</v>
      </c>
      <c r="AH17" s="22"/>
      <c r="AI17" s="22">
        <v>0.28763363105158901</v>
      </c>
      <c r="AJ17" s="22">
        <v>0.368304077827802</v>
      </c>
      <c r="AK17" s="22">
        <v>0.30524950990066702</v>
      </c>
      <c r="AL17" s="22">
        <v>0.32379412405077901</v>
      </c>
      <c r="AM17" s="22">
        <v>0.385303942085162</v>
      </c>
      <c r="AN17" s="22">
        <v>0.48213184852823898</v>
      </c>
      <c r="AO17" s="22">
        <v>0.42630913151702698</v>
      </c>
      <c r="AP17" s="22"/>
      <c r="AQ17" s="22">
        <v>0.53325772472738597</v>
      </c>
      <c r="AR17" s="22">
        <v>0.18174794232213301</v>
      </c>
      <c r="AS17" s="22"/>
      <c r="AT17" s="22">
        <v>0.57126014364614297</v>
      </c>
      <c r="AU17" s="22">
        <v>0.34838018962398898</v>
      </c>
      <c r="AV17" s="22">
        <v>0.25079640419212101</v>
      </c>
      <c r="AW17" s="22"/>
      <c r="AX17" s="22">
        <v>0.38408679406879698</v>
      </c>
      <c r="AY17" s="22">
        <v>0.35348781688939701</v>
      </c>
      <c r="AZ17" s="22"/>
      <c r="BA17" s="22">
        <v>0.46517372834097898</v>
      </c>
      <c r="BB17" s="22">
        <v>0.451396603426646</v>
      </c>
      <c r="BC17" s="22">
        <v>0.51538460144502296</v>
      </c>
      <c r="BD17" s="22">
        <v>0.45250921853799497</v>
      </c>
      <c r="BE17" s="22">
        <v>-0.223406918213368</v>
      </c>
      <c r="BF17" s="22"/>
      <c r="BG17" s="22">
        <v>0.45461054526057598</v>
      </c>
      <c r="BH17" s="22">
        <v>-5.2209374823203598E-2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H22"/>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311</v>
      </c>
      <c r="C9" s="17">
        <v>6.8114776881175898E-2</v>
      </c>
      <c r="D9" s="17">
        <v>7.7556688534072105E-2</v>
      </c>
      <c r="E9" s="17">
        <v>5.7527216022760598E-2</v>
      </c>
      <c r="F9" s="17"/>
      <c r="G9" s="17">
        <v>3.3539331540423198E-2</v>
      </c>
      <c r="H9" s="17">
        <v>8.1911135296613702E-2</v>
      </c>
      <c r="I9" s="17">
        <v>6.6447241545560295E-2</v>
      </c>
      <c r="J9" s="17">
        <v>8.2272511205801299E-2</v>
      </c>
      <c r="K9" s="17">
        <v>7.48071643960318E-2</v>
      </c>
      <c r="L9" s="17">
        <v>6.1634118714512402E-2</v>
      </c>
      <c r="M9" s="17"/>
      <c r="N9" s="17">
        <v>7.3945161625180694E-2</v>
      </c>
      <c r="O9" s="17">
        <v>7.3360381613305298E-2</v>
      </c>
      <c r="P9" s="17">
        <v>7.3554777528623994E-2</v>
      </c>
      <c r="Q9" s="17">
        <v>3.6357906617517602E-2</v>
      </c>
      <c r="R9" s="17">
        <v>7.5778601917817504E-2</v>
      </c>
      <c r="S9" s="17"/>
      <c r="T9" s="17">
        <v>6.5025645296017606E-2</v>
      </c>
      <c r="U9" s="17">
        <v>4.0938452765097999E-2</v>
      </c>
      <c r="V9" s="17">
        <v>6.86553959977977E-2</v>
      </c>
      <c r="W9" s="17">
        <v>9.3070386575061004E-2</v>
      </c>
      <c r="X9" s="17"/>
      <c r="Y9" s="17">
        <v>6.5172966681374594E-2</v>
      </c>
      <c r="Z9" s="17">
        <v>6.3150367678225905E-2</v>
      </c>
      <c r="AA9" s="17">
        <v>9.4179722450668399E-2</v>
      </c>
      <c r="AB9" s="17">
        <v>7.4674535749742907E-2</v>
      </c>
      <c r="AC9" s="17">
        <v>3.2673452782896101E-2</v>
      </c>
      <c r="AD9" s="17">
        <v>8.2777880313433999E-2</v>
      </c>
      <c r="AE9" s="17"/>
      <c r="AF9" s="17">
        <v>7.1090638441002704E-2</v>
      </c>
      <c r="AG9" s="17">
        <v>6.5196650982201607E-2</v>
      </c>
      <c r="AH9" s="17"/>
      <c r="AI9" s="17">
        <v>4.7339689616670497E-2</v>
      </c>
      <c r="AJ9" s="17">
        <v>7.2836988781325704E-2</v>
      </c>
      <c r="AK9" s="17">
        <v>7.0962720556004305E-2</v>
      </c>
      <c r="AL9" s="17">
        <v>8.6418807991415603E-2</v>
      </c>
      <c r="AM9" s="17">
        <v>6.3593413961941805E-2</v>
      </c>
      <c r="AN9" s="17">
        <v>5.7171082685508502E-2</v>
      </c>
      <c r="AO9" s="17">
        <v>5.9754113146563599E-2</v>
      </c>
      <c r="AP9" s="17"/>
      <c r="AQ9" s="17">
        <v>5.1069401261537598E-2</v>
      </c>
      <c r="AR9" s="17">
        <v>9.8833061253199697E-2</v>
      </c>
      <c r="AS9" s="17"/>
      <c r="AT9" s="17">
        <v>4.4781142970886902E-2</v>
      </c>
      <c r="AU9" s="17">
        <v>5.7540286639958797E-2</v>
      </c>
      <c r="AV9" s="17">
        <v>9.7317250394676799E-2</v>
      </c>
      <c r="AW9" s="17"/>
      <c r="AX9" s="17">
        <v>4.8831447250051403E-2</v>
      </c>
      <c r="AY9" s="17">
        <v>7.5080315757172805E-2</v>
      </c>
      <c r="AZ9" s="17"/>
      <c r="BA9" s="17">
        <v>7.31931821483639E-2</v>
      </c>
      <c r="BB9" s="17">
        <v>6.2523026249129907E-2</v>
      </c>
      <c r="BC9" s="17">
        <v>5.2887706504139598E-2</v>
      </c>
      <c r="BD9" s="17">
        <v>3.3206440733037502E-2</v>
      </c>
      <c r="BE9" s="17">
        <v>0.15638639569825799</v>
      </c>
      <c r="BF9" s="17"/>
      <c r="BG9" s="17">
        <v>6.5012171163786603E-2</v>
      </c>
      <c r="BH9" s="17">
        <v>0.125187102563592</v>
      </c>
    </row>
    <row r="10" spans="2:60" x14ac:dyDescent="0.35">
      <c r="B10" s="18" t="s">
        <v>312</v>
      </c>
      <c r="C10" s="17">
        <v>6.3238336608624102E-2</v>
      </c>
      <c r="D10" s="17">
        <v>7.6601379076302906E-2</v>
      </c>
      <c r="E10" s="17">
        <v>5.1538862610071498E-2</v>
      </c>
      <c r="F10" s="17"/>
      <c r="G10" s="17">
        <v>6.9289299016293507E-2</v>
      </c>
      <c r="H10" s="17">
        <v>7.4643100586899602E-2</v>
      </c>
      <c r="I10" s="17">
        <v>9.1282350488839301E-2</v>
      </c>
      <c r="J10" s="17">
        <v>5.2387637646672897E-2</v>
      </c>
      <c r="K10" s="17">
        <v>6.3843929452106402E-2</v>
      </c>
      <c r="L10" s="17">
        <v>3.5677333165999997E-2</v>
      </c>
      <c r="M10" s="17"/>
      <c r="N10" s="17">
        <v>5.5702254209463301E-2</v>
      </c>
      <c r="O10" s="17">
        <v>5.4607772308302202E-2</v>
      </c>
      <c r="P10" s="17">
        <v>7.3606737161730704E-2</v>
      </c>
      <c r="Q10" s="17">
        <v>8.0778370790851706E-2</v>
      </c>
      <c r="R10" s="17">
        <v>4.3228043623613703E-2</v>
      </c>
      <c r="S10" s="17"/>
      <c r="T10" s="17">
        <v>5.4710373257784099E-2</v>
      </c>
      <c r="U10" s="17">
        <v>6.9307190414291397E-2</v>
      </c>
      <c r="V10" s="17">
        <v>6.2217210630876298E-2</v>
      </c>
      <c r="W10" s="17">
        <v>6.5643949714923502E-2</v>
      </c>
      <c r="X10" s="17"/>
      <c r="Y10" s="17">
        <v>6.0435555827546603E-2</v>
      </c>
      <c r="Z10" s="17">
        <v>6.5872139727793294E-2</v>
      </c>
      <c r="AA10" s="17">
        <v>5.0174634808956897E-2</v>
      </c>
      <c r="AB10" s="17">
        <v>9.7653868318668902E-2</v>
      </c>
      <c r="AC10" s="17">
        <v>3.51114989273087E-2</v>
      </c>
      <c r="AD10" s="17">
        <v>4.04419649738482E-2</v>
      </c>
      <c r="AE10" s="17"/>
      <c r="AF10" s="17">
        <v>6.0694262751138803E-2</v>
      </c>
      <c r="AG10" s="17">
        <v>6.7128431723524506E-2</v>
      </c>
      <c r="AH10" s="17"/>
      <c r="AI10" s="17">
        <v>6.1950304356221599E-2</v>
      </c>
      <c r="AJ10" s="17">
        <v>7.5696780288965898E-2</v>
      </c>
      <c r="AK10" s="17">
        <v>7.8376015039007499E-2</v>
      </c>
      <c r="AL10" s="17">
        <v>2.8080268882440199E-2</v>
      </c>
      <c r="AM10" s="17">
        <v>6.2148378195592602E-2</v>
      </c>
      <c r="AN10" s="17">
        <v>4.0065797265228E-2</v>
      </c>
      <c r="AO10" s="17">
        <v>7.5693374188083903E-2</v>
      </c>
      <c r="AP10" s="17"/>
      <c r="AQ10" s="17">
        <v>3.5866600056323597E-2</v>
      </c>
      <c r="AR10" s="17">
        <v>9.0331349968686706E-2</v>
      </c>
      <c r="AS10" s="17"/>
      <c r="AT10" s="17">
        <v>3.2276433555767897E-2</v>
      </c>
      <c r="AU10" s="17">
        <v>5.1553860029174697E-2</v>
      </c>
      <c r="AV10" s="17">
        <v>0.101057653432839</v>
      </c>
      <c r="AW10" s="17"/>
      <c r="AX10" s="17">
        <v>5.1434618730833499E-2</v>
      </c>
      <c r="AY10" s="17">
        <v>6.7502084484734895E-2</v>
      </c>
      <c r="AZ10" s="17"/>
      <c r="BA10" s="17">
        <v>6.3143722187098406E-2</v>
      </c>
      <c r="BB10" s="17">
        <v>6.3625450994683697E-2</v>
      </c>
      <c r="BC10" s="17">
        <v>4.29820661372547E-2</v>
      </c>
      <c r="BD10" s="17">
        <v>8.6526975163384298E-2</v>
      </c>
      <c r="BE10" s="17">
        <v>0.10337555550597199</v>
      </c>
      <c r="BF10" s="17"/>
      <c r="BG10" s="17">
        <v>6.3513072804246007E-2</v>
      </c>
      <c r="BH10" s="17">
        <v>9.9108109579727405E-2</v>
      </c>
    </row>
    <row r="11" spans="2:60" x14ac:dyDescent="0.35">
      <c r="B11" s="18" t="s">
        <v>313</v>
      </c>
      <c r="C11" s="17">
        <v>0.15383967416572</v>
      </c>
      <c r="D11" s="17">
        <v>0.172962221112926</v>
      </c>
      <c r="E11" s="17">
        <v>0.13683886973517001</v>
      </c>
      <c r="F11" s="17"/>
      <c r="G11" s="17">
        <v>0.17830391809280899</v>
      </c>
      <c r="H11" s="17">
        <v>0.18414155103014301</v>
      </c>
      <c r="I11" s="17">
        <v>0.141993398925706</v>
      </c>
      <c r="J11" s="17">
        <v>0.173900765839581</v>
      </c>
      <c r="K11" s="17">
        <v>0.148352717965304</v>
      </c>
      <c r="L11" s="17">
        <v>0.11235065092825799</v>
      </c>
      <c r="M11" s="17"/>
      <c r="N11" s="17">
        <v>0.160346380520969</v>
      </c>
      <c r="O11" s="17">
        <v>0.12292801938266699</v>
      </c>
      <c r="P11" s="17">
        <v>0.16385523963988499</v>
      </c>
      <c r="Q11" s="17">
        <v>0.18287810319421899</v>
      </c>
      <c r="R11" s="17">
        <v>0.14340855281145501</v>
      </c>
      <c r="S11" s="17"/>
      <c r="T11" s="17">
        <v>0.140037631395039</v>
      </c>
      <c r="U11" s="17">
        <v>0.15269758069464301</v>
      </c>
      <c r="V11" s="17">
        <v>0.165892953560351</v>
      </c>
      <c r="W11" s="17">
        <v>0.14542310971092401</v>
      </c>
      <c r="X11" s="17"/>
      <c r="Y11" s="17">
        <v>0.14453318899936499</v>
      </c>
      <c r="Z11" s="17">
        <v>0.16243577180211599</v>
      </c>
      <c r="AA11" s="17">
        <v>0.16610519510123001</v>
      </c>
      <c r="AB11" s="17">
        <v>0.17088442501349399</v>
      </c>
      <c r="AC11" s="17">
        <v>0.20948150691849499</v>
      </c>
      <c r="AD11" s="17">
        <v>0.127633597854657</v>
      </c>
      <c r="AE11" s="17"/>
      <c r="AF11" s="17">
        <v>0.150512782700955</v>
      </c>
      <c r="AG11" s="17">
        <v>0.158109438760481</v>
      </c>
      <c r="AH11" s="17"/>
      <c r="AI11" s="17">
        <v>0.142892301146404</v>
      </c>
      <c r="AJ11" s="17">
        <v>0.16424895866776501</v>
      </c>
      <c r="AK11" s="17">
        <v>0.134112793650012</v>
      </c>
      <c r="AL11" s="17">
        <v>0.18041602672495299</v>
      </c>
      <c r="AM11" s="17">
        <v>0.16187415061749499</v>
      </c>
      <c r="AN11" s="17">
        <v>0.13239209092819301</v>
      </c>
      <c r="AO11" s="17">
        <v>0.124016042228365</v>
      </c>
      <c r="AP11" s="17"/>
      <c r="AQ11" s="17">
        <v>9.8443677191648593E-2</v>
      </c>
      <c r="AR11" s="17">
        <v>0.22270016251562899</v>
      </c>
      <c r="AS11" s="17"/>
      <c r="AT11" s="17">
        <v>7.0109708722129696E-2</v>
      </c>
      <c r="AU11" s="17">
        <v>0.17757636549056799</v>
      </c>
      <c r="AV11" s="17">
        <v>0.18225745842978799</v>
      </c>
      <c r="AW11" s="17"/>
      <c r="AX11" s="17">
        <v>0.13997431278832501</v>
      </c>
      <c r="AY11" s="17">
        <v>0.15884813046198701</v>
      </c>
      <c r="AZ11" s="17"/>
      <c r="BA11" s="17">
        <v>0.15441925291903799</v>
      </c>
      <c r="BB11" s="17">
        <v>0.107400212487772</v>
      </c>
      <c r="BC11" s="17">
        <v>0.118081198394956</v>
      </c>
      <c r="BD11" s="17">
        <v>0.13231417838729601</v>
      </c>
      <c r="BE11" s="17">
        <v>0.33133973844133002</v>
      </c>
      <c r="BF11" s="17"/>
      <c r="BG11" s="17">
        <v>0.11836886247628201</v>
      </c>
      <c r="BH11" s="17">
        <v>0.28093010165285898</v>
      </c>
    </row>
    <row r="12" spans="2:60" x14ac:dyDescent="0.35">
      <c r="B12" s="18" t="s">
        <v>314</v>
      </c>
      <c r="C12" s="17">
        <v>0.28026404710140002</v>
      </c>
      <c r="D12" s="17">
        <v>0.25456905206750702</v>
      </c>
      <c r="E12" s="17">
        <v>0.30706600549251201</v>
      </c>
      <c r="F12" s="17"/>
      <c r="G12" s="17">
        <v>0.28271004685561602</v>
      </c>
      <c r="H12" s="17">
        <v>0.23537571136458599</v>
      </c>
      <c r="I12" s="17">
        <v>0.229367508094559</v>
      </c>
      <c r="J12" s="17">
        <v>0.29795195793358298</v>
      </c>
      <c r="K12" s="17">
        <v>0.27744014157469499</v>
      </c>
      <c r="L12" s="17">
        <v>0.34605088472440398</v>
      </c>
      <c r="M12" s="17"/>
      <c r="N12" s="17">
        <v>0.25808479598998202</v>
      </c>
      <c r="O12" s="17">
        <v>0.26689700239668501</v>
      </c>
      <c r="P12" s="17">
        <v>0.28905971345310399</v>
      </c>
      <c r="Q12" s="17">
        <v>0.28440684212592499</v>
      </c>
      <c r="R12" s="17">
        <v>0.34261403389571798</v>
      </c>
      <c r="S12" s="17"/>
      <c r="T12" s="17">
        <v>0.275845486002953</v>
      </c>
      <c r="U12" s="17">
        <v>0.31172518011788303</v>
      </c>
      <c r="V12" s="17">
        <v>0.27935556988333299</v>
      </c>
      <c r="W12" s="17">
        <v>0.257499602397117</v>
      </c>
      <c r="X12" s="17"/>
      <c r="Y12" s="17">
        <v>0.24324460479104101</v>
      </c>
      <c r="Z12" s="17">
        <v>0.31909435809883602</v>
      </c>
      <c r="AA12" s="17">
        <v>0.23637989756446001</v>
      </c>
      <c r="AB12" s="17">
        <v>0.26477618593802599</v>
      </c>
      <c r="AC12" s="17">
        <v>0.22768326058871699</v>
      </c>
      <c r="AD12" s="17">
        <v>0.28092710911259899</v>
      </c>
      <c r="AE12" s="17"/>
      <c r="AF12" s="17">
        <v>0.29967302539851498</v>
      </c>
      <c r="AG12" s="17">
        <v>0.25525124258826698</v>
      </c>
      <c r="AH12" s="17"/>
      <c r="AI12" s="17">
        <v>0.23250357640165201</v>
      </c>
      <c r="AJ12" s="17">
        <v>0.25908534768026897</v>
      </c>
      <c r="AK12" s="17">
        <v>0.29330957928927898</v>
      </c>
      <c r="AL12" s="17">
        <v>0.27873245823275999</v>
      </c>
      <c r="AM12" s="17">
        <v>0.28105343876208899</v>
      </c>
      <c r="AN12" s="17">
        <v>0.34663157605560602</v>
      </c>
      <c r="AO12" s="17">
        <v>0.26894947658058399</v>
      </c>
      <c r="AP12" s="17"/>
      <c r="AQ12" s="17">
        <v>0.27533701091923202</v>
      </c>
      <c r="AR12" s="17">
        <v>0.29636335314541401</v>
      </c>
      <c r="AS12" s="17"/>
      <c r="AT12" s="17">
        <v>0.24579030546024999</v>
      </c>
      <c r="AU12" s="17">
        <v>0.28620098369262198</v>
      </c>
      <c r="AV12" s="17">
        <v>0.31308410886558702</v>
      </c>
      <c r="AW12" s="17"/>
      <c r="AX12" s="17">
        <v>0.306678833892988</v>
      </c>
      <c r="AY12" s="17">
        <v>0.27072247789018899</v>
      </c>
      <c r="AZ12" s="17"/>
      <c r="BA12" s="17">
        <v>0.25143090838057303</v>
      </c>
      <c r="BB12" s="17">
        <v>0.290692985340118</v>
      </c>
      <c r="BC12" s="17">
        <v>0.29206526761830498</v>
      </c>
      <c r="BD12" s="17">
        <v>0.29118483517869698</v>
      </c>
      <c r="BE12" s="17">
        <v>0.25704071649608401</v>
      </c>
      <c r="BF12" s="17"/>
      <c r="BG12" s="17">
        <v>0.28153388774813898</v>
      </c>
      <c r="BH12" s="17">
        <v>0.26568881486488499</v>
      </c>
    </row>
    <row r="13" spans="2:60" x14ac:dyDescent="0.35">
      <c r="B13" s="18" t="s">
        <v>315</v>
      </c>
      <c r="C13" s="17">
        <v>0.38562332440478703</v>
      </c>
      <c r="D13" s="17">
        <v>0.38582711830375199</v>
      </c>
      <c r="E13" s="17">
        <v>0.384840055213234</v>
      </c>
      <c r="F13" s="17"/>
      <c r="G13" s="17">
        <v>0.36803683430861001</v>
      </c>
      <c r="H13" s="17">
        <v>0.36644726586603199</v>
      </c>
      <c r="I13" s="17">
        <v>0.42555694748067702</v>
      </c>
      <c r="J13" s="17">
        <v>0.32844737518059902</v>
      </c>
      <c r="K13" s="17">
        <v>0.39916066182169002</v>
      </c>
      <c r="L13" s="17">
        <v>0.413258261579381</v>
      </c>
      <c r="M13" s="17"/>
      <c r="N13" s="17">
        <v>0.37363669557809998</v>
      </c>
      <c r="O13" s="17">
        <v>0.41338430631663098</v>
      </c>
      <c r="P13" s="17">
        <v>0.37376555712894299</v>
      </c>
      <c r="Q13" s="17">
        <v>0.393831748567115</v>
      </c>
      <c r="R13" s="17">
        <v>0.38162012992354299</v>
      </c>
      <c r="S13" s="17"/>
      <c r="T13" s="17">
        <v>0.42907392572964898</v>
      </c>
      <c r="U13" s="17">
        <v>0.36971527827871797</v>
      </c>
      <c r="V13" s="17">
        <v>0.37515322772863702</v>
      </c>
      <c r="W13" s="17">
        <v>0.38529103183449498</v>
      </c>
      <c r="X13" s="17"/>
      <c r="Y13" s="17">
        <v>0.42784690848078899</v>
      </c>
      <c r="Z13" s="17">
        <v>0.34968902048129902</v>
      </c>
      <c r="AA13" s="17">
        <v>0.381439422333749</v>
      </c>
      <c r="AB13" s="17">
        <v>0.35125445686805301</v>
      </c>
      <c r="AC13" s="17">
        <v>0.45061627032539098</v>
      </c>
      <c r="AD13" s="17">
        <v>0.41567518430601003</v>
      </c>
      <c r="AE13" s="17"/>
      <c r="AF13" s="17">
        <v>0.37548355842490899</v>
      </c>
      <c r="AG13" s="17">
        <v>0.40003229972274501</v>
      </c>
      <c r="AH13" s="17"/>
      <c r="AI13" s="17">
        <v>0.35123851250813998</v>
      </c>
      <c r="AJ13" s="17">
        <v>0.37362212172036702</v>
      </c>
      <c r="AK13" s="17">
        <v>0.36786006091990198</v>
      </c>
      <c r="AL13" s="17">
        <v>0.37697622933029501</v>
      </c>
      <c r="AM13" s="17">
        <v>0.40996552337685299</v>
      </c>
      <c r="AN13" s="17">
        <v>0.40956694717569703</v>
      </c>
      <c r="AO13" s="17">
        <v>0.43879391259704698</v>
      </c>
      <c r="AP13" s="17"/>
      <c r="AQ13" s="17">
        <v>0.50387307930251302</v>
      </c>
      <c r="AR13" s="17">
        <v>0.25475842185700998</v>
      </c>
      <c r="AS13" s="17"/>
      <c r="AT13" s="17">
        <v>0.58978011500739302</v>
      </c>
      <c r="AU13" s="17">
        <v>0.37061458365995897</v>
      </c>
      <c r="AV13" s="17">
        <v>0.283491320252866</v>
      </c>
      <c r="AW13" s="17"/>
      <c r="AX13" s="17">
        <v>0.40009095874754003</v>
      </c>
      <c r="AY13" s="17">
        <v>0.38039731461364101</v>
      </c>
      <c r="AZ13" s="17"/>
      <c r="BA13" s="17">
        <v>0.406343403678674</v>
      </c>
      <c r="BB13" s="17">
        <v>0.45666249961523497</v>
      </c>
      <c r="BC13" s="17">
        <v>0.463279373730972</v>
      </c>
      <c r="BD13" s="17">
        <v>0.429142745293974</v>
      </c>
      <c r="BE13" s="17">
        <v>0.10435978248901299</v>
      </c>
      <c r="BF13" s="17"/>
      <c r="BG13" s="17">
        <v>0.44492400929293302</v>
      </c>
      <c r="BH13" s="17">
        <v>0.18662153412350899</v>
      </c>
    </row>
    <row r="14" spans="2:60" x14ac:dyDescent="0.35">
      <c r="B14" s="18" t="s">
        <v>114</v>
      </c>
      <c r="C14" s="17">
        <v>4.8919840838292497E-2</v>
      </c>
      <c r="D14" s="17">
        <v>3.2483540905440103E-2</v>
      </c>
      <c r="E14" s="17">
        <v>6.2188990926251998E-2</v>
      </c>
      <c r="F14" s="17"/>
      <c r="G14" s="17">
        <v>6.8120570186247897E-2</v>
      </c>
      <c r="H14" s="17">
        <v>5.7481235855726003E-2</v>
      </c>
      <c r="I14" s="17">
        <v>4.5352553464658801E-2</v>
      </c>
      <c r="J14" s="17">
        <v>6.5039752193762596E-2</v>
      </c>
      <c r="K14" s="17">
        <v>3.63953847901725E-2</v>
      </c>
      <c r="L14" s="17">
        <v>3.1028750887444799E-2</v>
      </c>
      <c r="M14" s="17"/>
      <c r="N14" s="17">
        <v>7.8284712076304705E-2</v>
      </c>
      <c r="O14" s="17">
        <v>6.8822517982410195E-2</v>
      </c>
      <c r="P14" s="17">
        <v>2.6157975087712601E-2</v>
      </c>
      <c r="Q14" s="17">
        <v>2.1747028704372499E-2</v>
      </c>
      <c r="R14" s="17">
        <v>1.3350637827853401E-2</v>
      </c>
      <c r="S14" s="17"/>
      <c r="T14" s="17">
        <v>3.53069383185581E-2</v>
      </c>
      <c r="U14" s="17">
        <v>5.5616317729366503E-2</v>
      </c>
      <c r="V14" s="17">
        <v>4.8725642199005402E-2</v>
      </c>
      <c r="W14" s="17">
        <v>5.3071919767479603E-2</v>
      </c>
      <c r="X14" s="17"/>
      <c r="Y14" s="17">
        <v>5.8766775219882897E-2</v>
      </c>
      <c r="Z14" s="17">
        <v>3.9758342211729303E-2</v>
      </c>
      <c r="AA14" s="17">
        <v>7.1721127740935697E-2</v>
      </c>
      <c r="AB14" s="17">
        <v>4.0756528112015397E-2</v>
      </c>
      <c r="AC14" s="17">
        <v>4.4434010457192002E-2</v>
      </c>
      <c r="AD14" s="17">
        <v>5.2544263439451101E-2</v>
      </c>
      <c r="AE14" s="17"/>
      <c r="AF14" s="17">
        <v>4.2545732283479597E-2</v>
      </c>
      <c r="AG14" s="17">
        <v>5.4281936222780797E-2</v>
      </c>
      <c r="AH14" s="17"/>
      <c r="AI14" s="17">
        <v>0.164075615970913</v>
      </c>
      <c r="AJ14" s="17">
        <v>5.4509802861306203E-2</v>
      </c>
      <c r="AK14" s="17">
        <v>5.5378830545795003E-2</v>
      </c>
      <c r="AL14" s="17">
        <v>4.9376208838135698E-2</v>
      </c>
      <c r="AM14" s="17">
        <v>2.13650950860284E-2</v>
      </c>
      <c r="AN14" s="17">
        <v>1.41725058897673E-2</v>
      </c>
      <c r="AO14" s="17">
        <v>3.27930812593566E-2</v>
      </c>
      <c r="AP14" s="17"/>
      <c r="AQ14" s="17">
        <v>3.5410231268745103E-2</v>
      </c>
      <c r="AR14" s="17">
        <v>3.7013651260060398E-2</v>
      </c>
      <c r="AS14" s="17"/>
      <c r="AT14" s="17">
        <v>1.72622942835726E-2</v>
      </c>
      <c r="AU14" s="17">
        <v>5.6513920487717001E-2</v>
      </c>
      <c r="AV14" s="17">
        <v>2.27922086242426E-2</v>
      </c>
      <c r="AW14" s="17"/>
      <c r="AX14" s="17">
        <v>5.2989828590262703E-2</v>
      </c>
      <c r="AY14" s="17">
        <v>4.7449676792275103E-2</v>
      </c>
      <c r="AZ14" s="17"/>
      <c r="BA14" s="17">
        <v>5.1469530686251902E-2</v>
      </c>
      <c r="BB14" s="17">
        <v>1.90958253130609E-2</v>
      </c>
      <c r="BC14" s="17">
        <v>3.0704387614372899E-2</v>
      </c>
      <c r="BD14" s="17">
        <v>2.76248252436119E-2</v>
      </c>
      <c r="BE14" s="17">
        <v>4.7497811369342301E-2</v>
      </c>
      <c r="BF14" s="17"/>
      <c r="BG14" s="17">
        <v>2.6647996514613699E-2</v>
      </c>
      <c r="BH14" s="17">
        <v>4.2464337215427597E-2</v>
      </c>
    </row>
    <row r="15" spans="2:60" x14ac:dyDescent="0.35">
      <c r="B15" s="18" t="s">
        <v>316</v>
      </c>
      <c r="C15" s="21">
        <v>0.1313531134898</v>
      </c>
      <c r="D15" s="21">
        <v>0.15415806761037501</v>
      </c>
      <c r="E15" s="21">
        <v>0.10906607863283201</v>
      </c>
      <c r="F15" s="21"/>
      <c r="G15" s="21">
        <v>0.102828630556717</v>
      </c>
      <c r="H15" s="21">
        <v>0.156554235883513</v>
      </c>
      <c r="I15" s="21">
        <v>0.15772959203440001</v>
      </c>
      <c r="J15" s="21">
        <v>0.13466014885247399</v>
      </c>
      <c r="K15" s="21">
        <v>0.13865109384813801</v>
      </c>
      <c r="L15" s="21">
        <v>9.7311451880512406E-2</v>
      </c>
      <c r="M15" s="21"/>
      <c r="N15" s="21">
        <v>0.12964741583464401</v>
      </c>
      <c r="O15" s="21">
        <v>0.12796815392160699</v>
      </c>
      <c r="P15" s="21">
        <v>0.14716151469035499</v>
      </c>
      <c r="Q15" s="21">
        <v>0.117136277408369</v>
      </c>
      <c r="R15" s="21">
        <v>0.11900664554143101</v>
      </c>
      <c r="S15" s="21"/>
      <c r="T15" s="21">
        <v>0.119736018553802</v>
      </c>
      <c r="U15" s="21">
        <v>0.11024564317938899</v>
      </c>
      <c r="V15" s="21">
        <v>0.130872606628674</v>
      </c>
      <c r="W15" s="21">
        <v>0.15871433628998499</v>
      </c>
      <c r="X15" s="21"/>
      <c r="Y15" s="21">
        <v>0.12560852250892099</v>
      </c>
      <c r="Z15" s="21">
        <v>0.129022507406019</v>
      </c>
      <c r="AA15" s="21">
        <v>0.144354357259625</v>
      </c>
      <c r="AB15" s="21">
        <v>0.17232840406841199</v>
      </c>
      <c r="AC15" s="21">
        <v>6.7784951710204794E-2</v>
      </c>
      <c r="AD15" s="21">
        <v>0.123219845287282</v>
      </c>
      <c r="AE15" s="21"/>
      <c r="AF15" s="21">
        <v>0.13178490119214201</v>
      </c>
      <c r="AG15" s="21">
        <v>0.13232508270572599</v>
      </c>
      <c r="AH15" s="21"/>
      <c r="AI15" s="21">
        <v>0.10928999397289201</v>
      </c>
      <c r="AJ15" s="21">
        <v>0.148533769070292</v>
      </c>
      <c r="AK15" s="21">
        <v>0.14933873559501201</v>
      </c>
      <c r="AL15" s="21">
        <v>0.11449907687385601</v>
      </c>
      <c r="AM15" s="21">
        <v>0.125741792157534</v>
      </c>
      <c r="AN15" s="21">
        <v>9.7236879950736502E-2</v>
      </c>
      <c r="AO15" s="21">
        <v>0.13544748733464801</v>
      </c>
      <c r="AP15" s="21"/>
      <c r="AQ15" s="21">
        <v>8.6936001317861306E-2</v>
      </c>
      <c r="AR15" s="21">
        <v>0.18916441122188599</v>
      </c>
      <c r="AS15" s="21"/>
      <c r="AT15" s="21">
        <v>7.7057576526654806E-2</v>
      </c>
      <c r="AU15" s="21">
        <v>0.109094146669133</v>
      </c>
      <c r="AV15" s="21">
        <v>0.19837490382751599</v>
      </c>
      <c r="AW15" s="21"/>
      <c r="AX15" s="21">
        <v>0.100266065980885</v>
      </c>
      <c r="AY15" s="21">
        <v>0.14258240024190799</v>
      </c>
      <c r="AZ15" s="21"/>
      <c r="BA15" s="21">
        <v>0.136336904335462</v>
      </c>
      <c r="BB15" s="21">
        <v>0.12614847724381401</v>
      </c>
      <c r="BC15" s="21">
        <v>9.5869772641394305E-2</v>
      </c>
      <c r="BD15" s="21">
        <v>0.119733415896422</v>
      </c>
      <c r="BE15" s="21">
        <v>0.25976195120423001</v>
      </c>
      <c r="BF15" s="21"/>
      <c r="BG15" s="21">
        <v>0.128525243968033</v>
      </c>
      <c r="BH15" s="21">
        <v>0.22429521214331899</v>
      </c>
    </row>
    <row r="16" spans="2:60" x14ac:dyDescent="0.35">
      <c r="B16" s="18" t="s">
        <v>317</v>
      </c>
      <c r="C16" s="21">
        <v>0.66588737150618704</v>
      </c>
      <c r="D16" s="21">
        <v>0.64039617037125895</v>
      </c>
      <c r="E16" s="21">
        <v>0.69190606070574501</v>
      </c>
      <c r="F16" s="21"/>
      <c r="G16" s="21">
        <v>0.65074688116422597</v>
      </c>
      <c r="H16" s="21">
        <v>0.60182297723061795</v>
      </c>
      <c r="I16" s="21">
        <v>0.65492445557523604</v>
      </c>
      <c r="J16" s="21">
        <v>0.62639933311418206</v>
      </c>
      <c r="K16" s="21">
        <v>0.67660080339638595</v>
      </c>
      <c r="L16" s="21">
        <v>0.75930914630378499</v>
      </c>
      <c r="M16" s="21"/>
      <c r="N16" s="21">
        <v>0.63172149156808199</v>
      </c>
      <c r="O16" s="21">
        <v>0.68028130871331605</v>
      </c>
      <c r="P16" s="21">
        <v>0.66282527058204699</v>
      </c>
      <c r="Q16" s="21">
        <v>0.67823859069303905</v>
      </c>
      <c r="R16" s="21">
        <v>0.72423416381926098</v>
      </c>
      <c r="S16" s="21"/>
      <c r="T16" s="21">
        <v>0.70491941173260098</v>
      </c>
      <c r="U16" s="21">
        <v>0.68144045839660095</v>
      </c>
      <c r="V16" s="21">
        <v>0.65450879761196901</v>
      </c>
      <c r="W16" s="21">
        <v>0.64279063423161098</v>
      </c>
      <c r="X16" s="21"/>
      <c r="Y16" s="21">
        <v>0.67109151327183003</v>
      </c>
      <c r="Z16" s="21">
        <v>0.66878337858013603</v>
      </c>
      <c r="AA16" s="21">
        <v>0.61781931989820904</v>
      </c>
      <c r="AB16" s="21">
        <v>0.616030642806078</v>
      </c>
      <c r="AC16" s="21">
        <v>0.678299530914108</v>
      </c>
      <c r="AD16" s="21">
        <v>0.69660229341860902</v>
      </c>
      <c r="AE16" s="21"/>
      <c r="AF16" s="21">
        <v>0.67515658382342403</v>
      </c>
      <c r="AG16" s="21">
        <v>0.65528354231101205</v>
      </c>
      <c r="AH16" s="21"/>
      <c r="AI16" s="21">
        <v>0.58374208890979096</v>
      </c>
      <c r="AJ16" s="21">
        <v>0.63270746940063705</v>
      </c>
      <c r="AK16" s="21">
        <v>0.66116964020918101</v>
      </c>
      <c r="AL16" s="21">
        <v>0.655708687563055</v>
      </c>
      <c r="AM16" s="21">
        <v>0.69101896213894198</v>
      </c>
      <c r="AN16" s="21">
        <v>0.75619852323130399</v>
      </c>
      <c r="AO16" s="21">
        <v>0.70774338917763102</v>
      </c>
      <c r="AP16" s="21"/>
      <c r="AQ16" s="21">
        <v>0.77921009022174503</v>
      </c>
      <c r="AR16" s="21">
        <v>0.55112177500242399</v>
      </c>
      <c r="AS16" s="21"/>
      <c r="AT16" s="21">
        <v>0.83557042046764296</v>
      </c>
      <c r="AU16" s="21">
        <v>0.65681556735258095</v>
      </c>
      <c r="AV16" s="21">
        <v>0.59657542911845396</v>
      </c>
      <c r="AW16" s="21"/>
      <c r="AX16" s="21">
        <v>0.70676979264052797</v>
      </c>
      <c r="AY16" s="21">
        <v>0.65111979250383001</v>
      </c>
      <c r="AZ16" s="21"/>
      <c r="BA16" s="21">
        <v>0.65777431205924697</v>
      </c>
      <c r="BB16" s="21">
        <v>0.74735548495535298</v>
      </c>
      <c r="BC16" s="21">
        <v>0.75534464134927704</v>
      </c>
      <c r="BD16" s="21">
        <v>0.72032758047267098</v>
      </c>
      <c r="BE16" s="21">
        <v>0.36140049898509802</v>
      </c>
      <c r="BF16" s="21"/>
      <c r="BG16" s="21">
        <v>0.726457897041072</v>
      </c>
      <c r="BH16" s="21">
        <v>0.45231034898839401</v>
      </c>
    </row>
    <row r="17" spans="2:60" x14ac:dyDescent="0.35">
      <c r="B17" s="18" t="s">
        <v>318</v>
      </c>
      <c r="C17" s="22">
        <v>0.53453425801638799</v>
      </c>
      <c r="D17" s="22">
        <v>0.48623810276088397</v>
      </c>
      <c r="E17" s="22">
        <v>0.58283998207291299</v>
      </c>
      <c r="F17" s="22"/>
      <c r="G17" s="22">
        <v>0.54791825060750898</v>
      </c>
      <c r="H17" s="22">
        <v>0.44526874134710498</v>
      </c>
      <c r="I17" s="22">
        <v>0.49719486354083597</v>
      </c>
      <c r="J17" s="22">
        <v>0.49173918426170798</v>
      </c>
      <c r="K17" s="22">
        <v>0.53794970954824695</v>
      </c>
      <c r="L17" s="22">
        <v>0.66199769442327205</v>
      </c>
      <c r="M17" s="22"/>
      <c r="N17" s="22">
        <v>0.50207407573343799</v>
      </c>
      <c r="O17" s="22">
        <v>0.55231315479170795</v>
      </c>
      <c r="P17" s="22">
        <v>0.515663755891693</v>
      </c>
      <c r="Q17" s="22">
        <v>0.56110231328466997</v>
      </c>
      <c r="R17" s="22">
        <v>0.60522751827782995</v>
      </c>
      <c r="S17" s="22"/>
      <c r="T17" s="22">
        <v>0.58518339317879897</v>
      </c>
      <c r="U17" s="22">
        <v>0.57119481521721105</v>
      </c>
      <c r="V17" s="22">
        <v>0.52363619098329595</v>
      </c>
      <c r="W17" s="22">
        <v>0.48407629794162699</v>
      </c>
      <c r="X17" s="22"/>
      <c r="Y17" s="22">
        <v>0.54548299076290896</v>
      </c>
      <c r="Z17" s="22">
        <v>0.53976087117411597</v>
      </c>
      <c r="AA17" s="22">
        <v>0.47346496263858401</v>
      </c>
      <c r="AB17" s="22">
        <v>0.44370223873766701</v>
      </c>
      <c r="AC17" s="22">
        <v>0.61051457920390295</v>
      </c>
      <c r="AD17" s="22">
        <v>0.57338244813132699</v>
      </c>
      <c r="AE17" s="22"/>
      <c r="AF17" s="22">
        <v>0.54337168263128299</v>
      </c>
      <c r="AG17" s="22">
        <v>0.52295845960528597</v>
      </c>
      <c r="AH17" s="22"/>
      <c r="AI17" s="22">
        <v>0.47445209493689899</v>
      </c>
      <c r="AJ17" s="22">
        <v>0.48417370033034501</v>
      </c>
      <c r="AK17" s="22">
        <v>0.51183090461416902</v>
      </c>
      <c r="AL17" s="22">
        <v>0.54120961068919904</v>
      </c>
      <c r="AM17" s="22">
        <v>0.56527716998140798</v>
      </c>
      <c r="AN17" s="22">
        <v>0.65896164328056706</v>
      </c>
      <c r="AO17" s="22">
        <v>0.57229590184298296</v>
      </c>
      <c r="AP17" s="22"/>
      <c r="AQ17" s="22">
        <v>0.69227408890388398</v>
      </c>
      <c r="AR17" s="22">
        <v>0.361957363780538</v>
      </c>
      <c r="AS17" s="22"/>
      <c r="AT17" s="22">
        <v>0.75851284394098795</v>
      </c>
      <c r="AU17" s="22">
        <v>0.54772142068344798</v>
      </c>
      <c r="AV17" s="22">
        <v>0.39820052529093802</v>
      </c>
      <c r="AW17" s="22"/>
      <c r="AX17" s="22">
        <v>0.60650372665964303</v>
      </c>
      <c r="AY17" s="22">
        <v>0.50853739226192296</v>
      </c>
      <c r="AZ17" s="22"/>
      <c r="BA17" s="22">
        <v>0.521437407723785</v>
      </c>
      <c r="BB17" s="22">
        <v>0.62120700771154003</v>
      </c>
      <c r="BC17" s="22">
        <v>0.65947486870788297</v>
      </c>
      <c r="BD17" s="22">
        <v>0.60059416457624903</v>
      </c>
      <c r="BE17" s="22">
        <v>0.101638547780868</v>
      </c>
      <c r="BF17" s="22"/>
      <c r="BG17" s="22">
        <v>0.597932653073039</v>
      </c>
      <c r="BH17" s="22">
        <v>0.22801513684507499</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F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6" width="20.7265625" customWidth="1"/>
  </cols>
  <sheetData>
    <row r="2" spans="2:6" ht="40" customHeight="1" x14ac:dyDescent="0.35">
      <c r="D2" s="31" t="s">
        <v>329</v>
      </c>
      <c r="E2" s="27"/>
      <c r="F2" s="27"/>
    </row>
    <row r="6" spans="2:6" ht="50.15" customHeight="1" x14ac:dyDescent="0.35">
      <c r="B6" s="20" t="s">
        <v>14</v>
      </c>
      <c r="C6" s="20" t="s">
        <v>326</v>
      </c>
      <c r="D6" s="20" t="s">
        <v>327</v>
      </c>
      <c r="E6" s="20" t="s">
        <v>328</v>
      </c>
    </row>
    <row r="7" spans="2:6" x14ac:dyDescent="0.35">
      <c r="B7" s="18" t="s">
        <v>315</v>
      </c>
      <c r="C7" s="17">
        <v>0.34211055344670899</v>
      </c>
      <c r="D7" s="17">
        <v>0.25962534543026999</v>
      </c>
      <c r="E7" s="17">
        <v>0.216397077698257</v>
      </c>
    </row>
    <row r="8" spans="2:6" x14ac:dyDescent="0.35">
      <c r="B8" s="18" t="s">
        <v>314</v>
      </c>
      <c r="C8" s="17">
        <v>0.28805672563309997</v>
      </c>
      <c r="D8" s="17">
        <v>0.293577014133454</v>
      </c>
      <c r="E8" s="17">
        <v>0.29694717243771801</v>
      </c>
    </row>
    <row r="9" spans="2:6" x14ac:dyDescent="0.35">
      <c r="B9" s="18" t="s">
        <v>313</v>
      </c>
      <c r="C9" s="17">
        <v>0.167070206874747</v>
      </c>
      <c r="D9" s="17">
        <v>0.19847103114034301</v>
      </c>
      <c r="E9" s="17">
        <v>0.22444602750800599</v>
      </c>
    </row>
    <row r="10" spans="2:6" x14ac:dyDescent="0.35">
      <c r="B10" s="18" t="s">
        <v>312</v>
      </c>
      <c r="C10" s="17">
        <v>6.1903368420957297E-2</v>
      </c>
      <c r="D10" s="17">
        <v>9.6752426919645695E-2</v>
      </c>
      <c r="E10" s="17">
        <v>9.7033331828561803E-2</v>
      </c>
    </row>
    <row r="11" spans="2:6" x14ac:dyDescent="0.35">
      <c r="B11" s="18" t="s">
        <v>311</v>
      </c>
      <c r="C11" s="17">
        <v>0.101731484619939</v>
      </c>
      <c r="D11" s="17">
        <v>9.4860329317681999E-2</v>
      </c>
      <c r="E11" s="17">
        <v>0.10414314210188901</v>
      </c>
    </row>
    <row r="12" spans="2:6" x14ac:dyDescent="0.35">
      <c r="B12" s="18" t="s">
        <v>114</v>
      </c>
      <c r="C12" s="17">
        <v>3.9127661004547502E-2</v>
      </c>
      <c r="D12" s="17">
        <v>5.6713853058605899E-2</v>
      </c>
      <c r="E12" s="17">
        <v>6.1033248425568003E-2</v>
      </c>
    </row>
    <row r="13" spans="2:6" x14ac:dyDescent="0.35">
      <c r="B13" s="23" t="s">
        <v>317</v>
      </c>
      <c r="C13" s="21">
        <v>0.63016727907980796</v>
      </c>
      <c r="D13" s="21">
        <v>0.55320235956372399</v>
      </c>
      <c r="E13" s="21">
        <v>0.51334425013597496</v>
      </c>
    </row>
    <row r="14" spans="2:6" x14ac:dyDescent="0.35">
      <c r="B14" s="23" t="s">
        <v>316</v>
      </c>
      <c r="C14" s="21">
        <v>0.163634853040897</v>
      </c>
      <c r="D14" s="21">
        <v>0.19161275623732801</v>
      </c>
      <c r="E14" s="21">
        <v>0.20117647393045099</v>
      </c>
    </row>
    <row r="15" spans="2:6" x14ac:dyDescent="0.35">
      <c r="B15" s="23" t="s">
        <v>318</v>
      </c>
      <c r="C15" s="22">
        <v>0.46653242603891198</v>
      </c>
      <c r="D15" s="22">
        <v>0.361589603326396</v>
      </c>
      <c r="E15" s="22">
        <v>0.31216777620552399</v>
      </c>
    </row>
    <row r="16" spans="2:6" x14ac:dyDescent="0.35">
      <c r="B16" s="16"/>
      <c r="C16" s="16"/>
      <c r="D16" s="16"/>
      <c r="E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315</v>
      </c>
      <c r="C9" s="17">
        <v>0.216397077698257</v>
      </c>
      <c r="D9" s="17">
        <v>0.21980057824485</v>
      </c>
      <c r="E9" s="17">
        <v>0.21156010439619799</v>
      </c>
      <c r="F9" s="17"/>
      <c r="G9" s="17">
        <v>0.207680137109896</v>
      </c>
      <c r="H9" s="17">
        <v>0.17923389383275401</v>
      </c>
      <c r="I9" s="17">
        <v>0.211501118252821</v>
      </c>
      <c r="J9" s="17">
        <v>0.231652504675323</v>
      </c>
      <c r="K9" s="17">
        <v>0.19885230544179</v>
      </c>
      <c r="L9" s="17">
        <v>0.25928419990858798</v>
      </c>
      <c r="M9" s="17"/>
      <c r="N9" s="17">
        <v>0.230147388530626</v>
      </c>
      <c r="O9" s="17">
        <v>0.22496435274002</v>
      </c>
      <c r="P9" s="17">
        <v>0.20121433012302301</v>
      </c>
      <c r="Q9" s="17">
        <v>0.19686516308623001</v>
      </c>
      <c r="R9" s="17">
        <v>0.24027645784538501</v>
      </c>
      <c r="S9" s="17"/>
      <c r="T9" s="17">
        <v>0.244684260773113</v>
      </c>
      <c r="U9" s="17">
        <v>0.22864049645286699</v>
      </c>
      <c r="V9" s="17">
        <v>0.210299928371602</v>
      </c>
      <c r="W9" s="17">
        <v>0.19538899125633699</v>
      </c>
      <c r="X9" s="17"/>
      <c r="Y9" s="17">
        <v>0.24139583617626201</v>
      </c>
      <c r="Z9" s="17">
        <v>0.21009324639527699</v>
      </c>
      <c r="AA9" s="17">
        <v>0.13274944927634999</v>
      </c>
      <c r="AB9" s="17">
        <v>0.203934773292549</v>
      </c>
      <c r="AC9" s="17">
        <v>0.188433796858236</v>
      </c>
      <c r="AD9" s="17">
        <v>0.20756497161401999</v>
      </c>
      <c r="AE9" s="17"/>
      <c r="AF9" s="17">
        <v>0.19992817039994301</v>
      </c>
      <c r="AG9" s="17">
        <v>0.239055865878229</v>
      </c>
      <c r="AH9" s="17"/>
      <c r="AI9" s="17">
        <v>0.176768438872314</v>
      </c>
      <c r="AJ9" s="17">
        <v>0.21086014986569199</v>
      </c>
      <c r="AK9" s="17">
        <v>0.201148960437426</v>
      </c>
      <c r="AL9" s="17">
        <v>0.21561571751698499</v>
      </c>
      <c r="AM9" s="17">
        <v>0.236769160583788</v>
      </c>
      <c r="AN9" s="17">
        <v>0.26043502152456699</v>
      </c>
      <c r="AO9" s="17">
        <v>0.14945066139454699</v>
      </c>
      <c r="AP9" s="17"/>
      <c r="AQ9" s="17">
        <v>0.293617033826441</v>
      </c>
      <c r="AR9" s="17">
        <v>0.14599985643105701</v>
      </c>
      <c r="AS9" s="17"/>
      <c r="AT9" s="17">
        <v>0.37029662265691399</v>
      </c>
      <c r="AU9" s="17">
        <v>0.199068628745352</v>
      </c>
      <c r="AV9" s="17">
        <v>0.14195636598927</v>
      </c>
      <c r="AW9" s="17"/>
      <c r="AX9" s="17">
        <v>0.254624928893669</v>
      </c>
      <c r="AY9" s="17">
        <v>0.20258838445175101</v>
      </c>
      <c r="AZ9" s="17"/>
      <c r="BA9" s="17">
        <v>0.27029747179576602</v>
      </c>
      <c r="BB9" s="17">
        <v>0.29296140910527302</v>
      </c>
      <c r="BC9" s="17">
        <v>0.23127774645546501</v>
      </c>
      <c r="BD9" s="17">
        <v>0.195678625249017</v>
      </c>
      <c r="BE9" s="17">
        <v>4.5412210904680797E-2</v>
      </c>
      <c r="BF9" s="17"/>
      <c r="BG9" s="17">
        <v>0.287674342558841</v>
      </c>
      <c r="BH9" s="17">
        <v>8.3472022752703198E-2</v>
      </c>
    </row>
    <row r="10" spans="2:60" x14ac:dyDescent="0.35">
      <c r="B10" s="18" t="s">
        <v>314</v>
      </c>
      <c r="C10" s="17">
        <v>0.29694717243771801</v>
      </c>
      <c r="D10" s="17">
        <v>0.30069780603707602</v>
      </c>
      <c r="E10" s="17">
        <v>0.29725747674352299</v>
      </c>
      <c r="F10" s="17"/>
      <c r="G10" s="17">
        <v>0.18816619498180601</v>
      </c>
      <c r="H10" s="17">
        <v>0.31150978710212301</v>
      </c>
      <c r="I10" s="17">
        <v>0.29189309796839003</v>
      </c>
      <c r="J10" s="17">
        <v>0.21685823165594501</v>
      </c>
      <c r="K10" s="17">
        <v>0.32417639175517599</v>
      </c>
      <c r="L10" s="17">
        <v>0.39032686467906802</v>
      </c>
      <c r="M10" s="17"/>
      <c r="N10" s="17">
        <v>0.24423525796182</v>
      </c>
      <c r="O10" s="17">
        <v>0.32456518387574701</v>
      </c>
      <c r="P10" s="17">
        <v>0.31566239042556898</v>
      </c>
      <c r="Q10" s="17">
        <v>0.30306832069735501</v>
      </c>
      <c r="R10" s="17">
        <v>0.29406391989497199</v>
      </c>
      <c r="S10" s="17"/>
      <c r="T10" s="17">
        <v>0.34138334248786001</v>
      </c>
      <c r="U10" s="17">
        <v>0.29077204736348899</v>
      </c>
      <c r="V10" s="17">
        <v>0.27986553695536798</v>
      </c>
      <c r="W10" s="17">
        <v>0.29799027091340302</v>
      </c>
      <c r="X10" s="17"/>
      <c r="Y10" s="17">
        <v>0.28711787647478099</v>
      </c>
      <c r="Z10" s="17">
        <v>0.30899014868485802</v>
      </c>
      <c r="AA10" s="17">
        <v>0.35350342249386602</v>
      </c>
      <c r="AB10" s="17">
        <v>0.30784830979792299</v>
      </c>
      <c r="AC10" s="17">
        <v>0.20395428255804099</v>
      </c>
      <c r="AD10" s="17">
        <v>0.26273414920174698</v>
      </c>
      <c r="AE10" s="17"/>
      <c r="AF10" s="17">
        <v>0.309626083795287</v>
      </c>
      <c r="AG10" s="17">
        <v>0.28464227270627201</v>
      </c>
      <c r="AH10" s="17"/>
      <c r="AI10" s="17">
        <v>0.19190322694966599</v>
      </c>
      <c r="AJ10" s="17">
        <v>0.29271636044869598</v>
      </c>
      <c r="AK10" s="17">
        <v>0.30204320596859502</v>
      </c>
      <c r="AL10" s="17">
        <v>0.27943543302133</v>
      </c>
      <c r="AM10" s="17">
        <v>0.28713168952527002</v>
      </c>
      <c r="AN10" s="17">
        <v>0.36305804346068798</v>
      </c>
      <c r="AO10" s="17">
        <v>0.48429943149784699</v>
      </c>
      <c r="AP10" s="17"/>
      <c r="AQ10" s="17">
        <v>0.34713884707703102</v>
      </c>
      <c r="AR10" s="17">
        <v>0.25618272098413197</v>
      </c>
      <c r="AS10" s="17"/>
      <c r="AT10" s="17">
        <v>0.33439373017701102</v>
      </c>
      <c r="AU10" s="17">
        <v>0.31650076738853999</v>
      </c>
      <c r="AV10" s="17">
        <v>0.26572884320746698</v>
      </c>
      <c r="AW10" s="17"/>
      <c r="AX10" s="17">
        <v>0.29151427919714501</v>
      </c>
      <c r="AY10" s="17">
        <v>0.29890964623245497</v>
      </c>
      <c r="AZ10" s="17"/>
      <c r="BA10" s="17">
        <v>0.26870485026625002</v>
      </c>
      <c r="BB10" s="17">
        <v>0.311462634974706</v>
      </c>
      <c r="BC10" s="17">
        <v>0.39982053263752299</v>
      </c>
      <c r="BD10" s="17">
        <v>0.22799063390562599</v>
      </c>
      <c r="BE10" s="17">
        <v>0.11944531974931299</v>
      </c>
      <c r="BF10" s="17"/>
      <c r="BG10" s="17">
        <v>0.301488055092824</v>
      </c>
      <c r="BH10" s="17">
        <v>0.14693791849002</v>
      </c>
    </row>
    <row r="11" spans="2:60" x14ac:dyDescent="0.35">
      <c r="B11" s="18" t="s">
        <v>313</v>
      </c>
      <c r="C11" s="17">
        <v>0.22444602750800599</v>
      </c>
      <c r="D11" s="17">
        <v>0.23264739617115399</v>
      </c>
      <c r="E11" s="17">
        <v>0.21810326576943101</v>
      </c>
      <c r="F11" s="17"/>
      <c r="G11" s="17">
        <v>0.24066343881437299</v>
      </c>
      <c r="H11" s="17">
        <v>0.243958830000014</v>
      </c>
      <c r="I11" s="17">
        <v>0.22892626219984899</v>
      </c>
      <c r="J11" s="17">
        <v>0.25813862679570299</v>
      </c>
      <c r="K11" s="17">
        <v>0.23711226634259699</v>
      </c>
      <c r="L11" s="17">
        <v>0.15947702606198599</v>
      </c>
      <c r="M11" s="17"/>
      <c r="N11" s="17">
        <v>0.228188667612855</v>
      </c>
      <c r="O11" s="17">
        <v>0.20380654829608899</v>
      </c>
      <c r="P11" s="17">
        <v>0.24126054309816899</v>
      </c>
      <c r="Q11" s="17">
        <v>0.24456111429226901</v>
      </c>
      <c r="R11" s="17">
        <v>0.187342800410047</v>
      </c>
      <c r="S11" s="17"/>
      <c r="T11" s="17">
        <v>0.183419770379846</v>
      </c>
      <c r="U11" s="17">
        <v>0.226708300951286</v>
      </c>
      <c r="V11" s="17">
        <v>0.24478081049544201</v>
      </c>
      <c r="W11" s="17">
        <v>0.21919959965798499</v>
      </c>
      <c r="X11" s="17"/>
      <c r="Y11" s="17">
        <v>0.20135008196233101</v>
      </c>
      <c r="Z11" s="17">
        <v>0.236619128122113</v>
      </c>
      <c r="AA11" s="17">
        <v>0.164413287687105</v>
      </c>
      <c r="AB11" s="17">
        <v>0.22741974026723699</v>
      </c>
      <c r="AC11" s="17">
        <v>0.193977199832679</v>
      </c>
      <c r="AD11" s="17">
        <v>0.26729746930502701</v>
      </c>
      <c r="AE11" s="17"/>
      <c r="AF11" s="17">
        <v>0.2307664514412</v>
      </c>
      <c r="AG11" s="17">
        <v>0.21583948333646899</v>
      </c>
      <c r="AH11" s="17"/>
      <c r="AI11" s="17">
        <v>0.23060167825473099</v>
      </c>
      <c r="AJ11" s="17">
        <v>0.23636381052775299</v>
      </c>
      <c r="AK11" s="17">
        <v>0.23393984853411501</v>
      </c>
      <c r="AL11" s="17">
        <v>0.26033534390726798</v>
      </c>
      <c r="AM11" s="17">
        <v>0.21332398008633899</v>
      </c>
      <c r="AN11" s="17">
        <v>0.17846538982902599</v>
      </c>
      <c r="AO11" s="17">
        <v>0.14646630529288801</v>
      </c>
      <c r="AP11" s="17"/>
      <c r="AQ11" s="17">
        <v>0.13740731027290901</v>
      </c>
      <c r="AR11" s="17">
        <v>0.30886233413575598</v>
      </c>
      <c r="AS11" s="17"/>
      <c r="AT11" s="17">
        <v>0.11072448144742</v>
      </c>
      <c r="AU11" s="17">
        <v>0.24832688967410599</v>
      </c>
      <c r="AV11" s="17">
        <v>0.276860530689646</v>
      </c>
      <c r="AW11" s="17"/>
      <c r="AX11" s="17">
        <v>0.22177178504558401</v>
      </c>
      <c r="AY11" s="17">
        <v>0.225412019387634</v>
      </c>
      <c r="AZ11" s="17"/>
      <c r="BA11" s="17">
        <v>0.205975384636748</v>
      </c>
      <c r="BB11" s="17">
        <v>0.17306031901170499</v>
      </c>
      <c r="BC11" s="17">
        <v>0.172863098080759</v>
      </c>
      <c r="BD11" s="17">
        <v>0.215575624155387</v>
      </c>
      <c r="BE11" s="17">
        <v>0.42595461584808197</v>
      </c>
      <c r="BF11" s="17"/>
      <c r="BG11" s="17">
        <v>0.18073877928818899</v>
      </c>
      <c r="BH11" s="17">
        <v>0.37266935662673301</v>
      </c>
    </row>
    <row r="12" spans="2:60" x14ac:dyDescent="0.35">
      <c r="B12" s="18" t="s">
        <v>312</v>
      </c>
      <c r="C12" s="17">
        <v>9.7033331828561803E-2</v>
      </c>
      <c r="D12" s="17">
        <v>9.2754169022877406E-2</v>
      </c>
      <c r="E12" s="17">
        <v>0.10066290442240999</v>
      </c>
      <c r="F12" s="17"/>
      <c r="G12" s="17">
        <v>0.156385260208523</v>
      </c>
      <c r="H12" s="17">
        <v>9.2429507678991898E-2</v>
      </c>
      <c r="I12" s="17">
        <v>8.4832779643581699E-2</v>
      </c>
      <c r="J12" s="17">
        <v>8.6590458985150207E-2</v>
      </c>
      <c r="K12" s="17">
        <v>8.0357128170545897E-2</v>
      </c>
      <c r="L12" s="17">
        <v>9.7341606428027194E-2</v>
      </c>
      <c r="M12" s="17"/>
      <c r="N12" s="17">
        <v>0.101509832086741</v>
      </c>
      <c r="O12" s="17">
        <v>7.75181265438806E-2</v>
      </c>
      <c r="P12" s="17">
        <v>9.6955300803354696E-2</v>
      </c>
      <c r="Q12" s="17">
        <v>0.120030144300467</v>
      </c>
      <c r="R12" s="17">
        <v>0.115785177124945</v>
      </c>
      <c r="S12" s="17"/>
      <c r="T12" s="17">
        <v>9.5959706821649393E-2</v>
      </c>
      <c r="U12" s="17">
        <v>9.5859641242484805E-2</v>
      </c>
      <c r="V12" s="17">
        <v>9.1509198930917399E-2</v>
      </c>
      <c r="W12" s="17">
        <v>0.107618734176783</v>
      </c>
      <c r="X12" s="17"/>
      <c r="Y12" s="17">
        <v>9.4972944982532004E-2</v>
      </c>
      <c r="Z12" s="17">
        <v>9.2699846991372806E-2</v>
      </c>
      <c r="AA12" s="17">
        <v>0.10978995003139</v>
      </c>
      <c r="AB12" s="17">
        <v>0.1149009706808</v>
      </c>
      <c r="AC12" s="17">
        <v>0.102139356443228</v>
      </c>
      <c r="AD12" s="17">
        <v>9.88091844198042E-2</v>
      </c>
      <c r="AE12" s="17"/>
      <c r="AF12" s="17">
        <v>9.8000969138539298E-2</v>
      </c>
      <c r="AG12" s="17">
        <v>9.6112564584680593E-2</v>
      </c>
      <c r="AH12" s="17"/>
      <c r="AI12" s="17">
        <v>0.12582691666856599</v>
      </c>
      <c r="AJ12" s="17">
        <v>8.7252018825833597E-2</v>
      </c>
      <c r="AK12" s="17">
        <v>9.2116379940177906E-2</v>
      </c>
      <c r="AL12" s="17">
        <v>8.0244555146842894E-2</v>
      </c>
      <c r="AM12" s="17">
        <v>0.116612716220493</v>
      </c>
      <c r="AN12" s="17">
        <v>8.6403387333750206E-2</v>
      </c>
      <c r="AO12" s="17">
        <v>7.76222724773592E-2</v>
      </c>
      <c r="AP12" s="17"/>
      <c r="AQ12" s="17">
        <v>8.6846624845329207E-2</v>
      </c>
      <c r="AR12" s="17">
        <v>0.110847652286129</v>
      </c>
      <c r="AS12" s="17"/>
      <c r="AT12" s="17">
        <v>8.6056389888020196E-2</v>
      </c>
      <c r="AU12" s="17">
        <v>9.4376320192705698E-2</v>
      </c>
      <c r="AV12" s="17">
        <v>0.115790047105128</v>
      </c>
      <c r="AW12" s="17"/>
      <c r="AX12" s="17">
        <v>8.64049729505003E-2</v>
      </c>
      <c r="AY12" s="17">
        <v>0.100872515640142</v>
      </c>
      <c r="AZ12" s="17"/>
      <c r="BA12" s="17">
        <v>8.4092662075445399E-2</v>
      </c>
      <c r="BB12" s="17">
        <v>9.7678380855043795E-2</v>
      </c>
      <c r="BC12" s="17">
        <v>8.9879868885554701E-2</v>
      </c>
      <c r="BD12" s="17">
        <v>0.17901196450610099</v>
      </c>
      <c r="BE12" s="17">
        <v>0.13422564846831</v>
      </c>
      <c r="BF12" s="17"/>
      <c r="BG12" s="17">
        <v>9.4509090440587695E-2</v>
      </c>
      <c r="BH12" s="17">
        <v>0.14556922626779401</v>
      </c>
    </row>
    <row r="13" spans="2:60" x14ac:dyDescent="0.35">
      <c r="B13" s="18" t="s">
        <v>311</v>
      </c>
      <c r="C13" s="17">
        <v>0.10414314210188901</v>
      </c>
      <c r="D13" s="17">
        <v>0.114852001749886</v>
      </c>
      <c r="E13" s="17">
        <v>9.3197103809203694E-2</v>
      </c>
      <c r="F13" s="17"/>
      <c r="G13" s="17">
        <v>0.117166213585293</v>
      </c>
      <c r="H13" s="17">
        <v>0.120993832320621</v>
      </c>
      <c r="I13" s="17">
        <v>0.10697134185089199</v>
      </c>
      <c r="J13" s="17">
        <v>0.12858916081246999</v>
      </c>
      <c r="K13" s="17">
        <v>9.6016065212257196E-2</v>
      </c>
      <c r="L13" s="17">
        <v>6.7956957245326396E-2</v>
      </c>
      <c r="M13" s="17"/>
      <c r="N13" s="17">
        <v>0.10277328028409299</v>
      </c>
      <c r="O13" s="17">
        <v>0.100782105577363</v>
      </c>
      <c r="P13" s="17">
        <v>0.102399222849043</v>
      </c>
      <c r="Q13" s="17">
        <v>9.5555478008935296E-2</v>
      </c>
      <c r="R13" s="17">
        <v>0.13708083770440599</v>
      </c>
      <c r="S13" s="17"/>
      <c r="T13" s="17">
        <v>8.8274968578921906E-2</v>
      </c>
      <c r="U13" s="17">
        <v>9.3939706739063197E-2</v>
      </c>
      <c r="V13" s="17">
        <v>0.104012762178418</v>
      </c>
      <c r="W13" s="17">
        <v>0.124485483047205</v>
      </c>
      <c r="X13" s="17"/>
      <c r="Y13" s="17">
        <v>0.10708859265469101</v>
      </c>
      <c r="Z13" s="17">
        <v>9.95372917701077E-2</v>
      </c>
      <c r="AA13" s="17">
        <v>0.13210488371544399</v>
      </c>
      <c r="AB13" s="17">
        <v>8.4128840450136202E-2</v>
      </c>
      <c r="AC13" s="17">
        <v>0.21082434542952999</v>
      </c>
      <c r="AD13" s="17">
        <v>0.11031019345326799</v>
      </c>
      <c r="AE13" s="17"/>
      <c r="AF13" s="17">
        <v>0.100944274069785</v>
      </c>
      <c r="AG13" s="17">
        <v>0.108812172705314</v>
      </c>
      <c r="AH13" s="17"/>
      <c r="AI13" s="17">
        <v>9.3688319385844598E-2</v>
      </c>
      <c r="AJ13" s="17">
        <v>0.105025230082953</v>
      </c>
      <c r="AK13" s="17">
        <v>8.4628905286688802E-2</v>
      </c>
      <c r="AL13" s="17">
        <v>0.119749429812931</v>
      </c>
      <c r="AM13" s="17">
        <v>0.117806261021803</v>
      </c>
      <c r="AN13" s="17">
        <v>9.6228808797677701E-2</v>
      </c>
      <c r="AO13" s="17">
        <v>0.103472979397248</v>
      </c>
      <c r="AP13" s="17"/>
      <c r="AQ13" s="17">
        <v>9.7334338544063606E-2</v>
      </c>
      <c r="AR13" s="17">
        <v>0.121360943495168</v>
      </c>
      <c r="AS13" s="17"/>
      <c r="AT13" s="17">
        <v>8.4344772850428795E-2</v>
      </c>
      <c r="AU13" s="17">
        <v>7.8430524236208901E-2</v>
      </c>
      <c r="AV13" s="17">
        <v>0.153904963463636</v>
      </c>
      <c r="AW13" s="17"/>
      <c r="AX13" s="17">
        <v>8.7978792014066595E-2</v>
      </c>
      <c r="AY13" s="17">
        <v>0.109982040834409</v>
      </c>
      <c r="AZ13" s="17"/>
      <c r="BA13" s="17">
        <v>0.124004725647716</v>
      </c>
      <c r="BB13" s="17">
        <v>9.6415728650482299E-2</v>
      </c>
      <c r="BC13" s="17">
        <v>7.5199230966821407E-2</v>
      </c>
      <c r="BD13" s="17">
        <v>0.150243732627313</v>
      </c>
      <c r="BE13" s="17">
        <v>0.19638468791581501</v>
      </c>
      <c r="BF13" s="17"/>
      <c r="BG13" s="17">
        <v>0.10285171817347299</v>
      </c>
      <c r="BH13" s="17">
        <v>0.18469800407211701</v>
      </c>
    </row>
    <row r="14" spans="2:60" x14ac:dyDescent="0.35">
      <c r="B14" s="18" t="s">
        <v>114</v>
      </c>
      <c r="C14" s="17">
        <v>6.1033248425568003E-2</v>
      </c>
      <c r="D14" s="17">
        <v>3.92480487741571E-2</v>
      </c>
      <c r="E14" s="17">
        <v>7.9219144859233606E-2</v>
      </c>
      <c r="F14" s="17"/>
      <c r="G14" s="17">
        <v>8.9938755300109197E-2</v>
      </c>
      <c r="H14" s="17">
        <v>5.1874149065496797E-2</v>
      </c>
      <c r="I14" s="17">
        <v>7.5875400084466804E-2</v>
      </c>
      <c r="J14" s="17">
        <v>7.8171017075409202E-2</v>
      </c>
      <c r="K14" s="17">
        <v>6.3485843077634205E-2</v>
      </c>
      <c r="L14" s="17">
        <v>2.56133456770039E-2</v>
      </c>
      <c r="M14" s="17"/>
      <c r="N14" s="17">
        <v>9.3145573523864003E-2</v>
      </c>
      <c r="O14" s="17">
        <v>6.8363682966899805E-2</v>
      </c>
      <c r="P14" s="17">
        <v>4.2508212700840799E-2</v>
      </c>
      <c r="Q14" s="17">
        <v>3.9919779614743203E-2</v>
      </c>
      <c r="R14" s="17">
        <v>2.54508070202452E-2</v>
      </c>
      <c r="S14" s="17"/>
      <c r="T14" s="17">
        <v>4.62779509586091E-2</v>
      </c>
      <c r="U14" s="17">
        <v>6.4079807250810097E-2</v>
      </c>
      <c r="V14" s="17">
        <v>6.9531763068252206E-2</v>
      </c>
      <c r="W14" s="17">
        <v>5.5316920948287003E-2</v>
      </c>
      <c r="X14" s="17"/>
      <c r="Y14" s="17">
        <v>6.8074667749403406E-2</v>
      </c>
      <c r="Z14" s="17">
        <v>5.2060338036271303E-2</v>
      </c>
      <c r="AA14" s="17">
        <v>0.10743900679584401</v>
      </c>
      <c r="AB14" s="17">
        <v>6.1767365511354803E-2</v>
      </c>
      <c r="AC14" s="17">
        <v>0.100671018878286</v>
      </c>
      <c r="AD14" s="17">
        <v>5.3284032006134102E-2</v>
      </c>
      <c r="AE14" s="17"/>
      <c r="AF14" s="17">
        <v>6.0734051155245002E-2</v>
      </c>
      <c r="AG14" s="17">
        <v>5.5537640789036398E-2</v>
      </c>
      <c r="AH14" s="17"/>
      <c r="AI14" s="17">
        <v>0.18121141986887701</v>
      </c>
      <c r="AJ14" s="17">
        <v>6.7782430249072004E-2</v>
      </c>
      <c r="AK14" s="17">
        <v>8.6122699832997696E-2</v>
      </c>
      <c r="AL14" s="17">
        <v>4.4619520594643899E-2</v>
      </c>
      <c r="AM14" s="17">
        <v>2.8356192562306901E-2</v>
      </c>
      <c r="AN14" s="17">
        <v>1.54093490542902E-2</v>
      </c>
      <c r="AO14" s="17">
        <v>3.8688349940110403E-2</v>
      </c>
      <c r="AP14" s="17"/>
      <c r="AQ14" s="17">
        <v>3.7655845434226398E-2</v>
      </c>
      <c r="AR14" s="17">
        <v>5.6746492667758101E-2</v>
      </c>
      <c r="AS14" s="17"/>
      <c r="AT14" s="17">
        <v>1.41840029802051E-2</v>
      </c>
      <c r="AU14" s="17">
        <v>6.3296869763087404E-2</v>
      </c>
      <c r="AV14" s="17">
        <v>4.5759249544853699E-2</v>
      </c>
      <c r="AW14" s="17"/>
      <c r="AX14" s="17">
        <v>5.7705241899035503E-2</v>
      </c>
      <c r="AY14" s="17">
        <v>6.2235393453608998E-2</v>
      </c>
      <c r="AZ14" s="17"/>
      <c r="BA14" s="17">
        <v>4.6924905578074702E-2</v>
      </c>
      <c r="BB14" s="17">
        <v>2.8421527402790501E-2</v>
      </c>
      <c r="BC14" s="17">
        <v>3.0959522973877301E-2</v>
      </c>
      <c r="BD14" s="17">
        <v>3.1499419556555601E-2</v>
      </c>
      <c r="BE14" s="17">
        <v>7.85775171137999E-2</v>
      </c>
      <c r="BF14" s="17"/>
      <c r="BG14" s="17">
        <v>3.2738014446085303E-2</v>
      </c>
      <c r="BH14" s="17">
        <v>6.6653471790633606E-2</v>
      </c>
    </row>
    <row r="15" spans="2:60" x14ac:dyDescent="0.35">
      <c r="B15" s="18" t="s">
        <v>317</v>
      </c>
      <c r="C15" s="21">
        <v>0.51334425013597496</v>
      </c>
      <c r="D15" s="21">
        <v>0.52049838428192596</v>
      </c>
      <c r="E15" s="21">
        <v>0.50881758113972197</v>
      </c>
      <c r="F15" s="21"/>
      <c r="G15" s="21">
        <v>0.395846332091702</v>
      </c>
      <c r="H15" s="21">
        <v>0.49074368093487702</v>
      </c>
      <c r="I15" s="21">
        <v>0.50339421622121105</v>
      </c>
      <c r="J15" s="21">
        <v>0.44851073633126798</v>
      </c>
      <c r="K15" s="21">
        <v>0.52302869719696599</v>
      </c>
      <c r="L15" s="21">
        <v>0.64961106458765605</v>
      </c>
      <c r="M15" s="21"/>
      <c r="N15" s="21">
        <v>0.47438264649244699</v>
      </c>
      <c r="O15" s="21">
        <v>0.54952953661576698</v>
      </c>
      <c r="P15" s="21">
        <v>0.51687672054859202</v>
      </c>
      <c r="Q15" s="21">
        <v>0.49993348378358599</v>
      </c>
      <c r="R15" s="21">
        <v>0.53434037774035703</v>
      </c>
      <c r="S15" s="21"/>
      <c r="T15" s="21">
        <v>0.58606760326097396</v>
      </c>
      <c r="U15" s="21">
        <v>0.51941254381635604</v>
      </c>
      <c r="V15" s="21">
        <v>0.49016546532696997</v>
      </c>
      <c r="W15" s="21">
        <v>0.49337926216973998</v>
      </c>
      <c r="X15" s="21"/>
      <c r="Y15" s="21">
        <v>0.52851371265104297</v>
      </c>
      <c r="Z15" s="21">
        <v>0.51908339508013501</v>
      </c>
      <c r="AA15" s="21">
        <v>0.48625287177021698</v>
      </c>
      <c r="AB15" s="21">
        <v>0.51178308309047205</v>
      </c>
      <c r="AC15" s="21">
        <v>0.39238807941627701</v>
      </c>
      <c r="AD15" s="21">
        <v>0.47029912081576702</v>
      </c>
      <c r="AE15" s="21"/>
      <c r="AF15" s="21">
        <v>0.50955425419523104</v>
      </c>
      <c r="AG15" s="21">
        <v>0.52369813858450098</v>
      </c>
      <c r="AH15" s="21"/>
      <c r="AI15" s="21">
        <v>0.36867166582198002</v>
      </c>
      <c r="AJ15" s="21">
        <v>0.50357651031438899</v>
      </c>
      <c r="AK15" s="21">
        <v>0.50319216640602105</v>
      </c>
      <c r="AL15" s="21">
        <v>0.495051150538315</v>
      </c>
      <c r="AM15" s="21">
        <v>0.52390085010905796</v>
      </c>
      <c r="AN15" s="21">
        <v>0.62349306498525503</v>
      </c>
      <c r="AO15" s="21">
        <v>0.63375009289239403</v>
      </c>
      <c r="AP15" s="21"/>
      <c r="AQ15" s="21">
        <v>0.64075588090347102</v>
      </c>
      <c r="AR15" s="21">
        <v>0.40218257741518898</v>
      </c>
      <c r="AS15" s="21"/>
      <c r="AT15" s="21">
        <v>0.704690352833925</v>
      </c>
      <c r="AU15" s="21">
        <v>0.51556939613389197</v>
      </c>
      <c r="AV15" s="21">
        <v>0.40768520919673601</v>
      </c>
      <c r="AW15" s="21"/>
      <c r="AX15" s="21">
        <v>0.54613920809081296</v>
      </c>
      <c r="AY15" s="21">
        <v>0.50149803068420495</v>
      </c>
      <c r="AZ15" s="21"/>
      <c r="BA15" s="21">
        <v>0.53900232206201704</v>
      </c>
      <c r="BB15" s="21">
        <v>0.60442404407997896</v>
      </c>
      <c r="BC15" s="21">
        <v>0.63109827909298799</v>
      </c>
      <c r="BD15" s="21">
        <v>0.42366925915464299</v>
      </c>
      <c r="BE15" s="21">
        <v>0.164857530653993</v>
      </c>
      <c r="BF15" s="21"/>
      <c r="BG15" s="21">
        <v>0.589162397651665</v>
      </c>
      <c r="BH15" s="21">
        <v>0.23040994124272299</v>
      </c>
    </row>
    <row r="16" spans="2:60" x14ac:dyDescent="0.35">
      <c r="B16" s="18" t="s">
        <v>316</v>
      </c>
      <c r="C16" s="21">
        <v>0.20117647393045099</v>
      </c>
      <c r="D16" s="21">
        <v>0.207606170772763</v>
      </c>
      <c r="E16" s="21">
        <v>0.19386000823161301</v>
      </c>
      <c r="F16" s="21"/>
      <c r="G16" s="21">
        <v>0.273551473793816</v>
      </c>
      <c r="H16" s="21">
        <v>0.21342333999961299</v>
      </c>
      <c r="I16" s="21">
        <v>0.19180412149447301</v>
      </c>
      <c r="J16" s="21">
        <v>0.21517961979762101</v>
      </c>
      <c r="K16" s="21">
        <v>0.176373193382803</v>
      </c>
      <c r="L16" s="21">
        <v>0.16529856367335399</v>
      </c>
      <c r="M16" s="21"/>
      <c r="N16" s="21">
        <v>0.20428311237083399</v>
      </c>
      <c r="O16" s="21">
        <v>0.17830023212124399</v>
      </c>
      <c r="P16" s="21">
        <v>0.199354523652398</v>
      </c>
      <c r="Q16" s="21">
        <v>0.21558562230940301</v>
      </c>
      <c r="R16" s="21">
        <v>0.252866014829351</v>
      </c>
      <c r="S16" s="21"/>
      <c r="T16" s="21">
        <v>0.18423467540057101</v>
      </c>
      <c r="U16" s="21">
        <v>0.18979934798154799</v>
      </c>
      <c r="V16" s="21">
        <v>0.19552196110933501</v>
      </c>
      <c r="W16" s="21">
        <v>0.232104217223987</v>
      </c>
      <c r="X16" s="21"/>
      <c r="Y16" s="21">
        <v>0.20206153763722301</v>
      </c>
      <c r="Z16" s="21">
        <v>0.19223713876148099</v>
      </c>
      <c r="AA16" s="21">
        <v>0.24189483374683499</v>
      </c>
      <c r="AB16" s="21">
        <v>0.19902981113093601</v>
      </c>
      <c r="AC16" s="21">
        <v>0.31296370187275802</v>
      </c>
      <c r="AD16" s="21">
        <v>0.209119377873072</v>
      </c>
      <c r="AE16" s="21"/>
      <c r="AF16" s="21">
        <v>0.19894524320832399</v>
      </c>
      <c r="AG16" s="21">
        <v>0.204924737289994</v>
      </c>
      <c r="AH16" s="21"/>
      <c r="AI16" s="21">
        <v>0.21951523605441101</v>
      </c>
      <c r="AJ16" s="21">
        <v>0.192277248908786</v>
      </c>
      <c r="AK16" s="21">
        <v>0.176745285226867</v>
      </c>
      <c r="AL16" s="21">
        <v>0.199993984959774</v>
      </c>
      <c r="AM16" s="21">
        <v>0.23441897724229599</v>
      </c>
      <c r="AN16" s="21">
        <v>0.182632196131428</v>
      </c>
      <c r="AO16" s="21">
        <v>0.18109525187460801</v>
      </c>
      <c r="AP16" s="21"/>
      <c r="AQ16" s="21">
        <v>0.18418096338939299</v>
      </c>
      <c r="AR16" s="21">
        <v>0.23220859578129699</v>
      </c>
      <c r="AS16" s="21"/>
      <c r="AT16" s="21">
        <v>0.17040116273844899</v>
      </c>
      <c r="AU16" s="21">
        <v>0.172806844428915</v>
      </c>
      <c r="AV16" s="21">
        <v>0.26969501056876399</v>
      </c>
      <c r="AW16" s="21"/>
      <c r="AX16" s="21">
        <v>0.17438376496456701</v>
      </c>
      <c r="AY16" s="21">
        <v>0.21085455647455201</v>
      </c>
      <c r="AZ16" s="21"/>
      <c r="BA16" s="21">
        <v>0.208097387723161</v>
      </c>
      <c r="BB16" s="21">
        <v>0.194094109505526</v>
      </c>
      <c r="BC16" s="21">
        <v>0.16507909985237601</v>
      </c>
      <c r="BD16" s="21">
        <v>0.32925569713341402</v>
      </c>
      <c r="BE16" s="21">
        <v>0.33061033638412501</v>
      </c>
      <c r="BF16" s="21"/>
      <c r="BG16" s="21">
        <v>0.19736080861406</v>
      </c>
      <c r="BH16" s="21">
        <v>0.33026723033991001</v>
      </c>
    </row>
    <row r="17" spans="2:60" x14ac:dyDescent="0.35">
      <c r="B17" s="18" t="s">
        <v>318</v>
      </c>
      <c r="C17" s="22">
        <v>0.31216777620552399</v>
      </c>
      <c r="D17" s="22">
        <v>0.31289221350916302</v>
      </c>
      <c r="E17" s="22">
        <v>0.314957572908108</v>
      </c>
      <c r="F17" s="22"/>
      <c r="G17" s="22">
        <v>0.122294858297886</v>
      </c>
      <c r="H17" s="22">
        <v>0.27732034093526398</v>
      </c>
      <c r="I17" s="22">
        <v>0.31159009472673699</v>
      </c>
      <c r="J17" s="22">
        <v>0.23333111653364699</v>
      </c>
      <c r="K17" s="22">
        <v>0.34665550381416299</v>
      </c>
      <c r="L17" s="22">
        <v>0.484312500914303</v>
      </c>
      <c r="M17" s="22"/>
      <c r="N17" s="22">
        <v>0.27009953412161303</v>
      </c>
      <c r="O17" s="22">
        <v>0.37122930449452302</v>
      </c>
      <c r="P17" s="22">
        <v>0.31752219689619299</v>
      </c>
      <c r="Q17" s="22">
        <v>0.28434786147418301</v>
      </c>
      <c r="R17" s="22">
        <v>0.28147436291100603</v>
      </c>
      <c r="S17" s="22"/>
      <c r="T17" s="22">
        <v>0.40183292786040198</v>
      </c>
      <c r="U17" s="22">
        <v>0.32961319583480803</v>
      </c>
      <c r="V17" s="22">
        <v>0.29464350421763502</v>
      </c>
      <c r="W17" s="22">
        <v>0.26127504494575299</v>
      </c>
      <c r="X17" s="22"/>
      <c r="Y17" s="22">
        <v>0.32645217501382001</v>
      </c>
      <c r="Z17" s="22">
        <v>0.32684625631865399</v>
      </c>
      <c r="AA17" s="22">
        <v>0.24435803802338199</v>
      </c>
      <c r="AB17" s="22">
        <v>0.31275327195953601</v>
      </c>
      <c r="AC17" s="22">
        <v>7.9424377543519206E-2</v>
      </c>
      <c r="AD17" s="22">
        <v>0.26117974294269403</v>
      </c>
      <c r="AE17" s="22"/>
      <c r="AF17" s="22">
        <v>0.31060901098690602</v>
      </c>
      <c r="AG17" s="22">
        <v>0.31877340129450599</v>
      </c>
      <c r="AH17" s="22"/>
      <c r="AI17" s="22">
        <v>0.14915642976756899</v>
      </c>
      <c r="AJ17" s="22">
        <v>0.31129926140560299</v>
      </c>
      <c r="AK17" s="22">
        <v>0.32644688117915399</v>
      </c>
      <c r="AL17" s="22">
        <v>0.295057165578541</v>
      </c>
      <c r="AM17" s="22">
        <v>0.28948187286676302</v>
      </c>
      <c r="AN17" s="22">
        <v>0.44086086885382803</v>
      </c>
      <c r="AO17" s="22">
        <v>0.45265484101778602</v>
      </c>
      <c r="AP17" s="22"/>
      <c r="AQ17" s="22">
        <v>0.45657491751407803</v>
      </c>
      <c r="AR17" s="22">
        <v>0.16997398163389099</v>
      </c>
      <c r="AS17" s="22"/>
      <c r="AT17" s="22">
        <v>0.53428919009547604</v>
      </c>
      <c r="AU17" s="22">
        <v>0.34276255170497699</v>
      </c>
      <c r="AV17" s="22">
        <v>0.13799019862797199</v>
      </c>
      <c r="AW17" s="22"/>
      <c r="AX17" s="22">
        <v>0.37175544312624698</v>
      </c>
      <c r="AY17" s="22">
        <v>0.29064347420965397</v>
      </c>
      <c r="AZ17" s="22"/>
      <c r="BA17" s="22">
        <v>0.33090493433885598</v>
      </c>
      <c r="BB17" s="22">
        <v>0.41032993457445299</v>
      </c>
      <c r="BC17" s="22">
        <v>0.46601917924061198</v>
      </c>
      <c r="BD17" s="22">
        <v>9.4413562021228997E-2</v>
      </c>
      <c r="BE17" s="22">
        <v>-0.16575280573013201</v>
      </c>
      <c r="BF17" s="22"/>
      <c r="BG17" s="22">
        <v>0.39180158903760498</v>
      </c>
      <c r="BH17" s="22">
        <v>-9.9857289097186899E-2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331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315</v>
      </c>
      <c r="C9" s="17">
        <v>0.34211055344670899</v>
      </c>
      <c r="D9" s="17">
        <v>0.30618354581527102</v>
      </c>
      <c r="E9" s="17">
        <v>0.37160846583403201</v>
      </c>
      <c r="F9" s="17"/>
      <c r="G9" s="17">
        <v>0.26349735917381301</v>
      </c>
      <c r="H9" s="17">
        <v>0.261072186131041</v>
      </c>
      <c r="I9" s="17">
        <v>0.36165252149488297</v>
      </c>
      <c r="J9" s="17">
        <v>0.32378240726909402</v>
      </c>
      <c r="K9" s="17">
        <v>0.362260809338809</v>
      </c>
      <c r="L9" s="17">
        <v>0.43922095320392801</v>
      </c>
      <c r="M9" s="17"/>
      <c r="N9" s="17">
        <v>0.329200019730783</v>
      </c>
      <c r="O9" s="17">
        <v>0.362754740053503</v>
      </c>
      <c r="P9" s="17">
        <v>0.325485870613614</v>
      </c>
      <c r="Q9" s="17">
        <v>0.322704592762732</v>
      </c>
      <c r="R9" s="17">
        <v>0.387832023003854</v>
      </c>
      <c r="S9" s="17"/>
      <c r="T9" s="17">
        <v>0.39048162618620202</v>
      </c>
      <c r="U9" s="17">
        <v>0.351050106936315</v>
      </c>
      <c r="V9" s="17">
        <v>0.324946839717137</v>
      </c>
      <c r="W9" s="17">
        <v>0.327352004141863</v>
      </c>
      <c r="X9" s="17"/>
      <c r="Y9" s="17">
        <v>0.33565092892816301</v>
      </c>
      <c r="Z9" s="17">
        <v>0.34806861753676399</v>
      </c>
      <c r="AA9" s="17">
        <v>0.37784472315491902</v>
      </c>
      <c r="AB9" s="17">
        <v>0.31679800344606501</v>
      </c>
      <c r="AC9" s="17">
        <v>0.44216063012968698</v>
      </c>
      <c r="AD9" s="17">
        <v>0.34031957494232301</v>
      </c>
      <c r="AE9" s="17"/>
      <c r="AF9" s="17">
        <v>0.34249573618340201</v>
      </c>
      <c r="AG9" s="17">
        <v>0.33905536965880501</v>
      </c>
      <c r="AH9" s="17"/>
      <c r="AI9" s="17">
        <v>0.25290027800755599</v>
      </c>
      <c r="AJ9" s="17">
        <v>0.32725461367309999</v>
      </c>
      <c r="AK9" s="17">
        <v>0.33698460307434303</v>
      </c>
      <c r="AL9" s="17">
        <v>0.35184259947829899</v>
      </c>
      <c r="AM9" s="17">
        <v>0.35780733268748699</v>
      </c>
      <c r="AN9" s="17">
        <v>0.38668275757638099</v>
      </c>
      <c r="AO9" s="17">
        <v>0.39756953225167402</v>
      </c>
      <c r="AP9" s="17"/>
      <c r="AQ9" s="17">
        <v>0.43665158346658201</v>
      </c>
      <c r="AR9" s="17">
        <v>0.25291524232495</v>
      </c>
      <c r="AS9" s="17"/>
      <c r="AT9" s="17">
        <v>0.53306214679262198</v>
      </c>
      <c r="AU9" s="17">
        <v>0.32842018670804202</v>
      </c>
      <c r="AV9" s="17">
        <v>0.246626775079026</v>
      </c>
      <c r="AW9" s="17"/>
      <c r="AX9" s="17">
        <v>0.36868753356848899</v>
      </c>
      <c r="AY9" s="17">
        <v>0.33251039663841198</v>
      </c>
      <c r="AZ9" s="17"/>
      <c r="BA9" s="17">
        <v>0.32353379439706098</v>
      </c>
      <c r="BB9" s="17">
        <v>0.38358182044504902</v>
      </c>
      <c r="BC9" s="17">
        <v>0.431252601856836</v>
      </c>
      <c r="BD9" s="17">
        <v>0.27969132454071899</v>
      </c>
      <c r="BE9" s="17">
        <v>0.149760717036687</v>
      </c>
      <c r="BF9" s="17"/>
      <c r="BG9" s="17">
        <v>0.36957375532546999</v>
      </c>
      <c r="BH9" s="17">
        <v>0.18266983047018401</v>
      </c>
    </row>
    <row r="10" spans="2:60" x14ac:dyDescent="0.35">
      <c r="B10" s="18" t="s">
        <v>314</v>
      </c>
      <c r="C10" s="17">
        <v>0.28805672563309997</v>
      </c>
      <c r="D10" s="17">
        <v>0.30582647893214299</v>
      </c>
      <c r="E10" s="17">
        <v>0.27567968864841202</v>
      </c>
      <c r="F10" s="17"/>
      <c r="G10" s="17">
        <v>0.26504789491182301</v>
      </c>
      <c r="H10" s="17">
        <v>0.26645525112504898</v>
      </c>
      <c r="I10" s="17">
        <v>0.25924672933842102</v>
      </c>
      <c r="J10" s="17">
        <v>0.229531270823324</v>
      </c>
      <c r="K10" s="17">
        <v>0.36856493122071698</v>
      </c>
      <c r="L10" s="17">
        <v>0.32322186383586698</v>
      </c>
      <c r="M10" s="17"/>
      <c r="N10" s="17">
        <v>0.235433865240156</v>
      </c>
      <c r="O10" s="17">
        <v>0.28081263764622799</v>
      </c>
      <c r="P10" s="17">
        <v>0.29892529390397199</v>
      </c>
      <c r="Q10" s="17">
        <v>0.349279393961132</v>
      </c>
      <c r="R10" s="17">
        <v>0.29542725757481803</v>
      </c>
      <c r="S10" s="17"/>
      <c r="T10" s="17">
        <v>0.27805446356005398</v>
      </c>
      <c r="U10" s="17">
        <v>0.294886911349164</v>
      </c>
      <c r="V10" s="17">
        <v>0.28295172761703002</v>
      </c>
      <c r="W10" s="17">
        <v>0.297354960484502</v>
      </c>
      <c r="X10" s="17"/>
      <c r="Y10" s="17">
        <v>0.267107324652475</v>
      </c>
      <c r="Z10" s="17">
        <v>0.319984916940381</v>
      </c>
      <c r="AA10" s="17">
        <v>0.26132053121034998</v>
      </c>
      <c r="AB10" s="17">
        <v>0.31101608501859401</v>
      </c>
      <c r="AC10" s="17">
        <v>0.15448614836768701</v>
      </c>
      <c r="AD10" s="17">
        <v>0.23676707070865799</v>
      </c>
      <c r="AE10" s="17"/>
      <c r="AF10" s="17">
        <v>0.29928008782339099</v>
      </c>
      <c r="AG10" s="17">
        <v>0.27545306690495303</v>
      </c>
      <c r="AH10" s="17"/>
      <c r="AI10" s="17">
        <v>0.21518275972273901</v>
      </c>
      <c r="AJ10" s="17">
        <v>0.26440136673391301</v>
      </c>
      <c r="AK10" s="17">
        <v>0.289986578885781</v>
      </c>
      <c r="AL10" s="17">
        <v>0.30566239979391602</v>
      </c>
      <c r="AM10" s="17">
        <v>0.32083282135651198</v>
      </c>
      <c r="AN10" s="17">
        <v>0.287680392356926</v>
      </c>
      <c r="AO10" s="17">
        <v>0.297513557196179</v>
      </c>
      <c r="AP10" s="17"/>
      <c r="AQ10" s="17">
        <v>0.28795961101762702</v>
      </c>
      <c r="AR10" s="17">
        <v>0.30588516371892599</v>
      </c>
      <c r="AS10" s="17"/>
      <c r="AT10" s="17">
        <v>0.25785509607538398</v>
      </c>
      <c r="AU10" s="17">
        <v>0.28298235707839398</v>
      </c>
      <c r="AV10" s="17">
        <v>0.32917746112118501</v>
      </c>
      <c r="AW10" s="17"/>
      <c r="AX10" s="17">
        <v>0.28716630726549303</v>
      </c>
      <c r="AY10" s="17">
        <v>0.28837836322754601</v>
      </c>
      <c r="AZ10" s="17"/>
      <c r="BA10" s="17">
        <v>0.26161477560619301</v>
      </c>
      <c r="BB10" s="17">
        <v>0.30480657444702702</v>
      </c>
      <c r="BC10" s="17">
        <v>0.28621537400330599</v>
      </c>
      <c r="BD10" s="17">
        <v>0.31968085083362902</v>
      </c>
      <c r="BE10" s="17">
        <v>0.30987790255811098</v>
      </c>
      <c r="BF10" s="17"/>
      <c r="BG10" s="17">
        <v>0.29473074730309101</v>
      </c>
      <c r="BH10" s="17">
        <v>0.312360815114121</v>
      </c>
    </row>
    <row r="11" spans="2:60" x14ac:dyDescent="0.35">
      <c r="B11" s="18" t="s">
        <v>313</v>
      </c>
      <c r="C11" s="17">
        <v>0.167070206874747</v>
      </c>
      <c r="D11" s="17">
        <v>0.18264309640509799</v>
      </c>
      <c r="E11" s="17">
        <v>0.15364541986008701</v>
      </c>
      <c r="F11" s="17"/>
      <c r="G11" s="17">
        <v>0.17299348986086299</v>
      </c>
      <c r="H11" s="17">
        <v>0.219182818154329</v>
      </c>
      <c r="I11" s="17">
        <v>0.16323422319321301</v>
      </c>
      <c r="J11" s="17">
        <v>0.21224560081623201</v>
      </c>
      <c r="K11" s="17">
        <v>0.13607239481938899</v>
      </c>
      <c r="L11" s="17">
        <v>0.112489562999927</v>
      </c>
      <c r="M11" s="17"/>
      <c r="N11" s="17">
        <v>0.21102724345554499</v>
      </c>
      <c r="O11" s="17">
        <v>0.14856459896560401</v>
      </c>
      <c r="P11" s="17">
        <v>0.18421928704830401</v>
      </c>
      <c r="Q11" s="17">
        <v>0.133952333952016</v>
      </c>
      <c r="R11" s="17">
        <v>0.11321010091387899</v>
      </c>
      <c r="S11" s="17"/>
      <c r="T11" s="17">
        <v>0.14763038964164699</v>
      </c>
      <c r="U11" s="17">
        <v>0.15286997179065201</v>
      </c>
      <c r="V11" s="17">
        <v>0.17750182263886799</v>
      </c>
      <c r="W11" s="17">
        <v>0.17659142016891699</v>
      </c>
      <c r="X11" s="17"/>
      <c r="Y11" s="17">
        <v>0.167458341784221</v>
      </c>
      <c r="Z11" s="17">
        <v>0.16285056091043101</v>
      </c>
      <c r="AA11" s="17">
        <v>0.156597829994229</v>
      </c>
      <c r="AB11" s="17">
        <v>0.18280669936747199</v>
      </c>
      <c r="AC11" s="17">
        <v>0.203491986472145</v>
      </c>
      <c r="AD11" s="17">
        <v>0.168341272684364</v>
      </c>
      <c r="AE11" s="17"/>
      <c r="AF11" s="17">
        <v>0.165826839637046</v>
      </c>
      <c r="AG11" s="17">
        <v>0.169321093400154</v>
      </c>
      <c r="AH11" s="17"/>
      <c r="AI11" s="17">
        <v>0.244717508383263</v>
      </c>
      <c r="AJ11" s="17">
        <v>0.20145122896766801</v>
      </c>
      <c r="AK11" s="17">
        <v>0.16033747488623101</v>
      </c>
      <c r="AL11" s="17">
        <v>0.15324390590082601</v>
      </c>
      <c r="AM11" s="17">
        <v>0.13907779422053199</v>
      </c>
      <c r="AN11" s="17">
        <v>0.133724099568962</v>
      </c>
      <c r="AO11" s="17">
        <v>0.140627525522975</v>
      </c>
      <c r="AP11" s="17"/>
      <c r="AQ11" s="17">
        <v>9.1523663617044906E-2</v>
      </c>
      <c r="AR11" s="17">
        <v>0.22883124804781399</v>
      </c>
      <c r="AS11" s="17"/>
      <c r="AT11" s="17">
        <v>4.5813959098765698E-2</v>
      </c>
      <c r="AU11" s="17">
        <v>0.189699788339871</v>
      </c>
      <c r="AV11" s="17">
        <v>0.21746100654861</v>
      </c>
      <c r="AW11" s="17"/>
      <c r="AX11" s="17">
        <v>0.146033715171275</v>
      </c>
      <c r="AY11" s="17">
        <v>0.17466902427704001</v>
      </c>
      <c r="AZ11" s="17"/>
      <c r="BA11" s="17">
        <v>0.16435358278239101</v>
      </c>
      <c r="BB11" s="17">
        <v>0.11816044754084</v>
      </c>
      <c r="BC11" s="17">
        <v>0.124101001663956</v>
      </c>
      <c r="BD11" s="17">
        <v>0.171166357192613</v>
      </c>
      <c r="BE11" s="17">
        <v>0.31812613047600702</v>
      </c>
      <c r="BF11" s="17"/>
      <c r="BG11" s="17">
        <v>0.12893642951939899</v>
      </c>
      <c r="BH11" s="17">
        <v>0.28090383203493902</v>
      </c>
    </row>
    <row r="12" spans="2:60" x14ac:dyDescent="0.35">
      <c r="B12" s="18" t="s">
        <v>312</v>
      </c>
      <c r="C12" s="17">
        <v>6.1903368420957297E-2</v>
      </c>
      <c r="D12" s="17">
        <v>6.8657510390703197E-2</v>
      </c>
      <c r="E12" s="17">
        <v>5.6456934393985997E-2</v>
      </c>
      <c r="F12" s="17"/>
      <c r="G12" s="17">
        <v>0.102494146246012</v>
      </c>
      <c r="H12" s="17">
        <v>8.2416236464621595E-2</v>
      </c>
      <c r="I12" s="17">
        <v>5.7552238071035197E-2</v>
      </c>
      <c r="J12" s="17">
        <v>7.4427589759135798E-2</v>
      </c>
      <c r="K12" s="17">
        <v>3.7322353128722403E-2</v>
      </c>
      <c r="L12" s="17">
        <v>3.4304351002458398E-2</v>
      </c>
      <c r="M12" s="17"/>
      <c r="N12" s="17">
        <v>6.3783043929038205E-2</v>
      </c>
      <c r="O12" s="17">
        <v>2.67116288801049E-2</v>
      </c>
      <c r="P12" s="17">
        <v>7.6684720528123904E-2</v>
      </c>
      <c r="Q12" s="17">
        <v>8.6092091230676501E-2</v>
      </c>
      <c r="R12" s="17">
        <v>6.7702762419543996E-2</v>
      </c>
      <c r="S12" s="17"/>
      <c r="T12" s="17">
        <v>6.7869091638842693E-2</v>
      </c>
      <c r="U12" s="17">
        <v>5.8896722541944502E-2</v>
      </c>
      <c r="V12" s="17">
        <v>5.4453729134480898E-2</v>
      </c>
      <c r="W12" s="17">
        <v>7.21532897837521E-2</v>
      </c>
      <c r="X12" s="17"/>
      <c r="Y12" s="17">
        <v>6.4940215705390505E-2</v>
      </c>
      <c r="Z12" s="17">
        <v>5.4871303575289097E-2</v>
      </c>
      <c r="AA12" s="17">
        <v>7.9488288767421103E-2</v>
      </c>
      <c r="AB12" s="17">
        <v>6.1268130077836401E-2</v>
      </c>
      <c r="AC12" s="17">
        <v>0</v>
      </c>
      <c r="AD12" s="17">
        <v>7.7676571656099494E-2</v>
      </c>
      <c r="AE12" s="17"/>
      <c r="AF12" s="17">
        <v>6.6354643472109606E-2</v>
      </c>
      <c r="AG12" s="17">
        <v>5.5384159419076401E-2</v>
      </c>
      <c r="AH12" s="17"/>
      <c r="AI12" s="17">
        <v>5.0314030543319302E-2</v>
      </c>
      <c r="AJ12" s="17">
        <v>5.8462528567071702E-2</v>
      </c>
      <c r="AK12" s="17">
        <v>6.4425778007734594E-2</v>
      </c>
      <c r="AL12" s="17">
        <v>5.9369833421867503E-2</v>
      </c>
      <c r="AM12" s="17">
        <v>5.5772077745557598E-2</v>
      </c>
      <c r="AN12" s="17">
        <v>9.6221155264624297E-2</v>
      </c>
      <c r="AO12" s="17">
        <v>5.3760075800386803E-2</v>
      </c>
      <c r="AP12" s="17"/>
      <c r="AQ12" s="17">
        <v>4.1930987418641499E-2</v>
      </c>
      <c r="AR12" s="17">
        <v>8.7101719300566205E-2</v>
      </c>
      <c r="AS12" s="17"/>
      <c r="AT12" s="17">
        <v>4.2858699276223898E-2</v>
      </c>
      <c r="AU12" s="17">
        <v>6.39855702027258E-2</v>
      </c>
      <c r="AV12" s="17">
        <v>7.6468511400774902E-2</v>
      </c>
      <c r="AW12" s="17"/>
      <c r="AX12" s="17">
        <v>6.2797783217242401E-2</v>
      </c>
      <c r="AY12" s="17">
        <v>6.15802872335292E-2</v>
      </c>
      <c r="AZ12" s="17"/>
      <c r="BA12" s="17">
        <v>8.1619876007898995E-2</v>
      </c>
      <c r="BB12" s="17">
        <v>6.3174657285369695E-2</v>
      </c>
      <c r="BC12" s="17">
        <v>5.2337821948715099E-2</v>
      </c>
      <c r="BD12" s="17">
        <v>8.2924719201618396E-2</v>
      </c>
      <c r="BE12" s="17">
        <v>8.0244634626466499E-2</v>
      </c>
      <c r="BF12" s="17"/>
      <c r="BG12" s="17">
        <v>6.7477576831860203E-2</v>
      </c>
      <c r="BH12" s="17">
        <v>8.0923452412278093E-2</v>
      </c>
    </row>
    <row r="13" spans="2:60" x14ac:dyDescent="0.35">
      <c r="B13" s="18" t="s">
        <v>311</v>
      </c>
      <c r="C13" s="17">
        <v>0.101731484619939</v>
      </c>
      <c r="D13" s="17">
        <v>0.108706465074002</v>
      </c>
      <c r="E13" s="17">
        <v>9.53886596667919E-2</v>
      </c>
      <c r="F13" s="17"/>
      <c r="G13" s="17">
        <v>0.13559886306759</v>
      </c>
      <c r="H13" s="17">
        <v>0.13994301401308301</v>
      </c>
      <c r="I13" s="17">
        <v>0.104135447547635</v>
      </c>
      <c r="J13" s="17">
        <v>0.110777905595996</v>
      </c>
      <c r="K13" s="17">
        <v>6.1767341621722698E-2</v>
      </c>
      <c r="L13" s="17">
        <v>7.2343545195231895E-2</v>
      </c>
      <c r="M13" s="17"/>
      <c r="N13" s="17">
        <v>9.3876300221523407E-2</v>
      </c>
      <c r="O13" s="17">
        <v>0.11988781390018199</v>
      </c>
      <c r="P13" s="17">
        <v>9.5304757633937906E-2</v>
      </c>
      <c r="Q13" s="17">
        <v>9.7512314656356194E-2</v>
      </c>
      <c r="R13" s="17">
        <v>0.117597144386379</v>
      </c>
      <c r="S13" s="17"/>
      <c r="T13" s="17">
        <v>9.0084686443726997E-2</v>
      </c>
      <c r="U13" s="17">
        <v>9.3058128082798397E-2</v>
      </c>
      <c r="V13" s="17">
        <v>0.118017734749474</v>
      </c>
      <c r="W13" s="17">
        <v>9.1586339927754098E-2</v>
      </c>
      <c r="X13" s="17"/>
      <c r="Y13" s="17">
        <v>0.113788903177307</v>
      </c>
      <c r="Z13" s="17">
        <v>8.3992255432224897E-2</v>
      </c>
      <c r="AA13" s="17">
        <v>6.3067975052198896E-2</v>
      </c>
      <c r="AB13" s="17">
        <v>0.104827847314536</v>
      </c>
      <c r="AC13" s="17">
        <v>0.199861235030481</v>
      </c>
      <c r="AD13" s="17">
        <v>0.13178036129631199</v>
      </c>
      <c r="AE13" s="17"/>
      <c r="AF13" s="17">
        <v>9.2841395454080003E-2</v>
      </c>
      <c r="AG13" s="17">
        <v>0.115335540830037</v>
      </c>
      <c r="AH13" s="17"/>
      <c r="AI13" s="17">
        <v>7.9708970736383597E-2</v>
      </c>
      <c r="AJ13" s="17">
        <v>0.10830479170671101</v>
      </c>
      <c r="AK13" s="17">
        <v>0.10093879649988</v>
      </c>
      <c r="AL13" s="17">
        <v>0.101922181234745</v>
      </c>
      <c r="AM13" s="17">
        <v>0.112195440114654</v>
      </c>
      <c r="AN13" s="17">
        <v>7.5854521502958294E-2</v>
      </c>
      <c r="AO13" s="17">
        <v>9.5104434834607801E-2</v>
      </c>
      <c r="AP13" s="17"/>
      <c r="AQ13" s="17">
        <v>0.11417369180187301</v>
      </c>
      <c r="AR13" s="17">
        <v>9.5654366224816004E-2</v>
      </c>
      <c r="AS13" s="17"/>
      <c r="AT13" s="17">
        <v>0.111869821046611</v>
      </c>
      <c r="AU13" s="17">
        <v>9.1819442630490203E-2</v>
      </c>
      <c r="AV13" s="17">
        <v>0.108166168365235</v>
      </c>
      <c r="AW13" s="17"/>
      <c r="AX13" s="17">
        <v>0.100618218226065</v>
      </c>
      <c r="AY13" s="17">
        <v>0.102133619546542</v>
      </c>
      <c r="AZ13" s="17"/>
      <c r="BA13" s="17">
        <v>0.12363458558708799</v>
      </c>
      <c r="BB13" s="17">
        <v>0.117006296284395</v>
      </c>
      <c r="BC13" s="17">
        <v>9.0664267556484102E-2</v>
      </c>
      <c r="BD13" s="17">
        <v>0.12777761842100899</v>
      </c>
      <c r="BE13" s="17">
        <v>9.8665142854799701E-2</v>
      </c>
      <c r="BF13" s="17"/>
      <c r="BG13" s="17">
        <v>0.11855255041287099</v>
      </c>
      <c r="BH13" s="17">
        <v>0.106038815456989</v>
      </c>
    </row>
    <row r="14" spans="2:60" x14ac:dyDescent="0.35">
      <c r="B14" s="18" t="s">
        <v>114</v>
      </c>
      <c r="C14" s="17">
        <v>3.9127661004547502E-2</v>
      </c>
      <c r="D14" s="17">
        <v>2.7982903382782601E-2</v>
      </c>
      <c r="E14" s="17">
        <v>4.7220831596690903E-2</v>
      </c>
      <c r="F14" s="17"/>
      <c r="G14" s="17">
        <v>6.0368246739899503E-2</v>
      </c>
      <c r="H14" s="17">
        <v>3.0930494111877701E-2</v>
      </c>
      <c r="I14" s="17">
        <v>5.4178840354812199E-2</v>
      </c>
      <c r="J14" s="17">
        <v>4.9235225736217803E-2</v>
      </c>
      <c r="K14" s="17">
        <v>3.4012169870639999E-2</v>
      </c>
      <c r="L14" s="17">
        <v>1.84197237625876E-2</v>
      </c>
      <c r="M14" s="17"/>
      <c r="N14" s="17">
        <v>6.6679527422955104E-2</v>
      </c>
      <c r="O14" s="17">
        <v>6.1268580554378602E-2</v>
      </c>
      <c r="P14" s="17">
        <v>1.9380070272048799E-2</v>
      </c>
      <c r="Q14" s="17">
        <v>1.0459273437087401E-2</v>
      </c>
      <c r="R14" s="17">
        <v>1.82307117015264E-2</v>
      </c>
      <c r="S14" s="17"/>
      <c r="T14" s="17">
        <v>2.5879742529528599E-2</v>
      </c>
      <c r="U14" s="17">
        <v>4.9238159299125998E-2</v>
      </c>
      <c r="V14" s="17">
        <v>4.21281461430092E-2</v>
      </c>
      <c r="W14" s="17">
        <v>3.4961985493212201E-2</v>
      </c>
      <c r="X14" s="17"/>
      <c r="Y14" s="17">
        <v>5.1054285752444299E-2</v>
      </c>
      <c r="Z14" s="17">
        <v>3.02323456049103E-2</v>
      </c>
      <c r="AA14" s="17">
        <v>6.1680651820880998E-2</v>
      </c>
      <c r="AB14" s="17">
        <v>2.3283234775496701E-2</v>
      </c>
      <c r="AC14" s="17">
        <v>0</v>
      </c>
      <c r="AD14" s="17">
        <v>4.5115148712243799E-2</v>
      </c>
      <c r="AE14" s="17"/>
      <c r="AF14" s="17">
        <v>3.3201297429971098E-2</v>
      </c>
      <c r="AG14" s="17">
        <v>4.5450769786976201E-2</v>
      </c>
      <c r="AH14" s="17"/>
      <c r="AI14" s="17">
        <v>0.15717645260673899</v>
      </c>
      <c r="AJ14" s="17">
        <v>4.0125470351536997E-2</v>
      </c>
      <c r="AK14" s="17">
        <v>4.7326768646030498E-2</v>
      </c>
      <c r="AL14" s="17">
        <v>2.7959080170347098E-2</v>
      </c>
      <c r="AM14" s="17">
        <v>1.4314533875256301E-2</v>
      </c>
      <c r="AN14" s="17">
        <v>1.98370737301483E-2</v>
      </c>
      <c r="AO14" s="17">
        <v>1.5424874394177401E-2</v>
      </c>
      <c r="AP14" s="17"/>
      <c r="AQ14" s="17">
        <v>2.7760462678231099E-2</v>
      </c>
      <c r="AR14" s="17">
        <v>2.9612260382928302E-2</v>
      </c>
      <c r="AS14" s="17"/>
      <c r="AT14" s="17">
        <v>8.5402777103924001E-3</v>
      </c>
      <c r="AU14" s="17">
        <v>4.3092655040475901E-2</v>
      </c>
      <c r="AV14" s="17">
        <v>2.21000774851694E-2</v>
      </c>
      <c r="AW14" s="17"/>
      <c r="AX14" s="17">
        <v>3.4696442551436099E-2</v>
      </c>
      <c r="AY14" s="17">
        <v>4.07283090769303E-2</v>
      </c>
      <c r="AZ14" s="17"/>
      <c r="BA14" s="17">
        <v>4.5243385619367103E-2</v>
      </c>
      <c r="BB14" s="17">
        <v>1.3270203997319201E-2</v>
      </c>
      <c r="BC14" s="17">
        <v>1.5428932970702599E-2</v>
      </c>
      <c r="BD14" s="17">
        <v>1.87591298104119E-2</v>
      </c>
      <c r="BE14" s="17">
        <v>4.3325472447929197E-2</v>
      </c>
      <c r="BF14" s="17"/>
      <c r="BG14" s="17">
        <v>2.07289406073091E-2</v>
      </c>
      <c r="BH14" s="17">
        <v>3.71032545114885E-2</v>
      </c>
    </row>
    <row r="15" spans="2:60" x14ac:dyDescent="0.35">
      <c r="B15" s="18" t="s">
        <v>317</v>
      </c>
      <c r="C15" s="21">
        <v>0.63016727907980796</v>
      </c>
      <c r="D15" s="21">
        <v>0.61201002474741395</v>
      </c>
      <c r="E15" s="21">
        <v>0.64728815448244403</v>
      </c>
      <c r="F15" s="21"/>
      <c r="G15" s="21">
        <v>0.52854525408563602</v>
      </c>
      <c r="H15" s="21">
        <v>0.52752743725608897</v>
      </c>
      <c r="I15" s="21">
        <v>0.620899250833304</v>
      </c>
      <c r="J15" s="21">
        <v>0.55331367809241805</v>
      </c>
      <c r="K15" s="21">
        <v>0.73082574055952598</v>
      </c>
      <c r="L15" s="21">
        <v>0.762442817039795</v>
      </c>
      <c r="M15" s="21"/>
      <c r="N15" s="21">
        <v>0.56463388497093803</v>
      </c>
      <c r="O15" s="21">
        <v>0.64356737769973105</v>
      </c>
      <c r="P15" s="21">
        <v>0.62441116451758605</v>
      </c>
      <c r="Q15" s="21">
        <v>0.67198398672386395</v>
      </c>
      <c r="R15" s="21">
        <v>0.68325928057867202</v>
      </c>
      <c r="S15" s="21"/>
      <c r="T15" s="21">
        <v>0.668536089746255</v>
      </c>
      <c r="U15" s="21">
        <v>0.645937018285479</v>
      </c>
      <c r="V15" s="21">
        <v>0.60789856733416703</v>
      </c>
      <c r="W15" s="21">
        <v>0.62470696462636499</v>
      </c>
      <c r="X15" s="21"/>
      <c r="Y15" s="21">
        <v>0.60275825358063795</v>
      </c>
      <c r="Z15" s="21">
        <v>0.66805353447714499</v>
      </c>
      <c r="AA15" s="21">
        <v>0.63916525436526905</v>
      </c>
      <c r="AB15" s="21">
        <v>0.62781408846465903</v>
      </c>
      <c r="AC15" s="21">
        <v>0.59664677849737402</v>
      </c>
      <c r="AD15" s="21">
        <v>0.577086645650981</v>
      </c>
      <c r="AE15" s="21"/>
      <c r="AF15" s="21">
        <v>0.641775824006794</v>
      </c>
      <c r="AG15" s="21">
        <v>0.61450843656375698</v>
      </c>
      <c r="AH15" s="21"/>
      <c r="AI15" s="21">
        <v>0.46808303773029503</v>
      </c>
      <c r="AJ15" s="21">
        <v>0.59165598040701295</v>
      </c>
      <c r="AK15" s="21">
        <v>0.62697118196012402</v>
      </c>
      <c r="AL15" s="21">
        <v>0.65750499927221495</v>
      </c>
      <c r="AM15" s="21">
        <v>0.67864015404399902</v>
      </c>
      <c r="AN15" s="21">
        <v>0.67436314993330704</v>
      </c>
      <c r="AO15" s="21">
        <v>0.69508308944785302</v>
      </c>
      <c r="AP15" s="21"/>
      <c r="AQ15" s="21">
        <v>0.72461119448420896</v>
      </c>
      <c r="AR15" s="21">
        <v>0.55880040604387604</v>
      </c>
      <c r="AS15" s="21"/>
      <c r="AT15" s="21">
        <v>0.79091724286800702</v>
      </c>
      <c r="AU15" s="21">
        <v>0.61140254378643699</v>
      </c>
      <c r="AV15" s="21">
        <v>0.57580423620021104</v>
      </c>
      <c r="AW15" s="21"/>
      <c r="AX15" s="21">
        <v>0.65585384083398102</v>
      </c>
      <c r="AY15" s="21">
        <v>0.62088875986595904</v>
      </c>
      <c r="AZ15" s="21"/>
      <c r="BA15" s="21">
        <v>0.58514857000325404</v>
      </c>
      <c r="BB15" s="21">
        <v>0.68838839489207604</v>
      </c>
      <c r="BC15" s="21">
        <v>0.71746797586014199</v>
      </c>
      <c r="BD15" s="21">
        <v>0.59937217537434795</v>
      </c>
      <c r="BE15" s="21">
        <v>0.45963861959479801</v>
      </c>
      <c r="BF15" s="21"/>
      <c r="BG15" s="21">
        <v>0.664304502628561</v>
      </c>
      <c r="BH15" s="21">
        <v>0.49503064558430498</v>
      </c>
    </row>
    <row r="16" spans="2:60" x14ac:dyDescent="0.35">
      <c r="B16" s="18" t="s">
        <v>316</v>
      </c>
      <c r="C16" s="21">
        <v>0.163634853040897</v>
      </c>
      <c r="D16" s="21">
        <v>0.177363975464706</v>
      </c>
      <c r="E16" s="21">
        <v>0.15184559406077799</v>
      </c>
      <c r="F16" s="21"/>
      <c r="G16" s="21">
        <v>0.238093009313602</v>
      </c>
      <c r="H16" s="21">
        <v>0.22235925047770499</v>
      </c>
      <c r="I16" s="21">
        <v>0.16168768561867</v>
      </c>
      <c r="J16" s="21">
        <v>0.185205495355132</v>
      </c>
      <c r="K16" s="21">
        <v>9.9089694750445004E-2</v>
      </c>
      <c r="L16" s="21">
        <v>0.10664789619769</v>
      </c>
      <c r="M16" s="21"/>
      <c r="N16" s="21">
        <v>0.15765934415056199</v>
      </c>
      <c r="O16" s="21">
        <v>0.146599442780287</v>
      </c>
      <c r="P16" s="21">
        <v>0.171989478162062</v>
      </c>
      <c r="Q16" s="21">
        <v>0.183604405887033</v>
      </c>
      <c r="R16" s="21">
        <v>0.18529990680592301</v>
      </c>
      <c r="S16" s="21"/>
      <c r="T16" s="21">
        <v>0.15795377808257</v>
      </c>
      <c r="U16" s="21">
        <v>0.15195485062474301</v>
      </c>
      <c r="V16" s="21">
        <v>0.17247146388395501</v>
      </c>
      <c r="W16" s="21">
        <v>0.16373962971150599</v>
      </c>
      <c r="X16" s="21"/>
      <c r="Y16" s="21">
        <v>0.17872911888269699</v>
      </c>
      <c r="Z16" s="21">
        <v>0.13886355900751399</v>
      </c>
      <c r="AA16" s="21">
        <v>0.14255626381962</v>
      </c>
      <c r="AB16" s="21">
        <v>0.166095977392372</v>
      </c>
      <c r="AC16" s="21">
        <v>0.199861235030481</v>
      </c>
      <c r="AD16" s="21">
        <v>0.20945693295241199</v>
      </c>
      <c r="AE16" s="21"/>
      <c r="AF16" s="21">
        <v>0.15919603892619</v>
      </c>
      <c r="AG16" s="21">
        <v>0.17071970024911301</v>
      </c>
      <c r="AH16" s="21"/>
      <c r="AI16" s="21">
        <v>0.13002300127970301</v>
      </c>
      <c r="AJ16" s="21">
        <v>0.16676732027378199</v>
      </c>
      <c r="AK16" s="21">
        <v>0.16536457450761499</v>
      </c>
      <c r="AL16" s="21">
        <v>0.161292014656612</v>
      </c>
      <c r="AM16" s="21">
        <v>0.167967517860212</v>
      </c>
      <c r="AN16" s="21">
        <v>0.17207567676758301</v>
      </c>
      <c r="AO16" s="21">
        <v>0.14886451063499501</v>
      </c>
      <c r="AP16" s="21"/>
      <c r="AQ16" s="21">
        <v>0.15610467922051499</v>
      </c>
      <c r="AR16" s="21">
        <v>0.182756085525382</v>
      </c>
      <c r="AS16" s="21"/>
      <c r="AT16" s="21">
        <v>0.15472852032283499</v>
      </c>
      <c r="AU16" s="21">
        <v>0.15580501283321599</v>
      </c>
      <c r="AV16" s="21">
        <v>0.18463467976601</v>
      </c>
      <c r="AW16" s="21"/>
      <c r="AX16" s="21">
        <v>0.16341600144330701</v>
      </c>
      <c r="AY16" s="21">
        <v>0.163713906780072</v>
      </c>
      <c r="AZ16" s="21"/>
      <c r="BA16" s="21">
        <v>0.205254461594988</v>
      </c>
      <c r="BB16" s="21">
        <v>0.18018095356976499</v>
      </c>
      <c r="BC16" s="21">
        <v>0.14300208950519899</v>
      </c>
      <c r="BD16" s="21">
        <v>0.21070233762262799</v>
      </c>
      <c r="BE16" s="21">
        <v>0.17890977748126599</v>
      </c>
      <c r="BF16" s="21"/>
      <c r="BG16" s="21">
        <v>0.186030127244731</v>
      </c>
      <c r="BH16" s="21">
        <v>0.18696226786926701</v>
      </c>
    </row>
    <row r="17" spans="2:60" x14ac:dyDescent="0.35">
      <c r="B17" s="18" t="s">
        <v>318</v>
      </c>
      <c r="C17" s="22">
        <v>0.46653242603891198</v>
      </c>
      <c r="D17" s="22">
        <v>0.434646049282709</v>
      </c>
      <c r="E17" s="22">
        <v>0.49544256042166601</v>
      </c>
      <c r="F17" s="22"/>
      <c r="G17" s="22">
        <v>0.29045224477203402</v>
      </c>
      <c r="H17" s="22">
        <v>0.30516818677838498</v>
      </c>
      <c r="I17" s="22">
        <v>0.45921156521463402</v>
      </c>
      <c r="J17" s="22">
        <v>0.36810818273728602</v>
      </c>
      <c r="K17" s="22">
        <v>0.63173604580908105</v>
      </c>
      <c r="L17" s="22">
        <v>0.655794920842105</v>
      </c>
      <c r="M17" s="22"/>
      <c r="N17" s="22">
        <v>0.40697454082037698</v>
      </c>
      <c r="O17" s="22">
        <v>0.49696793491944402</v>
      </c>
      <c r="P17" s="22">
        <v>0.45242168635552399</v>
      </c>
      <c r="Q17" s="22">
        <v>0.48837958083683097</v>
      </c>
      <c r="R17" s="22">
        <v>0.49795937377274901</v>
      </c>
      <c r="S17" s="22"/>
      <c r="T17" s="22">
        <v>0.51058231166368495</v>
      </c>
      <c r="U17" s="22">
        <v>0.49398216766073599</v>
      </c>
      <c r="V17" s="22">
        <v>0.43542710345021202</v>
      </c>
      <c r="W17" s="22">
        <v>0.46096733491485897</v>
      </c>
      <c r="X17" s="22"/>
      <c r="Y17" s="22">
        <v>0.42402913469794101</v>
      </c>
      <c r="Z17" s="22">
        <v>0.52918997546963098</v>
      </c>
      <c r="AA17" s="22">
        <v>0.496608990545649</v>
      </c>
      <c r="AB17" s="22">
        <v>0.461718111072287</v>
      </c>
      <c r="AC17" s="22">
        <v>0.39678554346689399</v>
      </c>
      <c r="AD17" s="22">
        <v>0.36762971269856898</v>
      </c>
      <c r="AE17" s="22"/>
      <c r="AF17" s="22">
        <v>0.48257978508060401</v>
      </c>
      <c r="AG17" s="22">
        <v>0.44378873631464399</v>
      </c>
      <c r="AH17" s="22"/>
      <c r="AI17" s="22">
        <v>0.33806003645059202</v>
      </c>
      <c r="AJ17" s="22">
        <v>0.42488866013323101</v>
      </c>
      <c r="AK17" s="22">
        <v>0.46160660745250898</v>
      </c>
      <c r="AL17" s="22">
        <v>0.49621298461560298</v>
      </c>
      <c r="AM17" s="22">
        <v>0.510672636183787</v>
      </c>
      <c r="AN17" s="22">
        <v>0.50228747316572397</v>
      </c>
      <c r="AO17" s="22">
        <v>0.54621857881285796</v>
      </c>
      <c r="AP17" s="22"/>
      <c r="AQ17" s="22">
        <v>0.568506515263694</v>
      </c>
      <c r="AR17" s="22">
        <v>0.37604432051849401</v>
      </c>
      <c r="AS17" s="22"/>
      <c r="AT17" s="22">
        <v>0.636188722545171</v>
      </c>
      <c r="AU17" s="22">
        <v>0.45559753095322097</v>
      </c>
      <c r="AV17" s="22">
        <v>0.39116955643420098</v>
      </c>
      <c r="AW17" s="22"/>
      <c r="AX17" s="22">
        <v>0.49243783939067398</v>
      </c>
      <c r="AY17" s="22">
        <v>0.45717485308588701</v>
      </c>
      <c r="AZ17" s="22"/>
      <c r="BA17" s="22">
        <v>0.37989410840826698</v>
      </c>
      <c r="BB17" s="22">
        <v>0.50820744132231099</v>
      </c>
      <c r="BC17" s="22">
        <v>0.574465886354943</v>
      </c>
      <c r="BD17" s="22">
        <v>0.38866983775171998</v>
      </c>
      <c r="BE17" s="22">
        <v>0.280728842113531</v>
      </c>
      <c r="BF17" s="22"/>
      <c r="BG17" s="22">
        <v>0.478274375383829</v>
      </c>
      <c r="BH17" s="22">
        <v>0.30806837771503798</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332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315</v>
      </c>
      <c r="C9" s="17">
        <v>0.25962534543026999</v>
      </c>
      <c r="D9" s="17">
        <v>0.27258578961448199</v>
      </c>
      <c r="E9" s="17">
        <v>0.245926556616161</v>
      </c>
      <c r="F9" s="17"/>
      <c r="G9" s="17">
        <v>0.22117675974067699</v>
      </c>
      <c r="H9" s="17">
        <v>0.268555987876125</v>
      </c>
      <c r="I9" s="17">
        <v>0.28098270464990099</v>
      </c>
      <c r="J9" s="17">
        <v>0.24771782532355899</v>
      </c>
      <c r="K9" s="17">
        <v>0.25414956174229703</v>
      </c>
      <c r="L9" s="17">
        <v>0.27070129455582098</v>
      </c>
      <c r="M9" s="17"/>
      <c r="N9" s="17">
        <v>0.20004909435265</v>
      </c>
      <c r="O9" s="17">
        <v>0.28866506522744301</v>
      </c>
      <c r="P9" s="17">
        <v>0.26435299822205399</v>
      </c>
      <c r="Q9" s="17">
        <v>0.22603800936218099</v>
      </c>
      <c r="R9" s="17">
        <v>0.36282712445344101</v>
      </c>
      <c r="S9" s="17"/>
      <c r="T9" s="17">
        <v>0.27968366810475598</v>
      </c>
      <c r="U9" s="17">
        <v>0.230267410635276</v>
      </c>
      <c r="V9" s="17">
        <v>0.26114632857501002</v>
      </c>
      <c r="W9" s="17">
        <v>0.26848277293449901</v>
      </c>
      <c r="X9" s="17"/>
      <c r="Y9" s="17">
        <v>0.26312945091978801</v>
      </c>
      <c r="Z9" s="17">
        <v>0.25973163909569702</v>
      </c>
      <c r="AA9" s="17">
        <v>0.31216793727080999</v>
      </c>
      <c r="AB9" s="17">
        <v>0.27095069579126901</v>
      </c>
      <c r="AC9" s="17">
        <v>0.21522621621850299</v>
      </c>
      <c r="AD9" s="17">
        <v>0.226331544162689</v>
      </c>
      <c r="AE9" s="17"/>
      <c r="AF9" s="17">
        <v>0.24455645317382599</v>
      </c>
      <c r="AG9" s="17">
        <v>0.284876371623975</v>
      </c>
      <c r="AH9" s="17"/>
      <c r="AI9" s="17">
        <v>0.17224726350657399</v>
      </c>
      <c r="AJ9" s="17">
        <v>0.224275182632277</v>
      </c>
      <c r="AK9" s="17">
        <v>0.26116363052726899</v>
      </c>
      <c r="AL9" s="17">
        <v>0.25554476054566</v>
      </c>
      <c r="AM9" s="17">
        <v>0.29205054389955298</v>
      </c>
      <c r="AN9" s="17">
        <v>0.30776158743975801</v>
      </c>
      <c r="AO9" s="17">
        <v>0.337091947694245</v>
      </c>
      <c r="AP9" s="17"/>
      <c r="AQ9" s="17">
        <v>0.30184895974350801</v>
      </c>
      <c r="AR9" s="17">
        <v>0.22778300520084199</v>
      </c>
      <c r="AS9" s="17"/>
      <c r="AT9" s="17">
        <v>0.35189029187750198</v>
      </c>
      <c r="AU9" s="17">
        <v>0.21620354429831901</v>
      </c>
      <c r="AV9" s="17">
        <v>0.25248922247119698</v>
      </c>
      <c r="AW9" s="17"/>
      <c r="AX9" s="17">
        <v>0.25808228645105302</v>
      </c>
      <c r="AY9" s="17">
        <v>0.26018273035876999</v>
      </c>
      <c r="AZ9" s="17"/>
      <c r="BA9" s="17">
        <v>0.31823788186207802</v>
      </c>
      <c r="BB9" s="17">
        <v>0.27716892917388902</v>
      </c>
      <c r="BC9" s="17">
        <v>0.27407481215728302</v>
      </c>
      <c r="BD9" s="17">
        <v>0.21467733718378301</v>
      </c>
      <c r="BE9" s="17">
        <v>0.24276976156208499</v>
      </c>
      <c r="BF9" s="17"/>
      <c r="BG9" s="17">
        <v>0.28674953658951402</v>
      </c>
      <c r="BH9" s="17">
        <v>0.235654449794927</v>
      </c>
    </row>
    <row r="10" spans="2:60" x14ac:dyDescent="0.35">
      <c r="B10" s="18" t="s">
        <v>314</v>
      </c>
      <c r="C10" s="17">
        <v>0.293577014133454</v>
      </c>
      <c r="D10" s="17">
        <v>0.30812356217786702</v>
      </c>
      <c r="E10" s="17">
        <v>0.28220425317418002</v>
      </c>
      <c r="F10" s="17"/>
      <c r="G10" s="17">
        <v>0.27078686744228703</v>
      </c>
      <c r="H10" s="17">
        <v>0.27573250943612798</v>
      </c>
      <c r="I10" s="17">
        <v>0.26831766109822602</v>
      </c>
      <c r="J10" s="17">
        <v>0.24288720609516001</v>
      </c>
      <c r="K10" s="17">
        <v>0.33685349813864801</v>
      </c>
      <c r="L10" s="17">
        <v>0.34602927299429698</v>
      </c>
      <c r="M10" s="17"/>
      <c r="N10" s="17">
        <v>0.24906500179545499</v>
      </c>
      <c r="O10" s="17">
        <v>0.28930031440815102</v>
      </c>
      <c r="P10" s="17">
        <v>0.30744957610575202</v>
      </c>
      <c r="Q10" s="17">
        <v>0.35295249159820702</v>
      </c>
      <c r="R10" s="17">
        <v>0.28556416848646599</v>
      </c>
      <c r="S10" s="17"/>
      <c r="T10" s="17">
        <v>0.30976556984985998</v>
      </c>
      <c r="U10" s="17">
        <v>0.312743065431003</v>
      </c>
      <c r="V10" s="17">
        <v>0.28978947389141502</v>
      </c>
      <c r="W10" s="17">
        <v>0.27145949582558299</v>
      </c>
      <c r="X10" s="17"/>
      <c r="Y10" s="17">
        <v>0.296949000431041</v>
      </c>
      <c r="Z10" s="17">
        <v>0.30339956407669999</v>
      </c>
      <c r="AA10" s="17">
        <v>0.21646924029810299</v>
      </c>
      <c r="AB10" s="17">
        <v>0.24045827956094001</v>
      </c>
      <c r="AC10" s="17">
        <v>0.357449608373131</v>
      </c>
      <c r="AD10" s="17">
        <v>0.31329047130684101</v>
      </c>
      <c r="AE10" s="17"/>
      <c r="AF10" s="17">
        <v>0.31087269194394801</v>
      </c>
      <c r="AG10" s="17">
        <v>0.26999548272018498</v>
      </c>
      <c r="AH10" s="17"/>
      <c r="AI10" s="17">
        <v>0.16006972077894899</v>
      </c>
      <c r="AJ10" s="17">
        <v>0.27596430623060297</v>
      </c>
      <c r="AK10" s="17">
        <v>0.32023617583786401</v>
      </c>
      <c r="AL10" s="17">
        <v>0.31428886760288999</v>
      </c>
      <c r="AM10" s="17">
        <v>0.301908082171019</v>
      </c>
      <c r="AN10" s="17">
        <v>0.30606313915755301</v>
      </c>
      <c r="AO10" s="17">
        <v>0.37932329581408702</v>
      </c>
      <c r="AP10" s="17"/>
      <c r="AQ10" s="17">
        <v>0.32818000675307801</v>
      </c>
      <c r="AR10" s="17">
        <v>0.27585318318045698</v>
      </c>
      <c r="AS10" s="17"/>
      <c r="AT10" s="17">
        <v>0.34993558304670103</v>
      </c>
      <c r="AU10" s="17">
        <v>0.27398837463395498</v>
      </c>
      <c r="AV10" s="17">
        <v>0.30617936108278698</v>
      </c>
      <c r="AW10" s="17"/>
      <c r="AX10" s="17">
        <v>0.31001376542832698</v>
      </c>
      <c r="AY10" s="17">
        <v>0.28763971843143299</v>
      </c>
      <c r="AZ10" s="17"/>
      <c r="BA10" s="17">
        <v>0.25266532307853101</v>
      </c>
      <c r="BB10" s="17">
        <v>0.304676811556715</v>
      </c>
      <c r="BC10" s="17">
        <v>0.35472005051789002</v>
      </c>
      <c r="BD10" s="17">
        <v>0.359352040890206</v>
      </c>
      <c r="BE10" s="17">
        <v>0.19379539662619599</v>
      </c>
      <c r="BF10" s="17"/>
      <c r="BG10" s="17">
        <v>0.29254351816608198</v>
      </c>
      <c r="BH10" s="17">
        <v>0.23572795193718701</v>
      </c>
    </row>
    <row r="11" spans="2:60" x14ac:dyDescent="0.35">
      <c r="B11" s="18" t="s">
        <v>313</v>
      </c>
      <c r="C11" s="17">
        <v>0.19847103114034301</v>
      </c>
      <c r="D11" s="17">
        <v>0.17245955579552999</v>
      </c>
      <c r="E11" s="17">
        <v>0.22501211102385199</v>
      </c>
      <c r="F11" s="17"/>
      <c r="G11" s="17">
        <v>0.18080999900533601</v>
      </c>
      <c r="H11" s="17">
        <v>0.19757441664005801</v>
      </c>
      <c r="I11" s="17">
        <v>0.20297534884534901</v>
      </c>
      <c r="J11" s="17">
        <v>0.24850320245958199</v>
      </c>
      <c r="K11" s="17">
        <v>0.20469065675447901</v>
      </c>
      <c r="L11" s="17">
        <v>0.163178674781364</v>
      </c>
      <c r="M11" s="17"/>
      <c r="N11" s="17">
        <v>0.229499973918697</v>
      </c>
      <c r="O11" s="17">
        <v>0.182264999227153</v>
      </c>
      <c r="P11" s="17">
        <v>0.207531794958497</v>
      </c>
      <c r="Q11" s="17">
        <v>0.186728310920735</v>
      </c>
      <c r="R11" s="17">
        <v>0.14835608980186499</v>
      </c>
      <c r="S11" s="17"/>
      <c r="T11" s="17">
        <v>0.193475853225133</v>
      </c>
      <c r="U11" s="17">
        <v>0.21317256128255899</v>
      </c>
      <c r="V11" s="17">
        <v>0.196345559725738</v>
      </c>
      <c r="W11" s="17">
        <v>0.19262423546234</v>
      </c>
      <c r="X11" s="17"/>
      <c r="Y11" s="17">
        <v>0.17245967597788101</v>
      </c>
      <c r="Z11" s="17">
        <v>0.210642004360406</v>
      </c>
      <c r="AA11" s="17">
        <v>0.23041797445243301</v>
      </c>
      <c r="AB11" s="17">
        <v>0.21998014018240999</v>
      </c>
      <c r="AC11" s="17">
        <v>0.186385039473311</v>
      </c>
      <c r="AD11" s="17">
        <v>0.202584466362454</v>
      </c>
      <c r="AE11" s="17"/>
      <c r="AF11" s="17">
        <v>0.21173827850683699</v>
      </c>
      <c r="AG11" s="17">
        <v>0.17814327148169501</v>
      </c>
      <c r="AH11" s="17"/>
      <c r="AI11" s="17">
        <v>0.28389810698213402</v>
      </c>
      <c r="AJ11" s="17">
        <v>0.21260480575298801</v>
      </c>
      <c r="AK11" s="17">
        <v>0.17658933819539399</v>
      </c>
      <c r="AL11" s="17">
        <v>0.22878340278773601</v>
      </c>
      <c r="AM11" s="17">
        <v>0.18007900558208201</v>
      </c>
      <c r="AN11" s="17">
        <v>0.188331965090136</v>
      </c>
      <c r="AO11" s="17">
        <v>0.102656722567599</v>
      </c>
      <c r="AP11" s="17"/>
      <c r="AQ11" s="17">
        <v>0.17273941579034299</v>
      </c>
      <c r="AR11" s="17">
        <v>0.21272107737000301</v>
      </c>
      <c r="AS11" s="17"/>
      <c r="AT11" s="17">
        <v>0.124112767345277</v>
      </c>
      <c r="AU11" s="17">
        <v>0.26276425016125199</v>
      </c>
      <c r="AV11" s="17">
        <v>0.16945111341219901</v>
      </c>
      <c r="AW11" s="17"/>
      <c r="AX11" s="17">
        <v>0.198911917983324</v>
      </c>
      <c r="AY11" s="17">
        <v>0.19831177366233199</v>
      </c>
      <c r="AZ11" s="17"/>
      <c r="BA11" s="17">
        <v>0.163889988065783</v>
      </c>
      <c r="BB11" s="17">
        <v>0.205483046801263</v>
      </c>
      <c r="BC11" s="17">
        <v>0.16769527067795301</v>
      </c>
      <c r="BD11" s="17">
        <v>0.19052936041647101</v>
      </c>
      <c r="BE11" s="17">
        <v>0.232420256097434</v>
      </c>
      <c r="BF11" s="17"/>
      <c r="BG11" s="17">
        <v>0.195780175389247</v>
      </c>
      <c r="BH11" s="17">
        <v>0.22181003680978201</v>
      </c>
    </row>
    <row r="12" spans="2:60" x14ac:dyDescent="0.35">
      <c r="B12" s="18" t="s">
        <v>312</v>
      </c>
      <c r="C12" s="17">
        <v>9.6752426919645695E-2</v>
      </c>
      <c r="D12" s="17">
        <v>0.108863970997781</v>
      </c>
      <c r="E12" s="17">
        <v>8.4086621918878293E-2</v>
      </c>
      <c r="F12" s="17"/>
      <c r="G12" s="17">
        <v>0.12582438539268301</v>
      </c>
      <c r="H12" s="17">
        <v>8.77998946024625E-2</v>
      </c>
      <c r="I12" s="17">
        <v>0.10041371792060499</v>
      </c>
      <c r="J12" s="17">
        <v>9.7864359845687907E-2</v>
      </c>
      <c r="K12" s="17">
        <v>7.8995339931434996E-2</v>
      </c>
      <c r="L12" s="17">
        <v>9.7886503814731296E-2</v>
      </c>
      <c r="M12" s="17"/>
      <c r="N12" s="17">
        <v>0.10312447984489399</v>
      </c>
      <c r="O12" s="17">
        <v>6.7054663262867506E-2</v>
      </c>
      <c r="P12" s="17">
        <v>0.104788150549642</v>
      </c>
      <c r="Q12" s="17">
        <v>0.134631723299383</v>
      </c>
      <c r="R12" s="17">
        <v>9.6561931947732202E-2</v>
      </c>
      <c r="S12" s="17"/>
      <c r="T12" s="17">
        <v>7.4741271025099199E-2</v>
      </c>
      <c r="U12" s="17">
        <v>9.7294665514058104E-2</v>
      </c>
      <c r="V12" s="17">
        <v>9.8021420620023197E-2</v>
      </c>
      <c r="W12" s="17">
        <v>0.109884588347316</v>
      </c>
      <c r="X12" s="17"/>
      <c r="Y12" s="17">
        <v>0.104141901889926</v>
      </c>
      <c r="Z12" s="17">
        <v>8.1983395388149402E-2</v>
      </c>
      <c r="AA12" s="17">
        <v>9.9670234957263598E-2</v>
      </c>
      <c r="AB12" s="17">
        <v>0.11493050317983999</v>
      </c>
      <c r="AC12" s="17">
        <v>0.13116803302654301</v>
      </c>
      <c r="AD12" s="17">
        <v>0.10881528019044</v>
      </c>
      <c r="AE12" s="17"/>
      <c r="AF12" s="17">
        <v>9.1110357080735602E-2</v>
      </c>
      <c r="AG12" s="17">
        <v>0.106576853561355</v>
      </c>
      <c r="AH12" s="17"/>
      <c r="AI12" s="17">
        <v>0.114130400510301</v>
      </c>
      <c r="AJ12" s="17">
        <v>0.112074716155548</v>
      </c>
      <c r="AK12" s="17">
        <v>7.6500880993944101E-2</v>
      </c>
      <c r="AL12" s="17">
        <v>9.6162140133093807E-2</v>
      </c>
      <c r="AM12" s="17">
        <v>9.2665087131306598E-2</v>
      </c>
      <c r="AN12" s="17">
        <v>8.7140362429075899E-2</v>
      </c>
      <c r="AO12" s="17">
        <v>0.134057314631777</v>
      </c>
      <c r="AP12" s="17"/>
      <c r="AQ12" s="17">
        <v>6.3477512265816105E-2</v>
      </c>
      <c r="AR12" s="17">
        <v>0.12803683980560701</v>
      </c>
      <c r="AS12" s="17"/>
      <c r="AT12" s="17">
        <v>7.25003923652182E-2</v>
      </c>
      <c r="AU12" s="17">
        <v>9.5941187850117696E-2</v>
      </c>
      <c r="AV12" s="17">
        <v>0.117483251512266</v>
      </c>
      <c r="AW12" s="17"/>
      <c r="AX12" s="17">
        <v>8.6043030703960202E-2</v>
      </c>
      <c r="AY12" s="17">
        <v>0.10062088309945399</v>
      </c>
      <c r="AZ12" s="17"/>
      <c r="BA12" s="17">
        <v>7.0993158029044698E-2</v>
      </c>
      <c r="BB12" s="17">
        <v>9.3866144103442198E-2</v>
      </c>
      <c r="BC12" s="17">
        <v>9.4897516016588399E-2</v>
      </c>
      <c r="BD12" s="17">
        <v>9.5964984049365598E-2</v>
      </c>
      <c r="BE12" s="17">
        <v>0.13778239125203601</v>
      </c>
      <c r="BF12" s="17"/>
      <c r="BG12" s="17">
        <v>8.8530310446673602E-2</v>
      </c>
      <c r="BH12" s="17">
        <v>0.127190785289717</v>
      </c>
    </row>
    <row r="13" spans="2:60" x14ac:dyDescent="0.35">
      <c r="B13" s="18" t="s">
        <v>311</v>
      </c>
      <c r="C13" s="17">
        <v>9.4860329317681999E-2</v>
      </c>
      <c r="D13" s="17">
        <v>0.108495848561336</v>
      </c>
      <c r="E13" s="17">
        <v>8.2407469470568595E-2</v>
      </c>
      <c r="F13" s="17"/>
      <c r="G13" s="17">
        <v>0.133100150415489</v>
      </c>
      <c r="H13" s="17">
        <v>0.124086016616199</v>
      </c>
      <c r="I13" s="17">
        <v>7.7900911961231806E-2</v>
      </c>
      <c r="J13" s="17">
        <v>9.4292202408741796E-2</v>
      </c>
      <c r="K13" s="17">
        <v>8.5332403758937095E-2</v>
      </c>
      <c r="L13" s="17">
        <v>6.9134358023283105E-2</v>
      </c>
      <c r="M13" s="17"/>
      <c r="N13" s="17">
        <v>0.126785137568735</v>
      </c>
      <c r="O13" s="17">
        <v>9.4344302665186605E-2</v>
      </c>
      <c r="P13" s="17">
        <v>8.0009630281761293E-2</v>
      </c>
      <c r="Q13" s="17">
        <v>8.9451701514118007E-2</v>
      </c>
      <c r="R13" s="17">
        <v>9.0783395941051198E-2</v>
      </c>
      <c r="S13" s="17"/>
      <c r="T13" s="17">
        <v>9.17240791792754E-2</v>
      </c>
      <c r="U13" s="17">
        <v>8.9847948629428701E-2</v>
      </c>
      <c r="V13" s="17">
        <v>9.4587538660822604E-2</v>
      </c>
      <c r="W13" s="17">
        <v>0.10187867595576</v>
      </c>
      <c r="X13" s="17"/>
      <c r="Y13" s="17">
        <v>9.7589112321642593E-2</v>
      </c>
      <c r="Z13" s="17">
        <v>9.5514318033297393E-2</v>
      </c>
      <c r="AA13" s="17">
        <v>0.101099384664085</v>
      </c>
      <c r="AB13" s="17">
        <v>8.7305591788500794E-2</v>
      </c>
      <c r="AC13" s="17">
        <v>6.5337092451319898E-2</v>
      </c>
      <c r="AD13" s="17">
        <v>9.1359229806864298E-2</v>
      </c>
      <c r="AE13" s="17"/>
      <c r="AF13" s="17">
        <v>8.6660728956389294E-2</v>
      </c>
      <c r="AG13" s="17">
        <v>0.10613257129663101</v>
      </c>
      <c r="AH13" s="17"/>
      <c r="AI13" s="17">
        <v>7.6496787809334194E-2</v>
      </c>
      <c r="AJ13" s="17">
        <v>0.10157972539959199</v>
      </c>
      <c r="AK13" s="17">
        <v>9.2526960447257195E-2</v>
      </c>
      <c r="AL13" s="17">
        <v>6.2156077186958703E-2</v>
      </c>
      <c r="AM13" s="17">
        <v>0.11934857186523801</v>
      </c>
      <c r="AN13" s="17">
        <v>8.9391445193339802E-2</v>
      </c>
      <c r="AO13" s="17">
        <v>3.1445844898114798E-2</v>
      </c>
      <c r="AP13" s="17"/>
      <c r="AQ13" s="17">
        <v>8.3354615806418994E-2</v>
      </c>
      <c r="AR13" s="17">
        <v>0.115171866130179</v>
      </c>
      <c r="AS13" s="17"/>
      <c r="AT13" s="17">
        <v>8.4639264133817199E-2</v>
      </c>
      <c r="AU13" s="17">
        <v>8.1974369550937301E-2</v>
      </c>
      <c r="AV13" s="17">
        <v>0.121029562235706</v>
      </c>
      <c r="AW13" s="17"/>
      <c r="AX13" s="17">
        <v>9.3897562089212794E-2</v>
      </c>
      <c r="AY13" s="17">
        <v>9.5208100822226194E-2</v>
      </c>
      <c r="AZ13" s="17"/>
      <c r="BA13" s="17">
        <v>0.13504557375179499</v>
      </c>
      <c r="BB13" s="17">
        <v>9.3328015996813299E-2</v>
      </c>
      <c r="BC13" s="17">
        <v>7.0163547462574902E-2</v>
      </c>
      <c r="BD13" s="17">
        <v>0.113648254923396</v>
      </c>
      <c r="BE13" s="17">
        <v>0.152312962746877</v>
      </c>
      <c r="BF13" s="17"/>
      <c r="BG13" s="17">
        <v>0.103059930667823</v>
      </c>
      <c r="BH13" s="17">
        <v>0.142519879499756</v>
      </c>
    </row>
    <row r="14" spans="2:60" x14ac:dyDescent="0.35">
      <c r="B14" s="18" t="s">
        <v>114</v>
      </c>
      <c r="C14" s="17">
        <v>5.6713853058605899E-2</v>
      </c>
      <c r="D14" s="17">
        <v>2.9471272853003602E-2</v>
      </c>
      <c r="E14" s="17">
        <v>8.0362987796359794E-2</v>
      </c>
      <c r="F14" s="17"/>
      <c r="G14" s="17">
        <v>6.8301838003526696E-2</v>
      </c>
      <c r="H14" s="17">
        <v>4.6251174829027401E-2</v>
      </c>
      <c r="I14" s="17">
        <v>6.9409655524687197E-2</v>
      </c>
      <c r="J14" s="17">
        <v>6.8735203867270306E-2</v>
      </c>
      <c r="K14" s="17">
        <v>3.9978539674203402E-2</v>
      </c>
      <c r="L14" s="17">
        <v>5.3069895830503401E-2</v>
      </c>
      <c r="M14" s="17"/>
      <c r="N14" s="17">
        <v>9.1476312519569794E-2</v>
      </c>
      <c r="O14" s="17">
        <v>7.8370655209199502E-2</v>
      </c>
      <c r="P14" s="17">
        <v>3.5867849882294099E-2</v>
      </c>
      <c r="Q14" s="17">
        <v>1.0197763305375701E-2</v>
      </c>
      <c r="R14" s="17">
        <v>1.59072893694443E-2</v>
      </c>
      <c r="S14" s="17"/>
      <c r="T14" s="17">
        <v>5.0609558615875398E-2</v>
      </c>
      <c r="U14" s="17">
        <v>5.6674348507675797E-2</v>
      </c>
      <c r="V14" s="17">
        <v>6.0109678526991901E-2</v>
      </c>
      <c r="W14" s="17">
        <v>5.5670231474502403E-2</v>
      </c>
      <c r="X14" s="17"/>
      <c r="Y14" s="17">
        <v>6.5730858459722097E-2</v>
      </c>
      <c r="Z14" s="17">
        <v>4.8729079045750703E-2</v>
      </c>
      <c r="AA14" s="17">
        <v>4.0175228357306199E-2</v>
      </c>
      <c r="AB14" s="17">
        <v>6.6374789497039302E-2</v>
      </c>
      <c r="AC14" s="17">
        <v>4.4434010457192002E-2</v>
      </c>
      <c r="AD14" s="17">
        <v>5.7619008170711902E-2</v>
      </c>
      <c r="AE14" s="17"/>
      <c r="AF14" s="17">
        <v>5.5061490338265302E-2</v>
      </c>
      <c r="AG14" s="17">
        <v>5.4275449316159102E-2</v>
      </c>
      <c r="AH14" s="17"/>
      <c r="AI14" s="17">
        <v>0.19315772041270801</v>
      </c>
      <c r="AJ14" s="17">
        <v>7.3501263828990804E-2</v>
      </c>
      <c r="AK14" s="17">
        <v>7.2983013998271604E-2</v>
      </c>
      <c r="AL14" s="17">
        <v>4.3064751743660999E-2</v>
      </c>
      <c r="AM14" s="17">
        <v>1.39487093508016E-2</v>
      </c>
      <c r="AN14" s="17">
        <v>2.1311500690137E-2</v>
      </c>
      <c r="AO14" s="17">
        <v>1.5424874394177401E-2</v>
      </c>
      <c r="AP14" s="17"/>
      <c r="AQ14" s="17">
        <v>5.0399489640834898E-2</v>
      </c>
      <c r="AR14" s="17">
        <v>4.0434028312912103E-2</v>
      </c>
      <c r="AS14" s="17"/>
      <c r="AT14" s="17">
        <v>1.6921701231485901E-2</v>
      </c>
      <c r="AU14" s="17">
        <v>6.9128273505418905E-2</v>
      </c>
      <c r="AV14" s="17">
        <v>3.3367489285845098E-2</v>
      </c>
      <c r="AW14" s="17"/>
      <c r="AX14" s="17">
        <v>5.3051437344122897E-2</v>
      </c>
      <c r="AY14" s="17">
        <v>5.8036793625784698E-2</v>
      </c>
      <c r="AZ14" s="17"/>
      <c r="BA14" s="17">
        <v>5.9168075212767901E-2</v>
      </c>
      <c r="BB14" s="17">
        <v>2.5477052367876899E-2</v>
      </c>
      <c r="BC14" s="17">
        <v>3.84488031677113E-2</v>
      </c>
      <c r="BD14" s="17">
        <v>2.5828022536778902E-2</v>
      </c>
      <c r="BE14" s="17">
        <v>4.0919231715372199E-2</v>
      </c>
      <c r="BF14" s="17"/>
      <c r="BG14" s="17">
        <v>3.3336528740660301E-2</v>
      </c>
      <c r="BH14" s="17">
        <v>3.7096896668631599E-2</v>
      </c>
    </row>
    <row r="15" spans="2:60" x14ac:dyDescent="0.35">
      <c r="B15" s="18" t="s">
        <v>317</v>
      </c>
      <c r="C15" s="21">
        <v>0.55320235956372399</v>
      </c>
      <c r="D15" s="21">
        <v>0.58070935179234895</v>
      </c>
      <c r="E15" s="21">
        <v>0.52813080979034099</v>
      </c>
      <c r="F15" s="21"/>
      <c r="G15" s="21">
        <v>0.49196362718296499</v>
      </c>
      <c r="H15" s="21">
        <v>0.54428849731225304</v>
      </c>
      <c r="I15" s="21">
        <v>0.54930036574812702</v>
      </c>
      <c r="J15" s="21">
        <v>0.49060503141871797</v>
      </c>
      <c r="K15" s="21">
        <v>0.59100305988094604</v>
      </c>
      <c r="L15" s="21">
        <v>0.61673056755011801</v>
      </c>
      <c r="M15" s="21"/>
      <c r="N15" s="21">
        <v>0.44911409614810499</v>
      </c>
      <c r="O15" s="21">
        <v>0.57796537963559302</v>
      </c>
      <c r="P15" s="21">
        <v>0.57180257432780601</v>
      </c>
      <c r="Q15" s="21">
        <v>0.57899050096038795</v>
      </c>
      <c r="R15" s="21">
        <v>0.64839129293990705</v>
      </c>
      <c r="S15" s="21"/>
      <c r="T15" s="21">
        <v>0.58944923795461701</v>
      </c>
      <c r="U15" s="21">
        <v>0.54301047606627795</v>
      </c>
      <c r="V15" s="21">
        <v>0.55093580246642504</v>
      </c>
      <c r="W15" s="21">
        <v>0.539942268760082</v>
      </c>
      <c r="X15" s="21"/>
      <c r="Y15" s="21">
        <v>0.56007845135082801</v>
      </c>
      <c r="Z15" s="21">
        <v>0.56313120317239695</v>
      </c>
      <c r="AA15" s="21">
        <v>0.52863717756891304</v>
      </c>
      <c r="AB15" s="21">
        <v>0.51140897535220997</v>
      </c>
      <c r="AC15" s="21">
        <v>0.57267582459163402</v>
      </c>
      <c r="AD15" s="21">
        <v>0.53962201546953004</v>
      </c>
      <c r="AE15" s="21"/>
      <c r="AF15" s="21">
        <v>0.55542914511777297</v>
      </c>
      <c r="AG15" s="21">
        <v>0.55487185434416098</v>
      </c>
      <c r="AH15" s="21"/>
      <c r="AI15" s="21">
        <v>0.33231698428552298</v>
      </c>
      <c r="AJ15" s="21">
        <v>0.50023948886288006</v>
      </c>
      <c r="AK15" s="21">
        <v>0.581399806365133</v>
      </c>
      <c r="AL15" s="21">
        <v>0.56983362814855099</v>
      </c>
      <c r="AM15" s="21">
        <v>0.59395862607057204</v>
      </c>
      <c r="AN15" s="21">
        <v>0.61382472659731102</v>
      </c>
      <c r="AO15" s="21">
        <v>0.71641524350833197</v>
      </c>
      <c r="AP15" s="21"/>
      <c r="AQ15" s="21">
        <v>0.63002896649658702</v>
      </c>
      <c r="AR15" s="21">
        <v>0.50363618838129898</v>
      </c>
      <c r="AS15" s="21"/>
      <c r="AT15" s="21">
        <v>0.70182587492420201</v>
      </c>
      <c r="AU15" s="21">
        <v>0.49019191893227398</v>
      </c>
      <c r="AV15" s="21">
        <v>0.55866858355398397</v>
      </c>
      <c r="AW15" s="21"/>
      <c r="AX15" s="21">
        <v>0.56809605187937995</v>
      </c>
      <c r="AY15" s="21">
        <v>0.54782244879020303</v>
      </c>
      <c r="AZ15" s="21"/>
      <c r="BA15" s="21">
        <v>0.57090320494060898</v>
      </c>
      <c r="BB15" s="21">
        <v>0.58184574073060402</v>
      </c>
      <c r="BC15" s="21">
        <v>0.62879486267517304</v>
      </c>
      <c r="BD15" s="21">
        <v>0.57402937807398802</v>
      </c>
      <c r="BE15" s="21">
        <v>0.43656515818828101</v>
      </c>
      <c r="BF15" s="21"/>
      <c r="BG15" s="21">
        <v>0.579293054755597</v>
      </c>
      <c r="BH15" s="21">
        <v>0.47138240173211299</v>
      </c>
    </row>
    <row r="16" spans="2:60" x14ac:dyDescent="0.35">
      <c r="B16" s="18" t="s">
        <v>316</v>
      </c>
      <c r="C16" s="21">
        <v>0.19161275623732801</v>
      </c>
      <c r="D16" s="21">
        <v>0.21735981955911701</v>
      </c>
      <c r="E16" s="21">
        <v>0.16649409138944701</v>
      </c>
      <c r="F16" s="21"/>
      <c r="G16" s="21">
        <v>0.25892453580817298</v>
      </c>
      <c r="H16" s="21">
        <v>0.21188591121866199</v>
      </c>
      <c r="I16" s="21">
        <v>0.17831462988183699</v>
      </c>
      <c r="J16" s="21">
        <v>0.19215656225443001</v>
      </c>
      <c r="K16" s="21">
        <v>0.16432774369037201</v>
      </c>
      <c r="L16" s="21">
        <v>0.16702086183801401</v>
      </c>
      <c r="M16" s="21"/>
      <c r="N16" s="21">
        <v>0.229909617413628</v>
      </c>
      <c r="O16" s="21">
        <v>0.161398965928054</v>
      </c>
      <c r="P16" s="21">
        <v>0.184797780831403</v>
      </c>
      <c r="Q16" s="21">
        <v>0.22408342481350099</v>
      </c>
      <c r="R16" s="21">
        <v>0.187345327888783</v>
      </c>
      <c r="S16" s="21"/>
      <c r="T16" s="21">
        <v>0.166465350204375</v>
      </c>
      <c r="U16" s="21">
        <v>0.18714261414348701</v>
      </c>
      <c r="V16" s="21">
        <v>0.19260895928084601</v>
      </c>
      <c r="W16" s="21">
        <v>0.21176326430307599</v>
      </c>
      <c r="X16" s="21"/>
      <c r="Y16" s="21">
        <v>0.201731014211568</v>
      </c>
      <c r="Z16" s="21">
        <v>0.17749771342144699</v>
      </c>
      <c r="AA16" s="21">
        <v>0.20076961962134801</v>
      </c>
      <c r="AB16" s="21">
        <v>0.202236094968341</v>
      </c>
      <c r="AC16" s="21">
        <v>0.196505125477863</v>
      </c>
      <c r="AD16" s="21">
        <v>0.20017450999730499</v>
      </c>
      <c r="AE16" s="21"/>
      <c r="AF16" s="21">
        <v>0.17777108603712499</v>
      </c>
      <c r="AG16" s="21">
        <v>0.212709424857986</v>
      </c>
      <c r="AH16" s="21"/>
      <c r="AI16" s="21">
        <v>0.19062718831963499</v>
      </c>
      <c r="AJ16" s="21">
        <v>0.21365444155514099</v>
      </c>
      <c r="AK16" s="21">
        <v>0.169027841441201</v>
      </c>
      <c r="AL16" s="21">
        <v>0.158318217320053</v>
      </c>
      <c r="AM16" s="21">
        <v>0.21201365899654401</v>
      </c>
      <c r="AN16" s="21">
        <v>0.17653180762241599</v>
      </c>
      <c r="AO16" s="21">
        <v>0.165503159529892</v>
      </c>
      <c r="AP16" s="21"/>
      <c r="AQ16" s="21">
        <v>0.146832128072235</v>
      </c>
      <c r="AR16" s="21">
        <v>0.243208705935786</v>
      </c>
      <c r="AS16" s="21"/>
      <c r="AT16" s="21">
        <v>0.157139656499035</v>
      </c>
      <c r="AU16" s="21">
        <v>0.177915557401055</v>
      </c>
      <c r="AV16" s="21">
        <v>0.23851281374797201</v>
      </c>
      <c r="AW16" s="21"/>
      <c r="AX16" s="21">
        <v>0.17994059279317301</v>
      </c>
      <c r="AY16" s="21">
        <v>0.19582898392168099</v>
      </c>
      <c r="AZ16" s="21"/>
      <c r="BA16" s="21">
        <v>0.20603873178084001</v>
      </c>
      <c r="BB16" s="21">
        <v>0.187194160100255</v>
      </c>
      <c r="BC16" s="21">
        <v>0.16506106347916299</v>
      </c>
      <c r="BD16" s="21">
        <v>0.20961323897276199</v>
      </c>
      <c r="BE16" s="21">
        <v>0.29009535399891301</v>
      </c>
      <c r="BF16" s="21"/>
      <c r="BG16" s="21">
        <v>0.19159024111449599</v>
      </c>
      <c r="BH16" s="21">
        <v>0.26971066478947298</v>
      </c>
    </row>
    <row r="17" spans="2:60" x14ac:dyDescent="0.35">
      <c r="B17" s="18" t="s">
        <v>318</v>
      </c>
      <c r="C17" s="22">
        <v>0.361589603326396</v>
      </c>
      <c r="D17" s="22">
        <v>0.36334953223323202</v>
      </c>
      <c r="E17" s="22">
        <v>0.36163671840089401</v>
      </c>
      <c r="F17" s="22"/>
      <c r="G17" s="22">
        <v>0.23303909137479201</v>
      </c>
      <c r="H17" s="22">
        <v>0.33240258609359102</v>
      </c>
      <c r="I17" s="22">
        <v>0.37098573586629002</v>
      </c>
      <c r="J17" s="22">
        <v>0.29844846916428902</v>
      </c>
      <c r="K17" s="22">
        <v>0.42667531619057403</v>
      </c>
      <c r="L17" s="22">
        <v>0.449709705712104</v>
      </c>
      <c r="M17" s="22"/>
      <c r="N17" s="22">
        <v>0.21920447873447599</v>
      </c>
      <c r="O17" s="22">
        <v>0.416566413707539</v>
      </c>
      <c r="P17" s="22">
        <v>0.38700479349640299</v>
      </c>
      <c r="Q17" s="22">
        <v>0.35490707614688699</v>
      </c>
      <c r="R17" s="22">
        <v>0.461045965051124</v>
      </c>
      <c r="S17" s="22"/>
      <c r="T17" s="22">
        <v>0.42298388775024198</v>
      </c>
      <c r="U17" s="22">
        <v>0.35586786192279102</v>
      </c>
      <c r="V17" s="22">
        <v>0.358326843185579</v>
      </c>
      <c r="W17" s="22">
        <v>0.32817900445700499</v>
      </c>
      <c r="X17" s="22"/>
      <c r="Y17" s="22">
        <v>0.35834743713925998</v>
      </c>
      <c r="Z17" s="22">
        <v>0.38563348975095002</v>
      </c>
      <c r="AA17" s="22">
        <v>0.327867557947565</v>
      </c>
      <c r="AB17" s="22">
        <v>0.30917288038386898</v>
      </c>
      <c r="AC17" s="22">
        <v>0.37617069911377099</v>
      </c>
      <c r="AD17" s="22">
        <v>0.33944750547222602</v>
      </c>
      <c r="AE17" s="22"/>
      <c r="AF17" s="22">
        <v>0.37765805908064798</v>
      </c>
      <c r="AG17" s="22">
        <v>0.34216242948617498</v>
      </c>
      <c r="AH17" s="22"/>
      <c r="AI17" s="22">
        <v>0.14168979596588799</v>
      </c>
      <c r="AJ17" s="22">
        <v>0.28658504730773998</v>
      </c>
      <c r="AK17" s="22">
        <v>0.41237196492393202</v>
      </c>
      <c r="AL17" s="22">
        <v>0.41151541082849802</v>
      </c>
      <c r="AM17" s="22">
        <v>0.38194496707402698</v>
      </c>
      <c r="AN17" s="22">
        <v>0.43729291897489603</v>
      </c>
      <c r="AO17" s="22">
        <v>0.55091208397844105</v>
      </c>
      <c r="AP17" s="22"/>
      <c r="AQ17" s="22">
        <v>0.48319683842435202</v>
      </c>
      <c r="AR17" s="22">
        <v>0.260427482445513</v>
      </c>
      <c r="AS17" s="22"/>
      <c r="AT17" s="22">
        <v>0.54468621842516696</v>
      </c>
      <c r="AU17" s="22">
        <v>0.31227636153121902</v>
      </c>
      <c r="AV17" s="22">
        <v>0.32015576980601201</v>
      </c>
      <c r="AW17" s="22"/>
      <c r="AX17" s="22">
        <v>0.38815545908620702</v>
      </c>
      <c r="AY17" s="22">
        <v>0.35199346486852201</v>
      </c>
      <c r="AZ17" s="22"/>
      <c r="BA17" s="22">
        <v>0.364864473159769</v>
      </c>
      <c r="BB17" s="22">
        <v>0.394651580630349</v>
      </c>
      <c r="BC17" s="22">
        <v>0.46373379919600899</v>
      </c>
      <c r="BD17" s="22">
        <v>0.364416139101227</v>
      </c>
      <c r="BE17" s="22">
        <v>0.146469804189368</v>
      </c>
      <c r="BF17" s="22"/>
      <c r="BG17" s="22">
        <v>0.38770281364110099</v>
      </c>
      <c r="BH17" s="22">
        <v>0.20167173694264001</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333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110</v>
      </c>
      <c r="C9" s="17">
        <v>8.4961248980306395E-2</v>
      </c>
      <c r="D9" s="17">
        <v>0.108840899912511</v>
      </c>
      <c r="E9" s="17">
        <v>6.2247877730538401E-2</v>
      </c>
      <c r="F9" s="17"/>
      <c r="G9" s="17">
        <v>0.154492792925399</v>
      </c>
      <c r="H9" s="17">
        <v>0.109472742672604</v>
      </c>
      <c r="I9" s="17">
        <v>0.164573678422096</v>
      </c>
      <c r="J9" s="17">
        <v>6.1476603691397798E-2</v>
      </c>
      <c r="K9" s="17">
        <v>2.96168201072988E-2</v>
      </c>
      <c r="L9" s="17">
        <v>2.2649711545297199E-2</v>
      </c>
      <c r="M9" s="17"/>
      <c r="N9" s="17">
        <v>7.8471225585484805E-2</v>
      </c>
      <c r="O9" s="17">
        <v>7.1812086544872006E-2</v>
      </c>
      <c r="P9" s="17">
        <v>8.2746875231162101E-2</v>
      </c>
      <c r="Q9" s="17">
        <v>0.102492153280913</v>
      </c>
      <c r="R9" s="17">
        <v>0.1285303797996</v>
      </c>
      <c r="S9" s="17"/>
      <c r="T9" s="17">
        <v>7.8039787933958299E-2</v>
      </c>
      <c r="U9" s="17">
        <v>6.7522647824051304E-2</v>
      </c>
      <c r="V9" s="17">
        <v>9.2325612842556706E-2</v>
      </c>
      <c r="W9" s="17">
        <v>9.3298566926916904E-2</v>
      </c>
      <c r="X9" s="17"/>
      <c r="Y9" s="17">
        <v>0.14572084156013501</v>
      </c>
      <c r="Z9" s="17">
        <v>6.06090443979444E-2</v>
      </c>
      <c r="AA9" s="17">
        <v>0.105172777833131</v>
      </c>
      <c r="AB9" s="17">
        <v>2.65271886750332E-2</v>
      </c>
      <c r="AC9" s="17">
        <v>0</v>
      </c>
      <c r="AD9" s="17">
        <v>4.5743729326624599E-2</v>
      </c>
      <c r="AE9" s="17"/>
      <c r="AF9" s="17">
        <v>9.3681559658355396E-2</v>
      </c>
      <c r="AG9" s="17">
        <v>7.4232074200809905E-2</v>
      </c>
      <c r="AH9" s="17"/>
      <c r="AI9" s="17">
        <v>2.67712488391397E-2</v>
      </c>
      <c r="AJ9" s="17">
        <v>9.7551243827148401E-2</v>
      </c>
      <c r="AK9" s="17">
        <v>6.5346691259509301E-2</v>
      </c>
      <c r="AL9" s="17">
        <v>4.7023266457663498E-2</v>
      </c>
      <c r="AM9" s="17">
        <v>9.3253189912443704E-2</v>
      </c>
      <c r="AN9" s="17">
        <v>0.15833135439526</v>
      </c>
      <c r="AO9" s="17">
        <v>9.2046197221741996E-2</v>
      </c>
      <c r="AP9" s="17"/>
      <c r="AQ9" s="17">
        <v>8.6767097605064999E-2</v>
      </c>
      <c r="AR9" s="17">
        <v>0.10089314213796501</v>
      </c>
      <c r="AS9" s="17"/>
      <c r="AT9" s="17">
        <v>6.5095640863826701E-2</v>
      </c>
      <c r="AU9" s="17">
        <v>4.5244521667811101E-2</v>
      </c>
      <c r="AV9" s="17">
        <v>0.16092543814229099</v>
      </c>
      <c r="AW9" s="17"/>
      <c r="AX9" s="17">
        <v>7.4957275797463196E-2</v>
      </c>
      <c r="AY9" s="17">
        <v>8.85748917200464E-2</v>
      </c>
      <c r="AZ9" s="17"/>
      <c r="BA9" s="17">
        <v>0.21739315173627699</v>
      </c>
      <c r="BB9" s="17">
        <v>6.5079229901747304E-2</v>
      </c>
      <c r="BC9" s="17">
        <v>6.7779387379025696E-2</v>
      </c>
      <c r="BD9" s="17">
        <v>0.21075016200772101</v>
      </c>
      <c r="BE9" s="17">
        <v>6.7531488482287905E-2</v>
      </c>
      <c r="BF9" s="17"/>
      <c r="BG9" s="17">
        <v>0.100611177845738</v>
      </c>
      <c r="BH9" s="17">
        <v>0.10380623285071799</v>
      </c>
    </row>
    <row r="10" spans="2:60" x14ac:dyDescent="0.35">
      <c r="B10" s="18" t="s">
        <v>111</v>
      </c>
      <c r="C10" s="17">
        <v>0.24435189473016</v>
      </c>
      <c r="D10" s="17">
        <v>0.24735649108476099</v>
      </c>
      <c r="E10" s="17">
        <v>0.24335471994668301</v>
      </c>
      <c r="F10" s="17"/>
      <c r="G10" s="17">
        <v>0.300820787770054</v>
      </c>
      <c r="H10" s="17">
        <v>0.30646430726676899</v>
      </c>
      <c r="I10" s="17">
        <v>0.20745040656861299</v>
      </c>
      <c r="J10" s="17">
        <v>0.24201917340722101</v>
      </c>
      <c r="K10" s="17">
        <v>0.217577686154422</v>
      </c>
      <c r="L10" s="17">
        <v>0.21065337506314999</v>
      </c>
      <c r="M10" s="17"/>
      <c r="N10" s="17">
        <v>0.224082407892749</v>
      </c>
      <c r="O10" s="17">
        <v>0.231476862033789</v>
      </c>
      <c r="P10" s="17">
        <v>0.24747001408122801</v>
      </c>
      <c r="Q10" s="17">
        <v>0.302809000908771</v>
      </c>
      <c r="R10" s="17">
        <v>0.259326415871518</v>
      </c>
      <c r="S10" s="17"/>
      <c r="T10" s="17">
        <v>0.24782136892328299</v>
      </c>
      <c r="U10" s="17">
        <v>0.22917322959559799</v>
      </c>
      <c r="V10" s="17">
        <v>0.224151392657545</v>
      </c>
      <c r="W10" s="17">
        <v>0.28727401109900902</v>
      </c>
      <c r="X10" s="17"/>
      <c r="Y10" s="17">
        <v>0.262389214159444</v>
      </c>
      <c r="Z10" s="17">
        <v>0.25952693641289398</v>
      </c>
      <c r="AA10" s="17">
        <v>0.24987194094769</v>
      </c>
      <c r="AB10" s="17">
        <v>0.222584197022512</v>
      </c>
      <c r="AC10" s="17">
        <v>0.120131743634664</v>
      </c>
      <c r="AD10" s="17">
        <v>0.166166566163815</v>
      </c>
      <c r="AE10" s="17"/>
      <c r="AF10" s="17">
        <v>0.258019709392105</v>
      </c>
      <c r="AG10" s="17">
        <v>0.22732822709258099</v>
      </c>
      <c r="AH10" s="17"/>
      <c r="AI10" s="17">
        <v>0.21195657683226199</v>
      </c>
      <c r="AJ10" s="17">
        <v>0.22686165533526201</v>
      </c>
      <c r="AK10" s="17">
        <v>0.21514456974371399</v>
      </c>
      <c r="AL10" s="17">
        <v>0.24892100626001701</v>
      </c>
      <c r="AM10" s="17">
        <v>0.29435380622720397</v>
      </c>
      <c r="AN10" s="17">
        <v>0.25862887544676999</v>
      </c>
      <c r="AO10" s="17">
        <v>0.17821377335407501</v>
      </c>
      <c r="AP10" s="17"/>
      <c r="AQ10" s="17">
        <v>0.24726396635251199</v>
      </c>
      <c r="AR10" s="17">
        <v>0.25773277782189802</v>
      </c>
      <c r="AS10" s="17"/>
      <c r="AT10" s="17">
        <v>0.23332072946384699</v>
      </c>
      <c r="AU10" s="17">
        <v>0.24001985960459199</v>
      </c>
      <c r="AV10" s="17">
        <v>0.264691060227149</v>
      </c>
      <c r="AW10" s="17"/>
      <c r="AX10" s="17">
        <v>0.24658517064641999</v>
      </c>
      <c r="AY10" s="17">
        <v>0.24354518911898601</v>
      </c>
      <c r="AZ10" s="17"/>
      <c r="BA10" s="17">
        <v>0.20367411739296001</v>
      </c>
      <c r="BB10" s="17">
        <v>0.25561853629961401</v>
      </c>
      <c r="BC10" s="17">
        <v>0.27279564875836099</v>
      </c>
      <c r="BD10" s="17">
        <v>0.31281323045887799</v>
      </c>
      <c r="BE10" s="17">
        <v>0.20275251391857799</v>
      </c>
      <c r="BF10" s="17"/>
      <c r="BG10" s="17">
        <v>0.24350088896743399</v>
      </c>
      <c r="BH10" s="17">
        <v>0.23062893714768001</v>
      </c>
    </row>
    <row r="11" spans="2:60" x14ac:dyDescent="0.35">
      <c r="B11" s="18" t="s">
        <v>112</v>
      </c>
      <c r="C11" s="17">
        <v>0.39485197084686702</v>
      </c>
      <c r="D11" s="17">
        <v>0.372703342161051</v>
      </c>
      <c r="E11" s="17">
        <v>0.41594957086371198</v>
      </c>
      <c r="F11" s="17"/>
      <c r="G11" s="17">
        <v>0.30299076752320098</v>
      </c>
      <c r="H11" s="17">
        <v>0.31434935964772098</v>
      </c>
      <c r="I11" s="17">
        <v>0.37545711514520103</v>
      </c>
      <c r="J11" s="17">
        <v>0.39587605062258302</v>
      </c>
      <c r="K11" s="17">
        <v>0.445704244777336</v>
      </c>
      <c r="L11" s="17">
        <v>0.49096659024445499</v>
      </c>
      <c r="M11" s="17"/>
      <c r="N11" s="17">
        <v>0.35681992439639698</v>
      </c>
      <c r="O11" s="17">
        <v>0.40682996383761799</v>
      </c>
      <c r="P11" s="17">
        <v>0.417754428203851</v>
      </c>
      <c r="Q11" s="17">
        <v>0.42278841287263702</v>
      </c>
      <c r="R11" s="17">
        <v>0.368733171565158</v>
      </c>
      <c r="S11" s="17"/>
      <c r="T11" s="17">
        <v>0.39843808518537999</v>
      </c>
      <c r="U11" s="17">
        <v>0.42102644465508499</v>
      </c>
      <c r="V11" s="17">
        <v>0.394185813896334</v>
      </c>
      <c r="W11" s="17">
        <v>0.370614502770786</v>
      </c>
      <c r="X11" s="17"/>
      <c r="Y11" s="17">
        <v>0.330679464284034</v>
      </c>
      <c r="Z11" s="17">
        <v>0.42308603232957698</v>
      </c>
      <c r="AA11" s="17">
        <v>0.37237386775301501</v>
      </c>
      <c r="AB11" s="17">
        <v>0.42568589399119899</v>
      </c>
      <c r="AC11" s="17">
        <v>0.46395191042744799</v>
      </c>
      <c r="AD11" s="17">
        <v>0.45479563675576101</v>
      </c>
      <c r="AE11" s="17"/>
      <c r="AF11" s="17">
        <v>0.41338765258698601</v>
      </c>
      <c r="AG11" s="17">
        <v>0.37062222245081899</v>
      </c>
      <c r="AH11" s="17"/>
      <c r="AI11" s="17">
        <v>0.34013909743508403</v>
      </c>
      <c r="AJ11" s="17">
        <v>0.389419006677026</v>
      </c>
      <c r="AK11" s="17">
        <v>0.44233663183747102</v>
      </c>
      <c r="AL11" s="17">
        <v>0.42484592602295801</v>
      </c>
      <c r="AM11" s="17">
        <v>0.35911778381071002</v>
      </c>
      <c r="AN11" s="17">
        <v>0.37796494214473803</v>
      </c>
      <c r="AO11" s="17">
        <v>0.48468133776828698</v>
      </c>
      <c r="AP11" s="17"/>
      <c r="AQ11" s="17">
        <v>0.40847755870651298</v>
      </c>
      <c r="AR11" s="17">
        <v>0.39646688478257203</v>
      </c>
      <c r="AS11" s="17"/>
      <c r="AT11" s="17">
        <v>0.40609957545798098</v>
      </c>
      <c r="AU11" s="17">
        <v>0.43310690917141098</v>
      </c>
      <c r="AV11" s="17">
        <v>0.35395056615616999</v>
      </c>
      <c r="AW11" s="17"/>
      <c r="AX11" s="17">
        <v>0.41702694014069902</v>
      </c>
      <c r="AY11" s="17">
        <v>0.38684191171055898</v>
      </c>
      <c r="AZ11" s="17"/>
      <c r="BA11" s="17">
        <v>0.329648981094469</v>
      </c>
      <c r="BB11" s="17">
        <v>0.402903832033288</v>
      </c>
      <c r="BC11" s="17">
        <v>0.43367269079058801</v>
      </c>
      <c r="BD11" s="17">
        <v>0.29067404061269497</v>
      </c>
      <c r="BE11" s="17">
        <v>0.39270048634420002</v>
      </c>
      <c r="BF11" s="17"/>
      <c r="BG11" s="17">
        <v>0.38581486525433101</v>
      </c>
      <c r="BH11" s="17">
        <v>0.36685900110608499</v>
      </c>
    </row>
    <row r="12" spans="2:60" x14ac:dyDescent="0.35">
      <c r="B12" s="18" t="s">
        <v>113</v>
      </c>
      <c r="C12" s="17">
        <v>0.19725321130587101</v>
      </c>
      <c r="D12" s="17">
        <v>0.20381928360323801</v>
      </c>
      <c r="E12" s="17">
        <v>0.18979297441547399</v>
      </c>
      <c r="F12" s="17"/>
      <c r="G12" s="17">
        <v>0.158922714184279</v>
      </c>
      <c r="H12" s="17">
        <v>0.19480394671405599</v>
      </c>
      <c r="I12" s="17">
        <v>0.18802028525872999</v>
      </c>
      <c r="J12" s="17">
        <v>0.195028573574312</v>
      </c>
      <c r="K12" s="17">
        <v>0.209334972575905</v>
      </c>
      <c r="L12" s="17">
        <v>0.220885061159906</v>
      </c>
      <c r="M12" s="17"/>
      <c r="N12" s="17">
        <v>0.21577867888542501</v>
      </c>
      <c r="O12" s="17">
        <v>0.20057230752789401</v>
      </c>
      <c r="P12" s="17">
        <v>0.20140628170430799</v>
      </c>
      <c r="Q12" s="17">
        <v>0.151728819177084</v>
      </c>
      <c r="R12" s="17">
        <v>0.18571046821107101</v>
      </c>
      <c r="S12" s="17"/>
      <c r="T12" s="17">
        <v>0.19990224263367201</v>
      </c>
      <c r="U12" s="17">
        <v>0.22351310044530301</v>
      </c>
      <c r="V12" s="17">
        <v>0.191241393225239</v>
      </c>
      <c r="W12" s="17">
        <v>0.18212528198616601</v>
      </c>
      <c r="X12" s="17"/>
      <c r="Y12" s="17">
        <v>0.18348277799061599</v>
      </c>
      <c r="Z12" s="17">
        <v>0.185332499180237</v>
      </c>
      <c r="AA12" s="17">
        <v>0.21913512260254001</v>
      </c>
      <c r="AB12" s="17">
        <v>0.22738715369451401</v>
      </c>
      <c r="AC12" s="17">
        <v>0.41591634593788701</v>
      </c>
      <c r="AD12" s="17">
        <v>0.22831293849908199</v>
      </c>
      <c r="AE12" s="17"/>
      <c r="AF12" s="17">
        <v>0.169753816275935</v>
      </c>
      <c r="AG12" s="17">
        <v>0.234700230668035</v>
      </c>
      <c r="AH12" s="17"/>
      <c r="AI12" s="17">
        <v>0.199095891447131</v>
      </c>
      <c r="AJ12" s="17">
        <v>0.19793798792353001</v>
      </c>
      <c r="AK12" s="17">
        <v>0.207644789488906</v>
      </c>
      <c r="AL12" s="17">
        <v>0.23009502160528</v>
      </c>
      <c r="AM12" s="17">
        <v>0.195442805627633</v>
      </c>
      <c r="AN12" s="17">
        <v>0.14047798545013601</v>
      </c>
      <c r="AO12" s="17">
        <v>0.18456632010476501</v>
      </c>
      <c r="AP12" s="17"/>
      <c r="AQ12" s="17">
        <v>0.200239390102329</v>
      </c>
      <c r="AR12" s="17">
        <v>0.173254627337842</v>
      </c>
      <c r="AS12" s="17"/>
      <c r="AT12" s="17">
        <v>0.257018650387349</v>
      </c>
      <c r="AU12" s="17">
        <v>0.19749951234027099</v>
      </c>
      <c r="AV12" s="17">
        <v>0.15901657145353201</v>
      </c>
      <c r="AW12" s="17"/>
      <c r="AX12" s="17">
        <v>0.19472134130832999</v>
      </c>
      <c r="AY12" s="17">
        <v>0.198167775296334</v>
      </c>
      <c r="AZ12" s="17"/>
      <c r="BA12" s="17">
        <v>0.187867632775815</v>
      </c>
      <c r="BB12" s="17">
        <v>0.244333252734591</v>
      </c>
      <c r="BC12" s="17">
        <v>0.17065635545110799</v>
      </c>
      <c r="BD12" s="17">
        <v>0.127846511147609</v>
      </c>
      <c r="BE12" s="17">
        <v>0.22005633703480301</v>
      </c>
      <c r="BF12" s="17"/>
      <c r="BG12" s="17">
        <v>0.231160894982684</v>
      </c>
      <c r="BH12" s="17">
        <v>0.19670122711806901</v>
      </c>
    </row>
    <row r="13" spans="2:60" x14ac:dyDescent="0.35">
      <c r="B13" s="18" t="s">
        <v>114</v>
      </c>
      <c r="C13" s="19">
        <v>7.8581674136795801E-2</v>
      </c>
      <c r="D13" s="19">
        <v>6.7279983238437702E-2</v>
      </c>
      <c r="E13" s="19">
        <v>8.86548570435928E-2</v>
      </c>
      <c r="F13" s="19"/>
      <c r="G13" s="19">
        <v>8.2772937597066498E-2</v>
      </c>
      <c r="H13" s="19">
        <v>7.4909643698850004E-2</v>
      </c>
      <c r="I13" s="19">
        <v>6.44985146053592E-2</v>
      </c>
      <c r="J13" s="19">
        <v>0.105599598704486</v>
      </c>
      <c r="K13" s="19">
        <v>9.7766276385038695E-2</v>
      </c>
      <c r="L13" s="19">
        <v>5.4845261987191599E-2</v>
      </c>
      <c r="M13" s="19"/>
      <c r="N13" s="19">
        <v>0.12484776323994499</v>
      </c>
      <c r="O13" s="19">
        <v>8.9308780055827E-2</v>
      </c>
      <c r="P13" s="19">
        <v>5.0622400779450703E-2</v>
      </c>
      <c r="Q13" s="19">
        <v>2.0181613760596E-2</v>
      </c>
      <c r="R13" s="19">
        <v>5.7699564552654202E-2</v>
      </c>
      <c r="S13" s="19"/>
      <c r="T13" s="19">
        <v>7.5798515323705601E-2</v>
      </c>
      <c r="U13" s="19">
        <v>5.8764577479962297E-2</v>
      </c>
      <c r="V13" s="19">
        <v>9.8095787378325999E-2</v>
      </c>
      <c r="W13" s="19">
        <v>6.6687637217121898E-2</v>
      </c>
      <c r="X13" s="19"/>
      <c r="Y13" s="19">
        <v>7.7727702005771004E-2</v>
      </c>
      <c r="Z13" s="19">
        <v>7.1445487679347594E-2</v>
      </c>
      <c r="AA13" s="19">
        <v>5.3446290863623701E-2</v>
      </c>
      <c r="AB13" s="19">
        <v>9.78155666167419E-2</v>
      </c>
      <c r="AC13" s="19">
        <v>0</v>
      </c>
      <c r="AD13" s="19">
        <v>0.104981129254718</v>
      </c>
      <c r="AE13" s="19"/>
      <c r="AF13" s="19">
        <v>6.5157262086618206E-2</v>
      </c>
      <c r="AG13" s="19">
        <v>9.3117245587754693E-2</v>
      </c>
      <c r="AH13" s="19"/>
      <c r="AI13" s="19">
        <v>0.22203718544638301</v>
      </c>
      <c r="AJ13" s="19">
        <v>8.8230106237034103E-2</v>
      </c>
      <c r="AK13" s="19">
        <v>6.9527317670400393E-2</v>
      </c>
      <c r="AL13" s="19">
        <v>4.9114779654080898E-2</v>
      </c>
      <c r="AM13" s="19">
        <v>5.78324144220091E-2</v>
      </c>
      <c r="AN13" s="19">
        <v>6.4596842563095697E-2</v>
      </c>
      <c r="AO13" s="19">
        <v>6.0492371551131401E-2</v>
      </c>
      <c r="AP13" s="19"/>
      <c r="AQ13" s="19">
        <v>5.7251987233581901E-2</v>
      </c>
      <c r="AR13" s="19">
        <v>7.1652567919723006E-2</v>
      </c>
      <c r="AS13" s="19"/>
      <c r="AT13" s="19">
        <v>3.84654038269958E-2</v>
      </c>
      <c r="AU13" s="19">
        <v>8.4129197215914803E-2</v>
      </c>
      <c r="AV13" s="19">
        <v>6.1416364020858899E-2</v>
      </c>
      <c r="AW13" s="19"/>
      <c r="AX13" s="19">
        <v>6.6709272107087797E-2</v>
      </c>
      <c r="AY13" s="19">
        <v>8.2870232154075005E-2</v>
      </c>
      <c r="AZ13" s="19"/>
      <c r="BA13" s="19">
        <v>6.1416117000479199E-2</v>
      </c>
      <c r="BB13" s="19">
        <v>3.2065149030759299E-2</v>
      </c>
      <c r="BC13" s="19">
        <v>5.5095917620917E-2</v>
      </c>
      <c r="BD13" s="19">
        <v>5.7916055773096498E-2</v>
      </c>
      <c r="BE13" s="19">
        <v>0.116959174220132</v>
      </c>
      <c r="BF13" s="19"/>
      <c r="BG13" s="19">
        <v>3.8912172949812397E-2</v>
      </c>
      <c r="BH13" s="19">
        <v>0.102004601777448</v>
      </c>
    </row>
    <row r="14" spans="2:60" x14ac:dyDescent="0.35">
      <c r="B14" s="16"/>
      <c r="G14" s="25">
        <f>SUM(G9:G10)</f>
        <v>0.45531358069545302</v>
      </c>
      <c r="H14" s="25">
        <f t="shared" ref="H14:L14" si="0">SUM(H9:H10)</f>
        <v>0.41593704993937297</v>
      </c>
      <c r="I14" s="25">
        <f t="shared" si="0"/>
        <v>0.37202408499070899</v>
      </c>
      <c r="J14" s="25">
        <f t="shared" si="0"/>
        <v>0.3034957770986188</v>
      </c>
      <c r="K14" s="25">
        <f t="shared" si="0"/>
        <v>0.24719450626172079</v>
      </c>
      <c r="L14" s="25">
        <f t="shared" si="0"/>
        <v>0.23330308660844717</v>
      </c>
    </row>
    <row r="15" spans="2:60" x14ac:dyDescent="0.35">
      <c r="B15" t="s">
        <v>98</v>
      </c>
      <c r="G15" s="25">
        <f>SUM(G11:G12)</f>
        <v>0.46191348170747998</v>
      </c>
      <c r="H15" s="25">
        <f t="shared" ref="H15:L15" si="1">SUM(H11:H12)</f>
        <v>0.50915330636177702</v>
      </c>
      <c r="I15" s="25">
        <f t="shared" si="1"/>
        <v>0.56347740040393102</v>
      </c>
      <c r="J15" s="25">
        <f t="shared" si="1"/>
        <v>0.59090462419689505</v>
      </c>
      <c r="K15" s="25">
        <f t="shared" si="1"/>
        <v>0.655039217353241</v>
      </c>
      <c r="L15" s="25">
        <f t="shared" si="1"/>
        <v>0.71185165140436102</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H2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346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29" x14ac:dyDescent="0.35">
      <c r="B9" s="18" t="s">
        <v>334</v>
      </c>
      <c r="C9" s="17">
        <v>0.58586178022242996</v>
      </c>
      <c r="D9" s="17">
        <v>0.53786279895793698</v>
      </c>
      <c r="E9" s="17">
        <v>0.63364892284871299</v>
      </c>
      <c r="F9" s="17"/>
      <c r="G9" s="17">
        <v>0.48842351031493397</v>
      </c>
      <c r="H9" s="17">
        <v>0.50130563948601903</v>
      </c>
      <c r="I9" s="17">
        <v>0.57063138270142599</v>
      </c>
      <c r="J9" s="17">
        <v>0.56369266945545404</v>
      </c>
      <c r="K9" s="17">
        <v>0.656717601665467</v>
      </c>
      <c r="L9" s="17">
        <v>0.68714265117364604</v>
      </c>
      <c r="M9" s="17"/>
      <c r="N9" s="17">
        <v>0.57106764119041598</v>
      </c>
      <c r="O9" s="17">
        <v>0.60368401902345203</v>
      </c>
      <c r="P9" s="17">
        <v>0.58931028095170102</v>
      </c>
      <c r="Q9" s="17">
        <v>0.59223033841023198</v>
      </c>
      <c r="R9" s="17">
        <v>0.55482310970581505</v>
      </c>
      <c r="S9" s="17"/>
      <c r="T9" s="17">
        <v>0.59076594307959196</v>
      </c>
      <c r="U9" s="17">
        <v>0.61030016241435403</v>
      </c>
      <c r="V9" s="17">
        <v>0.58691713573676596</v>
      </c>
      <c r="W9" s="17">
        <v>0.55945448977460999</v>
      </c>
      <c r="X9" s="17"/>
      <c r="Y9" s="17">
        <v>0.558299332845823</v>
      </c>
      <c r="Z9" s="17">
        <v>0.61158697504589199</v>
      </c>
      <c r="AA9" s="17">
        <v>0.44573132232405299</v>
      </c>
      <c r="AB9" s="17">
        <v>0.60088647841320197</v>
      </c>
      <c r="AC9" s="17">
        <v>0.71782282203187198</v>
      </c>
      <c r="AD9" s="17">
        <v>0.59724434831037898</v>
      </c>
      <c r="AE9" s="17"/>
      <c r="AF9" s="17">
        <v>0.60279070116385403</v>
      </c>
      <c r="AG9" s="17">
        <v>0.56233847571932405</v>
      </c>
      <c r="AH9" s="17"/>
      <c r="AI9" s="17">
        <v>0.51453959914273795</v>
      </c>
      <c r="AJ9" s="17">
        <v>0.57032614473375898</v>
      </c>
      <c r="AK9" s="17">
        <v>0.66536869711237401</v>
      </c>
      <c r="AL9" s="17">
        <v>0.60574802975729702</v>
      </c>
      <c r="AM9" s="17">
        <v>0.56980600732981901</v>
      </c>
      <c r="AN9" s="17">
        <v>0.52881206098369005</v>
      </c>
      <c r="AO9" s="17">
        <v>0.577688587347988</v>
      </c>
      <c r="AP9" s="17"/>
      <c r="AQ9" s="17">
        <v>0.62384666023489699</v>
      </c>
      <c r="AR9" s="17">
        <v>0.52701895055380799</v>
      </c>
      <c r="AS9" s="17"/>
      <c r="AT9" s="17">
        <v>0.64310322270625897</v>
      </c>
      <c r="AU9" s="17">
        <v>0.61910808235155201</v>
      </c>
      <c r="AV9" s="17">
        <v>0.50784588620355897</v>
      </c>
      <c r="AW9" s="17"/>
      <c r="AX9" s="17">
        <v>0.61293682481108203</v>
      </c>
      <c r="AY9" s="17">
        <v>0.57608171219168902</v>
      </c>
      <c r="AZ9" s="17"/>
      <c r="BA9" s="17">
        <v>0.47864316194489998</v>
      </c>
      <c r="BB9" s="17">
        <v>0.67081769439959305</v>
      </c>
      <c r="BC9" s="17">
        <v>0.653457803380602</v>
      </c>
      <c r="BD9" s="17">
        <v>0.51602285905421097</v>
      </c>
      <c r="BE9" s="17">
        <v>0.41740635303462997</v>
      </c>
      <c r="BF9" s="17"/>
      <c r="BG9" s="17">
        <v>0.62598702231724102</v>
      </c>
      <c r="BH9" s="17">
        <v>0.44238416115357398</v>
      </c>
    </row>
    <row r="10" spans="2:60" ht="29" x14ac:dyDescent="0.35">
      <c r="B10" s="18" t="s">
        <v>335</v>
      </c>
      <c r="C10" s="17">
        <v>0.44089723111673901</v>
      </c>
      <c r="D10" s="17">
        <v>0.41932510269701101</v>
      </c>
      <c r="E10" s="17">
        <v>0.46351376440547698</v>
      </c>
      <c r="F10" s="17"/>
      <c r="G10" s="17">
        <v>0.34415837518669101</v>
      </c>
      <c r="H10" s="17">
        <v>0.40195721625008901</v>
      </c>
      <c r="I10" s="17">
        <v>0.43580370349740499</v>
      </c>
      <c r="J10" s="17">
        <v>0.41632657078796897</v>
      </c>
      <c r="K10" s="17">
        <v>0.435030164153552</v>
      </c>
      <c r="L10" s="17">
        <v>0.55713732176126496</v>
      </c>
      <c r="M10" s="17"/>
      <c r="N10" s="17">
        <v>0.443289393133874</v>
      </c>
      <c r="O10" s="17">
        <v>0.440248114455357</v>
      </c>
      <c r="P10" s="17">
        <v>0.42868196988788898</v>
      </c>
      <c r="Q10" s="17">
        <v>0.44607134376516699</v>
      </c>
      <c r="R10" s="17">
        <v>0.46302602405474103</v>
      </c>
      <c r="S10" s="17"/>
      <c r="T10" s="17">
        <v>0.44109305442789698</v>
      </c>
      <c r="U10" s="17">
        <v>0.46469297452603398</v>
      </c>
      <c r="V10" s="17">
        <v>0.43125439220857598</v>
      </c>
      <c r="W10" s="17">
        <v>0.43543909133111902</v>
      </c>
      <c r="X10" s="17"/>
      <c r="Y10" s="17">
        <v>0.39380728199467302</v>
      </c>
      <c r="Z10" s="17">
        <v>0.47336407066367397</v>
      </c>
      <c r="AA10" s="17">
        <v>0.40909302047481899</v>
      </c>
      <c r="AB10" s="17">
        <v>0.44954875573883502</v>
      </c>
      <c r="AC10" s="17">
        <v>0.66401964948524195</v>
      </c>
      <c r="AD10" s="17">
        <v>0.44613108949449498</v>
      </c>
      <c r="AE10" s="17"/>
      <c r="AF10" s="17">
        <v>0.46217948044998503</v>
      </c>
      <c r="AG10" s="17">
        <v>0.41736864228774101</v>
      </c>
      <c r="AH10" s="17"/>
      <c r="AI10" s="17">
        <v>0.415594008240949</v>
      </c>
      <c r="AJ10" s="17">
        <v>0.39006405039174702</v>
      </c>
      <c r="AK10" s="17">
        <v>0.465999803731111</v>
      </c>
      <c r="AL10" s="17">
        <v>0.43642391143772802</v>
      </c>
      <c r="AM10" s="17">
        <v>0.45599408890870902</v>
      </c>
      <c r="AN10" s="17">
        <v>0.46800015534334299</v>
      </c>
      <c r="AO10" s="17">
        <v>0.55858419175068097</v>
      </c>
      <c r="AP10" s="17"/>
      <c r="AQ10" s="17">
        <v>0.52161703258696401</v>
      </c>
      <c r="AR10" s="17">
        <v>0.37466223935107901</v>
      </c>
      <c r="AS10" s="17"/>
      <c r="AT10" s="17">
        <v>0.54202971005588496</v>
      </c>
      <c r="AU10" s="17">
        <v>0.47415105054868001</v>
      </c>
      <c r="AV10" s="17">
        <v>0.33857213370190198</v>
      </c>
      <c r="AW10" s="17"/>
      <c r="AX10" s="17">
        <v>0.472060616070199</v>
      </c>
      <c r="AY10" s="17">
        <v>0.42964036969532698</v>
      </c>
      <c r="AZ10" s="17"/>
      <c r="BA10" s="17">
        <v>0.40047421219475099</v>
      </c>
      <c r="BB10" s="17">
        <v>0.497588330088932</v>
      </c>
      <c r="BC10" s="17">
        <v>0.53921491371993202</v>
      </c>
      <c r="BD10" s="17">
        <v>0.358104767709719</v>
      </c>
      <c r="BE10" s="17">
        <v>0.217635686678635</v>
      </c>
      <c r="BF10" s="17"/>
      <c r="BG10" s="17">
        <v>0.47493344903747198</v>
      </c>
      <c r="BH10" s="17">
        <v>0.25321400814078598</v>
      </c>
    </row>
    <row r="11" spans="2:60" x14ac:dyDescent="0.35">
      <c r="B11" s="18" t="s">
        <v>336</v>
      </c>
      <c r="C11" s="17">
        <v>0.319793666897283</v>
      </c>
      <c r="D11" s="17">
        <v>0.36374361304474301</v>
      </c>
      <c r="E11" s="17">
        <v>0.28242061196465401</v>
      </c>
      <c r="F11" s="17"/>
      <c r="G11" s="17">
        <v>0.208600180151019</v>
      </c>
      <c r="H11" s="17">
        <v>0.25228315963015202</v>
      </c>
      <c r="I11" s="17">
        <v>0.34200277341207103</v>
      </c>
      <c r="J11" s="17">
        <v>0.33088290776188101</v>
      </c>
      <c r="K11" s="17">
        <v>0.35720942335831402</v>
      </c>
      <c r="L11" s="17">
        <v>0.38623136008043202</v>
      </c>
      <c r="M11" s="17"/>
      <c r="N11" s="17">
        <v>0.28820709051113202</v>
      </c>
      <c r="O11" s="17">
        <v>0.27193083182808298</v>
      </c>
      <c r="P11" s="17">
        <v>0.34531471473063202</v>
      </c>
      <c r="Q11" s="17">
        <v>0.35359326985756501</v>
      </c>
      <c r="R11" s="17">
        <v>0.36902450403898002</v>
      </c>
      <c r="S11" s="17"/>
      <c r="T11" s="17">
        <v>0.35213315426922598</v>
      </c>
      <c r="U11" s="17">
        <v>0.311526211859187</v>
      </c>
      <c r="V11" s="17">
        <v>0.30456761528604298</v>
      </c>
      <c r="W11" s="17">
        <v>0.32828608916628199</v>
      </c>
      <c r="X11" s="17"/>
      <c r="Y11" s="17">
        <v>0.317634338419712</v>
      </c>
      <c r="Z11" s="17">
        <v>0.32765501924963703</v>
      </c>
      <c r="AA11" s="17">
        <v>0.21694256682660401</v>
      </c>
      <c r="AB11" s="17">
        <v>0.33700090286728301</v>
      </c>
      <c r="AC11" s="17">
        <v>0.382107831888436</v>
      </c>
      <c r="AD11" s="17">
        <v>0.31317960980185899</v>
      </c>
      <c r="AE11" s="17"/>
      <c r="AF11" s="17">
        <v>0.33140310704425202</v>
      </c>
      <c r="AG11" s="17">
        <v>0.30943664206932597</v>
      </c>
      <c r="AH11" s="17"/>
      <c r="AI11" s="17">
        <v>0.241102878878412</v>
      </c>
      <c r="AJ11" s="17">
        <v>0.26869343816346197</v>
      </c>
      <c r="AK11" s="17">
        <v>0.279840956453701</v>
      </c>
      <c r="AL11" s="17">
        <v>0.330200471790766</v>
      </c>
      <c r="AM11" s="17">
        <v>0.365730323256093</v>
      </c>
      <c r="AN11" s="17">
        <v>0.423956182989353</v>
      </c>
      <c r="AO11" s="17">
        <v>0.44616260756249998</v>
      </c>
      <c r="AP11" s="17"/>
      <c r="AQ11" s="17">
        <v>0.39682946194788998</v>
      </c>
      <c r="AR11" s="17">
        <v>0.27101802983872703</v>
      </c>
      <c r="AS11" s="17"/>
      <c r="AT11" s="17">
        <v>0.44509184328908102</v>
      </c>
      <c r="AU11" s="17">
        <v>0.31087973825473503</v>
      </c>
      <c r="AV11" s="17">
        <v>0.27943322343024901</v>
      </c>
      <c r="AW11" s="17"/>
      <c r="AX11" s="17">
        <v>0.33527810847362799</v>
      </c>
      <c r="AY11" s="17">
        <v>0.31420036523017603</v>
      </c>
      <c r="AZ11" s="17"/>
      <c r="BA11" s="17">
        <v>0.28128791032227701</v>
      </c>
      <c r="BB11" s="17">
        <v>0.33418979098239499</v>
      </c>
      <c r="BC11" s="17">
        <v>0.40468864656174097</v>
      </c>
      <c r="BD11" s="17">
        <v>0.232548189909008</v>
      </c>
      <c r="BE11" s="17">
        <v>0.20218954444790299</v>
      </c>
      <c r="BF11" s="17"/>
      <c r="BG11" s="17">
        <v>0.32184878599010902</v>
      </c>
      <c r="BH11" s="17">
        <v>0.209878849734464</v>
      </c>
    </row>
    <row r="12" spans="2:60" x14ac:dyDescent="0.35">
      <c r="B12" s="18" t="s">
        <v>337</v>
      </c>
      <c r="C12" s="17">
        <v>0.295542317573463</v>
      </c>
      <c r="D12" s="17">
        <v>0.31141007898881501</v>
      </c>
      <c r="E12" s="17">
        <v>0.27732113947895398</v>
      </c>
      <c r="F12" s="17"/>
      <c r="G12" s="17">
        <v>0.32809448450912498</v>
      </c>
      <c r="H12" s="17">
        <v>0.28413907016886097</v>
      </c>
      <c r="I12" s="17">
        <v>0.30611935954096098</v>
      </c>
      <c r="J12" s="17">
        <v>0.28687693058821601</v>
      </c>
      <c r="K12" s="17">
        <v>0.26916149081964502</v>
      </c>
      <c r="L12" s="17">
        <v>0.305501389320749</v>
      </c>
      <c r="M12" s="17"/>
      <c r="N12" s="17">
        <v>0.29163775781168899</v>
      </c>
      <c r="O12" s="17">
        <v>0.358291993604193</v>
      </c>
      <c r="P12" s="17">
        <v>0.25477318305732299</v>
      </c>
      <c r="Q12" s="17">
        <v>0.27615324940680303</v>
      </c>
      <c r="R12" s="17">
        <v>0.33312550807416202</v>
      </c>
      <c r="S12" s="17"/>
      <c r="T12" s="17">
        <v>0.32060522546675102</v>
      </c>
      <c r="U12" s="17">
        <v>0.28362729559592698</v>
      </c>
      <c r="V12" s="17">
        <v>0.28987510531391403</v>
      </c>
      <c r="W12" s="17">
        <v>0.29713873710824601</v>
      </c>
      <c r="X12" s="17"/>
      <c r="Y12" s="17">
        <v>0.28880441547397401</v>
      </c>
      <c r="Z12" s="17">
        <v>0.29189666924596602</v>
      </c>
      <c r="AA12" s="17">
        <v>0.29699817636612802</v>
      </c>
      <c r="AB12" s="17">
        <v>0.32355162030337198</v>
      </c>
      <c r="AC12" s="17">
        <v>0.170090095664683</v>
      </c>
      <c r="AD12" s="17">
        <v>0.31431449854348298</v>
      </c>
      <c r="AE12" s="17"/>
      <c r="AF12" s="17">
        <v>0.29537184414880102</v>
      </c>
      <c r="AG12" s="17">
        <v>0.29235815137719101</v>
      </c>
      <c r="AH12" s="17"/>
      <c r="AI12" s="17">
        <v>0.28543817671445298</v>
      </c>
      <c r="AJ12" s="17">
        <v>0.30033914037306098</v>
      </c>
      <c r="AK12" s="17">
        <v>0.331569789894953</v>
      </c>
      <c r="AL12" s="17">
        <v>0.30635498981499798</v>
      </c>
      <c r="AM12" s="17">
        <v>0.24787269371655801</v>
      </c>
      <c r="AN12" s="17">
        <v>0.324638753962183</v>
      </c>
      <c r="AO12" s="17">
        <v>0.30376245610531</v>
      </c>
      <c r="AP12" s="17"/>
      <c r="AQ12" s="17">
        <v>0.32760876379912401</v>
      </c>
      <c r="AR12" s="17">
        <v>0.24508185846376401</v>
      </c>
      <c r="AS12" s="17"/>
      <c r="AT12" s="17">
        <v>0.34563319922868702</v>
      </c>
      <c r="AU12" s="17">
        <v>0.29478373005022501</v>
      </c>
      <c r="AV12" s="17">
        <v>0.27376546948480901</v>
      </c>
      <c r="AW12" s="17"/>
      <c r="AX12" s="17">
        <v>0.30419075856449002</v>
      </c>
      <c r="AY12" s="17">
        <v>0.29241832119461397</v>
      </c>
      <c r="AZ12" s="17"/>
      <c r="BA12" s="17">
        <v>0.32199180741391797</v>
      </c>
      <c r="BB12" s="17">
        <v>0.36334818421713799</v>
      </c>
      <c r="BC12" s="17">
        <v>0.29916771969122602</v>
      </c>
      <c r="BD12" s="17">
        <v>0.247674155494123</v>
      </c>
      <c r="BE12" s="17">
        <v>0.19209218512426901</v>
      </c>
      <c r="BF12" s="17"/>
      <c r="BG12" s="17">
        <v>0.35370052620908998</v>
      </c>
      <c r="BH12" s="17">
        <v>0.20617011027906401</v>
      </c>
    </row>
    <row r="13" spans="2:60" x14ac:dyDescent="0.35">
      <c r="B13" s="18" t="s">
        <v>338</v>
      </c>
      <c r="C13" s="17">
        <v>0.18567569914597701</v>
      </c>
      <c r="D13" s="17">
        <v>0.19743070138588201</v>
      </c>
      <c r="E13" s="17">
        <v>0.175121765158394</v>
      </c>
      <c r="F13" s="17"/>
      <c r="G13" s="17">
        <v>0.21068018092141699</v>
      </c>
      <c r="H13" s="17">
        <v>0.176444072324107</v>
      </c>
      <c r="I13" s="17">
        <v>0.24547581238558899</v>
      </c>
      <c r="J13" s="17">
        <v>0.15849618988568701</v>
      </c>
      <c r="K13" s="17">
        <v>0.14016373811851901</v>
      </c>
      <c r="L13" s="17">
        <v>0.188478916603284</v>
      </c>
      <c r="M13" s="17"/>
      <c r="N13" s="17">
        <v>0.20634024029897599</v>
      </c>
      <c r="O13" s="17">
        <v>0.15419559019868101</v>
      </c>
      <c r="P13" s="17">
        <v>0.169615929081219</v>
      </c>
      <c r="Q13" s="17">
        <v>0.19272819032225799</v>
      </c>
      <c r="R13" s="17">
        <v>0.27210937275392999</v>
      </c>
      <c r="S13" s="17"/>
      <c r="T13" s="17">
        <v>0.17135108196882801</v>
      </c>
      <c r="U13" s="17">
        <v>0.180879256385586</v>
      </c>
      <c r="V13" s="17">
        <v>0.185587558239899</v>
      </c>
      <c r="W13" s="17">
        <v>0.20015470899217899</v>
      </c>
      <c r="X13" s="17"/>
      <c r="Y13" s="17">
        <v>0.20880762288292901</v>
      </c>
      <c r="Z13" s="17">
        <v>0.17897163583825401</v>
      </c>
      <c r="AA13" s="17">
        <v>0.17236205919018799</v>
      </c>
      <c r="AB13" s="17">
        <v>0.163144307997698</v>
      </c>
      <c r="AC13" s="17">
        <v>0.103704919962084</v>
      </c>
      <c r="AD13" s="17">
        <v>0.17298850518888001</v>
      </c>
      <c r="AE13" s="17"/>
      <c r="AF13" s="17">
        <v>0.170166417338317</v>
      </c>
      <c r="AG13" s="17">
        <v>0.20715194017584301</v>
      </c>
      <c r="AH13" s="17"/>
      <c r="AI13" s="17">
        <v>0.12756493489066401</v>
      </c>
      <c r="AJ13" s="17">
        <v>0.191099131354803</v>
      </c>
      <c r="AK13" s="17">
        <v>0.128739590582613</v>
      </c>
      <c r="AL13" s="17">
        <v>0.164630905007871</v>
      </c>
      <c r="AM13" s="17">
        <v>0.22621229607255999</v>
      </c>
      <c r="AN13" s="17">
        <v>0.226547855425724</v>
      </c>
      <c r="AO13" s="17">
        <v>0.27248737971391201</v>
      </c>
      <c r="AP13" s="17"/>
      <c r="AQ13" s="17">
        <v>0.21659244778973499</v>
      </c>
      <c r="AR13" s="17">
        <v>0.152611261816404</v>
      </c>
      <c r="AS13" s="17"/>
      <c r="AT13" s="17">
        <v>0.24711537856041099</v>
      </c>
      <c r="AU13" s="17">
        <v>0.19052942068748699</v>
      </c>
      <c r="AV13" s="17">
        <v>0.15171141191207599</v>
      </c>
      <c r="AW13" s="17"/>
      <c r="AX13" s="17">
        <v>0.168861430806685</v>
      </c>
      <c r="AY13" s="17">
        <v>0.19174936183956801</v>
      </c>
      <c r="AZ13" s="17"/>
      <c r="BA13" s="17">
        <v>0.190906761560965</v>
      </c>
      <c r="BB13" s="17">
        <v>0.21607282052052099</v>
      </c>
      <c r="BC13" s="17">
        <v>0.211325259721306</v>
      </c>
      <c r="BD13" s="17">
        <v>0.15277014674625</v>
      </c>
      <c r="BE13" s="17">
        <v>9.1598495240946501E-2</v>
      </c>
      <c r="BF13" s="17"/>
      <c r="BG13" s="17">
        <v>0.21020205646864501</v>
      </c>
      <c r="BH13" s="17">
        <v>0.107092187273749</v>
      </c>
    </row>
    <row r="14" spans="2:60" x14ac:dyDescent="0.35">
      <c r="B14" s="18" t="s">
        <v>339</v>
      </c>
      <c r="C14" s="17">
        <v>0.14227303177988901</v>
      </c>
      <c r="D14" s="17">
        <v>0.13234959309716399</v>
      </c>
      <c r="E14" s="17">
        <v>0.152361168204874</v>
      </c>
      <c r="F14" s="17"/>
      <c r="G14" s="17">
        <v>0.175077879833761</v>
      </c>
      <c r="H14" s="17">
        <v>0.18335226077425401</v>
      </c>
      <c r="I14" s="17">
        <v>0.179971457750319</v>
      </c>
      <c r="J14" s="17">
        <v>0.11368634604694</v>
      </c>
      <c r="K14" s="17">
        <v>0.10045009476332301</v>
      </c>
      <c r="L14" s="17">
        <v>0.11318832900239301</v>
      </c>
      <c r="M14" s="17"/>
      <c r="N14" s="17">
        <v>0.16291696578935599</v>
      </c>
      <c r="O14" s="17">
        <v>0.148142262163387</v>
      </c>
      <c r="P14" s="17">
        <v>0.14569383571738301</v>
      </c>
      <c r="Q14" s="17">
        <v>0.127336282188068</v>
      </c>
      <c r="R14" s="17">
        <v>0.101211224190996</v>
      </c>
      <c r="S14" s="17"/>
      <c r="T14" s="17">
        <v>0.14223402334556001</v>
      </c>
      <c r="U14" s="17">
        <v>0.14206939591138901</v>
      </c>
      <c r="V14" s="17">
        <v>0.14006667310306301</v>
      </c>
      <c r="W14" s="17">
        <v>0.14599367561308599</v>
      </c>
      <c r="X14" s="17"/>
      <c r="Y14" s="17">
        <v>0.158971765108437</v>
      </c>
      <c r="Z14" s="17">
        <v>0.13704924126608001</v>
      </c>
      <c r="AA14" s="17">
        <v>0.181872477135158</v>
      </c>
      <c r="AB14" s="17">
        <v>0.10985256226572999</v>
      </c>
      <c r="AC14" s="17">
        <v>9.4535031346821896E-2</v>
      </c>
      <c r="AD14" s="17">
        <v>0.13049505068056</v>
      </c>
      <c r="AE14" s="17"/>
      <c r="AF14" s="17">
        <v>0.14166762815558301</v>
      </c>
      <c r="AG14" s="17">
        <v>0.14443838328483999</v>
      </c>
      <c r="AH14" s="17"/>
      <c r="AI14" s="17">
        <v>0.142854892467841</v>
      </c>
      <c r="AJ14" s="17">
        <v>0.16682185844635899</v>
      </c>
      <c r="AK14" s="17">
        <v>0.152204994130307</v>
      </c>
      <c r="AL14" s="17">
        <v>0.120832823025183</v>
      </c>
      <c r="AM14" s="17">
        <v>0.14053751810509801</v>
      </c>
      <c r="AN14" s="17">
        <v>0.116838181167568</v>
      </c>
      <c r="AO14" s="17">
        <v>4.3683248070023002E-2</v>
      </c>
      <c r="AP14" s="17"/>
      <c r="AQ14" s="17">
        <v>0.111894282210936</v>
      </c>
      <c r="AR14" s="17">
        <v>0.16197126349277299</v>
      </c>
      <c r="AS14" s="17"/>
      <c r="AT14" s="17">
        <v>9.5254130197044595E-2</v>
      </c>
      <c r="AU14" s="17">
        <v>0.15544443409886799</v>
      </c>
      <c r="AV14" s="17">
        <v>0.15381431275753199</v>
      </c>
      <c r="AW14" s="17"/>
      <c r="AX14" s="17">
        <v>0.147213001205174</v>
      </c>
      <c r="AY14" s="17">
        <v>0.14048861229755499</v>
      </c>
      <c r="AZ14" s="17"/>
      <c r="BA14" s="17">
        <v>0.18306132020890101</v>
      </c>
      <c r="BB14" s="17">
        <v>0.16418116779103001</v>
      </c>
      <c r="BC14" s="17">
        <v>0.136579162907457</v>
      </c>
      <c r="BD14" s="17">
        <v>0.17268288848702401</v>
      </c>
      <c r="BE14" s="17">
        <v>6.8123294016785796E-2</v>
      </c>
      <c r="BF14" s="17"/>
      <c r="BG14" s="17">
        <v>0.16858554911616699</v>
      </c>
      <c r="BH14" s="17">
        <v>9.4606380805052903E-2</v>
      </c>
    </row>
    <row r="15" spans="2:60" x14ac:dyDescent="0.35">
      <c r="B15" s="18" t="s">
        <v>340</v>
      </c>
      <c r="C15" s="17">
        <v>0.129766241692822</v>
      </c>
      <c r="D15" s="17">
        <v>0.13973529719177999</v>
      </c>
      <c r="E15" s="17">
        <v>0.120863852039679</v>
      </c>
      <c r="F15" s="17"/>
      <c r="G15" s="17">
        <v>0.195509917434942</v>
      </c>
      <c r="H15" s="17">
        <v>0.20498502695840801</v>
      </c>
      <c r="I15" s="17">
        <v>0.12122826922373001</v>
      </c>
      <c r="J15" s="17">
        <v>0.14689630731582501</v>
      </c>
      <c r="K15" s="17">
        <v>6.7706731976346607E-2</v>
      </c>
      <c r="L15" s="17">
        <v>7.0314586532869899E-2</v>
      </c>
      <c r="M15" s="17"/>
      <c r="N15" s="17">
        <v>0.13271206024467599</v>
      </c>
      <c r="O15" s="17">
        <v>0.11567577618640699</v>
      </c>
      <c r="P15" s="17">
        <v>0.141812376739161</v>
      </c>
      <c r="Q15" s="17">
        <v>0.114821206160723</v>
      </c>
      <c r="R15" s="17">
        <v>0.137914730949139</v>
      </c>
      <c r="S15" s="17"/>
      <c r="T15" s="17">
        <v>0.13611935259756699</v>
      </c>
      <c r="U15" s="17">
        <v>0.106760868665708</v>
      </c>
      <c r="V15" s="17">
        <v>0.123845793387153</v>
      </c>
      <c r="W15" s="17">
        <v>0.15468903591438499</v>
      </c>
      <c r="X15" s="17"/>
      <c r="Y15" s="17">
        <v>0.14290329744744701</v>
      </c>
      <c r="Z15" s="17">
        <v>0.113490314273128</v>
      </c>
      <c r="AA15" s="17">
        <v>0.12667662441573399</v>
      </c>
      <c r="AB15" s="17">
        <v>0.13622018931253099</v>
      </c>
      <c r="AC15" s="17">
        <v>0.12728249898470301</v>
      </c>
      <c r="AD15" s="17">
        <v>0.14537545868165899</v>
      </c>
      <c r="AE15" s="17"/>
      <c r="AF15" s="17">
        <v>0.12754577760904601</v>
      </c>
      <c r="AG15" s="17">
        <v>0.13398004995400301</v>
      </c>
      <c r="AH15" s="17"/>
      <c r="AI15" s="17">
        <v>0.118281475658774</v>
      </c>
      <c r="AJ15" s="17">
        <v>0.13049954705738101</v>
      </c>
      <c r="AK15" s="17">
        <v>0.128357976494511</v>
      </c>
      <c r="AL15" s="17">
        <v>0.14325808932904699</v>
      </c>
      <c r="AM15" s="17">
        <v>0.11663732136172</v>
      </c>
      <c r="AN15" s="17">
        <v>0.152510887941256</v>
      </c>
      <c r="AO15" s="17">
        <v>0.14786231546187101</v>
      </c>
      <c r="AP15" s="17"/>
      <c r="AQ15" s="17">
        <v>0.12957955369104401</v>
      </c>
      <c r="AR15" s="17">
        <v>0.12522397659239001</v>
      </c>
      <c r="AS15" s="17"/>
      <c r="AT15" s="17">
        <v>0.101173086765191</v>
      </c>
      <c r="AU15" s="17">
        <v>0.123942737766416</v>
      </c>
      <c r="AV15" s="17">
        <v>0.156484056785509</v>
      </c>
      <c r="AW15" s="17"/>
      <c r="AX15" s="17">
        <v>0.115040397086609</v>
      </c>
      <c r="AY15" s="17">
        <v>0.13508552239012001</v>
      </c>
      <c r="AZ15" s="17"/>
      <c r="BA15" s="17">
        <v>0.161388690254502</v>
      </c>
      <c r="BB15" s="17">
        <v>0.14169883026850999</v>
      </c>
      <c r="BC15" s="17">
        <v>0.13517248625469999</v>
      </c>
      <c r="BD15" s="17">
        <v>0.13413744235738101</v>
      </c>
      <c r="BE15" s="17">
        <v>9.2740959780537896E-2</v>
      </c>
      <c r="BF15" s="17"/>
      <c r="BG15" s="17">
        <v>0.146292101005815</v>
      </c>
      <c r="BH15" s="17">
        <v>0.10322595301684601</v>
      </c>
    </row>
    <row r="16" spans="2:60" x14ac:dyDescent="0.35">
      <c r="B16" s="18" t="s">
        <v>341</v>
      </c>
      <c r="C16" s="17">
        <v>9.5605232254072497E-2</v>
      </c>
      <c r="D16" s="17">
        <v>7.4542241528769801E-2</v>
      </c>
      <c r="E16" s="17">
        <v>0.112061600728515</v>
      </c>
      <c r="F16" s="17"/>
      <c r="G16" s="17">
        <v>0.17857876787443699</v>
      </c>
      <c r="H16" s="17">
        <v>0.156916082785508</v>
      </c>
      <c r="I16" s="17">
        <v>9.1654878765894301E-2</v>
      </c>
      <c r="J16" s="17">
        <v>0.10108950920802399</v>
      </c>
      <c r="K16" s="17">
        <v>5.1935983615042002E-2</v>
      </c>
      <c r="L16" s="17">
        <v>2.87816801870995E-2</v>
      </c>
      <c r="M16" s="17"/>
      <c r="N16" s="17">
        <v>9.8562478997596903E-2</v>
      </c>
      <c r="O16" s="17">
        <v>8.3121258072995502E-2</v>
      </c>
      <c r="P16" s="17">
        <v>9.9906998074922607E-2</v>
      </c>
      <c r="Q16" s="17">
        <v>8.0255401392248599E-2</v>
      </c>
      <c r="R16" s="17">
        <v>0.12770798748116999</v>
      </c>
      <c r="S16" s="17"/>
      <c r="T16" s="17">
        <v>9.4050107994202201E-2</v>
      </c>
      <c r="U16" s="17">
        <v>9.8794483146999401E-2</v>
      </c>
      <c r="V16" s="17">
        <v>8.3223956967475296E-2</v>
      </c>
      <c r="W16" s="17">
        <v>0.11366695322868001</v>
      </c>
      <c r="X16" s="17"/>
      <c r="Y16" s="17">
        <v>0.108953819097073</v>
      </c>
      <c r="Z16" s="17">
        <v>8.9583582026727199E-2</v>
      </c>
      <c r="AA16" s="17">
        <v>0.14907450728030799</v>
      </c>
      <c r="AB16" s="17">
        <v>9.7246877387811501E-2</v>
      </c>
      <c r="AC16" s="17">
        <v>6.4240024797063894E-2</v>
      </c>
      <c r="AD16" s="17">
        <v>6.23539239975286E-2</v>
      </c>
      <c r="AE16" s="17"/>
      <c r="AF16" s="17">
        <v>8.0112229856365499E-2</v>
      </c>
      <c r="AG16" s="17">
        <v>0.116951338401802</v>
      </c>
      <c r="AH16" s="17"/>
      <c r="AI16" s="17">
        <v>7.0303595243299002E-2</v>
      </c>
      <c r="AJ16" s="17">
        <v>0.101087971815887</v>
      </c>
      <c r="AK16" s="17">
        <v>9.0862378125204396E-2</v>
      </c>
      <c r="AL16" s="17">
        <v>0.101224209665997</v>
      </c>
      <c r="AM16" s="17">
        <v>9.7453869510515295E-2</v>
      </c>
      <c r="AN16" s="17">
        <v>0.113139959634509</v>
      </c>
      <c r="AO16" s="17">
        <v>4.7689080636411398E-2</v>
      </c>
      <c r="AP16" s="17"/>
      <c r="AQ16" s="17">
        <v>9.8884922558132499E-2</v>
      </c>
      <c r="AR16" s="17">
        <v>9.0736700189107206E-2</v>
      </c>
      <c r="AS16" s="17"/>
      <c r="AT16" s="17">
        <v>0.107265487999934</v>
      </c>
      <c r="AU16" s="17">
        <v>8.1713816930310407E-2</v>
      </c>
      <c r="AV16" s="17">
        <v>0.110036655341559</v>
      </c>
      <c r="AW16" s="17"/>
      <c r="AX16" s="17">
        <v>9.1388919428478904E-2</v>
      </c>
      <c r="AY16" s="17">
        <v>9.7128251953566294E-2</v>
      </c>
      <c r="AZ16" s="17"/>
      <c r="BA16" s="17">
        <v>0.101621734332886</v>
      </c>
      <c r="BB16" s="17">
        <v>0.10779344542414</v>
      </c>
      <c r="BC16" s="17">
        <v>9.6210836913569395E-2</v>
      </c>
      <c r="BD16" s="17">
        <v>0.168157103380351</v>
      </c>
      <c r="BE16" s="17">
        <v>5.7755113363233697E-2</v>
      </c>
      <c r="BF16" s="17"/>
      <c r="BG16" s="17">
        <v>0.106353702329231</v>
      </c>
      <c r="BH16" s="17">
        <v>8.5717975098059396E-2</v>
      </c>
    </row>
    <row r="17" spans="2:60" x14ac:dyDescent="0.35">
      <c r="B17" s="18" t="s">
        <v>280</v>
      </c>
      <c r="C17" s="17">
        <v>6.2827341954147797E-2</v>
      </c>
      <c r="D17" s="17">
        <v>4.5920011375987398E-2</v>
      </c>
      <c r="E17" s="17">
        <v>7.6988488410604794E-2</v>
      </c>
      <c r="F17" s="17"/>
      <c r="G17" s="17">
        <v>7.91010291014273E-2</v>
      </c>
      <c r="H17" s="17">
        <v>4.2765039610163001E-2</v>
      </c>
      <c r="I17" s="17">
        <v>4.6446768910577599E-2</v>
      </c>
      <c r="J17" s="17">
        <v>7.9335362399631099E-2</v>
      </c>
      <c r="K17" s="17">
        <v>8.1387800813602196E-2</v>
      </c>
      <c r="L17" s="17">
        <v>5.63451829555437E-2</v>
      </c>
      <c r="M17" s="17"/>
      <c r="N17" s="17">
        <v>6.27864429106577E-2</v>
      </c>
      <c r="O17" s="17">
        <v>9.5137473981270704E-2</v>
      </c>
      <c r="P17" s="17">
        <v>4.6790108010136298E-2</v>
      </c>
      <c r="Q17" s="17">
        <v>4.7680204020253102E-2</v>
      </c>
      <c r="R17" s="17">
        <v>2.5332037395480799E-2</v>
      </c>
      <c r="S17" s="17"/>
      <c r="T17" s="17">
        <v>5.2969514043182897E-2</v>
      </c>
      <c r="U17" s="17">
        <v>6.37403067858653E-2</v>
      </c>
      <c r="V17" s="17">
        <v>7.1587125989104605E-2</v>
      </c>
      <c r="W17" s="17">
        <v>5.5072669441152799E-2</v>
      </c>
      <c r="X17" s="17"/>
      <c r="Y17" s="17">
        <v>6.1300258680899701E-2</v>
      </c>
      <c r="Z17" s="17">
        <v>5.2507566514958602E-2</v>
      </c>
      <c r="AA17" s="17">
        <v>0.11388789248148</v>
      </c>
      <c r="AB17" s="17">
        <v>5.6507711093288199E-2</v>
      </c>
      <c r="AC17" s="17">
        <v>9.1828114937463901E-2</v>
      </c>
      <c r="AD17" s="17">
        <v>8.9228192312005697E-2</v>
      </c>
      <c r="AE17" s="17"/>
      <c r="AF17" s="17">
        <v>5.33813720811631E-2</v>
      </c>
      <c r="AG17" s="17">
        <v>7.2316268959055394E-2</v>
      </c>
      <c r="AH17" s="17"/>
      <c r="AI17" s="17">
        <v>0.152451893191934</v>
      </c>
      <c r="AJ17" s="17">
        <v>7.2296007964015294E-2</v>
      </c>
      <c r="AK17" s="17">
        <v>6.9438964995018906E-2</v>
      </c>
      <c r="AL17" s="17">
        <v>6.2320913720364898E-2</v>
      </c>
      <c r="AM17" s="17">
        <v>3.5408950721097301E-2</v>
      </c>
      <c r="AN17" s="17">
        <v>3.4281016155434899E-2</v>
      </c>
      <c r="AO17" s="17">
        <v>5.5311090641072098E-2</v>
      </c>
      <c r="AP17" s="17"/>
      <c r="AQ17" s="17">
        <v>4.0998630015997503E-2</v>
      </c>
      <c r="AR17" s="17">
        <v>6.2255838188705698E-2</v>
      </c>
      <c r="AS17" s="17"/>
      <c r="AT17" s="17">
        <v>2.55578845361909E-2</v>
      </c>
      <c r="AU17" s="17">
        <v>7.7669599379007498E-2</v>
      </c>
      <c r="AV17" s="17">
        <v>3.99766051345107E-2</v>
      </c>
      <c r="AW17" s="17"/>
      <c r="AX17" s="17">
        <v>5.5354471896188397E-2</v>
      </c>
      <c r="AY17" s="17">
        <v>6.55266977137451E-2</v>
      </c>
      <c r="AZ17" s="17"/>
      <c r="BA17" s="17">
        <v>6.0367157077365903E-2</v>
      </c>
      <c r="BB17" s="17">
        <v>2.8026107974201801E-2</v>
      </c>
      <c r="BC17" s="17">
        <v>3.76862941090855E-2</v>
      </c>
      <c r="BD17" s="17">
        <v>1.7130602106063101E-2</v>
      </c>
      <c r="BE17" s="17">
        <v>6.6969423237921905E-2</v>
      </c>
      <c r="BF17" s="17"/>
      <c r="BG17" s="17">
        <v>3.55706610875808E-2</v>
      </c>
      <c r="BH17" s="17">
        <v>5.4346135703695397E-2</v>
      </c>
    </row>
    <row r="18" spans="2:60" ht="43.5" x14ac:dyDescent="0.35">
      <c r="B18" s="18" t="s">
        <v>342</v>
      </c>
      <c r="C18" s="17">
        <v>5.7151332905754602E-2</v>
      </c>
      <c r="D18" s="17">
        <v>7.1959442432480494E-2</v>
      </c>
      <c r="E18" s="17">
        <v>4.2738514958013597E-2</v>
      </c>
      <c r="F18" s="17"/>
      <c r="G18" s="17">
        <v>4.1929660687633298E-2</v>
      </c>
      <c r="H18" s="17">
        <v>3.2201355862426499E-2</v>
      </c>
      <c r="I18" s="17">
        <v>4.5468797065139899E-2</v>
      </c>
      <c r="J18" s="17">
        <v>5.4380842904657598E-2</v>
      </c>
      <c r="K18" s="17">
        <v>9.9331269550554505E-2</v>
      </c>
      <c r="L18" s="17">
        <v>6.5275619233805801E-2</v>
      </c>
      <c r="M18" s="17"/>
      <c r="N18" s="17">
        <v>4.0361245716915399E-2</v>
      </c>
      <c r="O18" s="17">
        <v>4.5357140915636703E-2</v>
      </c>
      <c r="P18" s="17">
        <v>6.8876963974588604E-2</v>
      </c>
      <c r="Q18" s="17">
        <v>7.4313149915982105E-2</v>
      </c>
      <c r="R18" s="17">
        <v>6.4326983036652505E-2</v>
      </c>
      <c r="S18" s="17"/>
      <c r="T18" s="17">
        <v>5.7998222706475797E-2</v>
      </c>
      <c r="U18" s="17">
        <v>5.7296274584444903E-2</v>
      </c>
      <c r="V18" s="17">
        <v>5.4249458820931698E-2</v>
      </c>
      <c r="W18" s="17">
        <v>6.1048397500367599E-2</v>
      </c>
      <c r="X18" s="17"/>
      <c r="Y18" s="17">
        <v>4.5665531595556301E-2</v>
      </c>
      <c r="Z18" s="17">
        <v>6.5707457734509395E-2</v>
      </c>
      <c r="AA18" s="17">
        <v>7.1521274231371806E-2</v>
      </c>
      <c r="AB18" s="17">
        <v>4.3335367735218303E-2</v>
      </c>
      <c r="AC18" s="17">
        <v>5.15326441412709E-2</v>
      </c>
      <c r="AD18" s="17">
        <v>6.6836362736168803E-2</v>
      </c>
      <c r="AE18" s="17"/>
      <c r="AF18" s="17">
        <v>6.0878201755791103E-2</v>
      </c>
      <c r="AG18" s="17">
        <v>5.1124353406177797E-2</v>
      </c>
      <c r="AH18" s="17"/>
      <c r="AI18" s="17">
        <v>5.6123463611849202E-2</v>
      </c>
      <c r="AJ18" s="17">
        <v>4.6414345937571003E-2</v>
      </c>
      <c r="AK18" s="17">
        <v>5.2358380206852899E-2</v>
      </c>
      <c r="AL18" s="17">
        <v>4.35500292318532E-2</v>
      </c>
      <c r="AM18" s="17">
        <v>7.8716130607209098E-2</v>
      </c>
      <c r="AN18" s="17">
        <v>5.0006150239860298E-2</v>
      </c>
      <c r="AO18" s="17">
        <v>7.41902444089763E-2</v>
      </c>
      <c r="AP18" s="17"/>
      <c r="AQ18" s="17">
        <v>2.7519696121532398E-2</v>
      </c>
      <c r="AR18" s="17">
        <v>0.10439226787165</v>
      </c>
      <c r="AS18" s="17"/>
      <c r="AT18" s="17">
        <v>1.45236140126162E-2</v>
      </c>
      <c r="AU18" s="17">
        <v>3.5159009375389398E-2</v>
      </c>
      <c r="AV18" s="17">
        <v>0.11560170931114901</v>
      </c>
      <c r="AW18" s="17"/>
      <c r="AX18" s="17">
        <v>5.3410398400600002E-2</v>
      </c>
      <c r="AY18" s="17">
        <v>5.85026360897314E-2</v>
      </c>
      <c r="AZ18" s="17"/>
      <c r="BA18" s="17">
        <v>2.37143083008696E-2</v>
      </c>
      <c r="BB18" s="17">
        <v>8.8490062859940006E-3</v>
      </c>
      <c r="BC18" s="17">
        <v>1.5727232808686001E-2</v>
      </c>
      <c r="BD18" s="17">
        <v>7.6862612388654702E-2</v>
      </c>
      <c r="BE18" s="17">
        <v>0.29262319294183098</v>
      </c>
      <c r="BF18" s="17"/>
      <c r="BG18" s="17">
        <v>1.23167991902964E-2</v>
      </c>
      <c r="BH18" s="17">
        <v>0.23797487291699501</v>
      </c>
    </row>
    <row r="19" spans="2:60" x14ac:dyDescent="0.35">
      <c r="B19" s="18" t="s">
        <v>343</v>
      </c>
      <c r="C19" s="17">
        <v>5.62239352813282E-2</v>
      </c>
      <c r="D19" s="17">
        <v>6.1266773994832102E-2</v>
      </c>
      <c r="E19" s="17">
        <v>5.2313485366987898E-2</v>
      </c>
      <c r="F19" s="17"/>
      <c r="G19" s="17">
        <v>9.5980776907361898E-2</v>
      </c>
      <c r="H19" s="17">
        <v>8.0158559139049707E-2</v>
      </c>
      <c r="I19" s="17">
        <v>7.2248685575905205E-2</v>
      </c>
      <c r="J19" s="17">
        <v>6.5202690572488994E-2</v>
      </c>
      <c r="K19" s="17">
        <v>2.6477091634129299E-2</v>
      </c>
      <c r="L19" s="17">
        <v>1.69072434069669E-2</v>
      </c>
      <c r="M19" s="17"/>
      <c r="N19" s="17">
        <v>7.8166421808873301E-2</v>
      </c>
      <c r="O19" s="17">
        <v>2.9877846181548599E-2</v>
      </c>
      <c r="P19" s="17">
        <v>6.5072806892199006E-2</v>
      </c>
      <c r="Q19" s="17">
        <v>3.7521793088102003E-2</v>
      </c>
      <c r="R19" s="17">
        <v>7.7043554542190307E-2</v>
      </c>
      <c r="S19" s="17"/>
      <c r="T19" s="17">
        <v>5.9996115090749202E-2</v>
      </c>
      <c r="U19" s="17">
        <v>4.5635610307923798E-2</v>
      </c>
      <c r="V19" s="17">
        <v>5.8813108386407E-2</v>
      </c>
      <c r="W19" s="17">
        <v>5.8624435311898003E-2</v>
      </c>
      <c r="X19" s="17"/>
      <c r="Y19" s="17">
        <v>6.9999501704917297E-2</v>
      </c>
      <c r="Z19" s="17">
        <v>5.58606089327459E-2</v>
      </c>
      <c r="AA19" s="17">
        <v>2.8311424001657301E-2</v>
      </c>
      <c r="AB19" s="17">
        <v>5.7044981333168002E-2</v>
      </c>
      <c r="AC19" s="17">
        <v>3.51114989273087E-2</v>
      </c>
      <c r="AD19" s="17">
        <v>2.8646954271781901E-2</v>
      </c>
      <c r="AE19" s="17"/>
      <c r="AF19" s="17">
        <v>4.9356952185149197E-2</v>
      </c>
      <c r="AG19" s="17">
        <v>6.7012184318985299E-2</v>
      </c>
      <c r="AH19" s="17"/>
      <c r="AI19" s="17">
        <v>3.7114525686769803E-2</v>
      </c>
      <c r="AJ19" s="17">
        <v>7.2870260037790499E-2</v>
      </c>
      <c r="AK19" s="17">
        <v>3.1245309538113199E-2</v>
      </c>
      <c r="AL19" s="17">
        <v>3.7842678377880301E-2</v>
      </c>
      <c r="AM19" s="17">
        <v>7.0885608654544796E-2</v>
      </c>
      <c r="AN19" s="17">
        <v>6.1613380890351302E-2</v>
      </c>
      <c r="AO19" s="17">
        <v>6.0816521935537902E-2</v>
      </c>
      <c r="AP19" s="17"/>
      <c r="AQ19" s="17">
        <v>5.6118491061046702E-2</v>
      </c>
      <c r="AR19" s="17">
        <v>6.2694185966504598E-2</v>
      </c>
      <c r="AS19" s="17"/>
      <c r="AT19" s="17">
        <v>5.7576213537659703E-2</v>
      </c>
      <c r="AU19" s="17">
        <v>4.7203993711404199E-2</v>
      </c>
      <c r="AV19" s="17">
        <v>7.2356154125743394E-2</v>
      </c>
      <c r="AW19" s="17"/>
      <c r="AX19" s="17">
        <v>4.8059132820720503E-2</v>
      </c>
      <c r="AY19" s="17">
        <v>5.9173231385378798E-2</v>
      </c>
      <c r="AZ19" s="17"/>
      <c r="BA19" s="17">
        <v>0.111097735762874</v>
      </c>
      <c r="BB19" s="17">
        <v>7.0884374125090202E-2</v>
      </c>
      <c r="BC19" s="17">
        <v>4.0479308627528798E-2</v>
      </c>
      <c r="BD19" s="17">
        <v>5.7790156140842902E-2</v>
      </c>
      <c r="BE19" s="17">
        <v>3.0768972398268198E-2</v>
      </c>
      <c r="BF19" s="17"/>
      <c r="BG19" s="17">
        <v>8.02653883827288E-2</v>
      </c>
      <c r="BH19" s="17">
        <v>3.76129579531281E-2</v>
      </c>
    </row>
    <row r="20" spans="2:60" x14ac:dyDescent="0.35">
      <c r="B20" s="18" t="s">
        <v>344</v>
      </c>
      <c r="C20" s="17">
        <v>5.1647929363073698E-2</v>
      </c>
      <c r="D20" s="17">
        <v>5.8304495808376898E-2</v>
      </c>
      <c r="E20" s="17">
        <v>4.6134204151278099E-2</v>
      </c>
      <c r="F20" s="17"/>
      <c r="G20" s="17">
        <v>7.9049214531610096E-2</v>
      </c>
      <c r="H20" s="17">
        <v>9.3151502652020907E-2</v>
      </c>
      <c r="I20" s="17">
        <v>5.2644870099807603E-2</v>
      </c>
      <c r="J20" s="17">
        <v>5.9509265793718298E-2</v>
      </c>
      <c r="K20" s="17">
        <v>3.1550293444717298E-2</v>
      </c>
      <c r="L20" s="17">
        <v>9.5324527408429897E-3</v>
      </c>
      <c r="M20" s="17"/>
      <c r="N20" s="17">
        <v>7.0328501223133194E-2</v>
      </c>
      <c r="O20" s="17">
        <v>5.2923168643782097E-2</v>
      </c>
      <c r="P20" s="17">
        <v>5.3839910276310403E-2</v>
      </c>
      <c r="Q20" s="17">
        <v>3.5273362030648299E-2</v>
      </c>
      <c r="R20" s="17">
        <v>3.7637194361210699E-2</v>
      </c>
      <c r="S20" s="17"/>
      <c r="T20" s="17">
        <v>4.4480310700120602E-2</v>
      </c>
      <c r="U20" s="17">
        <v>3.8965602682801401E-2</v>
      </c>
      <c r="V20" s="17">
        <v>5.01209649726004E-2</v>
      </c>
      <c r="W20" s="17">
        <v>7.0194143692665703E-2</v>
      </c>
      <c r="X20" s="17"/>
      <c r="Y20" s="17">
        <v>5.0862210608736198E-2</v>
      </c>
      <c r="Z20" s="17">
        <v>5.8827127027988098E-2</v>
      </c>
      <c r="AA20" s="17">
        <v>5.4007039273271398E-2</v>
      </c>
      <c r="AB20" s="17">
        <v>4.2603028010106597E-2</v>
      </c>
      <c r="AC20" s="17">
        <v>0</v>
      </c>
      <c r="AD20" s="17">
        <v>3.9597399054478698E-2</v>
      </c>
      <c r="AE20" s="17"/>
      <c r="AF20" s="17">
        <v>4.7623234910350601E-2</v>
      </c>
      <c r="AG20" s="17">
        <v>5.83260517295177E-2</v>
      </c>
      <c r="AH20" s="17"/>
      <c r="AI20" s="17">
        <v>8.0582458225818596E-2</v>
      </c>
      <c r="AJ20" s="17">
        <v>6.7989904857116298E-2</v>
      </c>
      <c r="AK20" s="17">
        <v>4.8153809355517697E-2</v>
      </c>
      <c r="AL20" s="17">
        <v>3.7088957145146498E-2</v>
      </c>
      <c r="AM20" s="17">
        <v>4.8381521095812403E-2</v>
      </c>
      <c r="AN20" s="17">
        <v>3.5125824633526398E-2</v>
      </c>
      <c r="AO20" s="17">
        <v>6.8719714026584796E-3</v>
      </c>
      <c r="AP20" s="17"/>
      <c r="AQ20" s="17">
        <v>3.9477549578180497E-2</v>
      </c>
      <c r="AR20" s="17">
        <v>6.2702802163063107E-2</v>
      </c>
      <c r="AS20" s="17"/>
      <c r="AT20" s="17">
        <v>5.7431117414123399E-2</v>
      </c>
      <c r="AU20" s="17">
        <v>4.3715433201743203E-2</v>
      </c>
      <c r="AV20" s="17">
        <v>6.3523133743541002E-2</v>
      </c>
      <c r="AW20" s="17"/>
      <c r="AX20" s="17">
        <v>4.2920235646142002E-2</v>
      </c>
      <c r="AY20" s="17">
        <v>5.4800553471358301E-2</v>
      </c>
      <c r="AZ20" s="17"/>
      <c r="BA20" s="17">
        <v>6.3287458765471399E-2</v>
      </c>
      <c r="BB20" s="17">
        <v>6.3050409221651102E-2</v>
      </c>
      <c r="BC20" s="17">
        <v>4.2817220664522301E-2</v>
      </c>
      <c r="BD20" s="17">
        <v>0.13431594489957899</v>
      </c>
      <c r="BE20" s="17">
        <v>3.0547304151277301E-2</v>
      </c>
      <c r="BF20" s="17"/>
      <c r="BG20" s="17">
        <v>6.3105708382421993E-2</v>
      </c>
      <c r="BH20" s="17">
        <v>5.6830056420558599E-2</v>
      </c>
    </row>
    <row r="21" spans="2:60" ht="29" x14ac:dyDescent="0.35">
      <c r="B21" s="18" t="s">
        <v>345</v>
      </c>
      <c r="C21" s="19">
        <v>4.8733902203820199E-2</v>
      </c>
      <c r="D21" s="19">
        <v>4.7898186821723497E-2</v>
      </c>
      <c r="E21" s="19">
        <v>5.0287191233907298E-2</v>
      </c>
      <c r="F21" s="19"/>
      <c r="G21" s="19">
        <v>5.80721314016725E-2</v>
      </c>
      <c r="H21" s="19">
        <v>7.3782470037304607E-2</v>
      </c>
      <c r="I21" s="19">
        <v>6.6267989854407905E-2</v>
      </c>
      <c r="J21" s="19">
        <v>4.15832924828555E-2</v>
      </c>
      <c r="K21" s="19">
        <v>3.7350590484827098E-2</v>
      </c>
      <c r="L21" s="19">
        <v>2.2550897691060001E-2</v>
      </c>
      <c r="M21" s="19"/>
      <c r="N21" s="19">
        <v>6.5688620472384399E-2</v>
      </c>
      <c r="O21" s="19">
        <v>2.80165176027884E-2</v>
      </c>
      <c r="P21" s="19">
        <v>4.9322714952321003E-2</v>
      </c>
      <c r="Q21" s="19">
        <v>6.2552833101303107E-2</v>
      </c>
      <c r="R21" s="19">
        <v>5.2720869990965903E-2</v>
      </c>
      <c r="S21" s="19"/>
      <c r="T21" s="19">
        <v>3.44802126242175E-2</v>
      </c>
      <c r="U21" s="19">
        <v>3.5321305183638699E-2</v>
      </c>
      <c r="V21" s="19">
        <v>6.5971094206670994E-2</v>
      </c>
      <c r="W21" s="19">
        <v>4.3043800500331499E-2</v>
      </c>
      <c r="X21" s="19"/>
      <c r="Y21" s="19">
        <v>6.8491367979831796E-2</v>
      </c>
      <c r="Z21" s="19">
        <v>3.3473819609094298E-2</v>
      </c>
      <c r="AA21" s="19">
        <v>6.6140074992965897E-2</v>
      </c>
      <c r="AB21" s="19">
        <v>5.7394523520890202E-2</v>
      </c>
      <c r="AC21" s="19">
        <v>8.0329164772941206E-2</v>
      </c>
      <c r="AD21" s="19">
        <v>3.06283971763774E-2</v>
      </c>
      <c r="AE21" s="19"/>
      <c r="AF21" s="19">
        <v>5.2573429978177398E-2</v>
      </c>
      <c r="AG21" s="19">
        <v>4.4225057197010302E-2</v>
      </c>
      <c r="AH21" s="19"/>
      <c r="AI21" s="19">
        <v>9.4549733899373697E-2</v>
      </c>
      <c r="AJ21" s="19">
        <v>4.8795214767687403E-2</v>
      </c>
      <c r="AK21" s="19">
        <v>3.9798884337565697E-2</v>
      </c>
      <c r="AL21" s="19">
        <v>4.7980526660893197E-2</v>
      </c>
      <c r="AM21" s="19">
        <v>3.5641399267960297E-2</v>
      </c>
      <c r="AN21" s="19">
        <v>6.2052311392660098E-2</v>
      </c>
      <c r="AO21" s="19">
        <v>7.5379173185845499E-2</v>
      </c>
      <c r="AP21" s="19"/>
      <c r="AQ21" s="19">
        <v>5.4545029547116299E-2</v>
      </c>
      <c r="AR21" s="19">
        <v>4.4217857230926201E-2</v>
      </c>
      <c r="AS21" s="19"/>
      <c r="AT21" s="19">
        <v>3.5493488099556797E-2</v>
      </c>
      <c r="AU21" s="19">
        <v>4.3038993799063799E-2</v>
      </c>
      <c r="AV21" s="19">
        <v>6.4956434363450596E-2</v>
      </c>
      <c r="AW21" s="19"/>
      <c r="AX21" s="19">
        <v>2.8994531979396901E-2</v>
      </c>
      <c r="AY21" s="19">
        <v>5.5864172406948999E-2</v>
      </c>
      <c r="AZ21" s="19"/>
      <c r="BA21" s="19">
        <v>9.8868008950571504E-2</v>
      </c>
      <c r="BB21" s="19">
        <v>5.3938206567548698E-2</v>
      </c>
      <c r="BC21" s="19">
        <v>3.6189558398029599E-2</v>
      </c>
      <c r="BD21" s="19">
        <v>5.5574505974491102E-2</v>
      </c>
      <c r="BE21" s="19">
        <v>3.6299694293848397E-2</v>
      </c>
      <c r="BF21" s="19"/>
      <c r="BG21" s="19">
        <v>6.4419476960820204E-2</v>
      </c>
      <c r="BH21" s="19">
        <v>4.11816614930543E-2</v>
      </c>
    </row>
    <row r="22" spans="2:60" x14ac:dyDescent="0.35">
      <c r="B22" s="16"/>
    </row>
    <row r="23" spans="2:60" x14ac:dyDescent="0.35">
      <c r="B23" t="s">
        <v>98</v>
      </c>
    </row>
    <row r="24" spans="2:60" x14ac:dyDescent="0.35">
      <c r="B24" t="s">
        <v>99</v>
      </c>
    </row>
    <row r="26" spans="2:60" x14ac:dyDescent="0.35">
      <c r="B26"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H26"/>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336</v>
      </c>
      <c r="C9" s="17">
        <v>0.274171965207193</v>
      </c>
      <c r="D9" s="17">
        <v>0.27164939144504202</v>
      </c>
      <c r="E9" s="17">
        <v>0.27750209543533599</v>
      </c>
      <c r="F9" s="17"/>
      <c r="G9" s="17">
        <v>0.31341475146762798</v>
      </c>
      <c r="H9" s="17">
        <v>0.30677000755265499</v>
      </c>
      <c r="I9" s="17">
        <v>0.256601329773961</v>
      </c>
      <c r="J9" s="17">
        <v>0.26646064544721998</v>
      </c>
      <c r="K9" s="17">
        <v>0.23059713014088801</v>
      </c>
      <c r="L9" s="17">
        <v>0.27769152400358299</v>
      </c>
      <c r="M9" s="17"/>
      <c r="N9" s="17">
        <v>0.251078698586576</v>
      </c>
      <c r="O9" s="17">
        <v>0.260135996333689</v>
      </c>
      <c r="P9" s="17">
        <v>0.31005084349119699</v>
      </c>
      <c r="Q9" s="17">
        <v>0.249228030407495</v>
      </c>
      <c r="R9" s="17">
        <v>0.28022191359467102</v>
      </c>
      <c r="S9" s="17"/>
      <c r="T9" s="17">
        <v>0.251140762692176</v>
      </c>
      <c r="U9" s="17">
        <v>0.27918494190758703</v>
      </c>
      <c r="V9" s="17">
        <v>0.27826205000014897</v>
      </c>
      <c r="W9" s="17">
        <v>0.27964634827464702</v>
      </c>
      <c r="X9" s="17"/>
      <c r="Y9" s="17">
        <v>0.26550358798354801</v>
      </c>
      <c r="Z9" s="17">
        <v>0.28094231011429199</v>
      </c>
      <c r="AA9" s="17">
        <v>0.31085724664581699</v>
      </c>
      <c r="AB9" s="17">
        <v>0.28793563650463799</v>
      </c>
      <c r="AC9" s="17">
        <v>0.160995541584775</v>
      </c>
      <c r="AD9" s="17">
        <v>0.26098714222213698</v>
      </c>
      <c r="AE9" s="17"/>
      <c r="AF9" s="17">
        <v>0.28077108888502</v>
      </c>
      <c r="AG9" s="17">
        <v>0.26547566653986698</v>
      </c>
      <c r="AH9" s="17"/>
      <c r="AI9" s="17">
        <v>0.247154780288867</v>
      </c>
      <c r="AJ9" s="17">
        <v>0.26751101656071102</v>
      </c>
      <c r="AK9" s="17">
        <v>0.31120936322898501</v>
      </c>
      <c r="AL9" s="17">
        <v>0.27425475938680099</v>
      </c>
      <c r="AM9" s="17">
        <v>0.27656922059515898</v>
      </c>
      <c r="AN9" s="17">
        <v>0.23394596151038999</v>
      </c>
      <c r="AO9" s="17">
        <v>0.24544308474742599</v>
      </c>
      <c r="AP9" s="17"/>
      <c r="AQ9" s="17">
        <v>0.281615059415395</v>
      </c>
      <c r="AR9" s="17">
        <v>0.27724970525391102</v>
      </c>
      <c r="AS9" s="17"/>
      <c r="AT9" s="17">
        <v>0.25180029231080098</v>
      </c>
      <c r="AU9" s="17">
        <v>0.28207601990697601</v>
      </c>
      <c r="AV9" s="17">
        <v>0.29029964103849398</v>
      </c>
      <c r="AW9" s="17"/>
      <c r="AX9" s="17">
        <v>0.26213874734030601</v>
      </c>
      <c r="AY9" s="17">
        <v>0.278518613242491</v>
      </c>
      <c r="AZ9" s="17"/>
      <c r="BA9" s="17">
        <v>0.24033839021531</v>
      </c>
      <c r="BB9" s="17">
        <v>0.31633316300000702</v>
      </c>
      <c r="BC9" s="17">
        <v>0.31347515586379499</v>
      </c>
      <c r="BD9" s="17">
        <v>0.32076815038490702</v>
      </c>
      <c r="BE9" s="17">
        <v>0.169053404126326</v>
      </c>
      <c r="BF9" s="17"/>
      <c r="BG9" s="17">
        <v>0.29860502444196602</v>
      </c>
      <c r="BH9" s="17">
        <v>0.207480052704899</v>
      </c>
    </row>
    <row r="10" spans="2:60" x14ac:dyDescent="0.35">
      <c r="B10" s="18" t="s">
        <v>280</v>
      </c>
      <c r="C10" s="17">
        <v>0.26232139829858903</v>
      </c>
      <c r="D10" s="17">
        <v>0.208656061621002</v>
      </c>
      <c r="E10" s="17">
        <v>0.30985083214426001</v>
      </c>
      <c r="F10" s="17"/>
      <c r="G10" s="17">
        <v>0.22536536086973399</v>
      </c>
      <c r="H10" s="17">
        <v>0.190534598039581</v>
      </c>
      <c r="I10" s="17">
        <v>0.213321931599249</v>
      </c>
      <c r="J10" s="17">
        <v>0.25868928215819897</v>
      </c>
      <c r="K10" s="17">
        <v>0.30260595951978803</v>
      </c>
      <c r="L10" s="17">
        <v>0.35444993865170998</v>
      </c>
      <c r="M10" s="17"/>
      <c r="N10" s="17">
        <v>0.27724394816378001</v>
      </c>
      <c r="O10" s="17">
        <v>0.26667015581714199</v>
      </c>
      <c r="P10" s="17">
        <v>0.24300800721773899</v>
      </c>
      <c r="Q10" s="17">
        <v>0.246700807382635</v>
      </c>
      <c r="R10" s="17">
        <v>0.24321251876310301</v>
      </c>
      <c r="S10" s="17"/>
      <c r="T10" s="17">
        <v>0.258682669139911</v>
      </c>
      <c r="U10" s="17">
        <v>0.31022964646451401</v>
      </c>
      <c r="V10" s="17">
        <v>0.26589463652180501</v>
      </c>
      <c r="W10" s="17">
        <v>0.21756420311695501</v>
      </c>
      <c r="X10" s="17"/>
      <c r="Y10" s="17">
        <v>0.243993771217064</v>
      </c>
      <c r="Z10" s="17">
        <v>0.266505505454813</v>
      </c>
      <c r="AA10" s="17">
        <v>0.29969622931071299</v>
      </c>
      <c r="AB10" s="17">
        <v>0.25908573046466499</v>
      </c>
      <c r="AC10" s="17">
        <v>0.35930361666630201</v>
      </c>
      <c r="AD10" s="17">
        <v>0.28209255845056302</v>
      </c>
      <c r="AE10" s="17"/>
      <c r="AF10" s="17">
        <v>0.24849178630860899</v>
      </c>
      <c r="AG10" s="17">
        <v>0.27716549748317199</v>
      </c>
      <c r="AH10" s="17"/>
      <c r="AI10" s="17">
        <v>0.35670178012293602</v>
      </c>
      <c r="AJ10" s="17">
        <v>0.221555912111146</v>
      </c>
      <c r="AK10" s="17">
        <v>0.255284994180564</v>
      </c>
      <c r="AL10" s="17">
        <v>0.304238041502499</v>
      </c>
      <c r="AM10" s="17">
        <v>0.24295394093411299</v>
      </c>
      <c r="AN10" s="17">
        <v>0.27491860651646799</v>
      </c>
      <c r="AO10" s="17">
        <v>0.39845620236330698</v>
      </c>
      <c r="AP10" s="17"/>
      <c r="AQ10" s="17">
        <v>0.26751546804322601</v>
      </c>
      <c r="AR10" s="17">
        <v>0.201801387185229</v>
      </c>
      <c r="AS10" s="17"/>
      <c r="AT10" s="17">
        <v>0.28101253871465498</v>
      </c>
      <c r="AU10" s="17">
        <v>0.29318022484030298</v>
      </c>
      <c r="AV10" s="17">
        <v>0.17123020881794801</v>
      </c>
      <c r="AW10" s="17"/>
      <c r="AX10" s="17">
        <v>0.28110800004692699</v>
      </c>
      <c r="AY10" s="17">
        <v>0.25553528784312501</v>
      </c>
      <c r="AZ10" s="17"/>
      <c r="BA10" s="17">
        <v>0.195812527891573</v>
      </c>
      <c r="BB10" s="17">
        <v>0.23302073823356001</v>
      </c>
      <c r="BC10" s="17">
        <v>0.26465098314921498</v>
      </c>
      <c r="BD10" s="17">
        <v>6.1981436969763E-2</v>
      </c>
      <c r="BE10" s="17">
        <v>0.27126661475761199</v>
      </c>
      <c r="BF10" s="17"/>
      <c r="BG10" s="17">
        <v>0.22434076875318101</v>
      </c>
      <c r="BH10" s="17">
        <v>0.21825839915640199</v>
      </c>
    </row>
    <row r="11" spans="2:60" x14ac:dyDescent="0.35">
      <c r="B11" s="18" t="s">
        <v>338</v>
      </c>
      <c r="C11" s="17">
        <v>0.23390228248905301</v>
      </c>
      <c r="D11" s="17">
        <v>0.208699204394201</v>
      </c>
      <c r="E11" s="17">
        <v>0.25829326164928201</v>
      </c>
      <c r="F11" s="17"/>
      <c r="G11" s="17">
        <v>0.25925215879459002</v>
      </c>
      <c r="H11" s="17">
        <v>0.225923581357171</v>
      </c>
      <c r="I11" s="17">
        <v>0.25404796995983803</v>
      </c>
      <c r="J11" s="17">
        <v>0.24349502310395699</v>
      </c>
      <c r="K11" s="17">
        <v>0.21188091514361801</v>
      </c>
      <c r="L11" s="17">
        <v>0.22033761845229899</v>
      </c>
      <c r="M11" s="17"/>
      <c r="N11" s="17">
        <v>0.23529064088422999</v>
      </c>
      <c r="O11" s="17">
        <v>0.24078870591875001</v>
      </c>
      <c r="P11" s="17">
        <v>0.24053768337849901</v>
      </c>
      <c r="Q11" s="17">
        <v>0.22004670253418501</v>
      </c>
      <c r="R11" s="17">
        <v>0.23876475434254901</v>
      </c>
      <c r="S11" s="17"/>
      <c r="T11" s="17">
        <v>0.27794896374795303</v>
      </c>
      <c r="U11" s="17">
        <v>0.20368643182598001</v>
      </c>
      <c r="V11" s="17">
        <v>0.220449266584445</v>
      </c>
      <c r="W11" s="17">
        <v>0.25033789676239798</v>
      </c>
      <c r="X11" s="17"/>
      <c r="Y11" s="17">
        <v>0.21836339107698999</v>
      </c>
      <c r="Z11" s="17">
        <v>0.22769172300457199</v>
      </c>
      <c r="AA11" s="17">
        <v>0.238654410589732</v>
      </c>
      <c r="AB11" s="17">
        <v>0.27384912222633601</v>
      </c>
      <c r="AC11" s="17">
        <v>0.16453543364470899</v>
      </c>
      <c r="AD11" s="17">
        <v>0.27120093639786602</v>
      </c>
      <c r="AE11" s="17"/>
      <c r="AF11" s="17">
        <v>0.246633461188076</v>
      </c>
      <c r="AG11" s="17">
        <v>0.21908441744002399</v>
      </c>
      <c r="AH11" s="17"/>
      <c r="AI11" s="17">
        <v>0.23773106507351999</v>
      </c>
      <c r="AJ11" s="17">
        <v>0.24894914635439899</v>
      </c>
      <c r="AK11" s="17">
        <v>0.25006255059299498</v>
      </c>
      <c r="AL11" s="17">
        <v>0.216101068123355</v>
      </c>
      <c r="AM11" s="17">
        <v>0.22761524978838299</v>
      </c>
      <c r="AN11" s="17">
        <v>0.21507970245061001</v>
      </c>
      <c r="AO11" s="17">
        <v>0.16895239293068801</v>
      </c>
      <c r="AP11" s="17"/>
      <c r="AQ11" s="17">
        <v>0.24760012841586099</v>
      </c>
      <c r="AR11" s="17">
        <v>0.23972985708778999</v>
      </c>
      <c r="AS11" s="17"/>
      <c r="AT11" s="17">
        <v>0.23370160178228599</v>
      </c>
      <c r="AU11" s="17">
        <v>0.23601856999052501</v>
      </c>
      <c r="AV11" s="17">
        <v>0.241870750295578</v>
      </c>
      <c r="AW11" s="17"/>
      <c r="AX11" s="17">
        <v>0.22744916342407501</v>
      </c>
      <c r="AY11" s="17">
        <v>0.23623328302570201</v>
      </c>
      <c r="AZ11" s="17"/>
      <c r="BA11" s="17">
        <v>0.31545817624065398</v>
      </c>
      <c r="BB11" s="17">
        <v>0.25924809209358302</v>
      </c>
      <c r="BC11" s="17">
        <v>0.25391137708134598</v>
      </c>
      <c r="BD11" s="17">
        <v>0.22526324982930199</v>
      </c>
      <c r="BE11" s="17">
        <v>0.13739570224938399</v>
      </c>
      <c r="BF11" s="17"/>
      <c r="BG11" s="17">
        <v>0.272360838189182</v>
      </c>
      <c r="BH11" s="17">
        <v>0.15965099025256699</v>
      </c>
    </row>
    <row r="12" spans="2:60" x14ac:dyDescent="0.35">
      <c r="B12" s="18" t="s">
        <v>340</v>
      </c>
      <c r="C12" s="17">
        <v>0.19221685803888899</v>
      </c>
      <c r="D12" s="17">
        <v>0.23284372402077799</v>
      </c>
      <c r="E12" s="17">
        <v>0.15435674311115199</v>
      </c>
      <c r="F12" s="17"/>
      <c r="G12" s="17">
        <v>0.24967919222219601</v>
      </c>
      <c r="H12" s="17">
        <v>0.20796682507137099</v>
      </c>
      <c r="I12" s="17">
        <v>0.229765744510571</v>
      </c>
      <c r="J12" s="17">
        <v>0.18392949275505399</v>
      </c>
      <c r="K12" s="17">
        <v>0.15516435516990801</v>
      </c>
      <c r="L12" s="17">
        <v>0.15153882180238501</v>
      </c>
      <c r="M12" s="17"/>
      <c r="N12" s="17">
        <v>0.177320577910308</v>
      </c>
      <c r="O12" s="17">
        <v>0.17944875055492801</v>
      </c>
      <c r="P12" s="17">
        <v>0.18805599467352699</v>
      </c>
      <c r="Q12" s="17">
        <v>0.22476036192910101</v>
      </c>
      <c r="R12" s="17">
        <v>0.22941928356286301</v>
      </c>
      <c r="S12" s="17"/>
      <c r="T12" s="17">
        <v>0.18413565227816101</v>
      </c>
      <c r="U12" s="17">
        <v>0.15016605536695499</v>
      </c>
      <c r="V12" s="17">
        <v>0.20181719943059301</v>
      </c>
      <c r="W12" s="17">
        <v>0.21920951396876701</v>
      </c>
      <c r="X12" s="17"/>
      <c r="Y12" s="17">
        <v>0.217679170392059</v>
      </c>
      <c r="Z12" s="17">
        <v>0.18620448984395699</v>
      </c>
      <c r="AA12" s="17">
        <v>0.145816444295673</v>
      </c>
      <c r="AB12" s="17">
        <v>0.16185536960813601</v>
      </c>
      <c r="AC12" s="17">
        <v>0.14658432063246599</v>
      </c>
      <c r="AD12" s="17">
        <v>0.184841669509132</v>
      </c>
      <c r="AE12" s="17"/>
      <c r="AF12" s="17">
        <v>0.191237944922904</v>
      </c>
      <c r="AG12" s="17">
        <v>0.19012411642986801</v>
      </c>
      <c r="AH12" s="17"/>
      <c r="AI12" s="17">
        <v>0.13197895147802499</v>
      </c>
      <c r="AJ12" s="17">
        <v>0.195524002539331</v>
      </c>
      <c r="AK12" s="17">
        <v>0.19016681996725401</v>
      </c>
      <c r="AL12" s="17">
        <v>0.196098423424579</v>
      </c>
      <c r="AM12" s="17">
        <v>0.19464833550866101</v>
      </c>
      <c r="AN12" s="17">
        <v>0.225692391529279</v>
      </c>
      <c r="AO12" s="17">
        <v>0.17673502107975</v>
      </c>
      <c r="AP12" s="17"/>
      <c r="AQ12" s="17">
        <v>0.225285458599955</v>
      </c>
      <c r="AR12" s="17">
        <v>0.17627738929785</v>
      </c>
      <c r="AS12" s="17"/>
      <c r="AT12" s="17">
        <v>0.24569081094235201</v>
      </c>
      <c r="AU12" s="17">
        <v>0.160687109894394</v>
      </c>
      <c r="AV12" s="17">
        <v>0.209871663682801</v>
      </c>
      <c r="AW12" s="17"/>
      <c r="AX12" s="17">
        <v>0.16620282579380799</v>
      </c>
      <c r="AY12" s="17">
        <v>0.20161366639049699</v>
      </c>
      <c r="AZ12" s="17"/>
      <c r="BA12" s="17">
        <v>0.224278344000991</v>
      </c>
      <c r="BB12" s="17">
        <v>0.20488669115480501</v>
      </c>
      <c r="BC12" s="17">
        <v>0.222571947126501</v>
      </c>
      <c r="BD12" s="17">
        <v>0.258870970684417</v>
      </c>
      <c r="BE12" s="17">
        <v>0.110761128398838</v>
      </c>
      <c r="BF12" s="17"/>
      <c r="BG12" s="17">
        <v>0.20941039582460599</v>
      </c>
      <c r="BH12" s="17">
        <v>0.14827471887629601</v>
      </c>
    </row>
    <row r="13" spans="2:60" ht="29" x14ac:dyDescent="0.35">
      <c r="B13" s="18" t="s">
        <v>335</v>
      </c>
      <c r="C13" s="17">
        <v>0.15429600186738199</v>
      </c>
      <c r="D13" s="17">
        <v>0.18225065314557401</v>
      </c>
      <c r="E13" s="17">
        <v>0.13016457639789</v>
      </c>
      <c r="F13" s="17"/>
      <c r="G13" s="17">
        <v>0.12232710519015901</v>
      </c>
      <c r="H13" s="17">
        <v>0.14234849936212801</v>
      </c>
      <c r="I13" s="17">
        <v>0.177109942347072</v>
      </c>
      <c r="J13" s="17">
        <v>0.162224476974652</v>
      </c>
      <c r="K13" s="17">
        <v>0.154619180547478</v>
      </c>
      <c r="L13" s="17">
        <v>0.158745535412774</v>
      </c>
      <c r="M13" s="17"/>
      <c r="N13" s="17">
        <v>0.15970455912787901</v>
      </c>
      <c r="O13" s="17">
        <v>0.13736601491592501</v>
      </c>
      <c r="P13" s="17">
        <v>0.13652292966347301</v>
      </c>
      <c r="Q13" s="17">
        <v>0.21784958228203299</v>
      </c>
      <c r="R13" s="17">
        <v>0.17561050225580799</v>
      </c>
      <c r="S13" s="17"/>
      <c r="T13" s="17">
        <v>0.176206969754407</v>
      </c>
      <c r="U13" s="17">
        <v>0.14535924118125401</v>
      </c>
      <c r="V13" s="17">
        <v>0.15200273946217499</v>
      </c>
      <c r="W13" s="17">
        <v>0.150164465742326</v>
      </c>
      <c r="X13" s="17"/>
      <c r="Y13" s="17">
        <v>0.17576464572681499</v>
      </c>
      <c r="Z13" s="17">
        <v>0.15521934158022599</v>
      </c>
      <c r="AA13" s="17">
        <v>7.8163377285585797E-2</v>
      </c>
      <c r="AB13" s="17">
        <v>0.155908623550952</v>
      </c>
      <c r="AC13" s="17">
        <v>9.9351523724372504E-2</v>
      </c>
      <c r="AD13" s="17">
        <v>0.118406756927872</v>
      </c>
      <c r="AE13" s="17"/>
      <c r="AF13" s="17">
        <v>0.16021185345316399</v>
      </c>
      <c r="AG13" s="17">
        <v>0.14582399098894899</v>
      </c>
      <c r="AH13" s="17"/>
      <c r="AI13" s="17">
        <v>0.144282661763114</v>
      </c>
      <c r="AJ13" s="17">
        <v>0.15973181605553199</v>
      </c>
      <c r="AK13" s="17">
        <v>0.142674771590101</v>
      </c>
      <c r="AL13" s="17">
        <v>0.14888663517659401</v>
      </c>
      <c r="AM13" s="17">
        <v>0.14450137141206901</v>
      </c>
      <c r="AN13" s="17">
        <v>0.198519707260222</v>
      </c>
      <c r="AO13" s="17">
        <v>0.17587267864759101</v>
      </c>
      <c r="AP13" s="17"/>
      <c r="AQ13" s="17">
        <v>0.16924392220565401</v>
      </c>
      <c r="AR13" s="17">
        <v>0.14913603732094799</v>
      </c>
      <c r="AS13" s="17"/>
      <c r="AT13" s="17">
        <v>0.17335732707762799</v>
      </c>
      <c r="AU13" s="17">
        <v>0.14766230825816301</v>
      </c>
      <c r="AV13" s="17">
        <v>0.167489521440255</v>
      </c>
      <c r="AW13" s="17"/>
      <c r="AX13" s="17">
        <v>0.150301996811297</v>
      </c>
      <c r="AY13" s="17">
        <v>0.155738719386673</v>
      </c>
      <c r="AZ13" s="17"/>
      <c r="BA13" s="17">
        <v>0.15543323840376799</v>
      </c>
      <c r="BB13" s="17">
        <v>0.15573292609165201</v>
      </c>
      <c r="BC13" s="17">
        <v>0.17354977163747301</v>
      </c>
      <c r="BD13" s="17">
        <v>0.26043097279799299</v>
      </c>
      <c r="BE13" s="17">
        <v>8.0499599861340504E-2</v>
      </c>
      <c r="BF13" s="17"/>
      <c r="BG13" s="17">
        <v>0.15566301464037399</v>
      </c>
      <c r="BH13" s="17">
        <v>0.12607301844197399</v>
      </c>
    </row>
    <row r="14" spans="2:60" x14ac:dyDescent="0.35">
      <c r="B14" s="18" t="s">
        <v>337</v>
      </c>
      <c r="C14" s="17">
        <v>0.13949555017269799</v>
      </c>
      <c r="D14" s="17">
        <v>0.128773101180611</v>
      </c>
      <c r="E14" s="17">
        <v>0.150541850200856</v>
      </c>
      <c r="F14" s="17"/>
      <c r="G14" s="17">
        <v>0.122784067511111</v>
      </c>
      <c r="H14" s="17">
        <v>0.13587982736656001</v>
      </c>
      <c r="I14" s="17">
        <v>0.15886548886457999</v>
      </c>
      <c r="J14" s="17">
        <v>0.144301685566915</v>
      </c>
      <c r="K14" s="17">
        <v>0.162583038408359</v>
      </c>
      <c r="L14" s="17">
        <v>0.11516583064159901</v>
      </c>
      <c r="M14" s="17"/>
      <c r="N14" s="17">
        <v>0.16613195368393699</v>
      </c>
      <c r="O14" s="17">
        <v>0.124557735762652</v>
      </c>
      <c r="P14" s="17">
        <v>0.132307028580465</v>
      </c>
      <c r="Q14" s="17">
        <v>0.147843823440587</v>
      </c>
      <c r="R14" s="17">
        <v>0.12504511386313599</v>
      </c>
      <c r="S14" s="17"/>
      <c r="T14" s="17">
        <v>0.17550568738642999</v>
      </c>
      <c r="U14" s="17">
        <v>0.14489657997703101</v>
      </c>
      <c r="V14" s="17">
        <v>0.111874031555392</v>
      </c>
      <c r="W14" s="17">
        <v>0.153253026091419</v>
      </c>
      <c r="X14" s="17"/>
      <c r="Y14" s="17">
        <v>0.138776560373369</v>
      </c>
      <c r="Z14" s="17">
        <v>0.12842355384760401</v>
      </c>
      <c r="AA14" s="17">
        <v>0.17469440531963801</v>
      </c>
      <c r="AB14" s="17">
        <v>0.175327375910937</v>
      </c>
      <c r="AC14" s="17">
        <v>4.7394104480271898E-2</v>
      </c>
      <c r="AD14" s="17">
        <v>0.14690474207943299</v>
      </c>
      <c r="AE14" s="17"/>
      <c r="AF14" s="17">
        <v>0.150183478023453</v>
      </c>
      <c r="AG14" s="17">
        <v>0.12523654576290999</v>
      </c>
      <c r="AH14" s="17"/>
      <c r="AI14" s="17">
        <v>0.105229809262211</v>
      </c>
      <c r="AJ14" s="17">
        <v>0.14789312054520501</v>
      </c>
      <c r="AK14" s="17">
        <v>0.15174230339325101</v>
      </c>
      <c r="AL14" s="17">
        <v>0.129041348507453</v>
      </c>
      <c r="AM14" s="17">
        <v>0.14264565791609399</v>
      </c>
      <c r="AN14" s="17">
        <v>0.14282679295657799</v>
      </c>
      <c r="AO14" s="17">
        <v>6.7026629662328294E-2</v>
      </c>
      <c r="AP14" s="17"/>
      <c r="AQ14" s="17">
        <v>0.13684157314694401</v>
      </c>
      <c r="AR14" s="17">
        <v>0.14330317165704801</v>
      </c>
      <c r="AS14" s="17"/>
      <c r="AT14" s="17">
        <v>9.8916283633844401E-2</v>
      </c>
      <c r="AU14" s="17">
        <v>0.15046610151930501</v>
      </c>
      <c r="AV14" s="17">
        <v>0.15673286548797299</v>
      </c>
      <c r="AW14" s="17"/>
      <c r="AX14" s="17">
        <v>0.155265494720913</v>
      </c>
      <c r="AY14" s="17">
        <v>0.133799118906719</v>
      </c>
      <c r="AZ14" s="17"/>
      <c r="BA14" s="17">
        <v>0.15931018180102599</v>
      </c>
      <c r="BB14" s="17">
        <v>0.13089326230981699</v>
      </c>
      <c r="BC14" s="17">
        <v>0.165833374922046</v>
      </c>
      <c r="BD14" s="17">
        <v>0.21834956392351401</v>
      </c>
      <c r="BE14" s="17">
        <v>9.3390973377631303E-2</v>
      </c>
      <c r="BF14" s="17"/>
      <c r="BG14" s="17">
        <v>0.137522390441566</v>
      </c>
      <c r="BH14" s="17">
        <v>0.12504076329058</v>
      </c>
    </row>
    <row r="15" spans="2:60" ht="29" x14ac:dyDescent="0.35">
      <c r="B15" s="18" t="s">
        <v>334</v>
      </c>
      <c r="C15" s="17">
        <v>0.13940054570323099</v>
      </c>
      <c r="D15" s="17">
        <v>0.14868914837297101</v>
      </c>
      <c r="E15" s="17">
        <v>0.13275660370015399</v>
      </c>
      <c r="F15" s="17"/>
      <c r="G15" s="17">
        <v>0.13915963557948499</v>
      </c>
      <c r="H15" s="17">
        <v>0.141103870734027</v>
      </c>
      <c r="I15" s="17">
        <v>0.16375390296856199</v>
      </c>
      <c r="J15" s="17">
        <v>0.16310664974005001</v>
      </c>
      <c r="K15" s="17">
        <v>0.11386052788586799</v>
      </c>
      <c r="L15" s="17">
        <v>0.12113845434053699</v>
      </c>
      <c r="M15" s="17"/>
      <c r="N15" s="17">
        <v>0.173208408681472</v>
      </c>
      <c r="O15" s="17">
        <v>0.13377944962162899</v>
      </c>
      <c r="P15" s="17">
        <v>0.12560202939690401</v>
      </c>
      <c r="Q15" s="17">
        <v>0.120928249778642</v>
      </c>
      <c r="R15" s="17">
        <v>0.170148106469132</v>
      </c>
      <c r="S15" s="17"/>
      <c r="T15" s="17">
        <v>0.131008615968147</v>
      </c>
      <c r="U15" s="17">
        <v>0.13301577809017701</v>
      </c>
      <c r="V15" s="17">
        <v>0.147344887520549</v>
      </c>
      <c r="W15" s="17">
        <v>0.13824852966706599</v>
      </c>
      <c r="X15" s="17"/>
      <c r="Y15" s="17">
        <v>0.14714620052817901</v>
      </c>
      <c r="Z15" s="17">
        <v>0.14356042415968701</v>
      </c>
      <c r="AA15" s="17">
        <v>5.6650454880804502E-2</v>
      </c>
      <c r="AB15" s="17">
        <v>0.16313635627071199</v>
      </c>
      <c r="AC15" s="17">
        <v>6.4240024797063894E-2</v>
      </c>
      <c r="AD15" s="17">
        <v>0.11689435818724001</v>
      </c>
      <c r="AE15" s="17"/>
      <c r="AF15" s="17">
        <v>0.150457832325956</v>
      </c>
      <c r="AG15" s="17">
        <v>0.123844487269923</v>
      </c>
      <c r="AH15" s="17"/>
      <c r="AI15" s="17">
        <v>0.14581283798431</v>
      </c>
      <c r="AJ15" s="17">
        <v>0.170243692810708</v>
      </c>
      <c r="AK15" s="17">
        <v>0.116907767021679</v>
      </c>
      <c r="AL15" s="17">
        <v>0.16133332913007201</v>
      </c>
      <c r="AM15" s="17">
        <v>0.120643139835084</v>
      </c>
      <c r="AN15" s="17">
        <v>0.14463793529167901</v>
      </c>
      <c r="AO15" s="17">
        <v>7.7692651885531497E-2</v>
      </c>
      <c r="AP15" s="17"/>
      <c r="AQ15" s="17">
        <v>0.13372714650902801</v>
      </c>
      <c r="AR15" s="17">
        <v>0.15769332383699999</v>
      </c>
      <c r="AS15" s="17"/>
      <c r="AT15" s="17">
        <v>0.13114518191966601</v>
      </c>
      <c r="AU15" s="17">
        <v>0.15332247955624501</v>
      </c>
      <c r="AV15" s="17">
        <v>0.1336162330822</v>
      </c>
      <c r="AW15" s="17"/>
      <c r="AX15" s="17">
        <v>0.14116234562899499</v>
      </c>
      <c r="AY15" s="17">
        <v>0.138764147005009</v>
      </c>
      <c r="AZ15" s="17"/>
      <c r="BA15" s="17">
        <v>0.180895421642364</v>
      </c>
      <c r="BB15" s="17">
        <v>0.152326149046043</v>
      </c>
      <c r="BC15" s="17">
        <v>0.11516931111668501</v>
      </c>
      <c r="BD15" s="17">
        <v>0.27806321769713399</v>
      </c>
      <c r="BE15" s="17">
        <v>0.10203063402875601</v>
      </c>
      <c r="BF15" s="17"/>
      <c r="BG15" s="17">
        <v>0.15899081826645001</v>
      </c>
      <c r="BH15" s="17">
        <v>0.146616558586636</v>
      </c>
    </row>
    <row r="16" spans="2:60" ht="29" x14ac:dyDescent="0.35">
      <c r="B16" s="18" t="s">
        <v>345</v>
      </c>
      <c r="C16" s="17">
        <v>0.107666201995849</v>
      </c>
      <c r="D16" s="17">
        <v>0.12597445478842201</v>
      </c>
      <c r="E16" s="17">
        <v>9.1965012977200694E-2</v>
      </c>
      <c r="F16" s="17"/>
      <c r="G16" s="17">
        <v>0.13062015566055299</v>
      </c>
      <c r="H16" s="17">
        <v>0.120000835011464</v>
      </c>
      <c r="I16" s="17">
        <v>0.13145594473158001</v>
      </c>
      <c r="J16" s="17">
        <v>7.0480932639368096E-2</v>
      </c>
      <c r="K16" s="17">
        <v>8.5735972493063098E-2</v>
      </c>
      <c r="L16" s="17">
        <v>0.110558411617797</v>
      </c>
      <c r="M16" s="17"/>
      <c r="N16" s="17">
        <v>0.118882510255938</v>
      </c>
      <c r="O16" s="17">
        <v>8.1674273379269996E-2</v>
      </c>
      <c r="P16" s="17">
        <v>0.12924220371789599</v>
      </c>
      <c r="Q16" s="17">
        <v>9.5393801394196495E-2</v>
      </c>
      <c r="R16" s="17">
        <v>0.102153383991249</v>
      </c>
      <c r="S16" s="17"/>
      <c r="T16" s="17">
        <v>0.109303525109494</v>
      </c>
      <c r="U16" s="17">
        <v>9.5411662357733504E-2</v>
      </c>
      <c r="V16" s="17">
        <v>0.11864207665823701</v>
      </c>
      <c r="W16" s="17">
        <v>9.9666072362487201E-2</v>
      </c>
      <c r="X16" s="17"/>
      <c r="Y16" s="17">
        <v>0.114154314495748</v>
      </c>
      <c r="Z16" s="17">
        <v>0.10390044948228901</v>
      </c>
      <c r="AA16" s="17">
        <v>0.12570567107355901</v>
      </c>
      <c r="AB16" s="17">
        <v>6.5633555951130906E-2</v>
      </c>
      <c r="AC16" s="17">
        <v>0</v>
      </c>
      <c r="AD16" s="17">
        <v>0.13966321419247499</v>
      </c>
      <c r="AE16" s="17"/>
      <c r="AF16" s="17">
        <v>0.113742054635845</v>
      </c>
      <c r="AG16" s="17">
        <v>0.101111566039189</v>
      </c>
      <c r="AH16" s="17"/>
      <c r="AI16" s="17">
        <v>0.107512444618724</v>
      </c>
      <c r="AJ16" s="17">
        <v>0.106130186963316</v>
      </c>
      <c r="AK16" s="17">
        <v>0.107103264543128</v>
      </c>
      <c r="AL16" s="17">
        <v>0.100759849780979</v>
      </c>
      <c r="AM16" s="17">
        <v>9.4686025227188303E-2</v>
      </c>
      <c r="AN16" s="17">
        <v>0.166014971476281</v>
      </c>
      <c r="AO16" s="17">
        <v>7.7057650000007097E-2</v>
      </c>
      <c r="AP16" s="17"/>
      <c r="AQ16" s="17">
        <v>0.12305289657343101</v>
      </c>
      <c r="AR16" s="17">
        <v>0.10367325285561201</v>
      </c>
      <c r="AS16" s="17"/>
      <c r="AT16" s="17">
        <v>0.13343643552915199</v>
      </c>
      <c r="AU16" s="17">
        <v>9.1844747826398399E-2</v>
      </c>
      <c r="AV16" s="17">
        <v>0.119860394292091</v>
      </c>
      <c r="AW16" s="17"/>
      <c r="AX16" s="17">
        <v>0.10115606217923399</v>
      </c>
      <c r="AY16" s="17">
        <v>0.110017799611419</v>
      </c>
      <c r="AZ16" s="17"/>
      <c r="BA16" s="17">
        <v>0.12742778764023999</v>
      </c>
      <c r="BB16" s="17">
        <v>0.128605875605559</v>
      </c>
      <c r="BC16" s="17">
        <v>0.102756515832106</v>
      </c>
      <c r="BD16" s="17">
        <v>0.153836664365116</v>
      </c>
      <c r="BE16" s="17">
        <v>7.7424524577423395E-2</v>
      </c>
      <c r="BF16" s="17"/>
      <c r="BG16" s="17">
        <v>0.12833105003641301</v>
      </c>
      <c r="BH16" s="17">
        <v>9.6778361400601601E-2</v>
      </c>
    </row>
    <row r="17" spans="2:60" x14ac:dyDescent="0.35">
      <c r="B17" s="18" t="s">
        <v>341</v>
      </c>
      <c r="C17" s="17">
        <v>9.0896341317719995E-2</v>
      </c>
      <c r="D17" s="17">
        <v>9.7970207548510005E-2</v>
      </c>
      <c r="E17" s="17">
        <v>8.4281201136731904E-2</v>
      </c>
      <c r="F17" s="17"/>
      <c r="G17" s="17">
        <v>0.165278939134718</v>
      </c>
      <c r="H17" s="17">
        <v>0.11712108648191701</v>
      </c>
      <c r="I17" s="17">
        <v>0.12591213512809701</v>
      </c>
      <c r="J17" s="17">
        <v>6.6530195661983302E-2</v>
      </c>
      <c r="K17" s="17">
        <v>4.9048531735210198E-2</v>
      </c>
      <c r="L17" s="17">
        <v>4.9437056173806199E-2</v>
      </c>
      <c r="M17" s="17"/>
      <c r="N17" s="17">
        <v>7.8096120341707403E-2</v>
      </c>
      <c r="O17" s="17">
        <v>7.6001348154712003E-2</v>
      </c>
      <c r="P17" s="17">
        <v>0.102214828792588</v>
      </c>
      <c r="Q17" s="17">
        <v>0.108728274769302</v>
      </c>
      <c r="R17" s="17">
        <v>9.1451698024564904E-2</v>
      </c>
      <c r="S17" s="17"/>
      <c r="T17" s="17">
        <v>0.100444047470514</v>
      </c>
      <c r="U17" s="17">
        <v>5.7688014420505598E-2</v>
      </c>
      <c r="V17" s="17">
        <v>9.9073329059666995E-2</v>
      </c>
      <c r="W17" s="17">
        <v>9.9955722906165903E-2</v>
      </c>
      <c r="X17" s="17"/>
      <c r="Y17" s="17">
        <v>0.109661551075888</v>
      </c>
      <c r="Z17" s="17">
        <v>8.4669372537935703E-2</v>
      </c>
      <c r="AA17" s="17">
        <v>2.6997602565305898E-2</v>
      </c>
      <c r="AB17" s="17">
        <v>9.9647682282242397E-2</v>
      </c>
      <c r="AC17" s="17">
        <v>0.21850798395127</v>
      </c>
      <c r="AD17" s="17">
        <v>6.2891631409799295E-2</v>
      </c>
      <c r="AE17" s="17"/>
      <c r="AF17" s="17">
        <v>9.4210172882504495E-2</v>
      </c>
      <c r="AG17" s="17">
        <v>8.7932660079691805E-2</v>
      </c>
      <c r="AH17" s="17"/>
      <c r="AI17" s="17">
        <v>7.3100070866998504E-2</v>
      </c>
      <c r="AJ17" s="17">
        <v>9.6106405751436294E-2</v>
      </c>
      <c r="AK17" s="17">
        <v>7.4855630297254894E-2</v>
      </c>
      <c r="AL17" s="17">
        <v>8.8206374734057999E-2</v>
      </c>
      <c r="AM17" s="17">
        <v>0.10389751954215801</v>
      </c>
      <c r="AN17" s="17">
        <v>9.1897379610442295E-2</v>
      </c>
      <c r="AO17" s="17">
        <v>9.4944942022129497E-2</v>
      </c>
      <c r="AP17" s="17"/>
      <c r="AQ17" s="17">
        <v>9.2582053512461196E-2</v>
      </c>
      <c r="AR17" s="17">
        <v>0.106467532078039</v>
      </c>
      <c r="AS17" s="17"/>
      <c r="AT17" s="17">
        <v>9.1174894667019696E-2</v>
      </c>
      <c r="AU17" s="17">
        <v>8.6077645251201804E-2</v>
      </c>
      <c r="AV17" s="17">
        <v>0.10765705088828401</v>
      </c>
      <c r="AW17" s="17"/>
      <c r="AX17" s="17">
        <v>7.5323554084290395E-2</v>
      </c>
      <c r="AY17" s="17">
        <v>9.6521555269723405E-2</v>
      </c>
      <c r="AZ17" s="17"/>
      <c r="BA17" s="17">
        <v>0.118909519869765</v>
      </c>
      <c r="BB17" s="17">
        <v>9.5193450243638997E-2</v>
      </c>
      <c r="BC17" s="17">
        <v>9.9195047478293205E-2</v>
      </c>
      <c r="BD17" s="17">
        <v>8.4511451453400097E-2</v>
      </c>
      <c r="BE17" s="17">
        <v>5.4403972623539402E-2</v>
      </c>
      <c r="BF17" s="17"/>
      <c r="BG17" s="17">
        <v>0.100725959296272</v>
      </c>
      <c r="BH17" s="17">
        <v>6.2029661866759199E-2</v>
      </c>
    </row>
    <row r="18" spans="2:60" x14ac:dyDescent="0.35">
      <c r="B18" s="18" t="s">
        <v>344</v>
      </c>
      <c r="C18" s="17">
        <v>8.4063264323486694E-2</v>
      </c>
      <c r="D18" s="17">
        <v>9.7829870785661993E-2</v>
      </c>
      <c r="E18" s="17">
        <v>7.2305422597875896E-2</v>
      </c>
      <c r="F18" s="17"/>
      <c r="G18" s="17">
        <v>0.120990558287925</v>
      </c>
      <c r="H18" s="17">
        <v>0.106359454963126</v>
      </c>
      <c r="I18" s="17">
        <v>0.115871087224409</v>
      </c>
      <c r="J18" s="17">
        <v>0.105408832785664</v>
      </c>
      <c r="K18" s="17">
        <v>3.6078196952874203E-2</v>
      </c>
      <c r="L18" s="17">
        <v>4.0386486392259002E-2</v>
      </c>
      <c r="M18" s="17"/>
      <c r="N18" s="17">
        <v>9.7260834025408693E-2</v>
      </c>
      <c r="O18" s="17">
        <v>7.2501023909879406E-2</v>
      </c>
      <c r="P18" s="17">
        <v>8.6590346808730595E-2</v>
      </c>
      <c r="Q18" s="17">
        <v>9.2571542661058104E-2</v>
      </c>
      <c r="R18" s="17">
        <v>7.6238420365890194E-2</v>
      </c>
      <c r="S18" s="17"/>
      <c r="T18" s="17">
        <v>8.0013248282051599E-2</v>
      </c>
      <c r="U18" s="17">
        <v>5.7678080107964998E-2</v>
      </c>
      <c r="V18" s="17">
        <v>7.7416271567525299E-2</v>
      </c>
      <c r="W18" s="17">
        <v>0.120467061642236</v>
      </c>
      <c r="X18" s="17"/>
      <c r="Y18" s="17">
        <v>9.92802682053988E-2</v>
      </c>
      <c r="Z18" s="17">
        <v>7.6037427629113294E-2</v>
      </c>
      <c r="AA18" s="17">
        <v>7.8825237311347093E-2</v>
      </c>
      <c r="AB18" s="17">
        <v>5.96633994813449E-2</v>
      </c>
      <c r="AC18" s="17">
        <v>3.6812164391495601E-2</v>
      </c>
      <c r="AD18" s="17">
        <v>9.4499266054642594E-2</v>
      </c>
      <c r="AE18" s="17"/>
      <c r="AF18" s="17">
        <v>7.7041224601354805E-2</v>
      </c>
      <c r="AG18" s="17">
        <v>9.3280187699807199E-2</v>
      </c>
      <c r="AH18" s="17"/>
      <c r="AI18" s="17">
        <v>0.123869174560837</v>
      </c>
      <c r="AJ18" s="17">
        <v>0.104584094045925</v>
      </c>
      <c r="AK18" s="17">
        <v>7.1637813334169201E-2</v>
      </c>
      <c r="AL18" s="17">
        <v>6.5248549571164299E-2</v>
      </c>
      <c r="AM18" s="17">
        <v>8.67490804234997E-2</v>
      </c>
      <c r="AN18" s="17">
        <v>5.8242961285607402E-2</v>
      </c>
      <c r="AO18" s="17">
        <v>3.5250068316283197E-2</v>
      </c>
      <c r="AP18" s="17"/>
      <c r="AQ18" s="17">
        <v>8.19389651870671E-2</v>
      </c>
      <c r="AR18" s="17">
        <v>8.9339106190423706E-2</v>
      </c>
      <c r="AS18" s="17"/>
      <c r="AT18" s="17">
        <v>6.9802349043991199E-2</v>
      </c>
      <c r="AU18" s="17">
        <v>7.9624628556626997E-2</v>
      </c>
      <c r="AV18" s="17">
        <v>0.101915230814181</v>
      </c>
      <c r="AW18" s="17"/>
      <c r="AX18" s="17">
        <v>5.4593228565511097E-2</v>
      </c>
      <c r="AY18" s="17">
        <v>9.47084528711052E-2</v>
      </c>
      <c r="AZ18" s="17"/>
      <c r="BA18" s="17">
        <v>8.4021247059751406E-2</v>
      </c>
      <c r="BB18" s="17">
        <v>0.109081674644406</v>
      </c>
      <c r="BC18" s="17">
        <v>9.6373388614634001E-2</v>
      </c>
      <c r="BD18" s="17">
        <v>0.103165594841789</v>
      </c>
      <c r="BE18" s="17">
        <v>2.63058726330553E-2</v>
      </c>
      <c r="BF18" s="17"/>
      <c r="BG18" s="17">
        <v>0.103235552388035</v>
      </c>
      <c r="BH18" s="17">
        <v>4.5773074127944298E-2</v>
      </c>
    </row>
    <row r="19" spans="2:60" x14ac:dyDescent="0.35">
      <c r="B19" s="18" t="s">
        <v>343</v>
      </c>
      <c r="C19" s="17">
        <v>8.36374166089566E-2</v>
      </c>
      <c r="D19" s="17">
        <v>9.3261002314950603E-2</v>
      </c>
      <c r="E19" s="17">
        <v>7.4436744618875797E-2</v>
      </c>
      <c r="F19" s="17"/>
      <c r="G19" s="17">
        <v>9.2745309334509501E-2</v>
      </c>
      <c r="H19" s="17">
        <v>0.11593494335341301</v>
      </c>
      <c r="I19" s="17">
        <v>0.10720557550509401</v>
      </c>
      <c r="J19" s="17">
        <v>7.95889502068136E-2</v>
      </c>
      <c r="K19" s="17">
        <v>6.7097130086491596E-2</v>
      </c>
      <c r="L19" s="17">
        <v>4.8374285104049897E-2</v>
      </c>
      <c r="M19" s="17"/>
      <c r="N19" s="17">
        <v>9.3481470823969307E-2</v>
      </c>
      <c r="O19" s="17">
        <v>9.4046092109016502E-2</v>
      </c>
      <c r="P19" s="17">
        <v>6.5685502774087801E-2</v>
      </c>
      <c r="Q19" s="17">
        <v>9.3620036020824596E-2</v>
      </c>
      <c r="R19" s="17">
        <v>0.100465441834216</v>
      </c>
      <c r="S19" s="17"/>
      <c r="T19" s="17">
        <v>8.89881936421862E-2</v>
      </c>
      <c r="U19" s="17">
        <v>6.1100984151648802E-2</v>
      </c>
      <c r="V19" s="17">
        <v>8.7384798476588393E-2</v>
      </c>
      <c r="W19" s="17">
        <v>9.3457994913605E-2</v>
      </c>
      <c r="X19" s="17"/>
      <c r="Y19" s="17">
        <v>9.7084535390519894E-2</v>
      </c>
      <c r="Z19" s="17">
        <v>7.2778417894320505E-2</v>
      </c>
      <c r="AA19" s="17">
        <v>7.4213097208562007E-2</v>
      </c>
      <c r="AB19" s="17">
        <v>7.9097165703295794E-2</v>
      </c>
      <c r="AC19" s="17">
        <v>0.19180198647809901</v>
      </c>
      <c r="AD19" s="17">
        <v>8.1431863570061699E-2</v>
      </c>
      <c r="AE19" s="17"/>
      <c r="AF19" s="17">
        <v>9.1122737528821093E-2</v>
      </c>
      <c r="AG19" s="17">
        <v>7.4631186063575702E-2</v>
      </c>
      <c r="AH19" s="17"/>
      <c r="AI19" s="17">
        <v>7.0524383648227301E-2</v>
      </c>
      <c r="AJ19" s="17">
        <v>0.104052719935528</v>
      </c>
      <c r="AK19" s="17">
        <v>5.9348104241868697E-2</v>
      </c>
      <c r="AL19" s="17">
        <v>8.3349047242151905E-2</v>
      </c>
      <c r="AM19" s="17">
        <v>9.5596951270693203E-2</v>
      </c>
      <c r="AN19" s="17">
        <v>6.3520291155909306E-2</v>
      </c>
      <c r="AO19" s="17">
        <v>7.1869625238318996E-2</v>
      </c>
      <c r="AP19" s="17"/>
      <c r="AQ19" s="17">
        <v>9.3905363317685994E-2</v>
      </c>
      <c r="AR19" s="17">
        <v>7.9820789195735001E-2</v>
      </c>
      <c r="AS19" s="17"/>
      <c r="AT19" s="17">
        <v>8.7650770217083701E-2</v>
      </c>
      <c r="AU19" s="17">
        <v>7.5072828767066294E-2</v>
      </c>
      <c r="AV19" s="17">
        <v>9.4559770232874693E-2</v>
      </c>
      <c r="AW19" s="17"/>
      <c r="AX19" s="17">
        <v>8.4314815307112101E-2</v>
      </c>
      <c r="AY19" s="17">
        <v>8.3392726140203904E-2</v>
      </c>
      <c r="AZ19" s="17"/>
      <c r="BA19" s="17">
        <v>0.120286427540575</v>
      </c>
      <c r="BB19" s="17">
        <v>9.5545344104235597E-2</v>
      </c>
      <c r="BC19" s="17">
        <v>8.4963897667403601E-2</v>
      </c>
      <c r="BD19" s="17">
        <v>0.16188871254148099</v>
      </c>
      <c r="BE19" s="17">
        <v>2.5523628954003799E-2</v>
      </c>
      <c r="BF19" s="17"/>
      <c r="BG19" s="17">
        <v>0.101316969430074</v>
      </c>
      <c r="BH19" s="17">
        <v>6.0062480810056197E-2</v>
      </c>
    </row>
    <row r="20" spans="2:60" x14ac:dyDescent="0.35">
      <c r="B20" s="18" t="s">
        <v>339</v>
      </c>
      <c r="C20" s="17">
        <v>8.2397860630001402E-2</v>
      </c>
      <c r="D20" s="17">
        <v>0.104907131455187</v>
      </c>
      <c r="E20" s="17">
        <v>5.9957104899654001E-2</v>
      </c>
      <c r="F20" s="17"/>
      <c r="G20" s="17">
        <v>8.3678995449494406E-2</v>
      </c>
      <c r="H20" s="17">
        <v>0.113875525580593</v>
      </c>
      <c r="I20" s="17">
        <v>0.10105275923288599</v>
      </c>
      <c r="J20" s="17">
        <v>0.103902001894912</v>
      </c>
      <c r="K20" s="17">
        <v>5.5048207858102702E-2</v>
      </c>
      <c r="L20" s="17">
        <v>4.5423559387163602E-2</v>
      </c>
      <c r="M20" s="17"/>
      <c r="N20" s="17">
        <v>8.2711880160283802E-2</v>
      </c>
      <c r="O20" s="17">
        <v>6.92925588531004E-2</v>
      </c>
      <c r="P20" s="17">
        <v>9.0320682669342803E-2</v>
      </c>
      <c r="Q20" s="17">
        <v>9.7134843395577694E-2</v>
      </c>
      <c r="R20" s="17">
        <v>8.0676194867869894E-2</v>
      </c>
      <c r="S20" s="17"/>
      <c r="T20" s="17">
        <v>6.0961930383296302E-2</v>
      </c>
      <c r="U20" s="17">
        <v>5.56970630320393E-2</v>
      </c>
      <c r="V20" s="17">
        <v>9.6080046382998302E-2</v>
      </c>
      <c r="W20" s="17">
        <v>9.9022811124125296E-2</v>
      </c>
      <c r="X20" s="17"/>
      <c r="Y20" s="17">
        <v>0.109806520157638</v>
      </c>
      <c r="Z20" s="17">
        <v>6.5269941927424399E-2</v>
      </c>
      <c r="AA20" s="17">
        <v>7.8652141866195804E-2</v>
      </c>
      <c r="AB20" s="17">
        <v>7.8284546000771199E-2</v>
      </c>
      <c r="AC20" s="17">
        <v>4.5217665845632603E-2</v>
      </c>
      <c r="AD20" s="17">
        <v>7.2162927996249293E-2</v>
      </c>
      <c r="AE20" s="17"/>
      <c r="AF20" s="17">
        <v>7.5358455719579498E-2</v>
      </c>
      <c r="AG20" s="17">
        <v>9.3002384004221603E-2</v>
      </c>
      <c r="AH20" s="17"/>
      <c r="AI20" s="17">
        <v>6.16084905146922E-2</v>
      </c>
      <c r="AJ20" s="17">
        <v>9.9942007181304304E-2</v>
      </c>
      <c r="AK20" s="17">
        <v>5.4111506072456697E-2</v>
      </c>
      <c r="AL20" s="17">
        <v>6.7101830726709805E-2</v>
      </c>
      <c r="AM20" s="17">
        <v>0.105339617935885</v>
      </c>
      <c r="AN20" s="17">
        <v>7.8419063586156898E-2</v>
      </c>
      <c r="AO20" s="17">
        <v>5.3139694588380901E-2</v>
      </c>
      <c r="AP20" s="17"/>
      <c r="AQ20" s="17">
        <v>7.3030196814235199E-2</v>
      </c>
      <c r="AR20" s="17">
        <v>9.9624277319914703E-2</v>
      </c>
      <c r="AS20" s="17"/>
      <c r="AT20" s="17">
        <v>5.4669851403209402E-2</v>
      </c>
      <c r="AU20" s="17">
        <v>6.64554546540881E-2</v>
      </c>
      <c r="AV20" s="17">
        <v>0.117963217955547</v>
      </c>
      <c r="AW20" s="17"/>
      <c r="AX20" s="17">
        <v>6.4473087346808899E-2</v>
      </c>
      <c r="AY20" s="17">
        <v>8.8872660757152902E-2</v>
      </c>
      <c r="AZ20" s="17"/>
      <c r="BA20" s="17">
        <v>0.15227354583462699</v>
      </c>
      <c r="BB20" s="17">
        <v>7.8078936918769701E-2</v>
      </c>
      <c r="BC20" s="17">
        <v>9.0436257246407803E-2</v>
      </c>
      <c r="BD20" s="17">
        <v>0.116055757241463</v>
      </c>
      <c r="BE20" s="17">
        <v>2.2892775377544399E-2</v>
      </c>
      <c r="BF20" s="17"/>
      <c r="BG20" s="17">
        <v>9.5387131402704897E-2</v>
      </c>
      <c r="BH20" s="17">
        <v>4.6489302761343602E-2</v>
      </c>
    </row>
    <row r="21" spans="2:60" ht="43.5" x14ac:dyDescent="0.35">
      <c r="B21" s="18" t="s">
        <v>342</v>
      </c>
      <c r="C21" s="19">
        <v>7.5915849013737699E-2</v>
      </c>
      <c r="D21" s="19">
        <v>8.5782581397737701E-2</v>
      </c>
      <c r="E21" s="19">
        <v>6.6486509040377603E-2</v>
      </c>
      <c r="F21" s="19"/>
      <c r="G21" s="19">
        <v>5.6976112027129898E-2</v>
      </c>
      <c r="H21" s="19">
        <v>7.5438498796758804E-2</v>
      </c>
      <c r="I21" s="19">
        <v>5.3686607329163902E-2</v>
      </c>
      <c r="J21" s="19">
        <v>7.0019582009058903E-2</v>
      </c>
      <c r="K21" s="19">
        <v>0.10773149708682001</v>
      </c>
      <c r="L21" s="19">
        <v>8.4126804551076004E-2</v>
      </c>
      <c r="M21" s="19"/>
      <c r="N21" s="19">
        <v>7.4851905606919594E-2</v>
      </c>
      <c r="O21" s="19">
        <v>8.9513658809221394E-2</v>
      </c>
      <c r="P21" s="19">
        <v>7.1962399407776198E-2</v>
      </c>
      <c r="Q21" s="19">
        <v>5.3370301669985E-2</v>
      </c>
      <c r="R21" s="19">
        <v>9.0736177589707298E-2</v>
      </c>
      <c r="S21" s="19"/>
      <c r="T21" s="19">
        <v>5.1774694519804799E-2</v>
      </c>
      <c r="U21" s="19">
        <v>9.3036975249312107E-2</v>
      </c>
      <c r="V21" s="19">
        <v>7.8750160573643299E-2</v>
      </c>
      <c r="W21" s="19">
        <v>7.3653812754099907E-2</v>
      </c>
      <c r="X21" s="19"/>
      <c r="Y21" s="19">
        <v>5.6872869830840903E-2</v>
      </c>
      <c r="Z21" s="19">
        <v>8.6601770413517007E-2</v>
      </c>
      <c r="AA21" s="19">
        <v>8.7108101607575705E-2</v>
      </c>
      <c r="AB21" s="19">
        <v>8.1460973978371598E-2</v>
      </c>
      <c r="AC21" s="19">
        <v>0.16858108747174899</v>
      </c>
      <c r="AD21" s="19">
        <v>7.6773060604506296E-2</v>
      </c>
      <c r="AE21" s="19"/>
      <c r="AF21" s="19">
        <v>7.1931534149680301E-2</v>
      </c>
      <c r="AG21" s="19">
        <v>8.2997887197386697E-2</v>
      </c>
      <c r="AH21" s="19"/>
      <c r="AI21" s="19">
        <v>7.1789614343079997E-2</v>
      </c>
      <c r="AJ21" s="19">
        <v>7.5311993224982499E-2</v>
      </c>
      <c r="AK21" s="19">
        <v>8.3259704297014805E-2</v>
      </c>
      <c r="AL21" s="19">
        <v>6.6307272823086794E-2</v>
      </c>
      <c r="AM21" s="19">
        <v>7.9484787344439797E-2</v>
      </c>
      <c r="AN21" s="19">
        <v>6.1821221960756498E-2</v>
      </c>
      <c r="AO21" s="19">
        <v>9.1523033077233903E-2</v>
      </c>
      <c r="AP21" s="19"/>
      <c r="AQ21" s="19">
        <v>4.7111166782758299E-2</v>
      </c>
      <c r="AR21" s="19">
        <v>0.113468582456239</v>
      </c>
      <c r="AS21" s="19"/>
      <c r="AT21" s="19">
        <v>5.2864644772658301E-2</v>
      </c>
      <c r="AU21" s="19">
        <v>5.26136253052258E-2</v>
      </c>
      <c r="AV21" s="19">
        <v>0.123512668430118</v>
      </c>
      <c r="AW21" s="19"/>
      <c r="AX21" s="19">
        <v>8.3731319344039198E-2</v>
      </c>
      <c r="AY21" s="19">
        <v>7.3092738925319797E-2</v>
      </c>
      <c r="AZ21" s="19"/>
      <c r="BA21" s="19">
        <v>4.8201170299667001E-2</v>
      </c>
      <c r="BB21" s="19">
        <v>4.6001430309118303E-2</v>
      </c>
      <c r="BC21" s="19">
        <v>3.4252177158634302E-2</v>
      </c>
      <c r="BD21" s="19">
        <v>6.7934285307061706E-2</v>
      </c>
      <c r="BE21" s="19">
        <v>0.27528628722696502</v>
      </c>
      <c r="BF21" s="19"/>
      <c r="BG21" s="19">
        <v>4.6514587910820603E-2</v>
      </c>
      <c r="BH21" s="19">
        <v>0.22276771071193399</v>
      </c>
    </row>
    <row r="22" spans="2:60" x14ac:dyDescent="0.35">
      <c r="B22" s="16"/>
    </row>
    <row r="23" spans="2:60" x14ac:dyDescent="0.35">
      <c r="B23" t="s">
        <v>98</v>
      </c>
    </row>
    <row r="24" spans="2:60" x14ac:dyDescent="0.35">
      <c r="B24" t="s">
        <v>99</v>
      </c>
    </row>
    <row r="26" spans="2:60" x14ac:dyDescent="0.35">
      <c r="B26"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721</v>
      </c>
      <c r="D7" s="10">
        <v>350</v>
      </c>
      <c r="E7" s="10">
        <v>366</v>
      </c>
      <c r="F7" s="10"/>
      <c r="G7" s="10">
        <v>89</v>
      </c>
      <c r="H7" s="10">
        <v>104</v>
      </c>
      <c r="I7" s="10">
        <v>129</v>
      </c>
      <c r="J7" s="10">
        <v>108</v>
      </c>
      <c r="K7" s="10">
        <v>128</v>
      </c>
      <c r="L7" s="10">
        <v>163</v>
      </c>
      <c r="M7" s="10"/>
      <c r="N7" s="10">
        <v>149</v>
      </c>
      <c r="O7" s="10">
        <v>164</v>
      </c>
      <c r="P7" s="10">
        <v>233</v>
      </c>
      <c r="Q7" s="10">
        <v>92</v>
      </c>
      <c r="R7" s="10">
        <v>61</v>
      </c>
      <c r="S7" s="10"/>
      <c r="T7" s="10">
        <v>142</v>
      </c>
      <c r="U7" s="10">
        <v>145</v>
      </c>
      <c r="V7" s="10">
        <v>287</v>
      </c>
      <c r="W7" s="10">
        <v>147</v>
      </c>
      <c r="X7" s="10"/>
      <c r="Y7" s="10">
        <v>232</v>
      </c>
      <c r="Z7" s="10">
        <v>293</v>
      </c>
      <c r="AA7" s="10">
        <v>24</v>
      </c>
      <c r="AB7" s="10">
        <v>69</v>
      </c>
      <c r="AC7" s="10">
        <v>4</v>
      </c>
      <c r="AD7" s="10">
        <v>99</v>
      </c>
      <c r="AE7" s="10"/>
      <c r="AF7" s="10">
        <v>417</v>
      </c>
      <c r="AG7" s="10">
        <v>298</v>
      </c>
      <c r="AH7" s="10"/>
      <c r="AI7" s="10">
        <v>50</v>
      </c>
      <c r="AJ7" s="10">
        <v>181</v>
      </c>
      <c r="AK7" s="10">
        <v>148</v>
      </c>
      <c r="AL7" s="10">
        <v>77</v>
      </c>
      <c r="AM7" s="10">
        <v>192</v>
      </c>
      <c r="AN7" s="10">
        <v>56</v>
      </c>
      <c r="AO7" s="10">
        <v>17</v>
      </c>
      <c r="AP7" s="10"/>
      <c r="AQ7" s="10">
        <v>357</v>
      </c>
      <c r="AR7" s="10">
        <v>245</v>
      </c>
      <c r="AS7" s="10"/>
      <c r="AT7" s="10">
        <v>150</v>
      </c>
      <c r="AU7" s="10">
        <v>306</v>
      </c>
      <c r="AV7" s="10">
        <v>217</v>
      </c>
      <c r="AW7" s="10"/>
      <c r="AX7" s="10">
        <v>192</v>
      </c>
      <c r="AY7" s="10">
        <v>529</v>
      </c>
      <c r="AZ7" s="10"/>
      <c r="BA7" s="10">
        <v>63</v>
      </c>
      <c r="BB7" s="10">
        <v>230</v>
      </c>
      <c r="BC7" s="10">
        <v>249</v>
      </c>
      <c r="BD7" s="10">
        <v>33</v>
      </c>
      <c r="BE7" s="10">
        <v>90</v>
      </c>
      <c r="BF7" s="10"/>
      <c r="BG7" s="10">
        <v>293</v>
      </c>
      <c r="BH7" s="10">
        <v>123</v>
      </c>
    </row>
    <row r="8" spans="2:60" ht="30" customHeight="1" x14ac:dyDescent="0.35">
      <c r="B8" s="11" t="s">
        <v>19</v>
      </c>
      <c r="C8" s="11">
        <v>723</v>
      </c>
      <c r="D8" s="11">
        <v>361</v>
      </c>
      <c r="E8" s="11">
        <v>357</v>
      </c>
      <c r="F8" s="11"/>
      <c r="G8" s="11">
        <v>91</v>
      </c>
      <c r="H8" s="11">
        <v>118</v>
      </c>
      <c r="I8" s="11">
        <v>137</v>
      </c>
      <c r="J8" s="11">
        <v>102</v>
      </c>
      <c r="K8" s="11">
        <v>123</v>
      </c>
      <c r="L8" s="11">
        <v>153</v>
      </c>
      <c r="M8" s="11"/>
      <c r="N8" s="11">
        <v>143</v>
      </c>
      <c r="O8" s="11">
        <v>160</v>
      </c>
      <c r="P8" s="11">
        <v>248</v>
      </c>
      <c r="Q8" s="11">
        <v>96</v>
      </c>
      <c r="R8" s="11">
        <v>57</v>
      </c>
      <c r="S8" s="11"/>
      <c r="T8" s="11">
        <v>128</v>
      </c>
      <c r="U8" s="11">
        <v>146</v>
      </c>
      <c r="V8" s="11">
        <v>282</v>
      </c>
      <c r="W8" s="11">
        <v>167</v>
      </c>
      <c r="X8" s="11"/>
      <c r="Y8" s="11">
        <v>231</v>
      </c>
      <c r="Z8" s="11">
        <v>301</v>
      </c>
      <c r="AA8" s="11">
        <v>24</v>
      </c>
      <c r="AB8" s="11">
        <v>63</v>
      </c>
      <c r="AC8" s="11">
        <v>6</v>
      </c>
      <c r="AD8" s="11">
        <v>97</v>
      </c>
      <c r="AE8" s="11"/>
      <c r="AF8" s="11">
        <v>413</v>
      </c>
      <c r="AG8" s="11">
        <v>302</v>
      </c>
      <c r="AH8" s="11"/>
      <c r="AI8" s="11">
        <v>47</v>
      </c>
      <c r="AJ8" s="11">
        <v>182</v>
      </c>
      <c r="AK8" s="11">
        <v>146</v>
      </c>
      <c r="AL8" s="11">
        <v>80</v>
      </c>
      <c r="AM8" s="11">
        <v>198</v>
      </c>
      <c r="AN8" s="11">
        <v>53</v>
      </c>
      <c r="AO8" s="11">
        <v>16</v>
      </c>
      <c r="AP8" s="11"/>
      <c r="AQ8" s="11">
        <v>344</v>
      </c>
      <c r="AR8" s="11">
        <v>260</v>
      </c>
      <c r="AS8" s="11"/>
      <c r="AT8" s="11">
        <v>146</v>
      </c>
      <c r="AU8" s="11">
        <v>304</v>
      </c>
      <c r="AV8" s="11">
        <v>229</v>
      </c>
      <c r="AW8" s="11"/>
      <c r="AX8" s="11">
        <v>181</v>
      </c>
      <c r="AY8" s="11">
        <v>541</v>
      </c>
      <c r="AZ8" s="11"/>
      <c r="BA8" s="11">
        <v>65</v>
      </c>
      <c r="BB8" s="11">
        <v>230</v>
      </c>
      <c r="BC8" s="11">
        <v>245</v>
      </c>
      <c r="BD8" s="11">
        <v>33</v>
      </c>
      <c r="BE8" s="11">
        <v>98</v>
      </c>
      <c r="BF8" s="11"/>
      <c r="BG8" s="11">
        <v>295</v>
      </c>
      <c r="BH8" s="11">
        <v>130</v>
      </c>
    </row>
    <row r="9" spans="2:60" ht="29" x14ac:dyDescent="0.35">
      <c r="B9" s="18" t="s">
        <v>348</v>
      </c>
      <c r="C9" s="17">
        <v>1.8134118427540601E-2</v>
      </c>
      <c r="D9" s="17">
        <v>2.2080625325781401E-2</v>
      </c>
      <c r="E9" s="17">
        <v>1.4387608431965401E-2</v>
      </c>
      <c r="F9" s="17"/>
      <c r="G9" s="17">
        <v>3.5669749505107602E-2</v>
      </c>
      <c r="H9" s="17">
        <v>1.34664937914027E-2</v>
      </c>
      <c r="I9" s="17">
        <v>3.25900608224566E-2</v>
      </c>
      <c r="J9" s="17">
        <v>2.9799816438062302E-2</v>
      </c>
      <c r="K9" s="17">
        <v>6.4510856258746798E-3</v>
      </c>
      <c r="L9" s="17">
        <v>0</v>
      </c>
      <c r="M9" s="17"/>
      <c r="N9" s="17">
        <v>2.74045815344614E-2</v>
      </c>
      <c r="O9" s="17">
        <v>1.36757627801996E-2</v>
      </c>
      <c r="P9" s="17">
        <v>1.9692335996723001E-2</v>
      </c>
      <c r="Q9" s="17">
        <v>0</v>
      </c>
      <c r="R9" s="17">
        <v>3.7351487704783401E-2</v>
      </c>
      <c r="S9" s="17"/>
      <c r="T9" s="17">
        <v>6.1585414714988599E-3</v>
      </c>
      <c r="U9" s="17">
        <v>2.0059637532569001E-2</v>
      </c>
      <c r="V9" s="17">
        <v>1.7195507366391801E-2</v>
      </c>
      <c r="W9" s="17">
        <v>2.72693035377473E-2</v>
      </c>
      <c r="X9" s="17"/>
      <c r="Y9" s="17">
        <v>2.1430708699909699E-2</v>
      </c>
      <c r="Z9" s="17">
        <v>1.2175510407019001E-2</v>
      </c>
      <c r="AA9" s="17">
        <v>4.3186913006938797E-2</v>
      </c>
      <c r="AB9" s="17">
        <v>1.9903047552329401E-2</v>
      </c>
      <c r="AC9" s="17">
        <v>0</v>
      </c>
      <c r="AD9" s="17">
        <v>2.24360037875335E-2</v>
      </c>
      <c r="AE9" s="17"/>
      <c r="AF9" s="17">
        <v>1.3544902396016099E-2</v>
      </c>
      <c r="AG9" s="17">
        <v>2.4870388076393999E-2</v>
      </c>
      <c r="AH9" s="17"/>
      <c r="AI9" s="17">
        <v>1.25053266211065E-2</v>
      </c>
      <c r="AJ9" s="17">
        <v>4.6669929629456201E-2</v>
      </c>
      <c r="AK9" s="17">
        <v>0</v>
      </c>
      <c r="AL9" s="17">
        <v>9.8845114889853994E-3</v>
      </c>
      <c r="AM9" s="17">
        <v>5.6322842889732798E-3</v>
      </c>
      <c r="AN9" s="17">
        <v>3.98541084968407E-2</v>
      </c>
      <c r="AO9" s="17">
        <v>0</v>
      </c>
      <c r="AP9" s="17"/>
      <c r="AQ9" s="17">
        <v>1.5943874216371199E-2</v>
      </c>
      <c r="AR9" s="17">
        <v>2.6249612983977599E-2</v>
      </c>
      <c r="AS9" s="17"/>
      <c r="AT9" s="17">
        <v>1.7526056423477002E-2</v>
      </c>
      <c r="AU9" s="17">
        <v>1.81237705190158E-2</v>
      </c>
      <c r="AV9" s="17">
        <v>1.7565044924162401E-2</v>
      </c>
      <c r="AW9" s="17"/>
      <c r="AX9" s="17">
        <v>1.0339687995394101E-2</v>
      </c>
      <c r="AY9" s="17">
        <v>2.0744939427989498E-2</v>
      </c>
      <c r="AZ9" s="17"/>
      <c r="BA9" s="17">
        <v>4.9446175742743202E-2</v>
      </c>
      <c r="BB9" s="17">
        <v>3.2362160659580197E-2</v>
      </c>
      <c r="BC9" s="17">
        <v>0</v>
      </c>
      <c r="BD9" s="17">
        <v>0</v>
      </c>
      <c r="BE9" s="17">
        <v>2.5004960308399601E-2</v>
      </c>
      <c r="BF9" s="17"/>
      <c r="BG9" s="17">
        <v>3.6129851329197403E-2</v>
      </c>
      <c r="BH9" s="17">
        <v>1.8731833932635101E-2</v>
      </c>
    </row>
    <row r="10" spans="2:60" ht="43.5" x14ac:dyDescent="0.35">
      <c r="B10" s="18" t="s">
        <v>349</v>
      </c>
      <c r="C10" s="17">
        <v>6.4570438620640797E-2</v>
      </c>
      <c r="D10" s="17">
        <v>7.5405404399232101E-2</v>
      </c>
      <c r="E10" s="17">
        <v>5.4482540669415297E-2</v>
      </c>
      <c r="F10" s="17"/>
      <c r="G10" s="17">
        <v>7.4340687457903995E-2</v>
      </c>
      <c r="H10" s="17">
        <v>0.14751140045066199</v>
      </c>
      <c r="I10" s="17">
        <v>6.5457153300302398E-2</v>
      </c>
      <c r="J10" s="17">
        <v>6.3024870264732497E-2</v>
      </c>
      <c r="K10" s="17">
        <v>2.8196508596147401E-2</v>
      </c>
      <c r="L10" s="17">
        <v>2.4117025229686499E-2</v>
      </c>
      <c r="M10" s="17"/>
      <c r="N10" s="17">
        <v>4.9893768012157703E-2</v>
      </c>
      <c r="O10" s="17">
        <v>3.4360770015824001E-2</v>
      </c>
      <c r="P10" s="17">
        <v>7.9762453066134498E-2</v>
      </c>
      <c r="Q10" s="17">
        <v>0.11584508911069</v>
      </c>
      <c r="R10" s="17">
        <v>4.3331583161276999E-2</v>
      </c>
      <c r="S10" s="17"/>
      <c r="T10" s="17">
        <v>7.9253571817192295E-2</v>
      </c>
      <c r="U10" s="17">
        <v>6.7662647370448595E-2</v>
      </c>
      <c r="V10" s="17">
        <v>5.3634618039173201E-2</v>
      </c>
      <c r="W10" s="17">
        <v>6.9060939104502603E-2</v>
      </c>
      <c r="X10" s="17"/>
      <c r="Y10" s="17">
        <v>8.8428882338214804E-2</v>
      </c>
      <c r="Z10" s="17">
        <v>6.5914913383546506E-2</v>
      </c>
      <c r="AA10" s="17">
        <v>0</v>
      </c>
      <c r="AB10" s="17">
        <v>8.0493734756776403E-2</v>
      </c>
      <c r="AC10" s="17">
        <v>0</v>
      </c>
      <c r="AD10" s="17">
        <v>1.3314004579136099E-2</v>
      </c>
      <c r="AE10" s="17"/>
      <c r="AF10" s="17">
        <v>7.3227482647284306E-2</v>
      </c>
      <c r="AG10" s="17">
        <v>5.1833892331442602E-2</v>
      </c>
      <c r="AH10" s="17"/>
      <c r="AI10" s="17">
        <v>4.2241534554844903E-2</v>
      </c>
      <c r="AJ10" s="17">
        <v>4.3099897777472501E-2</v>
      </c>
      <c r="AK10" s="17">
        <v>3.5323502552754897E-2</v>
      </c>
      <c r="AL10" s="17">
        <v>2.1992438323315499E-2</v>
      </c>
      <c r="AM10" s="17">
        <v>0.107103058271922</v>
      </c>
      <c r="AN10" s="17">
        <v>0.16318497288755199</v>
      </c>
      <c r="AO10" s="17">
        <v>0</v>
      </c>
      <c r="AP10" s="17"/>
      <c r="AQ10" s="17">
        <v>6.5028051532857706E-2</v>
      </c>
      <c r="AR10" s="17">
        <v>7.7712316438506901E-2</v>
      </c>
      <c r="AS10" s="17"/>
      <c r="AT10" s="17">
        <v>4.4116785241262099E-2</v>
      </c>
      <c r="AU10" s="17">
        <v>4.6518799359585299E-2</v>
      </c>
      <c r="AV10" s="17">
        <v>0.111210267646232</v>
      </c>
      <c r="AW10" s="17"/>
      <c r="AX10" s="17">
        <v>8.89467406018596E-2</v>
      </c>
      <c r="AY10" s="17">
        <v>5.6405356940859103E-2</v>
      </c>
      <c r="AZ10" s="17"/>
      <c r="BA10" s="17">
        <v>0.13104263389448101</v>
      </c>
      <c r="BB10" s="17">
        <v>6.6563841227557805E-2</v>
      </c>
      <c r="BC10" s="17">
        <v>5.8427070950827303E-2</v>
      </c>
      <c r="BD10" s="17">
        <v>7.79194826474785E-2</v>
      </c>
      <c r="BE10" s="17">
        <v>6.0910131837636002E-2</v>
      </c>
      <c r="BF10" s="17"/>
      <c r="BG10" s="17">
        <v>8.0783926162906097E-2</v>
      </c>
      <c r="BH10" s="17">
        <v>6.5177357455427201E-2</v>
      </c>
    </row>
    <row r="11" spans="2:60" ht="29" x14ac:dyDescent="0.35">
      <c r="B11" s="18" t="s">
        <v>350</v>
      </c>
      <c r="C11" s="17">
        <v>0.23685297640341599</v>
      </c>
      <c r="D11" s="17">
        <v>0.25277280777965999</v>
      </c>
      <c r="E11" s="17">
        <v>0.223932180373068</v>
      </c>
      <c r="F11" s="17"/>
      <c r="G11" s="17">
        <v>0.31936529160681099</v>
      </c>
      <c r="H11" s="17">
        <v>0.2320782893526</v>
      </c>
      <c r="I11" s="17">
        <v>0.17375072607544501</v>
      </c>
      <c r="J11" s="17">
        <v>0.213606369929769</v>
      </c>
      <c r="K11" s="17">
        <v>0.235757083411269</v>
      </c>
      <c r="L11" s="17">
        <v>0.26424017557247897</v>
      </c>
      <c r="M11" s="17"/>
      <c r="N11" s="17">
        <v>0.32121437438721601</v>
      </c>
      <c r="O11" s="17">
        <v>0.25456635567681002</v>
      </c>
      <c r="P11" s="17">
        <v>0.21650867684825201</v>
      </c>
      <c r="Q11" s="17">
        <v>0.16116587459350401</v>
      </c>
      <c r="R11" s="17">
        <v>0.20893478946588701</v>
      </c>
      <c r="S11" s="17"/>
      <c r="T11" s="17">
        <v>0.207191721758403</v>
      </c>
      <c r="U11" s="17">
        <v>0.23283274092775899</v>
      </c>
      <c r="V11" s="17">
        <v>0.28327182730300698</v>
      </c>
      <c r="W11" s="17">
        <v>0.18465085424119401</v>
      </c>
      <c r="X11" s="17"/>
      <c r="Y11" s="17">
        <v>0.25808312669400502</v>
      </c>
      <c r="Z11" s="17">
        <v>0.21322074618762701</v>
      </c>
      <c r="AA11" s="17">
        <v>0.25342711735293499</v>
      </c>
      <c r="AB11" s="17">
        <v>0.145777065126865</v>
      </c>
      <c r="AC11" s="17">
        <v>0.214859331005361</v>
      </c>
      <c r="AD11" s="17">
        <v>0.31570038928872202</v>
      </c>
      <c r="AE11" s="17"/>
      <c r="AF11" s="17">
        <v>0.23909971454075299</v>
      </c>
      <c r="AG11" s="17">
        <v>0.23520793037318499</v>
      </c>
      <c r="AH11" s="17"/>
      <c r="AI11" s="17">
        <v>0.29778209322427301</v>
      </c>
      <c r="AJ11" s="17">
        <v>0.30798938428832801</v>
      </c>
      <c r="AK11" s="17">
        <v>0.221319335927672</v>
      </c>
      <c r="AL11" s="17">
        <v>0.29621657103506899</v>
      </c>
      <c r="AM11" s="17">
        <v>0.198585438388511</v>
      </c>
      <c r="AN11" s="17">
        <v>9.0357953399828106E-2</v>
      </c>
      <c r="AO11" s="17">
        <v>5.7802230887243303E-2</v>
      </c>
      <c r="AP11" s="17"/>
      <c r="AQ11" s="17">
        <v>0.204543300433914</v>
      </c>
      <c r="AR11" s="17">
        <v>0.27363521459447798</v>
      </c>
      <c r="AS11" s="17"/>
      <c r="AT11" s="17">
        <v>0.10626201409645</v>
      </c>
      <c r="AU11" s="17">
        <v>0.26743294789619398</v>
      </c>
      <c r="AV11" s="17">
        <v>0.25689277945783001</v>
      </c>
      <c r="AW11" s="17"/>
      <c r="AX11" s="17">
        <v>0.21253554843001701</v>
      </c>
      <c r="AY11" s="17">
        <v>0.24499833765624299</v>
      </c>
      <c r="AZ11" s="17"/>
      <c r="BA11" s="17">
        <v>0.29948253079758602</v>
      </c>
      <c r="BB11" s="17">
        <v>0.25945623309209198</v>
      </c>
      <c r="BC11" s="17">
        <v>0.21839170530698501</v>
      </c>
      <c r="BD11" s="17">
        <v>0.20918678104662999</v>
      </c>
      <c r="BE11" s="17">
        <v>0.23364978881096801</v>
      </c>
      <c r="BF11" s="17"/>
      <c r="BG11" s="17">
        <v>0.26828359057627799</v>
      </c>
      <c r="BH11" s="17">
        <v>0.22751262493051</v>
      </c>
    </row>
    <row r="12" spans="2:60" ht="29" x14ac:dyDescent="0.35">
      <c r="B12" s="18" t="s">
        <v>351</v>
      </c>
      <c r="C12" s="17">
        <v>0.42583332688849501</v>
      </c>
      <c r="D12" s="17">
        <v>0.39062289504716302</v>
      </c>
      <c r="E12" s="17">
        <v>0.45812684612190502</v>
      </c>
      <c r="F12" s="17"/>
      <c r="G12" s="17">
        <v>0.46175870865846702</v>
      </c>
      <c r="H12" s="17">
        <v>0.36370520203139001</v>
      </c>
      <c r="I12" s="17">
        <v>0.49791828329709797</v>
      </c>
      <c r="J12" s="17">
        <v>0.435627757727374</v>
      </c>
      <c r="K12" s="17">
        <v>0.39983183126330002</v>
      </c>
      <c r="L12" s="17">
        <v>0.40229917772046703</v>
      </c>
      <c r="M12" s="17"/>
      <c r="N12" s="17">
        <v>0.40963251221873498</v>
      </c>
      <c r="O12" s="17">
        <v>0.49729120779661801</v>
      </c>
      <c r="P12" s="17">
        <v>0.45820734863621998</v>
      </c>
      <c r="Q12" s="17">
        <v>0.31905223729880999</v>
      </c>
      <c r="R12" s="17">
        <v>0.29059691185066799</v>
      </c>
      <c r="S12" s="17"/>
      <c r="T12" s="17">
        <v>0.50583315519850702</v>
      </c>
      <c r="U12" s="17">
        <v>0.40690558535994298</v>
      </c>
      <c r="V12" s="17">
        <v>0.40976786751894301</v>
      </c>
      <c r="W12" s="17">
        <v>0.40792465462549399</v>
      </c>
      <c r="X12" s="17"/>
      <c r="Y12" s="17">
        <v>0.414838154830379</v>
      </c>
      <c r="Z12" s="17">
        <v>0.42749126287918499</v>
      </c>
      <c r="AA12" s="17">
        <v>0.48811180461852799</v>
      </c>
      <c r="AB12" s="17">
        <v>0.48427923279790103</v>
      </c>
      <c r="AC12" s="17">
        <v>0</v>
      </c>
      <c r="AD12" s="17">
        <v>0.419119057051901</v>
      </c>
      <c r="AE12" s="17"/>
      <c r="AF12" s="17">
        <v>0.41445457831931198</v>
      </c>
      <c r="AG12" s="17">
        <v>0.436894453016347</v>
      </c>
      <c r="AH12" s="17"/>
      <c r="AI12" s="17">
        <v>0.37911002510821101</v>
      </c>
      <c r="AJ12" s="17">
        <v>0.42214849279092798</v>
      </c>
      <c r="AK12" s="17">
        <v>0.48902991239381599</v>
      </c>
      <c r="AL12" s="17">
        <v>0.45180515440781899</v>
      </c>
      <c r="AM12" s="17">
        <v>0.413226377571625</v>
      </c>
      <c r="AN12" s="17">
        <v>0.31601019641082201</v>
      </c>
      <c r="AO12" s="17">
        <v>0.41690872733708101</v>
      </c>
      <c r="AP12" s="17"/>
      <c r="AQ12" s="17">
        <v>0.43798628830099401</v>
      </c>
      <c r="AR12" s="17">
        <v>0.38476198493285801</v>
      </c>
      <c r="AS12" s="17"/>
      <c r="AT12" s="17">
        <v>0.47682896631773802</v>
      </c>
      <c r="AU12" s="17">
        <v>0.45266838765445999</v>
      </c>
      <c r="AV12" s="17">
        <v>0.38772262383253198</v>
      </c>
      <c r="AW12" s="17"/>
      <c r="AX12" s="17">
        <v>0.44344712428870797</v>
      </c>
      <c r="AY12" s="17">
        <v>0.41993341251367799</v>
      </c>
      <c r="AZ12" s="17"/>
      <c r="BA12" s="17">
        <v>0.39923826059664502</v>
      </c>
      <c r="BB12" s="17">
        <v>0.42117626599638303</v>
      </c>
      <c r="BC12" s="17">
        <v>0.45173800831604399</v>
      </c>
      <c r="BD12" s="17">
        <v>0.57469276679930104</v>
      </c>
      <c r="BE12" s="17">
        <v>0.356115524920948</v>
      </c>
      <c r="BF12" s="17"/>
      <c r="BG12" s="17">
        <v>0.41633808142137202</v>
      </c>
      <c r="BH12" s="17">
        <v>0.41095115130297999</v>
      </c>
    </row>
    <row r="13" spans="2:60" ht="29" x14ac:dyDescent="0.35">
      <c r="B13" s="18" t="s">
        <v>352</v>
      </c>
      <c r="C13" s="17">
        <v>0.22925373925985601</v>
      </c>
      <c r="D13" s="17">
        <v>0.24082689051547501</v>
      </c>
      <c r="E13" s="17">
        <v>0.21760835714990401</v>
      </c>
      <c r="F13" s="17"/>
      <c r="G13" s="17">
        <v>9.93296063292195E-2</v>
      </c>
      <c r="H13" s="17">
        <v>0.22764766695226399</v>
      </c>
      <c r="I13" s="17">
        <v>0.209962692331572</v>
      </c>
      <c r="J13" s="17">
        <v>0.20726284702380701</v>
      </c>
      <c r="K13" s="17">
        <v>0.32272042365911802</v>
      </c>
      <c r="L13" s="17">
        <v>0.26467150269637602</v>
      </c>
      <c r="M13" s="17"/>
      <c r="N13" s="17">
        <v>0.154550199868105</v>
      </c>
      <c r="O13" s="17">
        <v>0.17832099713309199</v>
      </c>
      <c r="P13" s="17">
        <v>0.22175374367169901</v>
      </c>
      <c r="Q13" s="17">
        <v>0.39393548424213198</v>
      </c>
      <c r="R13" s="17">
        <v>0.34649784707628201</v>
      </c>
      <c r="S13" s="17"/>
      <c r="T13" s="17">
        <v>0.181547181344137</v>
      </c>
      <c r="U13" s="17">
        <v>0.213483994566674</v>
      </c>
      <c r="V13" s="17">
        <v>0.21077967207871701</v>
      </c>
      <c r="W13" s="17">
        <v>0.31109424849106199</v>
      </c>
      <c r="X13" s="17"/>
      <c r="Y13" s="17">
        <v>0.202783861432035</v>
      </c>
      <c r="Z13" s="17">
        <v>0.256163278908076</v>
      </c>
      <c r="AA13" s="17">
        <v>0.17371054357014801</v>
      </c>
      <c r="AB13" s="17">
        <v>0.25639739533577199</v>
      </c>
      <c r="AC13" s="17">
        <v>0.78514066899463897</v>
      </c>
      <c r="AD13" s="17">
        <v>0.17170028639856999</v>
      </c>
      <c r="AE13" s="17"/>
      <c r="AF13" s="17">
        <v>0.22820838132485799</v>
      </c>
      <c r="AG13" s="17">
        <v>0.236425952359585</v>
      </c>
      <c r="AH13" s="17"/>
      <c r="AI13" s="17">
        <v>0.13378713766483599</v>
      </c>
      <c r="AJ13" s="17">
        <v>0.16550961009539</v>
      </c>
      <c r="AK13" s="17">
        <v>0.24201707975045</v>
      </c>
      <c r="AL13" s="17">
        <v>0.19277235695039699</v>
      </c>
      <c r="AM13" s="17">
        <v>0.26601091527144399</v>
      </c>
      <c r="AN13" s="17">
        <v>0.34115032114222199</v>
      </c>
      <c r="AO13" s="17">
        <v>0.46900613815588799</v>
      </c>
      <c r="AP13" s="17"/>
      <c r="AQ13" s="17">
        <v>0.26297048707127202</v>
      </c>
      <c r="AR13" s="17">
        <v>0.220001822694982</v>
      </c>
      <c r="AS13" s="17"/>
      <c r="AT13" s="17">
        <v>0.335610110241152</v>
      </c>
      <c r="AU13" s="17">
        <v>0.18382603885135501</v>
      </c>
      <c r="AV13" s="17">
        <v>0.222648506745944</v>
      </c>
      <c r="AW13" s="17"/>
      <c r="AX13" s="17">
        <v>0.197205289227664</v>
      </c>
      <c r="AY13" s="17">
        <v>0.23998868225592099</v>
      </c>
      <c r="AZ13" s="17"/>
      <c r="BA13" s="17">
        <v>0.120790398968545</v>
      </c>
      <c r="BB13" s="17">
        <v>0.21620410013803301</v>
      </c>
      <c r="BC13" s="17">
        <v>0.24589834613070599</v>
      </c>
      <c r="BD13" s="17">
        <v>0.112893161772745</v>
      </c>
      <c r="BE13" s="17">
        <v>0.30644841874065898</v>
      </c>
      <c r="BF13" s="17"/>
      <c r="BG13" s="17">
        <v>0.19516166310552199</v>
      </c>
      <c r="BH13" s="17">
        <v>0.25789018978616501</v>
      </c>
    </row>
    <row r="14" spans="2:60" x14ac:dyDescent="0.35">
      <c r="B14" s="18" t="s">
        <v>280</v>
      </c>
      <c r="C14" s="19">
        <v>2.5355400400050899E-2</v>
      </c>
      <c r="D14" s="19">
        <v>1.8291376932689399E-2</v>
      </c>
      <c r="E14" s="19">
        <v>3.1462467253742799E-2</v>
      </c>
      <c r="F14" s="19"/>
      <c r="G14" s="19">
        <v>9.5359564424907697E-3</v>
      </c>
      <c r="H14" s="19">
        <v>1.5590947421681E-2</v>
      </c>
      <c r="I14" s="19">
        <v>2.0321084173125399E-2</v>
      </c>
      <c r="J14" s="19">
        <v>5.06783386162541E-2</v>
      </c>
      <c r="K14" s="19">
        <v>7.0430674442915698E-3</v>
      </c>
      <c r="L14" s="19">
        <v>4.46721187809914E-2</v>
      </c>
      <c r="M14" s="19"/>
      <c r="N14" s="19">
        <v>3.7304563979324502E-2</v>
      </c>
      <c r="O14" s="19">
        <v>2.1784906597456102E-2</v>
      </c>
      <c r="P14" s="19">
        <v>4.0754417809712E-3</v>
      </c>
      <c r="Q14" s="19">
        <v>1.0001314754863801E-2</v>
      </c>
      <c r="R14" s="19">
        <v>7.3287380741101998E-2</v>
      </c>
      <c r="S14" s="19"/>
      <c r="T14" s="19">
        <v>2.00158284102618E-2</v>
      </c>
      <c r="U14" s="19">
        <v>5.9055394242606599E-2</v>
      </c>
      <c r="V14" s="19">
        <v>2.53505076937675E-2</v>
      </c>
      <c r="W14" s="19">
        <v>0</v>
      </c>
      <c r="X14" s="19"/>
      <c r="Y14" s="19">
        <v>1.4435266005456899E-2</v>
      </c>
      <c r="Z14" s="19">
        <v>2.50342882345473E-2</v>
      </c>
      <c r="AA14" s="19">
        <v>4.15636214514504E-2</v>
      </c>
      <c r="AB14" s="19">
        <v>1.3149524430355899E-2</v>
      </c>
      <c r="AC14" s="19">
        <v>0</v>
      </c>
      <c r="AD14" s="19">
        <v>5.7730258894136001E-2</v>
      </c>
      <c r="AE14" s="19"/>
      <c r="AF14" s="19">
        <v>3.1464940771776702E-2</v>
      </c>
      <c r="AG14" s="19">
        <v>1.4767383843047399E-2</v>
      </c>
      <c r="AH14" s="19"/>
      <c r="AI14" s="19">
        <v>0.134573882826728</v>
      </c>
      <c r="AJ14" s="19">
        <v>1.4582685418424999E-2</v>
      </c>
      <c r="AK14" s="19">
        <v>1.2310169375307E-2</v>
      </c>
      <c r="AL14" s="19">
        <v>2.7328967794413898E-2</v>
      </c>
      <c r="AM14" s="19">
        <v>9.4419262075254896E-3</v>
      </c>
      <c r="AN14" s="19">
        <v>4.9442447662735103E-2</v>
      </c>
      <c r="AO14" s="19">
        <v>5.62829036197885E-2</v>
      </c>
      <c r="AP14" s="19"/>
      <c r="AQ14" s="19">
        <v>1.35279984445914E-2</v>
      </c>
      <c r="AR14" s="19">
        <v>1.76390483551974E-2</v>
      </c>
      <c r="AS14" s="19"/>
      <c r="AT14" s="19">
        <v>1.96560676799214E-2</v>
      </c>
      <c r="AU14" s="19">
        <v>3.1430055719390199E-2</v>
      </c>
      <c r="AV14" s="19">
        <v>3.96077739329988E-3</v>
      </c>
      <c r="AW14" s="19"/>
      <c r="AX14" s="19">
        <v>4.7525609456357101E-2</v>
      </c>
      <c r="AY14" s="19">
        <v>1.7929271205308999E-2</v>
      </c>
      <c r="AZ14" s="19"/>
      <c r="BA14" s="19">
        <v>0</v>
      </c>
      <c r="BB14" s="19">
        <v>4.23739888635486E-3</v>
      </c>
      <c r="BC14" s="19">
        <v>2.5544869295437499E-2</v>
      </c>
      <c r="BD14" s="19">
        <v>2.5307807733845201E-2</v>
      </c>
      <c r="BE14" s="19">
        <v>1.7871175381389302E-2</v>
      </c>
      <c r="BF14" s="19"/>
      <c r="BG14" s="19">
        <v>3.3028874047243001E-3</v>
      </c>
      <c r="BH14" s="19">
        <v>1.9736842592281999E-2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354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745</v>
      </c>
      <c r="D7" s="10">
        <v>352</v>
      </c>
      <c r="E7" s="10">
        <v>389</v>
      </c>
      <c r="F7" s="10"/>
      <c r="G7" s="10">
        <v>79</v>
      </c>
      <c r="H7" s="10">
        <v>111</v>
      </c>
      <c r="I7" s="10">
        <v>127</v>
      </c>
      <c r="J7" s="10">
        <v>125</v>
      </c>
      <c r="K7" s="10">
        <v>128</v>
      </c>
      <c r="L7" s="10">
        <v>175</v>
      </c>
      <c r="M7" s="10"/>
      <c r="N7" s="10">
        <v>150</v>
      </c>
      <c r="O7" s="10">
        <v>157</v>
      </c>
      <c r="P7" s="10">
        <v>237</v>
      </c>
      <c r="Q7" s="10">
        <v>88</v>
      </c>
      <c r="R7" s="10">
        <v>87</v>
      </c>
      <c r="S7" s="10"/>
      <c r="T7" s="10">
        <v>137</v>
      </c>
      <c r="U7" s="10">
        <v>165</v>
      </c>
      <c r="V7" s="10">
        <v>289</v>
      </c>
      <c r="W7" s="10">
        <v>154</v>
      </c>
      <c r="X7" s="10"/>
      <c r="Y7" s="10">
        <v>245</v>
      </c>
      <c r="Z7" s="10">
        <v>295</v>
      </c>
      <c r="AA7" s="10">
        <v>35</v>
      </c>
      <c r="AB7" s="10">
        <v>71</v>
      </c>
      <c r="AC7" s="10">
        <v>8</v>
      </c>
      <c r="AD7" s="10">
        <v>91</v>
      </c>
      <c r="AE7" s="10"/>
      <c r="AF7" s="10">
        <v>452</v>
      </c>
      <c r="AG7" s="10">
        <v>287</v>
      </c>
      <c r="AH7" s="10"/>
      <c r="AI7" s="10">
        <v>54</v>
      </c>
      <c r="AJ7" s="10">
        <v>184</v>
      </c>
      <c r="AK7" s="10">
        <v>146</v>
      </c>
      <c r="AL7" s="10">
        <v>98</v>
      </c>
      <c r="AM7" s="10">
        <v>166</v>
      </c>
      <c r="AN7" s="10">
        <v>69</v>
      </c>
      <c r="AO7" s="10">
        <v>28</v>
      </c>
      <c r="AP7" s="10"/>
      <c r="AQ7" s="10">
        <v>353</v>
      </c>
      <c r="AR7" s="10">
        <v>274</v>
      </c>
      <c r="AS7" s="10"/>
      <c r="AT7" s="10">
        <v>156</v>
      </c>
      <c r="AU7" s="10">
        <v>326</v>
      </c>
      <c r="AV7" s="10">
        <v>228</v>
      </c>
      <c r="AW7" s="10"/>
      <c r="AX7" s="10">
        <v>209</v>
      </c>
      <c r="AY7" s="10">
        <v>536</v>
      </c>
      <c r="AZ7" s="10"/>
      <c r="BA7" s="10">
        <v>79</v>
      </c>
      <c r="BB7" s="10">
        <v>233</v>
      </c>
      <c r="BC7" s="10">
        <v>253</v>
      </c>
      <c r="BD7" s="10">
        <v>38</v>
      </c>
      <c r="BE7" s="10">
        <v>80</v>
      </c>
      <c r="BF7" s="10"/>
      <c r="BG7" s="10">
        <v>312</v>
      </c>
      <c r="BH7" s="10">
        <v>118</v>
      </c>
    </row>
    <row r="8" spans="2:60" ht="30" customHeight="1" x14ac:dyDescent="0.35">
      <c r="B8" s="11" t="s">
        <v>19</v>
      </c>
      <c r="C8" s="11">
        <v>741</v>
      </c>
      <c r="D8" s="11">
        <v>352</v>
      </c>
      <c r="E8" s="11">
        <v>385</v>
      </c>
      <c r="F8" s="11"/>
      <c r="G8" s="11">
        <v>84</v>
      </c>
      <c r="H8" s="11">
        <v>127</v>
      </c>
      <c r="I8" s="11">
        <v>131</v>
      </c>
      <c r="J8" s="11">
        <v>119</v>
      </c>
      <c r="K8" s="11">
        <v>119</v>
      </c>
      <c r="L8" s="11">
        <v>161</v>
      </c>
      <c r="M8" s="11"/>
      <c r="N8" s="11">
        <v>144</v>
      </c>
      <c r="O8" s="11">
        <v>158</v>
      </c>
      <c r="P8" s="11">
        <v>244</v>
      </c>
      <c r="Q8" s="11">
        <v>87</v>
      </c>
      <c r="R8" s="11">
        <v>84</v>
      </c>
      <c r="S8" s="11"/>
      <c r="T8" s="11">
        <v>123</v>
      </c>
      <c r="U8" s="11">
        <v>159</v>
      </c>
      <c r="V8" s="11">
        <v>284</v>
      </c>
      <c r="W8" s="11">
        <v>175</v>
      </c>
      <c r="X8" s="11"/>
      <c r="Y8" s="11">
        <v>242</v>
      </c>
      <c r="Z8" s="11">
        <v>302</v>
      </c>
      <c r="AA8" s="11">
        <v>36</v>
      </c>
      <c r="AB8" s="11">
        <v>69</v>
      </c>
      <c r="AC8" s="11">
        <v>7</v>
      </c>
      <c r="AD8" s="11">
        <v>85</v>
      </c>
      <c r="AE8" s="11"/>
      <c r="AF8" s="11">
        <v>443</v>
      </c>
      <c r="AG8" s="11">
        <v>292</v>
      </c>
      <c r="AH8" s="11"/>
      <c r="AI8" s="11">
        <v>55</v>
      </c>
      <c r="AJ8" s="11">
        <v>186</v>
      </c>
      <c r="AK8" s="11">
        <v>147</v>
      </c>
      <c r="AL8" s="11">
        <v>95</v>
      </c>
      <c r="AM8" s="11">
        <v>167</v>
      </c>
      <c r="AN8" s="11">
        <v>65</v>
      </c>
      <c r="AO8" s="11">
        <v>25</v>
      </c>
      <c r="AP8" s="11"/>
      <c r="AQ8" s="11">
        <v>338</v>
      </c>
      <c r="AR8" s="11">
        <v>287</v>
      </c>
      <c r="AS8" s="11"/>
      <c r="AT8" s="11">
        <v>144</v>
      </c>
      <c r="AU8" s="11">
        <v>322</v>
      </c>
      <c r="AV8" s="11">
        <v>236</v>
      </c>
      <c r="AW8" s="11"/>
      <c r="AX8" s="11">
        <v>198</v>
      </c>
      <c r="AY8" s="11">
        <v>543</v>
      </c>
      <c r="AZ8" s="11"/>
      <c r="BA8" s="11">
        <v>80</v>
      </c>
      <c r="BB8" s="11">
        <v>238</v>
      </c>
      <c r="BC8" s="11">
        <v>243</v>
      </c>
      <c r="BD8" s="11">
        <v>36</v>
      </c>
      <c r="BE8" s="11">
        <v>84</v>
      </c>
      <c r="BF8" s="11"/>
      <c r="BG8" s="11">
        <v>318</v>
      </c>
      <c r="BH8" s="11">
        <v>120</v>
      </c>
    </row>
    <row r="9" spans="2:60" ht="29" x14ac:dyDescent="0.35">
      <c r="B9" s="18" t="s">
        <v>348</v>
      </c>
      <c r="C9" s="17">
        <v>5.7523627037855601E-2</v>
      </c>
      <c r="D9" s="17">
        <v>5.4973292428070697E-2</v>
      </c>
      <c r="E9" s="17">
        <v>6.0408640799146103E-2</v>
      </c>
      <c r="F9" s="17"/>
      <c r="G9" s="17">
        <v>5.9141488328018202E-2</v>
      </c>
      <c r="H9" s="17">
        <v>6.5172112716028602E-2</v>
      </c>
      <c r="I9" s="17">
        <v>5.5806377352053703E-2</v>
      </c>
      <c r="J9" s="17">
        <v>7.1306189550088397E-2</v>
      </c>
      <c r="K9" s="17">
        <v>2.99464376220193E-2</v>
      </c>
      <c r="L9" s="17">
        <v>6.22901810594799E-2</v>
      </c>
      <c r="M9" s="17"/>
      <c r="N9" s="17">
        <v>9.1611803122446003E-2</v>
      </c>
      <c r="O9" s="17">
        <v>5.0310388841435398E-2</v>
      </c>
      <c r="P9" s="17">
        <v>4.97378210799614E-2</v>
      </c>
      <c r="Q9" s="17">
        <v>2.0316954332408599E-2</v>
      </c>
      <c r="R9" s="17">
        <v>6.7367548500784399E-2</v>
      </c>
      <c r="S9" s="17"/>
      <c r="T9" s="17">
        <v>2.8700260919251399E-2</v>
      </c>
      <c r="U9" s="17">
        <v>3.5852982682143798E-2</v>
      </c>
      <c r="V9" s="17">
        <v>7.1665781741176507E-2</v>
      </c>
      <c r="W9" s="17">
        <v>7.4506412976926603E-2</v>
      </c>
      <c r="X9" s="17"/>
      <c r="Y9" s="17">
        <v>7.5801601077775699E-2</v>
      </c>
      <c r="Z9" s="17">
        <v>5.15474527858353E-2</v>
      </c>
      <c r="AA9" s="17">
        <v>0</v>
      </c>
      <c r="AB9" s="17">
        <v>5.0444850065208602E-2</v>
      </c>
      <c r="AC9" s="17">
        <v>0</v>
      </c>
      <c r="AD9" s="17">
        <v>6.1059479989612302E-2</v>
      </c>
      <c r="AE9" s="17"/>
      <c r="AF9" s="17">
        <v>5.9059482760563199E-2</v>
      </c>
      <c r="AG9" s="17">
        <v>5.6380581060154498E-2</v>
      </c>
      <c r="AH9" s="17"/>
      <c r="AI9" s="17">
        <v>1.03717226272579E-2</v>
      </c>
      <c r="AJ9" s="17">
        <v>6.1038369828596603E-2</v>
      </c>
      <c r="AK9" s="17">
        <v>6.10725072192825E-2</v>
      </c>
      <c r="AL9" s="17">
        <v>7.99313687960716E-2</v>
      </c>
      <c r="AM9" s="17">
        <v>5.2070021417575503E-2</v>
      </c>
      <c r="AN9" s="17">
        <v>6.0127337091279501E-2</v>
      </c>
      <c r="AO9" s="17">
        <v>5.8585905221624698E-2</v>
      </c>
      <c r="AP9" s="17"/>
      <c r="AQ9" s="17">
        <v>7.7172124709214598E-2</v>
      </c>
      <c r="AR9" s="17">
        <v>5.2940899963466799E-2</v>
      </c>
      <c r="AS9" s="17"/>
      <c r="AT9" s="17">
        <v>4.1283461548350803E-2</v>
      </c>
      <c r="AU9" s="17">
        <v>5.18672280543419E-2</v>
      </c>
      <c r="AV9" s="17">
        <v>7.1949061509513995E-2</v>
      </c>
      <c r="AW9" s="17"/>
      <c r="AX9" s="17">
        <v>2.8749856475018199E-2</v>
      </c>
      <c r="AY9" s="17">
        <v>6.7991098459150107E-2</v>
      </c>
      <c r="AZ9" s="17"/>
      <c r="BA9" s="17">
        <v>0.10399237233797801</v>
      </c>
      <c r="BB9" s="17">
        <v>7.2480418084195405E-2</v>
      </c>
      <c r="BC9" s="17">
        <v>4.4178186600181302E-2</v>
      </c>
      <c r="BD9" s="17">
        <v>2.1362575259661801E-2</v>
      </c>
      <c r="BE9" s="17">
        <v>2.34390110782981E-2</v>
      </c>
      <c r="BF9" s="17"/>
      <c r="BG9" s="17">
        <v>8.0424063616757593E-2</v>
      </c>
      <c r="BH9" s="17">
        <v>2.2810262291536199E-2</v>
      </c>
    </row>
    <row r="10" spans="2:60" ht="43.5" x14ac:dyDescent="0.35">
      <c r="B10" s="18" t="s">
        <v>349</v>
      </c>
      <c r="C10" s="17">
        <v>0.12970583622434501</v>
      </c>
      <c r="D10" s="17">
        <v>0.1374850760736</v>
      </c>
      <c r="E10" s="17">
        <v>0.123852486053435</v>
      </c>
      <c r="F10" s="17"/>
      <c r="G10" s="17">
        <v>0.14830771161363099</v>
      </c>
      <c r="H10" s="17">
        <v>0.11507561463292899</v>
      </c>
      <c r="I10" s="17">
        <v>0.136882073924119</v>
      </c>
      <c r="J10" s="17">
        <v>0.11034088526231001</v>
      </c>
      <c r="K10" s="17">
        <v>0.13680878700990101</v>
      </c>
      <c r="L10" s="17">
        <v>0.13472348905095599</v>
      </c>
      <c r="M10" s="17"/>
      <c r="N10" s="17">
        <v>0.18790906902912899</v>
      </c>
      <c r="O10" s="17">
        <v>0.14351712321714999</v>
      </c>
      <c r="P10" s="17">
        <v>0.114928223805159</v>
      </c>
      <c r="Q10" s="17">
        <v>0.13675825609099601</v>
      </c>
      <c r="R10" s="17">
        <v>5.3135433320739098E-2</v>
      </c>
      <c r="S10" s="17"/>
      <c r="T10" s="17">
        <v>0.12817408547966599</v>
      </c>
      <c r="U10" s="17">
        <v>0.14400449388605399</v>
      </c>
      <c r="V10" s="17">
        <v>0.131712885308962</v>
      </c>
      <c r="W10" s="17">
        <v>0.114586080763139</v>
      </c>
      <c r="X10" s="17"/>
      <c r="Y10" s="17">
        <v>0.146338327571196</v>
      </c>
      <c r="Z10" s="17">
        <v>9.6478637678993506E-2</v>
      </c>
      <c r="AA10" s="17">
        <v>0.1517852084503</v>
      </c>
      <c r="AB10" s="17">
        <v>0.16339521686602501</v>
      </c>
      <c r="AC10" s="17">
        <v>0</v>
      </c>
      <c r="AD10" s="17">
        <v>0.173938999768108</v>
      </c>
      <c r="AE10" s="17"/>
      <c r="AF10" s="17">
        <v>0.132204709015913</v>
      </c>
      <c r="AG10" s="17">
        <v>0.12859149669370201</v>
      </c>
      <c r="AH10" s="17"/>
      <c r="AI10" s="17">
        <v>0.124070297221705</v>
      </c>
      <c r="AJ10" s="17">
        <v>0.18225972130825799</v>
      </c>
      <c r="AK10" s="17">
        <v>0.12546932713765699</v>
      </c>
      <c r="AL10" s="17">
        <v>0.105140033135789</v>
      </c>
      <c r="AM10" s="17">
        <v>0.104177466834122</v>
      </c>
      <c r="AN10" s="17">
        <v>9.0301243482615798E-2</v>
      </c>
      <c r="AO10" s="17">
        <v>0.14249578941657701</v>
      </c>
      <c r="AP10" s="17"/>
      <c r="AQ10" s="17">
        <v>0.12987290036507301</v>
      </c>
      <c r="AR10" s="17">
        <v>0.130291260648773</v>
      </c>
      <c r="AS10" s="17"/>
      <c r="AT10" s="17">
        <v>0.11218672026143001</v>
      </c>
      <c r="AU10" s="17">
        <v>0.13003713838311501</v>
      </c>
      <c r="AV10" s="17">
        <v>0.141059719705833</v>
      </c>
      <c r="AW10" s="17"/>
      <c r="AX10" s="17">
        <v>0.14384326275578899</v>
      </c>
      <c r="AY10" s="17">
        <v>0.124562849910982</v>
      </c>
      <c r="AZ10" s="17"/>
      <c r="BA10" s="17">
        <v>0.186972227088507</v>
      </c>
      <c r="BB10" s="17">
        <v>0.121351083249266</v>
      </c>
      <c r="BC10" s="17">
        <v>0.12816846937323001</v>
      </c>
      <c r="BD10" s="17">
        <v>0.119745101980038</v>
      </c>
      <c r="BE10" s="17">
        <v>0.13021884993199001</v>
      </c>
      <c r="BF10" s="17"/>
      <c r="BG10" s="17">
        <v>0.13789309463650401</v>
      </c>
      <c r="BH10" s="17">
        <v>0.12704737877042799</v>
      </c>
    </row>
    <row r="11" spans="2:60" ht="29" x14ac:dyDescent="0.35">
      <c r="B11" s="18" t="s">
        <v>350</v>
      </c>
      <c r="C11" s="17">
        <v>0.41374614056120501</v>
      </c>
      <c r="D11" s="17">
        <v>0.391160057458251</v>
      </c>
      <c r="E11" s="17">
        <v>0.43667288315647101</v>
      </c>
      <c r="F11" s="17"/>
      <c r="G11" s="17">
        <v>0.38937016389579199</v>
      </c>
      <c r="H11" s="17">
        <v>0.36283417656956701</v>
      </c>
      <c r="I11" s="17">
        <v>0.39309725370972198</v>
      </c>
      <c r="J11" s="17">
        <v>0.41227888606826502</v>
      </c>
      <c r="K11" s="17">
        <v>0.46605482668064102</v>
      </c>
      <c r="L11" s="17">
        <v>0.44555577367811899</v>
      </c>
      <c r="M11" s="17"/>
      <c r="N11" s="17">
        <v>0.41083781512220002</v>
      </c>
      <c r="O11" s="17">
        <v>0.483749794520136</v>
      </c>
      <c r="P11" s="17">
        <v>0.39252317033075801</v>
      </c>
      <c r="Q11" s="17">
        <v>0.34831540124410298</v>
      </c>
      <c r="R11" s="17">
        <v>0.40280365102236698</v>
      </c>
      <c r="S11" s="17"/>
      <c r="T11" s="17">
        <v>0.38751351204638701</v>
      </c>
      <c r="U11" s="17">
        <v>0.45040934895636803</v>
      </c>
      <c r="V11" s="17">
        <v>0.41027959168753397</v>
      </c>
      <c r="W11" s="17">
        <v>0.40462823055685798</v>
      </c>
      <c r="X11" s="17"/>
      <c r="Y11" s="17">
        <v>0.35790315292615998</v>
      </c>
      <c r="Z11" s="17">
        <v>0.45467750054442801</v>
      </c>
      <c r="AA11" s="17">
        <v>0.45642884525570698</v>
      </c>
      <c r="AB11" s="17">
        <v>0.35605395410199397</v>
      </c>
      <c r="AC11" s="17">
        <v>0.75983561684013901</v>
      </c>
      <c r="AD11" s="17">
        <v>0.42973797971995498</v>
      </c>
      <c r="AE11" s="17"/>
      <c r="AF11" s="17">
        <v>0.40964576028563798</v>
      </c>
      <c r="AG11" s="17">
        <v>0.41457977385903</v>
      </c>
      <c r="AH11" s="17"/>
      <c r="AI11" s="17">
        <v>0.47296915019623997</v>
      </c>
      <c r="AJ11" s="17">
        <v>0.462239611381486</v>
      </c>
      <c r="AK11" s="17">
        <v>0.40205695499355798</v>
      </c>
      <c r="AL11" s="17">
        <v>0.46190602789922502</v>
      </c>
      <c r="AM11" s="17">
        <v>0.338615045111751</v>
      </c>
      <c r="AN11" s="17">
        <v>0.33736257558238703</v>
      </c>
      <c r="AO11" s="17">
        <v>0.51027894401476204</v>
      </c>
      <c r="AP11" s="17"/>
      <c r="AQ11" s="17">
        <v>0.40253950161642799</v>
      </c>
      <c r="AR11" s="17">
        <v>0.44688913944840197</v>
      </c>
      <c r="AS11" s="17"/>
      <c r="AT11" s="17">
        <v>0.48788220321179598</v>
      </c>
      <c r="AU11" s="17">
        <v>0.39249556010440401</v>
      </c>
      <c r="AV11" s="17">
        <v>0.40561136514271601</v>
      </c>
      <c r="AW11" s="17"/>
      <c r="AX11" s="17">
        <v>0.444577007647319</v>
      </c>
      <c r="AY11" s="17">
        <v>0.40253032790248999</v>
      </c>
      <c r="AZ11" s="17"/>
      <c r="BA11" s="17">
        <v>0.50778547355902803</v>
      </c>
      <c r="BB11" s="17">
        <v>0.41526538893984599</v>
      </c>
      <c r="BC11" s="17">
        <v>0.39901574049258098</v>
      </c>
      <c r="BD11" s="17">
        <v>0.53018586448558402</v>
      </c>
      <c r="BE11" s="17">
        <v>0.386863436271493</v>
      </c>
      <c r="BF11" s="17"/>
      <c r="BG11" s="17">
        <v>0.43858818101229402</v>
      </c>
      <c r="BH11" s="17">
        <v>0.430261745068998</v>
      </c>
    </row>
    <row r="12" spans="2:60" ht="29" x14ac:dyDescent="0.35">
      <c r="B12" s="18" t="s">
        <v>351</v>
      </c>
      <c r="C12" s="17">
        <v>0.28293674175447298</v>
      </c>
      <c r="D12" s="17">
        <v>0.30037646115181998</v>
      </c>
      <c r="E12" s="17">
        <v>0.26754309776761898</v>
      </c>
      <c r="F12" s="17"/>
      <c r="G12" s="17">
        <v>0.225985332795517</v>
      </c>
      <c r="H12" s="17">
        <v>0.28758157101183102</v>
      </c>
      <c r="I12" s="17">
        <v>0.30723521557517802</v>
      </c>
      <c r="J12" s="17">
        <v>0.32581048698158199</v>
      </c>
      <c r="K12" s="17">
        <v>0.30354863159788897</v>
      </c>
      <c r="L12" s="17">
        <v>0.242371140683491</v>
      </c>
      <c r="M12" s="17"/>
      <c r="N12" s="17">
        <v>0.223121227245658</v>
      </c>
      <c r="O12" s="17">
        <v>0.23037814623546399</v>
      </c>
      <c r="P12" s="17">
        <v>0.336516379676216</v>
      </c>
      <c r="Q12" s="17">
        <v>0.33003608166735199</v>
      </c>
      <c r="R12" s="17">
        <v>0.31673250269666497</v>
      </c>
      <c r="S12" s="17"/>
      <c r="T12" s="17">
        <v>0.29473843908752201</v>
      </c>
      <c r="U12" s="17">
        <v>0.27330514373710202</v>
      </c>
      <c r="V12" s="17">
        <v>0.26280096771859202</v>
      </c>
      <c r="W12" s="17">
        <v>0.31598209661787802</v>
      </c>
      <c r="X12" s="17"/>
      <c r="Y12" s="17">
        <v>0.26974745403738798</v>
      </c>
      <c r="Z12" s="17">
        <v>0.30094235207687198</v>
      </c>
      <c r="AA12" s="17">
        <v>0.30414054712991001</v>
      </c>
      <c r="AB12" s="17">
        <v>0.29735733017919602</v>
      </c>
      <c r="AC12" s="17">
        <v>0.24016438315986099</v>
      </c>
      <c r="AD12" s="17">
        <v>0.238982113616064</v>
      </c>
      <c r="AE12" s="17"/>
      <c r="AF12" s="17">
        <v>0.28325337012863</v>
      </c>
      <c r="AG12" s="17">
        <v>0.28435545349387698</v>
      </c>
      <c r="AH12" s="17"/>
      <c r="AI12" s="17">
        <v>0.21536831369953999</v>
      </c>
      <c r="AJ12" s="17">
        <v>0.20718533399485101</v>
      </c>
      <c r="AK12" s="17">
        <v>0.33317554634894497</v>
      </c>
      <c r="AL12" s="17">
        <v>0.28247960871455202</v>
      </c>
      <c r="AM12" s="17">
        <v>0.33924712141371199</v>
      </c>
      <c r="AN12" s="17">
        <v>0.33744307021998599</v>
      </c>
      <c r="AO12" s="17">
        <v>0.18228160733165399</v>
      </c>
      <c r="AP12" s="17"/>
      <c r="AQ12" s="17">
        <v>0.27225439776153199</v>
      </c>
      <c r="AR12" s="17">
        <v>0.27040106304466099</v>
      </c>
      <c r="AS12" s="17"/>
      <c r="AT12" s="17">
        <v>0.26721421756321201</v>
      </c>
      <c r="AU12" s="17">
        <v>0.31895337390057299</v>
      </c>
      <c r="AV12" s="17">
        <v>0.271118169355476</v>
      </c>
      <c r="AW12" s="17"/>
      <c r="AX12" s="17">
        <v>0.282905710183948</v>
      </c>
      <c r="AY12" s="17">
        <v>0.28294803058007001</v>
      </c>
      <c r="AZ12" s="17"/>
      <c r="BA12" s="17">
        <v>0.1752755726195</v>
      </c>
      <c r="BB12" s="17">
        <v>0.242239705460495</v>
      </c>
      <c r="BC12" s="17">
        <v>0.349016360705101</v>
      </c>
      <c r="BD12" s="17">
        <v>0.23794516550657999</v>
      </c>
      <c r="BE12" s="17">
        <v>0.349624135666809</v>
      </c>
      <c r="BF12" s="17"/>
      <c r="BG12" s="17">
        <v>0.22535914862799</v>
      </c>
      <c r="BH12" s="17">
        <v>0.31580752724344902</v>
      </c>
    </row>
    <row r="13" spans="2:60" ht="29" x14ac:dyDescent="0.35">
      <c r="B13" s="18" t="s">
        <v>352</v>
      </c>
      <c r="C13" s="17">
        <v>8.1459337464676401E-2</v>
      </c>
      <c r="D13" s="17">
        <v>9.91603913839572E-2</v>
      </c>
      <c r="E13" s="17">
        <v>6.4053583369918995E-2</v>
      </c>
      <c r="F13" s="17"/>
      <c r="G13" s="17">
        <v>7.7396105162777298E-2</v>
      </c>
      <c r="H13" s="17">
        <v>0.149210750786093</v>
      </c>
      <c r="I13" s="17">
        <v>7.2879054538185994E-2</v>
      </c>
      <c r="J13" s="17">
        <v>5.6873334957400802E-2</v>
      </c>
      <c r="K13" s="17">
        <v>5.6731563650560597E-2</v>
      </c>
      <c r="L13" s="17">
        <v>7.3694357054792298E-2</v>
      </c>
      <c r="M13" s="17"/>
      <c r="N13" s="17">
        <v>4.9992793986293999E-2</v>
      </c>
      <c r="O13" s="17">
        <v>4.7072383297693803E-2</v>
      </c>
      <c r="P13" s="17">
        <v>7.8140077674332606E-2</v>
      </c>
      <c r="Q13" s="17">
        <v>0.144225548740781</v>
      </c>
      <c r="R13" s="17">
        <v>0.15100103059931799</v>
      </c>
      <c r="S13" s="17"/>
      <c r="T13" s="17">
        <v>0.11413249602654101</v>
      </c>
      <c r="U13" s="17">
        <v>8.7414736764195797E-2</v>
      </c>
      <c r="V13" s="17">
        <v>7.4075458693923402E-2</v>
      </c>
      <c r="W13" s="17">
        <v>6.5043965220452193E-2</v>
      </c>
      <c r="X13" s="17"/>
      <c r="Y13" s="17">
        <v>0.102117862114882</v>
      </c>
      <c r="Z13" s="17">
        <v>7.1434347928606895E-2</v>
      </c>
      <c r="AA13" s="17">
        <v>3.8319154422138103E-2</v>
      </c>
      <c r="AB13" s="17">
        <v>0.12082560328684799</v>
      </c>
      <c r="AC13" s="17">
        <v>0</v>
      </c>
      <c r="AD13" s="17">
        <v>5.0539624247494697E-2</v>
      </c>
      <c r="AE13" s="17"/>
      <c r="AF13" s="17">
        <v>8.7183057889348797E-2</v>
      </c>
      <c r="AG13" s="17">
        <v>7.4455990023548094E-2</v>
      </c>
      <c r="AH13" s="17"/>
      <c r="AI13" s="17">
        <v>6.2080062349579898E-2</v>
      </c>
      <c r="AJ13" s="17">
        <v>7.0782515449536801E-2</v>
      </c>
      <c r="AK13" s="17">
        <v>2.9139358019941702E-2</v>
      </c>
      <c r="AL13" s="17">
        <v>4.1357992007292697E-2</v>
      </c>
      <c r="AM13" s="17">
        <v>0.14755065695702799</v>
      </c>
      <c r="AN13" s="17">
        <v>0.14777221195888399</v>
      </c>
      <c r="AO13" s="17">
        <v>4.8987504570631897E-2</v>
      </c>
      <c r="AP13" s="17"/>
      <c r="AQ13" s="17">
        <v>9.0701407214155899E-2</v>
      </c>
      <c r="AR13" s="17">
        <v>8.6137311613776094E-2</v>
      </c>
      <c r="AS13" s="17"/>
      <c r="AT13" s="17">
        <v>7.0409055595776607E-2</v>
      </c>
      <c r="AU13" s="17">
        <v>7.6391147561282999E-2</v>
      </c>
      <c r="AV13" s="17">
        <v>9.8998533771625097E-2</v>
      </c>
      <c r="AW13" s="17"/>
      <c r="AX13" s="17">
        <v>8.4421391476419194E-2</v>
      </c>
      <c r="AY13" s="17">
        <v>8.0381786100716696E-2</v>
      </c>
      <c r="AZ13" s="17"/>
      <c r="BA13" s="17">
        <v>2.59743543949871E-2</v>
      </c>
      <c r="BB13" s="17">
        <v>0.130531698918117</v>
      </c>
      <c r="BC13" s="17">
        <v>5.92883485568763E-2</v>
      </c>
      <c r="BD13" s="17">
        <v>9.07612927681367E-2</v>
      </c>
      <c r="BE13" s="17">
        <v>7.8315167837568506E-2</v>
      </c>
      <c r="BF13" s="17"/>
      <c r="BG13" s="17">
        <v>0.104174511546343</v>
      </c>
      <c r="BH13" s="17">
        <v>8.2083878567631496E-2</v>
      </c>
    </row>
    <row r="14" spans="2:60" x14ac:dyDescent="0.35">
      <c r="B14" s="18" t="s">
        <v>280</v>
      </c>
      <c r="C14" s="19">
        <v>3.4628316957444602E-2</v>
      </c>
      <c r="D14" s="19">
        <v>1.68447215043004E-2</v>
      </c>
      <c r="E14" s="19">
        <v>4.7469308853409699E-2</v>
      </c>
      <c r="F14" s="19"/>
      <c r="G14" s="19">
        <v>9.9799198204264805E-2</v>
      </c>
      <c r="H14" s="19">
        <v>2.01257742835519E-2</v>
      </c>
      <c r="I14" s="19">
        <v>3.4100024900740697E-2</v>
      </c>
      <c r="J14" s="19">
        <v>2.33902171803545E-2</v>
      </c>
      <c r="K14" s="19">
        <v>6.9097534389896296E-3</v>
      </c>
      <c r="L14" s="19">
        <v>4.1365058473161999E-2</v>
      </c>
      <c r="M14" s="19"/>
      <c r="N14" s="19">
        <v>3.6527291494273202E-2</v>
      </c>
      <c r="O14" s="19">
        <v>4.4972163888120503E-2</v>
      </c>
      <c r="P14" s="19">
        <v>2.8154327433572698E-2</v>
      </c>
      <c r="Q14" s="19">
        <v>2.0347757924358799E-2</v>
      </c>
      <c r="R14" s="19">
        <v>8.9598338601271799E-3</v>
      </c>
      <c r="S14" s="19"/>
      <c r="T14" s="19">
        <v>4.6741206440633898E-2</v>
      </c>
      <c r="U14" s="19">
        <v>9.0132939741363396E-3</v>
      </c>
      <c r="V14" s="19">
        <v>4.94653148498111E-2</v>
      </c>
      <c r="W14" s="19">
        <v>2.5253213864746601E-2</v>
      </c>
      <c r="X14" s="19"/>
      <c r="Y14" s="19">
        <v>4.8091602272599197E-2</v>
      </c>
      <c r="Z14" s="19">
        <v>2.4919708985264001E-2</v>
      </c>
      <c r="AA14" s="19">
        <v>4.93262447419449E-2</v>
      </c>
      <c r="AB14" s="19">
        <v>1.1923045500729101E-2</v>
      </c>
      <c r="AC14" s="19">
        <v>0</v>
      </c>
      <c r="AD14" s="19">
        <v>4.5741802658766199E-2</v>
      </c>
      <c r="AE14" s="19"/>
      <c r="AF14" s="19">
        <v>2.86536199199076E-2</v>
      </c>
      <c r="AG14" s="19">
        <v>4.1636704869687798E-2</v>
      </c>
      <c r="AH14" s="19"/>
      <c r="AI14" s="19">
        <v>0.115140453905677</v>
      </c>
      <c r="AJ14" s="19">
        <v>1.6494448037272399E-2</v>
      </c>
      <c r="AK14" s="19">
        <v>4.9086306280615499E-2</v>
      </c>
      <c r="AL14" s="19">
        <v>2.9184969447069501E-2</v>
      </c>
      <c r="AM14" s="19">
        <v>1.8339688265811501E-2</v>
      </c>
      <c r="AN14" s="19">
        <v>2.6993561664846899E-2</v>
      </c>
      <c r="AO14" s="19">
        <v>5.7370249444750297E-2</v>
      </c>
      <c r="AP14" s="19"/>
      <c r="AQ14" s="19">
        <v>2.7459668333596299E-2</v>
      </c>
      <c r="AR14" s="19">
        <v>1.3340325280920501E-2</v>
      </c>
      <c r="AS14" s="19"/>
      <c r="AT14" s="19">
        <v>2.1024341819435102E-2</v>
      </c>
      <c r="AU14" s="19">
        <v>3.0255551996282899E-2</v>
      </c>
      <c r="AV14" s="19">
        <v>1.12631505148363E-2</v>
      </c>
      <c r="AW14" s="19"/>
      <c r="AX14" s="19">
        <v>1.55027714615074E-2</v>
      </c>
      <c r="AY14" s="19">
        <v>4.1585907046591701E-2</v>
      </c>
      <c r="AZ14" s="19"/>
      <c r="BA14" s="19">
        <v>0</v>
      </c>
      <c r="BB14" s="19">
        <v>1.813170534808E-2</v>
      </c>
      <c r="BC14" s="19">
        <v>2.0332894272030399E-2</v>
      </c>
      <c r="BD14" s="19">
        <v>0</v>
      </c>
      <c r="BE14" s="19">
        <v>3.1539399213842398E-2</v>
      </c>
      <c r="BF14" s="19"/>
      <c r="BG14" s="19">
        <v>1.3561000560111501E-2</v>
      </c>
      <c r="BH14" s="19">
        <v>2.1989208057957701E-2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736</v>
      </c>
      <c r="D7" s="10">
        <v>325</v>
      </c>
      <c r="E7" s="10">
        <v>404</v>
      </c>
      <c r="F7" s="10"/>
      <c r="G7" s="10">
        <v>99</v>
      </c>
      <c r="H7" s="10">
        <v>113</v>
      </c>
      <c r="I7" s="10">
        <v>124</v>
      </c>
      <c r="J7" s="10">
        <v>121</v>
      </c>
      <c r="K7" s="10">
        <v>107</v>
      </c>
      <c r="L7" s="10">
        <v>172</v>
      </c>
      <c r="M7" s="10"/>
      <c r="N7" s="10">
        <v>156</v>
      </c>
      <c r="O7" s="10">
        <v>175</v>
      </c>
      <c r="P7" s="10">
        <v>223</v>
      </c>
      <c r="Q7" s="10">
        <v>91</v>
      </c>
      <c r="R7" s="10">
        <v>74</v>
      </c>
      <c r="S7" s="10"/>
      <c r="T7" s="10">
        <v>131</v>
      </c>
      <c r="U7" s="10">
        <v>160</v>
      </c>
      <c r="V7" s="10">
        <v>284</v>
      </c>
      <c r="W7" s="10">
        <v>161</v>
      </c>
      <c r="X7" s="10"/>
      <c r="Y7" s="10">
        <v>256</v>
      </c>
      <c r="Z7" s="10">
        <v>287</v>
      </c>
      <c r="AA7" s="10">
        <v>27</v>
      </c>
      <c r="AB7" s="10">
        <v>76</v>
      </c>
      <c r="AC7" s="10">
        <v>7</v>
      </c>
      <c r="AD7" s="10">
        <v>83</v>
      </c>
      <c r="AE7" s="10"/>
      <c r="AF7" s="10">
        <v>425</v>
      </c>
      <c r="AG7" s="10">
        <v>304</v>
      </c>
      <c r="AH7" s="10"/>
      <c r="AI7" s="10">
        <v>58</v>
      </c>
      <c r="AJ7" s="10">
        <v>173</v>
      </c>
      <c r="AK7" s="10">
        <v>155</v>
      </c>
      <c r="AL7" s="10">
        <v>71</v>
      </c>
      <c r="AM7" s="10">
        <v>179</v>
      </c>
      <c r="AN7" s="10">
        <v>80</v>
      </c>
      <c r="AO7" s="10">
        <v>20</v>
      </c>
      <c r="AP7" s="10"/>
      <c r="AQ7" s="10">
        <v>372</v>
      </c>
      <c r="AR7" s="10">
        <v>233</v>
      </c>
      <c r="AS7" s="10"/>
      <c r="AT7" s="10">
        <v>165</v>
      </c>
      <c r="AU7" s="10">
        <v>323</v>
      </c>
      <c r="AV7" s="10">
        <v>194</v>
      </c>
      <c r="AW7" s="10"/>
      <c r="AX7" s="10">
        <v>200</v>
      </c>
      <c r="AY7" s="10">
        <v>536</v>
      </c>
      <c r="AZ7" s="10"/>
      <c r="BA7" s="10">
        <v>80</v>
      </c>
      <c r="BB7" s="10">
        <v>245</v>
      </c>
      <c r="BC7" s="10">
        <v>244</v>
      </c>
      <c r="BD7" s="10">
        <v>31</v>
      </c>
      <c r="BE7" s="10">
        <v>84</v>
      </c>
      <c r="BF7" s="10"/>
      <c r="BG7" s="10">
        <v>325</v>
      </c>
      <c r="BH7" s="10">
        <v>115</v>
      </c>
    </row>
    <row r="8" spans="2:60" ht="30" customHeight="1" x14ac:dyDescent="0.35">
      <c r="B8" s="11" t="s">
        <v>19</v>
      </c>
      <c r="C8" s="11">
        <v>744</v>
      </c>
      <c r="D8" s="11">
        <v>331</v>
      </c>
      <c r="E8" s="11">
        <v>407</v>
      </c>
      <c r="F8" s="11"/>
      <c r="G8" s="11">
        <v>104</v>
      </c>
      <c r="H8" s="11">
        <v>127</v>
      </c>
      <c r="I8" s="11">
        <v>130</v>
      </c>
      <c r="J8" s="11">
        <v>119</v>
      </c>
      <c r="K8" s="11">
        <v>103</v>
      </c>
      <c r="L8" s="11">
        <v>162</v>
      </c>
      <c r="M8" s="11"/>
      <c r="N8" s="11">
        <v>150</v>
      </c>
      <c r="O8" s="11">
        <v>184</v>
      </c>
      <c r="P8" s="11">
        <v>222</v>
      </c>
      <c r="Q8" s="11">
        <v>98</v>
      </c>
      <c r="R8" s="11">
        <v>73</v>
      </c>
      <c r="S8" s="11"/>
      <c r="T8" s="11">
        <v>123</v>
      </c>
      <c r="U8" s="11">
        <v>158</v>
      </c>
      <c r="V8" s="11">
        <v>278</v>
      </c>
      <c r="W8" s="11">
        <v>185</v>
      </c>
      <c r="X8" s="11"/>
      <c r="Y8" s="11">
        <v>262</v>
      </c>
      <c r="Z8" s="11">
        <v>295</v>
      </c>
      <c r="AA8" s="11">
        <v>28</v>
      </c>
      <c r="AB8" s="11">
        <v>72</v>
      </c>
      <c r="AC8" s="11">
        <v>7</v>
      </c>
      <c r="AD8" s="11">
        <v>81</v>
      </c>
      <c r="AE8" s="11"/>
      <c r="AF8" s="11">
        <v>422</v>
      </c>
      <c r="AG8" s="11">
        <v>315</v>
      </c>
      <c r="AH8" s="11"/>
      <c r="AI8" s="11">
        <v>58</v>
      </c>
      <c r="AJ8" s="11">
        <v>174</v>
      </c>
      <c r="AK8" s="11">
        <v>154</v>
      </c>
      <c r="AL8" s="11">
        <v>73</v>
      </c>
      <c r="AM8" s="11">
        <v>186</v>
      </c>
      <c r="AN8" s="11">
        <v>80</v>
      </c>
      <c r="AO8" s="11">
        <v>19</v>
      </c>
      <c r="AP8" s="11"/>
      <c r="AQ8" s="11">
        <v>367</v>
      </c>
      <c r="AR8" s="11">
        <v>247</v>
      </c>
      <c r="AS8" s="11"/>
      <c r="AT8" s="11">
        <v>158</v>
      </c>
      <c r="AU8" s="11">
        <v>325</v>
      </c>
      <c r="AV8" s="11">
        <v>205</v>
      </c>
      <c r="AW8" s="11"/>
      <c r="AX8" s="11">
        <v>192</v>
      </c>
      <c r="AY8" s="11">
        <v>552</v>
      </c>
      <c r="AZ8" s="11"/>
      <c r="BA8" s="11">
        <v>80</v>
      </c>
      <c r="BB8" s="11">
        <v>246</v>
      </c>
      <c r="BC8" s="11">
        <v>247</v>
      </c>
      <c r="BD8" s="11">
        <v>30</v>
      </c>
      <c r="BE8" s="11">
        <v>87</v>
      </c>
      <c r="BF8" s="11"/>
      <c r="BG8" s="11">
        <v>326</v>
      </c>
      <c r="BH8" s="11">
        <v>117</v>
      </c>
    </row>
    <row r="9" spans="2:60" ht="29" x14ac:dyDescent="0.35">
      <c r="B9" s="18" t="s">
        <v>348</v>
      </c>
      <c r="C9" s="17">
        <v>0.11444258306155999</v>
      </c>
      <c r="D9" s="17">
        <v>0.11110622244613701</v>
      </c>
      <c r="E9" s="17">
        <v>0.117451741664268</v>
      </c>
      <c r="F9" s="17"/>
      <c r="G9" s="17">
        <v>0.108756209369175</v>
      </c>
      <c r="H9" s="17">
        <v>0.123658177222867</v>
      </c>
      <c r="I9" s="17">
        <v>9.8129747965076106E-2</v>
      </c>
      <c r="J9" s="17">
        <v>9.9093291738390904E-2</v>
      </c>
      <c r="K9" s="17">
        <v>0.122125815020905</v>
      </c>
      <c r="L9" s="17">
        <v>0.13026314839754699</v>
      </c>
      <c r="M9" s="17"/>
      <c r="N9" s="17">
        <v>0.17269579219897099</v>
      </c>
      <c r="O9" s="17">
        <v>9.4973401133236005E-2</v>
      </c>
      <c r="P9" s="17">
        <v>0.12816204132595299</v>
      </c>
      <c r="Q9" s="17">
        <v>5.5657920851073801E-2</v>
      </c>
      <c r="R9" s="17">
        <v>5.84227179844325E-2</v>
      </c>
      <c r="S9" s="17"/>
      <c r="T9" s="17">
        <v>0.10447109976589999</v>
      </c>
      <c r="U9" s="17">
        <v>0.118816032692317</v>
      </c>
      <c r="V9" s="17">
        <v>0.13122602067898501</v>
      </c>
      <c r="W9" s="17">
        <v>9.2110491912325204E-2</v>
      </c>
      <c r="X9" s="17"/>
      <c r="Y9" s="17">
        <v>0.151509396650229</v>
      </c>
      <c r="Z9" s="17">
        <v>8.2050717247520097E-2</v>
      </c>
      <c r="AA9" s="17">
        <v>8.7766409277949098E-2</v>
      </c>
      <c r="AB9" s="17">
        <v>0.120366475015143</v>
      </c>
      <c r="AC9" s="17">
        <v>0</v>
      </c>
      <c r="AD9" s="17">
        <v>0.12555022494985499</v>
      </c>
      <c r="AE9" s="17"/>
      <c r="AF9" s="17">
        <v>0.111127619183537</v>
      </c>
      <c r="AG9" s="17">
        <v>0.118943577706686</v>
      </c>
      <c r="AH9" s="17"/>
      <c r="AI9" s="17">
        <v>0.13336934609628601</v>
      </c>
      <c r="AJ9" s="17">
        <v>0.200100021758196</v>
      </c>
      <c r="AK9" s="17">
        <v>6.7753225742346199E-2</v>
      </c>
      <c r="AL9" s="17">
        <v>9.2195933213022704E-2</v>
      </c>
      <c r="AM9" s="17">
        <v>9.8431896746521502E-2</v>
      </c>
      <c r="AN9" s="17">
        <v>5.0112162056728901E-2</v>
      </c>
      <c r="AO9" s="17">
        <v>0.16168431465480501</v>
      </c>
      <c r="AP9" s="17"/>
      <c r="AQ9" s="17">
        <v>0.106399680865116</v>
      </c>
      <c r="AR9" s="17">
        <v>0.146002020278027</v>
      </c>
      <c r="AS9" s="17"/>
      <c r="AT9" s="17">
        <v>9.2485287301700997E-2</v>
      </c>
      <c r="AU9" s="17">
        <v>0.124826911820952</v>
      </c>
      <c r="AV9" s="17">
        <v>0.114368040768802</v>
      </c>
      <c r="AW9" s="17"/>
      <c r="AX9" s="17">
        <v>0.132105548795348</v>
      </c>
      <c r="AY9" s="17">
        <v>0.10830899720574701</v>
      </c>
      <c r="AZ9" s="17"/>
      <c r="BA9" s="17">
        <v>0.12942605641111399</v>
      </c>
      <c r="BB9" s="17">
        <v>0.13372229228944199</v>
      </c>
      <c r="BC9" s="17">
        <v>8.4034489596487003E-2</v>
      </c>
      <c r="BD9" s="17">
        <v>5.5830018047605498E-2</v>
      </c>
      <c r="BE9" s="17">
        <v>0.16332792020664</v>
      </c>
      <c r="BF9" s="17"/>
      <c r="BG9" s="17">
        <v>0.132663348189865</v>
      </c>
      <c r="BH9" s="17">
        <v>0.13565200458117899</v>
      </c>
    </row>
    <row r="10" spans="2:60" ht="43.5" x14ac:dyDescent="0.35">
      <c r="B10" s="18" t="s">
        <v>349</v>
      </c>
      <c r="C10" s="17">
        <v>0.24251658087149899</v>
      </c>
      <c r="D10" s="17">
        <v>0.21364875387426299</v>
      </c>
      <c r="E10" s="17">
        <v>0.265002035221651</v>
      </c>
      <c r="F10" s="17"/>
      <c r="G10" s="17">
        <v>0.212918211461576</v>
      </c>
      <c r="H10" s="17">
        <v>0.27297402467765203</v>
      </c>
      <c r="I10" s="17">
        <v>0.180375686483701</v>
      </c>
      <c r="J10" s="17">
        <v>0.25805179011963197</v>
      </c>
      <c r="K10" s="17">
        <v>0.327995485259509</v>
      </c>
      <c r="L10" s="17">
        <v>0.221450489305836</v>
      </c>
      <c r="M10" s="17"/>
      <c r="N10" s="17">
        <v>0.25226352247609501</v>
      </c>
      <c r="O10" s="17">
        <v>0.26691306554877298</v>
      </c>
      <c r="P10" s="17">
        <v>0.24236945337140001</v>
      </c>
      <c r="Q10" s="17">
        <v>0.21655974318545701</v>
      </c>
      <c r="R10" s="17">
        <v>0.20195898717675301</v>
      </c>
      <c r="S10" s="17"/>
      <c r="T10" s="17">
        <v>0.21687628877522699</v>
      </c>
      <c r="U10" s="17">
        <v>0.28573052241163999</v>
      </c>
      <c r="V10" s="17">
        <v>0.27358197377285698</v>
      </c>
      <c r="W10" s="17">
        <v>0.17584208690088099</v>
      </c>
      <c r="X10" s="17"/>
      <c r="Y10" s="17">
        <v>0.22494273403624701</v>
      </c>
      <c r="Z10" s="17">
        <v>0.25851094960334497</v>
      </c>
      <c r="AA10" s="17">
        <v>0.30117007989246902</v>
      </c>
      <c r="AB10" s="17">
        <v>0.32717116268872898</v>
      </c>
      <c r="AC10" s="17">
        <v>0.28045443445884799</v>
      </c>
      <c r="AD10" s="17">
        <v>0.14298732489143401</v>
      </c>
      <c r="AE10" s="17"/>
      <c r="AF10" s="17">
        <v>0.24539620401304299</v>
      </c>
      <c r="AG10" s="17">
        <v>0.234043119125001</v>
      </c>
      <c r="AH10" s="17"/>
      <c r="AI10" s="17">
        <v>0.35872004458846102</v>
      </c>
      <c r="AJ10" s="17">
        <v>0.24038279480893501</v>
      </c>
      <c r="AK10" s="17">
        <v>0.236997600980416</v>
      </c>
      <c r="AL10" s="17">
        <v>0.317795876079985</v>
      </c>
      <c r="AM10" s="17">
        <v>0.17095278736460201</v>
      </c>
      <c r="AN10" s="17">
        <v>0.25970154608110602</v>
      </c>
      <c r="AO10" s="17">
        <v>0.29594004681457498</v>
      </c>
      <c r="AP10" s="17"/>
      <c r="AQ10" s="17">
        <v>0.23613146694297099</v>
      </c>
      <c r="AR10" s="17">
        <v>0.23983561905825401</v>
      </c>
      <c r="AS10" s="17"/>
      <c r="AT10" s="17">
        <v>0.20132621658038899</v>
      </c>
      <c r="AU10" s="17">
        <v>0.24701482821964901</v>
      </c>
      <c r="AV10" s="17">
        <v>0.244982636400256</v>
      </c>
      <c r="AW10" s="17"/>
      <c r="AX10" s="17">
        <v>0.237174065977445</v>
      </c>
      <c r="AY10" s="17">
        <v>0.244371805768752</v>
      </c>
      <c r="AZ10" s="17"/>
      <c r="BA10" s="17">
        <v>0.285458199386454</v>
      </c>
      <c r="BB10" s="17">
        <v>0.20311674013993899</v>
      </c>
      <c r="BC10" s="17">
        <v>0.27462443674168602</v>
      </c>
      <c r="BD10" s="17">
        <v>0.32891921438491201</v>
      </c>
      <c r="BE10" s="17">
        <v>0.17557959062097001</v>
      </c>
      <c r="BF10" s="17"/>
      <c r="BG10" s="17">
        <v>0.22341241404824499</v>
      </c>
      <c r="BH10" s="17">
        <v>0.21505770511526401</v>
      </c>
    </row>
    <row r="11" spans="2:60" ht="29" x14ac:dyDescent="0.35">
      <c r="B11" s="18" t="s">
        <v>350</v>
      </c>
      <c r="C11" s="17">
        <v>0.41708923353671901</v>
      </c>
      <c r="D11" s="17">
        <v>0.44022919872087002</v>
      </c>
      <c r="E11" s="17">
        <v>0.40120820345939701</v>
      </c>
      <c r="F11" s="17"/>
      <c r="G11" s="17">
        <v>0.36988081488052499</v>
      </c>
      <c r="H11" s="17">
        <v>0.350061667077946</v>
      </c>
      <c r="I11" s="17">
        <v>0.51326892711657801</v>
      </c>
      <c r="J11" s="17">
        <v>0.37208992626603898</v>
      </c>
      <c r="K11" s="17">
        <v>0.38859881857365303</v>
      </c>
      <c r="L11" s="17">
        <v>0.47408978438836002</v>
      </c>
      <c r="M11" s="17"/>
      <c r="N11" s="17">
        <v>0.37360295538062699</v>
      </c>
      <c r="O11" s="17">
        <v>0.44571470319795298</v>
      </c>
      <c r="P11" s="17">
        <v>0.39822882994026798</v>
      </c>
      <c r="Q11" s="17">
        <v>0.46118819785389797</v>
      </c>
      <c r="R11" s="17">
        <v>0.49221496066158799</v>
      </c>
      <c r="S11" s="17"/>
      <c r="T11" s="17">
        <v>0.467504234873799</v>
      </c>
      <c r="U11" s="17">
        <v>0.43141209514738899</v>
      </c>
      <c r="V11" s="17">
        <v>0.37335509290622998</v>
      </c>
      <c r="W11" s="17">
        <v>0.436886306686875</v>
      </c>
      <c r="X11" s="17"/>
      <c r="Y11" s="17">
        <v>0.34259263165981702</v>
      </c>
      <c r="Z11" s="17">
        <v>0.45869583319953799</v>
      </c>
      <c r="AA11" s="17">
        <v>0.38771612254061399</v>
      </c>
      <c r="AB11" s="17">
        <v>0.38668189086251498</v>
      </c>
      <c r="AC11" s="17">
        <v>0.53117948939214399</v>
      </c>
      <c r="AD11" s="17">
        <v>0.53406555536967004</v>
      </c>
      <c r="AE11" s="17"/>
      <c r="AF11" s="17">
        <v>0.43658947252344499</v>
      </c>
      <c r="AG11" s="17">
        <v>0.39556453262868202</v>
      </c>
      <c r="AH11" s="17"/>
      <c r="AI11" s="17">
        <v>0.22104944562496101</v>
      </c>
      <c r="AJ11" s="17">
        <v>0.39830612466910198</v>
      </c>
      <c r="AK11" s="17">
        <v>0.47452215856809399</v>
      </c>
      <c r="AL11" s="17">
        <v>0.34235288814973802</v>
      </c>
      <c r="AM11" s="17">
        <v>0.46704149578892001</v>
      </c>
      <c r="AN11" s="17">
        <v>0.43952746574318202</v>
      </c>
      <c r="AO11" s="17">
        <v>0.41996533537353398</v>
      </c>
      <c r="AP11" s="17"/>
      <c r="AQ11" s="17">
        <v>0.421379481187176</v>
      </c>
      <c r="AR11" s="17">
        <v>0.42312950461860799</v>
      </c>
      <c r="AS11" s="17"/>
      <c r="AT11" s="17">
        <v>0.50184703654749496</v>
      </c>
      <c r="AU11" s="17">
        <v>0.41224064561583301</v>
      </c>
      <c r="AV11" s="17">
        <v>0.39808744885645198</v>
      </c>
      <c r="AW11" s="17"/>
      <c r="AX11" s="17">
        <v>0.48702901195694198</v>
      </c>
      <c r="AY11" s="17">
        <v>0.39280216633959603</v>
      </c>
      <c r="AZ11" s="17"/>
      <c r="BA11" s="17">
        <v>0.40444940095996901</v>
      </c>
      <c r="BB11" s="17">
        <v>0.46795083705143498</v>
      </c>
      <c r="BC11" s="17">
        <v>0.423882213044941</v>
      </c>
      <c r="BD11" s="17">
        <v>0.29038848762429298</v>
      </c>
      <c r="BE11" s="17">
        <v>0.40586378077800001</v>
      </c>
      <c r="BF11" s="17"/>
      <c r="BG11" s="17">
        <v>0.45229888660733297</v>
      </c>
      <c r="BH11" s="17">
        <v>0.37613404274628198</v>
      </c>
    </row>
    <row r="12" spans="2:60" ht="29" x14ac:dyDescent="0.35">
      <c r="B12" s="18" t="s">
        <v>351</v>
      </c>
      <c r="C12" s="17">
        <v>0.149436764799636</v>
      </c>
      <c r="D12" s="17">
        <v>0.15786573054407499</v>
      </c>
      <c r="E12" s="17">
        <v>0.142417447429428</v>
      </c>
      <c r="F12" s="17"/>
      <c r="G12" s="17">
        <v>0.13808427469109599</v>
      </c>
      <c r="H12" s="17">
        <v>0.16660809245813299</v>
      </c>
      <c r="I12" s="17">
        <v>0.168377900380381</v>
      </c>
      <c r="J12" s="17">
        <v>0.18185788268203501</v>
      </c>
      <c r="K12" s="17">
        <v>0.14232128936581601</v>
      </c>
      <c r="L12" s="17">
        <v>0.108820897651438</v>
      </c>
      <c r="M12" s="17"/>
      <c r="N12" s="17">
        <v>0.15100831869689299</v>
      </c>
      <c r="O12" s="17">
        <v>9.8465710847850593E-2</v>
      </c>
      <c r="P12" s="17">
        <v>0.16590820306149201</v>
      </c>
      <c r="Q12" s="17">
        <v>0.18141051265591299</v>
      </c>
      <c r="R12" s="17">
        <v>0.19044879610905999</v>
      </c>
      <c r="S12" s="17"/>
      <c r="T12" s="17">
        <v>0.13992853113119799</v>
      </c>
      <c r="U12" s="17">
        <v>9.7606446884361597E-2</v>
      </c>
      <c r="V12" s="17">
        <v>0.14004111401369401</v>
      </c>
      <c r="W12" s="17">
        <v>0.214400232421572</v>
      </c>
      <c r="X12" s="17"/>
      <c r="Y12" s="17">
        <v>0.16130278203694601</v>
      </c>
      <c r="Z12" s="17">
        <v>0.14037579168053901</v>
      </c>
      <c r="AA12" s="17">
        <v>0.223347388288968</v>
      </c>
      <c r="AB12" s="17">
        <v>0.139752200371626</v>
      </c>
      <c r="AC12" s="17">
        <v>0.18836607614900799</v>
      </c>
      <c r="AD12" s="17">
        <v>0.124431801412733</v>
      </c>
      <c r="AE12" s="17"/>
      <c r="AF12" s="17">
        <v>0.13731128008670401</v>
      </c>
      <c r="AG12" s="17">
        <v>0.168906992947254</v>
      </c>
      <c r="AH12" s="17"/>
      <c r="AI12" s="17">
        <v>0.108947189987929</v>
      </c>
      <c r="AJ12" s="17">
        <v>0.110381582140177</v>
      </c>
      <c r="AK12" s="17">
        <v>0.150084005162542</v>
      </c>
      <c r="AL12" s="17">
        <v>0.178801240462335</v>
      </c>
      <c r="AM12" s="17">
        <v>0.188880501913611</v>
      </c>
      <c r="AN12" s="17">
        <v>0.17959346703415299</v>
      </c>
      <c r="AO12" s="17">
        <v>0</v>
      </c>
      <c r="AP12" s="17"/>
      <c r="AQ12" s="17">
        <v>0.16956920669615999</v>
      </c>
      <c r="AR12" s="17">
        <v>0.119929269604335</v>
      </c>
      <c r="AS12" s="17"/>
      <c r="AT12" s="17">
        <v>0.156507713513451</v>
      </c>
      <c r="AU12" s="17">
        <v>0.144652917202758</v>
      </c>
      <c r="AV12" s="17">
        <v>0.17465400655218799</v>
      </c>
      <c r="AW12" s="17"/>
      <c r="AX12" s="17">
        <v>9.9350126804433295E-2</v>
      </c>
      <c r="AY12" s="17">
        <v>0.16682969297505201</v>
      </c>
      <c r="AZ12" s="17"/>
      <c r="BA12" s="17">
        <v>7.2373042154076805E-2</v>
      </c>
      <c r="BB12" s="17">
        <v>0.15650649553524201</v>
      </c>
      <c r="BC12" s="17">
        <v>0.16813294612753399</v>
      </c>
      <c r="BD12" s="17">
        <v>0.227606040963649</v>
      </c>
      <c r="BE12" s="17">
        <v>0.17653641560095901</v>
      </c>
      <c r="BF12" s="17"/>
      <c r="BG12" s="17">
        <v>0.13576912762569701</v>
      </c>
      <c r="BH12" s="17">
        <v>0.189684566533902</v>
      </c>
    </row>
    <row r="13" spans="2:60" ht="29" x14ac:dyDescent="0.35">
      <c r="B13" s="18" t="s">
        <v>352</v>
      </c>
      <c r="C13" s="17">
        <v>4.2830925581963802E-2</v>
      </c>
      <c r="D13" s="17">
        <v>5.4326056973156699E-2</v>
      </c>
      <c r="E13" s="17">
        <v>3.2094260047735197E-2</v>
      </c>
      <c r="F13" s="17"/>
      <c r="G13" s="17">
        <v>8.4274895091290394E-2</v>
      </c>
      <c r="H13" s="17">
        <v>5.18245048270356E-2</v>
      </c>
      <c r="I13" s="17">
        <v>2.3010181336139902E-2</v>
      </c>
      <c r="J13" s="17">
        <v>4.3013348690226799E-2</v>
      </c>
      <c r="K13" s="17">
        <v>1.8958591780117499E-2</v>
      </c>
      <c r="L13" s="17">
        <v>4.0179309976739998E-2</v>
      </c>
      <c r="M13" s="17"/>
      <c r="N13" s="17">
        <v>2.7425312031263301E-2</v>
      </c>
      <c r="O13" s="17">
        <v>3.6943063797504901E-2</v>
      </c>
      <c r="P13" s="17">
        <v>4.6034058361444703E-2</v>
      </c>
      <c r="Q13" s="17">
        <v>7.6371551891663003E-2</v>
      </c>
      <c r="R13" s="17">
        <v>2.76599521816163E-2</v>
      </c>
      <c r="S13" s="17"/>
      <c r="T13" s="17">
        <v>3.6868303178746703E-2</v>
      </c>
      <c r="U13" s="17">
        <v>5.4921552851176003E-2</v>
      </c>
      <c r="V13" s="17">
        <v>4.09700407395409E-2</v>
      </c>
      <c r="W13" s="17">
        <v>3.92375460228266E-2</v>
      </c>
      <c r="X13" s="17"/>
      <c r="Y13" s="17">
        <v>6.6260659515475301E-2</v>
      </c>
      <c r="Z13" s="17">
        <v>3.4351079978386698E-2</v>
      </c>
      <c r="AA13" s="17">
        <v>0</v>
      </c>
      <c r="AB13" s="17">
        <v>1.1788141936505901E-2</v>
      </c>
      <c r="AC13" s="17">
        <v>0</v>
      </c>
      <c r="AD13" s="17">
        <v>4.3597110382265603E-2</v>
      </c>
      <c r="AE13" s="17"/>
      <c r="AF13" s="17">
        <v>4.3342573970399201E-2</v>
      </c>
      <c r="AG13" s="17">
        <v>4.3063554520310202E-2</v>
      </c>
      <c r="AH13" s="17"/>
      <c r="AI13" s="17">
        <v>1.0030611607982701E-2</v>
      </c>
      <c r="AJ13" s="17">
        <v>1.73675806777168E-2</v>
      </c>
      <c r="AK13" s="17">
        <v>5.18759370477615E-2</v>
      </c>
      <c r="AL13" s="17">
        <v>5.4249284802320302E-2</v>
      </c>
      <c r="AM13" s="17">
        <v>6.5836143793808102E-2</v>
      </c>
      <c r="AN13" s="17">
        <v>5.0796151078236103E-2</v>
      </c>
      <c r="AO13" s="17">
        <v>0</v>
      </c>
      <c r="AP13" s="17"/>
      <c r="AQ13" s="17">
        <v>5.2040543357269299E-2</v>
      </c>
      <c r="AR13" s="17">
        <v>3.5231718294880303E-2</v>
      </c>
      <c r="AS13" s="17"/>
      <c r="AT13" s="17">
        <v>4.2389135126772899E-2</v>
      </c>
      <c r="AU13" s="17">
        <v>3.4135401719883197E-2</v>
      </c>
      <c r="AV13" s="17">
        <v>5.24235081695444E-2</v>
      </c>
      <c r="AW13" s="17"/>
      <c r="AX13" s="17">
        <v>3.45258742635716E-2</v>
      </c>
      <c r="AY13" s="17">
        <v>4.5714911548196499E-2</v>
      </c>
      <c r="AZ13" s="17"/>
      <c r="BA13" s="17">
        <v>7.3604708635049296E-2</v>
      </c>
      <c r="BB13" s="17">
        <v>3.2913089193765198E-2</v>
      </c>
      <c r="BC13" s="17">
        <v>4.0157043143987103E-2</v>
      </c>
      <c r="BD13" s="17">
        <v>6.3238844153334903E-2</v>
      </c>
      <c r="BE13" s="17">
        <v>4.0528224199006702E-2</v>
      </c>
      <c r="BF13" s="17"/>
      <c r="BG13" s="17">
        <v>4.2942834191466897E-2</v>
      </c>
      <c r="BH13" s="17">
        <v>4.63751959913309E-2</v>
      </c>
    </row>
    <row r="14" spans="2:60" x14ac:dyDescent="0.35">
      <c r="B14" s="18" t="s">
        <v>280</v>
      </c>
      <c r="C14" s="19">
        <v>3.3683912148622402E-2</v>
      </c>
      <c r="D14" s="19">
        <v>2.2824037441497198E-2</v>
      </c>
      <c r="E14" s="19">
        <v>4.1826312177521398E-2</v>
      </c>
      <c r="F14" s="19"/>
      <c r="G14" s="19">
        <v>8.6085594506338098E-2</v>
      </c>
      <c r="H14" s="19">
        <v>3.4873533736366598E-2</v>
      </c>
      <c r="I14" s="19">
        <v>1.68375567181238E-2</v>
      </c>
      <c r="J14" s="19">
        <v>4.5893760503676301E-2</v>
      </c>
      <c r="K14" s="19">
        <v>0</v>
      </c>
      <c r="L14" s="19">
        <v>2.519637028008E-2</v>
      </c>
      <c r="M14" s="19"/>
      <c r="N14" s="19">
        <v>2.3004099216150702E-2</v>
      </c>
      <c r="O14" s="19">
        <v>5.6990055474682701E-2</v>
      </c>
      <c r="P14" s="19">
        <v>1.92974139394427E-2</v>
      </c>
      <c r="Q14" s="19">
        <v>8.8120735619948397E-3</v>
      </c>
      <c r="R14" s="19">
        <v>2.9294585886549599E-2</v>
      </c>
      <c r="S14" s="19"/>
      <c r="T14" s="19">
        <v>3.4351542275129501E-2</v>
      </c>
      <c r="U14" s="19">
        <v>1.1513350013117001E-2</v>
      </c>
      <c r="V14" s="19">
        <v>4.08257578886927E-2</v>
      </c>
      <c r="W14" s="19">
        <v>4.1523336055519701E-2</v>
      </c>
      <c r="X14" s="19"/>
      <c r="Y14" s="19">
        <v>5.33917961012862E-2</v>
      </c>
      <c r="Z14" s="19">
        <v>2.6015628290671399E-2</v>
      </c>
      <c r="AA14" s="19">
        <v>0</v>
      </c>
      <c r="AB14" s="19">
        <v>1.42401291254802E-2</v>
      </c>
      <c r="AC14" s="19">
        <v>0</v>
      </c>
      <c r="AD14" s="19">
        <v>2.9367982994042099E-2</v>
      </c>
      <c r="AE14" s="19"/>
      <c r="AF14" s="19">
        <v>2.6232850222872101E-2</v>
      </c>
      <c r="AG14" s="19">
        <v>3.9478223072066602E-2</v>
      </c>
      <c r="AH14" s="19"/>
      <c r="AI14" s="19">
        <v>0.16788336209438001</v>
      </c>
      <c r="AJ14" s="19">
        <v>3.34618959458736E-2</v>
      </c>
      <c r="AK14" s="19">
        <v>1.8767072498839601E-2</v>
      </c>
      <c r="AL14" s="19">
        <v>1.46047772925993E-2</v>
      </c>
      <c r="AM14" s="19">
        <v>8.8571743925376593E-3</v>
      </c>
      <c r="AN14" s="19">
        <v>2.0269208006593899E-2</v>
      </c>
      <c r="AO14" s="19">
        <v>0.122410303157085</v>
      </c>
      <c r="AP14" s="19"/>
      <c r="AQ14" s="19">
        <v>1.44796209513081E-2</v>
      </c>
      <c r="AR14" s="19">
        <v>3.5871868145895699E-2</v>
      </c>
      <c r="AS14" s="19"/>
      <c r="AT14" s="19">
        <v>5.4446109301914698E-3</v>
      </c>
      <c r="AU14" s="19">
        <v>3.7129295420924302E-2</v>
      </c>
      <c r="AV14" s="19">
        <v>1.54843592527571E-2</v>
      </c>
      <c r="AW14" s="19"/>
      <c r="AX14" s="19">
        <v>9.8153722022605201E-3</v>
      </c>
      <c r="AY14" s="19">
        <v>4.19724261626572E-2</v>
      </c>
      <c r="AZ14" s="19"/>
      <c r="BA14" s="19">
        <v>3.4688592453336602E-2</v>
      </c>
      <c r="BB14" s="19">
        <v>5.7905457901764297E-3</v>
      </c>
      <c r="BC14" s="19">
        <v>9.1688713453640294E-3</v>
      </c>
      <c r="BD14" s="19">
        <v>3.4017394826205999E-2</v>
      </c>
      <c r="BE14" s="19">
        <v>3.8164068594423499E-2</v>
      </c>
      <c r="BF14" s="19"/>
      <c r="BG14" s="19">
        <v>1.29133893373939E-2</v>
      </c>
      <c r="BH14" s="19">
        <v>3.7096485032041798E-2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772</v>
      </c>
      <c r="D7" s="10">
        <v>392</v>
      </c>
      <c r="E7" s="10">
        <v>378</v>
      </c>
      <c r="F7" s="10"/>
      <c r="G7" s="10">
        <v>86</v>
      </c>
      <c r="H7" s="10">
        <v>114</v>
      </c>
      <c r="I7" s="10">
        <v>124</v>
      </c>
      <c r="J7" s="10">
        <v>133</v>
      </c>
      <c r="K7" s="10">
        <v>138</v>
      </c>
      <c r="L7" s="10">
        <v>177</v>
      </c>
      <c r="M7" s="10"/>
      <c r="N7" s="10">
        <v>160</v>
      </c>
      <c r="O7" s="10">
        <v>179</v>
      </c>
      <c r="P7" s="10">
        <v>233</v>
      </c>
      <c r="Q7" s="10">
        <v>98</v>
      </c>
      <c r="R7" s="10">
        <v>83</v>
      </c>
      <c r="S7" s="10"/>
      <c r="T7" s="10">
        <v>141</v>
      </c>
      <c r="U7" s="10">
        <v>178</v>
      </c>
      <c r="V7" s="10">
        <v>289</v>
      </c>
      <c r="W7" s="10">
        <v>164</v>
      </c>
      <c r="X7" s="10"/>
      <c r="Y7" s="10">
        <v>251</v>
      </c>
      <c r="Z7" s="10">
        <v>310</v>
      </c>
      <c r="AA7" s="10">
        <v>28</v>
      </c>
      <c r="AB7" s="10">
        <v>81</v>
      </c>
      <c r="AC7" s="10">
        <v>11</v>
      </c>
      <c r="AD7" s="10">
        <v>91</v>
      </c>
      <c r="AE7" s="10"/>
      <c r="AF7" s="10">
        <v>455</v>
      </c>
      <c r="AG7" s="10">
        <v>309</v>
      </c>
      <c r="AH7" s="10"/>
      <c r="AI7" s="10">
        <v>48</v>
      </c>
      <c r="AJ7" s="10">
        <v>177</v>
      </c>
      <c r="AK7" s="10">
        <v>152</v>
      </c>
      <c r="AL7" s="10">
        <v>86</v>
      </c>
      <c r="AM7" s="10">
        <v>198</v>
      </c>
      <c r="AN7" s="10">
        <v>78</v>
      </c>
      <c r="AO7" s="10">
        <v>33</v>
      </c>
      <c r="AP7" s="10"/>
      <c r="AQ7" s="10">
        <v>379</v>
      </c>
      <c r="AR7" s="10">
        <v>273</v>
      </c>
      <c r="AS7" s="10"/>
      <c r="AT7" s="10">
        <v>160</v>
      </c>
      <c r="AU7" s="10">
        <v>334</v>
      </c>
      <c r="AV7" s="10">
        <v>239</v>
      </c>
      <c r="AW7" s="10"/>
      <c r="AX7" s="10">
        <v>225</v>
      </c>
      <c r="AY7" s="10">
        <v>547</v>
      </c>
      <c r="AZ7" s="10"/>
      <c r="BA7" s="10">
        <v>74</v>
      </c>
      <c r="BB7" s="10">
        <v>262</v>
      </c>
      <c r="BC7" s="10">
        <v>263</v>
      </c>
      <c r="BD7" s="10">
        <v>36</v>
      </c>
      <c r="BE7" s="10">
        <v>97</v>
      </c>
      <c r="BF7" s="10"/>
      <c r="BG7" s="10">
        <v>336</v>
      </c>
      <c r="BH7" s="10">
        <v>133</v>
      </c>
    </row>
    <row r="8" spans="2:60" ht="30" customHeight="1" x14ac:dyDescent="0.35">
      <c r="B8" s="11" t="s">
        <v>19</v>
      </c>
      <c r="C8" s="11">
        <v>770</v>
      </c>
      <c r="D8" s="11">
        <v>397</v>
      </c>
      <c r="E8" s="11">
        <v>370</v>
      </c>
      <c r="F8" s="11"/>
      <c r="G8" s="11">
        <v>88</v>
      </c>
      <c r="H8" s="11">
        <v>132</v>
      </c>
      <c r="I8" s="11">
        <v>119</v>
      </c>
      <c r="J8" s="11">
        <v>128</v>
      </c>
      <c r="K8" s="11">
        <v>136</v>
      </c>
      <c r="L8" s="11">
        <v>167</v>
      </c>
      <c r="M8" s="11"/>
      <c r="N8" s="11">
        <v>158</v>
      </c>
      <c r="O8" s="11">
        <v>178</v>
      </c>
      <c r="P8" s="11">
        <v>235</v>
      </c>
      <c r="Q8" s="11">
        <v>100</v>
      </c>
      <c r="R8" s="11">
        <v>82</v>
      </c>
      <c r="S8" s="11"/>
      <c r="T8" s="11">
        <v>130</v>
      </c>
      <c r="U8" s="11">
        <v>170</v>
      </c>
      <c r="V8" s="11">
        <v>282</v>
      </c>
      <c r="W8" s="11">
        <v>188</v>
      </c>
      <c r="X8" s="11"/>
      <c r="Y8" s="11">
        <v>251</v>
      </c>
      <c r="Z8" s="11">
        <v>313</v>
      </c>
      <c r="AA8" s="11">
        <v>30</v>
      </c>
      <c r="AB8" s="11">
        <v>77</v>
      </c>
      <c r="AC8" s="11">
        <v>12</v>
      </c>
      <c r="AD8" s="11">
        <v>88</v>
      </c>
      <c r="AE8" s="11"/>
      <c r="AF8" s="11">
        <v>444</v>
      </c>
      <c r="AG8" s="11">
        <v>317</v>
      </c>
      <c r="AH8" s="11"/>
      <c r="AI8" s="11">
        <v>47</v>
      </c>
      <c r="AJ8" s="11">
        <v>178</v>
      </c>
      <c r="AK8" s="11">
        <v>154</v>
      </c>
      <c r="AL8" s="11">
        <v>85</v>
      </c>
      <c r="AM8" s="11">
        <v>198</v>
      </c>
      <c r="AN8" s="11">
        <v>76</v>
      </c>
      <c r="AO8" s="11">
        <v>32</v>
      </c>
      <c r="AP8" s="11"/>
      <c r="AQ8" s="11">
        <v>369</v>
      </c>
      <c r="AR8" s="11">
        <v>284</v>
      </c>
      <c r="AS8" s="11"/>
      <c r="AT8" s="11">
        <v>156</v>
      </c>
      <c r="AU8" s="11">
        <v>333</v>
      </c>
      <c r="AV8" s="11">
        <v>246</v>
      </c>
      <c r="AW8" s="11"/>
      <c r="AX8" s="11">
        <v>209</v>
      </c>
      <c r="AY8" s="11">
        <v>561</v>
      </c>
      <c r="AZ8" s="11"/>
      <c r="BA8" s="11">
        <v>74</v>
      </c>
      <c r="BB8" s="11">
        <v>257</v>
      </c>
      <c r="BC8" s="11">
        <v>267</v>
      </c>
      <c r="BD8" s="11">
        <v>33</v>
      </c>
      <c r="BE8" s="11">
        <v>99</v>
      </c>
      <c r="BF8" s="11"/>
      <c r="BG8" s="11">
        <v>331</v>
      </c>
      <c r="BH8" s="11">
        <v>132</v>
      </c>
    </row>
    <row r="9" spans="2:60" ht="29" x14ac:dyDescent="0.35">
      <c r="B9" s="18" t="s">
        <v>348</v>
      </c>
      <c r="C9" s="17">
        <v>0.25015200799398302</v>
      </c>
      <c r="D9" s="17">
        <v>0.236779754564308</v>
      </c>
      <c r="E9" s="17">
        <v>0.266124423749171</v>
      </c>
      <c r="F9" s="17"/>
      <c r="G9" s="17">
        <v>0.22498354685449801</v>
      </c>
      <c r="H9" s="17">
        <v>0.24902491616866301</v>
      </c>
      <c r="I9" s="17">
        <v>0.21096767770136901</v>
      </c>
      <c r="J9" s="17">
        <v>0.18672457990152999</v>
      </c>
      <c r="K9" s="17">
        <v>0.32156207010311399</v>
      </c>
      <c r="L9" s="17">
        <v>0.28252039090290199</v>
      </c>
      <c r="M9" s="17"/>
      <c r="N9" s="17">
        <v>0.333349429478492</v>
      </c>
      <c r="O9" s="17">
        <v>0.31533658199410097</v>
      </c>
      <c r="P9" s="17">
        <v>0.22779788174861099</v>
      </c>
      <c r="Q9" s="17">
        <v>0.16626178177179801</v>
      </c>
      <c r="R9" s="17">
        <v>0.123717982242091</v>
      </c>
      <c r="S9" s="17"/>
      <c r="T9" s="17">
        <v>0.23932853322039399</v>
      </c>
      <c r="U9" s="17">
        <v>0.24261109405526701</v>
      </c>
      <c r="V9" s="17">
        <v>0.27700976659237497</v>
      </c>
      <c r="W9" s="17">
        <v>0.22410781209538699</v>
      </c>
      <c r="X9" s="17"/>
      <c r="Y9" s="17">
        <v>0.23910053089365699</v>
      </c>
      <c r="Z9" s="17">
        <v>0.21623970979586599</v>
      </c>
      <c r="AA9" s="17">
        <v>0.25742174604372797</v>
      </c>
      <c r="AB9" s="17">
        <v>0.33268589120898201</v>
      </c>
      <c r="AC9" s="17">
        <v>0.16053009496873899</v>
      </c>
      <c r="AD9" s="17">
        <v>0.33942823943157502</v>
      </c>
      <c r="AE9" s="17"/>
      <c r="AF9" s="17">
        <v>0.26847533216751102</v>
      </c>
      <c r="AG9" s="17">
        <v>0.22317030059596599</v>
      </c>
      <c r="AH9" s="17"/>
      <c r="AI9" s="17">
        <v>0.52019070564848802</v>
      </c>
      <c r="AJ9" s="17">
        <v>0.32762883615821198</v>
      </c>
      <c r="AK9" s="17">
        <v>0.24393550619623999</v>
      </c>
      <c r="AL9" s="17">
        <v>0.208489290314609</v>
      </c>
      <c r="AM9" s="17">
        <v>0.19572047347048399</v>
      </c>
      <c r="AN9" s="17">
        <v>0.1627109666705</v>
      </c>
      <c r="AO9" s="17">
        <v>0.11322955999951199</v>
      </c>
      <c r="AP9" s="17"/>
      <c r="AQ9" s="17">
        <v>0.22198188178377701</v>
      </c>
      <c r="AR9" s="17">
        <v>0.25621529372965302</v>
      </c>
      <c r="AS9" s="17"/>
      <c r="AT9" s="17">
        <v>0.22181636739000599</v>
      </c>
      <c r="AU9" s="17">
        <v>0.25336214935274898</v>
      </c>
      <c r="AV9" s="17">
        <v>0.24787899140091799</v>
      </c>
      <c r="AW9" s="17"/>
      <c r="AX9" s="17">
        <v>0.271216078555374</v>
      </c>
      <c r="AY9" s="17">
        <v>0.24229645636830799</v>
      </c>
      <c r="AZ9" s="17"/>
      <c r="BA9" s="17">
        <v>0.45306294682690801</v>
      </c>
      <c r="BB9" s="17">
        <v>0.23891784711628999</v>
      </c>
      <c r="BC9" s="17">
        <v>0.227352193442488</v>
      </c>
      <c r="BD9" s="17">
        <v>0.114014112594199</v>
      </c>
      <c r="BE9" s="17">
        <v>0.26207315875409498</v>
      </c>
      <c r="BF9" s="17"/>
      <c r="BG9" s="17">
        <v>0.28696594761993799</v>
      </c>
      <c r="BH9" s="17">
        <v>0.225125843540075</v>
      </c>
    </row>
    <row r="10" spans="2:60" ht="43.5" x14ac:dyDescent="0.35">
      <c r="B10" s="18" t="s">
        <v>349</v>
      </c>
      <c r="C10" s="17">
        <v>0.29816579991681502</v>
      </c>
      <c r="D10" s="17">
        <v>0.25998952015855598</v>
      </c>
      <c r="E10" s="17">
        <v>0.33831282805164697</v>
      </c>
      <c r="F10" s="17"/>
      <c r="G10" s="17">
        <v>0.220238441816896</v>
      </c>
      <c r="H10" s="17">
        <v>0.28119819920162997</v>
      </c>
      <c r="I10" s="17">
        <v>0.26156967367440598</v>
      </c>
      <c r="J10" s="17">
        <v>0.338312231819767</v>
      </c>
      <c r="K10" s="17">
        <v>0.26713003934755802</v>
      </c>
      <c r="L10" s="17">
        <v>0.37310339423754002</v>
      </c>
      <c r="M10" s="17"/>
      <c r="N10" s="17">
        <v>0.23104722857130899</v>
      </c>
      <c r="O10" s="17">
        <v>0.35558686302280101</v>
      </c>
      <c r="P10" s="17">
        <v>0.31146421717231498</v>
      </c>
      <c r="Q10" s="17">
        <v>0.31198707933825598</v>
      </c>
      <c r="R10" s="17">
        <v>0.238102786093812</v>
      </c>
      <c r="S10" s="17"/>
      <c r="T10" s="17">
        <v>0.31129415902795299</v>
      </c>
      <c r="U10" s="17">
        <v>0.29695632489575402</v>
      </c>
      <c r="V10" s="17">
        <v>0.290720116529531</v>
      </c>
      <c r="W10" s="17">
        <v>0.30137892040222702</v>
      </c>
      <c r="X10" s="17"/>
      <c r="Y10" s="17">
        <v>0.27403955711524902</v>
      </c>
      <c r="Z10" s="17">
        <v>0.32386742498091597</v>
      </c>
      <c r="AA10" s="17">
        <v>0.175093549480835</v>
      </c>
      <c r="AB10" s="17">
        <v>0.26981276932873799</v>
      </c>
      <c r="AC10" s="17">
        <v>0.238357740796458</v>
      </c>
      <c r="AD10" s="17">
        <v>0.34984205339640601</v>
      </c>
      <c r="AE10" s="17"/>
      <c r="AF10" s="17">
        <v>0.30105582830064098</v>
      </c>
      <c r="AG10" s="17">
        <v>0.28920087808970601</v>
      </c>
      <c r="AH10" s="17"/>
      <c r="AI10" s="17">
        <v>0.162902862095162</v>
      </c>
      <c r="AJ10" s="17">
        <v>0.26989432220116699</v>
      </c>
      <c r="AK10" s="17">
        <v>0.35040471127782802</v>
      </c>
      <c r="AL10" s="17">
        <v>0.30562290071224502</v>
      </c>
      <c r="AM10" s="17">
        <v>0.29224609571745402</v>
      </c>
      <c r="AN10" s="17">
        <v>0.29928928323238901</v>
      </c>
      <c r="AO10" s="17">
        <v>0.41535311577378098</v>
      </c>
      <c r="AP10" s="17"/>
      <c r="AQ10" s="17">
        <v>0.30279183500761803</v>
      </c>
      <c r="AR10" s="17">
        <v>0.33222430917027301</v>
      </c>
      <c r="AS10" s="17"/>
      <c r="AT10" s="17">
        <v>0.32136477715209</v>
      </c>
      <c r="AU10" s="17">
        <v>0.27739912941175998</v>
      </c>
      <c r="AV10" s="17">
        <v>0.308660721608425</v>
      </c>
      <c r="AW10" s="17"/>
      <c r="AX10" s="17">
        <v>0.28621442579954598</v>
      </c>
      <c r="AY10" s="17">
        <v>0.30262289837280099</v>
      </c>
      <c r="AZ10" s="17"/>
      <c r="BA10" s="17">
        <v>0.27071222503827502</v>
      </c>
      <c r="BB10" s="17">
        <v>0.29079545967416598</v>
      </c>
      <c r="BC10" s="17">
        <v>0.30563132570298601</v>
      </c>
      <c r="BD10" s="17">
        <v>0.17413028661959401</v>
      </c>
      <c r="BE10" s="17">
        <v>0.39490807369508502</v>
      </c>
      <c r="BF10" s="17"/>
      <c r="BG10" s="17">
        <v>0.28628935013662499</v>
      </c>
      <c r="BH10" s="17">
        <v>0.33981419930579099</v>
      </c>
    </row>
    <row r="11" spans="2:60" ht="29" x14ac:dyDescent="0.35">
      <c r="B11" s="18" t="s">
        <v>350</v>
      </c>
      <c r="C11" s="17">
        <v>0.333820608932138</v>
      </c>
      <c r="D11" s="17">
        <v>0.375751589049163</v>
      </c>
      <c r="E11" s="17">
        <v>0.29103733955358801</v>
      </c>
      <c r="F11" s="17"/>
      <c r="G11" s="17">
        <v>0.346712022994563</v>
      </c>
      <c r="H11" s="17">
        <v>0.34808631197631801</v>
      </c>
      <c r="I11" s="17">
        <v>0.37738603842143398</v>
      </c>
      <c r="J11" s="17">
        <v>0.32558494600947302</v>
      </c>
      <c r="K11" s="17">
        <v>0.34246940994046399</v>
      </c>
      <c r="L11" s="17">
        <v>0.28396008763838398</v>
      </c>
      <c r="M11" s="17"/>
      <c r="N11" s="17">
        <v>0.26098054304871698</v>
      </c>
      <c r="O11" s="17">
        <v>0.228664949754734</v>
      </c>
      <c r="P11" s="17">
        <v>0.36240501581771301</v>
      </c>
      <c r="Q11" s="17">
        <v>0.42700819119012801</v>
      </c>
      <c r="R11" s="17">
        <v>0.52087110115725499</v>
      </c>
      <c r="S11" s="17"/>
      <c r="T11" s="17">
        <v>0.28859123794451602</v>
      </c>
      <c r="U11" s="17">
        <v>0.368629160156974</v>
      </c>
      <c r="V11" s="17">
        <v>0.35019740394210502</v>
      </c>
      <c r="W11" s="17">
        <v>0.30888278663121699</v>
      </c>
      <c r="X11" s="17"/>
      <c r="Y11" s="17">
        <v>0.33500727580688699</v>
      </c>
      <c r="Z11" s="17">
        <v>0.36780222171535298</v>
      </c>
      <c r="AA11" s="17">
        <v>0.27842290645863199</v>
      </c>
      <c r="AB11" s="17">
        <v>0.27053672967908599</v>
      </c>
      <c r="AC11" s="17">
        <v>0.60111216423480296</v>
      </c>
      <c r="AD11" s="17">
        <v>0.24807855877385501</v>
      </c>
      <c r="AE11" s="17"/>
      <c r="AF11" s="17">
        <v>0.32990167608085702</v>
      </c>
      <c r="AG11" s="17">
        <v>0.34834324447626702</v>
      </c>
      <c r="AH11" s="17"/>
      <c r="AI11" s="17">
        <v>0.14121525237815399</v>
      </c>
      <c r="AJ11" s="17">
        <v>0.26275830985666798</v>
      </c>
      <c r="AK11" s="17">
        <v>0.32646970473369102</v>
      </c>
      <c r="AL11" s="17">
        <v>0.340073542444293</v>
      </c>
      <c r="AM11" s="17">
        <v>0.41156998889456398</v>
      </c>
      <c r="AN11" s="17">
        <v>0.3901550505991</v>
      </c>
      <c r="AO11" s="17">
        <v>0.41163402911403901</v>
      </c>
      <c r="AP11" s="17"/>
      <c r="AQ11" s="17">
        <v>0.355154195787098</v>
      </c>
      <c r="AR11" s="17">
        <v>0.29640429826678999</v>
      </c>
      <c r="AS11" s="17"/>
      <c r="AT11" s="17">
        <v>0.37763121528061699</v>
      </c>
      <c r="AU11" s="17">
        <v>0.33481014888243998</v>
      </c>
      <c r="AV11" s="17">
        <v>0.32870228671381102</v>
      </c>
      <c r="AW11" s="17"/>
      <c r="AX11" s="17">
        <v>0.33761385616559703</v>
      </c>
      <c r="AY11" s="17">
        <v>0.33240597022854501</v>
      </c>
      <c r="AZ11" s="17"/>
      <c r="BA11" s="17">
        <v>0.215255629051124</v>
      </c>
      <c r="BB11" s="17">
        <v>0.36994814226063499</v>
      </c>
      <c r="BC11" s="17">
        <v>0.35378732721355699</v>
      </c>
      <c r="BD11" s="17">
        <v>0.472165338428371</v>
      </c>
      <c r="BE11" s="17">
        <v>0.28152541513083001</v>
      </c>
      <c r="BF11" s="17"/>
      <c r="BG11" s="17">
        <v>0.33523951978038002</v>
      </c>
      <c r="BH11" s="17">
        <v>0.32909855247796699</v>
      </c>
    </row>
    <row r="12" spans="2:60" ht="29" x14ac:dyDescent="0.35">
      <c r="B12" s="18" t="s">
        <v>351</v>
      </c>
      <c r="C12" s="17">
        <v>8.3120000486939002E-2</v>
      </c>
      <c r="D12" s="17">
        <v>9.0068382560362495E-2</v>
      </c>
      <c r="E12" s="17">
        <v>7.2419160936410099E-2</v>
      </c>
      <c r="F12" s="17"/>
      <c r="G12" s="17">
        <v>0.136881806328323</v>
      </c>
      <c r="H12" s="17">
        <v>8.4122214357082198E-2</v>
      </c>
      <c r="I12" s="17">
        <v>0.116568008564229</v>
      </c>
      <c r="J12" s="17">
        <v>0.107767396567243</v>
      </c>
      <c r="K12" s="17">
        <v>5.6450996673753799E-2</v>
      </c>
      <c r="L12" s="17">
        <v>3.3160729418398198E-2</v>
      </c>
      <c r="M12" s="17"/>
      <c r="N12" s="17">
        <v>0.114192266136408</v>
      </c>
      <c r="O12" s="17">
        <v>6.7096080281975196E-2</v>
      </c>
      <c r="P12" s="17">
        <v>7.7957241378009107E-2</v>
      </c>
      <c r="Q12" s="17">
        <v>7.1908161464552298E-2</v>
      </c>
      <c r="R12" s="17">
        <v>0.104690286771578</v>
      </c>
      <c r="S12" s="17"/>
      <c r="T12" s="17">
        <v>0.100582556785813</v>
      </c>
      <c r="U12" s="17">
        <v>5.9216335601345302E-2</v>
      </c>
      <c r="V12" s="17">
        <v>6.3279587877393906E-2</v>
      </c>
      <c r="W12" s="17">
        <v>0.122564217758299</v>
      </c>
      <c r="X12" s="17"/>
      <c r="Y12" s="17">
        <v>0.107489424504381</v>
      </c>
      <c r="Z12" s="17">
        <v>5.7484497605739697E-2</v>
      </c>
      <c r="AA12" s="17">
        <v>0.21257642476894201</v>
      </c>
      <c r="AB12" s="17">
        <v>0.10515143342866599</v>
      </c>
      <c r="AC12" s="17">
        <v>0</v>
      </c>
      <c r="AD12" s="17">
        <v>5.2965364678329199E-2</v>
      </c>
      <c r="AE12" s="17"/>
      <c r="AF12" s="17">
        <v>6.5454325916217498E-2</v>
      </c>
      <c r="AG12" s="17">
        <v>0.106842053692958</v>
      </c>
      <c r="AH12" s="17"/>
      <c r="AI12" s="17">
        <v>4.1733542699137698E-2</v>
      </c>
      <c r="AJ12" s="17">
        <v>9.9101973874314395E-2</v>
      </c>
      <c r="AK12" s="17">
        <v>3.4335707752972101E-2</v>
      </c>
      <c r="AL12" s="17">
        <v>0.12751843381007499</v>
      </c>
      <c r="AM12" s="17">
        <v>9.1506349863348199E-2</v>
      </c>
      <c r="AN12" s="17">
        <v>0.12627911656115701</v>
      </c>
      <c r="AO12" s="17">
        <v>1.5586784621879001E-2</v>
      </c>
      <c r="AP12" s="17"/>
      <c r="AQ12" s="17">
        <v>8.1544154929142396E-2</v>
      </c>
      <c r="AR12" s="17">
        <v>9.3287026020717104E-2</v>
      </c>
      <c r="AS12" s="17"/>
      <c r="AT12" s="17">
        <v>6.3976781002301197E-2</v>
      </c>
      <c r="AU12" s="17">
        <v>9.1838030139066801E-2</v>
      </c>
      <c r="AV12" s="17">
        <v>8.9670315383021407E-2</v>
      </c>
      <c r="AW12" s="17"/>
      <c r="AX12" s="17">
        <v>6.9772796804488502E-2</v>
      </c>
      <c r="AY12" s="17">
        <v>8.8097654130867994E-2</v>
      </c>
      <c r="AZ12" s="17"/>
      <c r="BA12" s="17">
        <v>4.7041202478856001E-2</v>
      </c>
      <c r="BB12" s="17">
        <v>7.4309512022509197E-2</v>
      </c>
      <c r="BC12" s="17">
        <v>9.32229908607176E-2</v>
      </c>
      <c r="BD12" s="17">
        <v>0.239690262357836</v>
      </c>
      <c r="BE12" s="17">
        <v>5.3809602966969003E-2</v>
      </c>
      <c r="BF12" s="17"/>
      <c r="BG12" s="17">
        <v>6.8191274998694401E-2</v>
      </c>
      <c r="BH12" s="17">
        <v>0.100195092356704</v>
      </c>
    </row>
    <row r="13" spans="2:60" ht="29" x14ac:dyDescent="0.35">
      <c r="B13" s="18" t="s">
        <v>352</v>
      </c>
      <c r="C13" s="17">
        <v>1.31750695175692E-2</v>
      </c>
      <c r="D13" s="17">
        <v>1.76316682325935E-2</v>
      </c>
      <c r="E13" s="17">
        <v>8.4822553551901093E-3</v>
      </c>
      <c r="F13" s="17"/>
      <c r="G13" s="17">
        <v>5.3216803817455603E-2</v>
      </c>
      <c r="H13" s="17">
        <v>7.8509746431832499E-3</v>
      </c>
      <c r="I13" s="17">
        <v>1.1504482308070701E-2</v>
      </c>
      <c r="J13" s="17">
        <v>1.8427677337260601E-2</v>
      </c>
      <c r="K13" s="17">
        <v>0</v>
      </c>
      <c r="L13" s="17">
        <v>4.2987410103103203E-3</v>
      </c>
      <c r="M13" s="17"/>
      <c r="N13" s="17">
        <v>2.3052261296981499E-2</v>
      </c>
      <c r="O13" s="17">
        <v>9.3469423021421295E-3</v>
      </c>
      <c r="P13" s="17">
        <v>1.00286488439356E-2</v>
      </c>
      <c r="Q13" s="17">
        <v>1.46036344411242E-2</v>
      </c>
      <c r="R13" s="17">
        <v>1.2617843735263701E-2</v>
      </c>
      <c r="S13" s="17"/>
      <c r="T13" s="17">
        <v>1.3510912905957E-2</v>
      </c>
      <c r="U13" s="17">
        <v>2.1884916695014699E-2</v>
      </c>
      <c r="V13" s="17">
        <v>0</v>
      </c>
      <c r="W13" s="17">
        <v>2.48421142328096E-2</v>
      </c>
      <c r="X13" s="17"/>
      <c r="Y13" s="17">
        <v>2.1864073824648601E-2</v>
      </c>
      <c r="Z13" s="17">
        <v>1.0180682540266E-2</v>
      </c>
      <c r="AA13" s="17">
        <v>2.11858411883168E-2</v>
      </c>
      <c r="AB13" s="17">
        <v>1.1074569710820201E-2</v>
      </c>
      <c r="AC13" s="17">
        <v>0</v>
      </c>
      <c r="AD13" s="17">
        <v>0</v>
      </c>
      <c r="AE13" s="17"/>
      <c r="AF13" s="17">
        <v>1.2346732255817E-2</v>
      </c>
      <c r="AG13" s="17">
        <v>1.4690498882720501E-2</v>
      </c>
      <c r="AH13" s="17"/>
      <c r="AI13" s="17">
        <v>1.35803016062855E-2</v>
      </c>
      <c r="AJ13" s="17">
        <v>1.81452158740022E-2</v>
      </c>
      <c r="AK13" s="17">
        <v>2.4665133106024299E-2</v>
      </c>
      <c r="AL13" s="17">
        <v>0</v>
      </c>
      <c r="AM13" s="17">
        <v>8.9570920541498199E-3</v>
      </c>
      <c r="AN13" s="17">
        <v>9.4347262557730408E-3</v>
      </c>
      <c r="AO13" s="17">
        <v>0</v>
      </c>
      <c r="AP13" s="17"/>
      <c r="AQ13" s="17">
        <v>1.6604516597171801E-2</v>
      </c>
      <c r="AR13" s="17">
        <v>6.0668056445533098E-3</v>
      </c>
      <c r="AS13" s="17"/>
      <c r="AT13" s="17">
        <v>1.52108591749851E-2</v>
      </c>
      <c r="AU13" s="17">
        <v>1.3135653487919501E-2</v>
      </c>
      <c r="AV13" s="17">
        <v>1.1199504683248601E-2</v>
      </c>
      <c r="AW13" s="17"/>
      <c r="AX13" s="17">
        <v>1.15165199757964E-2</v>
      </c>
      <c r="AY13" s="17">
        <v>1.3793602460248199E-2</v>
      </c>
      <c r="AZ13" s="17"/>
      <c r="BA13" s="17">
        <v>1.3927996604836399E-2</v>
      </c>
      <c r="BB13" s="17">
        <v>2.3086081207898301E-2</v>
      </c>
      <c r="BC13" s="17">
        <v>5.4615889580384097E-3</v>
      </c>
      <c r="BD13" s="17">
        <v>0</v>
      </c>
      <c r="BE13" s="17">
        <v>0</v>
      </c>
      <c r="BF13" s="17"/>
      <c r="BG13" s="17">
        <v>2.1031266178166402E-2</v>
      </c>
      <c r="BH13" s="17">
        <v>0</v>
      </c>
    </row>
    <row r="14" spans="2:60" x14ac:dyDescent="0.35">
      <c r="B14" s="18" t="s">
        <v>280</v>
      </c>
      <c r="C14" s="19">
        <v>2.1566513152555498E-2</v>
      </c>
      <c r="D14" s="19">
        <v>1.9779085435017101E-2</v>
      </c>
      <c r="E14" s="19">
        <v>2.36239923539944E-2</v>
      </c>
      <c r="F14" s="19"/>
      <c r="G14" s="19">
        <v>1.79673781882645E-2</v>
      </c>
      <c r="H14" s="19">
        <v>2.97173836531241E-2</v>
      </c>
      <c r="I14" s="19">
        <v>2.2004119330490901E-2</v>
      </c>
      <c r="J14" s="19">
        <v>2.31831683647265E-2</v>
      </c>
      <c r="K14" s="19">
        <v>1.23874839351109E-2</v>
      </c>
      <c r="L14" s="19">
        <v>2.2956656792466001E-2</v>
      </c>
      <c r="M14" s="19"/>
      <c r="N14" s="19">
        <v>3.7378271468092E-2</v>
      </c>
      <c r="O14" s="19">
        <v>2.39685826442468E-2</v>
      </c>
      <c r="P14" s="19">
        <v>1.03469950394156E-2</v>
      </c>
      <c r="Q14" s="19">
        <v>8.2311517941418902E-3</v>
      </c>
      <c r="R14" s="19">
        <v>0</v>
      </c>
      <c r="S14" s="19"/>
      <c r="T14" s="19">
        <v>4.6692600115367099E-2</v>
      </c>
      <c r="U14" s="19">
        <v>1.07021685956459E-2</v>
      </c>
      <c r="V14" s="19">
        <v>1.87931250585959E-2</v>
      </c>
      <c r="W14" s="19">
        <v>1.8224148880060902E-2</v>
      </c>
      <c r="X14" s="19"/>
      <c r="Y14" s="19">
        <v>2.24991378551779E-2</v>
      </c>
      <c r="Z14" s="19">
        <v>2.4425463361858801E-2</v>
      </c>
      <c r="AA14" s="19">
        <v>5.5299532059545999E-2</v>
      </c>
      <c r="AB14" s="19">
        <v>1.0738606643707301E-2</v>
      </c>
      <c r="AC14" s="19">
        <v>0</v>
      </c>
      <c r="AD14" s="19">
        <v>9.6857837198343795E-3</v>
      </c>
      <c r="AE14" s="19"/>
      <c r="AF14" s="19">
        <v>2.2766105278956901E-2</v>
      </c>
      <c r="AG14" s="19">
        <v>1.77530242623825E-2</v>
      </c>
      <c r="AH14" s="19"/>
      <c r="AI14" s="19">
        <v>0.120377335572772</v>
      </c>
      <c r="AJ14" s="19">
        <v>2.24713420356361E-2</v>
      </c>
      <c r="AK14" s="19">
        <v>2.0189236933243902E-2</v>
      </c>
      <c r="AL14" s="19">
        <v>1.8295832718777601E-2</v>
      </c>
      <c r="AM14" s="19">
        <v>0</v>
      </c>
      <c r="AN14" s="19">
        <v>1.21308566810802E-2</v>
      </c>
      <c r="AO14" s="19">
        <v>4.4196510490789799E-2</v>
      </c>
      <c r="AP14" s="19"/>
      <c r="AQ14" s="19">
        <v>2.19234158951928E-2</v>
      </c>
      <c r="AR14" s="19">
        <v>1.5802267168013799E-2</v>
      </c>
      <c r="AS14" s="19"/>
      <c r="AT14" s="19">
        <v>0</v>
      </c>
      <c r="AU14" s="19">
        <v>2.94548887260642E-2</v>
      </c>
      <c r="AV14" s="19">
        <v>1.3888180210575999E-2</v>
      </c>
      <c r="AW14" s="19"/>
      <c r="AX14" s="19">
        <v>2.3666322699198699E-2</v>
      </c>
      <c r="AY14" s="19">
        <v>2.0783418439230102E-2</v>
      </c>
      <c r="AZ14" s="19"/>
      <c r="BA14" s="19">
        <v>0</v>
      </c>
      <c r="BB14" s="19">
        <v>2.9429577185017099E-3</v>
      </c>
      <c r="BC14" s="19">
        <v>1.4544573822212799E-2</v>
      </c>
      <c r="BD14" s="19">
        <v>0</v>
      </c>
      <c r="BE14" s="19">
        <v>7.6837494530211199E-3</v>
      </c>
      <c r="BF14" s="19"/>
      <c r="BG14" s="19">
        <v>2.2826412861965098E-3</v>
      </c>
      <c r="BH14" s="19">
        <v>5.7663123194620402E-3</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785</v>
      </c>
      <c r="D7" s="10">
        <v>355</v>
      </c>
      <c r="E7" s="10">
        <v>419</v>
      </c>
      <c r="F7" s="10"/>
      <c r="G7" s="10">
        <v>88</v>
      </c>
      <c r="H7" s="10">
        <v>133</v>
      </c>
      <c r="I7" s="10">
        <v>129</v>
      </c>
      <c r="J7" s="10">
        <v>121</v>
      </c>
      <c r="K7" s="10">
        <v>141</v>
      </c>
      <c r="L7" s="10">
        <v>173</v>
      </c>
      <c r="M7" s="10"/>
      <c r="N7" s="10">
        <v>168</v>
      </c>
      <c r="O7" s="10">
        <v>168</v>
      </c>
      <c r="P7" s="10">
        <v>241</v>
      </c>
      <c r="Q7" s="10">
        <v>105</v>
      </c>
      <c r="R7" s="10">
        <v>82</v>
      </c>
      <c r="S7" s="10"/>
      <c r="T7" s="10">
        <v>127</v>
      </c>
      <c r="U7" s="10">
        <v>165</v>
      </c>
      <c r="V7" s="10">
        <v>313</v>
      </c>
      <c r="W7" s="10">
        <v>180</v>
      </c>
      <c r="X7" s="10"/>
      <c r="Y7" s="10">
        <v>237</v>
      </c>
      <c r="Z7" s="10">
        <v>347</v>
      </c>
      <c r="AA7" s="10">
        <v>36</v>
      </c>
      <c r="AB7" s="10">
        <v>70</v>
      </c>
      <c r="AC7" s="10">
        <v>7</v>
      </c>
      <c r="AD7" s="10">
        <v>88</v>
      </c>
      <c r="AE7" s="10"/>
      <c r="AF7" s="10">
        <v>481</v>
      </c>
      <c r="AG7" s="10">
        <v>298</v>
      </c>
      <c r="AH7" s="10"/>
      <c r="AI7" s="10">
        <v>60</v>
      </c>
      <c r="AJ7" s="10">
        <v>188</v>
      </c>
      <c r="AK7" s="10">
        <v>146</v>
      </c>
      <c r="AL7" s="10">
        <v>93</v>
      </c>
      <c r="AM7" s="10">
        <v>193</v>
      </c>
      <c r="AN7" s="10">
        <v>82</v>
      </c>
      <c r="AO7" s="10">
        <v>23</v>
      </c>
      <c r="AP7" s="10"/>
      <c r="AQ7" s="10">
        <v>376</v>
      </c>
      <c r="AR7" s="10">
        <v>264</v>
      </c>
      <c r="AS7" s="10"/>
      <c r="AT7" s="10">
        <v>182</v>
      </c>
      <c r="AU7" s="10">
        <v>323</v>
      </c>
      <c r="AV7" s="10">
        <v>232</v>
      </c>
      <c r="AW7" s="10"/>
      <c r="AX7" s="10">
        <v>212</v>
      </c>
      <c r="AY7" s="10">
        <v>573</v>
      </c>
      <c r="AZ7" s="10"/>
      <c r="BA7" s="10">
        <v>76</v>
      </c>
      <c r="BB7" s="10">
        <v>256</v>
      </c>
      <c r="BC7" s="10">
        <v>267</v>
      </c>
      <c r="BD7" s="10">
        <v>33</v>
      </c>
      <c r="BE7" s="10">
        <v>104</v>
      </c>
      <c r="BF7" s="10"/>
      <c r="BG7" s="10">
        <v>332</v>
      </c>
      <c r="BH7" s="10">
        <v>137</v>
      </c>
    </row>
    <row r="8" spans="2:60" ht="30" customHeight="1" x14ac:dyDescent="0.35">
      <c r="B8" s="11" t="s">
        <v>19</v>
      </c>
      <c r="C8" s="11">
        <v>789</v>
      </c>
      <c r="D8" s="11">
        <v>366</v>
      </c>
      <c r="E8" s="11">
        <v>412</v>
      </c>
      <c r="F8" s="11"/>
      <c r="G8" s="11">
        <v>93</v>
      </c>
      <c r="H8" s="11">
        <v>150</v>
      </c>
      <c r="I8" s="11">
        <v>130</v>
      </c>
      <c r="J8" s="11">
        <v>115</v>
      </c>
      <c r="K8" s="11">
        <v>137</v>
      </c>
      <c r="L8" s="11">
        <v>163</v>
      </c>
      <c r="M8" s="11"/>
      <c r="N8" s="11">
        <v>164</v>
      </c>
      <c r="O8" s="11">
        <v>167</v>
      </c>
      <c r="P8" s="11">
        <v>252</v>
      </c>
      <c r="Q8" s="11">
        <v>108</v>
      </c>
      <c r="R8" s="11">
        <v>79</v>
      </c>
      <c r="S8" s="11"/>
      <c r="T8" s="11">
        <v>116</v>
      </c>
      <c r="U8" s="11">
        <v>156</v>
      </c>
      <c r="V8" s="11">
        <v>316</v>
      </c>
      <c r="W8" s="11">
        <v>201</v>
      </c>
      <c r="X8" s="11"/>
      <c r="Y8" s="11">
        <v>243</v>
      </c>
      <c r="Z8" s="11">
        <v>343</v>
      </c>
      <c r="AA8" s="11">
        <v>36</v>
      </c>
      <c r="AB8" s="11">
        <v>69</v>
      </c>
      <c r="AC8" s="11">
        <v>8</v>
      </c>
      <c r="AD8" s="11">
        <v>89</v>
      </c>
      <c r="AE8" s="11"/>
      <c r="AF8" s="11">
        <v>472</v>
      </c>
      <c r="AG8" s="11">
        <v>311</v>
      </c>
      <c r="AH8" s="11"/>
      <c r="AI8" s="11">
        <v>60</v>
      </c>
      <c r="AJ8" s="11">
        <v>195</v>
      </c>
      <c r="AK8" s="11">
        <v>144</v>
      </c>
      <c r="AL8" s="11">
        <v>90</v>
      </c>
      <c r="AM8" s="11">
        <v>200</v>
      </c>
      <c r="AN8" s="11">
        <v>78</v>
      </c>
      <c r="AO8" s="11">
        <v>22</v>
      </c>
      <c r="AP8" s="11"/>
      <c r="AQ8" s="11">
        <v>365</v>
      </c>
      <c r="AR8" s="11">
        <v>281</v>
      </c>
      <c r="AS8" s="11"/>
      <c r="AT8" s="11">
        <v>178</v>
      </c>
      <c r="AU8" s="11">
        <v>326</v>
      </c>
      <c r="AV8" s="11">
        <v>239</v>
      </c>
      <c r="AW8" s="11"/>
      <c r="AX8" s="11">
        <v>198</v>
      </c>
      <c r="AY8" s="11">
        <v>591</v>
      </c>
      <c r="AZ8" s="11"/>
      <c r="BA8" s="11">
        <v>77</v>
      </c>
      <c r="BB8" s="11">
        <v>256</v>
      </c>
      <c r="BC8" s="11">
        <v>270</v>
      </c>
      <c r="BD8" s="11">
        <v>31</v>
      </c>
      <c r="BE8" s="11">
        <v>107</v>
      </c>
      <c r="BF8" s="11"/>
      <c r="BG8" s="11">
        <v>333</v>
      </c>
      <c r="BH8" s="11">
        <v>138</v>
      </c>
    </row>
    <row r="9" spans="2:60" ht="29" x14ac:dyDescent="0.35">
      <c r="B9" s="18" t="s">
        <v>348</v>
      </c>
      <c r="C9" s="17">
        <v>0.30576636986342598</v>
      </c>
      <c r="D9" s="17">
        <v>0.30836142508592301</v>
      </c>
      <c r="E9" s="17">
        <v>0.30857782182411198</v>
      </c>
      <c r="F9" s="17"/>
      <c r="G9" s="17">
        <v>0.19010704803009101</v>
      </c>
      <c r="H9" s="17">
        <v>0.254585227729487</v>
      </c>
      <c r="I9" s="17">
        <v>0.20089385212417701</v>
      </c>
      <c r="J9" s="17">
        <v>0.35841765611690402</v>
      </c>
      <c r="K9" s="17">
        <v>0.36743314434874402</v>
      </c>
      <c r="L9" s="17">
        <v>0.41371947503692102</v>
      </c>
      <c r="M9" s="17"/>
      <c r="N9" s="17">
        <v>0.37546920611774398</v>
      </c>
      <c r="O9" s="17">
        <v>0.345599714684728</v>
      </c>
      <c r="P9" s="17">
        <v>0.309661609921</v>
      </c>
      <c r="Q9" s="17">
        <v>0.22808533157907801</v>
      </c>
      <c r="R9" s="17">
        <v>0.209830887548898</v>
      </c>
      <c r="S9" s="17"/>
      <c r="T9" s="17">
        <v>0.31776166507321002</v>
      </c>
      <c r="U9" s="17">
        <v>0.27682457375556802</v>
      </c>
      <c r="V9" s="17">
        <v>0.31851994403567302</v>
      </c>
      <c r="W9" s="17">
        <v>0.30119466055285099</v>
      </c>
      <c r="X9" s="17"/>
      <c r="Y9" s="17">
        <v>0.25273995415170297</v>
      </c>
      <c r="Z9" s="17">
        <v>0.313415021224213</v>
      </c>
      <c r="AA9" s="17">
        <v>0.44182423675391502</v>
      </c>
      <c r="AB9" s="17">
        <v>0.30270901193181399</v>
      </c>
      <c r="AC9" s="17">
        <v>0.218784009811785</v>
      </c>
      <c r="AD9" s="17">
        <v>0.37690466057178101</v>
      </c>
      <c r="AE9" s="17"/>
      <c r="AF9" s="17">
        <v>0.328331001111764</v>
      </c>
      <c r="AG9" s="17">
        <v>0.27334534803432797</v>
      </c>
      <c r="AH9" s="17"/>
      <c r="AI9" s="17">
        <v>0.48749436097117399</v>
      </c>
      <c r="AJ9" s="17">
        <v>0.35390783963134298</v>
      </c>
      <c r="AK9" s="17">
        <v>0.20711190966148699</v>
      </c>
      <c r="AL9" s="17">
        <v>0.27635891091216502</v>
      </c>
      <c r="AM9" s="17">
        <v>0.32393761548723199</v>
      </c>
      <c r="AN9" s="17">
        <v>0.213047762319615</v>
      </c>
      <c r="AO9" s="17">
        <v>0.31610072476891998</v>
      </c>
      <c r="AP9" s="17"/>
      <c r="AQ9" s="17">
        <v>0.30902324680204002</v>
      </c>
      <c r="AR9" s="17">
        <v>0.31265343123362499</v>
      </c>
      <c r="AS9" s="17"/>
      <c r="AT9" s="17">
        <v>0.240175607892889</v>
      </c>
      <c r="AU9" s="17">
        <v>0.34012559440911699</v>
      </c>
      <c r="AV9" s="17">
        <v>0.29602861563656002</v>
      </c>
      <c r="AW9" s="17"/>
      <c r="AX9" s="17">
        <v>0.274198728664303</v>
      </c>
      <c r="AY9" s="17">
        <v>0.31632999133789502</v>
      </c>
      <c r="AZ9" s="17"/>
      <c r="BA9" s="17">
        <v>0.417328041707758</v>
      </c>
      <c r="BB9" s="17">
        <v>0.29623732310752399</v>
      </c>
      <c r="BC9" s="17">
        <v>0.29370590480981701</v>
      </c>
      <c r="BD9" s="17">
        <v>0.16370261785710499</v>
      </c>
      <c r="BE9" s="17">
        <v>0.34150282256869502</v>
      </c>
      <c r="BF9" s="17"/>
      <c r="BG9" s="17">
        <v>0.32429991850541301</v>
      </c>
      <c r="BH9" s="17">
        <v>0.30186381549011299</v>
      </c>
    </row>
    <row r="10" spans="2:60" ht="43.5" x14ac:dyDescent="0.35">
      <c r="B10" s="18" t="s">
        <v>349</v>
      </c>
      <c r="C10" s="17">
        <v>0.36168836993108999</v>
      </c>
      <c r="D10" s="17">
        <v>0.32118408546169303</v>
      </c>
      <c r="E10" s="17">
        <v>0.38840127786739798</v>
      </c>
      <c r="F10" s="17"/>
      <c r="G10" s="17">
        <v>0.40420265145666601</v>
      </c>
      <c r="H10" s="17">
        <v>0.30580331972936098</v>
      </c>
      <c r="I10" s="17">
        <v>0.317690306552188</v>
      </c>
      <c r="J10" s="17">
        <v>0.33881833958910301</v>
      </c>
      <c r="K10" s="17">
        <v>0.37820973352432502</v>
      </c>
      <c r="L10" s="17">
        <v>0.42661435836582901</v>
      </c>
      <c r="M10" s="17"/>
      <c r="N10" s="17">
        <v>0.30714159454328699</v>
      </c>
      <c r="O10" s="17">
        <v>0.365228764110267</v>
      </c>
      <c r="P10" s="17">
        <v>0.34724578272232598</v>
      </c>
      <c r="Q10" s="17">
        <v>0.33779887161871303</v>
      </c>
      <c r="R10" s="17">
        <v>0.50820052929676096</v>
      </c>
      <c r="S10" s="17"/>
      <c r="T10" s="17">
        <v>0.35906313319837802</v>
      </c>
      <c r="U10" s="17">
        <v>0.40389938394154101</v>
      </c>
      <c r="V10" s="17">
        <v>0.36568634069841899</v>
      </c>
      <c r="W10" s="17">
        <v>0.32417989725741603</v>
      </c>
      <c r="X10" s="17"/>
      <c r="Y10" s="17">
        <v>0.31607832774683198</v>
      </c>
      <c r="Z10" s="17">
        <v>0.389463662702488</v>
      </c>
      <c r="AA10" s="17">
        <v>0.30087090709258801</v>
      </c>
      <c r="AB10" s="17">
        <v>0.51149092612394198</v>
      </c>
      <c r="AC10" s="17">
        <v>0.223175463971785</v>
      </c>
      <c r="AD10" s="17">
        <v>0.30028537941667899</v>
      </c>
      <c r="AE10" s="17"/>
      <c r="AF10" s="17">
        <v>0.36673181219316803</v>
      </c>
      <c r="AG10" s="17">
        <v>0.35177008830418399</v>
      </c>
      <c r="AH10" s="17"/>
      <c r="AI10" s="17">
        <v>0.26047653328197201</v>
      </c>
      <c r="AJ10" s="17">
        <v>0.33756709316361699</v>
      </c>
      <c r="AK10" s="17">
        <v>0.42898459626004098</v>
      </c>
      <c r="AL10" s="17">
        <v>0.40498167563916498</v>
      </c>
      <c r="AM10" s="17">
        <v>0.34532175125174702</v>
      </c>
      <c r="AN10" s="17">
        <v>0.373569965390394</v>
      </c>
      <c r="AO10" s="17">
        <v>0.33862548293128097</v>
      </c>
      <c r="AP10" s="17"/>
      <c r="AQ10" s="17">
        <v>0.35663983799334897</v>
      </c>
      <c r="AR10" s="17">
        <v>0.37751353055503101</v>
      </c>
      <c r="AS10" s="17"/>
      <c r="AT10" s="17">
        <v>0.39261630531427499</v>
      </c>
      <c r="AU10" s="17">
        <v>0.36102275918774002</v>
      </c>
      <c r="AV10" s="17">
        <v>0.36143786429693803</v>
      </c>
      <c r="AW10" s="17"/>
      <c r="AX10" s="17">
        <v>0.40961458342219798</v>
      </c>
      <c r="AY10" s="17">
        <v>0.34565060598061997</v>
      </c>
      <c r="AZ10" s="17"/>
      <c r="BA10" s="17">
        <v>0.301887993601688</v>
      </c>
      <c r="BB10" s="17">
        <v>0.41947230082828002</v>
      </c>
      <c r="BC10" s="17">
        <v>0.33994766568518903</v>
      </c>
      <c r="BD10" s="17">
        <v>0.35708387356736898</v>
      </c>
      <c r="BE10" s="17">
        <v>0.34575478591968101</v>
      </c>
      <c r="BF10" s="17"/>
      <c r="BG10" s="17">
        <v>0.39222231109343902</v>
      </c>
      <c r="BH10" s="17">
        <v>0.34828050733934401</v>
      </c>
    </row>
    <row r="11" spans="2:60" ht="29" x14ac:dyDescent="0.35">
      <c r="B11" s="18" t="s">
        <v>350</v>
      </c>
      <c r="C11" s="17">
        <v>0.23289198669682401</v>
      </c>
      <c r="D11" s="17">
        <v>0.27729959993326497</v>
      </c>
      <c r="E11" s="17">
        <v>0.19962266028465001</v>
      </c>
      <c r="F11" s="17"/>
      <c r="G11" s="17">
        <v>0.235027110340948</v>
      </c>
      <c r="H11" s="17">
        <v>0.30430818180767899</v>
      </c>
      <c r="I11" s="17">
        <v>0.32324195681393397</v>
      </c>
      <c r="J11" s="17">
        <v>0.20893077772441601</v>
      </c>
      <c r="K11" s="17">
        <v>0.21834038025164801</v>
      </c>
      <c r="L11" s="17">
        <v>0.122644303700054</v>
      </c>
      <c r="M11" s="17"/>
      <c r="N11" s="17">
        <v>0.18586549827740501</v>
      </c>
      <c r="O11" s="17">
        <v>0.18947166183540601</v>
      </c>
      <c r="P11" s="17">
        <v>0.26130068970532599</v>
      </c>
      <c r="Q11" s="17">
        <v>0.34189459594492499</v>
      </c>
      <c r="R11" s="17">
        <v>0.21340388687262199</v>
      </c>
      <c r="S11" s="17"/>
      <c r="T11" s="17">
        <v>0.22345427394540801</v>
      </c>
      <c r="U11" s="17">
        <v>0.212033497917226</v>
      </c>
      <c r="V11" s="17">
        <v>0.21805777629484799</v>
      </c>
      <c r="W11" s="17">
        <v>0.27787442437874499</v>
      </c>
      <c r="X11" s="17"/>
      <c r="Y11" s="17">
        <v>0.28268770717348801</v>
      </c>
      <c r="Z11" s="17">
        <v>0.22547870494010799</v>
      </c>
      <c r="AA11" s="17">
        <v>0.12507309981391601</v>
      </c>
      <c r="AB11" s="17">
        <v>0.15257733013659799</v>
      </c>
      <c r="AC11" s="17">
        <v>0.55804052621642997</v>
      </c>
      <c r="AD11" s="17">
        <v>0.200652731611278</v>
      </c>
      <c r="AE11" s="17"/>
      <c r="AF11" s="17">
        <v>0.20363663516331801</v>
      </c>
      <c r="AG11" s="17">
        <v>0.27829643410881</v>
      </c>
      <c r="AH11" s="17"/>
      <c r="AI11" s="17">
        <v>9.2801205516752597E-2</v>
      </c>
      <c r="AJ11" s="17">
        <v>0.21517133228450699</v>
      </c>
      <c r="AK11" s="17">
        <v>0.25966656841782498</v>
      </c>
      <c r="AL11" s="17">
        <v>0.23790546847959301</v>
      </c>
      <c r="AM11" s="17">
        <v>0.239528847342492</v>
      </c>
      <c r="AN11" s="17">
        <v>0.29260913586026199</v>
      </c>
      <c r="AO11" s="17">
        <v>0.30327506911742502</v>
      </c>
      <c r="AP11" s="17"/>
      <c r="AQ11" s="17">
        <v>0.24063334184249199</v>
      </c>
      <c r="AR11" s="17">
        <v>0.23167725778844001</v>
      </c>
      <c r="AS11" s="17"/>
      <c r="AT11" s="17">
        <v>0.306600951048843</v>
      </c>
      <c r="AU11" s="17">
        <v>0.20507387497247101</v>
      </c>
      <c r="AV11" s="17">
        <v>0.244565711391903</v>
      </c>
      <c r="AW11" s="17"/>
      <c r="AX11" s="17">
        <v>0.214225039269936</v>
      </c>
      <c r="AY11" s="17">
        <v>0.239138591105992</v>
      </c>
      <c r="AZ11" s="17"/>
      <c r="BA11" s="17">
        <v>0.19409496384444899</v>
      </c>
      <c r="BB11" s="17">
        <v>0.241147671262228</v>
      </c>
      <c r="BC11" s="17">
        <v>0.24971292953350099</v>
      </c>
      <c r="BD11" s="17">
        <v>0.281220510121306</v>
      </c>
      <c r="BE11" s="17">
        <v>0.21965100546531799</v>
      </c>
      <c r="BF11" s="17"/>
      <c r="BG11" s="17">
        <v>0.23024327573213299</v>
      </c>
      <c r="BH11" s="17">
        <v>0.23337739028496601</v>
      </c>
    </row>
    <row r="12" spans="2:60" ht="29" x14ac:dyDescent="0.35">
      <c r="B12" s="18" t="s">
        <v>351</v>
      </c>
      <c r="C12" s="17">
        <v>5.2546171547445397E-2</v>
      </c>
      <c r="D12" s="17">
        <v>5.7835177481106198E-2</v>
      </c>
      <c r="E12" s="17">
        <v>4.9244840016466201E-2</v>
      </c>
      <c r="F12" s="17"/>
      <c r="G12" s="17">
        <v>7.66506613309961E-2</v>
      </c>
      <c r="H12" s="17">
        <v>0.106981943583427</v>
      </c>
      <c r="I12" s="17">
        <v>6.0819645590404099E-2</v>
      </c>
      <c r="J12" s="17">
        <v>5.3468931992861603E-2</v>
      </c>
      <c r="K12" s="17">
        <v>3.0288192046273602E-2</v>
      </c>
      <c r="L12" s="17">
        <v>0</v>
      </c>
      <c r="M12" s="17"/>
      <c r="N12" s="17">
        <v>7.6740794792639705E-2</v>
      </c>
      <c r="O12" s="17">
        <v>4.7697715654921799E-2</v>
      </c>
      <c r="P12" s="17">
        <v>4.0530208357459303E-2</v>
      </c>
      <c r="Q12" s="17">
        <v>6.9803912926196393E-2</v>
      </c>
      <c r="R12" s="17">
        <v>2.6339998102539199E-2</v>
      </c>
      <c r="S12" s="17"/>
      <c r="T12" s="17">
        <v>7.3024391905519001E-2</v>
      </c>
      <c r="U12" s="17">
        <v>4.2554264915745502E-2</v>
      </c>
      <c r="V12" s="17">
        <v>4.3312078290156798E-2</v>
      </c>
      <c r="W12" s="17">
        <v>6.3028551891857895E-2</v>
      </c>
      <c r="X12" s="17"/>
      <c r="Y12" s="17">
        <v>7.39928759760385E-2</v>
      </c>
      <c r="Z12" s="17">
        <v>4.0668693255713498E-2</v>
      </c>
      <c r="AA12" s="17">
        <v>8.6421519991273205E-2</v>
      </c>
      <c r="AB12" s="17">
        <v>3.3222731807645997E-2</v>
      </c>
      <c r="AC12" s="17">
        <v>0</v>
      </c>
      <c r="AD12" s="17">
        <v>4.61048717624832E-2</v>
      </c>
      <c r="AE12" s="17"/>
      <c r="AF12" s="17">
        <v>6.2160276898104397E-2</v>
      </c>
      <c r="AG12" s="17">
        <v>3.8896061861415698E-2</v>
      </c>
      <c r="AH12" s="17"/>
      <c r="AI12" s="17">
        <v>2.7319579228686899E-2</v>
      </c>
      <c r="AJ12" s="17">
        <v>4.2078685045941901E-2</v>
      </c>
      <c r="AK12" s="17">
        <v>6.6384746362565E-2</v>
      </c>
      <c r="AL12" s="17">
        <v>7.27155364484635E-2</v>
      </c>
      <c r="AM12" s="17">
        <v>5.7626035333049198E-2</v>
      </c>
      <c r="AN12" s="17">
        <v>5.0653999436386203E-2</v>
      </c>
      <c r="AO12" s="17">
        <v>0</v>
      </c>
      <c r="AP12" s="17"/>
      <c r="AQ12" s="17">
        <v>6.2673020239854701E-2</v>
      </c>
      <c r="AR12" s="17">
        <v>5.2822546746403201E-2</v>
      </c>
      <c r="AS12" s="17"/>
      <c r="AT12" s="17">
        <v>5.03776064315649E-2</v>
      </c>
      <c r="AU12" s="17">
        <v>4.5425247064132999E-2</v>
      </c>
      <c r="AV12" s="17">
        <v>6.8423373503216506E-2</v>
      </c>
      <c r="AW12" s="17"/>
      <c r="AX12" s="17">
        <v>5.2293100881515002E-2</v>
      </c>
      <c r="AY12" s="17">
        <v>5.2630857720362703E-2</v>
      </c>
      <c r="AZ12" s="17"/>
      <c r="BA12" s="17">
        <v>3.43867440653755E-2</v>
      </c>
      <c r="BB12" s="17">
        <v>4.0671145129051199E-2</v>
      </c>
      <c r="BC12" s="17">
        <v>7.0376855304750005E-2</v>
      </c>
      <c r="BD12" s="17">
        <v>0.171039409987531</v>
      </c>
      <c r="BE12" s="17">
        <v>3.8694108692784598E-2</v>
      </c>
      <c r="BF12" s="17"/>
      <c r="BG12" s="17">
        <v>3.9214744453536003E-2</v>
      </c>
      <c r="BH12" s="17">
        <v>6.8199340946870704E-2</v>
      </c>
    </row>
    <row r="13" spans="2:60" ht="29" x14ac:dyDescent="0.35">
      <c r="B13" s="18" t="s">
        <v>352</v>
      </c>
      <c r="C13" s="17">
        <v>1.2855841663211701E-2</v>
      </c>
      <c r="D13" s="17">
        <v>9.3971258774997908E-3</v>
      </c>
      <c r="E13" s="17">
        <v>1.50822836730374E-2</v>
      </c>
      <c r="F13" s="17"/>
      <c r="G13" s="17">
        <v>8.2686694745915303E-3</v>
      </c>
      <c r="H13" s="17">
        <v>3.78571952298922E-3</v>
      </c>
      <c r="I13" s="17">
        <v>5.3255489008155001E-2</v>
      </c>
      <c r="J13" s="17">
        <v>0</v>
      </c>
      <c r="K13" s="17">
        <v>0</v>
      </c>
      <c r="L13" s="17">
        <v>1.1389935813309399E-2</v>
      </c>
      <c r="M13" s="17"/>
      <c r="N13" s="17">
        <v>1.04929609860405E-2</v>
      </c>
      <c r="O13" s="17">
        <v>8.1832975508134703E-3</v>
      </c>
      <c r="P13" s="17">
        <v>1.5427707540655399E-2</v>
      </c>
      <c r="Q13" s="17">
        <v>6.8913788827916697E-3</v>
      </c>
      <c r="R13" s="17">
        <v>3.0716425977917499E-2</v>
      </c>
      <c r="S13" s="17"/>
      <c r="T13" s="17">
        <v>4.9150987517356196E-3</v>
      </c>
      <c r="U13" s="17">
        <v>2.5767033276415101E-2</v>
      </c>
      <c r="V13" s="17">
        <v>1.7569843197128801E-2</v>
      </c>
      <c r="W13" s="17">
        <v>0</v>
      </c>
      <c r="X13" s="17"/>
      <c r="Y13" s="17">
        <v>1.2298876626225599E-2</v>
      </c>
      <c r="Z13" s="17">
        <v>1.11658080621729E-2</v>
      </c>
      <c r="AA13" s="17">
        <v>0</v>
      </c>
      <c r="AB13" s="17">
        <v>0</v>
      </c>
      <c r="AC13" s="17">
        <v>0</v>
      </c>
      <c r="AD13" s="17">
        <v>3.7261057676292099E-2</v>
      </c>
      <c r="AE13" s="17"/>
      <c r="AF13" s="17">
        <v>1.57483711444295E-2</v>
      </c>
      <c r="AG13" s="17">
        <v>8.6950783359224099E-3</v>
      </c>
      <c r="AH13" s="17"/>
      <c r="AI13" s="17">
        <v>8.2073335480736097E-3</v>
      </c>
      <c r="AJ13" s="17">
        <v>1.1914578040697701E-2</v>
      </c>
      <c r="AK13" s="17">
        <v>9.2848269440037792E-3</v>
      </c>
      <c r="AL13" s="17">
        <v>0</v>
      </c>
      <c r="AM13" s="17">
        <v>2.0283025962053201E-2</v>
      </c>
      <c r="AN13" s="17">
        <v>2.4705487307475599E-2</v>
      </c>
      <c r="AO13" s="17">
        <v>0</v>
      </c>
      <c r="AP13" s="17"/>
      <c r="AQ13" s="17">
        <v>7.3221532438324504E-3</v>
      </c>
      <c r="AR13" s="17">
        <v>1.87165191869271E-2</v>
      </c>
      <c r="AS13" s="17"/>
      <c r="AT13" s="17">
        <v>5.3775728811734803E-3</v>
      </c>
      <c r="AU13" s="17">
        <v>1.05736161164079E-2</v>
      </c>
      <c r="AV13" s="17">
        <v>2.2002063163914599E-2</v>
      </c>
      <c r="AW13" s="17"/>
      <c r="AX13" s="17">
        <v>1.0508290031984901E-2</v>
      </c>
      <c r="AY13" s="17">
        <v>1.36414134031978E-2</v>
      </c>
      <c r="AZ13" s="17"/>
      <c r="BA13" s="17">
        <v>4.2710684498246297E-2</v>
      </c>
      <c r="BB13" s="17">
        <v>0</v>
      </c>
      <c r="BC13" s="17">
        <v>1.12481072709898E-2</v>
      </c>
      <c r="BD13" s="17">
        <v>0</v>
      </c>
      <c r="BE13" s="17">
        <v>3.0980795767674301E-2</v>
      </c>
      <c r="BF13" s="17"/>
      <c r="BG13" s="17">
        <v>9.8981381240137497E-3</v>
      </c>
      <c r="BH13" s="17">
        <v>2.4073897180426001E-2</v>
      </c>
    </row>
    <row r="14" spans="2:60" x14ac:dyDescent="0.35">
      <c r="B14" s="18" t="s">
        <v>280</v>
      </c>
      <c r="C14" s="19">
        <v>3.42512602980031E-2</v>
      </c>
      <c r="D14" s="19">
        <v>2.59225861605136E-2</v>
      </c>
      <c r="E14" s="19">
        <v>3.9071116334336103E-2</v>
      </c>
      <c r="F14" s="19"/>
      <c r="G14" s="19">
        <v>8.5743859366707795E-2</v>
      </c>
      <c r="H14" s="19">
        <v>2.4535607627057501E-2</v>
      </c>
      <c r="I14" s="19">
        <v>4.40987499111418E-2</v>
      </c>
      <c r="J14" s="19">
        <v>4.0364294576715601E-2</v>
      </c>
      <c r="K14" s="19">
        <v>5.7285498290090197E-3</v>
      </c>
      <c r="L14" s="19">
        <v>2.5631927083886698E-2</v>
      </c>
      <c r="M14" s="19"/>
      <c r="N14" s="19">
        <v>4.4289945282884297E-2</v>
      </c>
      <c r="O14" s="19">
        <v>4.3818846163863202E-2</v>
      </c>
      <c r="P14" s="19">
        <v>2.58340017532332E-2</v>
      </c>
      <c r="Q14" s="19">
        <v>1.55259090482954E-2</v>
      </c>
      <c r="R14" s="19">
        <v>1.15082722012622E-2</v>
      </c>
      <c r="S14" s="19"/>
      <c r="T14" s="19">
        <v>2.1781437125749401E-2</v>
      </c>
      <c r="U14" s="19">
        <v>3.8921246193504101E-2</v>
      </c>
      <c r="V14" s="19">
        <v>3.6854017483774301E-2</v>
      </c>
      <c r="W14" s="19">
        <v>3.3722465919130702E-2</v>
      </c>
      <c r="X14" s="19"/>
      <c r="Y14" s="19">
        <v>6.2202258325712703E-2</v>
      </c>
      <c r="Z14" s="19">
        <v>1.98081098153048E-2</v>
      </c>
      <c r="AA14" s="19">
        <v>4.5810236348307401E-2</v>
      </c>
      <c r="AB14" s="19">
        <v>0</v>
      </c>
      <c r="AC14" s="19">
        <v>0</v>
      </c>
      <c r="AD14" s="19">
        <v>3.8791298961486698E-2</v>
      </c>
      <c r="AE14" s="19"/>
      <c r="AF14" s="19">
        <v>2.3391903489215202E-2</v>
      </c>
      <c r="AG14" s="19">
        <v>4.89969893553397E-2</v>
      </c>
      <c r="AH14" s="19"/>
      <c r="AI14" s="19">
        <v>0.123700987453341</v>
      </c>
      <c r="AJ14" s="19">
        <v>3.9360471833893802E-2</v>
      </c>
      <c r="AK14" s="19">
        <v>2.85673523540785E-2</v>
      </c>
      <c r="AL14" s="19">
        <v>8.03840852061306E-3</v>
      </c>
      <c r="AM14" s="19">
        <v>1.3302724623428E-2</v>
      </c>
      <c r="AN14" s="19">
        <v>4.5413649685867301E-2</v>
      </c>
      <c r="AO14" s="19">
        <v>4.1998723182374402E-2</v>
      </c>
      <c r="AP14" s="19"/>
      <c r="AQ14" s="19">
        <v>2.3708399878432099E-2</v>
      </c>
      <c r="AR14" s="19">
        <v>6.6167144895745E-3</v>
      </c>
      <c r="AS14" s="19"/>
      <c r="AT14" s="19">
        <v>4.8519564312547404E-3</v>
      </c>
      <c r="AU14" s="19">
        <v>3.7778908250130298E-2</v>
      </c>
      <c r="AV14" s="19">
        <v>7.5423720074683899E-3</v>
      </c>
      <c r="AW14" s="19"/>
      <c r="AX14" s="19">
        <v>3.9160257730062799E-2</v>
      </c>
      <c r="AY14" s="19">
        <v>3.2608540451933003E-2</v>
      </c>
      <c r="AZ14" s="19"/>
      <c r="BA14" s="19">
        <v>9.59157228248338E-3</v>
      </c>
      <c r="BB14" s="19">
        <v>2.4715596729172002E-3</v>
      </c>
      <c r="BC14" s="19">
        <v>3.5008537395752701E-2</v>
      </c>
      <c r="BD14" s="19">
        <v>2.6953588466689399E-2</v>
      </c>
      <c r="BE14" s="19">
        <v>2.3416481585847599E-2</v>
      </c>
      <c r="BF14" s="19"/>
      <c r="BG14" s="19">
        <v>4.1216120914659904E-3</v>
      </c>
      <c r="BH14" s="19">
        <v>2.42050487582804E-2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756</v>
      </c>
      <c r="D7" s="10">
        <v>367</v>
      </c>
      <c r="E7" s="10">
        <v>379</v>
      </c>
      <c r="F7" s="10"/>
      <c r="G7" s="10">
        <v>87</v>
      </c>
      <c r="H7" s="10">
        <v>145</v>
      </c>
      <c r="I7" s="10">
        <v>121</v>
      </c>
      <c r="J7" s="10">
        <v>117</v>
      </c>
      <c r="K7" s="10">
        <v>131</v>
      </c>
      <c r="L7" s="10">
        <v>155</v>
      </c>
      <c r="M7" s="10"/>
      <c r="N7" s="10">
        <v>164</v>
      </c>
      <c r="O7" s="10">
        <v>178</v>
      </c>
      <c r="P7" s="10">
        <v>221</v>
      </c>
      <c r="Q7" s="10">
        <v>95</v>
      </c>
      <c r="R7" s="10">
        <v>80</v>
      </c>
      <c r="S7" s="10"/>
      <c r="T7" s="10">
        <v>144</v>
      </c>
      <c r="U7" s="10">
        <v>152</v>
      </c>
      <c r="V7" s="10">
        <v>305</v>
      </c>
      <c r="W7" s="10">
        <v>155</v>
      </c>
      <c r="X7" s="10"/>
      <c r="Y7" s="10">
        <v>264</v>
      </c>
      <c r="Z7" s="10">
        <v>287</v>
      </c>
      <c r="AA7" s="10">
        <v>29</v>
      </c>
      <c r="AB7" s="10">
        <v>86</v>
      </c>
      <c r="AC7" s="10">
        <v>8</v>
      </c>
      <c r="AD7" s="10">
        <v>82</v>
      </c>
      <c r="AE7" s="10"/>
      <c r="AF7" s="10">
        <v>443</v>
      </c>
      <c r="AG7" s="10">
        <v>306</v>
      </c>
      <c r="AH7" s="10"/>
      <c r="AI7" s="10">
        <v>43</v>
      </c>
      <c r="AJ7" s="10">
        <v>186</v>
      </c>
      <c r="AK7" s="10">
        <v>166</v>
      </c>
      <c r="AL7" s="10">
        <v>87</v>
      </c>
      <c r="AM7" s="10">
        <v>189</v>
      </c>
      <c r="AN7" s="10">
        <v>66</v>
      </c>
      <c r="AO7" s="10">
        <v>19</v>
      </c>
      <c r="AP7" s="10"/>
      <c r="AQ7" s="10">
        <v>354</v>
      </c>
      <c r="AR7" s="10">
        <v>274</v>
      </c>
      <c r="AS7" s="10"/>
      <c r="AT7" s="10">
        <v>167</v>
      </c>
      <c r="AU7" s="10">
        <v>324</v>
      </c>
      <c r="AV7" s="10">
        <v>217</v>
      </c>
      <c r="AW7" s="10"/>
      <c r="AX7" s="10">
        <v>208</v>
      </c>
      <c r="AY7" s="10">
        <v>548</v>
      </c>
      <c r="AZ7" s="10"/>
      <c r="BA7" s="10">
        <v>83</v>
      </c>
      <c r="BB7" s="10">
        <v>230</v>
      </c>
      <c r="BC7" s="10">
        <v>270</v>
      </c>
      <c r="BD7" s="10">
        <v>33</v>
      </c>
      <c r="BE7" s="10">
        <v>95</v>
      </c>
      <c r="BF7" s="10"/>
      <c r="BG7" s="10">
        <v>313</v>
      </c>
      <c r="BH7" s="10">
        <v>128</v>
      </c>
    </row>
    <row r="8" spans="2:60" ht="30" customHeight="1" x14ac:dyDescent="0.35">
      <c r="B8" s="11" t="s">
        <v>19</v>
      </c>
      <c r="C8" s="11">
        <v>752</v>
      </c>
      <c r="D8" s="11">
        <v>375</v>
      </c>
      <c r="E8" s="11">
        <v>367</v>
      </c>
      <c r="F8" s="11"/>
      <c r="G8" s="11">
        <v>85</v>
      </c>
      <c r="H8" s="11">
        <v>166</v>
      </c>
      <c r="I8" s="11">
        <v>119</v>
      </c>
      <c r="J8" s="11">
        <v>112</v>
      </c>
      <c r="K8" s="11">
        <v>128</v>
      </c>
      <c r="L8" s="11">
        <v>142</v>
      </c>
      <c r="M8" s="11"/>
      <c r="N8" s="11">
        <v>164</v>
      </c>
      <c r="O8" s="11">
        <v>175</v>
      </c>
      <c r="P8" s="11">
        <v>221</v>
      </c>
      <c r="Q8" s="11">
        <v>99</v>
      </c>
      <c r="R8" s="11">
        <v>77</v>
      </c>
      <c r="S8" s="11"/>
      <c r="T8" s="11">
        <v>133</v>
      </c>
      <c r="U8" s="11">
        <v>151</v>
      </c>
      <c r="V8" s="11">
        <v>295</v>
      </c>
      <c r="W8" s="11">
        <v>172</v>
      </c>
      <c r="X8" s="11"/>
      <c r="Y8" s="11">
        <v>266</v>
      </c>
      <c r="Z8" s="11">
        <v>288</v>
      </c>
      <c r="AA8" s="11">
        <v>28</v>
      </c>
      <c r="AB8" s="11">
        <v>81</v>
      </c>
      <c r="AC8" s="11">
        <v>7</v>
      </c>
      <c r="AD8" s="11">
        <v>81</v>
      </c>
      <c r="AE8" s="11"/>
      <c r="AF8" s="11">
        <v>429</v>
      </c>
      <c r="AG8" s="11">
        <v>316</v>
      </c>
      <c r="AH8" s="11"/>
      <c r="AI8" s="11">
        <v>45</v>
      </c>
      <c r="AJ8" s="11">
        <v>187</v>
      </c>
      <c r="AK8" s="11">
        <v>163</v>
      </c>
      <c r="AL8" s="11">
        <v>86</v>
      </c>
      <c r="AM8" s="11">
        <v>190</v>
      </c>
      <c r="AN8" s="11">
        <v>62</v>
      </c>
      <c r="AO8" s="11">
        <v>18</v>
      </c>
      <c r="AP8" s="11"/>
      <c r="AQ8" s="11">
        <v>342</v>
      </c>
      <c r="AR8" s="11">
        <v>281</v>
      </c>
      <c r="AS8" s="11"/>
      <c r="AT8" s="11">
        <v>158</v>
      </c>
      <c r="AU8" s="11">
        <v>327</v>
      </c>
      <c r="AV8" s="11">
        <v>221</v>
      </c>
      <c r="AW8" s="11"/>
      <c r="AX8" s="11">
        <v>197</v>
      </c>
      <c r="AY8" s="11">
        <v>555</v>
      </c>
      <c r="AZ8" s="11"/>
      <c r="BA8" s="11">
        <v>83</v>
      </c>
      <c r="BB8" s="11">
        <v>230</v>
      </c>
      <c r="BC8" s="11">
        <v>266</v>
      </c>
      <c r="BD8" s="11">
        <v>34</v>
      </c>
      <c r="BE8" s="11">
        <v>94</v>
      </c>
      <c r="BF8" s="11"/>
      <c r="BG8" s="11">
        <v>313</v>
      </c>
      <c r="BH8" s="11">
        <v>128</v>
      </c>
    </row>
    <row r="9" spans="2:60" ht="29" x14ac:dyDescent="0.35">
      <c r="B9" s="18" t="s">
        <v>348</v>
      </c>
      <c r="C9" s="17">
        <v>0.66037993843301601</v>
      </c>
      <c r="D9" s="17">
        <v>0.61149712559869596</v>
      </c>
      <c r="E9" s="17">
        <v>0.71537829995664304</v>
      </c>
      <c r="F9" s="17"/>
      <c r="G9" s="17">
        <v>0.48308358851532901</v>
      </c>
      <c r="H9" s="17">
        <v>0.57336923113073601</v>
      </c>
      <c r="I9" s="17">
        <v>0.52952447679653003</v>
      </c>
      <c r="J9" s="17">
        <v>0.66747536388630302</v>
      </c>
      <c r="K9" s="17">
        <v>0.82504578018055097</v>
      </c>
      <c r="L9" s="17">
        <v>0.82533529611087997</v>
      </c>
      <c r="M9" s="17"/>
      <c r="N9" s="17">
        <v>0.68364324837663204</v>
      </c>
      <c r="O9" s="17">
        <v>0.75470338931185899</v>
      </c>
      <c r="P9" s="17">
        <v>0.63883626122671999</v>
      </c>
      <c r="Q9" s="17">
        <v>0.58139563237382996</v>
      </c>
      <c r="R9" s="17">
        <v>0.57595276715218802</v>
      </c>
      <c r="S9" s="17"/>
      <c r="T9" s="17">
        <v>0.65066983101812903</v>
      </c>
      <c r="U9" s="17">
        <v>0.76005006605750802</v>
      </c>
      <c r="V9" s="17">
        <v>0.65594872654052805</v>
      </c>
      <c r="W9" s="17">
        <v>0.588214573758291</v>
      </c>
      <c r="X9" s="17"/>
      <c r="Y9" s="17">
        <v>0.59032544406088405</v>
      </c>
      <c r="Z9" s="17">
        <v>0.66611496442247498</v>
      </c>
      <c r="AA9" s="17">
        <v>0.77855848746850997</v>
      </c>
      <c r="AB9" s="17">
        <v>0.77450805739020201</v>
      </c>
      <c r="AC9" s="17">
        <v>0.66422763772054505</v>
      </c>
      <c r="AD9" s="17">
        <v>0.71363872152688101</v>
      </c>
      <c r="AE9" s="17"/>
      <c r="AF9" s="17">
        <v>0.67401580484519197</v>
      </c>
      <c r="AG9" s="17">
        <v>0.64261379101202298</v>
      </c>
      <c r="AH9" s="17"/>
      <c r="AI9" s="17">
        <v>0.70120765745670799</v>
      </c>
      <c r="AJ9" s="17">
        <v>0.67006670326297002</v>
      </c>
      <c r="AK9" s="17">
        <v>0.70222838128014498</v>
      </c>
      <c r="AL9" s="17">
        <v>0.75581428086806801</v>
      </c>
      <c r="AM9" s="17">
        <v>0.59999220959782196</v>
      </c>
      <c r="AN9" s="17">
        <v>0.51274856665328605</v>
      </c>
      <c r="AO9" s="17">
        <v>0.77371638327298298</v>
      </c>
      <c r="AP9" s="17"/>
      <c r="AQ9" s="17">
        <v>0.66564224068131295</v>
      </c>
      <c r="AR9" s="17">
        <v>0.70261754689978095</v>
      </c>
      <c r="AS9" s="17"/>
      <c r="AT9" s="17">
        <v>0.65602625851881302</v>
      </c>
      <c r="AU9" s="17">
        <v>0.70390220882745103</v>
      </c>
      <c r="AV9" s="17">
        <v>0.592978105908326</v>
      </c>
      <c r="AW9" s="17"/>
      <c r="AX9" s="17">
        <v>0.70600444012703301</v>
      </c>
      <c r="AY9" s="17">
        <v>0.64421347915274796</v>
      </c>
      <c r="AZ9" s="17"/>
      <c r="BA9" s="17">
        <v>0.61605850841326004</v>
      </c>
      <c r="BB9" s="17">
        <v>0.68707384954432205</v>
      </c>
      <c r="BC9" s="17">
        <v>0.65654623803492596</v>
      </c>
      <c r="BD9" s="17">
        <v>0.53201207352023605</v>
      </c>
      <c r="BE9" s="17">
        <v>0.78335480377634603</v>
      </c>
      <c r="BF9" s="17"/>
      <c r="BG9" s="17">
        <v>0.66829057973957895</v>
      </c>
      <c r="BH9" s="17">
        <v>0.71645867352787995</v>
      </c>
    </row>
    <row r="10" spans="2:60" ht="43.5" x14ac:dyDescent="0.35">
      <c r="B10" s="18" t="s">
        <v>349</v>
      </c>
      <c r="C10" s="17">
        <v>0.21740454850421201</v>
      </c>
      <c r="D10" s="17">
        <v>0.23337161751489999</v>
      </c>
      <c r="E10" s="17">
        <v>0.20085951689485301</v>
      </c>
      <c r="F10" s="17"/>
      <c r="G10" s="17">
        <v>0.32999440342224901</v>
      </c>
      <c r="H10" s="17">
        <v>0.26816238174511098</v>
      </c>
      <c r="I10" s="17">
        <v>0.28626790755364201</v>
      </c>
      <c r="J10" s="17">
        <v>0.17946265844618001</v>
      </c>
      <c r="K10" s="17">
        <v>0.14714361059450201</v>
      </c>
      <c r="L10" s="17">
        <v>0.12540437728254999</v>
      </c>
      <c r="M10" s="17"/>
      <c r="N10" s="17">
        <v>0.206603345497295</v>
      </c>
      <c r="O10" s="17">
        <v>0.146656209601776</v>
      </c>
      <c r="P10" s="17">
        <v>0.23563766139013501</v>
      </c>
      <c r="Q10" s="17">
        <v>0.24153041694551999</v>
      </c>
      <c r="R10" s="17">
        <v>0.307594682086412</v>
      </c>
      <c r="S10" s="17"/>
      <c r="T10" s="17">
        <v>0.23225110758988399</v>
      </c>
      <c r="U10" s="17">
        <v>0.173755122722522</v>
      </c>
      <c r="V10" s="17">
        <v>0.23333037943802001</v>
      </c>
      <c r="W10" s="17">
        <v>0.216855629023955</v>
      </c>
      <c r="X10" s="17"/>
      <c r="Y10" s="17">
        <v>0.265757931636458</v>
      </c>
      <c r="Z10" s="17">
        <v>0.219741763689978</v>
      </c>
      <c r="AA10" s="17">
        <v>9.8832244723712395E-2</v>
      </c>
      <c r="AB10" s="17">
        <v>0.124644971932535</v>
      </c>
      <c r="AC10" s="17">
        <v>0.33577236227945501</v>
      </c>
      <c r="AD10" s="17">
        <v>0.17463023888167001</v>
      </c>
      <c r="AE10" s="17"/>
      <c r="AF10" s="17">
        <v>0.20954356124628001</v>
      </c>
      <c r="AG10" s="17">
        <v>0.226773377423789</v>
      </c>
      <c r="AH10" s="17"/>
      <c r="AI10" s="17">
        <v>0.13244923563163799</v>
      </c>
      <c r="AJ10" s="17">
        <v>0.193381839066537</v>
      </c>
      <c r="AK10" s="17">
        <v>0.236380637336398</v>
      </c>
      <c r="AL10" s="17">
        <v>0.12640097124656099</v>
      </c>
      <c r="AM10" s="17">
        <v>0.26506289744179601</v>
      </c>
      <c r="AN10" s="17">
        <v>0.29185624383122999</v>
      </c>
      <c r="AO10" s="17">
        <v>0.181867333581297</v>
      </c>
      <c r="AP10" s="17"/>
      <c r="AQ10" s="17">
        <v>0.22295406186379599</v>
      </c>
      <c r="AR10" s="17">
        <v>0.185456563164313</v>
      </c>
      <c r="AS10" s="17"/>
      <c r="AT10" s="17">
        <v>0.276767374414222</v>
      </c>
      <c r="AU10" s="17">
        <v>0.18483564712118</v>
      </c>
      <c r="AV10" s="17">
        <v>0.24053465507965399</v>
      </c>
      <c r="AW10" s="17"/>
      <c r="AX10" s="17">
        <v>0.198414578398419</v>
      </c>
      <c r="AY10" s="17">
        <v>0.22413340179685101</v>
      </c>
      <c r="AZ10" s="17"/>
      <c r="BA10" s="17">
        <v>0.25273188223482501</v>
      </c>
      <c r="BB10" s="17">
        <v>0.215528674904193</v>
      </c>
      <c r="BC10" s="17">
        <v>0.22493152269824199</v>
      </c>
      <c r="BD10" s="17">
        <v>0.28671485243350597</v>
      </c>
      <c r="BE10" s="17">
        <v>0.17280426422752701</v>
      </c>
      <c r="BF10" s="17"/>
      <c r="BG10" s="17">
        <v>0.22536877240655301</v>
      </c>
      <c r="BH10" s="17">
        <v>0.203122139495063</v>
      </c>
    </row>
    <row r="11" spans="2:60" ht="29" x14ac:dyDescent="0.35">
      <c r="B11" s="18" t="s">
        <v>350</v>
      </c>
      <c r="C11" s="17">
        <v>7.3195560967214399E-2</v>
      </c>
      <c r="D11" s="17">
        <v>9.9584370505138894E-2</v>
      </c>
      <c r="E11" s="17">
        <v>4.6205445776321297E-2</v>
      </c>
      <c r="F11" s="17"/>
      <c r="G11" s="17">
        <v>9.0334799153969095E-2</v>
      </c>
      <c r="H11" s="17">
        <v>0.106982012484581</v>
      </c>
      <c r="I11" s="17">
        <v>0.12538816262479599</v>
      </c>
      <c r="J11" s="17">
        <v>7.9026988752274402E-2</v>
      </c>
      <c r="K11" s="17">
        <v>1.4356903435703901E-2</v>
      </c>
      <c r="L11" s="17">
        <v>2.7694018784399199E-2</v>
      </c>
      <c r="M11" s="17"/>
      <c r="N11" s="17">
        <v>4.3001164299832799E-2</v>
      </c>
      <c r="O11" s="17">
        <v>4.90409143035717E-2</v>
      </c>
      <c r="P11" s="17">
        <v>9.88361611455119E-2</v>
      </c>
      <c r="Q11" s="17">
        <v>0.100084337291904</v>
      </c>
      <c r="R11" s="17">
        <v>8.9443008295750706E-2</v>
      </c>
      <c r="S11" s="17"/>
      <c r="T11" s="17">
        <v>7.5255599125725006E-2</v>
      </c>
      <c r="U11" s="17">
        <v>4.9126179957984697E-2</v>
      </c>
      <c r="V11" s="17">
        <v>5.1447404057594397E-2</v>
      </c>
      <c r="W11" s="17">
        <v>0.129930260832093</v>
      </c>
      <c r="X11" s="17"/>
      <c r="Y11" s="17">
        <v>7.8829907872583094E-2</v>
      </c>
      <c r="Z11" s="17">
        <v>7.1896517201451002E-2</v>
      </c>
      <c r="AA11" s="17">
        <v>8.8882479741200102E-2</v>
      </c>
      <c r="AB11" s="17">
        <v>5.5459729297105E-2</v>
      </c>
      <c r="AC11" s="17">
        <v>0</v>
      </c>
      <c r="AD11" s="17">
        <v>7.8079525891462304E-2</v>
      </c>
      <c r="AE11" s="17"/>
      <c r="AF11" s="17">
        <v>6.9471103056186201E-2</v>
      </c>
      <c r="AG11" s="17">
        <v>7.9990203681663499E-2</v>
      </c>
      <c r="AH11" s="17"/>
      <c r="AI11" s="17">
        <v>0.101366671830765</v>
      </c>
      <c r="AJ11" s="17">
        <v>7.1075928622974696E-2</v>
      </c>
      <c r="AK11" s="17">
        <v>3.4830293771588701E-2</v>
      </c>
      <c r="AL11" s="17">
        <v>6.1840198533553097E-2</v>
      </c>
      <c r="AM11" s="17">
        <v>8.9070666399476903E-2</v>
      </c>
      <c r="AN11" s="17">
        <v>0.13480274335912701</v>
      </c>
      <c r="AO11" s="17">
        <v>4.44162831457195E-2</v>
      </c>
      <c r="AP11" s="17"/>
      <c r="AQ11" s="17">
        <v>7.0456970098966495E-2</v>
      </c>
      <c r="AR11" s="17">
        <v>6.9849697094260796E-2</v>
      </c>
      <c r="AS11" s="17"/>
      <c r="AT11" s="17">
        <v>4.4984561147190301E-2</v>
      </c>
      <c r="AU11" s="17">
        <v>6.0390868968799402E-2</v>
      </c>
      <c r="AV11" s="17">
        <v>0.121495181957362</v>
      </c>
      <c r="AW11" s="17"/>
      <c r="AX11" s="17">
        <v>6.4822809288201E-2</v>
      </c>
      <c r="AY11" s="17">
        <v>7.6162338555062895E-2</v>
      </c>
      <c r="AZ11" s="17"/>
      <c r="BA11" s="17">
        <v>7.5520564478013696E-2</v>
      </c>
      <c r="BB11" s="17">
        <v>6.92044795959635E-2</v>
      </c>
      <c r="BC11" s="17">
        <v>7.3727634732328004E-2</v>
      </c>
      <c r="BD11" s="17">
        <v>0.155747603762419</v>
      </c>
      <c r="BE11" s="17">
        <v>3.0784343862793301E-2</v>
      </c>
      <c r="BF11" s="17"/>
      <c r="BG11" s="17">
        <v>7.0875058439346897E-2</v>
      </c>
      <c r="BH11" s="17">
        <v>6.4043943223396099E-2</v>
      </c>
    </row>
    <row r="12" spans="2:60" ht="29" x14ac:dyDescent="0.35">
      <c r="B12" s="18" t="s">
        <v>351</v>
      </c>
      <c r="C12" s="17">
        <v>1.8701058483065799E-2</v>
      </c>
      <c r="D12" s="17">
        <v>2.00277950168272E-2</v>
      </c>
      <c r="E12" s="17">
        <v>1.7877973504055199E-2</v>
      </c>
      <c r="F12" s="17"/>
      <c r="G12" s="17">
        <v>3.54264314690209E-2</v>
      </c>
      <c r="H12" s="17">
        <v>2.2846532773887901E-2</v>
      </c>
      <c r="I12" s="17">
        <v>3.6265779260756498E-2</v>
      </c>
      <c r="J12" s="17">
        <v>1.0961314674510799E-2</v>
      </c>
      <c r="K12" s="17">
        <v>7.16524668795667E-3</v>
      </c>
      <c r="L12" s="17">
        <v>5.4815389716507297E-3</v>
      </c>
      <c r="M12" s="17"/>
      <c r="N12" s="17">
        <v>2.8366633768525801E-2</v>
      </c>
      <c r="O12" s="17">
        <v>2.2286287188246202E-2</v>
      </c>
      <c r="P12" s="17">
        <v>9.8991084775014605E-3</v>
      </c>
      <c r="Q12" s="17">
        <v>2.5499615697453699E-2</v>
      </c>
      <c r="R12" s="17">
        <v>1.0353590516016401E-2</v>
      </c>
      <c r="S12" s="17"/>
      <c r="T12" s="17">
        <v>1.6044126675415001E-2</v>
      </c>
      <c r="U12" s="17">
        <v>1.70686312619855E-2</v>
      </c>
      <c r="V12" s="17">
        <v>2.7612058904918201E-2</v>
      </c>
      <c r="W12" s="17">
        <v>6.9217133535467304E-3</v>
      </c>
      <c r="X12" s="17"/>
      <c r="Y12" s="17">
        <v>1.3862426244785699E-2</v>
      </c>
      <c r="Z12" s="17">
        <v>1.7004792191194499E-2</v>
      </c>
      <c r="AA12" s="17">
        <v>3.3726788066578098E-2</v>
      </c>
      <c r="AB12" s="17">
        <v>2.20212161205031E-2</v>
      </c>
      <c r="AC12" s="17">
        <v>0</v>
      </c>
      <c r="AD12" s="17">
        <v>3.3651513699986202E-2</v>
      </c>
      <c r="AE12" s="17"/>
      <c r="AF12" s="17">
        <v>2.1170104324001598E-2</v>
      </c>
      <c r="AG12" s="17">
        <v>1.5793278912665999E-2</v>
      </c>
      <c r="AH12" s="17"/>
      <c r="AI12" s="17">
        <v>4.7765476421907899E-2</v>
      </c>
      <c r="AJ12" s="17">
        <v>1.9222654804171301E-2</v>
      </c>
      <c r="AK12" s="17">
        <v>0</v>
      </c>
      <c r="AL12" s="17">
        <v>2.3447734805732701E-2</v>
      </c>
      <c r="AM12" s="17">
        <v>2.4014539700825399E-2</v>
      </c>
      <c r="AN12" s="17">
        <v>2.74459421409049E-2</v>
      </c>
      <c r="AO12" s="17">
        <v>0</v>
      </c>
      <c r="AP12" s="17"/>
      <c r="AQ12" s="17">
        <v>1.24091931248838E-2</v>
      </c>
      <c r="AR12" s="17">
        <v>2.07507887593237E-2</v>
      </c>
      <c r="AS12" s="17"/>
      <c r="AT12" s="17">
        <v>2.2221805919775101E-2</v>
      </c>
      <c r="AU12" s="17">
        <v>1.4622182690263601E-2</v>
      </c>
      <c r="AV12" s="17">
        <v>2.2191912540101399E-2</v>
      </c>
      <c r="AW12" s="17"/>
      <c r="AX12" s="17">
        <v>1.32822049007356E-2</v>
      </c>
      <c r="AY12" s="17">
        <v>2.0621160019121901E-2</v>
      </c>
      <c r="AZ12" s="17"/>
      <c r="BA12" s="17">
        <v>2.16387333610608E-2</v>
      </c>
      <c r="BB12" s="17">
        <v>1.59442406877165E-2</v>
      </c>
      <c r="BC12" s="17">
        <v>1.9919866535712202E-2</v>
      </c>
      <c r="BD12" s="17">
        <v>2.55254702838386E-2</v>
      </c>
      <c r="BE12" s="17">
        <v>1.3056588133333699E-2</v>
      </c>
      <c r="BF12" s="17"/>
      <c r="BG12" s="17">
        <v>1.7450410912079099E-2</v>
      </c>
      <c r="BH12" s="17">
        <v>1.6375243753661398E-2</v>
      </c>
    </row>
    <row r="13" spans="2:60" ht="29" x14ac:dyDescent="0.35">
      <c r="B13" s="18" t="s">
        <v>352</v>
      </c>
      <c r="C13" s="17">
        <v>1.30881642161656E-2</v>
      </c>
      <c r="D13" s="17">
        <v>2.1651615263546999E-2</v>
      </c>
      <c r="E13" s="17">
        <v>2.44883925283493E-3</v>
      </c>
      <c r="F13" s="17"/>
      <c r="G13" s="17">
        <v>2.0063130956165E-2</v>
      </c>
      <c r="H13" s="17">
        <v>2.4026096055903501E-2</v>
      </c>
      <c r="I13" s="17">
        <v>1.04949577756068E-2</v>
      </c>
      <c r="J13" s="17">
        <v>1.0609331074649699E-2</v>
      </c>
      <c r="K13" s="17">
        <v>6.2884591012866697E-3</v>
      </c>
      <c r="L13" s="17">
        <v>6.3368045166842697E-3</v>
      </c>
      <c r="M13" s="17"/>
      <c r="N13" s="17">
        <v>2.16029727280177E-2</v>
      </c>
      <c r="O13" s="17">
        <v>4.6006166774032803E-3</v>
      </c>
      <c r="P13" s="17">
        <v>4.01139081799411E-3</v>
      </c>
      <c r="Q13" s="17">
        <v>3.3665525515630901E-2</v>
      </c>
      <c r="R13" s="17">
        <v>1.6655951949632999E-2</v>
      </c>
      <c r="S13" s="17"/>
      <c r="T13" s="17">
        <v>6.1721605943547897E-3</v>
      </c>
      <c r="U13" s="17">
        <v>0</v>
      </c>
      <c r="V13" s="17">
        <v>1.8996442861827698E-2</v>
      </c>
      <c r="W13" s="17">
        <v>1.9777964115393998E-2</v>
      </c>
      <c r="X13" s="17"/>
      <c r="Y13" s="17">
        <v>2.6457665770022499E-2</v>
      </c>
      <c r="Z13" s="17">
        <v>3.1219298332793798E-3</v>
      </c>
      <c r="AA13" s="17">
        <v>0</v>
      </c>
      <c r="AB13" s="17">
        <v>2.3366025259655199E-2</v>
      </c>
      <c r="AC13" s="17">
        <v>0</v>
      </c>
      <c r="AD13" s="17">
        <v>0</v>
      </c>
      <c r="AE13" s="17"/>
      <c r="AF13" s="17">
        <v>1.2591629695213401E-2</v>
      </c>
      <c r="AG13" s="17">
        <v>1.40730930920673E-2</v>
      </c>
      <c r="AH13" s="17"/>
      <c r="AI13" s="17">
        <v>0</v>
      </c>
      <c r="AJ13" s="17">
        <v>1.9161757530449401E-2</v>
      </c>
      <c r="AK13" s="17">
        <v>5.1088346600386596E-3</v>
      </c>
      <c r="AL13" s="17">
        <v>0</v>
      </c>
      <c r="AM13" s="17">
        <v>2.1859686860080101E-2</v>
      </c>
      <c r="AN13" s="17">
        <v>2.01375494684406E-2</v>
      </c>
      <c r="AO13" s="17">
        <v>0</v>
      </c>
      <c r="AP13" s="17"/>
      <c r="AQ13" s="17">
        <v>1.3414901255880201E-2</v>
      </c>
      <c r="AR13" s="17">
        <v>5.8008491015492502E-3</v>
      </c>
      <c r="AS13" s="17"/>
      <c r="AT13" s="17">
        <v>0</v>
      </c>
      <c r="AU13" s="17">
        <v>1.4681157105991501E-2</v>
      </c>
      <c r="AV13" s="17">
        <v>1.8756546837312298E-2</v>
      </c>
      <c r="AW13" s="17"/>
      <c r="AX13" s="17">
        <v>4.1841449423071003E-3</v>
      </c>
      <c r="AY13" s="17">
        <v>1.6243189688814899E-2</v>
      </c>
      <c r="AZ13" s="17"/>
      <c r="BA13" s="17">
        <v>2.51126925220687E-2</v>
      </c>
      <c r="BB13" s="17">
        <v>8.9218151926697895E-3</v>
      </c>
      <c r="BC13" s="17">
        <v>1.1241132031435799E-2</v>
      </c>
      <c r="BD13" s="17">
        <v>0</v>
      </c>
      <c r="BE13" s="17">
        <v>0</v>
      </c>
      <c r="BF13" s="17"/>
      <c r="BG13" s="17">
        <v>1.3204236602042899E-2</v>
      </c>
      <c r="BH13" s="17">
        <v>0</v>
      </c>
    </row>
    <row r="14" spans="2:60" x14ac:dyDescent="0.35">
      <c r="B14" s="18" t="s">
        <v>280</v>
      </c>
      <c r="C14" s="19">
        <v>1.7230729396325899E-2</v>
      </c>
      <c r="D14" s="19">
        <v>1.38674761008906E-2</v>
      </c>
      <c r="E14" s="19">
        <v>1.7229924615292502E-2</v>
      </c>
      <c r="F14" s="19"/>
      <c r="G14" s="19">
        <v>4.1097646483267199E-2</v>
      </c>
      <c r="H14" s="19">
        <v>4.6137458097807301E-3</v>
      </c>
      <c r="I14" s="19">
        <v>1.20587159886682E-2</v>
      </c>
      <c r="J14" s="19">
        <v>5.2464343166081499E-2</v>
      </c>
      <c r="K14" s="19">
        <v>0</v>
      </c>
      <c r="L14" s="19">
        <v>9.7479643338363592E-3</v>
      </c>
      <c r="M14" s="19"/>
      <c r="N14" s="19">
        <v>1.6782635329696E-2</v>
      </c>
      <c r="O14" s="19">
        <v>2.2712582917143301E-2</v>
      </c>
      <c r="P14" s="19">
        <v>1.27794169421372E-2</v>
      </c>
      <c r="Q14" s="19">
        <v>1.7824472175660799E-2</v>
      </c>
      <c r="R14" s="19">
        <v>0</v>
      </c>
      <c r="S14" s="19"/>
      <c r="T14" s="19">
        <v>1.9607174996492099E-2</v>
      </c>
      <c r="U14" s="19">
        <v>0</v>
      </c>
      <c r="V14" s="19">
        <v>1.2664988197111199E-2</v>
      </c>
      <c r="W14" s="19">
        <v>3.8299858916720102E-2</v>
      </c>
      <c r="X14" s="19"/>
      <c r="Y14" s="19">
        <v>2.4766624415266902E-2</v>
      </c>
      <c r="Z14" s="19">
        <v>2.2120032661621498E-2</v>
      </c>
      <c r="AA14" s="19">
        <v>0</v>
      </c>
      <c r="AB14" s="19">
        <v>0</v>
      </c>
      <c r="AC14" s="19">
        <v>0</v>
      </c>
      <c r="AD14" s="19">
        <v>0</v>
      </c>
      <c r="AE14" s="19"/>
      <c r="AF14" s="19">
        <v>1.32077968331264E-2</v>
      </c>
      <c r="AG14" s="19">
        <v>2.0756255877791199E-2</v>
      </c>
      <c r="AH14" s="19"/>
      <c r="AI14" s="19">
        <v>1.7210958658981399E-2</v>
      </c>
      <c r="AJ14" s="19">
        <v>2.7091116712898499E-2</v>
      </c>
      <c r="AK14" s="19">
        <v>2.1451852951829602E-2</v>
      </c>
      <c r="AL14" s="19">
        <v>3.2496814546084898E-2</v>
      </c>
      <c r="AM14" s="19">
        <v>0</v>
      </c>
      <c r="AN14" s="19">
        <v>1.30089545470123E-2</v>
      </c>
      <c r="AO14" s="19">
        <v>0</v>
      </c>
      <c r="AP14" s="19"/>
      <c r="AQ14" s="19">
        <v>1.51226329751602E-2</v>
      </c>
      <c r="AR14" s="19">
        <v>1.5524554980772201E-2</v>
      </c>
      <c r="AS14" s="19"/>
      <c r="AT14" s="19">
        <v>0</v>
      </c>
      <c r="AU14" s="19">
        <v>2.1567935286314701E-2</v>
      </c>
      <c r="AV14" s="19">
        <v>4.0435976772440598E-3</v>
      </c>
      <c r="AW14" s="19"/>
      <c r="AX14" s="19">
        <v>1.3291822343303601E-2</v>
      </c>
      <c r="AY14" s="19">
        <v>1.8626430787401001E-2</v>
      </c>
      <c r="AZ14" s="19"/>
      <c r="BA14" s="19">
        <v>8.9376189907722399E-3</v>
      </c>
      <c r="BB14" s="19">
        <v>3.3269400751355198E-3</v>
      </c>
      <c r="BC14" s="19">
        <v>1.3633605967355701E-2</v>
      </c>
      <c r="BD14" s="19">
        <v>0</v>
      </c>
      <c r="BE14" s="19">
        <v>0</v>
      </c>
      <c r="BF14" s="19"/>
      <c r="BG14" s="19">
        <v>4.8109419003987504E-3</v>
      </c>
      <c r="BH14" s="19">
        <v>0</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779</v>
      </c>
      <c r="D7" s="10">
        <v>382</v>
      </c>
      <c r="E7" s="10">
        <v>394</v>
      </c>
      <c r="F7" s="10"/>
      <c r="G7" s="10">
        <v>95</v>
      </c>
      <c r="H7" s="10">
        <v>117</v>
      </c>
      <c r="I7" s="10">
        <v>114</v>
      </c>
      <c r="J7" s="10">
        <v>149</v>
      </c>
      <c r="K7" s="10">
        <v>129</v>
      </c>
      <c r="L7" s="10">
        <v>175</v>
      </c>
      <c r="M7" s="10"/>
      <c r="N7" s="10">
        <v>139</v>
      </c>
      <c r="O7" s="10">
        <v>163</v>
      </c>
      <c r="P7" s="10">
        <v>268</v>
      </c>
      <c r="Q7" s="10">
        <v>104</v>
      </c>
      <c r="R7" s="10">
        <v>82</v>
      </c>
      <c r="S7" s="10"/>
      <c r="T7" s="10">
        <v>154</v>
      </c>
      <c r="U7" s="10">
        <v>157</v>
      </c>
      <c r="V7" s="10">
        <v>309</v>
      </c>
      <c r="W7" s="10">
        <v>159</v>
      </c>
      <c r="X7" s="10"/>
      <c r="Y7" s="10">
        <v>268</v>
      </c>
      <c r="Z7" s="10">
        <v>312</v>
      </c>
      <c r="AA7" s="10">
        <v>31</v>
      </c>
      <c r="AB7" s="10">
        <v>75</v>
      </c>
      <c r="AC7" s="10">
        <v>5</v>
      </c>
      <c r="AD7" s="10">
        <v>88</v>
      </c>
      <c r="AE7" s="10"/>
      <c r="AF7" s="10">
        <v>460</v>
      </c>
      <c r="AG7" s="10">
        <v>315</v>
      </c>
      <c r="AH7" s="10"/>
      <c r="AI7" s="10">
        <v>53</v>
      </c>
      <c r="AJ7" s="10">
        <v>194</v>
      </c>
      <c r="AK7" s="10">
        <v>156</v>
      </c>
      <c r="AL7" s="10">
        <v>91</v>
      </c>
      <c r="AM7" s="10">
        <v>181</v>
      </c>
      <c r="AN7" s="10">
        <v>80</v>
      </c>
      <c r="AO7" s="10">
        <v>24</v>
      </c>
      <c r="AP7" s="10"/>
      <c r="AQ7" s="10">
        <v>384</v>
      </c>
      <c r="AR7" s="10">
        <v>266</v>
      </c>
      <c r="AS7" s="10"/>
      <c r="AT7" s="10">
        <v>160</v>
      </c>
      <c r="AU7" s="10">
        <v>331</v>
      </c>
      <c r="AV7" s="10">
        <v>245</v>
      </c>
      <c r="AW7" s="10"/>
      <c r="AX7" s="10">
        <v>225</v>
      </c>
      <c r="AY7" s="10">
        <v>554</v>
      </c>
      <c r="AZ7" s="10"/>
      <c r="BA7" s="10">
        <v>74</v>
      </c>
      <c r="BB7" s="10">
        <v>235</v>
      </c>
      <c r="BC7" s="10">
        <v>275</v>
      </c>
      <c r="BD7" s="10">
        <v>42</v>
      </c>
      <c r="BE7" s="10">
        <v>101</v>
      </c>
      <c r="BF7" s="10"/>
      <c r="BG7" s="10">
        <v>309</v>
      </c>
      <c r="BH7" s="10">
        <v>143</v>
      </c>
    </row>
    <row r="8" spans="2:60" ht="30" customHeight="1" x14ac:dyDescent="0.35">
      <c r="B8" s="11" t="s">
        <v>19</v>
      </c>
      <c r="C8" s="11">
        <v>775</v>
      </c>
      <c r="D8" s="11">
        <v>388</v>
      </c>
      <c r="E8" s="11">
        <v>384</v>
      </c>
      <c r="F8" s="11"/>
      <c r="G8" s="11">
        <v>94</v>
      </c>
      <c r="H8" s="11">
        <v>137</v>
      </c>
      <c r="I8" s="11">
        <v>113</v>
      </c>
      <c r="J8" s="11">
        <v>142</v>
      </c>
      <c r="K8" s="11">
        <v>122</v>
      </c>
      <c r="L8" s="11">
        <v>168</v>
      </c>
      <c r="M8" s="11"/>
      <c r="N8" s="11">
        <v>139</v>
      </c>
      <c r="O8" s="11">
        <v>156</v>
      </c>
      <c r="P8" s="11">
        <v>270</v>
      </c>
      <c r="Q8" s="11">
        <v>108</v>
      </c>
      <c r="R8" s="11">
        <v>81</v>
      </c>
      <c r="S8" s="11"/>
      <c r="T8" s="11">
        <v>137</v>
      </c>
      <c r="U8" s="11">
        <v>153</v>
      </c>
      <c r="V8" s="11">
        <v>305</v>
      </c>
      <c r="W8" s="11">
        <v>181</v>
      </c>
      <c r="X8" s="11"/>
      <c r="Y8" s="11">
        <v>264</v>
      </c>
      <c r="Z8" s="11">
        <v>314</v>
      </c>
      <c r="AA8" s="11">
        <v>30</v>
      </c>
      <c r="AB8" s="11">
        <v>74</v>
      </c>
      <c r="AC8" s="11">
        <v>5</v>
      </c>
      <c r="AD8" s="11">
        <v>88</v>
      </c>
      <c r="AE8" s="11"/>
      <c r="AF8" s="11">
        <v>447</v>
      </c>
      <c r="AG8" s="11">
        <v>324</v>
      </c>
      <c r="AH8" s="11"/>
      <c r="AI8" s="11">
        <v>50</v>
      </c>
      <c r="AJ8" s="11">
        <v>200</v>
      </c>
      <c r="AK8" s="11">
        <v>149</v>
      </c>
      <c r="AL8" s="11">
        <v>87</v>
      </c>
      <c r="AM8" s="11">
        <v>188</v>
      </c>
      <c r="AN8" s="11">
        <v>79</v>
      </c>
      <c r="AO8" s="11">
        <v>22</v>
      </c>
      <c r="AP8" s="11"/>
      <c r="AQ8" s="11">
        <v>365</v>
      </c>
      <c r="AR8" s="11">
        <v>279</v>
      </c>
      <c r="AS8" s="11"/>
      <c r="AT8" s="11">
        <v>151</v>
      </c>
      <c r="AU8" s="11">
        <v>333</v>
      </c>
      <c r="AV8" s="11">
        <v>250</v>
      </c>
      <c r="AW8" s="11"/>
      <c r="AX8" s="11">
        <v>215</v>
      </c>
      <c r="AY8" s="11">
        <v>560</v>
      </c>
      <c r="AZ8" s="11"/>
      <c r="BA8" s="11">
        <v>71</v>
      </c>
      <c r="BB8" s="11">
        <v>234</v>
      </c>
      <c r="BC8" s="11">
        <v>272</v>
      </c>
      <c r="BD8" s="11">
        <v>40</v>
      </c>
      <c r="BE8" s="11">
        <v>105</v>
      </c>
      <c r="BF8" s="11"/>
      <c r="BG8" s="11">
        <v>305</v>
      </c>
      <c r="BH8" s="11">
        <v>145</v>
      </c>
    </row>
    <row r="9" spans="2:60" ht="29" x14ac:dyDescent="0.35">
      <c r="B9" s="18" t="s">
        <v>348</v>
      </c>
      <c r="C9" s="17">
        <v>0.77082789097626203</v>
      </c>
      <c r="D9" s="17">
        <v>0.71666145313741902</v>
      </c>
      <c r="E9" s="17">
        <v>0.82345560928747097</v>
      </c>
      <c r="F9" s="17"/>
      <c r="G9" s="17">
        <v>0.65771735352524296</v>
      </c>
      <c r="H9" s="17">
        <v>0.62258504821630201</v>
      </c>
      <c r="I9" s="17">
        <v>0.73650901065139296</v>
      </c>
      <c r="J9" s="17">
        <v>0.72090437464654999</v>
      </c>
      <c r="K9" s="17">
        <v>0.93163027690936395</v>
      </c>
      <c r="L9" s="17">
        <v>0.90370584561192702</v>
      </c>
      <c r="M9" s="17"/>
      <c r="N9" s="17">
        <v>0.79949860726523003</v>
      </c>
      <c r="O9" s="17">
        <v>0.85532661557550804</v>
      </c>
      <c r="P9" s="17">
        <v>0.75539080344338905</v>
      </c>
      <c r="Q9" s="17">
        <v>0.73284513585491295</v>
      </c>
      <c r="R9" s="17">
        <v>0.66549071280081196</v>
      </c>
      <c r="S9" s="17"/>
      <c r="T9" s="17">
        <v>0.79618468718730195</v>
      </c>
      <c r="U9" s="17">
        <v>0.76494855406261697</v>
      </c>
      <c r="V9" s="17">
        <v>0.78550616136427098</v>
      </c>
      <c r="W9" s="17">
        <v>0.73191083293951398</v>
      </c>
      <c r="X9" s="17"/>
      <c r="Y9" s="17">
        <v>0.66859351538352796</v>
      </c>
      <c r="Z9" s="17">
        <v>0.81326657628000698</v>
      </c>
      <c r="AA9" s="17">
        <v>0.84299737706816902</v>
      </c>
      <c r="AB9" s="17">
        <v>0.85951075031097501</v>
      </c>
      <c r="AC9" s="17">
        <v>0.86481035540484097</v>
      </c>
      <c r="AD9" s="17">
        <v>0.82074962256629502</v>
      </c>
      <c r="AE9" s="17"/>
      <c r="AF9" s="17">
        <v>0.77875583948467098</v>
      </c>
      <c r="AG9" s="17">
        <v>0.76635649268583905</v>
      </c>
      <c r="AH9" s="17"/>
      <c r="AI9" s="17">
        <v>0.88818765266101596</v>
      </c>
      <c r="AJ9" s="17">
        <v>0.77654741354958001</v>
      </c>
      <c r="AK9" s="17">
        <v>0.82313837023985603</v>
      </c>
      <c r="AL9" s="17">
        <v>0.80737477706785099</v>
      </c>
      <c r="AM9" s="17">
        <v>0.69750549301526898</v>
      </c>
      <c r="AN9" s="17">
        <v>0.66504252376373196</v>
      </c>
      <c r="AO9" s="17">
        <v>0.96423843337900805</v>
      </c>
      <c r="AP9" s="17"/>
      <c r="AQ9" s="17">
        <v>0.76890139995837903</v>
      </c>
      <c r="AR9" s="17">
        <v>0.79931111753263895</v>
      </c>
      <c r="AS9" s="17"/>
      <c r="AT9" s="17">
        <v>0.77726540002608702</v>
      </c>
      <c r="AU9" s="17">
        <v>0.82458602386615198</v>
      </c>
      <c r="AV9" s="17">
        <v>0.69586350285506404</v>
      </c>
      <c r="AW9" s="17"/>
      <c r="AX9" s="17">
        <v>0.792630302507914</v>
      </c>
      <c r="AY9" s="17">
        <v>0.76246764430571201</v>
      </c>
      <c r="AZ9" s="17"/>
      <c r="BA9" s="17">
        <v>0.753462224082598</v>
      </c>
      <c r="BB9" s="17">
        <v>0.77012576281843104</v>
      </c>
      <c r="BC9" s="17">
        <v>0.75794715449535</v>
      </c>
      <c r="BD9" s="17">
        <v>0.64575573035711997</v>
      </c>
      <c r="BE9" s="17">
        <v>0.90779277554823701</v>
      </c>
      <c r="BF9" s="17"/>
      <c r="BG9" s="17">
        <v>0.76623400563190203</v>
      </c>
      <c r="BH9" s="17">
        <v>0.83512402855862999</v>
      </c>
    </row>
    <row r="10" spans="2:60" ht="43.5" x14ac:dyDescent="0.35">
      <c r="B10" s="18" t="s">
        <v>349</v>
      </c>
      <c r="C10" s="17">
        <v>0.121512746495435</v>
      </c>
      <c r="D10" s="17">
        <v>0.14832995388836101</v>
      </c>
      <c r="E10" s="17">
        <v>9.5528862130684705E-2</v>
      </c>
      <c r="F10" s="17"/>
      <c r="G10" s="17">
        <v>0.17732220810205301</v>
      </c>
      <c r="H10" s="17">
        <v>0.21317044607973201</v>
      </c>
      <c r="I10" s="17">
        <v>0.15831266161001301</v>
      </c>
      <c r="J10" s="17">
        <v>0.119924838612587</v>
      </c>
      <c r="K10" s="17">
        <v>4.9708717402272E-2</v>
      </c>
      <c r="L10" s="17">
        <v>4.4146631865582202E-2</v>
      </c>
      <c r="M10" s="17"/>
      <c r="N10" s="17">
        <v>9.3622197379802499E-2</v>
      </c>
      <c r="O10" s="17">
        <v>8.4014492261728399E-2</v>
      </c>
      <c r="P10" s="17">
        <v>0.142879707114896</v>
      </c>
      <c r="Q10" s="17">
        <v>0.12382153096170199</v>
      </c>
      <c r="R10" s="17">
        <v>0.177100014014165</v>
      </c>
      <c r="S10" s="17"/>
      <c r="T10" s="17">
        <v>9.1557442839557801E-2</v>
      </c>
      <c r="U10" s="17">
        <v>0.142540963075662</v>
      </c>
      <c r="V10" s="17">
        <v>0.116251830715129</v>
      </c>
      <c r="W10" s="17">
        <v>0.13523631026688099</v>
      </c>
      <c r="X10" s="17"/>
      <c r="Y10" s="17">
        <v>0.18224015443466601</v>
      </c>
      <c r="Z10" s="17">
        <v>0.105420269120935</v>
      </c>
      <c r="AA10" s="17">
        <v>6.23100205433594E-2</v>
      </c>
      <c r="AB10" s="17">
        <v>8.2148968078022397E-2</v>
      </c>
      <c r="AC10" s="17">
        <v>0</v>
      </c>
      <c r="AD10" s="17">
        <v>5.7540962702906602E-2</v>
      </c>
      <c r="AE10" s="17"/>
      <c r="AF10" s="17">
        <v>0.11151901408718599</v>
      </c>
      <c r="AG10" s="17">
        <v>0.13683720249043599</v>
      </c>
      <c r="AH10" s="17"/>
      <c r="AI10" s="17">
        <v>1.42884064324794E-2</v>
      </c>
      <c r="AJ10" s="17">
        <v>0.111091067217727</v>
      </c>
      <c r="AK10" s="17">
        <v>0.11479660334668999</v>
      </c>
      <c r="AL10" s="17">
        <v>8.2700735640531903E-2</v>
      </c>
      <c r="AM10" s="17">
        <v>0.15483228177587099</v>
      </c>
      <c r="AN10" s="17">
        <v>0.22489974079990099</v>
      </c>
      <c r="AO10" s="17">
        <v>0</v>
      </c>
      <c r="AP10" s="17"/>
      <c r="AQ10" s="17">
        <v>0.12651870874260801</v>
      </c>
      <c r="AR10" s="17">
        <v>9.8895297370507701E-2</v>
      </c>
      <c r="AS10" s="17"/>
      <c r="AT10" s="17">
        <v>0.138640802882773</v>
      </c>
      <c r="AU10" s="17">
        <v>9.0875624646964206E-2</v>
      </c>
      <c r="AV10" s="17">
        <v>0.16700605516266701</v>
      </c>
      <c r="AW10" s="17"/>
      <c r="AX10" s="17">
        <v>0.10583340151090601</v>
      </c>
      <c r="AY10" s="17">
        <v>0.12752507185279299</v>
      </c>
      <c r="AZ10" s="17"/>
      <c r="BA10" s="17">
        <v>0.145769716283669</v>
      </c>
      <c r="BB10" s="17">
        <v>0.152983913674232</v>
      </c>
      <c r="BC10" s="17">
        <v>0.119105285118026</v>
      </c>
      <c r="BD10" s="17">
        <v>0.153872503437013</v>
      </c>
      <c r="BE10" s="17">
        <v>4.8859467000094602E-2</v>
      </c>
      <c r="BF10" s="17"/>
      <c r="BG10" s="17">
        <v>0.15129904319234599</v>
      </c>
      <c r="BH10" s="17">
        <v>7.7981936190963802E-2</v>
      </c>
    </row>
    <row r="11" spans="2:60" ht="29" x14ac:dyDescent="0.35">
      <c r="B11" s="18" t="s">
        <v>350</v>
      </c>
      <c r="C11" s="17">
        <v>5.8384312301952797E-2</v>
      </c>
      <c r="D11" s="17">
        <v>8.3049601577712004E-2</v>
      </c>
      <c r="E11" s="17">
        <v>3.4011371156370498E-2</v>
      </c>
      <c r="F11" s="17"/>
      <c r="G11" s="17">
        <v>6.5567379214577198E-2</v>
      </c>
      <c r="H11" s="17">
        <v>8.1829495981712894E-2</v>
      </c>
      <c r="I11" s="17">
        <v>8.2841551938916097E-2</v>
      </c>
      <c r="J11" s="17">
        <v>8.9237623611852404E-2</v>
      </c>
      <c r="K11" s="17">
        <v>6.0178969580984201E-3</v>
      </c>
      <c r="L11" s="17">
        <v>3.0599759747582701E-2</v>
      </c>
      <c r="M11" s="17"/>
      <c r="N11" s="17">
        <v>4.3315226289012597E-2</v>
      </c>
      <c r="O11" s="17">
        <v>2.4570146253636301E-2</v>
      </c>
      <c r="P11" s="17">
        <v>7.1783519879139501E-2</v>
      </c>
      <c r="Q11" s="17">
        <v>7.1330844442144103E-2</v>
      </c>
      <c r="R11" s="17">
        <v>0.102328500391237</v>
      </c>
      <c r="S11" s="17"/>
      <c r="T11" s="17">
        <v>4.60152891673304E-2</v>
      </c>
      <c r="U11" s="17">
        <v>4.1986334692492799E-2</v>
      </c>
      <c r="V11" s="17">
        <v>6.2864272783500694E-2</v>
      </c>
      <c r="W11" s="17">
        <v>7.4026793630037904E-2</v>
      </c>
      <c r="X11" s="17"/>
      <c r="Y11" s="17">
        <v>8.1306115063329895E-2</v>
      </c>
      <c r="Z11" s="17">
        <v>5.2922345459571099E-2</v>
      </c>
      <c r="AA11" s="17">
        <v>0</v>
      </c>
      <c r="AB11" s="17">
        <v>2.40070686875665E-2</v>
      </c>
      <c r="AC11" s="17">
        <v>0</v>
      </c>
      <c r="AD11" s="17">
        <v>6.1572774531003002E-2</v>
      </c>
      <c r="AE11" s="17"/>
      <c r="AF11" s="17">
        <v>6.4284044615182501E-2</v>
      </c>
      <c r="AG11" s="17">
        <v>5.0975984167227803E-2</v>
      </c>
      <c r="AH11" s="17"/>
      <c r="AI11" s="17">
        <v>1.50943318825392E-2</v>
      </c>
      <c r="AJ11" s="17">
        <v>4.9884507310685597E-2</v>
      </c>
      <c r="AK11" s="17">
        <v>2.6903989380337501E-2</v>
      </c>
      <c r="AL11" s="17">
        <v>6.1024320266005003E-2</v>
      </c>
      <c r="AM11" s="17">
        <v>0.104003659787201</v>
      </c>
      <c r="AN11" s="17">
        <v>6.1162683194250202E-2</v>
      </c>
      <c r="AO11" s="17">
        <v>3.5761566620992002E-2</v>
      </c>
      <c r="AP11" s="17"/>
      <c r="AQ11" s="17">
        <v>5.62888634849543E-2</v>
      </c>
      <c r="AR11" s="17">
        <v>6.6700767045666007E-2</v>
      </c>
      <c r="AS11" s="17"/>
      <c r="AT11" s="17">
        <v>5.4192074626872103E-2</v>
      </c>
      <c r="AU11" s="17">
        <v>3.6876187715551297E-2</v>
      </c>
      <c r="AV11" s="17">
        <v>9.6174299518279896E-2</v>
      </c>
      <c r="AW11" s="17"/>
      <c r="AX11" s="17">
        <v>5.03267085631348E-2</v>
      </c>
      <c r="AY11" s="17">
        <v>6.14740418363331E-2</v>
      </c>
      <c r="AZ11" s="17"/>
      <c r="BA11" s="17">
        <v>3.8440905513713798E-2</v>
      </c>
      <c r="BB11" s="17">
        <v>5.9565298741980903E-2</v>
      </c>
      <c r="BC11" s="17">
        <v>8.0981830645138003E-2</v>
      </c>
      <c r="BD11" s="17">
        <v>0.108893339856428</v>
      </c>
      <c r="BE11" s="17">
        <v>2.0984951985573999E-2</v>
      </c>
      <c r="BF11" s="17"/>
      <c r="BG11" s="17">
        <v>5.4631712277517397E-2</v>
      </c>
      <c r="BH11" s="17">
        <v>4.5363918676303003E-2</v>
      </c>
    </row>
    <row r="12" spans="2:60" ht="29" x14ac:dyDescent="0.35">
      <c r="B12" s="18" t="s">
        <v>351</v>
      </c>
      <c r="C12" s="17">
        <v>2.9525286545833002E-2</v>
      </c>
      <c r="D12" s="17">
        <v>3.3464322113222297E-2</v>
      </c>
      <c r="E12" s="17">
        <v>2.5812368792581999E-2</v>
      </c>
      <c r="F12" s="17"/>
      <c r="G12" s="17">
        <v>6.3620789738793398E-2</v>
      </c>
      <c r="H12" s="17">
        <v>6.6075237557904495E-2</v>
      </c>
      <c r="I12" s="17">
        <v>9.8892328398068208E-3</v>
      </c>
      <c r="J12" s="17">
        <v>3.3341327174858597E-2</v>
      </c>
      <c r="K12" s="17">
        <v>5.5529577241271999E-3</v>
      </c>
      <c r="L12" s="17">
        <v>8.1080538388938507E-3</v>
      </c>
      <c r="M12" s="17"/>
      <c r="N12" s="17">
        <v>3.3791167050793602E-2</v>
      </c>
      <c r="O12" s="17">
        <v>1.9941119605983298E-2</v>
      </c>
      <c r="P12" s="17">
        <v>1.9029111330115599E-2</v>
      </c>
      <c r="Q12" s="17">
        <v>6.4014218514698504E-2</v>
      </c>
      <c r="R12" s="17">
        <v>3.7360950523047602E-2</v>
      </c>
      <c r="S12" s="17"/>
      <c r="T12" s="17">
        <v>4.1765190813352303E-2</v>
      </c>
      <c r="U12" s="17">
        <v>2.3543430632382099E-2</v>
      </c>
      <c r="V12" s="17">
        <v>2.08166724683462E-2</v>
      </c>
      <c r="W12" s="17">
        <v>4.00106126184177E-2</v>
      </c>
      <c r="X12" s="17"/>
      <c r="Y12" s="17">
        <v>4.4396097418120201E-2</v>
      </c>
      <c r="Z12" s="17">
        <v>6.4842978836744799E-3</v>
      </c>
      <c r="AA12" s="17">
        <v>5.0408639982333303E-2</v>
      </c>
      <c r="AB12" s="17">
        <v>3.4333212923435899E-2</v>
      </c>
      <c r="AC12" s="17">
        <v>0.135189644595159</v>
      </c>
      <c r="AD12" s="17">
        <v>4.99662741035998E-2</v>
      </c>
      <c r="AE12" s="17"/>
      <c r="AF12" s="17">
        <v>2.6036758137619902E-2</v>
      </c>
      <c r="AG12" s="17">
        <v>3.05176677406402E-2</v>
      </c>
      <c r="AH12" s="17"/>
      <c r="AI12" s="17">
        <v>2.0589527365487699E-2</v>
      </c>
      <c r="AJ12" s="17">
        <v>3.8303058746411899E-2</v>
      </c>
      <c r="AK12" s="17">
        <v>1.4486782194821799E-2</v>
      </c>
      <c r="AL12" s="17">
        <v>2.5752210856391899E-2</v>
      </c>
      <c r="AM12" s="17">
        <v>3.60286886025422E-2</v>
      </c>
      <c r="AN12" s="17">
        <v>3.8010089082186803E-2</v>
      </c>
      <c r="AO12" s="17">
        <v>0</v>
      </c>
      <c r="AP12" s="17"/>
      <c r="AQ12" s="17">
        <v>2.72473116557337E-2</v>
      </c>
      <c r="AR12" s="17">
        <v>2.9343988131032801E-2</v>
      </c>
      <c r="AS12" s="17"/>
      <c r="AT12" s="17">
        <v>1.0132068476578399E-2</v>
      </c>
      <c r="AU12" s="17">
        <v>3.2245125581775697E-2</v>
      </c>
      <c r="AV12" s="17">
        <v>3.1235477714840001E-2</v>
      </c>
      <c r="AW12" s="17"/>
      <c r="AX12" s="17">
        <v>2.0222904453693302E-2</v>
      </c>
      <c r="AY12" s="17">
        <v>3.3092332732493901E-2</v>
      </c>
      <c r="AZ12" s="17"/>
      <c r="BA12" s="17">
        <v>3.2176561662556398E-2</v>
      </c>
      <c r="BB12" s="17">
        <v>1.46192806489723E-2</v>
      </c>
      <c r="BC12" s="17">
        <v>2.8183411968241898E-2</v>
      </c>
      <c r="BD12" s="17">
        <v>7.0860505392319806E-2</v>
      </c>
      <c r="BE12" s="17">
        <v>2.2362805466094701E-2</v>
      </c>
      <c r="BF12" s="17"/>
      <c r="BG12" s="17">
        <v>1.8719770685556698E-2</v>
      </c>
      <c r="BH12" s="17">
        <v>3.5812304879226403E-2</v>
      </c>
    </row>
    <row r="13" spans="2:60" ht="29" x14ac:dyDescent="0.35">
      <c r="B13" s="18" t="s">
        <v>352</v>
      </c>
      <c r="C13" s="17">
        <v>4.6731270805558103E-3</v>
      </c>
      <c r="D13" s="17">
        <v>5.3961966053602097E-3</v>
      </c>
      <c r="E13" s="17">
        <v>3.9849327757804903E-3</v>
      </c>
      <c r="F13" s="17"/>
      <c r="G13" s="17">
        <v>7.6118215692863398E-3</v>
      </c>
      <c r="H13" s="17">
        <v>0</v>
      </c>
      <c r="I13" s="17">
        <v>5.57829318497036E-3</v>
      </c>
      <c r="J13" s="17">
        <v>3.78974272290493E-3</v>
      </c>
      <c r="K13" s="17">
        <v>0</v>
      </c>
      <c r="L13" s="17">
        <v>1.03738521929207E-2</v>
      </c>
      <c r="M13" s="17"/>
      <c r="N13" s="17">
        <v>0</v>
      </c>
      <c r="O13" s="17">
        <v>0</v>
      </c>
      <c r="P13" s="17">
        <v>4.97501317645476E-3</v>
      </c>
      <c r="Q13" s="17">
        <v>0</v>
      </c>
      <c r="R13" s="17">
        <v>1.7719822270738601E-2</v>
      </c>
      <c r="S13" s="17"/>
      <c r="T13" s="17">
        <v>0</v>
      </c>
      <c r="U13" s="17">
        <v>9.6377623707739092E-3</v>
      </c>
      <c r="V13" s="17">
        <v>4.10522975327067E-3</v>
      </c>
      <c r="W13" s="17">
        <v>4.9653807768905902E-3</v>
      </c>
      <c r="X13" s="17"/>
      <c r="Y13" s="17">
        <v>2.0415414453106399E-3</v>
      </c>
      <c r="Z13" s="17">
        <v>5.5335989981946301E-3</v>
      </c>
      <c r="AA13" s="17">
        <v>4.4283962406138598E-2</v>
      </c>
      <c r="AB13" s="17">
        <v>0</v>
      </c>
      <c r="AC13" s="17">
        <v>0</v>
      </c>
      <c r="AD13" s="17">
        <v>0</v>
      </c>
      <c r="AE13" s="17"/>
      <c r="AF13" s="17">
        <v>6.5060161849008801E-3</v>
      </c>
      <c r="AG13" s="17">
        <v>2.2020118105799099E-3</v>
      </c>
      <c r="AH13" s="17"/>
      <c r="AI13" s="17">
        <v>1.26934924801383E-2</v>
      </c>
      <c r="AJ13" s="17">
        <v>3.55865129424888E-3</v>
      </c>
      <c r="AK13" s="17">
        <v>5.6507537585973903E-3</v>
      </c>
      <c r="AL13" s="17">
        <v>0</v>
      </c>
      <c r="AM13" s="17">
        <v>7.6298768191175002E-3</v>
      </c>
      <c r="AN13" s="17">
        <v>0</v>
      </c>
      <c r="AO13" s="17">
        <v>0</v>
      </c>
      <c r="AP13" s="17"/>
      <c r="AQ13" s="17">
        <v>6.2349998581112303E-3</v>
      </c>
      <c r="AR13" s="17">
        <v>2.5534909751304198E-3</v>
      </c>
      <c r="AS13" s="17"/>
      <c r="AT13" s="17">
        <v>0</v>
      </c>
      <c r="AU13" s="17">
        <v>4.6702063269561198E-3</v>
      </c>
      <c r="AV13" s="17">
        <v>2.1507548896969701E-3</v>
      </c>
      <c r="AW13" s="17"/>
      <c r="AX13" s="17">
        <v>6.8545638964880896E-3</v>
      </c>
      <c r="AY13" s="17">
        <v>3.83664393047236E-3</v>
      </c>
      <c r="AZ13" s="17"/>
      <c r="BA13" s="17">
        <v>1.7571194837405699E-2</v>
      </c>
      <c r="BB13" s="17">
        <v>2.7057441163837602E-3</v>
      </c>
      <c r="BC13" s="17">
        <v>6.3926196268616203E-3</v>
      </c>
      <c r="BD13" s="17">
        <v>0</v>
      </c>
      <c r="BE13" s="17">
        <v>0</v>
      </c>
      <c r="BF13" s="17"/>
      <c r="BG13" s="17">
        <v>6.1775591726972003E-3</v>
      </c>
      <c r="BH13" s="17">
        <v>0</v>
      </c>
    </row>
    <row r="14" spans="2:60" x14ac:dyDescent="0.35">
      <c r="B14" s="18" t="s">
        <v>280</v>
      </c>
      <c r="C14" s="19">
        <v>1.5076636599961699E-2</v>
      </c>
      <c r="D14" s="19">
        <v>1.3098472677926199E-2</v>
      </c>
      <c r="E14" s="19">
        <v>1.7206855857111701E-2</v>
      </c>
      <c r="F14" s="19"/>
      <c r="G14" s="19">
        <v>2.8160447850046701E-2</v>
      </c>
      <c r="H14" s="19">
        <v>1.6339772164348301E-2</v>
      </c>
      <c r="I14" s="19">
        <v>6.8692497749003904E-3</v>
      </c>
      <c r="J14" s="19">
        <v>3.2802093231246603E-2</v>
      </c>
      <c r="K14" s="19">
        <v>7.0901510061386203E-3</v>
      </c>
      <c r="L14" s="19">
        <v>3.0658567430937702E-3</v>
      </c>
      <c r="M14" s="19"/>
      <c r="N14" s="19">
        <v>2.97728020151613E-2</v>
      </c>
      <c r="O14" s="19">
        <v>1.61476263031443E-2</v>
      </c>
      <c r="P14" s="19">
        <v>5.94184505600514E-3</v>
      </c>
      <c r="Q14" s="19">
        <v>7.9882702265431007E-3</v>
      </c>
      <c r="R14" s="19">
        <v>0</v>
      </c>
      <c r="S14" s="19"/>
      <c r="T14" s="19">
        <v>2.44773899924574E-2</v>
      </c>
      <c r="U14" s="19">
        <v>1.7342955166072802E-2</v>
      </c>
      <c r="V14" s="19">
        <v>1.04558329154821E-2</v>
      </c>
      <c r="W14" s="19">
        <v>1.38500697682586E-2</v>
      </c>
      <c r="X14" s="19"/>
      <c r="Y14" s="19">
        <v>2.1422576255045098E-2</v>
      </c>
      <c r="Z14" s="19">
        <v>1.63729122576175E-2</v>
      </c>
      <c r="AA14" s="19">
        <v>0</v>
      </c>
      <c r="AB14" s="19">
        <v>0</v>
      </c>
      <c r="AC14" s="19">
        <v>0</v>
      </c>
      <c r="AD14" s="19">
        <v>1.0170366096195999E-2</v>
      </c>
      <c r="AE14" s="19"/>
      <c r="AF14" s="19">
        <v>1.28983274904396E-2</v>
      </c>
      <c r="AG14" s="19">
        <v>1.31106411052767E-2</v>
      </c>
      <c r="AH14" s="19"/>
      <c r="AI14" s="19">
        <v>4.91465891783395E-2</v>
      </c>
      <c r="AJ14" s="19">
        <v>2.0615301881346901E-2</v>
      </c>
      <c r="AK14" s="19">
        <v>1.50235010796974E-2</v>
      </c>
      <c r="AL14" s="19">
        <v>2.31479561692206E-2</v>
      </c>
      <c r="AM14" s="19">
        <v>0</v>
      </c>
      <c r="AN14" s="19">
        <v>1.0884963159929199E-2</v>
      </c>
      <c r="AO14" s="19">
        <v>0</v>
      </c>
      <c r="AP14" s="19"/>
      <c r="AQ14" s="19">
        <v>1.4808716300214299E-2</v>
      </c>
      <c r="AR14" s="19">
        <v>3.1953389450240098E-3</v>
      </c>
      <c r="AS14" s="19"/>
      <c r="AT14" s="19">
        <v>1.9769653987690001E-2</v>
      </c>
      <c r="AU14" s="19">
        <v>1.07468318626002E-2</v>
      </c>
      <c r="AV14" s="19">
        <v>7.5699098594523397E-3</v>
      </c>
      <c r="AW14" s="19"/>
      <c r="AX14" s="19">
        <v>2.4132119067864499E-2</v>
      </c>
      <c r="AY14" s="19">
        <v>1.1604265342195301E-2</v>
      </c>
      <c r="AZ14" s="19"/>
      <c r="BA14" s="19">
        <v>1.2579397620057499E-2</v>
      </c>
      <c r="BB14" s="19">
        <v>0</v>
      </c>
      <c r="BC14" s="19">
        <v>7.3896981463826396E-3</v>
      </c>
      <c r="BD14" s="19">
        <v>2.0617920957119298E-2</v>
      </c>
      <c r="BE14" s="19">
        <v>0</v>
      </c>
      <c r="BF14" s="19"/>
      <c r="BG14" s="19">
        <v>2.9379090399800998E-3</v>
      </c>
      <c r="BH14" s="19">
        <v>5.7178116948763099E-3</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360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754</v>
      </c>
      <c r="D7" s="10">
        <v>342</v>
      </c>
      <c r="E7" s="10">
        <v>406</v>
      </c>
      <c r="F7" s="10"/>
      <c r="G7" s="10">
        <v>94</v>
      </c>
      <c r="H7" s="10">
        <v>108</v>
      </c>
      <c r="I7" s="10">
        <v>116</v>
      </c>
      <c r="J7" s="10">
        <v>131</v>
      </c>
      <c r="K7" s="10">
        <v>136</v>
      </c>
      <c r="L7" s="10">
        <v>169</v>
      </c>
      <c r="M7" s="10"/>
      <c r="N7" s="10">
        <v>168</v>
      </c>
      <c r="O7" s="10">
        <v>175</v>
      </c>
      <c r="P7" s="10">
        <v>231</v>
      </c>
      <c r="Q7" s="10">
        <v>83</v>
      </c>
      <c r="R7" s="10">
        <v>78</v>
      </c>
      <c r="S7" s="10"/>
      <c r="T7" s="10">
        <v>152</v>
      </c>
      <c r="U7" s="10">
        <v>171</v>
      </c>
      <c r="V7" s="10">
        <v>276</v>
      </c>
      <c r="W7" s="10">
        <v>155</v>
      </c>
      <c r="X7" s="10"/>
      <c r="Y7" s="10">
        <v>242</v>
      </c>
      <c r="Z7" s="10">
        <v>311</v>
      </c>
      <c r="AA7" s="10">
        <v>21</v>
      </c>
      <c r="AB7" s="10">
        <v>75</v>
      </c>
      <c r="AC7" s="10">
        <v>7</v>
      </c>
      <c r="AD7" s="10">
        <v>98</v>
      </c>
      <c r="AE7" s="10"/>
      <c r="AF7" s="10">
        <v>452</v>
      </c>
      <c r="AG7" s="10">
        <v>301</v>
      </c>
      <c r="AH7" s="10"/>
      <c r="AI7" s="10">
        <v>51</v>
      </c>
      <c r="AJ7" s="10">
        <v>181</v>
      </c>
      <c r="AK7" s="10">
        <v>161</v>
      </c>
      <c r="AL7" s="10">
        <v>90</v>
      </c>
      <c r="AM7" s="10">
        <v>178</v>
      </c>
      <c r="AN7" s="10">
        <v>68</v>
      </c>
      <c r="AO7" s="10">
        <v>25</v>
      </c>
      <c r="AP7" s="10"/>
      <c r="AQ7" s="10">
        <v>338</v>
      </c>
      <c r="AR7" s="10">
        <v>280</v>
      </c>
      <c r="AS7" s="10"/>
      <c r="AT7" s="10">
        <v>177</v>
      </c>
      <c r="AU7" s="10">
        <v>319</v>
      </c>
      <c r="AV7" s="10">
        <v>222</v>
      </c>
      <c r="AW7" s="10"/>
      <c r="AX7" s="10">
        <v>227</v>
      </c>
      <c r="AY7" s="10">
        <v>527</v>
      </c>
      <c r="AZ7" s="10"/>
      <c r="BA7" s="10">
        <v>62</v>
      </c>
      <c r="BB7" s="10">
        <v>259</v>
      </c>
      <c r="BC7" s="10">
        <v>249</v>
      </c>
      <c r="BD7" s="10">
        <v>27</v>
      </c>
      <c r="BE7" s="10">
        <v>99</v>
      </c>
      <c r="BF7" s="10"/>
      <c r="BG7" s="10">
        <v>321</v>
      </c>
      <c r="BH7" s="10">
        <v>126</v>
      </c>
    </row>
    <row r="8" spans="2:60" ht="30" customHeight="1" x14ac:dyDescent="0.35">
      <c r="B8" s="11" t="s">
        <v>19</v>
      </c>
      <c r="C8" s="11">
        <v>755</v>
      </c>
      <c r="D8" s="11">
        <v>353</v>
      </c>
      <c r="E8" s="11">
        <v>396</v>
      </c>
      <c r="F8" s="11"/>
      <c r="G8" s="11">
        <v>96</v>
      </c>
      <c r="H8" s="11">
        <v>127</v>
      </c>
      <c r="I8" s="11">
        <v>120</v>
      </c>
      <c r="J8" s="11">
        <v>124</v>
      </c>
      <c r="K8" s="11">
        <v>134</v>
      </c>
      <c r="L8" s="11">
        <v>155</v>
      </c>
      <c r="M8" s="11"/>
      <c r="N8" s="11">
        <v>170</v>
      </c>
      <c r="O8" s="11">
        <v>170</v>
      </c>
      <c r="P8" s="11">
        <v>240</v>
      </c>
      <c r="Q8" s="11">
        <v>83</v>
      </c>
      <c r="R8" s="11">
        <v>77</v>
      </c>
      <c r="S8" s="11"/>
      <c r="T8" s="11">
        <v>139</v>
      </c>
      <c r="U8" s="11">
        <v>168</v>
      </c>
      <c r="V8" s="11">
        <v>268</v>
      </c>
      <c r="W8" s="11">
        <v>181</v>
      </c>
      <c r="X8" s="11"/>
      <c r="Y8" s="11">
        <v>245</v>
      </c>
      <c r="Z8" s="11">
        <v>315</v>
      </c>
      <c r="AA8" s="11">
        <v>21</v>
      </c>
      <c r="AB8" s="11">
        <v>72</v>
      </c>
      <c r="AC8" s="11">
        <v>6</v>
      </c>
      <c r="AD8" s="11">
        <v>96</v>
      </c>
      <c r="AE8" s="11"/>
      <c r="AF8" s="11">
        <v>446</v>
      </c>
      <c r="AG8" s="11">
        <v>308</v>
      </c>
      <c r="AH8" s="11"/>
      <c r="AI8" s="11">
        <v>51</v>
      </c>
      <c r="AJ8" s="11">
        <v>188</v>
      </c>
      <c r="AK8" s="11">
        <v>159</v>
      </c>
      <c r="AL8" s="11">
        <v>86</v>
      </c>
      <c r="AM8" s="11">
        <v>180</v>
      </c>
      <c r="AN8" s="11">
        <v>67</v>
      </c>
      <c r="AO8" s="11">
        <v>24</v>
      </c>
      <c r="AP8" s="11"/>
      <c r="AQ8" s="11">
        <v>326</v>
      </c>
      <c r="AR8" s="11">
        <v>295</v>
      </c>
      <c r="AS8" s="11"/>
      <c r="AT8" s="11">
        <v>168</v>
      </c>
      <c r="AU8" s="11">
        <v>315</v>
      </c>
      <c r="AV8" s="11">
        <v>237</v>
      </c>
      <c r="AW8" s="11"/>
      <c r="AX8" s="11">
        <v>216</v>
      </c>
      <c r="AY8" s="11">
        <v>539</v>
      </c>
      <c r="AZ8" s="11"/>
      <c r="BA8" s="11">
        <v>62</v>
      </c>
      <c r="BB8" s="11">
        <v>258</v>
      </c>
      <c r="BC8" s="11">
        <v>249</v>
      </c>
      <c r="BD8" s="11">
        <v>26</v>
      </c>
      <c r="BE8" s="11">
        <v>103</v>
      </c>
      <c r="BF8" s="11"/>
      <c r="BG8" s="11">
        <v>319</v>
      </c>
      <c r="BH8" s="11">
        <v>130</v>
      </c>
    </row>
    <row r="9" spans="2:60" ht="29" x14ac:dyDescent="0.35">
      <c r="B9" s="18" t="s">
        <v>348</v>
      </c>
      <c r="C9" s="17">
        <v>0.82787640968299103</v>
      </c>
      <c r="D9" s="17">
        <v>0.78612668464958302</v>
      </c>
      <c r="E9" s="17">
        <v>0.86910337371110202</v>
      </c>
      <c r="F9" s="17"/>
      <c r="G9" s="17">
        <v>0.73400140115644397</v>
      </c>
      <c r="H9" s="17">
        <v>0.68436908063449897</v>
      </c>
      <c r="I9" s="17">
        <v>0.80369350664961403</v>
      </c>
      <c r="J9" s="17">
        <v>0.79896374480191701</v>
      </c>
      <c r="K9" s="17">
        <v>0.92995084430168795</v>
      </c>
      <c r="L9" s="17">
        <v>0.95746101368245196</v>
      </c>
      <c r="M9" s="17"/>
      <c r="N9" s="17">
        <v>0.82279498561675302</v>
      </c>
      <c r="O9" s="17">
        <v>0.91528818189666294</v>
      </c>
      <c r="P9" s="17">
        <v>0.80620117846903905</v>
      </c>
      <c r="Q9" s="17">
        <v>0.78541291545253</v>
      </c>
      <c r="R9" s="17">
        <v>0.76518335480744404</v>
      </c>
      <c r="S9" s="17"/>
      <c r="T9" s="17">
        <v>0.86531919810897995</v>
      </c>
      <c r="U9" s="17">
        <v>0.85269600380330202</v>
      </c>
      <c r="V9" s="17">
        <v>0.85249679607732298</v>
      </c>
      <c r="W9" s="17">
        <v>0.74001441590138795</v>
      </c>
      <c r="X9" s="17"/>
      <c r="Y9" s="17">
        <v>0.76102537194305797</v>
      </c>
      <c r="Z9" s="17">
        <v>0.84188566770060502</v>
      </c>
      <c r="AA9" s="17">
        <v>0.882995474144048</v>
      </c>
      <c r="AB9" s="17">
        <v>0.85207495966687996</v>
      </c>
      <c r="AC9" s="17">
        <v>0.89530417917941496</v>
      </c>
      <c r="AD9" s="17">
        <v>0.91791825695336005</v>
      </c>
      <c r="AE9" s="17"/>
      <c r="AF9" s="17">
        <v>0.82087594388821095</v>
      </c>
      <c r="AG9" s="17">
        <v>0.84074318178136398</v>
      </c>
      <c r="AH9" s="17"/>
      <c r="AI9" s="17">
        <v>0.83320437838200501</v>
      </c>
      <c r="AJ9" s="17">
        <v>0.82389056869664801</v>
      </c>
      <c r="AK9" s="17">
        <v>0.85195605479719105</v>
      </c>
      <c r="AL9" s="17">
        <v>0.82308028432997604</v>
      </c>
      <c r="AM9" s="17">
        <v>0.83881228713838496</v>
      </c>
      <c r="AN9" s="17">
        <v>0.76584810656931601</v>
      </c>
      <c r="AO9" s="17">
        <v>0.79696184120190805</v>
      </c>
      <c r="AP9" s="17"/>
      <c r="AQ9" s="17">
        <v>0.83135205819875702</v>
      </c>
      <c r="AR9" s="17">
        <v>0.836423517921833</v>
      </c>
      <c r="AS9" s="17"/>
      <c r="AT9" s="17">
        <v>0.83087379274709905</v>
      </c>
      <c r="AU9" s="17">
        <v>0.86740151436284096</v>
      </c>
      <c r="AV9" s="17">
        <v>0.78105262368447403</v>
      </c>
      <c r="AW9" s="17"/>
      <c r="AX9" s="17">
        <v>0.86361618162295495</v>
      </c>
      <c r="AY9" s="17">
        <v>0.81357290181976705</v>
      </c>
      <c r="AZ9" s="17"/>
      <c r="BA9" s="17">
        <v>0.75460703516390004</v>
      </c>
      <c r="BB9" s="17">
        <v>0.85763222628289204</v>
      </c>
      <c r="BC9" s="17">
        <v>0.81045730115710501</v>
      </c>
      <c r="BD9" s="17">
        <v>0.71225667359480405</v>
      </c>
      <c r="BE9" s="17">
        <v>0.92623883340233903</v>
      </c>
      <c r="BF9" s="17"/>
      <c r="BG9" s="17">
        <v>0.83776719400312505</v>
      </c>
      <c r="BH9" s="17">
        <v>0.88291531965471504</v>
      </c>
    </row>
    <row r="10" spans="2:60" ht="43.5" x14ac:dyDescent="0.35">
      <c r="B10" s="18" t="s">
        <v>349</v>
      </c>
      <c r="C10" s="17">
        <v>8.7650381768268698E-2</v>
      </c>
      <c r="D10" s="17">
        <v>0.100011689345486</v>
      </c>
      <c r="E10" s="17">
        <v>7.13392435521958E-2</v>
      </c>
      <c r="F10" s="17"/>
      <c r="G10" s="17">
        <v>0.120418583994577</v>
      </c>
      <c r="H10" s="17">
        <v>0.19668374972355801</v>
      </c>
      <c r="I10" s="17">
        <v>7.5636458269386503E-2</v>
      </c>
      <c r="J10" s="17">
        <v>9.38554071772775E-2</v>
      </c>
      <c r="K10" s="17">
        <v>3.68011955330129E-2</v>
      </c>
      <c r="L10" s="17">
        <v>2.6006992770898799E-2</v>
      </c>
      <c r="M10" s="17"/>
      <c r="N10" s="17">
        <v>9.0562826790045597E-2</v>
      </c>
      <c r="O10" s="17">
        <v>3.0724064860220699E-2</v>
      </c>
      <c r="P10" s="17">
        <v>0.106933491148547</v>
      </c>
      <c r="Q10" s="17">
        <v>4.8152168100507702E-2</v>
      </c>
      <c r="R10" s="17">
        <v>0.176656501250156</v>
      </c>
      <c r="S10" s="17"/>
      <c r="T10" s="17">
        <v>5.7024716847988197E-2</v>
      </c>
      <c r="U10" s="17">
        <v>8.4314315137520496E-2</v>
      </c>
      <c r="V10" s="17">
        <v>6.5575879282081501E-2</v>
      </c>
      <c r="W10" s="17">
        <v>0.14670300718464399</v>
      </c>
      <c r="X10" s="17"/>
      <c r="Y10" s="17">
        <v>0.124969898725716</v>
      </c>
      <c r="Z10" s="17">
        <v>8.0391679058731E-2</v>
      </c>
      <c r="AA10" s="17">
        <v>0</v>
      </c>
      <c r="AB10" s="17">
        <v>0.11545782061846099</v>
      </c>
      <c r="AC10" s="17">
        <v>0</v>
      </c>
      <c r="AD10" s="17">
        <v>2.0354314345764499E-2</v>
      </c>
      <c r="AE10" s="17"/>
      <c r="AF10" s="17">
        <v>8.2980267576964195E-2</v>
      </c>
      <c r="AG10" s="17">
        <v>9.1415116658510306E-2</v>
      </c>
      <c r="AH10" s="17"/>
      <c r="AI10" s="17">
        <v>8.7747975477631995E-2</v>
      </c>
      <c r="AJ10" s="17">
        <v>7.3158588522125895E-2</v>
      </c>
      <c r="AK10" s="17">
        <v>6.8702083731150401E-2</v>
      </c>
      <c r="AL10" s="17">
        <v>9.8490164767523994E-2</v>
      </c>
      <c r="AM10" s="17">
        <v>0.126017530897062</v>
      </c>
      <c r="AN10" s="17">
        <v>3.4538711639100203E-2</v>
      </c>
      <c r="AO10" s="17">
        <v>0.149550339428005</v>
      </c>
      <c r="AP10" s="17"/>
      <c r="AQ10" s="17">
        <v>9.6544934569209206E-2</v>
      </c>
      <c r="AR10" s="17">
        <v>7.3107715837812698E-2</v>
      </c>
      <c r="AS10" s="17"/>
      <c r="AT10" s="17">
        <v>9.1980837336759005E-2</v>
      </c>
      <c r="AU10" s="17">
        <v>6.5834470308140297E-2</v>
      </c>
      <c r="AV10" s="17">
        <v>0.116132003476452</v>
      </c>
      <c r="AW10" s="17"/>
      <c r="AX10" s="17">
        <v>7.1761646050797795E-2</v>
      </c>
      <c r="AY10" s="17">
        <v>9.4009254361336503E-2</v>
      </c>
      <c r="AZ10" s="17"/>
      <c r="BA10" s="17">
        <v>0.105482583806357</v>
      </c>
      <c r="BB10" s="17">
        <v>9.4758819595272298E-2</v>
      </c>
      <c r="BC10" s="17">
        <v>0.113308071141051</v>
      </c>
      <c r="BD10" s="17">
        <v>0.14037238261142099</v>
      </c>
      <c r="BE10" s="17">
        <v>1.2862095214321001E-2</v>
      </c>
      <c r="BF10" s="17"/>
      <c r="BG10" s="17">
        <v>9.6826546137684294E-2</v>
      </c>
      <c r="BH10" s="17">
        <v>3.8678236587884197E-2</v>
      </c>
    </row>
    <row r="11" spans="2:60" ht="29" x14ac:dyDescent="0.35">
      <c r="B11" s="18" t="s">
        <v>350</v>
      </c>
      <c r="C11" s="17">
        <v>4.5008639842120397E-2</v>
      </c>
      <c r="D11" s="17">
        <v>6.5997653924158101E-2</v>
      </c>
      <c r="E11" s="17">
        <v>2.69804633386732E-2</v>
      </c>
      <c r="F11" s="17"/>
      <c r="G11" s="17">
        <v>6.8874130847714904E-2</v>
      </c>
      <c r="H11" s="17">
        <v>8.4712782349290597E-2</v>
      </c>
      <c r="I11" s="17">
        <v>6.5268228674943293E-2</v>
      </c>
      <c r="J11" s="17">
        <v>5.0500463978078398E-2</v>
      </c>
      <c r="K11" s="17">
        <v>1.9067813324445099E-2</v>
      </c>
      <c r="L11" s="17">
        <v>0</v>
      </c>
      <c r="M11" s="17"/>
      <c r="N11" s="17">
        <v>3.9815692352466202E-2</v>
      </c>
      <c r="O11" s="17">
        <v>2.1222764876519098E-2</v>
      </c>
      <c r="P11" s="17">
        <v>4.5653244702563898E-2</v>
      </c>
      <c r="Q11" s="17">
        <v>0.11049671825108</v>
      </c>
      <c r="R11" s="17">
        <v>4.6204605866882603E-2</v>
      </c>
      <c r="S11" s="17"/>
      <c r="T11" s="17">
        <v>4.3191828003469303E-2</v>
      </c>
      <c r="U11" s="17">
        <v>3.2217811076184599E-2</v>
      </c>
      <c r="V11" s="17">
        <v>3.1700683526309503E-2</v>
      </c>
      <c r="W11" s="17">
        <v>7.7859801410185003E-2</v>
      </c>
      <c r="X11" s="17"/>
      <c r="Y11" s="17">
        <v>6.8172102977642507E-2</v>
      </c>
      <c r="Z11" s="17">
        <v>3.9963890816513102E-2</v>
      </c>
      <c r="AA11" s="17">
        <v>0</v>
      </c>
      <c r="AB11" s="17">
        <v>1.17938171007531E-2</v>
      </c>
      <c r="AC11" s="17">
        <v>0.104695820820585</v>
      </c>
      <c r="AD11" s="17">
        <v>3.3100996455125903E-2</v>
      </c>
      <c r="AE11" s="17"/>
      <c r="AF11" s="17">
        <v>4.9278391044564003E-2</v>
      </c>
      <c r="AG11" s="17">
        <v>3.8970306945576599E-2</v>
      </c>
      <c r="AH11" s="17"/>
      <c r="AI11" s="17">
        <v>2.3198194458360299E-2</v>
      </c>
      <c r="AJ11" s="17">
        <v>4.4283370072224597E-2</v>
      </c>
      <c r="AK11" s="17">
        <v>5.38864017970416E-2</v>
      </c>
      <c r="AL11" s="17">
        <v>1.49254118338451E-2</v>
      </c>
      <c r="AM11" s="17">
        <v>2.10124653857614E-2</v>
      </c>
      <c r="AN11" s="17">
        <v>0.14240234123141601</v>
      </c>
      <c r="AO11" s="17">
        <v>5.34878193700868E-2</v>
      </c>
      <c r="AP11" s="17"/>
      <c r="AQ11" s="17">
        <v>4.1463361668055303E-2</v>
      </c>
      <c r="AR11" s="17">
        <v>5.5542093939157502E-2</v>
      </c>
      <c r="AS11" s="17"/>
      <c r="AT11" s="17">
        <v>4.4607568715577202E-2</v>
      </c>
      <c r="AU11" s="17">
        <v>3.8400812687768501E-2</v>
      </c>
      <c r="AV11" s="17">
        <v>6.0820877944568003E-2</v>
      </c>
      <c r="AW11" s="17"/>
      <c r="AX11" s="17">
        <v>2.57770194274149E-2</v>
      </c>
      <c r="AY11" s="17">
        <v>5.2705377087292497E-2</v>
      </c>
      <c r="AZ11" s="17"/>
      <c r="BA11" s="17">
        <v>9.6316035063569894E-2</v>
      </c>
      <c r="BB11" s="17">
        <v>3.1251073518838803E-2</v>
      </c>
      <c r="BC11" s="17">
        <v>4.6002046712911498E-2</v>
      </c>
      <c r="BD11" s="17">
        <v>8.3616322827746697E-2</v>
      </c>
      <c r="BE11" s="17">
        <v>3.05156265919895E-2</v>
      </c>
      <c r="BF11" s="17"/>
      <c r="BG11" s="17">
        <v>4.3796719368454799E-2</v>
      </c>
      <c r="BH11" s="17">
        <v>4.1266563704912398E-2</v>
      </c>
    </row>
    <row r="12" spans="2:60" ht="29" x14ac:dyDescent="0.35">
      <c r="B12" s="18" t="s">
        <v>351</v>
      </c>
      <c r="C12" s="17">
        <v>1.1944285572065699E-2</v>
      </c>
      <c r="D12" s="17">
        <v>2.0508212969438101E-2</v>
      </c>
      <c r="E12" s="17">
        <v>4.4906130367390702E-3</v>
      </c>
      <c r="F12" s="17"/>
      <c r="G12" s="17">
        <v>3.52262002572854E-2</v>
      </c>
      <c r="H12" s="17">
        <v>6.7159272248224601E-3</v>
      </c>
      <c r="I12" s="17">
        <v>2.6561884701809101E-2</v>
      </c>
      <c r="J12" s="17">
        <v>5.64217634763663E-3</v>
      </c>
      <c r="K12" s="17">
        <v>6.8949346780139698E-3</v>
      </c>
      <c r="L12" s="17">
        <v>0</v>
      </c>
      <c r="M12" s="17"/>
      <c r="N12" s="17">
        <v>5.03545019046568E-3</v>
      </c>
      <c r="O12" s="17">
        <v>0</v>
      </c>
      <c r="P12" s="17">
        <v>1.77080391699534E-2</v>
      </c>
      <c r="Q12" s="17">
        <v>3.6375242188939901E-2</v>
      </c>
      <c r="R12" s="17">
        <v>1.19555380755174E-2</v>
      </c>
      <c r="S12" s="17"/>
      <c r="T12" s="17">
        <v>1.69402885274158E-2</v>
      </c>
      <c r="U12" s="17">
        <v>5.51076873316952E-3</v>
      </c>
      <c r="V12" s="17">
        <v>6.9129363457446002E-3</v>
      </c>
      <c r="W12" s="17">
        <v>2.1501967022584601E-2</v>
      </c>
      <c r="X12" s="17"/>
      <c r="Y12" s="17">
        <v>2.3145509049120699E-2</v>
      </c>
      <c r="Z12" s="17">
        <v>8.4099833921143004E-3</v>
      </c>
      <c r="AA12" s="17">
        <v>3.3428689816913201E-2</v>
      </c>
      <c r="AB12" s="17">
        <v>0</v>
      </c>
      <c r="AC12" s="17">
        <v>0</v>
      </c>
      <c r="AD12" s="17">
        <v>0</v>
      </c>
      <c r="AE12" s="17"/>
      <c r="AF12" s="17">
        <v>1.26686902164704E-2</v>
      </c>
      <c r="AG12" s="17">
        <v>1.0933998319820899E-2</v>
      </c>
      <c r="AH12" s="17"/>
      <c r="AI12" s="17">
        <v>0</v>
      </c>
      <c r="AJ12" s="17">
        <v>1.4473915712476901E-2</v>
      </c>
      <c r="AK12" s="17">
        <v>9.7963692651989401E-3</v>
      </c>
      <c r="AL12" s="17">
        <v>1.0727333563436799E-2</v>
      </c>
      <c r="AM12" s="17">
        <v>9.1276956516270404E-3</v>
      </c>
      <c r="AN12" s="17">
        <v>3.2318735027411997E-2</v>
      </c>
      <c r="AO12" s="17">
        <v>0</v>
      </c>
      <c r="AP12" s="17"/>
      <c r="AQ12" s="17">
        <v>8.6268178981075798E-3</v>
      </c>
      <c r="AR12" s="17">
        <v>2.1084926003008399E-2</v>
      </c>
      <c r="AS12" s="17"/>
      <c r="AT12" s="17">
        <v>1.49858428547043E-2</v>
      </c>
      <c r="AU12" s="17">
        <v>0</v>
      </c>
      <c r="AV12" s="17">
        <v>2.7485492596499499E-2</v>
      </c>
      <c r="AW12" s="17"/>
      <c r="AX12" s="17">
        <v>1.19009058613658E-2</v>
      </c>
      <c r="AY12" s="17">
        <v>1.1961646679857401E-2</v>
      </c>
      <c r="AZ12" s="17"/>
      <c r="BA12" s="17">
        <v>1.33647524965868E-2</v>
      </c>
      <c r="BB12" s="17">
        <v>1.07701378965381E-2</v>
      </c>
      <c r="BC12" s="17">
        <v>1.11387941704104E-2</v>
      </c>
      <c r="BD12" s="17">
        <v>0</v>
      </c>
      <c r="BE12" s="17">
        <v>8.9622430873720505E-3</v>
      </c>
      <c r="BF12" s="17"/>
      <c r="BG12" s="17">
        <v>1.12704243043933E-2</v>
      </c>
      <c r="BH12" s="17">
        <v>7.1477186337702099E-3</v>
      </c>
    </row>
    <row r="13" spans="2:60" ht="29" x14ac:dyDescent="0.35">
      <c r="B13" s="18" t="s">
        <v>352</v>
      </c>
      <c r="C13" s="17">
        <v>1.0506204187632E-2</v>
      </c>
      <c r="D13" s="17">
        <v>9.5824044725675798E-3</v>
      </c>
      <c r="E13" s="17">
        <v>1.14899570189009E-2</v>
      </c>
      <c r="F13" s="17"/>
      <c r="G13" s="17">
        <v>1.32759297058333E-2</v>
      </c>
      <c r="H13" s="17">
        <v>7.4283574497348501E-3</v>
      </c>
      <c r="I13" s="17">
        <v>1.4943998205181301E-2</v>
      </c>
      <c r="J13" s="17">
        <v>2.38347123835215E-2</v>
      </c>
      <c r="K13" s="17">
        <v>7.2852121628395302E-3</v>
      </c>
      <c r="L13" s="17">
        <v>0</v>
      </c>
      <c r="M13" s="17"/>
      <c r="N13" s="17">
        <v>1.0534876082087001E-2</v>
      </c>
      <c r="O13" s="17">
        <v>1.1039904656290799E-2</v>
      </c>
      <c r="P13" s="17">
        <v>1.10771615302985E-2</v>
      </c>
      <c r="Q13" s="17">
        <v>1.9562956006943001E-2</v>
      </c>
      <c r="R13" s="17">
        <v>0</v>
      </c>
      <c r="S13" s="17"/>
      <c r="T13" s="17">
        <v>1.1901224753129699E-2</v>
      </c>
      <c r="U13" s="17">
        <v>7.79102145342166E-3</v>
      </c>
      <c r="V13" s="17">
        <v>1.85997990580982E-2</v>
      </c>
      <c r="W13" s="17">
        <v>0</v>
      </c>
      <c r="X13" s="17"/>
      <c r="Y13" s="17">
        <v>3.30037335861989E-3</v>
      </c>
      <c r="Z13" s="17">
        <v>1.216354655801E-2</v>
      </c>
      <c r="AA13" s="17">
        <v>8.3575836039038495E-2</v>
      </c>
      <c r="AB13" s="17">
        <v>7.9603916888735093E-3</v>
      </c>
      <c r="AC13" s="17">
        <v>0</v>
      </c>
      <c r="AD13" s="17">
        <v>1.0152890869349399E-2</v>
      </c>
      <c r="AE13" s="17"/>
      <c r="AF13" s="17">
        <v>1.4927145270398101E-2</v>
      </c>
      <c r="AG13" s="17">
        <v>4.1352949617257297E-3</v>
      </c>
      <c r="AH13" s="17"/>
      <c r="AI13" s="17">
        <v>2.3594303140123101E-2</v>
      </c>
      <c r="AJ13" s="17">
        <v>1.76714701363022E-2</v>
      </c>
      <c r="AK13" s="17">
        <v>5.3110368032545097E-3</v>
      </c>
      <c r="AL13" s="17">
        <v>2.0336934143619499E-2</v>
      </c>
      <c r="AM13" s="17">
        <v>0</v>
      </c>
      <c r="AN13" s="17">
        <v>1.20064783897587E-2</v>
      </c>
      <c r="AO13" s="17">
        <v>0</v>
      </c>
      <c r="AP13" s="17"/>
      <c r="AQ13" s="17">
        <v>8.2637832673337196E-3</v>
      </c>
      <c r="AR13" s="17">
        <v>7.7420578734186899E-3</v>
      </c>
      <c r="AS13" s="17"/>
      <c r="AT13" s="17">
        <v>4.7872961724270699E-3</v>
      </c>
      <c r="AU13" s="17">
        <v>1.3562003580575299E-2</v>
      </c>
      <c r="AV13" s="17">
        <v>6.5472522300417399E-3</v>
      </c>
      <c r="AW13" s="17"/>
      <c r="AX13" s="17">
        <v>9.7759772478642204E-3</v>
      </c>
      <c r="AY13" s="17">
        <v>1.07984502263714E-2</v>
      </c>
      <c r="AZ13" s="17"/>
      <c r="BA13" s="17">
        <v>1.53642469977192E-2</v>
      </c>
      <c r="BB13" s="17">
        <v>5.5877427064589596E-3</v>
      </c>
      <c r="BC13" s="17">
        <v>5.5309324759540996E-3</v>
      </c>
      <c r="BD13" s="17">
        <v>3.21622188809371E-2</v>
      </c>
      <c r="BE13" s="17">
        <v>1.2640835726889101E-2</v>
      </c>
      <c r="BF13" s="17"/>
      <c r="BG13" s="17">
        <v>7.4728212122086501E-3</v>
      </c>
      <c r="BH13" s="17">
        <v>1.65931975135339E-2</v>
      </c>
    </row>
    <row r="14" spans="2:60" x14ac:dyDescent="0.35">
      <c r="B14" s="18" t="s">
        <v>280</v>
      </c>
      <c r="C14" s="19">
        <v>1.7014078946922601E-2</v>
      </c>
      <c r="D14" s="19">
        <v>1.77733546387677E-2</v>
      </c>
      <c r="E14" s="19">
        <v>1.6596349342389301E-2</v>
      </c>
      <c r="F14" s="19"/>
      <c r="G14" s="19">
        <v>2.8203754038145599E-2</v>
      </c>
      <c r="H14" s="19">
        <v>2.0090102618095799E-2</v>
      </c>
      <c r="I14" s="19">
        <v>1.38959234990653E-2</v>
      </c>
      <c r="J14" s="19">
        <v>2.7203495311568699E-2</v>
      </c>
      <c r="K14" s="19">
        <v>0</v>
      </c>
      <c r="L14" s="19">
        <v>1.6531993546648999E-2</v>
      </c>
      <c r="M14" s="19"/>
      <c r="N14" s="19">
        <v>3.12561689681825E-2</v>
      </c>
      <c r="O14" s="19">
        <v>2.1725083710306198E-2</v>
      </c>
      <c r="P14" s="19">
        <v>1.2426884979597701E-2</v>
      </c>
      <c r="Q14" s="19">
        <v>0</v>
      </c>
      <c r="R14" s="19">
        <v>0</v>
      </c>
      <c r="S14" s="19"/>
      <c r="T14" s="19">
        <v>5.62274375901656E-3</v>
      </c>
      <c r="U14" s="19">
        <v>1.7470079796401399E-2</v>
      </c>
      <c r="V14" s="19">
        <v>2.47139057104428E-2</v>
      </c>
      <c r="W14" s="19">
        <v>1.3920808481198799E-2</v>
      </c>
      <c r="X14" s="19"/>
      <c r="Y14" s="19">
        <v>1.9386743945842999E-2</v>
      </c>
      <c r="Z14" s="19">
        <v>1.7185232474026899E-2</v>
      </c>
      <c r="AA14" s="19">
        <v>0</v>
      </c>
      <c r="AB14" s="19">
        <v>1.2713010925032801E-2</v>
      </c>
      <c r="AC14" s="19">
        <v>0</v>
      </c>
      <c r="AD14" s="19">
        <v>1.84735413764004E-2</v>
      </c>
      <c r="AE14" s="19"/>
      <c r="AF14" s="19">
        <v>1.92695620033928E-2</v>
      </c>
      <c r="AG14" s="19">
        <v>1.38021013330023E-2</v>
      </c>
      <c r="AH14" s="19"/>
      <c r="AI14" s="19">
        <v>3.2255148541879899E-2</v>
      </c>
      <c r="AJ14" s="19">
        <v>2.65220868602228E-2</v>
      </c>
      <c r="AK14" s="19">
        <v>1.03480536061631E-2</v>
      </c>
      <c r="AL14" s="19">
        <v>3.2439871361598101E-2</v>
      </c>
      <c r="AM14" s="19">
        <v>5.0300209271641203E-3</v>
      </c>
      <c r="AN14" s="19">
        <v>1.2885627142997E-2</v>
      </c>
      <c r="AO14" s="19">
        <v>0</v>
      </c>
      <c r="AP14" s="19"/>
      <c r="AQ14" s="19">
        <v>1.3749044398537601E-2</v>
      </c>
      <c r="AR14" s="19">
        <v>6.0996884247701303E-3</v>
      </c>
      <c r="AS14" s="19"/>
      <c r="AT14" s="19">
        <v>1.27646621734338E-2</v>
      </c>
      <c r="AU14" s="19">
        <v>1.48011990606752E-2</v>
      </c>
      <c r="AV14" s="19">
        <v>7.9617500679651405E-3</v>
      </c>
      <c r="AW14" s="19"/>
      <c r="AX14" s="19">
        <v>1.7168269789602501E-2</v>
      </c>
      <c r="AY14" s="19">
        <v>1.6952369825375499E-2</v>
      </c>
      <c r="AZ14" s="19"/>
      <c r="BA14" s="19">
        <v>1.4865346471867401E-2</v>
      </c>
      <c r="BB14" s="19">
        <v>0</v>
      </c>
      <c r="BC14" s="19">
        <v>1.35628543425676E-2</v>
      </c>
      <c r="BD14" s="19">
        <v>3.1592402085090898E-2</v>
      </c>
      <c r="BE14" s="19">
        <v>8.7803659770896401E-3</v>
      </c>
      <c r="BF14" s="19"/>
      <c r="BG14" s="19">
        <v>2.8662949741340301E-3</v>
      </c>
      <c r="BH14" s="19">
        <v>1.33989639051842E-2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H30"/>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376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361</v>
      </c>
      <c r="C9" s="17">
        <v>0.586027051651133</v>
      </c>
      <c r="D9" s="17">
        <v>0.58138011311231497</v>
      </c>
      <c r="E9" s="17">
        <v>0.59297439695397203</v>
      </c>
      <c r="F9" s="17"/>
      <c r="G9" s="17">
        <v>0.40684989191890802</v>
      </c>
      <c r="H9" s="17">
        <v>0.50166614414557498</v>
      </c>
      <c r="I9" s="17">
        <v>0.56694844626073104</v>
      </c>
      <c r="J9" s="17">
        <v>0.55916337232699698</v>
      </c>
      <c r="K9" s="17">
        <v>0.66143916843633499</v>
      </c>
      <c r="L9" s="17">
        <v>0.73728944111690997</v>
      </c>
      <c r="M9" s="17"/>
      <c r="N9" s="17">
        <v>0.48508897224078901</v>
      </c>
      <c r="O9" s="17">
        <v>0.53967672735969097</v>
      </c>
      <c r="P9" s="17">
        <v>0.611444072249411</v>
      </c>
      <c r="Q9" s="17">
        <v>0.65231575284531096</v>
      </c>
      <c r="R9" s="17">
        <v>0.70963747969867697</v>
      </c>
      <c r="S9" s="17"/>
      <c r="T9" s="17">
        <v>0.67605882210650303</v>
      </c>
      <c r="U9" s="17">
        <v>0.60073540492351496</v>
      </c>
      <c r="V9" s="17">
        <v>0.511595144752235</v>
      </c>
      <c r="W9" s="17">
        <v>0.62793826936561403</v>
      </c>
      <c r="X9" s="17"/>
      <c r="Y9" s="17">
        <v>0.55257945804275899</v>
      </c>
      <c r="Z9" s="17">
        <v>0.64051852330424397</v>
      </c>
      <c r="AA9" s="17">
        <v>0.47427296255247903</v>
      </c>
      <c r="AB9" s="17">
        <v>0.57613516388238994</v>
      </c>
      <c r="AC9" s="17">
        <v>0.60518558714222404</v>
      </c>
      <c r="AD9" s="17">
        <v>0.53368035605447595</v>
      </c>
      <c r="AE9" s="17"/>
      <c r="AF9" s="17">
        <v>0.60514095761210496</v>
      </c>
      <c r="AG9" s="17">
        <v>0.56624614516985505</v>
      </c>
      <c r="AH9" s="17"/>
      <c r="AI9" s="17">
        <v>0.48648024901881898</v>
      </c>
      <c r="AJ9" s="17">
        <v>0.51178595665498505</v>
      </c>
      <c r="AK9" s="17">
        <v>0.58296786912162701</v>
      </c>
      <c r="AL9" s="17">
        <v>0.584343023676827</v>
      </c>
      <c r="AM9" s="17">
        <v>0.65491430769973502</v>
      </c>
      <c r="AN9" s="17">
        <v>0.63014091293445995</v>
      </c>
      <c r="AO9" s="17">
        <v>0.743880295984791</v>
      </c>
      <c r="AP9" s="17"/>
      <c r="AQ9" s="17">
        <v>0.65605174442018599</v>
      </c>
      <c r="AR9" s="17">
        <v>0.514655395437285</v>
      </c>
      <c r="AS9" s="17"/>
      <c r="AT9" s="17">
        <v>0.73065978484704897</v>
      </c>
      <c r="AU9" s="17">
        <v>0.59079267298821003</v>
      </c>
      <c r="AV9" s="17">
        <v>0.50617441314795797</v>
      </c>
      <c r="AW9" s="17"/>
      <c r="AX9" s="17">
        <v>0.62939117713331005</v>
      </c>
      <c r="AY9" s="17">
        <v>0.57036302953214302</v>
      </c>
      <c r="AZ9" s="17"/>
      <c r="BA9" s="17">
        <v>0.50208045242201504</v>
      </c>
      <c r="BB9" s="17">
        <v>0.60054922849805004</v>
      </c>
      <c r="BC9" s="17">
        <v>0.66089123084067503</v>
      </c>
      <c r="BD9" s="17">
        <v>0.57672775807020304</v>
      </c>
      <c r="BE9" s="17">
        <v>0.51967477325941103</v>
      </c>
      <c r="BF9" s="17"/>
      <c r="BG9" s="17">
        <v>0.57757833139618697</v>
      </c>
      <c r="BH9" s="17">
        <v>0.53412528022559802</v>
      </c>
    </row>
    <row r="10" spans="2:60" x14ac:dyDescent="0.35">
      <c r="B10" s="18" t="s">
        <v>362</v>
      </c>
      <c r="C10" s="17">
        <v>0.49996132791904402</v>
      </c>
      <c r="D10" s="17">
        <v>0.46425835043323299</v>
      </c>
      <c r="E10" s="17">
        <v>0.53580432194935701</v>
      </c>
      <c r="F10" s="17"/>
      <c r="G10" s="17">
        <v>0.38060872446504002</v>
      </c>
      <c r="H10" s="17">
        <v>0.45453711766742999</v>
      </c>
      <c r="I10" s="17">
        <v>0.46975388054001899</v>
      </c>
      <c r="J10" s="17">
        <v>0.47040770465709297</v>
      </c>
      <c r="K10" s="17">
        <v>0.57301048708761504</v>
      </c>
      <c r="L10" s="17">
        <v>0.59612904649806897</v>
      </c>
      <c r="M10" s="17"/>
      <c r="N10" s="17">
        <v>0.47001950464203401</v>
      </c>
      <c r="O10" s="17">
        <v>0.52837696527116895</v>
      </c>
      <c r="P10" s="17">
        <v>0.50864099246167305</v>
      </c>
      <c r="Q10" s="17">
        <v>0.48183212370428802</v>
      </c>
      <c r="R10" s="17">
        <v>0.51371564387758495</v>
      </c>
      <c r="S10" s="17"/>
      <c r="T10" s="17">
        <v>0.52268396017207597</v>
      </c>
      <c r="U10" s="17">
        <v>0.487721805154538</v>
      </c>
      <c r="V10" s="17">
        <v>0.50614551250259099</v>
      </c>
      <c r="W10" s="17">
        <v>0.48461545533870998</v>
      </c>
      <c r="X10" s="17"/>
      <c r="Y10" s="17">
        <v>0.46954720066760203</v>
      </c>
      <c r="Z10" s="17">
        <v>0.51177322576944795</v>
      </c>
      <c r="AA10" s="17">
        <v>0.56720985896586595</v>
      </c>
      <c r="AB10" s="17">
        <v>0.46090159268591802</v>
      </c>
      <c r="AC10" s="17">
        <v>0.69065880165203997</v>
      </c>
      <c r="AD10" s="17">
        <v>0.53912624150386801</v>
      </c>
      <c r="AE10" s="17"/>
      <c r="AF10" s="17">
        <v>0.51402470019348601</v>
      </c>
      <c r="AG10" s="17">
        <v>0.48437512406330602</v>
      </c>
      <c r="AH10" s="17"/>
      <c r="AI10" s="17">
        <v>0.44467316244861999</v>
      </c>
      <c r="AJ10" s="17">
        <v>0.46902178274304801</v>
      </c>
      <c r="AK10" s="17">
        <v>0.55368735788219003</v>
      </c>
      <c r="AL10" s="17">
        <v>0.48506654512576097</v>
      </c>
      <c r="AM10" s="17">
        <v>0.49166511855916101</v>
      </c>
      <c r="AN10" s="17">
        <v>0.511223626481351</v>
      </c>
      <c r="AO10" s="17">
        <v>0.61310925810429795</v>
      </c>
      <c r="AP10" s="17"/>
      <c r="AQ10" s="17">
        <v>0.55705212708805196</v>
      </c>
      <c r="AR10" s="17">
        <v>0.43596542747467498</v>
      </c>
      <c r="AS10" s="17"/>
      <c r="AT10" s="17">
        <v>0.58686313492526299</v>
      </c>
      <c r="AU10" s="17">
        <v>0.51264646621191001</v>
      </c>
      <c r="AV10" s="17">
        <v>0.430223546466031</v>
      </c>
      <c r="AW10" s="17"/>
      <c r="AX10" s="17">
        <v>0.50401608678114196</v>
      </c>
      <c r="AY10" s="17">
        <v>0.49849666486411398</v>
      </c>
      <c r="AZ10" s="17"/>
      <c r="BA10" s="17">
        <v>0.448251754148976</v>
      </c>
      <c r="BB10" s="17">
        <v>0.55091469682041705</v>
      </c>
      <c r="BC10" s="17">
        <v>0.54235944502144695</v>
      </c>
      <c r="BD10" s="17">
        <v>0.57763986513695598</v>
      </c>
      <c r="BE10" s="17">
        <v>0.34576314181870499</v>
      </c>
      <c r="BF10" s="17"/>
      <c r="BG10" s="17">
        <v>0.52696538023239403</v>
      </c>
      <c r="BH10" s="17">
        <v>0.40449339435009002</v>
      </c>
    </row>
    <row r="11" spans="2:60" ht="29" x14ac:dyDescent="0.35">
      <c r="B11" s="18" t="s">
        <v>363</v>
      </c>
      <c r="C11" s="17">
        <v>0.489549618384644</v>
      </c>
      <c r="D11" s="17">
        <v>0.45864463973820402</v>
      </c>
      <c r="E11" s="17">
        <v>0.52332124320502604</v>
      </c>
      <c r="F11" s="17"/>
      <c r="G11" s="17">
        <v>0.28046584845905198</v>
      </c>
      <c r="H11" s="17">
        <v>0.36117659156288801</v>
      </c>
      <c r="I11" s="17">
        <v>0.46454131276377902</v>
      </c>
      <c r="J11" s="17">
        <v>0.452262383613802</v>
      </c>
      <c r="K11" s="17">
        <v>0.56055846449783897</v>
      </c>
      <c r="L11" s="17">
        <v>0.71163261826036395</v>
      </c>
      <c r="M11" s="17"/>
      <c r="N11" s="17">
        <v>0.38889822772896099</v>
      </c>
      <c r="O11" s="17">
        <v>0.46630610211185503</v>
      </c>
      <c r="P11" s="17">
        <v>0.51646643059616804</v>
      </c>
      <c r="Q11" s="17">
        <v>0.55937842546651995</v>
      </c>
      <c r="R11" s="17">
        <v>0.57585477240503302</v>
      </c>
      <c r="S11" s="17"/>
      <c r="T11" s="17">
        <v>0.49791490443238701</v>
      </c>
      <c r="U11" s="17">
        <v>0.50116895267970696</v>
      </c>
      <c r="V11" s="17">
        <v>0.49476349238469203</v>
      </c>
      <c r="W11" s="17">
        <v>0.46520197138880898</v>
      </c>
      <c r="X11" s="17"/>
      <c r="Y11" s="17">
        <v>0.42474876725134397</v>
      </c>
      <c r="Z11" s="17">
        <v>0.50488742738133896</v>
      </c>
      <c r="AA11" s="17">
        <v>0.51432730014360295</v>
      </c>
      <c r="AB11" s="17">
        <v>0.581153902496372</v>
      </c>
      <c r="AC11" s="17">
        <v>0.73824757690910303</v>
      </c>
      <c r="AD11" s="17">
        <v>0.51641222383424901</v>
      </c>
      <c r="AE11" s="17"/>
      <c r="AF11" s="17">
        <v>0.51876003357544698</v>
      </c>
      <c r="AG11" s="17">
        <v>0.44803827628626203</v>
      </c>
      <c r="AH11" s="17"/>
      <c r="AI11" s="17">
        <v>0.43900597900423</v>
      </c>
      <c r="AJ11" s="17">
        <v>0.369204496447811</v>
      </c>
      <c r="AK11" s="17">
        <v>0.48335662295851001</v>
      </c>
      <c r="AL11" s="17">
        <v>0.54641961579341702</v>
      </c>
      <c r="AM11" s="17">
        <v>0.52573802181886298</v>
      </c>
      <c r="AN11" s="17">
        <v>0.60897555043368401</v>
      </c>
      <c r="AO11" s="17">
        <v>0.75790909218707203</v>
      </c>
      <c r="AP11" s="17"/>
      <c r="AQ11" s="17">
        <v>0.55857765090740297</v>
      </c>
      <c r="AR11" s="17">
        <v>0.42703378978215101</v>
      </c>
      <c r="AS11" s="17"/>
      <c r="AT11" s="17">
        <v>0.61303648222093599</v>
      </c>
      <c r="AU11" s="17">
        <v>0.50018876937808698</v>
      </c>
      <c r="AV11" s="17">
        <v>0.41044045023416398</v>
      </c>
      <c r="AW11" s="17"/>
      <c r="AX11" s="17">
        <v>0.50331436355311598</v>
      </c>
      <c r="AY11" s="17">
        <v>0.48457750675126599</v>
      </c>
      <c r="AZ11" s="17"/>
      <c r="BA11" s="17">
        <v>0.40509893056761398</v>
      </c>
      <c r="BB11" s="17">
        <v>0.49493265990136898</v>
      </c>
      <c r="BC11" s="17">
        <v>0.56251601434211795</v>
      </c>
      <c r="BD11" s="17">
        <v>0.436542768560233</v>
      </c>
      <c r="BE11" s="17">
        <v>0.44358299987101202</v>
      </c>
      <c r="BF11" s="17"/>
      <c r="BG11" s="17">
        <v>0.47397615536221599</v>
      </c>
      <c r="BH11" s="17">
        <v>0.44179983441635001</v>
      </c>
    </row>
    <row r="12" spans="2:60" ht="29" x14ac:dyDescent="0.35">
      <c r="B12" s="18" t="s">
        <v>364</v>
      </c>
      <c r="C12" s="17">
        <v>0.43706994203675198</v>
      </c>
      <c r="D12" s="17">
        <v>0.35181394781679298</v>
      </c>
      <c r="E12" s="17">
        <v>0.51953615989717905</v>
      </c>
      <c r="F12" s="17"/>
      <c r="G12" s="17">
        <v>0.23457392443679001</v>
      </c>
      <c r="H12" s="17">
        <v>0.37927469742500203</v>
      </c>
      <c r="I12" s="17">
        <v>0.40130761480509902</v>
      </c>
      <c r="J12" s="17">
        <v>0.43421097446704499</v>
      </c>
      <c r="K12" s="17">
        <v>0.488009216092117</v>
      </c>
      <c r="L12" s="17">
        <v>0.59338553880137901</v>
      </c>
      <c r="M12" s="17"/>
      <c r="N12" s="17">
        <v>0.384218597446087</v>
      </c>
      <c r="O12" s="17">
        <v>0.446853131017029</v>
      </c>
      <c r="P12" s="17">
        <v>0.48596693669469099</v>
      </c>
      <c r="Q12" s="17">
        <v>0.41413933963015198</v>
      </c>
      <c r="R12" s="17">
        <v>0.42489022897502898</v>
      </c>
      <c r="S12" s="17"/>
      <c r="T12" s="17">
        <v>0.41517398475475897</v>
      </c>
      <c r="U12" s="17">
        <v>0.45921441556141601</v>
      </c>
      <c r="V12" s="17">
        <v>0.46147934730816298</v>
      </c>
      <c r="W12" s="17">
        <v>0.39446639586276699</v>
      </c>
      <c r="X12" s="17"/>
      <c r="Y12" s="17">
        <v>0.37895314285418502</v>
      </c>
      <c r="Z12" s="17">
        <v>0.45271244539669703</v>
      </c>
      <c r="AA12" s="17">
        <v>0.44013164333883098</v>
      </c>
      <c r="AB12" s="17">
        <v>0.50320863660123805</v>
      </c>
      <c r="AC12" s="17">
        <v>0.75145630486730097</v>
      </c>
      <c r="AD12" s="17">
        <v>0.46650581673179498</v>
      </c>
      <c r="AE12" s="17"/>
      <c r="AF12" s="17">
        <v>0.47506477269595698</v>
      </c>
      <c r="AG12" s="17">
        <v>0.38239392972538699</v>
      </c>
      <c r="AH12" s="17"/>
      <c r="AI12" s="17">
        <v>0.35329973719213498</v>
      </c>
      <c r="AJ12" s="17">
        <v>0.40094048726479398</v>
      </c>
      <c r="AK12" s="17">
        <v>0.44954385594309099</v>
      </c>
      <c r="AL12" s="17">
        <v>0.489402403963276</v>
      </c>
      <c r="AM12" s="17">
        <v>0.44065271852758697</v>
      </c>
      <c r="AN12" s="17">
        <v>0.46742579705919501</v>
      </c>
      <c r="AO12" s="17">
        <v>0.52238613645984999</v>
      </c>
      <c r="AP12" s="17"/>
      <c r="AQ12" s="17">
        <v>0.47711198849858</v>
      </c>
      <c r="AR12" s="17">
        <v>0.41633029825872597</v>
      </c>
      <c r="AS12" s="17"/>
      <c r="AT12" s="17">
        <v>0.53898588310105899</v>
      </c>
      <c r="AU12" s="17">
        <v>0.42264817855021197</v>
      </c>
      <c r="AV12" s="17">
        <v>0.397033254247741</v>
      </c>
      <c r="AW12" s="17"/>
      <c r="AX12" s="17">
        <v>0.43906557949904601</v>
      </c>
      <c r="AY12" s="17">
        <v>0.43634907636718601</v>
      </c>
      <c r="AZ12" s="17"/>
      <c r="BA12" s="17">
        <v>0.338055563557705</v>
      </c>
      <c r="BB12" s="17">
        <v>0.473672392980242</v>
      </c>
      <c r="BC12" s="17">
        <v>0.464165969597089</v>
      </c>
      <c r="BD12" s="17">
        <v>0.45714351259097802</v>
      </c>
      <c r="BE12" s="17">
        <v>0.39330880308070898</v>
      </c>
      <c r="BF12" s="17"/>
      <c r="BG12" s="17">
        <v>0.44203555988362297</v>
      </c>
      <c r="BH12" s="17">
        <v>0.40947700037173301</v>
      </c>
    </row>
    <row r="13" spans="2:60" ht="29" x14ac:dyDescent="0.35">
      <c r="B13" s="18" t="s">
        <v>365</v>
      </c>
      <c r="C13" s="17">
        <v>0.351640634137661</v>
      </c>
      <c r="D13" s="17">
        <v>0.29260590122698998</v>
      </c>
      <c r="E13" s="17">
        <v>0.40530041687183899</v>
      </c>
      <c r="F13" s="17"/>
      <c r="G13" s="17">
        <v>0.31801404682087298</v>
      </c>
      <c r="H13" s="17">
        <v>0.36438390127496501</v>
      </c>
      <c r="I13" s="17">
        <v>0.35485615377417301</v>
      </c>
      <c r="J13" s="17">
        <v>0.335677516343243</v>
      </c>
      <c r="K13" s="17">
        <v>0.33701402145704301</v>
      </c>
      <c r="L13" s="17">
        <v>0.38122549970454001</v>
      </c>
      <c r="M13" s="17"/>
      <c r="N13" s="17">
        <v>0.28916153509902798</v>
      </c>
      <c r="O13" s="17">
        <v>0.39308532822873998</v>
      </c>
      <c r="P13" s="17">
        <v>0.33335974407409302</v>
      </c>
      <c r="Q13" s="17">
        <v>0.37533008459543499</v>
      </c>
      <c r="R13" s="17">
        <v>0.394613716141334</v>
      </c>
      <c r="S13" s="17"/>
      <c r="T13" s="17">
        <v>0.43153682231745</v>
      </c>
      <c r="U13" s="17">
        <v>0.33262295669386599</v>
      </c>
      <c r="V13" s="17">
        <v>0.35328532022658299</v>
      </c>
      <c r="W13" s="17">
        <v>0.30883332990816298</v>
      </c>
      <c r="X13" s="17"/>
      <c r="Y13" s="17">
        <v>0.33835990906461599</v>
      </c>
      <c r="Z13" s="17">
        <v>0.36265314785040198</v>
      </c>
      <c r="AA13" s="17">
        <v>0.418594097474489</v>
      </c>
      <c r="AB13" s="17">
        <v>0.283535163332086</v>
      </c>
      <c r="AC13" s="17">
        <v>0.59715492687681804</v>
      </c>
      <c r="AD13" s="17">
        <v>0.36431896841189798</v>
      </c>
      <c r="AE13" s="17"/>
      <c r="AF13" s="17">
        <v>0.34062311433148701</v>
      </c>
      <c r="AG13" s="17">
        <v>0.368259736939611</v>
      </c>
      <c r="AH13" s="17"/>
      <c r="AI13" s="17">
        <v>0.30913859930710402</v>
      </c>
      <c r="AJ13" s="17">
        <v>0.28761651993506898</v>
      </c>
      <c r="AK13" s="17">
        <v>0.35364832553604297</v>
      </c>
      <c r="AL13" s="17">
        <v>0.42795237985083501</v>
      </c>
      <c r="AM13" s="17">
        <v>0.35007915336219297</v>
      </c>
      <c r="AN13" s="17">
        <v>0.39316538451682997</v>
      </c>
      <c r="AO13" s="17">
        <v>0.564209199157513</v>
      </c>
      <c r="AP13" s="17"/>
      <c r="AQ13" s="17">
        <v>0.40647466651423297</v>
      </c>
      <c r="AR13" s="17">
        <v>0.29574776033779299</v>
      </c>
      <c r="AS13" s="17"/>
      <c r="AT13" s="17">
        <v>0.46114865550369399</v>
      </c>
      <c r="AU13" s="17">
        <v>0.33811041771413902</v>
      </c>
      <c r="AV13" s="17">
        <v>0.28718450504077297</v>
      </c>
      <c r="AW13" s="17"/>
      <c r="AX13" s="17">
        <v>0.36439052585441101</v>
      </c>
      <c r="AY13" s="17">
        <v>0.34703510863368198</v>
      </c>
      <c r="AZ13" s="17"/>
      <c r="BA13" s="17">
        <v>0.33506230667096198</v>
      </c>
      <c r="BB13" s="17">
        <v>0.391356685266736</v>
      </c>
      <c r="BC13" s="17">
        <v>0.39902280891006803</v>
      </c>
      <c r="BD13" s="17">
        <v>0.41784325932551297</v>
      </c>
      <c r="BE13" s="17">
        <v>0.19441411375180501</v>
      </c>
      <c r="BF13" s="17"/>
      <c r="BG13" s="17">
        <v>0.37822427487566601</v>
      </c>
      <c r="BH13" s="17">
        <v>0.25100474499168801</v>
      </c>
    </row>
    <row r="14" spans="2:60" x14ac:dyDescent="0.35">
      <c r="B14" s="18" t="s">
        <v>366</v>
      </c>
      <c r="C14" s="17">
        <v>0.33393598454099499</v>
      </c>
      <c r="D14" s="17">
        <v>0.306174444231818</v>
      </c>
      <c r="E14" s="17">
        <v>0.35897184145440802</v>
      </c>
      <c r="F14" s="17"/>
      <c r="G14" s="17">
        <v>0.27309552621965799</v>
      </c>
      <c r="H14" s="17">
        <v>0.32739764541120903</v>
      </c>
      <c r="I14" s="17">
        <v>0.296366841548032</v>
      </c>
      <c r="J14" s="17">
        <v>0.34230666311618002</v>
      </c>
      <c r="K14" s="17">
        <v>0.33695125464248299</v>
      </c>
      <c r="L14" s="17">
        <v>0.39547200538975003</v>
      </c>
      <c r="M14" s="17"/>
      <c r="N14" s="17">
        <v>0.348261691027003</v>
      </c>
      <c r="O14" s="17">
        <v>0.37295071376155697</v>
      </c>
      <c r="P14" s="17">
        <v>0.32767707930312201</v>
      </c>
      <c r="Q14" s="17">
        <v>0.29935676278550899</v>
      </c>
      <c r="R14" s="17">
        <v>0.28951230723219701</v>
      </c>
      <c r="S14" s="17"/>
      <c r="T14" s="17">
        <v>0.34754239896950001</v>
      </c>
      <c r="U14" s="17">
        <v>0.31455039196583001</v>
      </c>
      <c r="V14" s="17">
        <v>0.33171143640830197</v>
      </c>
      <c r="W14" s="17">
        <v>0.34467342938611201</v>
      </c>
      <c r="X14" s="17"/>
      <c r="Y14" s="17">
        <v>0.29809560768303001</v>
      </c>
      <c r="Z14" s="17">
        <v>0.35094147150843902</v>
      </c>
      <c r="AA14" s="17">
        <v>0.40532861268058801</v>
      </c>
      <c r="AB14" s="17">
        <v>0.32322282695610899</v>
      </c>
      <c r="AC14" s="17">
        <v>0.578962825908513</v>
      </c>
      <c r="AD14" s="17">
        <v>0.34132948176386302</v>
      </c>
      <c r="AE14" s="17"/>
      <c r="AF14" s="17">
        <v>0.34769693037779897</v>
      </c>
      <c r="AG14" s="17">
        <v>0.31586964434978598</v>
      </c>
      <c r="AH14" s="17"/>
      <c r="AI14" s="17">
        <v>0.251162346060741</v>
      </c>
      <c r="AJ14" s="17">
        <v>0.37375600859671099</v>
      </c>
      <c r="AK14" s="17">
        <v>0.33258574280202102</v>
      </c>
      <c r="AL14" s="17">
        <v>0.37462475850376598</v>
      </c>
      <c r="AM14" s="17">
        <v>0.302455980803717</v>
      </c>
      <c r="AN14" s="17">
        <v>0.31030902695912199</v>
      </c>
      <c r="AO14" s="17">
        <v>0.38698851468629503</v>
      </c>
      <c r="AP14" s="17"/>
      <c r="AQ14" s="17">
        <v>0.38624160850175498</v>
      </c>
      <c r="AR14" s="17">
        <v>0.295152358081051</v>
      </c>
      <c r="AS14" s="17"/>
      <c r="AT14" s="17">
        <v>0.38054671406662099</v>
      </c>
      <c r="AU14" s="17">
        <v>0.36855007509834797</v>
      </c>
      <c r="AV14" s="17">
        <v>0.26658160929248498</v>
      </c>
      <c r="AW14" s="17"/>
      <c r="AX14" s="17">
        <v>0.32886990265508298</v>
      </c>
      <c r="AY14" s="17">
        <v>0.33576595846149199</v>
      </c>
      <c r="AZ14" s="17"/>
      <c r="BA14" s="17">
        <v>0.291573335966477</v>
      </c>
      <c r="BB14" s="17">
        <v>0.38893255647846298</v>
      </c>
      <c r="BC14" s="17">
        <v>0.36114505257234603</v>
      </c>
      <c r="BD14" s="17">
        <v>0.349687692530392</v>
      </c>
      <c r="BE14" s="17">
        <v>0.182800390760258</v>
      </c>
      <c r="BF14" s="17"/>
      <c r="BG14" s="17">
        <v>0.36622049763687198</v>
      </c>
      <c r="BH14" s="17">
        <v>0.22506997796582201</v>
      </c>
    </row>
    <row r="15" spans="2:60" x14ac:dyDescent="0.35">
      <c r="B15" s="18" t="s">
        <v>367</v>
      </c>
      <c r="C15" s="17">
        <v>0.29960145395076998</v>
      </c>
      <c r="D15" s="17">
        <v>0.21615615765173099</v>
      </c>
      <c r="E15" s="17">
        <v>0.37720520952880399</v>
      </c>
      <c r="F15" s="17"/>
      <c r="G15" s="17">
        <v>0.33082631850576499</v>
      </c>
      <c r="H15" s="17">
        <v>0.32255143247088403</v>
      </c>
      <c r="I15" s="17">
        <v>0.27353431128329098</v>
      </c>
      <c r="J15" s="17">
        <v>0.28867653744160598</v>
      </c>
      <c r="K15" s="17">
        <v>0.28834514931006</v>
      </c>
      <c r="L15" s="17">
        <v>0.29962970114124798</v>
      </c>
      <c r="M15" s="17"/>
      <c r="N15" s="17">
        <v>0.33637588068408403</v>
      </c>
      <c r="O15" s="17">
        <v>0.358557095429273</v>
      </c>
      <c r="P15" s="17">
        <v>0.30113695103816901</v>
      </c>
      <c r="Q15" s="17">
        <v>0.25275582408633301</v>
      </c>
      <c r="R15" s="17">
        <v>0.16773306904374399</v>
      </c>
      <c r="S15" s="17"/>
      <c r="T15" s="17">
        <v>0.24467337193198599</v>
      </c>
      <c r="U15" s="17">
        <v>0.37573869233092999</v>
      </c>
      <c r="V15" s="17">
        <v>0.27902404056507202</v>
      </c>
      <c r="W15" s="17">
        <v>0.30520053288860299</v>
      </c>
      <c r="X15" s="17"/>
      <c r="Y15" s="17">
        <v>0.25426866624865202</v>
      </c>
      <c r="Z15" s="17">
        <v>0.29269912405513199</v>
      </c>
      <c r="AA15" s="17">
        <v>0.27670272113702099</v>
      </c>
      <c r="AB15" s="17">
        <v>0.32212504394815</v>
      </c>
      <c r="AC15" s="17">
        <v>0.38324912468010103</v>
      </c>
      <c r="AD15" s="17">
        <v>0.43477878390713198</v>
      </c>
      <c r="AE15" s="17"/>
      <c r="AF15" s="17">
        <v>0.31293039088713698</v>
      </c>
      <c r="AG15" s="17">
        <v>0.27919790918396897</v>
      </c>
      <c r="AH15" s="17"/>
      <c r="AI15" s="17">
        <v>0.33861273880095599</v>
      </c>
      <c r="AJ15" s="17">
        <v>0.31481698419716803</v>
      </c>
      <c r="AK15" s="17">
        <v>0.32654816399168002</v>
      </c>
      <c r="AL15" s="17">
        <v>0.326011805003039</v>
      </c>
      <c r="AM15" s="17">
        <v>0.29253679730802701</v>
      </c>
      <c r="AN15" s="17">
        <v>0.18195215392102901</v>
      </c>
      <c r="AO15" s="17">
        <v>0.22669634262480201</v>
      </c>
      <c r="AP15" s="17"/>
      <c r="AQ15" s="17">
        <v>0.29428783992463498</v>
      </c>
      <c r="AR15" s="17">
        <v>0.30476213892950399</v>
      </c>
      <c r="AS15" s="17"/>
      <c r="AT15" s="17">
        <v>0.33727789777343498</v>
      </c>
      <c r="AU15" s="17">
        <v>0.30596160812769302</v>
      </c>
      <c r="AV15" s="17">
        <v>0.26151076176497101</v>
      </c>
      <c r="AW15" s="17"/>
      <c r="AX15" s="17">
        <v>0.33460195948711602</v>
      </c>
      <c r="AY15" s="17">
        <v>0.28695854493782302</v>
      </c>
      <c r="AZ15" s="17"/>
      <c r="BA15" s="17">
        <v>0.276455823693812</v>
      </c>
      <c r="BB15" s="17">
        <v>0.32787552010773202</v>
      </c>
      <c r="BC15" s="17">
        <v>0.30167887102952701</v>
      </c>
      <c r="BD15" s="17">
        <v>0.28789285069909198</v>
      </c>
      <c r="BE15" s="17">
        <v>0.27594379570097399</v>
      </c>
      <c r="BF15" s="17"/>
      <c r="BG15" s="17">
        <v>0.31588028057696799</v>
      </c>
      <c r="BH15" s="17">
        <v>0.27897027894391502</v>
      </c>
    </row>
    <row r="16" spans="2:60" x14ac:dyDescent="0.35">
      <c r="B16" s="18" t="s">
        <v>368</v>
      </c>
      <c r="C16" s="17">
        <v>0.299338707661296</v>
      </c>
      <c r="D16" s="17">
        <v>0.23486673809613701</v>
      </c>
      <c r="E16" s="17">
        <v>0.36127735187357102</v>
      </c>
      <c r="F16" s="17"/>
      <c r="G16" s="17">
        <v>0.26930192706203698</v>
      </c>
      <c r="H16" s="17">
        <v>0.26170455144758098</v>
      </c>
      <c r="I16" s="17">
        <v>0.34576090995046899</v>
      </c>
      <c r="J16" s="17">
        <v>0.31443524820317997</v>
      </c>
      <c r="K16" s="17">
        <v>0.26864837817322601</v>
      </c>
      <c r="L16" s="17">
        <v>0.32503836452634099</v>
      </c>
      <c r="M16" s="17"/>
      <c r="N16" s="17">
        <v>0.34359944908636197</v>
      </c>
      <c r="O16" s="17">
        <v>0.35779676813024303</v>
      </c>
      <c r="P16" s="17">
        <v>0.27693827250274</v>
      </c>
      <c r="Q16" s="17">
        <v>0.19152456040733101</v>
      </c>
      <c r="R16" s="17">
        <v>0.31721542175738499</v>
      </c>
      <c r="S16" s="17"/>
      <c r="T16" s="17">
        <v>0.333620881023317</v>
      </c>
      <c r="U16" s="17">
        <v>0.27150356579633</v>
      </c>
      <c r="V16" s="17">
        <v>0.29005677930734097</v>
      </c>
      <c r="W16" s="17">
        <v>0.31398980135228299</v>
      </c>
      <c r="X16" s="17"/>
      <c r="Y16" s="17">
        <v>0.27740559848238899</v>
      </c>
      <c r="Z16" s="17">
        <v>0.31633530616964201</v>
      </c>
      <c r="AA16" s="17">
        <v>0.33854155548843301</v>
      </c>
      <c r="AB16" s="17">
        <v>0.27571165634969702</v>
      </c>
      <c r="AC16" s="17">
        <v>0.45090395374561398</v>
      </c>
      <c r="AD16" s="17">
        <v>0.29610911542228602</v>
      </c>
      <c r="AE16" s="17"/>
      <c r="AF16" s="17">
        <v>0.30648976463179201</v>
      </c>
      <c r="AG16" s="17">
        <v>0.28757139633814499</v>
      </c>
      <c r="AH16" s="17"/>
      <c r="AI16" s="17">
        <v>0.31490714752763199</v>
      </c>
      <c r="AJ16" s="17">
        <v>0.299450202312116</v>
      </c>
      <c r="AK16" s="17">
        <v>0.329221116917017</v>
      </c>
      <c r="AL16" s="17">
        <v>0.330886611119597</v>
      </c>
      <c r="AM16" s="17">
        <v>0.259761413870501</v>
      </c>
      <c r="AN16" s="17">
        <v>0.30264481364034401</v>
      </c>
      <c r="AO16" s="17">
        <v>0.26213882759825902</v>
      </c>
      <c r="AP16" s="17"/>
      <c r="AQ16" s="17">
        <v>0.32720563498987099</v>
      </c>
      <c r="AR16" s="17">
        <v>0.26121455525714898</v>
      </c>
      <c r="AS16" s="17"/>
      <c r="AT16" s="17">
        <v>0.34868926428372998</v>
      </c>
      <c r="AU16" s="17">
        <v>0.31143696660346198</v>
      </c>
      <c r="AV16" s="17">
        <v>0.23756694160248901</v>
      </c>
      <c r="AW16" s="17"/>
      <c r="AX16" s="17">
        <v>0.31248904972237102</v>
      </c>
      <c r="AY16" s="17">
        <v>0.29458853118185502</v>
      </c>
      <c r="AZ16" s="17"/>
      <c r="BA16" s="17">
        <v>0.27160106936393402</v>
      </c>
      <c r="BB16" s="17">
        <v>0.36145361213300298</v>
      </c>
      <c r="BC16" s="17">
        <v>0.31434484818750102</v>
      </c>
      <c r="BD16" s="17">
        <v>0.25652732731955102</v>
      </c>
      <c r="BE16" s="17">
        <v>0.18453299370183199</v>
      </c>
      <c r="BF16" s="17"/>
      <c r="BG16" s="17">
        <v>0.340492718776359</v>
      </c>
      <c r="BH16" s="17">
        <v>0.202767878746305</v>
      </c>
    </row>
    <row r="17" spans="2:60" ht="29" x14ac:dyDescent="0.35">
      <c r="B17" s="18" t="s">
        <v>369</v>
      </c>
      <c r="C17" s="17">
        <v>0.22219378745048601</v>
      </c>
      <c r="D17" s="17">
        <v>0.24863803878031801</v>
      </c>
      <c r="E17" s="17">
        <v>0.19667209877236999</v>
      </c>
      <c r="F17" s="17"/>
      <c r="G17" s="17">
        <v>0.232871781350141</v>
      </c>
      <c r="H17" s="17">
        <v>0.21383120457029001</v>
      </c>
      <c r="I17" s="17">
        <v>0.20851921463600101</v>
      </c>
      <c r="J17" s="17">
        <v>0.23776514671178101</v>
      </c>
      <c r="K17" s="17">
        <v>0.19014949647820201</v>
      </c>
      <c r="L17" s="17">
        <v>0.247404876307774</v>
      </c>
      <c r="M17" s="17"/>
      <c r="N17" s="17">
        <v>0.244446662230274</v>
      </c>
      <c r="O17" s="17">
        <v>0.21640451834243801</v>
      </c>
      <c r="P17" s="17">
        <v>0.213744109608133</v>
      </c>
      <c r="Q17" s="17">
        <v>0.22376596360937201</v>
      </c>
      <c r="R17" s="17">
        <v>0.21828829952062501</v>
      </c>
      <c r="S17" s="17"/>
      <c r="T17" s="17">
        <v>0.26381725573475701</v>
      </c>
      <c r="U17" s="17">
        <v>0.21316967169371101</v>
      </c>
      <c r="V17" s="17">
        <v>0.17256268428896099</v>
      </c>
      <c r="W17" s="17">
        <v>0.279579282694985</v>
      </c>
      <c r="X17" s="17"/>
      <c r="Y17" s="17">
        <v>0.27982135811986802</v>
      </c>
      <c r="Z17" s="17">
        <v>0.20402953059711201</v>
      </c>
      <c r="AA17" s="17">
        <v>0.111807285971179</v>
      </c>
      <c r="AB17" s="17">
        <v>0.166410630428802</v>
      </c>
      <c r="AC17" s="17">
        <v>0.211418340348037</v>
      </c>
      <c r="AD17" s="17">
        <v>0.205074385621593</v>
      </c>
      <c r="AE17" s="17"/>
      <c r="AF17" s="17">
        <v>0.19169683011038899</v>
      </c>
      <c r="AG17" s="17">
        <v>0.263934611960498</v>
      </c>
      <c r="AH17" s="17"/>
      <c r="AI17" s="17">
        <v>0.20983693281389401</v>
      </c>
      <c r="AJ17" s="17">
        <v>0.173173642680754</v>
      </c>
      <c r="AK17" s="17">
        <v>0.27946427181496902</v>
      </c>
      <c r="AL17" s="17">
        <v>0.19431893758211999</v>
      </c>
      <c r="AM17" s="17">
        <v>0.22632827421262899</v>
      </c>
      <c r="AN17" s="17">
        <v>0.24396807448969399</v>
      </c>
      <c r="AO17" s="17">
        <v>0.27393071820592801</v>
      </c>
      <c r="AP17" s="17"/>
      <c r="AQ17" s="17">
        <v>0.25974360895855902</v>
      </c>
      <c r="AR17" s="17">
        <v>0.18997394310142701</v>
      </c>
      <c r="AS17" s="17"/>
      <c r="AT17" s="17">
        <v>0.27584527064296099</v>
      </c>
      <c r="AU17" s="17">
        <v>0.20854990089459599</v>
      </c>
      <c r="AV17" s="17">
        <v>0.21159134596729401</v>
      </c>
      <c r="AW17" s="17"/>
      <c r="AX17" s="17">
        <v>0.22251439085754199</v>
      </c>
      <c r="AY17" s="17">
        <v>0.222077978845937</v>
      </c>
      <c r="AZ17" s="17"/>
      <c r="BA17" s="17">
        <v>0.20917771313695699</v>
      </c>
      <c r="BB17" s="17">
        <v>0.26673399696558803</v>
      </c>
      <c r="BC17" s="17">
        <v>0.240727436550428</v>
      </c>
      <c r="BD17" s="17">
        <v>0.22723405508407599</v>
      </c>
      <c r="BE17" s="17">
        <v>0.118406419362537</v>
      </c>
      <c r="BF17" s="17"/>
      <c r="BG17" s="17">
        <v>0.25330720802721302</v>
      </c>
      <c r="BH17" s="17">
        <v>0.145970525137601</v>
      </c>
    </row>
    <row r="18" spans="2:60" x14ac:dyDescent="0.35">
      <c r="B18" s="18" t="s">
        <v>370</v>
      </c>
      <c r="C18" s="17">
        <v>0.22076053802662901</v>
      </c>
      <c r="D18" s="17">
        <v>0.18307661041598799</v>
      </c>
      <c r="E18" s="17">
        <v>0.25269501477422102</v>
      </c>
      <c r="F18" s="17"/>
      <c r="G18" s="17">
        <v>0.14134849323398299</v>
      </c>
      <c r="H18" s="17">
        <v>0.17706883298225401</v>
      </c>
      <c r="I18" s="17">
        <v>0.22075123885650799</v>
      </c>
      <c r="J18" s="17">
        <v>0.198084159579867</v>
      </c>
      <c r="K18" s="17">
        <v>0.243256574684207</v>
      </c>
      <c r="L18" s="17">
        <v>0.30328127705295299</v>
      </c>
      <c r="M18" s="17"/>
      <c r="N18" s="17">
        <v>0.190133354742858</v>
      </c>
      <c r="O18" s="17">
        <v>0.22585571313673999</v>
      </c>
      <c r="P18" s="17">
        <v>0.21269257603773101</v>
      </c>
      <c r="Q18" s="17">
        <v>0.23922132784453601</v>
      </c>
      <c r="R18" s="17">
        <v>0.271929366460054</v>
      </c>
      <c r="S18" s="17"/>
      <c r="T18" s="17">
        <v>0.235018887502045</v>
      </c>
      <c r="U18" s="17">
        <v>0.224077582667944</v>
      </c>
      <c r="V18" s="17">
        <v>0.217066509774723</v>
      </c>
      <c r="W18" s="17">
        <v>0.21364165776854299</v>
      </c>
      <c r="X18" s="17"/>
      <c r="Y18" s="17">
        <v>0.22867055996591401</v>
      </c>
      <c r="Z18" s="17">
        <v>0.21714252738689399</v>
      </c>
      <c r="AA18" s="17">
        <v>0.150517237005587</v>
      </c>
      <c r="AB18" s="17">
        <v>0.20934419040970501</v>
      </c>
      <c r="AC18" s="17">
        <v>0.42923254841163799</v>
      </c>
      <c r="AD18" s="17">
        <v>0.22642033243026399</v>
      </c>
      <c r="AE18" s="17"/>
      <c r="AF18" s="17">
        <v>0.23008086086935101</v>
      </c>
      <c r="AG18" s="17">
        <v>0.207508463538188</v>
      </c>
      <c r="AH18" s="17"/>
      <c r="AI18" s="17">
        <v>0.18115156073178201</v>
      </c>
      <c r="AJ18" s="17">
        <v>0.17302590239568399</v>
      </c>
      <c r="AK18" s="17">
        <v>0.205697104078579</v>
      </c>
      <c r="AL18" s="17">
        <v>0.20497935959135</v>
      </c>
      <c r="AM18" s="17">
        <v>0.26747542403020402</v>
      </c>
      <c r="AN18" s="17">
        <v>0.27150869245792503</v>
      </c>
      <c r="AO18" s="17">
        <v>0.32048551354978799</v>
      </c>
      <c r="AP18" s="17"/>
      <c r="AQ18" s="17">
        <v>0.31011507007293798</v>
      </c>
      <c r="AR18" s="17">
        <v>0.13160769016867499</v>
      </c>
      <c r="AS18" s="17"/>
      <c r="AT18" s="17">
        <v>0.36032935989385501</v>
      </c>
      <c r="AU18" s="17">
        <v>0.21078263245275999</v>
      </c>
      <c r="AV18" s="17">
        <v>0.14557706968006501</v>
      </c>
      <c r="AW18" s="17"/>
      <c r="AX18" s="17">
        <v>0.232303689812423</v>
      </c>
      <c r="AY18" s="17">
        <v>0.216590912030831</v>
      </c>
      <c r="AZ18" s="17"/>
      <c r="BA18" s="17">
        <v>0.21451254923622701</v>
      </c>
      <c r="BB18" s="17">
        <v>0.28260973326963201</v>
      </c>
      <c r="BC18" s="17">
        <v>0.25394042389499899</v>
      </c>
      <c r="BD18" s="17">
        <v>0.24842883620714501</v>
      </c>
      <c r="BE18" s="17">
        <v>4.87031874590328E-2</v>
      </c>
      <c r="BF18" s="17"/>
      <c r="BG18" s="17">
        <v>0.26672395231760598</v>
      </c>
      <c r="BH18" s="17">
        <v>9.92901442700099E-2</v>
      </c>
    </row>
    <row r="19" spans="2:60" ht="29" x14ac:dyDescent="0.35">
      <c r="B19" s="18" t="s">
        <v>371</v>
      </c>
      <c r="C19" s="17">
        <v>0.21366927263333599</v>
      </c>
      <c r="D19" s="17">
        <v>0.19694850213801099</v>
      </c>
      <c r="E19" s="17">
        <v>0.22829638993002499</v>
      </c>
      <c r="F19" s="17"/>
      <c r="G19" s="17">
        <v>0.25058306900515098</v>
      </c>
      <c r="H19" s="17">
        <v>0.24615155564656199</v>
      </c>
      <c r="I19" s="17">
        <v>0.25019941662443601</v>
      </c>
      <c r="J19" s="17">
        <v>0.20330398286822501</v>
      </c>
      <c r="K19" s="17">
        <v>0.160597549650113</v>
      </c>
      <c r="L19" s="17">
        <v>0.18556240090266399</v>
      </c>
      <c r="M19" s="17"/>
      <c r="N19" s="17">
        <v>0.16480242518576799</v>
      </c>
      <c r="O19" s="17">
        <v>0.20403791769457899</v>
      </c>
      <c r="P19" s="17">
        <v>0.205160633095509</v>
      </c>
      <c r="Q19" s="17">
        <v>0.25980503858419801</v>
      </c>
      <c r="R19" s="17">
        <v>0.30499970047566699</v>
      </c>
      <c r="S19" s="17"/>
      <c r="T19" s="17">
        <v>0.221476060724076</v>
      </c>
      <c r="U19" s="17">
        <v>0.182738319983652</v>
      </c>
      <c r="V19" s="17">
        <v>0.220337051752239</v>
      </c>
      <c r="W19" s="17">
        <v>0.224389823780347</v>
      </c>
      <c r="X19" s="17"/>
      <c r="Y19" s="17">
        <v>0.22205918952242201</v>
      </c>
      <c r="Z19" s="17">
        <v>0.22274111202253599</v>
      </c>
      <c r="AA19" s="17">
        <v>0.20940766775744599</v>
      </c>
      <c r="AB19" s="17">
        <v>0.17632140468513099</v>
      </c>
      <c r="AC19" s="17">
        <v>0.32552762844955402</v>
      </c>
      <c r="AD19" s="17">
        <v>0.18089015215941401</v>
      </c>
      <c r="AE19" s="17"/>
      <c r="AF19" s="17">
        <v>0.203744127801435</v>
      </c>
      <c r="AG19" s="17">
        <v>0.22931253697684301</v>
      </c>
      <c r="AH19" s="17"/>
      <c r="AI19" s="17">
        <v>0.12594073686108201</v>
      </c>
      <c r="AJ19" s="17">
        <v>0.16225315601434701</v>
      </c>
      <c r="AK19" s="17">
        <v>0.21751938271111401</v>
      </c>
      <c r="AL19" s="17">
        <v>0.20727704935091501</v>
      </c>
      <c r="AM19" s="17">
        <v>0.23352560962609101</v>
      </c>
      <c r="AN19" s="17">
        <v>0.34519950163519297</v>
      </c>
      <c r="AO19" s="17">
        <v>0.26302375376243098</v>
      </c>
      <c r="AP19" s="17"/>
      <c r="AQ19" s="17">
        <v>0.249727995804712</v>
      </c>
      <c r="AR19" s="17">
        <v>0.176025839066274</v>
      </c>
      <c r="AS19" s="17"/>
      <c r="AT19" s="17">
        <v>0.29719491812098098</v>
      </c>
      <c r="AU19" s="17">
        <v>0.189451520733703</v>
      </c>
      <c r="AV19" s="17">
        <v>0.20423106559600801</v>
      </c>
      <c r="AW19" s="17"/>
      <c r="AX19" s="17">
        <v>0.19978121489780801</v>
      </c>
      <c r="AY19" s="17">
        <v>0.218685927325209</v>
      </c>
      <c r="AZ19" s="17"/>
      <c r="BA19" s="17">
        <v>0.18494471012347999</v>
      </c>
      <c r="BB19" s="17">
        <v>0.245337832643066</v>
      </c>
      <c r="BC19" s="17">
        <v>0.230254392428591</v>
      </c>
      <c r="BD19" s="17">
        <v>0.29220857368538</v>
      </c>
      <c r="BE19" s="17">
        <v>0.142921709445616</v>
      </c>
      <c r="BF19" s="17"/>
      <c r="BG19" s="17">
        <v>0.23124926306456001</v>
      </c>
      <c r="BH19" s="17">
        <v>0.180733418663131</v>
      </c>
    </row>
    <row r="20" spans="2:60" ht="29" x14ac:dyDescent="0.35">
      <c r="B20" s="18" t="s">
        <v>372</v>
      </c>
      <c r="C20" s="17">
        <v>0.15278972602379501</v>
      </c>
      <c r="D20" s="17">
        <v>0.130964616982646</v>
      </c>
      <c r="E20" s="17">
        <v>0.170948288718028</v>
      </c>
      <c r="F20" s="17"/>
      <c r="G20" s="17">
        <v>0.20117216082869299</v>
      </c>
      <c r="H20" s="17">
        <v>0.19729985546950399</v>
      </c>
      <c r="I20" s="17">
        <v>0.15356294528735101</v>
      </c>
      <c r="J20" s="17">
        <v>0.113898224120093</v>
      </c>
      <c r="K20" s="17">
        <v>0.131061768656619</v>
      </c>
      <c r="L20" s="17">
        <v>0.132789802571775</v>
      </c>
      <c r="M20" s="17"/>
      <c r="N20" s="17">
        <v>0.154162861370535</v>
      </c>
      <c r="O20" s="17">
        <v>0.160132686849633</v>
      </c>
      <c r="P20" s="17">
        <v>0.15508501332767899</v>
      </c>
      <c r="Q20" s="17">
        <v>0.155269609093039</v>
      </c>
      <c r="R20" s="17">
        <v>0.14135323797839999</v>
      </c>
      <c r="S20" s="17"/>
      <c r="T20" s="17">
        <v>0.14460627548796101</v>
      </c>
      <c r="U20" s="17">
        <v>0.15192717478107701</v>
      </c>
      <c r="V20" s="17">
        <v>0.15024972469090001</v>
      </c>
      <c r="W20" s="17">
        <v>0.163396574852784</v>
      </c>
      <c r="X20" s="17"/>
      <c r="Y20" s="17">
        <v>0.152623123957809</v>
      </c>
      <c r="Z20" s="17">
        <v>0.14697229873776299</v>
      </c>
      <c r="AA20" s="17">
        <v>0.23040284548714199</v>
      </c>
      <c r="AB20" s="17">
        <v>0.12607957109815801</v>
      </c>
      <c r="AC20" s="17">
        <v>0.171427914488267</v>
      </c>
      <c r="AD20" s="17">
        <v>0.168330851263605</v>
      </c>
      <c r="AE20" s="17"/>
      <c r="AF20" s="17">
        <v>0.14157622492312</v>
      </c>
      <c r="AG20" s="17">
        <v>0.167311354077602</v>
      </c>
      <c r="AH20" s="17"/>
      <c r="AI20" s="17">
        <v>0.14359122815187</v>
      </c>
      <c r="AJ20" s="17">
        <v>0.15728830578188599</v>
      </c>
      <c r="AK20" s="17">
        <v>0.15671260876309601</v>
      </c>
      <c r="AL20" s="17">
        <v>0.109018061925525</v>
      </c>
      <c r="AM20" s="17">
        <v>0.16921244408258099</v>
      </c>
      <c r="AN20" s="17">
        <v>0.178307779124564</v>
      </c>
      <c r="AO20" s="17">
        <v>5.6891767280171E-2</v>
      </c>
      <c r="AP20" s="17"/>
      <c r="AQ20" s="17">
        <v>0.15814367606407301</v>
      </c>
      <c r="AR20" s="17">
        <v>0.145222092792233</v>
      </c>
      <c r="AS20" s="17"/>
      <c r="AT20" s="17">
        <v>0.183044161789714</v>
      </c>
      <c r="AU20" s="17">
        <v>0.14398627897326599</v>
      </c>
      <c r="AV20" s="17">
        <v>0.146009830763356</v>
      </c>
      <c r="AW20" s="17"/>
      <c r="AX20" s="17">
        <v>0.14723994386505401</v>
      </c>
      <c r="AY20" s="17">
        <v>0.15479442252172901</v>
      </c>
      <c r="AZ20" s="17"/>
      <c r="BA20" s="17">
        <v>0.20018550250852499</v>
      </c>
      <c r="BB20" s="17">
        <v>0.18584498984200501</v>
      </c>
      <c r="BC20" s="17">
        <v>0.15770560974314801</v>
      </c>
      <c r="BD20" s="17">
        <v>0.124664246763784</v>
      </c>
      <c r="BE20" s="17">
        <v>6.3163273423714E-2</v>
      </c>
      <c r="BF20" s="17"/>
      <c r="BG20" s="17">
        <v>0.18919035934874301</v>
      </c>
      <c r="BH20" s="17">
        <v>7.8740376823742894E-2</v>
      </c>
    </row>
    <row r="21" spans="2:60" x14ac:dyDescent="0.35">
      <c r="B21" s="18" t="s">
        <v>373</v>
      </c>
      <c r="C21" s="17">
        <v>0.14274244838653</v>
      </c>
      <c r="D21" s="17">
        <v>0.13835133253203299</v>
      </c>
      <c r="E21" s="17">
        <v>0.14677983076488299</v>
      </c>
      <c r="F21" s="17"/>
      <c r="G21" s="17">
        <v>0.15552268811442299</v>
      </c>
      <c r="H21" s="17">
        <v>0.12012583557565699</v>
      </c>
      <c r="I21" s="17">
        <v>0.15890432661349199</v>
      </c>
      <c r="J21" s="17">
        <v>0.12806240262980001</v>
      </c>
      <c r="K21" s="17">
        <v>0.14028008440102599</v>
      </c>
      <c r="L21" s="17">
        <v>0.15498577618517301</v>
      </c>
      <c r="M21" s="17"/>
      <c r="N21" s="17">
        <v>0.124058876636191</v>
      </c>
      <c r="O21" s="17">
        <v>0.12977585144708301</v>
      </c>
      <c r="P21" s="17">
        <v>0.152931960784641</v>
      </c>
      <c r="Q21" s="17">
        <v>0.16047199977980101</v>
      </c>
      <c r="R21" s="17">
        <v>0.165187317047399</v>
      </c>
      <c r="S21" s="17"/>
      <c r="T21" s="17">
        <v>0.16057706919401499</v>
      </c>
      <c r="U21" s="17">
        <v>0.127770966382978</v>
      </c>
      <c r="V21" s="17">
        <v>0.11715625226724601</v>
      </c>
      <c r="W21" s="17">
        <v>0.183868990394499</v>
      </c>
      <c r="X21" s="17"/>
      <c r="Y21" s="17">
        <v>0.121330255006564</v>
      </c>
      <c r="Z21" s="17">
        <v>0.13822940517394799</v>
      </c>
      <c r="AA21" s="17">
        <v>0.140786871211144</v>
      </c>
      <c r="AB21" s="17">
        <v>0.16996865307224501</v>
      </c>
      <c r="AC21" s="17">
        <v>0.21062986533101899</v>
      </c>
      <c r="AD21" s="17">
        <v>0.192161344662481</v>
      </c>
      <c r="AE21" s="17"/>
      <c r="AF21" s="17">
        <v>0.13567029341723999</v>
      </c>
      <c r="AG21" s="17">
        <v>0.15424100062328899</v>
      </c>
      <c r="AH21" s="17"/>
      <c r="AI21" s="17">
        <v>0.13300442224832401</v>
      </c>
      <c r="AJ21" s="17">
        <v>0.11553447630600799</v>
      </c>
      <c r="AK21" s="17">
        <v>0.15145428295475599</v>
      </c>
      <c r="AL21" s="17">
        <v>0.102962163769732</v>
      </c>
      <c r="AM21" s="17">
        <v>0.17345375288332801</v>
      </c>
      <c r="AN21" s="17">
        <v>0.13753581253217201</v>
      </c>
      <c r="AO21" s="17">
        <v>0.24314554403163099</v>
      </c>
      <c r="AP21" s="17"/>
      <c r="AQ21" s="17">
        <v>0.178552032890229</v>
      </c>
      <c r="AR21" s="17">
        <v>0.103906059307643</v>
      </c>
      <c r="AS21" s="17"/>
      <c r="AT21" s="17">
        <v>0.20012913373125801</v>
      </c>
      <c r="AU21" s="17">
        <v>0.14393274199974901</v>
      </c>
      <c r="AV21" s="17">
        <v>0.10893042162661599</v>
      </c>
      <c r="AW21" s="17"/>
      <c r="AX21" s="17">
        <v>0.123850947820571</v>
      </c>
      <c r="AY21" s="17">
        <v>0.14956645047202699</v>
      </c>
      <c r="AZ21" s="17"/>
      <c r="BA21" s="17">
        <v>0.149661249600234</v>
      </c>
      <c r="BB21" s="17">
        <v>0.156609068748466</v>
      </c>
      <c r="BC21" s="17">
        <v>0.17117152166327901</v>
      </c>
      <c r="BD21" s="17">
        <v>8.57041665320874E-2</v>
      </c>
      <c r="BE21" s="17">
        <v>7.6554278231350498E-2</v>
      </c>
      <c r="BF21" s="17"/>
      <c r="BG21" s="17">
        <v>0.15498827436981799</v>
      </c>
      <c r="BH21" s="17">
        <v>7.8871782303540999E-2</v>
      </c>
    </row>
    <row r="22" spans="2:60" ht="29" x14ac:dyDescent="0.35">
      <c r="B22" s="18" t="s">
        <v>374</v>
      </c>
      <c r="C22" s="17">
        <v>0.13066537279361101</v>
      </c>
      <c r="D22" s="17">
        <v>0.14762587154408099</v>
      </c>
      <c r="E22" s="17">
        <v>0.112938033429097</v>
      </c>
      <c r="F22" s="17"/>
      <c r="G22" s="17">
        <v>0.127886038413313</v>
      </c>
      <c r="H22" s="17">
        <v>0.14554610667378201</v>
      </c>
      <c r="I22" s="17">
        <v>0.15244683226913699</v>
      </c>
      <c r="J22" s="17">
        <v>0.151501689899148</v>
      </c>
      <c r="K22" s="17">
        <v>0.10967142271744</v>
      </c>
      <c r="L22" s="17">
        <v>0.10323380601097901</v>
      </c>
      <c r="M22" s="17"/>
      <c r="N22" s="17">
        <v>0.19060783137006801</v>
      </c>
      <c r="O22" s="17">
        <v>0.150246503285448</v>
      </c>
      <c r="P22" s="17">
        <v>0.101891905087705</v>
      </c>
      <c r="Q22" s="17">
        <v>0.10688370281208399</v>
      </c>
      <c r="R22" s="17">
        <v>0.119617686277672</v>
      </c>
      <c r="S22" s="17"/>
      <c r="T22" s="17">
        <v>0.197078413980873</v>
      </c>
      <c r="U22" s="17">
        <v>9.4763805791647296E-2</v>
      </c>
      <c r="V22" s="17">
        <v>0.100874016228842</v>
      </c>
      <c r="W22" s="17">
        <v>0.16220153521317399</v>
      </c>
      <c r="X22" s="17"/>
      <c r="Y22" s="17">
        <v>0.212362002869453</v>
      </c>
      <c r="Z22" s="17">
        <v>0.107741573331343</v>
      </c>
      <c r="AA22" s="17">
        <v>4.23399097993164E-2</v>
      </c>
      <c r="AB22" s="17">
        <v>7.0823076878034893E-2</v>
      </c>
      <c r="AC22" s="17">
        <v>5.0428005564069803E-2</v>
      </c>
      <c r="AD22" s="17">
        <v>6.3582287003581706E-2</v>
      </c>
      <c r="AE22" s="17"/>
      <c r="AF22" s="17">
        <v>0.120594096134336</v>
      </c>
      <c r="AG22" s="17">
        <v>0.14516836323840199</v>
      </c>
      <c r="AH22" s="17"/>
      <c r="AI22" s="17">
        <v>0.10415032625771201</v>
      </c>
      <c r="AJ22" s="17">
        <v>0.12004496735275701</v>
      </c>
      <c r="AK22" s="17">
        <v>0.152831577987595</v>
      </c>
      <c r="AL22" s="17">
        <v>0.13066506370869399</v>
      </c>
      <c r="AM22" s="17">
        <v>0.13711264678830801</v>
      </c>
      <c r="AN22" s="17">
        <v>0.12997449488874899</v>
      </c>
      <c r="AO22" s="17">
        <v>7.6625136760036905E-2</v>
      </c>
      <c r="AP22" s="17"/>
      <c r="AQ22" s="17">
        <v>0.160176224673093</v>
      </c>
      <c r="AR22" s="17">
        <v>9.7794462222235506E-2</v>
      </c>
      <c r="AS22" s="17"/>
      <c r="AT22" s="17">
        <v>0.176212401119717</v>
      </c>
      <c r="AU22" s="17">
        <v>0.12249210353182401</v>
      </c>
      <c r="AV22" s="17">
        <v>0.12440410006755501</v>
      </c>
      <c r="AW22" s="17"/>
      <c r="AX22" s="17">
        <v>0.144713201015742</v>
      </c>
      <c r="AY22" s="17">
        <v>0.12559100568604201</v>
      </c>
      <c r="AZ22" s="17"/>
      <c r="BA22" s="17">
        <v>0.16511001734785</v>
      </c>
      <c r="BB22" s="17">
        <v>0.17553379152669299</v>
      </c>
      <c r="BC22" s="17">
        <v>0.123200700344319</v>
      </c>
      <c r="BD22" s="17">
        <v>0.13843652624135899</v>
      </c>
      <c r="BE22" s="17">
        <v>4.6138669669932901E-2</v>
      </c>
      <c r="BF22" s="17"/>
      <c r="BG22" s="17">
        <v>0.17310212279253201</v>
      </c>
      <c r="BH22" s="17">
        <v>6.9516076194284598E-2</v>
      </c>
    </row>
    <row r="23" spans="2:60" x14ac:dyDescent="0.35">
      <c r="B23" s="18" t="s">
        <v>375</v>
      </c>
      <c r="C23" s="17">
        <v>6.5608633573672095E-2</v>
      </c>
      <c r="D23" s="17">
        <v>5.18071898489431E-2</v>
      </c>
      <c r="E23" s="17">
        <v>7.2638342365718395E-2</v>
      </c>
      <c r="F23" s="17"/>
      <c r="G23" s="17">
        <v>9.8201444006424304E-2</v>
      </c>
      <c r="H23" s="17">
        <v>7.6449612854360596E-2</v>
      </c>
      <c r="I23" s="17">
        <v>5.55047112904202E-2</v>
      </c>
      <c r="J23" s="17">
        <v>6.6875062107487199E-2</v>
      </c>
      <c r="K23" s="17">
        <v>4.8038074226806497E-2</v>
      </c>
      <c r="L23" s="17">
        <v>5.8385886170475097E-2</v>
      </c>
      <c r="M23" s="17"/>
      <c r="N23" s="17">
        <v>6.7899950880392204E-2</v>
      </c>
      <c r="O23" s="17">
        <v>6.2886137684754304E-2</v>
      </c>
      <c r="P23" s="17">
        <v>5.6751732340867098E-2</v>
      </c>
      <c r="Q23" s="17">
        <v>6.8721448044003E-2</v>
      </c>
      <c r="R23" s="17">
        <v>0.103247252150225</v>
      </c>
      <c r="S23" s="17"/>
      <c r="T23" s="17">
        <v>3.3664627057857499E-2</v>
      </c>
      <c r="U23" s="17">
        <v>7.1712143742441295E-2</v>
      </c>
      <c r="V23" s="17">
        <v>6.0094894811260402E-2</v>
      </c>
      <c r="W23" s="17">
        <v>9.1766356520466094E-2</v>
      </c>
      <c r="X23" s="17"/>
      <c r="Y23" s="17">
        <v>6.6761312834134098E-2</v>
      </c>
      <c r="Z23" s="17">
        <v>6.8522484403291395E-2</v>
      </c>
      <c r="AA23" s="17">
        <v>8.6814067547666907E-2</v>
      </c>
      <c r="AB23" s="17">
        <v>5.2399708428767101E-2</v>
      </c>
      <c r="AC23" s="17">
        <v>8.5539504491378496E-2</v>
      </c>
      <c r="AD23" s="17">
        <v>5.4310077562772202E-2</v>
      </c>
      <c r="AE23" s="17"/>
      <c r="AF23" s="17">
        <v>6.4982858893759404E-2</v>
      </c>
      <c r="AG23" s="17">
        <v>6.6517017299206796E-2</v>
      </c>
      <c r="AH23" s="17"/>
      <c r="AI23" s="17">
        <v>5.2488878780128298E-2</v>
      </c>
      <c r="AJ23" s="17">
        <v>4.7686159039995298E-2</v>
      </c>
      <c r="AK23" s="17">
        <v>5.48712355697486E-2</v>
      </c>
      <c r="AL23" s="17">
        <v>7.8163572349279897E-2</v>
      </c>
      <c r="AM23" s="17">
        <v>7.1125379362561997E-2</v>
      </c>
      <c r="AN23" s="17">
        <v>0.12663054440122501</v>
      </c>
      <c r="AO23" s="17">
        <v>3.1839791712271602E-2</v>
      </c>
      <c r="AP23" s="17"/>
      <c r="AQ23" s="17">
        <v>7.9423003127747901E-2</v>
      </c>
      <c r="AR23" s="17">
        <v>5.1637132304181502E-2</v>
      </c>
      <c r="AS23" s="17"/>
      <c r="AT23" s="17">
        <v>0.105235700283447</v>
      </c>
      <c r="AU23" s="17">
        <v>5.3460831724041397E-2</v>
      </c>
      <c r="AV23" s="17">
        <v>5.58484716869607E-2</v>
      </c>
      <c r="AW23" s="17"/>
      <c r="AX23" s="17">
        <v>5.1163660915972402E-2</v>
      </c>
      <c r="AY23" s="17">
        <v>7.0826457493848194E-2</v>
      </c>
      <c r="AZ23" s="17"/>
      <c r="BA23" s="17">
        <v>6.1998668566838402E-2</v>
      </c>
      <c r="BB23" s="17">
        <v>7.2113160503969806E-2</v>
      </c>
      <c r="BC23" s="17">
        <v>8.7005725345761606E-2</v>
      </c>
      <c r="BD23" s="17">
        <v>8.1663160019439102E-2</v>
      </c>
      <c r="BE23" s="17">
        <v>1.37244789472679E-2</v>
      </c>
      <c r="BF23" s="17"/>
      <c r="BG23" s="17">
        <v>6.9753641448446493E-2</v>
      </c>
      <c r="BH23" s="17">
        <v>3.0932139289015399E-2</v>
      </c>
    </row>
    <row r="24" spans="2:60" x14ac:dyDescent="0.35">
      <c r="B24" s="18" t="s">
        <v>114</v>
      </c>
      <c r="C24" s="17">
        <v>1.79114743320123E-2</v>
      </c>
      <c r="D24" s="17">
        <v>1.47997546934538E-2</v>
      </c>
      <c r="E24" s="17">
        <v>1.9263811361032401E-2</v>
      </c>
      <c r="F24" s="17"/>
      <c r="G24" s="17">
        <v>5.86599856473113E-2</v>
      </c>
      <c r="H24" s="17">
        <v>1.3098155907416399E-2</v>
      </c>
      <c r="I24" s="17">
        <v>1.8406368845677999E-2</v>
      </c>
      <c r="J24" s="17">
        <v>1.6852700634786701E-2</v>
      </c>
      <c r="K24" s="17">
        <v>1.2175906080036899E-2</v>
      </c>
      <c r="L24" s="17">
        <v>3.4361084059668198E-3</v>
      </c>
      <c r="M24" s="17"/>
      <c r="N24" s="17">
        <v>3.5505981004121098E-2</v>
      </c>
      <c r="O24" s="17">
        <v>2.1496301433842201E-2</v>
      </c>
      <c r="P24" s="17">
        <v>9.9869205512514402E-3</v>
      </c>
      <c r="Q24" s="17">
        <v>7.0089112845938698E-3</v>
      </c>
      <c r="R24" s="17">
        <v>2.4123143687468898E-3</v>
      </c>
      <c r="S24" s="17"/>
      <c r="T24" s="17">
        <v>3.03394790133341E-2</v>
      </c>
      <c r="U24" s="17">
        <v>5.6418966584066603E-3</v>
      </c>
      <c r="V24" s="17">
        <v>1.9846540614299201E-2</v>
      </c>
      <c r="W24" s="17">
        <v>1.6671049556552499E-2</v>
      </c>
      <c r="X24" s="17"/>
      <c r="Y24" s="17">
        <v>2.0171061863982001E-2</v>
      </c>
      <c r="Z24" s="17">
        <v>1.96121491411302E-2</v>
      </c>
      <c r="AA24" s="17">
        <v>2.5857295521607499E-2</v>
      </c>
      <c r="AB24" s="17">
        <v>1.35045375555262E-2</v>
      </c>
      <c r="AC24" s="17">
        <v>0</v>
      </c>
      <c r="AD24" s="17">
        <v>7.9904763059313409E-3</v>
      </c>
      <c r="AE24" s="17"/>
      <c r="AF24" s="17">
        <v>1.12472804566818E-2</v>
      </c>
      <c r="AG24" s="17">
        <v>2.4727399148360099E-2</v>
      </c>
      <c r="AH24" s="17"/>
      <c r="AI24" s="17">
        <v>0.11598246768712001</v>
      </c>
      <c r="AJ24" s="17">
        <v>1.6523324509045801E-2</v>
      </c>
      <c r="AK24" s="17">
        <v>1.6898689294403201E-2</v>
      </c>
      <c r="AL24" s="17">
        <v>1.08107621825109E-2</v>
      </c>
      <c r="AM24" s="17">
        <v>1.5797928804181999E-3</v>
      </c>
      <c r="AN24" s="17">
        <v>1.0001558932633299E-2</v>
      </c>
      <c r="AO24" s="17">
        <v>0</v>
      </c>
      <c r="AP24" s="17"/>
      <c r="AQ24" s="17">
        <v>1.06315636467841E-2</v>
      </c>
      <c r="AR24" s="17">
        <v>1.02668815682255E-2</v>
      </c>
      <c r="AS24" s="17"/>
      <c r="AT24" s="17">
        <v>5.5803982108327604E-3</v>
      </c>
      <c r="AU24" s="17">
        <v>1.7904578724141799E-2</v>
      </c>
      <c r="AV24" s="17">
        <v>9.9307012754575302E-3</v>
      </c>
      <c r="AW24" s="17"/>
      <c r="AX24" s="17">
        <v>1.40147714401907E-2</v>
      </c>
      <c r="AY24" s="17">
        <v>1.9319044290126899E-2</v>
      </c>
      <c r="AZ24" s="17"/>
      <c r="BA24" s="17">
        <v>0</v>
      </c>
      <c r="BB24" s="17">
        <v>1.1649475038120599E-3</v>
      </c>
      <c r="BC24" s="17">
        <v>1.0770624703016899E-2</v>
      </c>
      <c r="BD24" s="17">
        <v>9.4327457703061099E-3</v>
      </c>
      <c r="BE24" s="17">
        <v>1.17295816783559E-2</v>
      </c>
      <c r="BF24" s="17"/>
      <c r="BG24" s="17">
        <v>8.9318735500636104E-4</v>
      </c>
      <c r="BH24" s="17">
        <v>1.11478339678806E-2</v>
      </c>
    </row>
    <row r="25" spans="2:60" x14ac:dyDescent="0.35">
      <c r="B25" s="18" t="s">
        <v>94</v>
      </c>
      <c r="C25" s="19">
        <v>3.7787473363329202E-2</v>
      </c>
      <c r="D25" s="19">
        <v>4.8868097713783601E-2</v>
      </c>
      <c r="E25" s="19">
        <v>2.66112189309195E-2</v>
      </c>
      <c r="F25" s="19"/>
      <c r="G25" s="19">
        <v>3.2039775305534202E-2</v>
      </c>
      <c r="H25" s="19">
        <v>3.3732702140633501E-2</v>
      </c>
      <c r="I25" s="19">
        <v>4.4147733932784899E-2</v>
      </c>
      <c r="J25" s="19">
        <v>4.91369327662955E-2</v>
      </c>
      <c r="K25" s="19">
        <v>4.9406691510343402E-2</v>
      </c>
      <c r="L25" s="19">
        <v>2.18308759318523E-2</v>
      </c>
      <c r="M25" s="19"/>
      <c r="N25" s="19">
        <v>3.6603741135255503E-2</v>
      </c>
      <c r="O25" s="19">
        <v>4.46358679360866E-2</v>
      </c>
      <c r="P25" s="19">
        <v>2.7384939009810701E-2</v>
      </c>
      <c r="Q25" s="19">
        <v>4.5775828019674898E-2</v>
      </c>
      <c r="R25" s="19">
        <v>3.7874400765527401E-2</v>
      </c>
      <c r="S25" s="19"/>
      <c r="T25" s="19">
        <v>2.6800635829421899E-2</v>
      </c>
      <c r="U25" s="19">
        <v>3.85187306857337E-2</v>
      </c>
      <c r="V25" s="19">
        <v>4.2619109554824203E-2</v>
      </c>
      <c r="W25" s="19">
        <v>3.7251923952908203E-2</v>
      </c>
      <c r="X25" s="19"/>
      <c r="Y25" s="19">
        <v>4.8390841263417299E-2</v>
      </c>
      <c r="Z25" s="19">
        <v>2.83231088766931E-2</v>
      </c>
      <c r="AA25" s="19">
        <v>2.53917305883768E-2</v>
      </c>
      <c r="AB25" s="19">
        <v>3.3929735589315897E-2</v>
      </c>
      <c r="AC25" s="19">
        <v>4.4434010457192002E-2</v>
      </c>
      <c r="AD25" s="19">
        <v>4.7507923913178499E-2</v>
      </c>
      <c r="AE25" s="19"/>
      <c r="AF25" s="19">
        <v>3.6264675099738498E-2</v>
      </c>
      <c r="AG25" s="19">
        <v>3.97668895114461E-2</v>
      </c>
      <c r="AH25" s="19"/>
      <c r="AI25" s="19">
        <v>4.8151277899994502E-2</v>
      </c>
      <c r="AJ25" s="19">
        <v>4.5710566602201103E-2</v>
      </c>
      <c r="AK25" s="19">
        <v>3.5910046957650599E-2</v>
      </c>
      <c r="AL25" s="19">
        <v>4.06722747642001E-2</v>
      </c>
      <c r="AM25" s="19">
        <v>2.71453127577665E-2</v>
      </c>
      <c r="AN25" s="19">
        <v>3.5996067534134202E-2</v>
      </c>
      <c r="AO25" s="19">
        <v>4.5144535452433299E-2</v>
      </c>
      <c r="AP25" s="19"/>
      <c r="AQ25" s="19">
        <v>2.34217181312751E-2</v>
      </c>
      <c r="AR25" s="19">
        <v>5.4372213759046599E-2</v>
      </c>
      <c r="AS25" s="19"/>
      <c r="AT25" s="19">
        <v>1.41308649811322E-2</v>
      </c>
      <c r="AU25" s="19">
        <v>3.8524589814891402E-2</v>
      </c>
      <c r="AV25" s="19">
        <v>5.1174718046428702E-2</v>
      </c>
      <c r="AW25" s="19"/>
      <c r="AX25" s="19">
        <v>3.1683810472233301E-2</v>
      </c>
      <c r="AY25" s="19">
        <v>3.9992243077232002E-2</v>
      </c>
      <c r="AZ25" s="19"/>
      <c r="BA25" s="19">
        <v>3.8217943064609697E-2</v>
      </c>
      <c r="BB25" s="19">
        <v>2.40683432755886E-2</v>
      </c>
      <c r="BC25" s="19">
        <v>1.50263487295534E-2</v>
      </c>
      <c r="BD25" s="19">
        <v>4.8059901245272603E-2</v>
      </c>
      <c r="BE25" s="19">
        <v>0.102460708073005</v>
      </c>
      <c r="BF25" s="19"/>
      <c r="BG25" s="19">
        <v>2.7369176430406799E-2</v>
      </c>
      <c r="BH25" s="19">
        <v>8.8681950648877003E-2</v>
      </c>
    </row>
    <row r="26" spans="2:60" x14ac:dyDescent="0.35">
      <c r="B26" s="16"/>
    </row>
    <row r="27" spans="2:60" x14ac:dyDescent="0.35">
      <c r="B27" t="s">
        <v>98</v>
      </c>
    </row>
    <row r="28" spans="2:60" x14ac:dyDescent="0.35">
      <c r="B28" t="s">
        <v>99</v>
      </c>
    </row>
    <row r="30" spans="2:60" x14ac:dyDescent="0.35">
      <c r="B30"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384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377</v>
      </c>
      <c r="C9" s="17">
        <v>0.71841147028774499</v>
      </c>
      <c r="D9" s="17">
        <v>0.67958426563414498</v>
      </c>
      <c r="E9" s="17">
        <v>0.75740232071446001</v>
      </c>
      <c r="F9" s="17"/>
      <c r="G9" s="17">
        <v>0.60508729786474302</v>
      </c>
      <c r="H9" s="17">
        <v>0.64543362492105205</v>
      </c>
      <c r="I9" s="17">
        <v>0.66723856265181203</v>
      </c>
      <c r="J9" s="17">
        <v>0.68221818001510004</v>
      </c>
      <c r="K9" s="17">
        <v>0.83379801041391099</v>
      </c>
      <c r="L9" s="17">
        <v>0.82276541271539805</v>
      </c>
      <c r="M9" s="17"/>
      <c r="N9" s="17">
        <v>0.68034292634457505</v>
      </c>
      <c r="O9" s="17">
        <v>0.780083333880772</v>
      </c>
      <c r="P9" s="17">
        <v>0.71372716279577997</v>
      </c>
      <c r="Q9" s="17">
        <v>0.64953902986505496</v>
      </c>
      <c r="R9" s="17">
        <v>0.75652213699285498</v>
      </c>
      <c r="S9" s="17"/>
      <c r="T9" s="17">
        <v>0.72447584490872796</v>
      </c>
      <c r="U9" s="17">
        <v>0.77722962741642099</v>
      </c>
      <c r="V9" s="17">
        <v>0.73098895232188998</v>
      </c>
      <c r="W9" s="17">
        <v>0.64293348146962204</v>
      </c>
      <c r="X9" s="17"/>
      <c r="Y9" s="17">
        <v>0.64278650342071197</v>
      </c>
      <c r="Z9" s="17">
        <v>0.75475674425786798</v>
      </c>
      <c r="AA9" s="17">
        <v>0.67748129092797704</v>
      </c>
      <c r="AB9" s="17">
        <v>0.75795221804443602</v>
      </c>
      <c r="AC9" s="17">
        <v>0.87054106238065698</v>
      </c>
      <c r="AD9" s="17">
        <v>0.77465683964942</v>
      </c>
      <c r="AE9" s="17"/>
      <c r="AF9" s="17">
        <v>0.73473515193907701</v>
      </c>
      <c r="AG9" s="17">
        <v>0.695984651483745</v>
      </c>
      <c r="AH9" s="17"/>
      <c r="AI9" s="17">
        <v>0.67680895126949603</v>
      </c>
      <c r="AJ9" s="17">
        <v>0.69050421118092098</v>
      </c>
      <c r="AK9" s="17">
        <v>0.75890450904071505</v>
      </c>
      <c r="AL9" s="17">
        <v>0.74836354048192599</v>
      </c>
      <c r="AM9" s="17">
        <v>0.72580240180250699</v>
      </c>
      <c r="AN9" s="17">
        <v>0.65495760341646003</v>
      </c>
      <c r="AO9" s="17">
        <v>0.79510048569185299</v>
      </c>
      <c r="AP9" s="17"/>
      <c r="AQ9" s="17">
        <v>0.73510184694813197</v>
      </c>
      <c r="AR9" s="17">
        <v>0.70744986449730296</v>
      </c>
      <c r="AS9" s="17"/>
      <c r="AT9" s="17">
        <v>0.77330952624927995</v>
      </c>
      <c r="AU9" s="17">
        <v>0.72006417280938395</v>
      </c>
      <c r="AV9" s="17">
        <v>0.67942341616229496</v>
      </c>
      <c r="AW9" s="17"/>
      <c r="AX9" s="17">
        <v>0.761980493584964</v>
      </c>
      <c r="AY9" s="17">
        <v>0.70267343482543798</v>
      </c>
      <c r="AZ9" s="17"/>
      <c r="BA9" s="17">
        <v>0.66081525068871505</v>
      </c>
      <c r="BB9" s="17">
        <v>0.777042945902784</v>
      </c>
      <c r="BC9" s="17">
        <v>0.72334343894528097</v>
      </c>
      <c r="BD9" s="17">
        <v>0.61128736227855596</v>
      </c>
      <c r="BE9" s="17">
        <v>0.78361558905279904</v>
      </c>
      <c r="BF9" s="17"/>
      <c r="BG9" s="17">
        <v>0.74992922992557498</v>
      </c>
      <c r="BH9" s="17">
        <v>0.73996791225323499</v>
      </c>
    </row>
    <row r="10" spans="2:60" ht="29" x14ac:dyDescent="0.35">
      <c r="B10" s="18" t="s">
        <v>378</v>
      </c>
      <c r="C10" s="17">
        <v>0.58864114861402395</v>
      </c>
      <c r="D10" s="17">
        <v>0.60854187974942997</v>
      </c>
      <c r="E10" s="17">
        <v>0.57303953200135904</v>
      </c>
      <c r="F10" s="17"/>
      <c r="G10" s="17">
        <v>0.54358256284194595</v>
      </c>
      <c r="H10" s="17">
        <v>0.48009373696157098</v>
      </c>
      <c r="I10" s="17">
        <v>0.61257443719190996</v>
      </c>
      <c r="J10" s="17">
        <v>0.54799041707073703</v>
      </c>
      <c r="K10" s="17">
        <v>0.639527380466275</v>
      </c>
      <c r="L10" s="17">
        <v>0.67906126461924099</v>
      </c>
      <c r="M10" s="17"/>
      <c r="N10" s="17">
        <v>0.47030888195783099</v>
      </c>
      <c r="O10" s="17">
        <v>0.57592582931719105</v>
      </c>
      <c r="P10" s="17">
        <v>0.59970926868980801</v>
      </c>
      <c r="Q10" s="17">
        <v>0.65083439769225104</v>
      </c>
      <c r="R10" s="17">
        <v>0.74898276970067901</v>
      </c>
      <c r="S10" s="17"/>
      <c r="T10" s="17">
        <v>0.60327017349132905</v>
      </c>
      <c r="U10" s="17">
        <v>0.64171698767894603</v>
      </c>
      <c r="V10" s="17">
        <v>0.57462708406578</v>
      </c>
      <c r="W10" s="17">
        <v>0.55444969759996598</v>
      </c>
      <c r="X10" s="17"/>
      <c r="Y10" s="17">
        <v>0.54140372476273702</v>
      </c>
      <c r="Z10" s="17">
        <v>0.64259562579903695</v>
      </c>
      <c r="AA10" s="17">
        <v>0.57477228228567401</v>
      </c>
      <c r="AB10" s="17">
        <v>0.58700376016051303</v>
      </c>
      <c r="AC10" s="17">
        <v>0.53931476639026898</v>
      </c>
      <c r="AD10" s="17">
        <v>0.543879110061538</v>
      </c>
      <c r="AE10" s="17"/>
      <c r="AF10" s="17">
        <v>0.59089791258765001</v>
      </c>
      <c r="AG10" s="17">
        <v>0.58848337494289804</v>
      </c>
      <c r="AH10" s="17"/>
      <c r="AI10" s="17">
        <v>0.44514780407176602</v>
      </c>
      <c r="AJ10" s="17">
        <v>0.494297765547764</v>
      </c>
      <c r="AK10" s="17">
        <v>0.575051990094684</v>
      </c>
      <c r="AL10" s="17">
        <v>0.59528760641142398</v>
      </c>
      <c r="AM10" s="17">
        <v>0.67586223977208104</v>
      </c>
      <c r="AN10" s="17">
        <v>0.650375728666301</v>
      </c>
      <c r="AO10" s="17">
        <v>0.846446056082091</v>
      </c>
      <c r="AP10" s="17"/>
      <c r="AQ10" s="17">
        <v>0.62385267059081795</v>
      </c>
      <c r="AR10" s="17">
        <v>0.567366004846098</v>
      </c>
      <c r="AS10" s="17"/>
      <c r="AT10" s="17">
        <v>0.67444210937244098</v>
      </c>
      <c r="AU10" s="17">
        <v>0.56753800791923703</v>
      </c>
      <c r="AV10" s="17">
        <v>0.58799548674160595</v>
      </c>
      <c r="AW10" s="17"/>
      <c r="AX10" s="17">
        <v>0.611969067423348</v>
      </c>
      <c r="AY10" s="17">
        <v>0.58021462018398695</v>
      </c>
      <c r="AZ10" s="17"/>
      <c r="BA10" s="17">
        <v>0.49317164614336501</v>
      </c>
      <c r="BB10" s="17">
        <v>0.62099004252250101</v>
      </c>
      <c r="BC10" s="17">
        <v>0.60936413062462502</v>
      </c>
      <c r="BD10" s="17">
        <v>0.62501064526760897</v>
      </c>
      <c r="BE10" s="17">
        <v>0.64428187116514002</v>
      </c>
      <c r="BF10" s="17"/>
      <c r="BG10" s="17">
        <v>0.59117243588663604</v>
      </c>
      <c r="BH10" s="17">
        <v>0.63940081218106104</v>
      </c>
    </row>
    <row r="11" spans="2:60" x14ac:dyDescent="0.35">
      <c r="B11" s="18" t="s">
        <v>379</v>
      </c>
      <c r="C11" s="17">
        <v>0.45536286997340197</v>
      </c>
      <c r="D11" s="17">
        <v>0.47743918116211298</v>
      </c>
      <c r="E11" s="17">
        <v>0.43313420179032602</v>
      </c>
      <c r="F11" s="17"/>
      <c r="G11" s="17">
        <v>0.452431986193778</v>
      </c>
      <c r="H11" s="17">
        <v>0.44320398857896998</v>
      </c>
      <c r="I11" s="17">
        <v>0.48592312934852699</v>
      </c>
      <c r="J11" s="17">
        <v>0.4086275117698</v>
      </c>
      <c r="K11" s="17">
        <v>0.426034000788794</v>
      </c>
      <c r="L11" s="17">
        <v>0.50180989772509799</v>
      </c>
      <c r="M11" s="17"/>
      <c r="N11" s="17">
        <v>0.36795389231369402</v>
      </c>
      <c r="O11" s="17">
        <v>0.43646105729602402</v>
      </c>
      <c r="P11" s="17">
        <v>0.46586807601928198</v>
      </c>
      <c r="Q11" s="17">
        <v>0.52402621198152299</v>
      </c>
      <c r="R11" s="17">
        <v>0.55673053290093899</v>
      </c>
      <c r="S11" s="17"/>
      <c r="T11" s="17">
        <v>0.473254113427239</v>
      </c>
      <c r="U11" s="17">
        <v>0.49272431011757001</v>
      </c>
      <c r="V11" s="17">
        <v>0.41758167619827502</v>
      </c>
      <c r="W11" s="17">
        <v>0.470389957304925</v>
      </c>
      <c r="X11" s="17"/>
      <c r="Y11" s="17">
        <v>0.46270397807663199</v>
      </c>
      <c r="Z11" s="17">
        <v>0.448736959528795</v>
      </c>
      <c r="AA11" s="17">
        <v>0.51393773907861195</v>
      </c>
      <c r="AB11" s="17">
        <v>0.48722096276073201</v>
      </c>
      <c r="AC11" s="17">
        <v>0.57448508313864599</v>
      </c>
      <c r="AD11" s="17">
        <v>0.40256673820115502</v>
      </c>
      <c r="AE11" s="17"/>
      <c r="AF11" s="17">
        <v>0.451409332298847</v>
      </c>
      <c r="AG11" s="17">
        <v>0.45828101038024299</v>
      </c>
      <c r="AH11" s="17"/>
      <c r="AI11" s="17">
        <v>0.36515273422782102</v>
      </c>
      <c r="AJ11" s="17">
        <v>0.40468509581354001</v>
      </c>
      <c r="AK11" s="17">
        <v>0.47424202428693801</v>
      </c>
      <c r="AL11" s="17">
        <v>0.46489881079870599</v>
      </c>
      <c r="AM11" s="17">
        <v>0.47924947681896102</v>
      </c>
      <c r="AN11" s="17">
        <v>0.51293852459946498</v>
      </c>
      <c r="AO11" s="17">
        <v>0.53983597198726996</v>
      </c>
      <c r="AP11" s="17"/>
      <c r="AQ11" s="17">
        <v>0.49516780233136098</v>
      </c>
      <c r="AR11" s="17">
        <v>0.43707869121682302</v>
      </c>
      <c r="AS11" s="17"/>
      <c r="AT11" s="17">
        <v>0.54353824095243197</v>
      </c>
      <c r="AU11" s="17">
        <v>0.42978038941594199</v>
      </c>
      <c r="AV11" s="17">
        <v>0.45292533135541202</v>
      </c>
      <c r="AW11" s="17"/>
      <c r="AX11" s="17">
        <v>0.47785773809305299</v>
      </c>
      <c r="AY11" s="17">
        <v>0.447237256741912</v>
      </c>
      <c r="AZ11" s="17"/>
      <c r="BA11" s="17">
        <v>0.41600645115114199</v>
      </c>
      <c r="BB11" s="17">
        <v>0.510022608357799</v>
      </c>
      <c r="BC11" s="17">
        <v>0.48275350591287702</v>
      </c>
      <c r="BD11" s="17">
        <v>0.53554842443168704</v>
      </c>
      <c r="BE11" s="17">
        <v>0.37621942245017098</v>
      </c>
      <c r="BF11" s="17"/>
      <c r="BG11" s="17">
        <v>0.488090422753714</v>
      </c>
      <c r="BH11" s="17">
        <v>0.416574626664027</v>
      </c>
    </row>
    <row r="12" spans="2:60" ht="29" x14ac:dyDescent="0.35">
      <c r="B12" s="18" t="s">
        <v>380</v>
      </c>
      <c r="C12" s="17">
        <v>0.29862231902014102</v>
      </c>
      <c r="D12" s="17">
        <v>0.30264945050473302</v>
      </c>
      <c r="E12" s="17">
        <v>0.298468141460286</v>
      </c>
      <c r="F12" s="17"/>
      <c r="G12" s="17">
        <v>0.20062904457637701</v>
      </c>
      <c r="H12" s="17">
        <v>0.22415665460242701</v>
      </c>
      <c r="I12" s="17">
        <v>0.25147385701370201</v>
      </c>
      <c r="J12" s="17">
        <v>0.29649211449412499</v>
      </c>
      <c r="K12" s="17">
        <v>0.33718619991624199</v>
      </c>
      <c r="L12" s="17">
        <v>0.42702000600109802</v>
      </c>
      <c r="M12" s="17"/>
      <c r="N12" s="17">
        <v>0.24445725408053701</v>
      </c>
      <c r="O12" s="17">
        <v>0.286626004418436</v>
      </c>
      <c r="P12" s="17">
        <v>0.31813428242655201</v>
      </c>
      <c r="Q12" s="17">
        <v>0.34619872090242498</v>
      </c>
      <c r="R12" s="17">
        <v>0.32699295916632898</v>
      </c>
      <c r="S12" s="17"/>
      <c r="T12" s="17">
        <v>0.28255659316156301</v>
      </c>
      <c r="U12" s="17">
        <v>0.32165018051323302</v>
      </c>
      <c r="V12" s="17">
        <v>0.30122556608878898</v>
      </c>
      <c r="W12" s="17">
        <v>0.28586107402285399</v>
      </c>
      <c r="X12" s="17"/>
      <c r="Y12" s="17">
        <v>0.263614480298971</v>
      </c>
      <c r="Z12" s="17">
        <v>0.32316083484010399</v>
      </c>
      <c r="AA12" s="17">
        <v>0.258010799353872</v>
      </c>
      <c r="AB12" s="17">
        <v>0.27760546369806399</v>
      </c>
      <c r="AC12" s="17">
        <v>0.41904704162746198</v>
      </c>
      <c r="AD12" s="17">
        <v>0.332878994493853</v>
      </c>
      <c r="AE12" s="17"/>
      <c r="AF12" s="17">
        <v>0.31585184932299099</v>
      </c>
      <c r="AG12" s="17">
        <v>0.27565428085797999</v>
      </c>
      <c r="AH12" s="17"/>
      <c r="AI12" s="17">
        <v>0.27096814332284902</v>
      </c>
      <c r="AJ12" s="17">
        <v>0.26063575001579697</v>
      </c>
      <c r="AK12" s="17">
        <v>0.28711480059425398</v>
      </c>
      <c r="AL12" s="17">
        <v>0.31855513403637697</v>
      </c>
      <c r="AM12" s="17">
        <v>0.312218988211243</v>
      </c>
      <c r="AN12" s="17">
        <v>0.34462265295024203</v>
      </c>
      <c r="AO12" s="17">
        <v>0.423798200199415</v>
      </c>
      <c r="AP12" s="17"/>
      <c r="AQ12" s="17">
        <v>0.30678841956048902</v>
      </c>
      <c r="AR12" s="17">
        <v>0.33042758355012403</v>
      </c>
      <c r="AS12" s="17"/>
      <c r="AT12" s="17">
        <v>0.34377497791667899</v>
      </c>
      <c r="AU12" s="17">
        <v>0.25632430744992102</v>
      </c>
      <c r="AV12" s="17">
        <v>0.337367596990922</v>
      </c>
      <c r="AW12" s="17"/>
      <c r="AX12" s="17">
        <v>0.28945714557798002</v>
      </c>
      <c r="AY12" s="17">
        <v>0.30193296988479201</v>
      </c>
      <c r="AZ12" s="17"/>
      <c r="BA12" s="17">
        <v>0.21360092314537901</v>
      </c>
      <c r="BB12" s="17">
        <v>0.30365308811523101</v>
      </c>
      <c r="BC12" s="17">
        <v>0.31954521077291798</v>
      </c>
      <c r="BD12" s="17">
        <v>0.29796556935653701</v>
      </c>
      <c r="BE12" s="17">
        <v>0.37912885556618098</v>
      </c>
      <c r="BF12" s="17"/>
      <c r="BG12" s="17">
        <v>0.28264562668679699</v>
      </c>
      <c r="BH12" s="17">
        <v>0.358571637803417</v>
      </c>
    </row>
    <row r="13" spans="2:60" ht="43.5" x14ac:dyDescent="0.35">
      <c r="B13" s="18" t="s">
        <v>381</v>
      </c>
      <c r="C13" s="17">
        <v>0.231152635244185</v>
      </c>
      <c r="D13" s="17">
        <v>0.22555160227731699</v>
      </c>
      <c r="E13" s="17">
        <v>0.23624215905314799</v>
      </c>
      <c r="F13" s="17"/>
      <c r="G13" s="17">
        <v>0.31620114657339798</v>
      </c>
      <c r="H13" s="17">
        <v>0.264917019412514</v>
      </c>
      <c r="I13" s="17">
        <v>0.27199655326529099</v>
      </c>
      <c r="J13" s="17">
        <v>0.24233059058323</v>
      </c>
      <c r="K13" s="17">
        <v>0.155299971410371</v>
      </c>
      <c r="L13" s="17">
        <v>0.17245426880234799</v>
      </c>
      <c r="M13" s="17"/>
      <c r="N13" s="17">
        <v>0.21740061542473901</v>
      </c>
      <c r="O13" s="17">
        <v>0.27095600792218</v>
      </c>
      <c r="P13" s="17">
        <v>0.22907098515889199</v>
      </c>
      <c r="Q13" s="17">
        <v>0.18120538373887701</v>
      </c>
      <c r="R13" s="17">
        <v>0.27227396613866001</v>
      </c>
      <c r="S13" s="17"/>
      <c r="T13" s="17">
        <v>0.22674429132061</v>
      </c>
      <c r="U13" s="17">
        <v>0.233887976692111</v>
      </c>
      <c r="V13" s="17">
        <v>0.20865753635458201</v>
      </c>
      <c r="W13" s="17">
        <v>0.26775127471750998</v>
      </c>
      <c r="X13" s="17"/>
      <c r="Y13" s="17">
        <v>0.25952802672193898</v>
      </c>
      <c r="Z13" s="17">
        <v>0.231250584398871</v>
      </c>
      <c r="AA13" s="17">
        <v>0.29232709443937099</v>
      </c>
      <c r="AB13" s="17">
        <v>0.176131995804408</v>
      </c>
      <c r="AC13" s="17">
        <v>0.102139356443228</v>
      </c>
      <c r="AD13" s="17">
        <v>0.18560723805248899</v>
      </c>
      <c r="AE13" s="17"/>
      <c r="AF13" s="17">
        <v>0.21888601358919299</v>
      </c>
      <c r="AG13" s="17">
        <v>0.24358422660951801</v>
      </c>
      <c r="AH13" s="17"/>
      <c r="AI13" s="17">
        <v>0.19976508196839299</v>
      </c>
      <c r="AJ13" s="17">
        <v>0.25021555244860899</v>
      </c>
      <c r="AK13" s="17">
        <v>0.202760671680978</v>
      </c>
      <c r="AL13" s="17">
        <v>0.20980014456097401</v>
      </c>
      <c r="AM13" s="17">
        <v>0.24726164935794501</v>
      </c>
      <c r="AN13" s="17">
        <v>0.24297758081861701</v>
      </c>
      <c r="AO13" s="17">
        <v>0.24615280191115399</v>
      </c>
      <c r="AP13" s="17"/>
      <c r="AQ13" s="17">
        <v>0.24054828731233899</v>
      </c>
      <c r="AR13" s="17">
        <v>0.22532459212578199</v>
      </c>
      <c r="AS13" s="17"/>
      <c r="AT13" s="17">
        <v>0.25513240072314097</v>
      </c>
      <c r="AU13" s="17">
        <v>0.200775238979645</v>
      </c>
      <c r="AV13" s="17">
        <v>0.25799722107393502</v>
      </c>
      <c r="AW13" s="17"/>
      <c r="AX13" s="17">
        <v>0.22428034340297001</v>
      </c>
      <c r="AY13" s="17">
        <v>0.233635049687275</v>
      </c>
      <c r="AZ13" s="17"/>
      <c r="BA13" s="17">
        <v>0.288516641653353</v>
      </c>
      <c r="BB13" s="17">
        <v>0.26074970561357502</v>
      </c>
      <c r="BC13" s="17">
        <v>0.22196739391470499</v>
      </c>
      <c r="BD13" s="17">
        <v>0.257185110877583</v>
      </c>
      <c r="BE13" s="17">
        <v>0.18284232738115899</v>
      </c>
      <c r="BF13" s="17"/>
      <c r="BG13" s="17">
        <v>0.26722720493895702</v>
      </c>
      <c r="BH13" s="17">
        <v>0.201672033037464</v>
      </c>
    </row>
    <row r="14" spans="2:60" ht="43.5" x14ac:dyDescent="0.35">
      <c r="B14" s="18" t="s">
        <v>382</v>
      </c>
      <c r="C14" s="17">
        <v>0.23049381433149499</v>
      </c>
      <c r="D14" s="17">
        <v>0.24006506775402001</v>
      </c>
      <c r="E14" s="17">
        <v>0.219042160983977</v>
      </c>
      <c r="F14" s="17"/>
      <c r="G14" s="17">
        <v>0.31127276349895999</v>
      </c>
      <c r="H14" s="17">
        <v>0.26505069379253599</v>
      </c>
      <c r="I14" s="17">
        <v>0.23481980716331599</v>
      </c>
      <c r="J14" s="17">
        <v>0.21342472265453899</v>
      </c>
      <c r="K14" s="17">
        <v>0.21343818285393201</v>
      </c>
      <c r="L14" s="17">
        <v>0.177329151950677</v>
      </c>
      <c r="M14" s="17"/>
      <c r="N14" s="17">
        <v>0.22505381822411599</v>
      </c>
      <c r="O14" s="17">
        <v>0.22103731941138099</v>
      </c>
      <c r="P14" s="17">
        <v>0.21688436724367999</v>
      </c>
      <c r="Q14" s="17">
        <v>0.25801100491684498</v>
      </c>
      <c r="R14" s="17">
        <v>0.282531192068179</v>
      </c>
      <c r="S14" s="17"/>
      <c r="T14" s="17">
        <v>0.26219169923635999</v>
      </c>
      <c r="U14" s="17">
        <v>0.188657938281133</v>
      </c>
      <c r="V14" s="17">
        <v>0.244903486510063</v>
      </c>
      <c r="W14" s="17">
        <v>0.22139656507900701</v>
      </c>
      <c r="X14" s="17"/>
      <c r="Y14" s="17">
        <v>0.27068055845995798</v>
      </c>
      <c r="Z14" s="17">
        <v>0.22277996163427799</v>
      </c>
      <c r="AA14" s="17">
        <v>0.26243256943591597</v>
      </c>
      <c r="AB14" s="17">
        <v>0.16469609506621599</v>
      </c>
      <c r="AC14" s="17">
        <v>0.2612523509936</v>
      </c>
      <c r="AD14" s="17">
        <v>0.18413785175497999</v>
      </c>
      <c r="AE14" s="17"/>
      <c r="AF14" s="17">
        <v>0.21309943672637799</v>
      </c>
      <c r="AG14" s="17">
        <v>0.25662961106459298</v>
      </c>
      <c r="AH14" s="17"/>
      <c r="AI14" s="17">
        <v>0.16531723630781001</v>
      </c>
      <c r="AJ14" s="17">
        <v>0.228517741530609</v>
      </c>
      <c r="AK14" s="17">
        <v>0.20654901304635301</v>
      </c>
      <c r="AL14" s="17">
        <v>0.21406263079423901</v>
      </c>
      <c r="AM14" s="17">
        <v>0.24293765790722799</v>
      </c>
      <c r="AN14" s="17">
        <v>0.31129055993761601</v>
      </c>
      <c r="AO14" s="17">
        <v>0.26449148293389202</v>
      </c>
      <c r="AP14" s="17"/>
      <c r="AQ14" s="17">
        <v>0.30782771988881702</v>
      </c>
      <c r="AR14" s="17">
        <v>0.15411670540228101</v>
      </c>
      <c r="AS14" s="17"/>
      <c r="AT14" s="17">
        <v>0.376196093539995</v>
      </c>
      <c r="AU14" s="17">
        <v>0.17981018209136801</v>
      </c>
      <c r="AV14" s="17">
        <v>0.216250266114137</v>
      </c>
      <c r="AW14" s="17"/>
      <c r="AX14" s="17">
        <v>0.23584355008403399</v>
      </c>
      <c r="AY14" s="17">
        <v>0.22856137874731799</v>
      </c>
      <c r="AZ14" s="17"/>
      <c r="BA14" s="17">
        <v>0.26743024814536398</v>
      </c>
      <c r="BB14" s="17">
        <v>0.26956531352468799</v>
      </c>
      <c r="BC14" s="17">
        <v>0.27035069987170801</v>
      </c>
      <c r="BD14" s="17">
        <v>0.31753984204389502</v>
      </c>
      <c r="BE14" s="17">
        <v>3.4824673581213703E-2</v>
      </c>
      <c r="BF14" s="17"/>
      <c r="BG14" s="17">
        <v>0.26906724328264198</v>
      </c>
      <c r="BH14" s="17">
        <v>0.10643140064142501</v>
      </c>
    </row>
    <row r="15" spans="2:60" ht="43.5" x14ac:dyDescent="0.35">
      <c r="B15" s="18" t="s">
        <v>383</v>
      </c>
      <c r="C15" s="17">
        <v>0.12820182047992601</v>
      </c>
      <c r="D15" s="17">
        <v>0.12763351899856901</v>
      </c>
      <c r="E15" s="17">
        <v>0.12686888325724999</v>
      </c>
      <c r="F15" s="17"/>
      <c r="G15" s="17">
        <v>0.173143877305728</v>
      </c>
      <c r="H15" s="17">
        <v>0.18980333913858199</v>
      </c>
      <c r="I15" s="17">
        <v>0.128296754112181</v>
      </c>
      <c r="J15" s="17">
        <v>0.13647612170654699</v>
      </c>
      <c r="K15" s="17">
        <v>7.97038771625561E-2</v>
      </c>
      <c r="L15" s="17">
        <v>8.1588468983506898E-2</v>
      </c>
      <c r="M15" s="17"/>
      <c r="N15" s="17">
        <v>0.113589722606801</v>
      </c>
      <c r="O15" s="17">
        <v>0.135662936079334</v>
      </c>
      <c r="P15" s="17">
        <v>0.13308284606141499</v>
      </c>
      <c r="Q15" s="17">
        <v>0.12859172673073099</v>
      </c>
      <c r="R15" s="17">
        <v>0.143411589921903</v>
      </c>
      <c r="S15" s="17"/>
      <c r="T15" s="17">
        <v>0.12856584943493199</v>
      </c>
      <c r="U15" s="17">
        <v>0.100133987390377</v>
      </c>
      <c r="V15" s="17">
        <v>0.13397939441332499</v>
      </c>
      <c r="W15" s="17">
        <v>0.143135685954558</v>
      </c>
      <c r="X15" s="17"/>
      <c r="Y15" s="17">
        <v>0.175195792057977</v>
      </c>
      <c r="Z15" s="17">
        <v>0.12361615079178501</v>
      </c>
      <c r="AA15" s="17">
        <v>6.9356827945721705E-2</v>
      </c>
      <c r="AB15" s="17">
        <v>8.0654086278943701E-2</v>
      </c>
      <c r="AC15" s="17">
        <v>0.14977952928844199</v>
      </c>
      <c r="AD15" s="17">
        <v>6.7353595671721597E-2</v>
      </c>
      <c r="AE15" s="17"/>
      <c r="AF15" s="17">
        <v>0.121793470355677</v>
      </c>
      <c r="AG15" s="17">
        <v>0.13583242358221301</v>
      </c>
      <c r="AH15" s="17"/>
      <c r="AI15" s="17">
        <v>0.12674542899477401</v>
      </c>
      <c r="AJ15" s="17">
        <v>0.11382661836104099</v>
      </c>
      <c r="AK15" s="17">
        <v>0.119260803865094</v>
      </c>
      <c r="AL15" s="17">
        <v>0.121998280873304</v>
      </c>
      <c r="AM15" s="17">
        <v>0.13760634652918999</v>
      </c>
      <c r="AN15" s="17">
        <v>0.152836294121698</v>
      </c>
      <c r="AO15" s="17">
        <v>0.179904785295317</v>
      </c>
      <c r="AP15" s="17"/>
      <c r="AQ15" s="17">
        <v>0.16529472868991299</v>
      </c>
      <c r="AR15" s="17">
        <v>8.9914107054074793E-2</v>
      </c>
      <c r="AS15" s="17"/>
      <c r="AT15" s="17">
        <v>0.20023512106312699</v>
      </c>
      <c r="AU15" s="17">
        <v>0.104996223668208</v>
      </c>
      <c r="AV15" s="17">
        <v>0.126192872878406</v>
      </c>
      <c r="AW15" s="17"/>
      <c r="AX15" s="17">
        <v>9.9411202201850499E-2</v>
      </c>
      <c r="AY15" s="17">
        <v>0.13860158933292799</v>
      </c>
      <c r="AZ15" s="17"/>
      <c r="BA15" s="17">
        <v>0.18697863052239999</v>
      </c>
      <c r="BB15" s="17">
        <v>0.134817773135705</v>
      </c>
      <c r="BC15" s="17">
        <v>0.14556239658486</v>
      </c>
      <c r="BD15" s="17">
        <v>0.17849384413035199</v>
      </c>
      <c r="BE15" s="17">
        <v>3.78157504813737E-2</v>
      </c>
      <c r="BF15" s="17"/>
      <c r="BG15" s="17">
        <v>0.146985911458553</v>
      </c>
      <c r="BH15" s="17">
        <v>7.3447011124550002E-2</v>
      </c>
    </row>
    <row r="16" spans="2:60" x14ac:dyDescent="0.35">
      <c r="B16" s="18" t="s">
        <v>114</v>
      </c>
      <c r="C16" s="17">
        <v>2.70825266033742E-2</v>
      </c>
      <c r="D16" s="17">
        <v>1.8331702675637201E-2</v>
      </c>
      <c r="E16" s="17">
        <v>3.1946501224966298E-2</v>
      </c>
      <c r="F16" s="17"/>
      <c r="G16" s="17">
        <v>5.00496817423998E-2</v>
      </c>
      <c r="H16" s="17">
        <v>2.26958884075576E-2</v>
      </c>
      <c r="I16" s="17">
        <v>2.6494582757653502E-2</v>
      </c>
      <c r="J16" s="17">
        <v>3.1878241665407099E-2</v>
      </c>
      <c r="K16" s="17">
        <v>1.6718572516774902E-2</v>
      </c>
      <c r="L16" s="17">
        <v>2.2577472287300501E-2</v>
      </c>
      <c r="M16" s="17"/>
      <c r="N16" s="17">
        <v>6.5737152587023603E-2</v>
      </c>
      <c r="O16" s="17">
        <v>2.5127681821075699E-2</v>
      </c>
      <c r="P16" s="17">
        <v>1.44963465173729E-2</v>
      </c>
      <c r="Q16" s="17">
        <v>1.07441707739093E-2</v>
      </c>
      <c r="R16" s="17">
        <v>4.69509009543517E-3</v>
      </c>
      <c r="S16" s="17"/>
      <c r="T16" s="17">
        <v>2.4095471186837001E-2</v>
      </c>
      <c r="U16" s="17">
        <v>2.1956552691995399E-2</v>
      </c>
      <c r="V16" s="17">
        <v>2.55831682905675E-2</v>
      </c>
      <c r="W16" s="17">
        <v>3.6048296798174902E-2</v>
      </c>
      <c r="X16" s="17"/>
      <c r="Y16" s="17">
        <v>3.0282433604732401E-2</v>
      </c>
      <c r="Z16" s="17">
        <v>2.69664540037362E-2</v>
      </c>
      <c r="AA16" s="17">
        <v>1.9958864065573002E-2</v>
      </c>
      <c r="AB16" s="17">
        <v>2.2670727383961999E-2</v>
      </c>
      <c r="AC16" s="17">
        <v>0</v>
      </c>
      <c r="AD16" s="17">
        <v>2.6578869792657101E-2</v>
      </c>
      <c r="AE16" s="17"/>
      <c r="AF16" s="17">
        <v>2.0155089721819001E-2</v>
      </c>
      <c r="AG16" s="17">
        <v>3.6508682988546502E-2</v>
      </c>
      <c r="AH16" s="17"/>
      <c r="AI16" s="17">
        <v>6.0986582542204001E-2</v>
      </c>
      <c r="AJ16" s="17">
        <v>3.7126131643175103E-2</v>
      </c>
      <c r="AK16" s="17">
        <v>3.34184302193338E-2</v>
      </c>
      <c r="AL16" s="17">
        <v>7.6679184413935798E-3</v>
      </c>
      <c r="AM16" s="17">
        <v>1.45567595133534E-2</v>
      </c>
      <c r="AN16" s="17">
        <v>2.7600754589534499E-2</v>
      </c>
      <c r="AO16" s="17">
        <v>0</v>
      </c>
      <c r="AP16" s="17"/>
      <c r="AQ16" s="17">
        <v>2.6377554633831801E-2</v>
      </c>
      <c r="AR16" s="17">
        <v>1.8847844989382301E-2</v>
      </c>
      <c r="AS16" s="17"/>
      <c r="AT16" s="17">
        <v>2.6962204110863301E-2</v>
      </c>
      <c r="AU16" s="17">
        <v>2.7732692949270801E-2</v>
      </c>
      <c r="AV16" s="17">
        <v>1.9009014388183299E-2</v>
      </c>
      <c r="AW16" s="17"/>
      <c r="AX16" s="17">
        <v>2.2367531039641401E-2</v>
      </c>
      <c r="AY16" s="17">
        <v>2.87856808577268E-2</v>
      </c>
      <c r="AZ16" s="17"/>
      <c r="BA16" s="17">
        <v>3.7279110823471601E-2</v>
      </c>
      <c r="BB16" s="17">
        <v>1.6129627136195E-2</v>
      </c>
      <c r="BC16" s="17">
        <v>1.91172657475744E-2</v>
      </c>
      <c r="BD16" s="17">
        <v>3.6938925810038901E-2</v>
      </c>
      <c r="BE16" s="17">
        <v>6.05599702769979E-3</v>
      </c>
      <c r="BF16" s="17"/>
      <c r="BG16" s="17">
        <v>2.1063400387959699E-2</v>
      </c>
      <c r="BH16" s="17">
        <v>1.38780939606729E-2</v>
      </c>
    </row>
    <row r="17" spans="2:60" x14ac:dyDescent="0.35">
      <c r="B17" s="18" t="s">
        <v>94</v>
      </c>
      <c r="C17" s="19">
        <v>4.1549335906280502E-2</v>
      </c>
      <c r="D17" s="19">
        <v>4.1860509410259601E-2</v>
      </c>
      <c r="E17" s="19">
        <v>4.14240244085382E-2</v>
      </c>
      <c r="F17" s="19"/>
      <c r="G17" s="19">
        <v>6.0155572774432599E-2</v>
      </c>
      <c r="H17" s="19">
        <v>4.5112651882140899E-2</v>
      </c>
      <c r="I17" s="19">
        <v>3.4400666891235103E-2</v>
      </c>
      <c r="J17" s="19">
        <v>4.6596506849445198E-2</v>
      </c>
      <c r="K17" s="19">
        <v>3.9883605100383898E-2</v>
      </c>
      <c r="L17" s="19">
        <v>3.0894891476138199E-2</v>
      </c>
      <c r="M17" s="19"/>
      <c r="N17" s="19">
        <v>5.3875668005830803E-2</v>
      </c>
      <c r="O17" s="19">
        <v>5.6578858819518803E-2</v>
      </c>
      <c r="P17" s="19">
        <v>2.5333597355899701E-2</v>
      </c>
      <c r="Q17" s="19">
        <v>3.08874709331773E-2</v>
      </c>
      <c r="R17" s="19">
        <v>2.2628387602556099E-2</v>
      </c>
      <c r="S17" s="19"/>
      <c r="T17" s="19">
        <v>5.2064953355781499E-2</v>
      </c>
      <c r="U17" s="19">
        <v>2.7625299801651401E-2</v>
      </c>
      <c r="V17" s="19">
        <v>3.3446574093322502E-2</v>
      </c>
      <c r="W17" s="19">
        <v>5.9100456715766102E-2</v>
      </c>
      <c r="X17" s="19"/>
      <c r="Y17" s="19">
        <v>3.8745436971469503E-2</v>
      </c>
      <c r="Z17" s="19">
        <v>4.0556161384044803E-2</v>
      </c>
      <c r="AA17" s="19">
        <v>3.3955229822691002E-2</v>
      </c>
      <c r="AB17" s="19">
        <v>6.0059602723040402E-2</v>
      </c>
      <c r="AC17" s="19">
        <v>4.7394104480271898E-2</v>
      </c>
      <c r="AD17" s="19">
        <v>3.9875292587456201E-2</v>
      </c>
      <c r="AE17" s="19"/>
      <c r="AF17" s="19">
        <v>3.4554158673271801E-2</v>
      </c>
      <c r="AG17" s="19">
        <v>4.8017790150761602E-2</v>
      </c>
      <c r="AH17" s="19"/>
      <c r="AI17" s="19">
        <v>0.13884662139512899</v>
      </c>
      <c r="AJ17" s="19">
        <v>5.3074242571185197E-2</v>
      </c>
      <c r="AK17" s="19">
        <v>3.5541176169328198E-2</v>
      </c>
      <c r="AL17" s="19">
        <v>3.7589415918270301E-2</v>
      </c>
      <c r="AM17" s="19">
        <v>2.1511030741672599E-2</v>
      </c>
      <c r="AN17" s="19">
        <v>2.4297090079905301E-2</v>
      </c>
      <c r="AO17" s="19">
        <v>0</v>
      </c>
      <c r="AP17" s="19"/>
      <c r="AQ17" s="19">
        <v>3.267152629588E-2</v>
      </c>
      <c r="AR17" s="19">
        <v>3.9017774874744997E-2</v>
      </c>
      <c r="AS17" s="19"/>
      <c r="AT17" s="19">
        <v>1.31391945198059E-2</v>
      </c>
      <c r="AU17" s="19">
        <v>5.8615009424024901E-2</v>
      </c>
      <c r="AV17" s="19">
        <v>2.2264605117020501E-2</v>
      </c>
      <c r="AW17" s="19"/>
      <c r="AX17" s="19">
        <v>3.3459869421539903E-2</v>
      </c>
      <c r="AY17" s="19">
        <v>4.4471419092297598E-2</v>
      </c>
      <c r="AZ17" s="19"/>
      <c r="BA17" s="19">
        <v>1.3830214941650499E-2</v>
      </c>
      <c r="BB17" s="19">
        <v>1.44373750094503E-2</v>
      </c>
      <c r="BC17" s="19">
        <v>2.3668356223361699E-2</v>
      </c>
      <c r="BD17" s="19">
        <v>2.5344941241084201E-2</v>
      </c>
      <c r="BE17" s="19">
        <v>4.5023092503430603E-2</v>
      </c>
      <c r="BF17" s="19"/>
      <c r="BG17" s="19">
        <v>1.4295736085950099E-2</v>
      </c>
      <c r="BH17" s="19">
        <v>4.0038966557325299E-2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H2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395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385</v>
      </c>
      <c r="C9" s="17">
        <v>0.45013391067694902</v>
      </c>
      <c r="D9" s="17">
        <v>0.442376161827578</v>
      </c>
      <c r="E9" s="17">
        <v>0.459045004874851</v>
      </c>
      <c r="F9" s="17"/>
      <c r="G9" s="17">
        <v>0.42374935086465099</v>
      </c>
      <c r="H9" s="17">
        <v>0.51746102236885005</v>
      </c>
      <c r="I9" s="17">
        <v>0.38265585206746</v>
      </c>
      <c r="J9" s="17">
        <v>0.45665679612023402</v>
      </c>
      <c r="K9" s="17">
        <v>0.49586283158422301</v>
      </c>
      <c r="L9" s="17">
        <v>0.42003191444402999</v>
      </c>
      <c r="M9" s="17"/>
      <c r="N9" s="17">
        <v>0.422243867330165</v>
      </c>
      <c r="O9" s="17">
        <v>0.50244905859294897</v>
      </c>
      <c r="P9" s="17">
        <v>0.464471640561337</v>
      </c>
      <c r="Q9" s="17">
        <v>0.41929119921395402</v>
      </c>
      <c r="R9" s="17">
        <v>0.39727100026516898</v>
      </c>
      <c r="S9" s="17"/>
      <c r="T9" s="17">
        <v>0.46872904882682598</v>
      </c>
      <c r="U9" s="17">
        <v>0.47464705246962302</v>
      </c>
      <c r="V9" s="17">
        <v>0.42128117114647801</v>
      </c>
      <c r="W9" s="17">
        <v>0.46160231608408298</v>
      </c>
      <c r="X9" s="17"/>
      <c r="Y9" s="17">
        <v>0.38623186214044802</v>
      </c>
      <c r="Z9" s="17">
        <v>0.46905352577592402</v>
      </c>
      <c r="AA9" s="17">
        <v>0.47200615152048297</v>
      </c>
      <c r="AB9" s="17">
        <v>0.55103330492097802</v>
      </c>
      <c r="AC9" s="17">
        <v>0.63024722028880897</v>
      </c>
      <c r="AD9" s="17">
        <v>0.46087695846041699</v>
      </c>
      <c r="AE9" s="17"/>
      <c r="AF9" s="17">
        <v>0.44099202906226398</v>
      </c>
      <c r="AG9" s="17">
        <v>0.46383191801221502</v>
      </c>
      <c r="AH9" s="17"/>
      <c r="AI9" s="17">
        <v>0.38473340491241897</v>
      </c>
      <c r="AJ9" s="17">
        <v>0.42970498657719097</v>
      </c>
      <c r="AK9" s="17">
        <v>0.497102109934415</v>
      </c>
      <c r="AL9" s="17">
        <v>0.48472948692676499</v>
      </c>
      <c r="AM9" s="17">
        <v>0.45559555179880101</v>
      </c>
      <c r="AN9" s="17">
        <v>0.44581615702295002</v>
      </c>
      <c r="AO9" s="17">
        <v>0.28498109351581502</v>
      </c>
      <c r="AP9" s="17"/>
      <c r="AQ9" s="17">
        <v>0.44898403483806099</v>
      </c>
      <c r="AR9" s="17">
        <v>0.46973032470979498</v>
      </c>
      <c r="AS9" s="17"/>
      <c r="AT9" s="17">
        <v>0.48017620521079901</v>
      </c>
      <c r="AU9" s="17">
        <v>0.445395285222557</v>
      </c>
      <c r="AV9" s="17">
        <v>0.45076761589208297</v>
      </c>
      <c r="AW9" s="17"/>
      <c r="AX9" s="17">
        <v>0.467884472647289</v>
      </c>
      <c r="AY9" s="17">
        <v>0.443722039291645</v>
      </c>
      <c r="AZ9" s="17"/>
      <c r="BA9" s="17">
        <v>0.43433046406891701</v>
      </c>
      <c r="BB9" s="17">
        <v>0.48245145282361901</v>
      </c>
      <c r="BC9" s="17">
        <v>0.43772999264728102</v>
      </c>
      <c r="BD9" s="17">
        <v>0.30740313742280401</v>
      </c>
      <c r="BE9" s="17">
        <v>0.558306894119179</v>
      </c>
      <c r="BF9" s="17"/>
      <c r="BG9" s="17">
        <v>0.47122573919973298</v>
      </c>
      <c r="BH9" s="17">
        <v>0.49475743222849</v>
      </c>
    </row>
    <row r="10" spans="2:60" ht="43.5" x14ac:dyDescent="0.35">
      <c r="B10" s="18" t="s">
        <v>386</v>
      </c>
      <c r="C10" s="17">
        <v>0.19912205427819399</v>
      </c>
      <c r="D10" s="17">
        <v>0.20643985457046099</v>
      </c>
      <c r="E10" s="17">
        <v>0.19429245563595199</v>
      </c>
      <c r="F10" s="17"/>
      <c r="G10" s="17">
        <v>0.20097247886532901</v>
      </c>
      <c r="H10" s="17">
        <v>0.20996020927004</v>
      </c>
      <c r="I10" s="17">
        <v>0.16565504489727301</v>
      </c>
      <c r="J10" s="17">
        <v>0.17280425888381501</v>
      </c>
      <c r="K10" s="17">
        <v>0.19200482472667599</v>
      </c>
      <c r="L10" s="17">
        <v>0.24062508871132299</v>
      </c>
      <c r="M10" s="17"/>
      <c r="N10" s="17">
        <v>0.19745651860042501</v>
      </c>
      <c r="O10" s="17">
        <v>0.18732123329769801</v>
      </c>
      <c r="P10" s="17">
        <v>0.198821537041136</v>
      </c>
      <c r="Q10" s="17">
        <v>0.213442924252401</v>
      </c>
      <c r="R10" s="17">
        <v>0.22788828671775699</v>
      </c>
      <c r="S10" s="17"/>
      <c r="T10" s="17">
        <v>0.20271582016770201</v>
      </c>
      <c r="U10" s="17">
        <v>0.19849511490309299</v>
      </c>
      <c r="V10" s="17">
        <v>0.20196058722792601</v>
      </c>
      <c r="W10" s="17">
        <v>0.19259250063244701</v>
      </c>
      <c r="X10" s="17"/>
      <c r="Y10" s="17">
        <v>0.217677287481744</v>
      </c>
      <c r="Z10" s="17">
        <v>0.186491109980579</v>
      </c>
      <c r="AA10" s="17">
        <v>0.22509135635802399</v>
      </c>
      <c r="AB10" s="17">
        <v>0.17250837561488799</v>
      </c>
      <c r="AC10" s="17">
        <v>0.20369258639905699</v>
      </c>
      <c r="AD10" s="17">
        <v>0.20346647117672501</v>
      </c>
      <c r="AE10" s="17"/>
      <c r="AF10" s="17">
        <v>0.212027420507544</v>
      </c>
      <c r="AG10" s="17">
        <v>0.17914315173006201</v>
      </c>
      <c r="AH10" s="17"/>
      <c r="AI10" s="17">
        <v>0.24341278782363099</v>
      </c>
      <c r="AJ10" s="17">
        <v>0.194846641595631</v>
      </c>
      <c r="AK10" s="17">
        <v>0.21305476279065699</v>
      </c>
      <c r="AL10" s="17">
        <v>0.18621851352754401</v>
      </c>
      <c r="AM10" s="17">
        <v>0.18432098075369699</v>
      </c>
      <c r="AN10" s="17">
        <v>0.179857438288344</v>
      </c>
      <c r="AO10" s="17">
        <v>0.27366972576196302</v>
      </c>
      <c r="AP10" s="17"/>
      <c r="AQ10" s="17">
        <v>0.190320778458374</v>
      </c>
      <c r="AR10" s="17">
        <v>0.231191437893186</v>
      </c>
      <c r="AS10" s="17"/>
      <c r="AT10" s="17">
        <v>0.18522996509759701</v>
      </c>
      <c r="AU10" s="17">
        <v>0.18815567905278299</v>
      </c>
      <c r="AV10" s="17">
        <v>0.233221036877893</v>
      </c>
      <c r="AW10" s="17"/>
      <c r="AX10" s="17">
        <v>0.20515607179732001</v>
      </c>
      <c r="AY10" s="17">
        <v>0.19694244191809199</v>
      </c>
      <c r="AZ10" s="17"/>
      <c r="BA10" s="17">
        <v>0.21813578304318501</v>
      </c>
      <c r="BB10" s="17">
        <v>0.20013629335664701</v>
      </c>
      <c r="BC10" s="17">
        <v>0.19038020623406199</v>
      </c>
      <c r="BD10" s="17">
        <v>0.325889839377834</v>
      </c>
      <c r="BE10" s="17">
        <v>0.21304535126499999</v>
      </c>
      <c r="BF10" s="17"/>
      <c r="BG10" s="17">
        <v>0.20433523277634999</v>
      </c>
      <c r="BH10" s="17">
        <v>0.24162685435337</v>
      </c>
    </row>
    <row r="11" spans="2:60" ht="58" x14ac:dyDescent="0.35">
      <c r="B11" s="18" t="s">
        <v>387</v>
      </c>
      <c r="C11" s="17">
        <v>0.14227425171153299</v>
      </c>
      <c r="D11" s="17">
        <v>0.179611380898967</v>
      </c>
      <c r="E11" s="17">
        <v>0.106494105303383</v>
      </c>
      <c r="F11" s="17"/>
      <c r="G11" s="17">
        <v>0.202931039888673</v>
      </c>
      <c r="H11" s="17">
        <v>0.164718555008845</v>
      </c>
      <c r="I11" s="17">
        <v>0.17579572279119199</v>
      </c>
      <c r="J11" s="17">
        <v>0.119361482188014</v>
      </c>
      <c r="K11" s="17">
        <v>8.7318734238049006E-2</v>
      </c>
      <c r="L11" s="17">
        <v>0.12236465131846901</v>
      </c>
      <c r="M11" s="17"/>
      <c r="N11" s="17">
        <v>0.13749853554414199</v>
      </c>
      <c r="O11" s="17">
        <v>0.14207738565847899</v>
      </c>
      <c r="P11" s="17">
        <v>0.155792296625093</v>
      </c>
      <c r="Q11" s="17">
        <v>0.14129404587032199</v>
      </c>
      <c r="R11" s="17">
        <v>0.12639742345145999</v>
      </c>
      <c r="S11" s="17"/>
      <c r="T11" s="17">
        <v>0.14433357339052499</v>
      </c>
      <c r="U11" s="17">
        <v>0.14159728548189399</v>
      </c>
      <c r="V11" s="17">
        <v>0.14500145876096601</v>
      </c>
      <c r="W11" s="17">
        <v>0.13705489108649399</v>
      </c>
      <c r="X11" s="17"/>
      <c r="Y11" s="17">
        <v>0.14281075574063201</v>
      </c>
      <c r="Z11" s="17">
        <v>0.15294982801478599</v>
      </c>
      <c r="AA11" s="17">
        <v>7.80644268736847E-2</v>
      </c>
      <c r="AB11" s="17">
        <v>0.11845550322038099</v>
      </c>
      <c r="AC11" s="17">
        <v>6.5337092451319898E-2</v>
      </c>
      <c r="AD11" s="17">
        <v>0.15035664412594099</v>
      </c>
      <c r="AE11" s="17"/>
      <c r="AF11" s="17">
        <v>0.141316247067449</v>
      </c>
      <c r="AG11" s="17">
        <v>0.14493872401376401</v>
      </c>
      <c r="AH11" s="17"/>
      <c r="AI11" s="17">
        <v>0.109157896851417</v>
      </c>
      <c r="AJ11" s="17">
        <v>0.16180398120060499</v>
      </c>
      <c r="AK11" s="17">
        <v>0.143866176585598</v>
      </c>
      <c r="AL11" s="17">
        <v>0.14360825830416399</v>
      </c>
      <c r="AM11" s="17">
        <v>0.13852919168981001</v>
      </c>
      <c r="AN11" s="17">
        <v>0.11607653337040499</v>
      </c>
      <c r="AO11" s="17">
        <v>0.15376777526826599</v>
      </c>
      <c r="AP11" s="17"/>
      <c r="AQ11" s="17">
        <v>0.104357212005429</v>
      </c>
      <c r="AR11" s="17">
        <v>0.201199376875736</v>
      </c>
      <c r="AS11" s="17"/>
      <c r="AT11" s="17">
        <v>7.4783296029684296E-2</v>
      </c>
      <c r="AU11" s="17">
        <v>0.131203839683289</v>
      </c>
      <c r="AV11" s="17">
        <v>0.213305889896095</v>
      </c>
      <c r="AW11" s="17"/>
      <c r="AX11" s="17">
        <v>0.14281970685221301</v>
      </c>
      <c r="AY11" s="17">
        <v>0.14207722199414599</v>
      </c>
      <c r="AZ11" s="17"/>
      <c r="BA11" s="17">
        <v>0.27346067211374703</v>
      </c>
      <c r="BB11" s="17">
        <v>0.145937755047267</v>
      </c>
      <c r="BC11" s="17">
        <v>8.78232960725953E-2</v>
      </c>
      <c r="BD11" s="17">
        <v>0.17876738149059401</v>
      </c>
      <c r="BE11" s="17">
        <v>0.21032005133777801</v>
      </c>
      <c r="BF11" s="17"/>
      <c r="BG11" s="17">
        <v>0.175686431965944</v>
      </c>
      <c r="BH11" s="17">
        <v>0.20232832089736999</v>
      </c>
    </row>
    <row r="12" spans="2:60" ht="29" x14ac:dyDescent="0.35">
      <c r="B12" s="18" t="s">
        <v>388</v>
      </c>
      <c r="C12" s="17">
        <v>0.138712392587651</v>
      </c>
      <c r="D12" s="17">
        <v>0.13856247109259801</v>
      </c>
      <c r="E12" s="17">
        <v>0.13691813794579899</v>
      </c>
      <c r="F12" s="17"/>
      <c r="G12" s="17">
        <v>0.212592819710266</v>
      </c>
      <c r="H12" s="17">
        <v>0.187939616974588</v>
      </c>
      <c r="I12" s="17">
        <v>0.111047209053675</v>
      </c>
      <c r="J12" s="17">
        <v>0.140980155611478</v>
      </c>
      <c r="K12" s="17">
        <v>7.7170967646000899E-2</v>
      </c>
      <c r="L12" s="17">
        <v>0.122611646917377</v>
      </c>
      <c r="M12" s="17"/>
      <c r="N12" s="17">
        <v>0.14079070604681601</v>
      </c>
      <c r="O12" s="17">
        <v>0.139026873139002</v>
      </c>
      <c r="P12" s="17">
        <v>0.13785427107332501</v>
      </c>
      <c r="Q12" s="17">
        <v>0.154922000783387</v>
      </c>
      <c r="R12" s="17">
        <v>0.126318602235161</v>
      </c>
      <c r="S12" s="17"/>
      <c r="T12" s="17">
        <v>0.123118794080468</v>
      </c>
      <c r="U12" s="17">
        <v>0.139120702518434</v>
      </c>
      <c r="V12" s="17">
        <v>0.14951456543255401</v>
      </c>
      <c r="W12" s="17">
        <v>0.13221359725468801</v>
      </c>
      <c r="X12" s="17"/>
      <c r="Y12" s="17">
        <v>0.14710293710931699</v>
      </c>
      <c r="Z12" s="17">
        <v>0.108441111841723</v>
      </c>
      <c r="AA12" s="17">
        <v>0.19339286036080899</v>
      </c>
      <c r="AB12" s="17">
        <v>0.16949415434260201</v>
      </c>
      <c r="AC12" s="17">
        <v>0.27573169571852901</v>
      </c>
      <c r="AD12" s="17">
        <v>0.166402016590355</v>
      </c>
      <c r="AE12" s="17"/>
      <c r="AF12" s="17">
        <v>0.123842474798769</v>
      </c>
      <c r="AG12" s="17">
        <v>0.15975996821191699</v>
      </c>
      <c r="AH12" s="17"/>
      <c r="AI12" s="17">
        <v>9.0006480588228702E-2</v>
      </c>
      <c r="AJ12" s="17">
        <v>0.138345646486179</v>
      </c>
      <c r="AK12" s="17">
        <v>0.12570009857911901</v>
      </c>
      <c r="AL12" s="17">
        <v>0.12599052616115899</v>
      </c>
      <c r="AM12" s="17">
        <v>0.147063219132852</v>
      </c>
      <c r="AN12" s="17">
        <v>0.18762071805023101</v>
      </c>
      <c r="AO12" s="17">
        <v>0.16741146704013299</v>
      </c>
      <c r="AP12" s="17"/>
      <c r="AQ12" s="17">
        <v>0.167798016850148</v>
      </c>
      <c r="AR12" s="17">
        <v>0.116090322865554</v>
      </c>
      <c r="AS12" s="17"/>
      <c r="AT12" s="17">
        <v>0.171371930241869</v>
      </c>
      <c r="AU12" s="17">
        <v>0.124156057926903</v>
      </c>
      <c r="AV12" s="17">
        <v>0.13736939757144701</v>
      </c>
      <c r="AW12" s="17"/>
      <c r="AX12" s="17">
        <v>0.13061086718222201</v>
      </c>
      <c r="AY12" s="17">
        <v>0.14163883170609501</v>
      </c>
      <c r="AZ12" s="17"/>
      <c r="BA12" s="17">
        <v>0.174212513077417</v>
      </c>
      <c r="BB12" s="17">
        <v>0.17544710739281999</v>
      </c>
      <c r="BC12" s="17">
        <v>0.14323571178550201</v>
      </c>
      <c r="BD12" s="17">
        <v>0.17587724247663</v>
      </c>
      <c r="BE12" s="17">
        <v>4.8670171884483603E-2</v>
      </c>
      <c r="BF12" s="17"/>
      <c r="BG12" s="17">
        <v>0.175159099964356</v>
      </c>
      <c r="BH12" s="17">
        <v>8.0889461827616901E-2</v>
      </c>
    </row>
    <row r="13" spans="2:60" x14ac:dyDescent="0.35">
      <c r="B13" s="18" t="s">
        <v>114</v>
      </c>
      <c r="C13" s="17">
        <v>0.13419615986831099</v>
      </c>
      <c r="D13" s="17">
        <v>0.1207291422183</v>
      </c>
      <c r="E13" s="17">
        <v>0.14597632947412101</v>
      </c>
      <c r="F13" s="17"/>
      <c r="G13" s="17">
        <v>0.14766772682656101</v>
      </c>
      <c r="H13" s="17">
        <v>6.3577200636662098E-2</v>
      </c>
      <c r="I13" s="17">
        <v>0.11566156783135</v>
      </c>
      <c r="J13" s="17">
        <v>0.176315965345305</v>
      </c>
      <c r="K13" s="17">
        <v>0.13601076905682899</v>
      </c>
      <c r="L13" s="17">
        <v>0.16800511157304901</v>
      </c>
      <c r="M13" s="17"/>
      <c r="N13" s="17">
        <v>0.17380572784385101</v>
      </c>
      <c r="O13" s="17">
        <v>0.15675010884409199</v>
      </c>
      <c r="P13" s="17">
        <v>0.112377474490607</v>
      </c>
      <c r="Q13" s="17">
        <v>9.9643267388096701E-2</v>
      </c>
      <c r="R13" s="17">
        <v>7.8022678523774897E-2</v>
      </c>
      <c r="S13" s="17"/>
      <c r="T13" s="17">
        <v>0.13015637051041701</v>
      </c>
      <c r="U13" s="17">
        <v>0.15044656421288999</v>
      </c>
      <c r="V13" s="17">
        <v>0.128361704996483</v>
      </c>
      <c r="W13" s="17">
        <v>0.132235144990207</v>
      </c>
      <c r="X13" s="17"/>
      <c r="Y13" s="17">
        <v>0.13494672539163899</v>
      </c>
      <c r="Z13" s="17">
        <v>0.13799050777699301</v>
      </c>
      <c r="AA13" s="17">
        <v>0.15332879106512601</v>
      </c>
      <c r="AB13" s="17">
        <v>0.125428282063832</v>
      </c>
      <c r="AC13" s="17">
        <v>5.2346791924459402E-2</v>
      </c>
      <c r="AD13" s="17">
        <v>0.12634034661547799</v>
      </c>
      <c r="AE13" s="17"/>
      <c r="AF13" s="17">
        <v>0.12719398476719901</v>
      </c>
      <c r="AG13" s="17">
        <v>0.140270684249544</v>
      </c>
      <c r="AH13" s="17"/>
      <c r="AI13" s="17">
        <v>0.2082415632437</v>
      </c>
      <c r="AJ13" s="17">
        <v>0.143453744795523</v>
      </c>
      <c r="AK13" s="17">
        <v>0.15945431674742899</v>
      </c>
      <c r="AL13" s="17">
        <v>0.13372194261604101</v>
      </c>
      <c r="AM13" s="17">
        <v>0.102164701654784</v>
      </c>
      <c r="AN13" s="17">
        <v>9.4559739901619103E-2</v>
      </c>
      <c r="AO13" s="17">
        <v>0.110959295547952</v>
      </c>
      <c r="AP13" s="17"/>
      <c r="AQ13" s="17">
        <v>0.135528312373006</v>
      </c>
      <c r="AR13" s="17">
        <v>9.4684578286442597E-2</v>
      </c>
      <c r="AS13" s="17"/>
      <c r="AT13" s="17">
        <v>0.120929677456816</v>
      </c>
      <c r="AU13" s="17">
        <v>0.166155100802553</v>
      </c>
      <c r="AV13" s="17">
        <v>6.1135754362340901E-2</v>
      </c>
      <c r="AW13" s="17"/>
      <c r="AX13" s="17">
        <v>0.13535363606785</v>
      </c>
      <c r="AY13" s="17">
        <v>0.13377805544235499</v>
      </c>
      <c r="AZ13" s="17"/>
      <c r="BA13" s="17">
        <v>6.6294831877363805E-2</v>
      </c>
      <c r="BB13" s="17">
        <v>0.10690718430919</v>
      </c>
      <c r="BC13" s="17">
        <v>0.15248337205745599</v>
      </c>
      <c r="BD13" s="17">
        <v>6.4950955200415494E-2</v>
      </c>
      <c r="BE13" s="17">
        <v>6.5445579774810095E-2</v>
      </c>
      <c r="BF13" s="17"/>
      <c r="BG13" s="17">
        <v>9.7433093069793503E-2</v>
      </c>
      <c r="BH13" s="17">
        <v>6.5320300161803999E-2</v>
      </c>
    </row>
    <row r="14" spans="2:60" ht="43.5" x14ac:dyDescent="0.35">
      <c r="B14" s="18" t="s">
        <v>389</v>
      </c>
      <c r="C14" s="17">
        <v>0.130736745671031</v>
      </c>
      <c r="D14" s="17">
        <v>0.164711095918259</v>
      </c>
      <c r="E14" s="17">
        <v>0.100523419136873</v>
      </c>
      <c r="F14" s="17"/>
      <c r="G14" s="17">
        <v>0.180044727161493</v>
      </c>
      <c r="H14" s="17">
        <v>0.13034878641380501</v>
      </c>
      <c r="I14" s="17">
        <v>0.14533752913964801</v>
      </c>
      <c r="J14" s="17">
        <v>0.10108125482465199</v>
      </c>
      <c r="K14" s="17">
        <v>0.12060086955866101</v>
      </c>
      <c r="L14" s="17">
        <v>0.12152517395933</v>
      </c>
      <c r="M14" s="17"/>
      <c r="N14" s="17">
        <v>0.116675918520856</v>
      </c>
      <c r="O14" s="17">
        <v>9.6150665213698194E-2</v>
      </c>
      <c r="P14" s="17">
        <v>0.14865597241305001</v>
      </c>
      <c r="Q14" s="17">
        <v>0.14427261231749999</v>
      </c>
      <c r="R14" s="17">
        <v>0.18980173855121299</v>
      </c>
      <c r="S14" s="17"/>
      <c r="T14" s="17">
        <v>0.12469878011619399</v>
      </c>
      <c r="U14" s="17">
        <v>0.13720186761824099</v>
      </c>
      <c r="V14" s="17">
        <v>0.123860014115179</v>
      </c>
      <c r="W14" s="17">
        <v>0.140361410314849</v>
      </c>
      <c r="X14" s="17"/>
      <c r="Y14" s="17">
        <v>0.13181487932735</v>
      </c>
      <c r="Z14" s="17">
        <v>0.14352640215690399</v>
      </c>
      <c r="AA14" s="17">
        <v>0.10075108370308899</v>
      </c>
      <c r="AB14" s="17">
        <v>0.12805908400326901</v>
      </c>
      <c r="AC14" s="17">
        <v>0.11704844333047799</v>
      </c>
      <c r="AD14" s="17">
        <v>9.6115635499517793E-2</v>
      </c>
      <c r="AE14" s="17"/>
      <c r="AF14" s="17">
        <v>0.127473793312216</v>
      </c>
      <c r="AG14" s="17">
        <v>0.13619846539279301</v>
      </c>
      <c r="AH14" s="17"/>
      <c r="AI14" s="17">
        <v>0.115058846115246</v>
      </c>
      <c r="AJ14" s="17">
        <v>0.131653227927093</v>
      </c>
      <c r="AK14" s="17">
        <v>8.5808519132599598E-2</v>
      </c>
      <c r="AL14" s="17">
        <v>0.14893750571874101</v>
      </c>
      <c r="AM14" s="17">
        <v>0.15391071609361501</v>
      </c>
      <c r="AN14" s="17">
        <v>0.14864440720745001</v>
      </c>
      <c r="AO14" s="17">
        <v>0.14356064060193599</v>
      </c>
      <c r="AP14" s="17"/>
      <c r="AQ14" s="17">
        <v>0.103589370883705</v>
      </c>
      <c r="AR14" s="17">
        <v>0.17388311169021001</v>
      </c>
      <c r="AS14" s="17"/>
      <c r="AT14" s="17">
        <v>7.8894456389243098E-2</v>
      </c>
      <c r="AU14" s="17">
        <v>0.10055867804009599</v>
      </c>
      <c r="AV14" s="17">
        <v>0.21940427278874799</v>
      </c>
      <c r="AW14" s="17"/>
      <c r="AX14" s="17">
        <v>0.13012426343317199</v>
      </c>
      <c r="AY14" s="17">
        <v>0.13095798696702499</v>
      </c>
      <c r="AZ14" s="17"/>
      <c r="BA14" s="17">
        <v>0.17460069364123301</v>
      </c>
      <c r="BB14" s="17">
        <v>0.130580020537644</v>
      </c>
      <c r="BC14" s="17">
        <v>8.3636406711105005E-2</v>
      </c>
      <c r="BD14" s="17">
        <v>0.14909299290240699</v>
      </c>
      <c r="BE14" s="17">
        <v>0.243834134025115</v>
      </c>
      <c r="BF14" s="17"/>
      <c r="BG14" s="17">
        <v>0.140849208319936</v>
      </c>
      <c r="BH14" s="17">
        <v>0.21983788695200401</v>
      </c>
    </row>
    <row r="15" spans="2:60" ht="43.5" x14ac:dyDescent="0.35">
      <c r="B15" s="18" t="s">
        <v>390</v>
      </c>
      <c r="C15" s="17">
        <v>0.12355399105263799</v>
      </c>
      <c r="D15" s="17">
        <v>0.14898062563216899</v>
      </c>
      <c r="E15" s="17">
        <v>0.101343041371649</v>
      </c>
      <c r="F15" s="17"/>
      <c r="G15" s="17">
        <v>0.17218061372520699</v>
      </c>
      <c r="H15" s="17">
        <v>0.14141763372938701</v>
      </c>
      <c r="I15" s="17">
        <v>0.16408489984542399</v>
      </c>
      <c r="J15" s="17">
        <v>0.115553337509888</v>
      </c>
      <c r="K15" s="17">
        <v>8.3970037118340501E-2</v>
      </c>
      <c r="L15" s="17">
        <v>8.5602645825672299E-2</v>
      </c>
      <c r="M15" s="17"/>
      <c r="N15" s="17">
        <v>0.11418908938191499</v>
      </c>
      <c r="O15" s="17">
        <v>0.104013031653965</v>
      </c>
      <c r="P15" s="17">
        <v>0.137423797614489</v>
      </c>
      <c r="Q15" s="17">
        <v>0.12711653297591699</v>
      </c>
      <c r="R15" s="17">
        <v>0.15885726132899</v>
      </c>
      <c r="S15" s="17"/>
      <c r="T15" s="17">
        <v>0.129256067035388</v>
      </c>
      <c r="U15" s="17">
        <v>0.119507314268751</v>
      </c>
      <c r="V15" s="17">
        <v>0.116217984462215</v>
      </c>
      <c r="W15" s="17">
        <v>0.13471408634200499</v>
      </c>
      <c r="X15" s="17"/>
      <c r="Y15" s="17">
        <v>0.14289519850318699</v>
      </c>
      <c r="Z15" s="17">
        <v>0.119935004764125</v>
      </c>
      <c r="AA15" s="17">
        <v>0.15332364978677901</v>
      </c>
      <c r="AB15" s="17">
        <v>0.10609804454194099</v>
      </c>
      <c r="AC15" s="17">
        <v>6.4240024797063894E-2</v>
      </c>
      <c r="AD15" s="17">
        <v>9.0606636702516605E-2</v>
      </c>
      <c r="AE15" s="17"/>
      <c r="AF15" s="17">
        <v>0.115910873857383</v>
      </c>
      <c r="AG15" s="17">
        <v>0.13441862264647</v>
      </c>
      <c r="AH15" s="17"/>
      <c r="AI15" s="17">
        <v>9.7135432406139297E-2</v>
      </c>
      <c r="AJ15" s="17">
        <v>0.123353500614822</v>
      </c>
      <c r="AK15" s="17">
        <v>0.117071914036084</v>
      </c>
      <c r="AL15" s="17">
        <v>0.123721314525458</v>
      </c>
      <c r="AM15" s="17">
        <v>0.11806671813566599</v>
      </c>
      <c r="AN15" s="17">
        <v>0.150178432799046</v>
      </c>
      <c r="AO15" s="17">
        <v>0.19321380349435599</v>
      </c>
      <c r="AP15" s="17"/>
      <c r="AQ15" s="17">
        <v>0.12734792939186099</v>
      </c>
      <c r="AR15" s="17">
        <v>0.138849114611622</v>
      </c>
      <c r="AS15" s="17"/>
      <c r="AT15" s="17">
        <v>9.43929528112675E-2</v>
      </c>
      <c r="AU15" s="17">
        <v>0.102973727026954</v>
      </c>
      <c r="AV15" s="17">
        <v>0.18163344383901101</v>
      </c>
      <c r="AW15" s="17"/>
      <c r="AX15" s="17">
        <v>0.11902380790058199</v>
      </c>
      <c r="AY15" s="17">
        <v>0.12519038722822801</v>
      </c>
      <c r="AZ15" s="17"/>
      <c r="BA15" s="17">
        <v>0.13041930082140801</v>
      </c>
      <c r="BB15" s="17">
        <v>0.147678027769334</v>
      </c>
      <c r="BC15" s="17">
        <v>9.7574272122890895E-2</v>
      </c>
      <c r="BD15" s="17">
        <v>0.214729212450291</v>
      </c>
      <c r="BE15" s="17">
        <v>0.13662860293843901</v>
      </c>
      <c r="BF15" s="17"/>
      <c r="BG15" s="17">
        <v>0.143651894241242</v>
      </c>
      <c r="BH15" s="17">
        <v>0.15641009913109799</v>
      </c>
    </row>
    <row r="16" spans="2:60" ht="29" x14ac:dyDescent="0.35">
      <c r="B16" s="18" t="s">
        <v>391</v>
      </c>
      <c r="C16" s="17">
        <v>0.121279242224632</v>
      </c>
      <c r="D16" s="17">
        <v>0.147414347265165</v>
      </c>
      <c r="E16" s="17">
        <v>9.7052451903591103E-2</v>
      </c>
      <c r="F16" s="17"/>
      <c r="G16" s="17">
        <v>0.18642232989155799</v>
      </c>
      <c r="H16" s="17">
        <v>0.159273503733561</v>
      </c>
      <c r="I16" s="17">
        <v>0.118204644182689</v>
      </c>
      <c r="J16" s="17">
        <v>0.10809923644962401</v>
      </c>
      <c r="K16" s="17">
        <v>0.103650487143917</v>
      </c>
      <c r="L16" s="17">
        <v>7.7537749342687201E-2</v>
      </c>
      <c r="M16" s="17"/>
      <c r="N16" s="17">
        <v>0.119426669224293</v>
      </c>
      <c r="O16" s="17">
        <v>7.8933547078788496E-2</v>
      </c>
      <c r="P16" s="17">
        <v>0.13963640210158501</v>
      </c>
      <c r="Q16" s="17">
        <v>0.15318584836333499</v>
      </c>
      <c r="R16" s="17">
        <v>0.13599662973912299</v>
      </c>
      <c r="S16" s="17"/>
      <c r="T16" s="17">
        <v>0.13007477036743201</v>
      </c>
      <c r="U16" s="17">
        <v>9.3998052656445105E-2</v>
      </c>
      <c r="V16" s="17">
        <v>0.126846948196006</v>
      </c>
      <c r="W16" s="17">
        <v>0.12987819677495399</v>
      </c>
      <c r="X16" s="17"/>
      <c r="Y16" s="17">
        <v>0.154221456962335</v>
      </c>
      <c r="Z16" s="17">
        <v>0.103062595654083</v>
      </c>
      <c r="AA16" s="17">
        <v>0.132527767170044</v>
      </c>
      <c r="AB16" s="17">
        <v>0.101533773094845</v>
      </c>
      <c r="AC16" s="17">
        <v>8.5539504491378496E-2</v>
      </c>
      <c r="AD16" s="17">
        <v>0.106861294363014</v>
      </c>
      <c r="AE16" s="17"/>
      <c r="AF16" s="17">
        <v>0.12691652124703101</v>
      </c>
      <c r="AG16" s="17">
        <v>0.113963229333506</v>
      </c>
      <c r="AH16" s="17"/>
      <c r="AI16" s="17">
        <v>0.108714854927802</v>
      </c>
      <c r="AJ16" s="17">
        <v>0.128244043481021</v>
      </c>
      <c r="AK16" s="17">
        <v>8.8005862169127397E-2</v>
      </c>
      <c r="AL16" s="17">
        <v>0.11607742488228</v>
      </c>
      <c r="AM16" s="17">
        <v>0.14396411239809001</v>
      </c>
      <c r="AN16" s="17">
        <v>0.12271083353235</v>
      </c>
      <c r="AO16" s="17">
        <v>0.14253684604191399</v>
      </c>
      <c r="AP16" s="17"/>
      <c r="AQ16" s="17">
        <v>0.10749276568145801</v>
      </c>
      <c r="AR16" s="17">
        <v>0.148658671831672</v>
      </c>
      <c r="AS16" s="17"/>
      <c r="AT16" s="17">
        <v>8.1728552389137496E-2</v>
      </c>
      <c r="AU16" s="17">
        <v>8.5542056208951403E-2</v>
      </c>
      <c r="AV16" s="17">
        <v>0.202547178506706</v>
      </c>
      <c r="AW16" s="17"/>
      <c r="AX16" s="17">
        <v>0.108627285912866</v>
      </c>
      <c r="AY16" s="17">
        <v>0.12584939142774301</v>
      </c>
      <c r="AZ16" s="17"/>
      <c r="BA16" s="17">
        <v>0.17472720061046301</v>
      </c>
      <c r="BB16" s="17">
        <v>0.113727123969403</v>
      </c>
      <c r="BC16" s="17">
        <v>0.10645256710064301</v>
      </c>
      <c r="BD16" s="17">
        <v>0.13203231206791</v>
      </c>
      <c r="BE16" s="17">
        <v>0.15571283860266999</v>
      </c>
      <c r="BF16" s="17"/>
      <c r="BG16" s="17">
        <v>0.127957284428039</v>
      </c>
      <c r="BH16" s="17">
        <v>0.149714982140149</v>
      </c>
    </row>
    <row r="17" spans="2:60" ht="43.5" x14ac:dyDescent="0.35">
      <c r="B17" s="18" t="s">
        <v>392</v>
      </c>
      <c r="C17" s="17">
        <v>0.101489830143738</v>
      </c>
      <c r="D17" s="17">
        <v>0.12424025929747901</v>
      </c>
      <c r="E17" s="17">
        <v>8.0106175292266796E-2</v>
      </c>
      <c r="F17" s="17"/>
      <c r="G17" s="17">
        <v>0.16110981047890599</v>
      </c>
      <c r="H17" s="17">
        <v>8.1421184380879794E-2</v>
      </c>
      <c r="I17" s="17">
        <v>0.13657823225333099</v>
      </c>
      <c r="J17" s="17">
        <v>7.9680854389573397E-2</v>
      </c>
      <c r="K17" s="17">
        <v>8.7113103095543501E-2</v>
      </c>
      <c r="L17" s="17">
        <v>8.4417850871205999E-2</v>
      </c>
      <c r="M17" s="17"/>
      <c r="N17" s="17">
        <v>8.2328737438020799E-2</v>
      </c>
      <c r="O17" s="17">
        <v>7.9426221516593204E-2</v>
      </c>
      <c r="P17" s="17">
        <v>0.112914801692934</v>
      </c>
      <c r="Q17" s="17">
        <v>0.108869339014724</v>
      </c>
      <c r="R17" s="17">
        <v>0.145549980373718</v>
      </c>
      <c r="S17" s="17"/>
      <c r="T17" s="17">
        <v>0.109095828132282</v>
      </c>
      <c r="U17" s="17">
        <v>6.6885826762511494E-2</v>
      </c>
      <c r="V17" s="17">
        <v>9.7960632762870398E-2</v>
      </c>
      <c r="W17" s="17">
        <v>0.131795218218903</v>
      </c>
      <c r="X17" s="17"/>
      <c r="Y17" s="17">
        <v>0.113079147356757</v>
      </c>
      <c r="Z17" s="17">
        <v>0.11152230832052699</v>
      </c>
      <c r="AA17" s="17">
        <v>7.9568636615903507E-2</v>
      </c>
      <c r="AB17" s="17">
        <v>7.5451387114966906E-2</v>
      </c>
      <c r="AC17" s="17">
        <v>4.7394104480271898E-2</v>
      </c>
      <c r="AD17" s="17">
        <v>6.6425303391228693E-2</v>
      </c>
      <c r="AE17" s="17"/>
      <c r="AF17" s="17">
        <v>0.105653449360602</v>
      </c>
      <c r="AG17" s="17">
        <v>9.6599495708522498E-2</v>
      </c>
      <c r="AH17" s="17"/>
      <c r="AI17" s="17">
        <v>0.113278299441619</v>
      </c>
      <c r="AJ17" s="17">
        <v>8.1023887869433001E-2</v>
      </c>
      <c r="AK17" s="17">
        <v>0.120924220656352</v>
      </c>
      <c r="AL17" s="17">
        <v>9.9952390434405194E-2</v>
      </c>
      <c r="AM17" s="17">
        <v>0.101253465775012</v>
      </c>
      <c r="AN17" s="17">
        <v>0.116246326483113</v>
      </c>
      <c r="AO17" s="17">
        <v>7.4052183400568697E-2</v>
      </c>
      <c r="AP17" s="17"/>
      <c r="AQ17" s="17">
        <v>8.5098805051462501E-2</v>
      </c>
      <c r="AR17" s="17">
        <v>0.12718105425054799</v>
      </c>
      <c r="AS17" s="17"/>
      <c r="AT17" s="17">
        <v>7.1021081056682506E-2</v>
      </c>
      <c r="AU17" s="17">
        <v>8.5345522907202903E-2</v>
      </c>
      <c r="AV17" s="17">
        <v>0.14787743024570099</v>
      </c>
      <c r="AW17" s="17"/>
      <c r="AX17" s="17">
        <v>8.1637435912259596E-2</v>
      </c>
      <c r="AY17" s="17">
        <v>0.108660926963957</v>
      </c>
      <c r="AZ17" s="17"/>
      <c r="BA17" s="17">
        <v>0.13644258152685801</v>
      </c>
      <c r="BB17" s="17">
        <v>0.111213847314518</v>
      </c>
      <c r="BC17" s="17">
        <v>8.2398548002681801E-2</v>
      </c>
      <c r="BD17" s="17">
        <v>0.11183249234279199</v>
      </c>
      <c r="BE17" s="17">
        <v>0.12190540645133401</v>
      </c>
      <c r="BF17" s="17"/>
      <c r="BG17" s="17">
        <v>0.117099232313661</v>
      </c>
      <c r="BH17" s="17">
        <v>0.119354116348318</v>
      </c>
    </row>
    <row r="18" spans="2:60" ht="29" x14ac:dyDescent="0.35">
      <c r="B18" s="18" t="s">
        <v>393</v>
      </c>
      <c r="C18" s="17">
        <v>8.50806066435391E-2</v>
      </c>
      <c r="D18" s="17">
        <v>9.7070989545914393E-2</v>
      </c>
      <c r="E18" s="17">
        <v>7.50248055250093E-2</v>
      </c>
      <c r="F18" s="17"/>
      <c r="G18" s="17">
        <v>6.5289880641284395E-2</v>
      </c>
      <c r="H18" s="17">
        <v>0.113774691015586</v>
      </c>
      <c r="I18" s="17">
        <v>0.101474817061202</v>
      </c>
      <c r="J18" s="17">
        <v>5.9637344683346298E-2</v>
      </c>
      <c r="K18" s="17">
        <v>7.28151817321816E-2</v>
      </c>
      <c r="L18" s="17">
        <v>8.8008035056671E-2</v>
      </c>
      <c r="M18" s="17"/>
      <c r="N18" s="17">
        <v>7.8195893863628102E-2</v>
      </c>
      <c r="O18" s="17">
        <v>8.0409849027092195E-2</v>
      </c>
      <c r="P18" s="17">
        <v>9.1051689551362502E-2</v>
      </c>
      <c r="Q18" s="17">
        <v>9.0075299655061697E-2</v>
      </c>
      <c r="R18" s="17">
        <v>8.8807517849167697E-2</v>
      </c>
      <c r="S18" s="17"/>
      <c r="T18" s="17">
        <v>6.6972090109998494E-2</v>
      </c>
      <c r="U18" s="17">
        <v>5.7296282806386899E-2</v>
      </c>
      <c r="V18" s="17">
        <v>8.8705377833891194E-2</v>
      </c>
      <c r="W18" s="17">
        <v>0.116312272705484</v>
      </c>
      <c r="X18" s="17"/>
      <c r="Y18" s="17">
        <v>6.3222316726152694E-2</v>
      </c>
      <c r="Z18" s="17">
        <v>9.4880863595102505E-2</v>
      </c>
      <c r="AA18" s="17">
        <v>9.8945598321857897E-2</v>
      </c>
      <c r="AB18" s="17">
        <v>9.9346888390491495E-2</v>
      </c>
      <c r="AC18" s="17">
        <v>3.51114989273087E-2</v>
      </c>
      <c r="AD18" s="17">
        <v>0.100692167505954</v>
      </c>
      <c r="AE18" s="17"/>
      <c r="AF18" s="17">
        <v>8.6018538167098299E-2</v>
      </c>
      <c r="AG18" s="17">
        <v>8.3728651895352599E-2</v>
      </c>
      <c r="AH18" s="17"/>
      <c r="AI18" s="17">
        <v>9.1730408783170098E-2</v>
      </c>
      <c r="AJ18" s="17">
        <v>0.10872650027019699</v>
      </c>
      <c r="AK18" s="17">
        <v>6.9186900697751005E-2</v>
      </c>
      <c r="AL18" s="17">
        <v>0.108062361457781</v>
      </c>
      <c r="AM18" s="17">
        <v>7.3697712187384606E-2</v>
      </c>
      <c r="AN18" s="17">
        <v>5.7683555458060198E-2</v>
      </c>
      <c r="AO18" s="17">
        <v>7.4833276894644807E-2</v>
      </c>
      <c r="AP18" s="17"/>
      <c r="AQ18" s="17">
        <v>7.1056827029047198E-2</v>
      </c>
      <c r="AR18" s="17">
        <v>0.104851801712079</v>
      </c>
      <c r="AS18" s="17"/>
      <c r="AT18" s="17">
        <v>5.7291575791905497E-2</v>
      </c>
      <c r="AU18" s="17">
        <v>8.4251159258202202E-2</v>
      </c>
      <c r="AV18" s="17">
        <v>0.101905034849927</v>
      </c>
      <c r="AW18" s="17"/>
      <c r="AX18" s="17">
        <v>6.0917518155460197E-2</v>
      </c>
      <c r="AY18" s="17">
        <v>9.3808815694957595E-2</v>
      </c>
      <c r="AZ18" s="17"/>
      <c r="BA18" s="17">
        <v>0.107880292680923</v>
      </c>
      <c r="BB18" s="17">
        <v>7.08193396291322E-2</v>
      </c>
      <c r="BC18" s="17">
        <v>6.9146382157311406E-2</v>
      </c>
      <c r="BD18" s="17">
        <v>8.6765417810445902E-2</v>
      </c>
      <c r="BE18" s="17">
        <v>0.15749344668510201</v>
      </c>
      <c r="BF18" s="17"/>
      <c r="BG18" s="17">
        <v>7.9464956777783202E-2</v>
      </c>
      <c r="BH18" s="17">
        <v>0.13957929412415501</v>
      </c>
    </row>
    <row r="19" spans="2:60" ht="29" x14ac:dyDescent="0.35">
      <c r="B19" s="18" t="s">
        <v>394</v>
      </c>
      <c r="C19" s="17">
        <v>5.5105419919734298E-2</v>
      </c>
      <c r="D19" s="17">
        <v>5.2059582359886697E-2</v>
      </c>
      <c r="E19" s="17">
        <v>5.8856142640589103E-2</v>
      </c>
      <c r="F19" s="17"/>
      <c r="G19" s="17">
        <v>4.15722215073129E-2</v>
      </c>
      <c r="H19" s="17">
        <v>2.4072435216016801E-2</v>
      </c>
      <c r="I19" s="17">
        <v>9.08306728332091E-2</v>
      </c>
      <c r="J19" s="17">
        <v>5.1628540594893003E-2</v>
      </c>
      <c r="K19" s="17">
        <v>6.0379382037419799E-2</v>
      </c>
      <c r="L19" s="17">
        <v>5.9764187438062902E-2</v>
      </c>
      <c r="M19" s="17"/>
      <c r="N19" s="17">
        <v>4.5314153330538301E-2</v>
      </c>
      <c r="O19" s="17">
        <v>6.8123231382310495E-2</v>
      </c>
      <c r="P19" s="17">
        <v>4.0236059692398997E-2</v>
      </c>
      <c r="Q19" s="17">
        <v>6.3766502199887401E-2</v>
      </c>
      <c r="R19" s="17">
        <v>7.81528448738633E-2</v>
      </c>
      <c r="S19" s="17"/>
      <c r="T19" s="17">
        <v>7.4958854206092898E-2</v>
      </c>
      <c r="U19" s="17">
        <v>3.81632016193027E-2</v>
      </c>
      <c r="V19" s="17">
        <v>4.9869932039040402E-2</v>
      </c>
      <c r="W19" s="17">
        <v>6.4082170176344599E-2</v>
      </c>
      <c r="X19" s="17"/>
      <c r="Y19" s="17">
        <v>6.6642815714968898E-2</v>
      </c>
      <c r="Z19" s="17">
        <v>5.6334126700982701E-2</v>
      </c>
      <c r="AA19" s="17">
        <v>2.5835429364299899E-2</v>
      </c>
      <c r="AB19" s="17">
        <v>2.86453329367258E-2</v>
      </c>
      <c r="AC19" s="17">
        <v>8.7405905267994993E-2</v>
      </c>
      <c r="AD19" s="17">
        <v>4.6702223290094699E-2</v>
      </c>
      <c r="AE19" s="17"/>
      <c r="AF19" s="17">
        <v>5.9194106628510497E-2</v>
      </c>
      <c r="AG19" s="17">
        <v>4.8428481210992101E-2</v>
      </c>
      <c r="AH19" s="17"/>
      <c r="AI19" s="17">
        <v>6.9231862050642398E-2</v>
      </c>
      <c r="AJ19" s="17">
        <v>4.1968280167488603E-2</v>
      </c>
      <c r="AK19" s="17">
        <v>3.4399508147790199E-2</v>
      </c>
      <c r="AL19" s="17">
        <v>6.8639560430420299E-2</v>
      </c>
      <c r="AM19" s="17">
        <v>5.76852005343306E-2</v>
      </c>
      <c r="AN19" s="17">
        <v>0.100150346965324</v>
      </c>
      <c r="AO19" s="17">
        <v>5.8130111929406099E-2</v>
      </c>
      <c r="AP19" s="17"/>
      <c r="AQ19" s="17">
        <v>5.8885616260996698E-2</v>
      </c>
      <c r="AR19" s="17">
        <v>4.8834361274068101E-2</v>
      </c>
      <c r="AS19" s="17"/>
      <c r="AT19" s="17">
        <v>6.8287052953808006E-2</v>
      </c>
      <c r="AU19" s="17">
        <v>5.2728723280216903E-2</v>
      </c>
      <c r="AV19" s="17">
        <v>5.4916671502517701E-2</v>
      </c>
      <c r="AW19" s="17"/>
      <c r="AX19" s="17">
        <v>5.6007427175277201E-2</v>
      </c>
      <c r="AY19" s="17">
        <v>5.4779596178445598E-2</v>
      </c>
      <c r="AZ19" s="17"/>
      <c r="BA19" s="17">
        <v>5.7345560663194503E-2</v>
      </c>
      <c r="BB19" s="17">
        <v>3.9398948763231301E-2</v>
      </c>
      <c r="BC19" s="17">
        <v>7.1128550692104595E-2</v>
      </c>
      <c r="BD19" s="17">
        <v>0.111284661703852</v>
      </c>
      <c r="BE19" s="17">
        <v>2.3429232408503801E-2</v>
      </c>
      <c r="BF19" s="17"/>
      <c r="BG19" s="17">
        <v>4.3585552798634297E-2</v>
      </c>
      <c r="BH19" s="17">
        <v>4.56814510656013E-2</v>
      </c>
    </row>
    <row r="20" spans="2:60" x14ac:dyDescent="0.35">
      <c r="B20" s="18" t="s">
        <v>235</v>
      </c>
      <c r="C20" s="19">
        <v>3.0257371680447499E-2</v>
      </c>
      <c r="D20" s="19">
        <v>2.8151858191548002E-2</v>
      </c>
      <c r="E20" s="19">
        <v>3.1917477574037102E-2</v>
      </c>
      <c r="F20" s="19"/>
      <c r="G20" s="19">
        <v>1.7580953101538701E-2</v>
      </c>
      <c r="H20" s="19">
        <v>1.50921327683044E-2</v>
      </c>
      <c r="I20" s="19">
        <v>2.9447213236849599E-2</v>
      </c>
      <c r="J20" s="19">
        <v>2.3211100942514499E-2</v>
      </c>
      <c r="K20" s="19">
        <v>4.4215240233835697E-2</v>
      </c>
      <c r="L20" s="19">
        <v>4.5476845884854997E-2</v>
      </c>
      <c r="M20" s="19"/>
      <c r="N20" s="19">
        <v>2.5922563589811799E-2</v>
      </c>
      <c r="O20" s="19">
        <v>2.1610465075899199E-2</v>
      </c>
      <c r="P20" s="19">
        <v>2.9746399143922901E-2</v>
      </c>
      <c r="Q20" s="19">
        <v>3.0439508490811701E-2</v>
      </c>
      <c r="R20" s="19">
        <v>5.24398287077169E-2</v>
      </c>
      <c r="S20" s="19"/>
      <c r="T20" s="19">
        <v>3.0320863289449201E-2</v>
      </c>
      <c r="U20" s="19">
        <v>3.06944947110512E-2</v>
      </c>
      <c r="V20" s="19">
        <v>3.1586444652029498E-2</v>
      </c>
      <c r="W20" s="19">
        <v>2.7714373603436201E-2</v>
      </c>
      <c r="X20" s="19"/>
      <c r="Y20" s="19">
        <v>3.60024930873869E-2</v>
      </c>
      <c r="Z20" s="19">
        <v>2.5532481556945399E-2</v>
      </c>
      <c r="AA20" s="19">
        <v>1.0804197456750601E-2</v>
      </c>
      <c r="AB20" s="19">
        <v>3.7102869799252203E-2</v>
      </c>
      <c r="AC20" s="19">
        <v>9.0089078789510099E-2</v>
      </c>
      <c r="AD20" s="19">
        <v>2.6405251969092599E-2</v>
      </c>
      <c r="AE20" s="19"/>
      <c r="AF20" s="19">
        <v>2.62656552753999E-2</v>
      </c>
      <c r="AG20" s="19">
        <v>3.64824100902333E-2</v>
      </c>
      <c r="AH20" s="19"/>
      <c r="AI20" s="19">
        <v>5.9395188613905704E-3</v>
      </c>
      <c r="AJ20" s="19">
        <v>2.03289972931689E-2</v>
      </c>
      <c r="AK20" s="19">
        <v>2.2752073328166499E-2</v>
      </c>
      <c r="AL20" s="19">
        <v>2.8214430849332402E-2</v>
      </c>
      <c r="AM20" s="19">
        <v>4.1571279915563801E-2</v>
      </c>
      <c r="AN20" s="19">
        <v>4.4294933181601402E-2</v>
      </c>
      <c r="AO20" s="19">
        <v>8.9133471030609202E-2</v>
      </c>
      <c r="AP20" s="19"/>
      <c r="AQ20" s="19">
        <v>4.2095779289543299E-2</v>
      </c>
      <c r="AR20" s="19">
        <v>1.75715625482693E-2</v>
      </c>
      <c r="AS20" s="19"/>
      <c r="AT20" s="19">
        <v>5.1417204849589997E-2</v>
      </c>
      <c r="AU20" s="19">
        <v>2.7710610927433901E-2</v>
      </c>
      <c r="AV20" s="19">
        <v>2.0107535765809498E-2</v>
      </c>
      <c r="AW20" s="19"/>
      <c r="AX20" s="19">
        <v>2.4110277354344799E-2</v>
      </c>
      <c r="AY20" s="19">
        <v>3.2477829730066597E-2</v>
      </c>
      <c r="AZ20" s="19"/>
      <c r="BA20" s="19">
        <v>1.48812513835841E-2</v>
      </c>
      <c r="BB20" s="19">
        <v>3.0140848199444199E-2</v>
      </c>
      <c r="BC20" s="19">
        <v>3.5436096274141703E-2</v>
      </c>
      <c r="BD20" s="19">
        <v>3.75297505314163E-2</v>
      </c>
      <c r="BE20" s="19">
        <v>3.5249480979481003E-2</v>
      </c>
      <c r="BF20" s="19"/>
      <c r="BG20" s="19">
        <v>2.6581073799462202E-2</v>
      </c>
      <c r="BH20" s="19">
        <v>3.5827032726410697E-2</v>
      </c>
    </row>
    <row r="21" spans="2:60" x14ac:dyDescent="0.35">
      <c r="B21" s="16"/>
    </row>
    <row r="22" spans="2:60" x14ac:dyDescent="0.35">
      <c r="B22" t="s">
        <v>98</v>
      </c>
    </row>
    <row r="23" spans="2:60" x14ac:dyDescent="0.35">
      <c r="B23" t="s">
        <v>99</v>
      </c>
    </row>
    <row r="25" spans="2:60" x14ac:dyDescent="0.35">
      <c r="B25"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H2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410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396</v>
      </c>
      <c r="C9" s="17">
        <v>0.549319827758458</v>
      </c>
      <c r="D9" s="17">
        <v>0.53705993549306397</v>
      </c>
      <c r="E9" s="17">
        <v>0.56127435655330304</v>
      </c>
      <c r="F9" s="17"/>
      <c r="G9" s="17">
        <v>0.39392755645632799</v>
      </c>
      <c r="H9" s="17">
        <v>0.49579505433110199</v>
      </c>
      <c r="I9" s="17">
        <v>0.53045512395706396</v>
      </c>
      <c r="J9" s="17">
        <v>0.52835320940445196</v>
      </c>
      <c r="K9" s="17">
        <v>0.59673071645694498</v>
      </c>
      <c r="L9" s="17">
        <v>0.67798272414431304</v>
      </c>
      <c r="M9" s="17"/>
      <c r="N9" s="17">
        <v>0.49930666409611701</v>
      </c>
      <c r="O9" s="17">
        <v>0.50768256014158397</v>
      </c>
      <c r="P9" s="17">
        <v>0.59344333656493597</v>
      </c>
      <c r="Q9" s="17">
        <v>0.56142459904469</v>
      </c>
      <c r="R9" s="17">
        <v>0.60062114720648596</v>
      </c>
      <c r="S9" s="17"/>
      <c r="T9" s="17">
        <v>0.541812701671602</v>
      </c>
      <c r="U9" s="17">
        <v>0.60077723326163701</v>
      </c>
      <c r="V9" s="17">
        <v>0.51737571099677904</v>
      </c>
      <c r="W9" s="17">
        <v>0.56082207803640205</v>
      </c>
      <c r="X9" s="17"/>
      <c r="Y9" s="17">
        <v>0.50026324704609504</v>
      </c>
      <c r="Z9" s="17">
        <v>0.58962421006917698</v>
      </c>
      <c r="AA9" s="17">
        <v>0.60846365342944597</v>
      </c>
      <c r="AB9" s="17">
        <v>0.54169705079359098</v>
      </c>
      <c r="AC9" s="17">
        <v>0.76730400461444503</v>
      </c>
      <c r="AD9" s="17">
        <v>0.51641920672814301</v>
      </c>
      <c r="AE9" s="17"/>
      <c r="AF9" s="17">
        <v>0.56650526983745697</v>
      </c>
      <c r="AG9" s="17">
        <v>0.52705610100213995</v>
      </c>
      <c r="AH9" s="17"/>
      <c r="AI9" s="17">
        <v>0.39328641851736001</v>
      </c>
      <c r="AJ9" s="17">
        <v>0.50604492204041995</v>
      </c>
      <c r="AK9" s="17">
        <v>0.56508997470322098</v>
      </c>
      <c r="AL9" s="17">
        <v>0.55958483908286405</v>
      </c>
      <c r="AM9" s="17">
        <v>0.59261404718634003</v>
      </c>
      <c r="AN9" s="17">
        <v>0.564639258024215</v>
      </c>
      <c r="AO9" s="17">
        <v>0.711889448201389</v>
      </c>
      <c r="AP9" s="17"/>
      <c r="AQ9" s="17">
        <v>0.57918679867824496</v>
      </c>
      <c r="AR9" s="17">
        <v>0.50801887128782097</v>
      </c>
      <c r="AS9" s="17"/>
      <c r="AT9" s="17">
        <v>0.61957889754433604</v>
      </c>
      <c r="AU9" s="17">
        <v>0.55782824302970502</v>
      </c>
      <c r="AV9" s="17">
        <v>0.50719386952966095</v>
      </c>
      <c r="AW9" s="17"/>
      <c r="AX9" s="17">
        <v>0.58219357459208798</v>
      </c>
      <c r="AY9" s="17">
        <v>0.53744514812845601</v>
      </c>
      <c r="AZ9" s="17"/>
      <c r="BA9" s="17">
        <v>0.45763878873185998</v>
      </c>
      <c r="BB9" s="17">
        <v>0.56499186184892303</v>
      </c>
      <c r="BC9" s="17">
        <v>0.60354226674962697</v>
      </c>
      <c r="BD9" s="17">
        <v>0.47909839788570902</v>
      </c>
      <c r="BE9" s="17">
        <v>0.56030150967262704</v>
      </c>
      <c r="BF9" s="17"/>
      <c r="BG9" s="17">
        <v>0.53994842681895405</v>
      </c>
      <c r="BH9" s="17">
        <v>0.53973420479901801</v>
      </c>
    </row>
    <row r="10" spans="2:60" x14ac:dyDescent="0.35">
      <c r="B10" s="18" t="s">
        <v>397</v>
      </c>
      <c r="C10" s="17">
        <v>0.45152334912919201</v>
      </c>
      <c r="D10" s="17">
        <v>0.43307416103169299</v>
      </c>
      <c r="E10" s="17">
        <v>0.47095848654877198</v>
      </c>
      <c r="F10" s="17"/>
      <c r="G10" s="17">
        <v>0.37829307923743399</v>
      </c>
      <c r="H10" s="17">
        <v>0.37964361867968199</v>
      </c>
      <c r="I10" s="17">
        <v>0.45272303265999497</v>
      </c>
      <c r="J10" s="17">
        <v>0.465344811095671</v>
      </c>
      <c r="K10" s="17">
        <v>0.48738466033035199</v>
      </c>
      <c r="L10" s="17">
        <v>0.51547089253466705</v>
      </c>
      <c r="M10" s="17"/>
      <c r="N10" s="17">
        <v>0.38837682529669598</v>
      </c>
      <c r="O10" s="17">
        <v>0.47176952469723399</v>
      </c>
      <c r="P10" s="17">
        <v>0.452204728106257</v>
      </c>
      <c r="Q10" s="17">
        <v>0.484102559887303</v>
      </c>
      <c r="R10" s="17">
        <v>0.50031723712325404</v>
      </c>
      <c r="S10" s="17"/>
      <c r="T10" s="17">
        <v>0.47243175869524701</v>
      </c>
      <c r="U10" s="17">
        <v>0.49673341500975499</v>
      </c>
      <c r="V10" s="17">
        <v>0.45024461970498297</v>
      </c>
      <c r="W10" s="17">
        <v>0.39941747235178998</v>
      </c>
      <c r="X10" s="17"/>
      <c r="Y10" s="17">
        <v>0.43390086784829701</v>
      </c>
      <c r="Z10" s="17">
        <v>0.48089930338482301</v>
      </c>
      <c r="AA10" s="17">
        <v>0.37511848837367001</v>
      </c>
      <c r="AB10" s="17">
        <v>0.44185594102662901</v>
      </c>
      <c r="AC10" s="17">
        <v>0.58201525879253202</v>
      </c>
      <c r="AD10" s="17">
        <v>0.42118551023754502</v>
      </c>
      <c r="AE10" s="17"/>
      <c r="AF10" s="17">
        <v>0.44629575336396698</v>
      </c>
      <c r="AG10" s="17">
        <v>0.46029251296850598</v>
      </c>
      <c r="AH10" s="17"/>
      <c r="AI10" s="17">
        <v>0.30958972568778897</v>
      </c>
      <c r="AJ10" s="17">
        <v>0.43788984827634603</v>
      </c>
      <c r="AK10" s="17">
        <v>0.42986894382864999</v>
      </c>
      <c r="AL10" s="17">
        <v>0.46822608745436001</v>
      </c>
      <c r="AM10" s="17">
        <v>0.49064134295374001</v>
      </c>
      <c r="AN10" s="17">
        <v>0.46616817279978301</v>
      </c>
      <c r="AO10" s="17">
        <v>0.60150354164567299</v>
      </c>
      <c r="AP10" s="17"/>
      <c r="AQ10" s="17">
        <v>0.51725997029635395</v>
      </c>
      <c r="AR10" s="17">
        <v>0.36674179548866798</v>
      </c>
      <c r="AS10" s="17"/>
      <c r="AT10" s="17">
        <v>0.53740758080469697</v>
      </c>
      <c r="AU10" s="17">
        <v>0.45234406721804199</v>
      </c>
      <c r="AV10" s="17">
        <v>0.39803208215818597</v>
      </c>
      <c r="AW10" s="17"/>
      <c r="AX10" s="17">
        <v>0.48369791983315102</v>
      </c>
      <c r="AY10" s="17">
        <v>0.43990122642818202</v>
      </c>
      <c r="AZ10" s="17"/>
      <c r="BA10" s="17">
        <v>0.42804083217514499</v>
      </c>
      <c r="BB10" s="17">
        <v>0.49494384007075098</v>
      </c>
      <c r="BC10" s="17">
        <v>0.50041564187146803</v>
      </c>
      <c r="BD10" s="17">
        <v>0.33259607454357099</v>
      </c>
      <c r="BE10" s="17">
        <v>0.35192519268009798</v>
      </c>
      <c r="BF10" s="17"/>
      <c r="BG10" s="17">
        <v>0.47933663775325303</v>
      </c>
      <c r="BH10" s="17">
        <v>0.34702947062088502</v>
      </c>
    </row>
    <row r="11" spans="2:60" x14ac:dyDescent="0.35">
      <c r="B11" s="18" t="s">
        <v>398</v>
      </c>
      <c r="C11" s="17">
        <v>0.29441212123678101</v>
      </c>
      <c r="D11" s="17">
        <v>0.29661744783164001</v>
      </c>
      <c r="E11" s="17">
        <v>0.294599075340783</v>
      </c>
      <c r="F11" s="17"/>
      <c r="G11" s="17">
        <v>0.25910658665542102</v>
      </c>
      <c r="H11" s="17">
        <v>0.31027550034295598</v>
      </c>
      <c r="I11" s="17">
        <v>0.26466332397768499</v>
      </c>
      <c r="J11" s="17">
        <v>0.29805570284820798</v>
      </c>
      <c r="K11" s="17">
        <v>0.27872411443904999</v>
      </c>
      <c r="L11" s="17">
        <v>0.33425486298072898</v>
      </c>
      <c r="M11" s="17"/>
      <c r="N11" s="17">
        <v>0.30709844959881899</v>
      </c>
      <c r="O11" s="17">
        <v>0.295586985476542</v>
      </c>
      <c r="P11" s="17">
        <v>0.287264169191634</v>
      </c>
      <c r="Q11" s="17">
        <v>0.27260806267309701</v>
      </c>
      <c r="R11" s="17">
        <v>0.31695453539487101</v>
      </c>
      <c r="S11" s="17"/>
      <c r="T11" s="17">
        <v>0.29222574229802001</v>
      </c>
      <c r="U11" s="17">
        <v>0.30692013133149898</v>
      </c>
      <c r="V11" s="17">
        <v>0.26814191371464102</v>
      </c>
      <c r="W11" s="17">
        <v>0.326953901103262</v>
      </c>
      <c r="X11" s="17"/>
      <c r="Y11" s="17">
        <v>0.26753564695415699</v>
      </c>
      <c r="Z11" s="17">
        <v>0.29506050089390201</v>
      </c>
      <c r="AA11" s="17">
        <v>0.28472161453299399</v>
      </c>
      <c r="AB11" s="17">
        <v>0.31119474419239601</v>
      </c>
      <c r="AC11" s="17">
        <v>0.31402550500028098</v>
      </c>
      <c r="AD11" s="17">
        <v>0.35632824777386402</v>
      </c>
      <c r="AE11" s="17"/>
      <c r="AF11" s="17">
        <v>0.30221643971934398</v>
      </c>
      <c r="AG11" s="17">
        <v>0.28238083978426598</v>
      </c>
      <c r="AH11" s="17"/>
      <c r="AI11" s="17">
        <v>0.33022401147324798</v>
      </c>
      <c r="AJ11" s="17">
        <v>0.29765653761263999</v>
      </c>
      <c r="AK11" s="17">
        <v>0.30541602721783201</v>
      </c>
      <c r="AL11" s="17">
        <v>0.29079329205920501</v>
      </c>
      <c r="AM11" s="17">
        <v>0.28121578134849901</v>
      </c>
      <c r="AN11" s="17">
        <v>0.29180274985211102</v>
      </c>
      <c r="AO11" s="17">
        <v>0.24274343740023199</v>
      </c>
      <c r="AP11" s="17"/>
      <c r="AQ11" s="17">
        <v>0.27043831574332</v>
      </c>
      <c r="AR11" s="17">
        <v>0.322420234929714</v>
      </c>
      <c r="AS11" s="17"/>
      <c r="AT11" s="17">
        <v>0.26944464383698802</v>
      </c>
      <c r="AU11" s="17">
        <v>0.31290809523202601</v>
      </c>
      <c r="AV11" s="17">
        <v>0.29328122450134902</v>
      </c>
      <c r="AW11" s="17"/>
      <c r="AX11" s="17">
        <v>0.307896883510963</v>
      </c>
      <c r="AY11" s="17">
        <v>0.28954114523568703</v>
      </c>
      <c r="AZ11" s="17"/>
      <c r="BA11" s="17">
        <v>0.20288259343363399</v>
      </c>
      <c r="BB11" s="17">
        <v>0.31962540747362</v>
      </c>
      <c r="BC11" s="17">
        <v>0.28764979435127502</v>
      </c>
      <c r="BD11" s="17">
        <v>0.29442946841241102</v>
      </c>
      <c r="BE11" s="17">
        <v>0.35039701199080903</v>
      </c>
      <c r="BF11" s="17"/>
      <c r="BG11" s="17">
        <v>0.29239152404824198</v>
      </c>
      <c r="BH11" s="17">
        <v>0.33622142799564803</v>
      </c>
    </row>
    <row r="12" spans="2:60" x14ac:dyDescent="0.35">
      <c r="B12" s="18" t="s">
        <v>399</v>
      </c>
      <c r="C12" s="17">
        <v>0.265219580702241</v>
      </c>
      <c r="D12" s="17">
        <v>0.27500071768219497</v>
      </c>
      <c r="E12" s="17">
        <v>0.25671525093233299</v>
      </c>
      <c r="F12" s="17"/>
      <c r="G12" s="17">
        <v>0.20181096913132199</v>
      </c>
      <c r="H12" s="17">
        <v>0.25447588906809598</v>
      </c>
      <c r="I12" s="17">
        <v>0.25078183609827298</v>
      </c>
      <c r="J12" s="17">
        <v>0.28247536734835399</v>
      </c>
      <c r="K12" s="17">
        <v>0.31004166455522503</v>
      </c>
      <c r="L12" s="17">
        <v>0.27397949667362897</v>
      </c>
      <c r="M12" s="17"/>
      <c r="N12" s="17">
        <v>0.241253109686071</v>
      </c>
      <c r="O12" s="17">
        <v>0.27023906948084903</v>
      </c>
      <c r="P12" s="17">
        <v>0.267448743138193</v>
      </c>
      <c r="Q12" s="17">
        <v>0.31442392813105702</v>
      </c>
      <c r="R12" s="17">
        <v>0.235198024724768</v>
      </c>
      <c r="S12" s="17"/>
      <c r="T12" s="17">
        <v>0.26571353516567803</v>
      </c>
      <c r="U12" s="17">
        <v>0.28003796953462701</v>
      </c>
      <c r="V12" s="17">
        <v>0.259167236329713</v>
      </c>
      <c r="W12" s="17">
        <v>0.261632115339611</v>
      </c>
      <c r="X12" s="17"/>
      <c r="Y12" s="17">
        <v>0.251951322023661</v>
      </c>
      <c r="Z12" s="17">
        <v>0.27326962395689502</v>
      </c>
      <c r="AA12" s="17">
        <v>0.204586803070578</v>
      </c>
      <c r="AB12" s="17">
        <v>0.33271514325431201</v>
      </c>
      <c r="AC12" s="17">
        <v>0.44894089045514401</v>
      </c>
      <c r="AD12" s="17">
        <v>0.22448479314790901</v>
      </c>
      <c r="AE12" s="17"/>
      <c r="AF12" s="17">
        <v>0.27303344946123598</v>
      </c>
      <c r="AG12" s="17">
        <v>0.252917399726031</v>
      </c>
      <c r="AH12" s="17"/>
      <c r="AI12" s="17">
        <v>0.24145237953762</v>
      </c>
      <c r="AJ12" s="17">
        <v>0.25544184702836598</v>
      </c>
      <c r="AK12" s="17">
        <v>0.23919411873305799</v>
      </c>
      <c r="AL12" s="17">
        <v>0.31093477923684298</v>
      </c>
      <c r="AM12" s="17">
        <v>0.28182219246703499</v>
      </c>
      <c r="AN12" s="17">
        <v>0.28150052177576002</v>
      </c>
      <c r="AO12" s="17">
        <v>0.21199242797055901</v>
      </c>
      <c r="AP12" s="17"/>
      <c r="AQ12" s="17">
        <v>0.28904449617109201</v>
      </c>
      <c r="AR12" s="17">
        <v>0.246394855012908</v>
      </c>
      <c r="AS12" s="17"/>
      <c r="AT12" s="17">
        <v>0.32040330959852997</v>
      </c>
      <c r="AU12" s="17">
        <v>0.27619512588339601</v>
      </c>
      <c r="AV12" s="17">
        <v>0.2226405985007</v>
      </c>
      <c r="AW12" s="17"/>
      <c r="AX12" s="17">
        <v>0.25903266772825501</v>
      </c>
      <c r="AY12" s="17">
        <v>0.26745442207388698</v>
      </c>
      <c r="AZ12" s="17"/>
      <c r="BA12" s="17">
        <v>0.23643811968890499</v>
      </c>
      <c r="BB12" s="17">
        <v>0.27227871061321801</v>
      </c>
      <c r="BC12" s="17">
        <v>0.30635201938581802</v>
      </c>
      <c r="BD12" s="17">
        <v>0.26385779441537899</v>
      </c>
      <c r="BE12" s="17">
        <v>0.21376319223287299</v>
      </c>
      <c r="BF12" s="17"/>
      <c r="BG12" s="17">
        <v>0.26391778079363098</v>
      </c>
      <c r="BH12" s="17">
        <v>0.22645126456085701</v>
      </c>
    </row>
    <row r="13" spans="2:60" x14ac:dyDescent="0.35">
      <c r="B13" s="18" t="s">
        <v>400</v>
      </c>
      <c r="C13" s="17">
        <v>0.20109100554039799</v>
      </c>
      <c r="D13" s="17">
        <v>0.179819862647039</v>
      </c>
      <c r="E13" s="17">
        <v>0.222568445981569</v>
      </c>
      <c r="F13" s="17"/>
      <c r="G13" s="17">
        <v>0.19063638374420799</v>
      </c>
      <c r="H13" s="17">
        <v>0.20913451932171201</v>
      </c>
      <c r="I13" s="17">
        <v>0.21707120785668299</v>
      </c>
      <c r="J13" s="17">
        <v>0.207294727685296</v>
      </c>
      <c r="K13" s="17">
        <v>0.17585584562515499</v>
      </c>
      <c r="L13" s="17">
        <v>0.202883422518781</v>
      </c>
      <c r="M13" s="17"/>
      <c r="N13" s="17">
        <v>0.20092879510914399</v>
      </c>
      <c r="O13" s="17">
        <v>0.17813813296643799</v>
      </c>
      <c r="P13" s="17">
        <v>0.208050887442261</v>
      </c>
      <c r="Q13" s="17">
        <v>0.18873943539736199</v>
      </c>
      <c r="R13" s="17">
        <v>0.256448369808358</v>
      </c>
      <c r="S13" s="17"/>
      <c r="T13" s="17">
        <v>0.19215806759378901</v>
      </c>
      <c r="U13" s="17">
        <v>0.214118027905502</v>
      </c>
      <c r="V13" s="17">
        <v>0.20666879902921501</v>
      </c>
      <c r="W13" s="17">
        <v>0.18721975813969199</v>
      </c>
      <c r="X13" s="17"/>
      <c r="Y13" s="17">
        <v>0.19197910245123401</v>
      </c>
      <c r="Z13" s="17">
        <v>0.19741294711910701</v>
      </c>
      <c r="AA13" s="17">
        <v>0.244616193649317</v>
      </c>
      <c r="AB13" s="17">
        <v>0.22791845286432599</v>
      </c>
      <c r="AC13" s="17">
        <v>0.193663787566863</v>
      </c>
      <c r="AD13" s="17">
        <v>0.204138492834955</v>
      </c>
      <c r="AE13" s="17"/>
      <c r="AF13" s="17">
        <v>0.20897049859570299</v>
      </c>
      <c r="AG13" s="17">
        <v>0.19043302988542901</v>
      </c>
      <c r="AH13" s="17"/>
      <c r="AI13" s="17">
        <v>0.14933866736145701</v>
      </c>
      <c r="AJ13" s="17">
        <v>0.16513836112452299</v>
      </c>
      <c r="AK13" s="17">
        <v>0.241700516187771</v>
      </c>
      <c r="AL13" s="17">
        <v>0.18600273955208499</v>
      </c>
      <c r="AM13" s="17">
        <v>0.21015113537046101</v>
      </c>
      <c r="AN13" s="17">
        <v>0.232597299884269</v>
      </c>
      <c r="AO13" s="17">
        <v>0.226604210659723</v>
      </c>
      <c r="AP13" s="17"/>
      <c r="AQ13" s="17">
        <v>0.20250957372335299</v>
      </c>
      <c r="AR13" s="17">
        <v>0.20234387298268</v>
      </c>
      <c r="AS13" s="17"/>
      <c r="AT13" s="17">
        <v>0.19149538804143099</v>
      </c>
      <c r="AU13" s="17">
        <v>0.19975527539023999</v>
      </c>
      <c r="AV13" s="17">
        <v>0.22189307220235099</v>
      </c>
      <c r="AW13" s="17"/>
      <c r="AX13" s="17">
        <v>0.19578652971149399</v>
      </c>
      <c r="AY13" s="17">
        <v>0.20300709230081801</v>
      </c>
      <c r="AZ13" s="17"/>
      <c r="BA13" s="17">
        <v>0.21918619378486001</v>
      </c>
      <c r="BB13" s="17">
        <v>0.212166808743217</v>
      </c>
      <c r="BC13" s="17">
        <v>0.187132866184921</v>
      </c>
      <c r="BD13" s="17">
        <v>0.313272749933936</v>
      </c>
      <c r="BE13" s="17">
        <v>0.20358683529265401</v>
      </c>
      <c r="BF13" s="17"/>
      <c r="BG13" s="17">
        <v>0.21380429808689899</v>
      </c>
      <c r="BH13" s="17">
        <v>0.231368327862639</v>
      </c>
    </row>
    <row r="14" spans="2:60" ht="29" x14ac:dyDescent="0.35">
      <c r="B14" s="18" t="s">
        <v>401</v>
      </c>
      <c r="C14" s="17">
        <v>0.172449346369977</v>
      </c>
      <c r="D14" s="17">
        <v>0.18110122511243401</v>
      </c>
      <c r="E14" s="17">
        <v>0.16216779993334099</v>
      </c>
      <c r="F14" s="17"/>
      <c r="G14" s="17">
        <v>0.25436817175084703</v>
      </c>
      <c r="H14" s="17">
        <v>0.19659699002168099</v>
      </c>
      <c r="I14" s="17">
        <v>0.208144455971988</v>
      </c>
      <c r="J14" s="17">
        <v>0.16129483143201101</v>
      </c>
      <c r="K14" s="17">
        <v>0.14518310308075499</v>
      </c>
      <c r="L14" s="17">
        <v>0.10640888578285999</v>
      </c>
      <c r="M14" s="17"/>
      <c r="N14" s="17">
        <v>0.22463999090186201</v>
      </c>
      <c r="O14" s="17">
        <v>0.14654709004588301</v>
      </c>
      <c r="P14" s="17">
        <v>0.17987138916345999</v>
      </c>
      <c r="Q14" s="17">
        <v>0.148797530723598</v>
      </c>
      <c r="R14" s="17">
        <v>0.124022832353399</v>
      </c>
      <c r="S14" s="17"/>
      <c r="T14" s="17">
        <v>0.14946648937711701</v>
      </c>
      <c r="U14" s="17">
        <v>0.152011718597968</v>
      </c>
      <c r="V14" s="17">
        <v>0.176441175829471</v>
      </c>
      <c r="W14" s="17">
        <v>0.20016996635915699</v>
      </c>
      <c r="X14" s="17"/>
      <c r="Y14" s="17">
        <v>0.192688071181538</v>
      </c>
      <c r="Z14" s="17">
        <v>0.141938197561052</v>
      </c>
      <c r="AA14" s="17">
        <v>0.17554284308092299</v>
      </c>
      <c r="AB14" s="17">
        <v>0.17611078183562301</v>
      </c>
      <c r="AC14" s="17">
        <v>4.7394104480271898E-2</v>
      </c>
      <c r="AD14" s="17">
        <v>0.22799579444626</v>
      </c>
      <c r="AE14" s="17"/>
      <c r="AF14" s="17">
        <v>0.16851208322815001</v>
      </c>
      <c r="AG14" s="17">
        <v>0.17785465691739599</v>
      </c>
      <c r="AH14" s="17"/>
      <c r="AI14" s="17">
        <v>0.220948928252055</v>
      </c>
      <c r="AJ14" s="17">
        <v>0.21798225712021199</v>
      </c>
      <c r="AK14" s="17">
        <v>0.15987225089435</v>
      </c>
      <c r="AL14" s="17">
        <v>0.165496733325251</v>
      </c>
      <c r="AM14" s="17">
        <v>0.157369464520628</v>
      </c>
      <c r="AN14" s="17">
        <v>0.12631446787210701</v>
      </c>
      <c r="AO14" s="17">
        <v>6.3687596236549404E-2</v>
      </c>
      <c r="AP14" s="17"/>
      <c r="AQ14" s="17">
        <v>0.14904309870194099</v>
      </c>
      <c r="AR14" s="17">
        <v>0.20910774187929199</v>
      </c>
      <c r="AS14" s="17"/>
      <c r="AT14" s="17">
        <v>0.13674254813890999</v>
      </c>
      <c r="AU14" s="17">
        <v>0.16608674313201099</v>
      </c>
      <c r="AV14" s="17">
        <v>0.20117638940403901</v>
      </c>
      <c r="AW14" s="17"/>
      <c r="AX14" s="17">
        <v>0.162717080446144</v>
      </c>
      <c r="AY14" s="17">
        <v>0.17596484280865099</v>
      </c>
      <c r="AZ14" s="17"/>
      <c r="BA14" s="17">
        <v>0.17709940768585899</v>
      </c>
      <c r="BB14" s="17">
        <v>0.172524228377512</v>
      </c>
      <c r="BC14" s="17">
        <v>0.17901209234239601</v>
      </c>
      <c r="BD14" s="17">
        <v>0.19415096681487901</v>
      </c>
      <c r="BE14" s="17">
        <v>0.180935442965105</v>
      </c>
      <c r="BF14" s="17"/>
      <c r="BG14" s="17">
        <v>0.173591530900227</v>
      </c>
      <c r="BH14" s="17">
        <v>0.18428270025736199</v>
      </c>
    </row>
    <row r="15" spans="2:60" ht="29" x14ac:dyDescent="0.35">
      <c r="B15" s="18" t="s">
        <v>402</v>
      </c>
      <c r="C15" s="17">
        <v>0.14967119352695299</v>
      </c>
      <c r="D15" s="17">
        <v>0.15330540599194101</v>
      </c>
      <c r="E15" s="17">
        <v>0.14639327704007499</v>
      </c>
      <c r="F15" s="17"/>
      <c r="G15" s="17">
        <v>0.235989761831115</v>
      </c>
      <c r="H15" s="17">
        <v>0.18036077679835999</v>
      </c>
      <c r="I15" s="17">
        <v>0.18402252840032399</v>
      </c>
      <c r="J15" s="17">
        <v>0.11652236365407501</v>
      </c>
      <c r="K15" s="17">
        <v>0.125754989240798</v>
      </c>
      <c r="L15" s="17">
        <v>9.05467077989833E-2</v>
      </c>
      <c r="M15" s="17"/>
      <c r="N15" s="17">
        <v>0.14234231065094199</v>
      </c>
      <c r="O15" s="17">
        <v>0.15270884849355101</v>
      </c>
      <c r="P15" s="17">
        <v>0.15033323698252701</v>
      </c>
      <c r="Q15" s="17">
        <v>0.13273475329585399</v>
      </c>
      <c r="R15" s="17">
        <v>0.13643894129057099</v>
      </c>
      <c r="S15" s="17"/>
      <c r="T15" s="17">
        <v>0.145216420134479</v>
      </c>
      <c r="U15" s="17">
        <v>0.165555711075868</v>
      </c>
      <c r="V15" s="17">
        <v>0.14878738560579799</v>
      </c>
      <c r="W15" s="17">
        <v>0.14043375694422799</v>
      </c>
      <c r="X15" s="17"/>
      <c r="Y15" s="17">
        <v>0.172298856391773</v>
      </c>
      <c r="Z15" s="17">
        <v>0.13053918769735301</v>
      </c>
      <c r="AA15" s="17">
        <v>9.9121740509020603E-2</v>
      </c>
      <c r="AB15" s="17">
        <v>0.17925453423867499</v>
      </c>
      <c r="AC15" s="17">
        <v>4.4434010457192002E-2</v>
      </c>
      <c r="AD15" s="17">
        <v>0.153483778339459</v>
      </c>
      <c r="AE15" s="17"/>
      <c r="AF15" s="17">
        <v>0.14290754055385799</v>
      </c>
      <c r="AG15" s="17">
        <v>0.15754744244663799</v>
      </c>
      <c r="AH15" s="17"/>
      <c r="AI15" s="17">
        <v>0.17909572083242301</v>
      </c>
      <c r="AJ15" s="17">
        <v>0.15691837945241399</v>
      </c>
      <c r="AK15" s="17">
        <v>0.17935259730286299</v>
      </c>
      <c r="AL15" s="17">
        <v>0.113858659460447</v>
      </c>
      <c r="AM15" s="17">
        <v>0.14281614886146701</v>
      </c>
      <c r="AN15" s="17">
        <v>9.2829263296947698E-2</v>
      </c>
      <c r="AO15" s="17">
        <v>0.19319425975084401</v>
      </c>
      <c r="AP15" s="17"/>
      <c r="AQ15" s="17">
        <v>0.15347385182651699</v>
      </c>
      <c r="AR15" s="17">
        <v>0.14175917943757599</v>
      </c>
      <c r="AS15" s="17"/>
      <c r="AT15" s="17">
        <v>0.147196183824534</v>
      </c>
      <c r="AU15" s="17">
        <v>0.14101224113538999</v>
      </c>
      <c r="AV15" s="17">
        <v>0.15618770731430301</v>
      </c>
      <c r="AW15" s="17"/>
      <c r="AX15" s="17">
        <v>0.16058685713440801</v>
      </c>
      <c r="AY15" s="17">
        <v>0.145728229284289</v>
      </c>
      <c r="AZ15" s="17"/>
      <c r="BA15" s="17">
        <v>0.16026577366595399</v>
      </c>
      <c r="BB15" s="17">
        <v>0.17042984891750301</v>
      </c>
      <c r="BC15" s="17">
        <v>0.14812713632073701</v>
      </c>
      <c r="BD15" s="17">
        <v>0.14382511322938901</v>
      </c>
      <c r="BE15" s="17">
        <v>0.13885578355515499</v>
      </c>
      <c r="BF15" s="17"/>
      <c r="BG15" s="17">
        <v>0.168058763015525</v>
      </c>
      <c r="BH15" s="17">
        <v>0.14011442643445299</v>
      </c>
    </row>
    <row r="16" spans="2:60" ht="29" x14ac:dyDescent="0.35">
      <c r="B16" s="18" t="s">
        <v>403</v>
      </c>
      <c r="C16" s="17">
        <v>0.14289111032927901</v>
      </c>
      <c r="D16" s="17">
        <v>0.12171350332153399</v>
      </c>
      <c r="E16" s="17">
        <v>0.16397668313952499</v>
      </c>
      <c r="F16" s="17"/>
      <c r="G16" s="17">
        <v>0.181458900095047</v>
      </c>
      <c r="H16" s="17">
        <v>0.153223555798429</v>
      </c>
      <c r="I16" s="17">
        <v>0.151706861362229</v>
      </c>
      <c r="J16" s="17">
        <v>0.139984803516774</v>
      </c>
      <c r="K16" s="17">
        <v>0.16291823903809</v>
      </c>
      <c r="L16" s="17">
        <v>9.13041358309271E-2</v>
      </c>
      <c r="M16" s="17"/>
      <c r="N16" s="17">
        <v>0.17465533439860001</v>
      </c>
      <c r="O16" s="17">
        <v>0.16040322828197701</v>
      </c>
      <c r="P16" s="17">
        <v>0.124031554411075</v>
      </c>
      <c r="Q16" s="17">
        <v>0.13554274609634301</v>
      </c>
      <c r="R16" s="17">
        <v>0.121929686390273</v>
      </c>
      <c r="S16" s="17"/>
      <c r="T16" s="17">
        <v>0.15787234285588</v>
      </c>
      <c r="U16" s="17">
        <v>0.122693577953105</v>
      </c>
      <c r="V16" s="17">
        <v>0.14947571550345001</v>
      </c>
      <c r="W16" s="17">
        <v>0.13932059712229899</v>
      </c>
      <c r="X16" s="17"/>
      <c r="Y16" s="17">
        <v>0.159580149213254</v>
      </c>
      <c r="Z16" s="17">
        <v>0.12526178265982299</v>
      </c>
      <c r="AA16" s="17">
        <v>0.221457014091474</v>
      </c>
      <c r="AB16" s="17">
        <v>0.14580283280762599</v>
      </c>
      <c r="AC16" s="17">
        <v>0.15562169438345699</v>
      </c>
      <c r="AD16" s="17">
        <v>0.12785234381972899</v>
      </c>
      <c r="AE16" s="17"/>
      <c r="AF16" s="17">
        <v>0.15354792745471799</v>
      </c>
      <c r="AG16" s="17">
        <v>0.126161908528586</v>
      </c>
      <c r="AH16" s="17"/>
      <c r="AI16" s="17">
        <v>0.238416912774325</v>
      </c>
      <c r="AJ16" s="17">
        <v>0.15279521982347999</v>
      </c>
      <c r="AK16" s="17">
        <v>0.131189495586992</v>
      </c>
      <c r="AL16" s="17">
        <v>0.139420477451004</v>
      </c>
      <c r="AM16" s="17">
        <v>0.111202067874487</v>
      </c>
      <c r="AN16" s="17">
        <v>0.15562414671386601</v>
      </c>
      <c r="AO16" s="17">
        <v>0.16081881139701501</v>
      </c>
      <c r="AP16" s="17"/>
      <c r="AQ16" s="17">
        <v>0.108608709649769</v>
      </c>
      <c r="AR16" s="17">
        <v>0.188363059268019</v>
      </c>
      <c r="AS16" s="17"/>
      <c r="AT16" s="17">
        <v>8.2990430965896006E-2</v>
      </c>
      <c r="AU16" s="17">
        <v>0.146805718391504</v>
      </c>
      <c r="AV16" s="17">
        <v>0.178651965802857</v>
      </c>
      <c r="AW16" s="17"/>
      <c r="AX16" s="17">
        <v>0.14243869268671899</v>
      </c>
      <c r="AY16" s="17">
        <v>0.14305453297141199</v>
      </c>
      <c r="AZ16" s="17"/>
      <c r="BA16" s="17">
        <v>0.18966843259218399</v>
      </c>
      <c r="BB16" s="17">
        <v>0.12640454458101399</v>
      </c>
      <c r="BC16" s="17">
        <v>0.121558590385521</v>
      </c>
      <c r="BD16" s="17">
        <v>0.17614993587849001</v>
      </c>
      <c r="BE16" s="17">
        <v>0.19094332854270599</v>
      </c>
      <c r="BF16" s="17"/>
      <c r="BG16" s="17">
        <v>0.14116280927850799</v>
      </c>
      <c r="BH16" s="17">
        <v>0.18719642512552701</v>
      </c>
    </row>
    <row r="17" spans="2:60" x14ac:dyDescent="0.35">
      <c r="B17" s="18" t="s">
        <v>404</v>
      </c>
      <c r="C17" s="17">
        <v>0.142821125454452</v>
      </c>
      <c r="D17" s="17">
        <v>0.15163600183085099</v>
      </c>
      <c r="E17" s="17">
        <v>0.135630552006137</v>
      </c>
      <c r="F17" s="17"/>
      <c r="G17" s="17">
        <v>0.15098671400441499</v>
      </c>
      <c r="H17" s="17">
        <v>0.144408138421767</v>
      </c>
      <c r="I17" s="17">
        <v>0.13632009917308999</v>
      </c>
      <c r="J17" s="17">
        <v>0.11669876443563</v>
      </c>
      <c r="K17" s="17">
        <v>0.16208255862714099</v>
      </c>
      <c r="L17" s="17">
        <v>0.146432445645863</v>
      </c>
      <c r="M17" s="17"/>
      <c r="N17" s="17">
        <v>0.119178250627597</v>
      </c>
      <c r="O17" s="17">
        <v>0.14945397359601101</v>
      </c>
      <c r="P17" s="17">
        <v>0.15055321401580801</v>
      </c>
      <c r="Q17" s="17">
        <v>0.16069808049758599</v>
      </c>
      <c r="R17" s="17">
        <v>0.14634473911090801</v>
      </c>
      <c r="S17" s="17"/>
      <c r="T17" s="17">
        <v>0.13220524771580799</v>
      </c>
      <c r="U17" s="17">
        <v>0.12794063446554399</v>
      </c>
      <c r="V17" s="17">
        <v>0.15586522940692801</v>
      </c>
      <c r="W17" s="17">
        <v>0.142506444053667</v>
      </c>
      <c r="X17" s="17"/>
      <c r="Y17" s="17">
        <v>0.14892682569613599</v>
      </c>
      <c r="Z17" s="17">
        <v>0.14414812783474701</v>
      </c>
      <c r="AA17" s="17">
        <v>0.105226796656796</v>
      </c>
      <c r="AB17" s="17">
        <v>0.14367966567559301</v>
      </c>
      <c r="AC17" s="17">
        <v>0.186055051214085</v>
      </c>
      <c r="AD17" s="17">
        <v>0.129005136833169</v>
      </c>
      <c r="AE17" s="17"/>
      <c r="AF17" s="17">
        <v>0.14404446077439001</v>
      </c>
      <c r="AG17" s="17">
        <v>0.139658550659645</v>
      </c>
      <c r="AH17" s="17"/>
      <c r="AI17" s="17">
        <v>0.11836475295983701</v>
      </c>
      <c r="AJ17" s="17">
        <v>0.119759574647217</v>
      </c>
      <c r="AK17" s="17">
        <v>0.13074426022007099</v>
      </c>
      <c r="AL17" s="17">
        <v>0.16269340532914001</v>
      </c>
      <c r="AM17" s="17">
        <v>0.15642852710546001</v>
      </c>
      <c r="AN17" s="17">
        <v>0.17922956122282999</v>
      </c>
      <c r="AO17" s="17">
        <v>0.16895332873091401</v>
      </c>
      <c r="AP17" s="17"/>
      <c r="AQ17" s="17">
        <v>0.169792504640326</v>
      </c>
      <c r="AR17" s="17">
        <v>0.120268185898585</v>
      </c>
      <c r="AS17" s="17"/>
      <c r="AT17" s="17">
        <v>0.17687515074051099</v>
      </c>
      <c r="AU17" s="17">
        <v>0.144756919875241</v>
      </c>
      <c r="AV17" s="17">
        <v>0.130143931595463</v>
      </c>
      <c r="AW17" s="17"/>
      <c r="AX17" s="17">
        <v>0.12277580291671999</v>
      </c>
      <c r="AY17" s="17">
        <v>0.15006191198299301</v>
      </c>
      <c r="AZ17" s="17"/>
      <c r="BA17" s="17">
        <v>0.15179043834827299</v>
      </c>
      <c r="BB17" s="17">
        <v>0.16317558073494201</v>
      </c>
      <c r="BC17" s="17">
        <v>0.15207950422528199</v>
      </c>
      <c r="BD17" s="17">
        <v>0.18319231533577099</v>
      </c>
      <c r="BE17" s="17">
        <v>8.7442639589705301E-2</v>
      </c>
      <c r="BF17" s="17"/>
      <c r="BG17" s="17">
        <v>0.16051964303899399</v>
      </c>
      <c r="BH17" s="17">
        <v>0.111694330556748</v>
      </c>
    </row>
    <row r="18" spans="2:60" x14ac:dyDescent="0.35">
      <c r="B18" s="18" t="s">
        <v>405</v>
      </c>
      <c r="C18" s="17">
        <v>0.118331028143026</v>
      </c>
      <c r="D18" s="17">
        <v>0.11380202310604499</v>
      </c>
      <c r="E18" s="17">
        <v>0.123715945134384</v>
      </c>
      <c r="F18" s="17"/>
      <c r="G18" s="17">
        <v>9.1172155428666399E-2</v>
      </c>
      <c r="H18" s="17">
        <v>0.13667801309755701</v>
      </c>
      <c r="I18" s="17">
        <v>8.3179127005922102E-2</v>
      </c>
      <c r="J18" s="17">
        <v>0.101998795175976</v>
      </c>
      <c r="K18" s="17">
        <v>0.106607921563787</v>
      </c>
      <c r="L18" s="17">
        <v>0.16757420403092099</v>
      </c>
      <c r="M18" s="17"/>
      <c r="N18" s="17">
        <v>0.11638922454494401</v>
      </c>
      <c r="O18" s="17">
        <v>0.10654169470239901</v>
      </c>
      <c r="P18" s="17">
        <v>0.131289159641023</v>
      </c>
      <c r="Q18" s="17">
        <v>0.113786153998884</v>
      </c>
      <c r="R18" s="17">
        <v>0.121637621554885</v>
      </c>
      <c r="S18" s="17"/>
      <c r="T18" s="17">
        <v>0.13974941331615501</v>
      </c>
      <c r="U18" s="17">
        <v>0.120303248894491</v>
      </c>
      <c r="V18" s="17">
        <v>0.113154246723622</v>
      </c>
      <c r="W18" s="17">
        <v>0.109661115177366</v>
      </c>
      <c r="X18" s="17"/>
      <c r="Y18" s="17">
        <v>8.6138527660526404E-2</v>
      </c>
      <c r="Z18" s="17">
        <v>0.13750404186114601</v>
      </c>
      <c r="AA18" s="17">
        <v>0.15426251082444001</v>
      </c>
      <c r="AB18" s="17">
        <v>0.13683832548309699</v>
      </c>
      <c r="AC18" s="17">
        <v>0.145888684723919</v>
      </c>
      <c r="AD18" s="17">
        <v>0.113383027487541</v>
      </c>
      <c r="AE18" s="17"/>
      <c r="AF18" s="17">
        <v>0.117417874483533</v>
      </c>
      <c r="AG18" s="17">
        <v>0.121871773367666</v>
      </c>
      <c r="AH18" s="17"/>
      <c r="AI18" s="17">
        <v>6.4856560067305405E-2</v>
      </c>
      <c r="AJ18" s="17">
        <v>9.9641580882074601E-2</v>
      </c>
      <c r="AK18" s="17">
        <v>0.122015624310401</v>
      </c>
      <c r="AL18" s="17">
        <v>0.111506378460171</v>
      </c>
      <c r="AM18" s="17">
        <v>0.13976847967697101</v>
      </c>
      <c r="AN18" s="17">
        <v>0.143746498329901</v>
      </c>
      <c r="AO18" s="17">
        <v>0.13791843280185501</v>
      </c>
      <c r="AP18" s="17"/>
      <c r="AQ18" s="17">
        <v>0.115487717424076</v>
      </c>
      <c r="AR18" s="17">
        <v>0.12315619577992</v>
      </c>
      <c r="AS18" s="17"/>
      <c r="AT18" s="17">
        <v>0.122887929661487</v>
      </c>
      <c r="AU18" s="17">
        <v>0.115118411831464</v>
      </c>
      <c r="AV18" s="17">
        <v>0.12168264487024</v>
      </c>
      <c r="AW18" s="17"/>
      <c r="AX18" s="17">
        <v>0.113364732205965</v>
      </c>
      <c r="AY18" s="17">
        <v>0.120124957307804</v>
      </c>
      <c r="AZ18" s="17"/>
      <c r="BA18" s="17">
        <v>0.10471313499248699</v>
      </c>
      <c r="BB18" s="17">
        <v>0.12651505318244399</v>
      </c>
      <c r="BC18" s="17">
        <v>0.120149059502572</v>
      </c>
      <c r="BD18" s="17">
        <v>0.13438425020536099</v>
      </c>
      <c r="BE18" s="17">
        <v>0.110299518273651</v>
      </c>
      <c r="BF18" s="17"/>
      <c r="BG18" s="17">
        <v>0.121429079340563</v>
      </c>
      <c r="BH18" s="17">
        <v>0.116399752778685</v>
      </c>
    </row>
    <row r="19" spans="2:60" x14ac:dyDescent="0.35">
      <c r="B19" s="18" t="s">
        <v>406</v>
      </c>
      <c r="C19" s="17">
        <v>8.9683730497669506E-2</v>
      </c>
      <c r="D19" s="17">
        <v>9.7627836188631995E-2</v>
      </c>
      <c r="E19" s="17">
        <v>8.2171680236865399E-2</v>
      </c>
      <c r="F19" s="17"/>
      <c r="G19" s="17">
        <v>0.109122743496922</v>
      </c>
      <c r="H19" s="17">
        <v>9.0216590885232401E-2</v>
      </c>
      <c r="I19" s="17">
        <v>0.103213612467337</v>
      </c>
      <c r="J19" s="17">
        <v>5.69794024294372E-2</v>
      </c>
      <c r="K19" s="17">
        <v>8.2415060157491601E-2</v>
      </c>
      <c r="L19" s="17">
        <v>9.7808073369241993E-2</v>
      </c>
      <c r="M19" s="17"/>
      <c r="N19" s="17">
        <v>8.2867627740080094E-2</v>
      </c>
      <c r="O19" s="17">
        <v>6.2997351567222401E-2</v>
      </c>
      <c r="P19" s="17">
        <v>9.2696067393451501E-2</v>
      </c>
      <c r="Q19" s="17">
        <v>0.108799310966623</v>
      </c>
      <c r="R19" s="17">
        <v>0.14085599400389501</v>
      </c>
      <c r="S19" s="17"/>
      <c r="T19" s="17">
        <v>8.0991642308681694E-2</v>
      </c>
      <c r="U19" s="17">
        <v>7.3880069310735902E-2</v>
      </c>
      <c r="V19" s="17">
        <v>9.5866598553893706E-2</v>
      </c>
      <c r="W19" s="17">
        <v>9.9739545584552905E-2</v>
      </c>
      <c r="X19" s="17"/>
      <c r="Y19" s="17">
        <v>9.6379765244273705E-2</v>
      </c>
      <c r="Z19" s="17">
        <v>9.6828079019495805E-2</v>
      </c>
      <c r="AA19" s="17">
        <v>8.1273333706332496E-2</v>
      </c>
      <c r="AB19" s="17">
        <v>3.90622231654063E-2</v>
      </c>
      <c r="AC19" s="17">
        <v>3.51114989273087E-2</v>
      </c>
      <c r="AD19" s="17">
        <v>9.4311267079114205E-2</v>
      </c>
      <c r="AE19" s="17"/>
      <c r="AF19" s="17">
        <v>9.6714725395760703E-2</v>
      </c>
      <c r="AG19" s="17">
        <v>8.1435462061085095E-2</v>
      </c>
      <c r="AH19" s="17"/>
      <c r="AI19" s="17">
        <v>6.0722709007603397E-2</v>
      </c>
      <c r="AJ19" s="17">
        <v>8.0467597911556998E-2</v>
      </c>
      <c r="AK19" s="17">
        <v>7.6007189825667898E-2</v>
      </c>
      <c r="AL19" s="17">
        <v>0.117511601289289</v>
      </c>
      <c r="AM19" s="17">
        <v>0.105553223514188</v>
      </c>
      <c r="AN19" s="17">
        <v>0.101185241418472</v>
      </c>
      <c r="AO19" s="17">
        <v>4.9421546154467103E-2</v>
      </c>
      <c r="AP19" s="17"/>
      <c r="AQ19" s="17">
        <v>0.104187818234415</v>
      </c>
      <c r="AR19" s="17">
        <v>8.4678158709588697E-2</v>
      </c>
      <c r="AS19" s="17"/>
      <c r="AT19" s="17">
        <v>9.7391137049791895E-2</v>
      </c>
      <c r="AU19" s="17">
        <v>8.3041772480036496E-2</v>
      </c>
      <c r="AV19" s="17">
        <v>0.102782820695537</v>
      </c>
      <c r="AW19" s="17"/>
      <c r="AX19" s="17">
        <v>8.4655126111867401E-2</v>
      </c>
      <c r="AY19" s="17">
        <v>9.1500166767305199E-2</v>
      </c>
      <c r="AZ19" s="17"/>
      <c r="BA19" s="17">
        <v>0.103472781549723</v>
      </c>
      <c r="BB19" s="17">
        <v>9.1518402859561601E-2</v>
      </c>
      <c r="BC19" s="17">
        <v>9.6615339552964197E-2</v>
      </c>
      <c r="BD19" s="17">
        <v>0.14036986756401301</v>
      </c>
      <c r="BE19" s="17">
        <v>6.0413715975739302E-2</v>
      </c>
      <c r="BF19" s="17"/>
      <c r="BG19" s="17">
        <v>9.4307132584366501E-2</v>
      </c>
      <c r="BH19" s="17">
        <v>8.0665187995084403E-2</v>
      </c>
    </row>
    <row r="20" spans="2:60" ht="29" x14ac:dyDescent="0.35">
      <c r="B20" s="18" t="s">
        <v>407</v>
      </c>
      <c r="C20" s="17">
        <v>8.1989859867903594E-2</v>
      </c>
      <c r="D20" s="17">
        <v>8.0787797599632005E-2</v>
      </c>
      <c r="E20" s="17">
        <v>8.3101691372945805E-2</v>
      </c>
      <c r="F20" s="17"/>
      <c r="G20" s="17">
        <v>7.2832546284880395E-2</v>
      </c>
      <c r="H20" s="17">
        <v>9.3094233168519294E-2</v>
      </c>
      <c r="I20" s="17">
        <v>0.11405284412004101</v>
      </c>
      <c r="J20" s="17">
        <v>9.23323671263621E-2</v>
      </c>
      <c r="K20" s="17">
        <v>7.7596359928737896E-2</v>
      </c>
      <c r="L20" s="17">
        <v>4.8223769003118297E-2</v>
      </c>
      <c r="M20" s="17"/>
      <c r="N20" s="17">
        <v>9.5311011460400302E-2</v>
      </c>
      <c r="O20" s="17">
        <v>0.10736771821761699</v>
      </c>
      <c r="P20" s="17">
        <v>6.74671358586479E-2</v>
      </c>
      <c r="Q20" s="17">
        <v>7.0860007958373494E-2</v>
      </c>
      <c r="R20" s="17">
        <v>7.6224756345357497E-2</v>
      </c>
      <c r="S20" s="17"/>
      <c r="T20" s="17">
        <v>7.79275811828226E-2</v>
      </c>
      <c r="U20" s="17">
        <v>7.4312392571905195E-2</v>
      </c>
      <c r="V20" s="17">
        <v>9.2655088392197799E-2</v>
      </c>
      <c r="W20" s="17">
        <v>7.4552099295822002E-2</v>
      </c>
      <c r="X20" s="17"/>
      <c r="Y20" s="17">
        <v>9.6187423036876205E-2</v>
      </c>
      <c r="Z20" s="17">
        <v>7.2147478400083995E-2</v>
      </c>
      <c r="AA20" s="17">
        <v>6.72613848267095E-2</v>
      </c>
      <c r="AB20" s="17">
        <v>8.8249865658204293E-2</v>
      </c>
      <c r="AC20" s="17">
        <v>3.51114989273087E-2</v>
      </c>
      <c r="AD20" s="17">
        <v>7.9702538013936994E-2</v>
      </c>
      <c r="AE20" s="17"/>
      <c r="AF20" s="17">
        <v>8.7368646126941105E-2</v>
      </c>
      <c r="AG20" s="17">
        <v>7.5934072296348895E-2</v>
      </c>
      <c r="AH20" s="17"/>
      <c r="AI20" s="17">
        <v>0.100842513652771</v>
      </c>
      <c r="AJ20" s="17">
        <v>9.7711173205243501E-2</v>
      </c>
      <c r="AK20" s="17">
        <v>7.21903792216224E-2</v>
      </c>
      <c r="AL20" s="17">
        <v>6.3538423546521602E-2</v>
      </c>
      <c r="AM20" s="17">
        <v>7.2442962683677697E-2</v>
      </c>
      <c r="AN20" s="17">
        <v>0.110701656487376</v>
      </c>
      <c r="AO20" s="17">
        <v>3.4359961798804503E-2</v>
      </c>
      <c r="AP20" s="17"/>
      <c r="AQ20" s="17">
        <v>8.2662713388407305E-2</v>
      </c>
      <c r="AR20" s="17">
        <v>9.2038141043649505E-2</v>
      </c>
      <c r="AS20" s="17"/>
      <c r="AT20" s="17">
        <v>7.1898980444427801E-2</v>
      </c>
      <c r="AU20" s="17">
        <v>6.8469414582077406E-2</v>
      </c>
      <c r="AV20" s="17">
        <v>0.110333770802338</v>
      </c>
      <c r="AW20" s="17"/>
      <c r="AX20" s="17">
        <v>7.8661346946072602E-2</v>
      </c>
      <c r="AY20" s="17">
        <v>8.3192187816436503E-2</v>
      </c>
      <c r="AZ20" s="17"/>
      <c r="BA20" s="17">
        <v>0.10985117800748299</v>
      </c>
      <c r="BB20" s="17">
        <v>6.9838918346702097E-2</v>
      </c>
      <c r="BC20" s="17">
        <v>7.1735837742813099E-2</v>
      </c>
      <c r="BD20" s="17">
        <v>7.8940711419676804E-2</v>
      </c>
      <c r="BE20" s="17">
        <v>0.113174623943019</v>
      </c>
      <c r="BF20" s="17"/>
      <c r="BG20" s="17">
        <v>7.9173019328835595E-2</v>
      </c>
      <c r="BH20" s="17">
        <v>0.10450378239039899</v>
      </c>
    </row>
    <row r="21" spans="2:60" x14ac:dyDescent="0.35">
      <c r="B21" s="18" t="s">
        <v>408</v>
      </c>
      <c r="C21" s="17">
        <v>7.5847294859679504E-2</v>
      </c>
      <c r="D21" s="17">
        <v>7.9942847595854905E-2</v>
      </c>
      <c r="E21" s="17">
        <v>7.12564378347956E-2</v>
      </c>
      <c r="F21" s="17"/>
      <c r="G21" s="17">
        <v>9.1517750986725002E-2</v>
      </c>
      <c r="H21" s="17">
        <v>5.4847158175565403E-2</v>
      </c>
      <c r="I21" s="17">
        <v>7.4105469577630298E-2</v>
      </c>
      <c r="J21" s="17">
        <v>7.6253604089690993E-2</v>
      </c>
      <c r="K21" s="17">
        <v>7.3882157126111306E-2</v>
      </c>
      <c r="L21" s="17">
        <v>8.7335876687443595E-2</v>
      </c>
      <c r="M21" s="17"/>
      <c r="N21" s="17">
        <v>9.7711297543363496E-2</v>
      </c>
      <c r="O21" s="17">
        <v>7.5210309771399697E-2</v>
      </c>
      <c r="P21" s="17">
        <v>6.6338963346045096E-2</v>
      </c>
      <c r="Q21" s="17">
        <v>8.2941603911747805E-2</v>
      </c>
      <c r="R21" s="17">
        <v>6.1077150714123701E-2</v>
      </c>
      <c r="S21" s="17"/>
      <c r="T21" s="17">
        <v>8.1208113944720606E-2</v>
      </c>
      <c r="U21" s="17">
        <v>4.9456961968684703E-2</v>
      </c>
      <c r="V21" s="17">
        <v>8.6617293127378106E-2</v>
      </c>
      <c r="W21" s="17">
        <v>7.7820046899904904E-2</v>
      </c>
      <c r="X21" s="17"/>
      <c r="Y21" s="17">
        <v>9.0531867276086503E-2</v>
      </c>
      <c r="Z21" s="17">
        <v>7.0967227761688498E-2</v>
      </c>
      <c r="AA21" s="17">
        <v>5.1182271085123202E-2</v>
      </c>
      <c r="AB21" s="17">
        <v>6.3977182580524303E-2</v>
      </c>
      <c r="AC21" s="17">
        <v>0</v>
      </c>
      <c r="AD21" s="17">
        <v>7.5288147881958103E-2</v>
      </c>
      <c r="AE21" s="17"/>
      <c r="AF21" s="17">
        <v>8.0787183240623506E-2</v>
      </c>
      <c r="AG21" s="17">
        <v>7.0296051797984399E-2</v>
      </c>
      <c r="AH21" s="17"/>
      <c r="AI21" s="17">
        <v>6.3437775165592694E-2</v>
      </c>
      <c r="AJ21" s="17">
        <v>9.7161652815794003E-2</v>
      </c>
      <c r="AK21" s="17">
        <v>7.9775747671348596E-2</v>
      </c>
      <c r="AL21" s="17">
        <v>6.6862150050765304E-2</v>
      </c>
      <c r="AM21" s="17">
        <v>6.1606762543653201E-2</v>
      </c>
      <c r="AN21" s="17">
        <v>7.0617649420323697E-2</v>
      </c>
      <c r="AO21" s="17">
        <v>7.0829392244333503E-2</v>
      </c>
      <c r="AP21" s="17"/>
      <c r="AQ21" s="17">
        <v>6.6672806858974698E-2</v>
      </c>
      <c r="AR21" s="17">
        <v>9.3073446379432101E-2</v>
      </c>
      <c r="AS21" s="17"/>
      <c r="AT21" s="17">
        <v>6.4192833612201794E-2</v>
      </c>
      <c r="AU21" s="17">
        <v>7.1227224832071001E-2</v>
      </c>
      <c r="AV21" s="17">
        <v>9.0749285809816796E-2</v>
      </c>
      <c r="AW21" s="17"/>
      <c r="AX21" s="17">
        <v>6.6696131347899104E-2</v>
      </c>
      <c r="AY21" s="17">
        <v>7.9152885046709504E-2</v>
      </c>
      <c r="AZ21" s="17"/>
      <c r="BA21" s="17">
        <v>0.15662384982800001</v>
      </c>
      <c r="BB21" s="17">
        <v>6.8486694190377798E-2</v>
      </c>
      <c r="BC21" s="17">
        <v>6.4165286097100302E-2</v>
      </c>
      <c r="BD21" s="17">
        <v>4.7403585334639599E-2</v>
      </c>
      <c r="BE21" s="17">
        <v>7.8818754385227299E-2</v>
      </c>
      <c r="BF21" s="17"/>
      <c r="BG21" s="17">
        <v>8.9047420277186498E-2</v>
      </c>
      <c r="BH21" s="17">
        <v>7.08618504525938E-2</v>
      </c>
    </row>
    <row r="22" spans="2:60" x14ac:dyDescent="0.35">
      <c r="B22" s="18" t="s">
        <v>114</v>
      </c>
      <c r="C22" s="17">
        <v>3.4611128851947698E-2</v>
      </c>
      <c r="D22" s="17">
        <v>2.6827626590694698E-2</v>
      </c>
      <c r="E22" s="17">
        <v>3.9210380656894001E-2</v>
      </c>
      <c r="F22" s="17"/>
      <c r="G22" s="17">
        <v>7.5121800039539305E-2</v>
      </c>
      <c r="H22" s="17">
        <v>2.5298951793468499E-2</v>
      </c>
      <c r="I22" s="17">
        <v>2.0275170874816301E-2</v>
      </c>
      <c r="J22" s="17">
        <v>4.8433414341420802E-2</v>
      </c>
      <c r="K22" s="17">
        <v>2.5179978010716499E-2</v>
      </c>
      <c r="L22" s="17">
        <v>2.7445279519592299E-2</v>
      </c>
      <c r="M22" s="17"/>
      <c r="N22" s="17">
        <v>4.6768855373501797E-2</v>
      </c>
      <c r="O22" s="17">
        <v>5.1415871102076398E-2</v>
      </c>
      <c r="P22" s="17">
        <v>2.0058048122566299E-2</v>
      </c>
      <c r="Q22" s="17">
        <v>1.8786485327247901E-2</v>
      </c>
      <c r="R22" s="17">
        <v>1.1710265042582499E-2</v>
      </c>
      <c r="S22" s="17"/>
      <c r="T22" s="17">
        <v>3.4272169517115599E-2</v>
      </c>
      <c r="U22" s="17">
        <v>2.88884367379806E-2</v>
      </c>
      <c r="V22" s="17">
        <v>3.8865603994336202E-2</v>
      </c>
      <c r="W22" s="17">
        <v>3.3046741638811099E-2</v>
      </c>
      <c r="X22" s="17"/>
      <c r="Y22" s="17">
        <v>4.14161139135538E-2</v>
      </c>
      <c r="Z22" s="17">
        <v>3.2757759860952501E-2</v>
      </c>
      <c r="AA22" s="17">
        <v>5.3922398944419699E-2</v>
      </c>
      <c r="AB22" s="17">
        <v>1.47470546812905E-2</v>
      </c>
      <c r="AC22" s="17">
        <v>0</v>
      </c>
      <c r="AD22" s="17">
        <v>3.4481822496368802E-2</v>
      </c>
      <c r="AE22" s="17"/>
      <c r="AF22" s="17">
        <v>2.4320616410524399E-2</v>
      </c>
      <c r="AG22" s="17">
        <v>4.79637096386267E-2</v>
      </c>
      <c r="AH22" s="17"/>
      <c r="AI22" s="17">
        <v>0.112197919710955</v>
      </c>
      <c r="AJ22" s="17">
        <v>3.93143119798538E-2</v>
      </c>
      <c r="AK22" s="17">
        <v>4.0762437785431899E-2</v>
      </c>
      <c r="AL22" s="17">
        <v>3.29881005777116E-2</v>
      </c>
      <c r="AM22" s="17">
        <v>1.0322464397289901E-2</v>
      </c>
      <c r="AN22" s="17">
        <v>1.8144952656700498E-2</v>
      </c>
      <c r="AO22" s="17">
        <v>3.7771399345195598E-2</v>
      </c>
      <c r="AP22" s="17"/>
      <c r="AQ22" s="17">
        <v>1.8388273492963E-2</v>
      </c>
      <c r="AR22" s="17">
        <v>3.7911599771717E-2</v>
      </c>
      <c r="AS22" s="17"/>
      <c r="AT22" s="17">
        <v>7.9561163825505408E-3</v>
      </c>
      <c r="AU22" s="17">
        <v>3.5619420410152897E-2</v>
      </c>
      <c r="AV22" s="17">
        <v>2.5335585296042101E-2</v>
      </c>
      <c r="AW22" s="17"/>
      <c r="AX22" s="17">
        <v>3.10865564798538E-2</v>
      </c>
      <c r="AY22" s="17">
        <v>3.5884277543004599E-2</v>
      </c>
      <c r="AZ22" s="17"/>
      <c r="BA22" s="17">
        <v>3.4427083173365999E-2</v>
      </c>
      <c r="BB22" s="17">
        <v>4.8828034104484701E-3</v>
      </c>
      <c r="BC22" s="17">
        <v>1.5345860844630599E-2</v>
      </c>
      <c r="BD22" s="17">
        <v>9.4327457703061099E-3</v>
      </c>
      <c r="BE22" s="17">
        <v>3.6306244969219401E-2</v>
      </c>
      <c r="BF22" s="17"/>
      <c r="BG22" s="17">
        <v>1.17749233029368E-2</v>
      </c>
      <c r="BH22" s="17">
        <v>2.9499665284254899E-2</v>
      </c>
    </row>
    <row r="23" spans="2:60" ht="29" x14ac:dyDescent="0.35">
      <c r="B23" s="18" t="s">
        <v>409</v>
      </c>
      <c r="C23" s="19">
        <v>8.7952607372820592E-3</v>
      </c>
      <c r="D23" s="19">
        <v>1.50311317121997E-2</v>
      </c>
      <c r="E23" s="19">
        <v>3.0126726796524499E-3</v>
      </c>
      <c r="F23" s="19"/>
      <c r="G23" s="19">
        <v>9.3069254828379508E-3</v>
      </c>
      <c r="H23" s="19">
        <v>6.7204589687117899E-3</v>
      </c>
      <c r="I23" s="19">
        <v>1.34398852252306E-2</v>
      </c>
      <c r="J23" s="19">
        <v>1.03549093534211E-2</v>
      </c>
      <c r="K23" s="19">
        <v>1.33502215163935E-2</v>
      </c>
      <c r="L23" s="19">
        <v>1.84982924437069E-3</v>
      </c>
      <c r="M23" s="19"/>
      <c r="N23" s="19">
        <v>3.5799758640612002E-3</v>
      </c>
      <c r="O23" s="19">
        <v>1.5443196217371301E-2</v>
      </c>
      <c r="P23" s="19">
        <v>6.4769354166735902E-3</v>
      </c>
      <c r="Q23" s="19">
        <v>9.7148975221652105E-3</v>
      </c>
      <c r="R23" s="19">
        <v>8.6828014854180898E-3</v>
      </c>
      <c r="S23" s="19"/>
      <c r="T23" s="19">
        <v>4.8638458877574399E-3</v>
      </c>
      <c r="U23" s="19">
        <v>6.23824631952055E-3</v>
      </c>
      <c r="V23" s="19">
        <v>6.8029560990254499E-3</v>
      </c>
      <c r="W23" s="19">
        <v>1.6983790727680002E-2</v>
      </c>
      <c r="X23" s="19"/>
      <c r="Y23" s="19">
        <v>1.23601594268957E-2</v>
      </c>
      <c r="Z23" s="19">
        <v>8.4734472164468607E-3</v>
      </c>
      <c r="AA23" s="19">
        <v>0</v>
      </c>
      <c r="AB23" s="19">
        <v>0</v>
      </c>
      <c r="AC23" s="19">
        <v>0</v>
      </c>
      <c r="AD23" s="19">
        <v>1.0615580605333901E-2</v>
      </c>
      <c r="AE23" s="19"/>
      <c r="AF23" s="19">
        <v>4.6119876058981699E-3</v>
      </c>
      <c r="AG23" s="19">
        <v>1.3841207953659699E-2</v>
      </c>
      <c r="AH23" s="19"/>
      <c r="AI23" s="19">
        <v>1.44051062726479E-2</v>
      </c>
      <c r="AJ23" s="19">
        <v>1.4234764040452199E-2</v>
      </c>
      <c r="AK23" s="19">
        <v>7.9121183353143693E-3</v>
      </c>
      <c r="AL23" s="19">
        <v>7.5122693665578399E-3</v>
      </c>
      <c r="AM23" s="19">
        <v>5.5467063416865699E-3</v>
      </c>
      <c r="AN23" s="19">
        <v>5.1998994675055803E-3</v>
      </c>
      <c r="AO23" s="19">
        <v>0</v>
      </c>
      <c r="AP23" s="19"/>
      <c r="AQ23" s="19">
        <v>7.2068755715065198E-3</v>
      </c>
      <c r="AR23" s="19">
        <v>1.00986671301762E-2</v>
      </c>
      <c r="AS23" s="19"/>
      <c r="AT23" s="19">
        <v>8.7430435754815797E-3</v>
      </c>
      <c r="AU23" s="19">
        <v>9.6016882399528707E-3</v>
      </c>
      <c r="AV23" s="19">
        <v>9.3267785034653796E-3</v>
      </c>
      <c r="AW23" s="19"/>
      <c r="AX23" s="19">
        <v>8.0156241490023095E-3</v>
      </c>
      <c r="AY23" s="19">
        <v>9.0768816538299504E-3</v>
      </c>
      <c r="AZ23" s="19"/>
      <c r="BA23" s="19">
        <v>4.3450860402722002E-3</v>
      </c>
      <c r="BB23" s="19">
        <v>2.4179056429294399E-3</v>
      </c>
      <c r="BC23" s="19">
        <v>4.4535174119819301E-3</v>
      </c>
      <c r="BD23" s="19">
        <v>0</v>
      </c>
      <c r="BE23" s="19">
        <v>3.1166482865234098E-2</v>
      </c>
      <c r="BF23" s="19"/>
      <c r="BG23" s="19">
        <v>2.8674802631105901E-3</v>
      </c>
      <c r="BH23" s="19">
        <v>2.3272566723086301E-2</v>
      </c>
    </row>
    <row r="24" spans="2:60" x14ac:dyDescent="0.35">
      <c r="B24" s="16"/>
    </row>
    <row r="25" spans="2:60" x14ac:dyDescent="0.35">
      <c r="B25" t="s">
        <v>98</v>
      </c>
    </row>
    <row r="26" spans="2:60" x14ac:dyDescent="0.35">
      <c r="B26" t="s">
        <v>99</v>
      </c>
    </row>
    <row r="28" spans="2:60" x14ac:dyDescent="0.35">
      <c r="B2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H25"/>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411</v>
      </c>
      <c r="C9" s="17">
        <v>0.497573124308479</v>
      </c>
      <c r="D9" s="17">
        <v>0.46624435127045</v>
      </c>
      <c r="E9" s="17">
        <v>0.53328350298046101</v>
      </c>
      <c r="F9" s="17"/>
      <c r="G9" s="17">
        <v>0.47146115312744302</v>
      </c>
      <c r="H9" s="17">
        <v>0.49404076708563599</v>
      </c>
      <c r="I9" s="17">
        <v>0.52473447279873298</v>
      </c>
      <c r="J9" s="17">
        <v>0.52710697685764996</v>
      </c>
      <c r="K9" s="17">
        <v>0.48695563301734901</v>
      </c>
      <c r="L9" s="17">
        <v>0.48033731595962398</v>
      </c>
      <c r="M9" s="17"/>
      <c r="N9" s="17">
        <v>0.55625071656590397</v>
      </c>
      <c r="O9" s="17">
        <v>0.49828262694668901</v>
      </c>
      <c r="P9" s="17">
        <v>0.49716776911395</v>
      </c>
      <c r="Q9" s="17">
        <v>0.45292517296055401</v>
      </c>
      <c r="R9" s="17">
        <v>0.44347112684282602</v>
      </c>
      <c r="S9" s="17"/>
      <c r="T9" s="17">
        <v>0.44717040016173798</v>
      </c>
      <c r="U9" s="17">
        <v>0.49770221504101603</v>
      </c>
      <c r="V9" s="17">
        <v>0.52838411110073003</v>
      </c>
      <c r="W9" s="17">
        <v>0.48414310163201502</v>
      </c>
      <c r="X9" s="17"/>
      <c r="Y9" s="17">
        <v>0.51901754306088699</v>
      </c>
      <c r="Z9" s="17">
        <v>0.48733375829119102</v>
      </c>
      <c r="AA9" s="17">
        <v>0.56936802607062897</v>
      </c>
      <c r="AB9" s="17">
        <v>0.47114952840489699</v>
      </c>
      <c r="AC9" s="17">
        <v>0.31686442877215298</v>
      </c>
      <c r="AD9" s="17">
        <v>0.48522778358361301</v>
      </c>
      <c r="AE9" s="17"/>
      <c r="AF9" s="17">
        <v>0.51802905603578697</v>
      </c>
      <c r="AG9" s="17">
        <v>0.46683859035748898</v>
      </c>
      <c r="AH9" s="17"/>
      <c r="AI9" s="17">
        <v>0.49099583015370601</v>
      </c>
      <c r="AJ9" s="17">
        <v>0.53023505288237704</v>
      </c>
      <c r="AK9" s="17">
        <v>0.53244381888445003</v>
      </c>
      <c r="AL9" s="17">
        <v>0.53088674763117505</v>
      </c>
      <c r="AM9" s="17">
        <v>0.457327972533145</v>
      </c>
      <c r="AN9" s="17">
        <v>0.40570690228502898</v>
      </c>
      <c r="AO9" s="17">
        <v>0.504197667448678</v>
      </c>
      <c r="AP9" s="17"/>
      <c r="AQ9" s="17">
        <v>0.48815904168568203</v>
      </c>
      <c r="AR9" s="17">
        <v>0.48529876738710298</v>
      </c>
      <c r="AS9" s="17"/>
      <c r="AT9" s="17">
        <v>0.46138751075457701</v>
      </c>
      <c r="AU9" s="17">
        <v>0.51377475664517602</v>
      </c>
      <c r="AV9" s="17">
        <v>0.49793221751347699</v>
      </c>
      <c r="AW9" s="17"/>
      <c r="AX9" s="17">
        <v>0.48735830855739698</v>
      </c>
      <c r="AY9" s="17">
        <v>0.50126292775976999</v>
      </c>
      <c r="AZ9" s="17"/>
      <c r="BA9" s="17">
        <v>0.51111443639023202</v>
      </c>
      <c r="BB9" s="17">
        <v>0.52938054525023903</v>
      </c>
      <c r="BC9" s="17">
        <v>0.52457560526843094</v>
      </c>
      <c r="BD9" s="17">
        <v>0.44642645524872798</v>
      </c>
      <c r="BE9" s="17">
        <v>0.402650571924412</v>
      </c>
      <c r="BF9" s="17"/>
      <c r="BG9" s="17">
        <v>0.52511940863622597</v>
      </c>
      <c r="BH9" s="17">
        <v>0.41373822507747499</v>
      </c>
    </row>
    <row r="10" spans="2:60" x14ac:dyDescent="0.35">
      <c r="B10" s="18" t="s">
        <v>412</v>
      </c>
      <c r="C10" s="17">
        <v>0.41623133875486301</v>
      </c>
      <c r="D10" s="17">
        <v>0.411263653841834</v>
      </c>
      <c r="E10" s="17">
        <v>0.42115340267343498</v>
      </c>
      <c r="F10" s="17"/>
      <c r="G10" s="17">
        <v>0.39398542235261402</v>
      </c>
      <c r="H10" s="17">
        <v>0.40015313942046299</v>
      </c>
      <c r="I10" s="17">
        <v>0.42994645848718899</v>
      </c>
      <c r="J10" s="17">
        <v>0.43481931393902501</v>
      </c>
      <c r="K10" s="17">
        <v>0.406241754319145</v>
      </c>
      <c r="L10" s="17">
        <v>0.42582306741162601</v>
      </c>
      <c r="M10" s="17"/>
      <c r="N10" s="17">
        <v>0.40310853905483002</v>
      </c>
      <c r="O10" s="17">
        <v>0.38828659076445998</v>
      </c>
      <c r="P10" s="17">
        <v>0.42673621455607902</v>
      </c>
      <c r="Q10" s="17">
        <v>0.42081533941813098</v>
      </c>
      <c r="R10" s="17">
        <v>0.45301038952279399</v>
      </c>
      <c r="S10" s="17"/>
      <c r="T10" s="17">
        <v>0.43055934214628</v>
      </c>
      <c r="U10" s="17">
        <v>0.41584107052813302</v>
      </c>
      <c r="V10" s="17">
        <v>0.41271212919598599</v>
      </c>
      <c r="W10" s="17">
        <v>0.41200716358288803</v>
      </c>
      <c r="X10" s="17"/>
      <c r="Y10" s="17">
        <v>0.40886503044462402</v>
      </c>
      <c r="Z10" s="17">
        <v>0.42078846205659598</v>
      </c>
      <c r="AA10" s="17">
        <v>0.44898028361585501</v>
      </c>
      <c r="AB10" s="17">
        <v>0.39675066727383901</v>
      </c>
      <c r="AC10" s="17">
        <v>0.60013893765609305</v>
      </c>
      <c r="AD10" s="17">
        <v>0.41126955054479702</v>
      </c>
      <c r="AE10" s="17"/>
      <c r="AF10" s="17">
        <v>0.42322608801277001</v>
      </c>
      <c r="AG10" s="17">
        <v>0.408761606678339</v>
      </c>
      <c r="AH10" s="17"/>
      <c r="AI10" s="17">
        <v>0.37420822805464898</v>
      </c>
      <c r="AJ10" s="17">
        <v>0.43516353446991801</v>
      </c>
      <c r="AK10" s="17">
        <v>0.451458009655748</v>
      </c>
      <c r="AL10" s="17">
        <v>0.39888089172128699</v>
      </c>
      <c r="AM10" s="17">
        <v>0.39177343746637999</v>
      </c>
      <c r="AN10" s="17">
        <v>0.39626360772295199</v>
      </c>
      <c r="AO10" s="17">
        <v>0.451470667242727</v>
      </c>
      <c r="AP10" s="17"/>
      <c r="AQ10" s="17">
        <v>0.41805309343724201</v>
      </c>
      <c r="AR10" s="17">
        <v>0.423972894689642</v>
      </c>
      <c r="AS10" s="17"/>
      <c r="AT10" s="17">
        <v>0.417471922003536</v>
      </c>
      <c r="AU10" s="17">
        <v>0.402093731180587</v>
      </c>
      <c r="AV10" s="17">
        <v>0.43966037150169002</v>
      </c>
      <c r="AW10" s="17"/>
      <c r="AX10" s="17">
        <v>0.433558402440341</v>
      </c>
      <c r="AY10" s="17">
        <v>0.40997244373948899</v>
      </c>
      <c r="AZ10" s="17"/>
      <c r="BA10" s="17">
        <v>0.32931821117473897</v>
      </c>
      <c r="BB10" s="17">
        <v>0.43795669030143602</v>
      </c>
      <c r="BC10" s="17">
        <v>0.479950088588882</v>
      </c>
      <c r="BD10" s="17">
        <v>0.37906009938987001</v>
      </c>
      <c r="BE10" s="17">
        <v>0.36217245298960998</v>
      </c>
      <c r="BF10" s="17"/>
      <c r="BG10" s="17">
        <v>0.41261339443884498</v>
      </c>
      <c r="BH10" s="17">
        <v>0.36644979365388503</v>
      </c>
    </row>
    <row r="11" spans="2:60" x14ac:dyDescent="0.35">
      <c r="B11" s="18" t="s">
        <v>413</v>
      </c>
      <c r="C11" s="17">
        <v>0.32168665317623502</v>
      </c>
      <c r="D11" s="17">
        <v>0.282544592715888</v>
      </c>
      <c r="E11" s="17">
        <v>0.36124985804115101</v>
      </c>
      <c r="F11" s="17"/>
      <c r="G11" s="17">
        <v>0.27693775628904099</v>
      </c>
      <c r="H11" s="17">
        <v>0.29305096211694798</v>
      </c>
      <c r="I11" s="17">
        <v>0.28661116815826998</v>
      </c>
      <c r="J11" s="17">
        <v>0.28807675101152203</v>
      </c>
      <c r="K11" s="17">
        <v>0.33266278311571801</v>
      </c>
      <c r="L11" s="17">
        <v>0.41628050293056101</v>
      </c>
      <c r="M11" s="17"/>
      <c r="N11" s="17">
        <v>0.308562317595306</v>
      </c>
      <c r="O11" s="17">
        <v>0.30635195169882501</v>
      </c>
      <c r="P11" s="17">
        <v>0.32756494921977197</v>
      </c>
      <c r="Q11" s="17">
        <v>0.32499524068973601</v>
      </c>
      <c r="R11" s="17">
        <v>0.32644205100058099</v>
      </c>
      <c r="S11" s="17"/>
      <c r="T11" s="17">
        <v>0.37830261207155103</v>
      </c>
      <c r="U11" s="17">
        <v>0.33850134647850599</v>
      </c>
      <c r="V11" s="17">
        <v>0.32216521911693902</v>
      </c>
      <c r="W11" s="17">
        <v>0.266115493910211</v>
      </c>
      <c r="X11" s="17"/>
      <c r="Y11" s="17">
        <v>0.31299473562945301</v>
      </c>
      <c r="Z11" s="17">
        <v>0.34146867084406002</v>
      </c>
      <c r="AA11" s="17">
        <v>0.26154817048151702</v>
      </c>
      <c r="AB11" s="17">
        <v>0.340386600025673</v>
      </c>
      <c r="AC11" s="17">
        <v>0.46615116554001002</v>
      </c>
      <c r="AD11" s="17">
        <v>0.26985452776241697</v>
      </c>
      <c r="AE11" s="17"/>
      <c r="AF11" s="17">
        <v>0.31977521319548702</v>
      </c>
      <c r="AG11" s="17">
        <v>0.32568571381420203</v>
      </c>
      <c r="AH11" s="17"/>
      <c r="AI11" s="17">
        <v>0.30482800621970602</v>
      </c>
      <c r="AJ11" s="17">
        <v>0.27178852277289201</v>
      </c>
      <c r="AK11" s="17">
        <v>0.32364246972544902</v>
      </c>
      <c r="AL11" s="17">
        <v>0.34440789327233001</v>
      </c>
      <c r="AM11" s="17">
        <v>0.33553324694807102</v>
      </c>
      <c r="AN11" s="17">
        <v>0.35252759858761401</v>
      </c>
      <c r="AO11" s="17">
        <v>0.46485085427615702</v>
      </c>
      <c r="AP11" s="17"/>
      <c r="AQ11" s="17">
        <v>0.42249698124621199</v>
      </c>
      <c r="AR11" s="17">
        <v>0.21249521049202999</v>
      </c>
      <c r="AS11" s="17"/>
      <c r="AT11" s="17">
        <v>0.452799148679151</v>
      </c>
      <c r="AU11" s="17">
        <v>0.33603796415968301</v>
      </c>
      <c r="AV11" s="17">
        <v>0.21982903966092901</v>
      </c>
      <c r="AW11" s="17"/>
      <c r="AX11" s="17">
        <v>0.36028417766989701</v>
      </c>
      <c r="AY11" s="17">
        <v>0.307744426262066</v>
      </c>
      <c r="AZ11" s="17"/>
      <c r="BA11" s="17">
        <v>0.30712296035533099</v>
      </c>
      <c r="BB11" s="17">
        <v>0.356216471075813</v>
      </c>
      <c r="BC11" s="17">
        <v>0.38412056795688798</v>
      </c>
      <c r="BD11" s="17">
        <v>0.42705943552557202</v>
      </c>
      <c r="BE11" s="17">
        <v>8.6812394346078903E-2</v>
      </c>
      <c r="BF11" s="17"/>
      <c r="BG11" s="17">
        <v>0.34476388653004197</v>
      </c>
      <c r="BH11" s="17">
        <v>0.172990922167096</v>
      </c>
    </row>
    <row r="12" spans="2:60" x14ac:dyDescent="0.35">
      <c r="B12" s="18" t="s">
        <v>414</v>
      </c>
      <c r="C12" s="17">
        <v>0.29634672120537098</v>
      </c>
      <c r="D12" s="17">
        <v>0.31768931731459898</v>
      </c>
      <c r="E12" s="17">
        <v>0.275462594829887</v>
      </c>
      <c r="F12" s="17"/>
      <c r="G12" s="17">
        <v>0.30272049110709898</v>
      </c>
      <c r="H12" s="17">
        <v>0.28769197425620102</v>
      </c>
      <c r="I12" s="17">
        <v>0.258603873736098</v>
      </c>
      <c r="J12" s="17">
        <v>0.246253069763469</v>
      </c>
      <c r="K12" s="17">
        <v>0.33664914036492199</v>
      </c>
      <c r="L12" s="17">
        <v>0.33584220567362399</v>
      </c>
      <c r="M12" s="17"/>
      <c r="N12" s="17">
        <v>0.24625880281075899</v>
      </c>
      <c r="O12" s="17">
        <v>0.32060986268688202</v>
      </c>
      <c r="P12" s="17">
        <v>0.30920882984294801</v>
      </c>
      <c r="Q12" s="17">
        <v>0.31275259501376701</v>
      </c>
      <c r="R12" s="17">
        <v>0.31712764869997301</v>
      </c>
      <c r="S12" s="17"/>
      <c r="T12" s="17">
        <v>0.30918630267483299</v>
      </c>
      <c r="U12" s="17">
        <v>0.28127104063125802</v>
      </c>
      <c r="V12" s="17">
        <v>0.27323924343884298</v>
      </c>
      <c r="W12" s="17">
        <v>0.33715987105100298</v>
      </c>
      <c r="X12" s="17"/>
      <c r="Y12" s="17">
        <v>0.25544388231230503</v>
      </c>
      <c r="Z12" s="17">
        <v>0.319964921773433</v>
      </c>
      <c r="AA12" s="17">
        <v>0.20998002730279899</v>
      </c>
      <c r="AB12" s="17">
        <v>0.346609550093393</v>
      </c>
      <c r="AC12" s="17">
        <v>0.38051872120452501</v>
      </c>
      <c r="AD12" s="17">
        <v>0.31033010290929403</v>
      </c>
      <c r="AE12" s="17"/>
      <c r="AF12" s="17">
        <v>0.29907557994860201</v>
      </c>
      <c r="AG12" s="17">
        <v>0.29571419056454901</v>
      </c>
      <c r="AH12" s="17"/>
      <c r="AI12" s="17">
        <v>0.20823972612924299</v>
      </c>
      <c r="AJ12" s="17">
        <v>0.29001504685510998</v>
      </c>
      <c r="AK12" s="17">
        <v>0.31521919448880997</v>
      </c>
      <c r="AL12" s="17">
        <v>0.32186048236464199</v>
      </c>
      <c r="AM12" s="17">
        <v>0.31085754030742502</v>
      </c>
      <c r="AN12" s="17">
        <v>0.28673131855582101</v>
      </c>
      <c r="AO12" s="17">
        <v>0.23324622655034399</v>
      </c>
      <c r="AP12" s="17"/>
      <c r="AQ12" s="17">
        <v>0.28905304855530201</v>
      </c>
      <c r="AR12" s="17">
        <v>0.33516955769189399</v>
      </c>
      <c r="AS12" s="17"/>
      <c r="AT12" s="17">
        <v>0.299484681578079</v>
      </c>
      <c r="AU12" s="17">
        <v>0.28750149515939</v>
      </c>
      <c r="AV12" s="17">
        <v>0.31964217439041098</v>
      </c>
      <c r="AW12" s="17"/>
      <c r="AX12" s="17">
        <v>0.28934424011148402</v>
      </c>
      <c r="AY12" s="17">
        <v>0.29887616270852202</v>
      </c>
      <c r="AZ12" s="17"/>
      <c r="BA12" s="17">
        <v>0.28376559499338999</v>
      </c>
      <c r="BB12" s="17">
        <v>0.34833403313119099</v>
      </c>
      <c r="BC12" s="17">
        <v>0.28971522941524902</v>
      </c>
      <c r="BD12" s="17">
        <v>0.26997523531127898</v>
      </c>
      <c r="BE12" s="17">
        <v>0.27462818203306499</v>
      </c>
      <c r="BF12" s="17"/>
      <c r="BG12" s="17">
        <v>0.33327144164182299</v>
      </c>
      <c r="BH12" s="17">
        <v>0.27344967333208398</v>
      </c>
    </row>
    <row r="13" spans="2:60" ht="29" x14ac:dyDescent="0.35">
      <c r="B13" s="18" t="s">
        <v>415</v>
      </c>
      <c r="C13" s="17">
        <v>0.29248599360570698</v>
      </c>
      <c r="D13" s="17">
        <v>0.28187338925843203</v>
      </c>
      <c r="E13" s="17">
        <v>0.30511371504660201</v>
      </c>
      <c r="F13" s="17"/>
      <c r="G13" s="17">
        <v>0.241491017426226</v>
      </c>
      <c r="H13" s="17">
        <v>0.27832065877110501</v>
      </c>
      <c r="I13" s="17">
        <v>0.30818797237206702</v>
      </c>
      <c r="J13" s="17">
        <v>0.25859481134275197</v>
      </c>
      <c r="K13" s="17">
        <v>0.25119533694429402</v>
      </c>
      <c r="L13" s="17">
        <v>0.37978473886765002</v>
      </c>
      <c r="M13" s="17"/>
      <c r="N13" s="17">
        <v>0.26373629336520399</v>
      </c>
      <c r="O13" s="17">
        <v>0.31209164940065498</v>
      </c>
      <c r="P13" s="17">
        <v>0.292303514169868</v>
      </c>
      <c r="Q13" s="17">
        <v>0.30632869508772598</v>
      </c>
      <c r="R13" s="17">
        <v>0.30229205755609001</v>
      </c>
      <c r="S13" s="17"/>
      <c r="T13" s="17">
        <v>0.333125099864505</v>
      </c>
      <c r="U13" s="17">
        <v>0.30316074575492302</v>
      </c>
      <c r="V13" s="17">
        <v>0.27041542477387498</v>
      </c>
      <c r="W13" s="17">
        <v>0.28952727285944602</v>
      </c>
      <c r="X13" s="17"/>
      <c r="Y13" s="17">
        <v>0.30034878064786202</v>
      </c>
      <c r="Z13" s="17">
        <v>0.29271702231897201</v>
      </c>
      <c r="AA13" s="17">
        <v>0.25846640414635202</v>
      </c>
      <c r="AB13" s="17">
        <v>0.28913530358780898</v>
      </c>
      <c r="AC13" s="17">
        <v>0.26599961742516998</v>
      </c>
      <c r="AD13" s="17">
        <v>0.28548677485124402</v>
      </c>
      <c r="AE13" s="17"/>
      <c r="AF13" s="17">
        <v>0.29063553710054801</v>
      </c>
      <c r="AG13" s="17">
        <v>0.29972433620306999</v>
      </c>
      <c r="AH13" s="17"/>
      <c r="AI13" s="17">
        <v>0.283707931943739</v>
      </c>
      <c r="AJ13" s="17">
        <v>0.24861001253200599</v>
      </c>
      <c r="AK13" s="17">
        <v>0.261491502092079</v>
      </c>
      <c r="AL13" s="17">
        <v>0.267950878300519</v>
      </c>
      <c r="AM13" s="17">
        <v>0.33564480647751099</v>
      </c>
      <c r="AN13" s="17">
        <v>0.34826328664530598</v>
      </c>
      <c r="AO13" s="17">
        <v>0.44569472995346598</v>
      </c>
      <c r="AP13" s="17"/>
      <c r="AQ13" s="17">
        <v>0.38490953422722501</v>
      </c>
      <c r="AR13" s="17">
        <v>0.19054008669606401</v>
      </c>
      <c r="AS13" s="17"/>
      <c r="AT13" s="17">
        <v>0.45423654674701602</v>
      </c>
      <c r="AU13" s="17">
        <v>0.305585394876352</v>
      </c>
      <c r="AV13" s="17">
        <v>0.17382439508598299</v>
      </c>
      <c r="AW13" s="17"/>
      <c r="AX13" s="17">
        <v>0.30998489306069699</v>
      </c>
      <c r="AY13" s="17">
        <v>0.28616502794404203</v>
      </c>
      <c r="AZ13" s="17"/>
      <c r="BA13" s="17">
        <v>0.27627431410518399</v>
      </c>
      <c r="BB13" s="17">
        <v>0.358287405043</v>
      </c>
      <c r="BC13" s="17">
        <v>0.34892967857479801</v>
      </c>
      <c r="BD13" s="17">
        <v>0.23475174805617399</v>
      </c>
      <c r="BE13" s="17">
        <v>6.5380351736911702E-2</v>
      </c>
      <c r="BF13" s="17"/>
      <c r="BG13" s="17">
        <v>0.33915530705202301</v>
      </c>
      <c r="BH13" s="17">
        <v>0.10827911593831401</v>
      </c>
    </row>
    <row r="14" spans="2:60" x14ac:dyDescent="0.35">
      <c r="B14" s="18" t="s">
        <v>416</v>
      </c>
      <c r="C14" s="17">
        <v>0.25160035230847999</v>
      </c>
      <c r="D14" s="17">
        <v>0.235877287276898</v>
      </c>
      <c r="E14" s="17">
        <v>0.26580197495244801</v>
      </c>
      <c r="F14" s="17"/>
      <c r="G14" s="17">
        <v>0.24711213023331</v>
      </c>
      <c r="H14" s="17">
        <v>0.259312895005469</v>
      </c>
      <c r="I14" s="17">
        <v>0.26638441631732501</v>
      </c>
      <c r="J14" s="17">
        <v>0.23261217104336099</v>
      </c>
      <c r="K14" s="17">
        <v>0.20719065631139799</v>
      </c>
      <c r="L14" s="17">
        <v>0.28531512659733099</v>
      </c>
      <c r="M14" s="17"/>
      <c r="N14" s="17">
        <v>0.22755011031067901</v>
      </c>
      <c r="O14" s="17">
        <v>0.31804086841037998</v>
      </c>
      <c r="P14" s="17">
        <v>0.23165772833951401</v>
      </c>
      <c r="Q14" s="17">
        <v>0.24899150782414101</v>
      </c>
      <c r="R14" s="17">
        <v>0.23624920810283501</v>
      </c>
      <c r="S14" s="17"/>
      <c r="T14" s="17">
        <v>0.256082616753814</v>
      </c>
      <c r="U14" s="17">
        <v>0.25952003714516603</v>
      </c>
      <c r="V14" s="17">
        <v>0.24406080027719099</v>
      </c>
      <c r="W14" s="17">
        <v>0.25354849971725102</v>
      </c>
      <c r="X14" s="17"/>
      <c r="Y14" s="17">
        <v>0.28432701215196798</v>
      </c>
      <c r="Z14" s="17">
        <v>0.246009248698983</v>
      </c>
      <c r="AA14" s="17">
        <v>0.19022274541429299</v>
      </c>
      <c r="AB14" s="17">
        <v>0.19976764336851999</v>
      </c>
      <c r="AC14" s="17">
        <v>0.18737678624998499</v>
      </c>
      <c r="AD14" s="17">
        <v>0.24614992300260199</v>
      </c>
      <c r="AE14" s="17"/>
      <c r="AF14" s="17">
        <v>0.25874277844753801</v>
      </c>
      <c r="AG14" s="17">
        <v>0.241232146747306</v>
      </c>
      <c r="AH14" s="17"/>
      <c r="AI14" s="17">
        <v>0.20588539488944901</v>
      </c>
      <c r="AJ14" s="17">
        <v>0.28043909685602197</v>
      </c>
      <c r="AK14" s="17">
        <v>0.24678175703574601</v>
      </c>
      <c r="AL14" s="17">
        <v>0.23640733085792101</v>
      </c>
      <c r="AM14" s="17">
        <v>0.25488615792408698</v>
      </c>
      <c r="AN14" s="17">
        <v>0.25532784469167502</v>
      </c>
      <c r="AO14" s="17">
        <v>0.16660478786789401</v>
      </c>
      <c r="AP14" s="17"/>
      <c r="AQ14" s="17">
        <v>0.28783468960742498</v>
      </c>
      <c r="AR14" s="17">
        <v>0.21217869106675899</v>
      </c>
      <c r="AS14" s="17"/>
      <c r="AT14" s="17">
        <v>0.309313543786706</v>
      </c>
      <c r="AU14" s="17">
        <v>0.26150906403775098</v>
      </c>
      <c r="AV14" s="17">
        <v>0.20730394236091201</v>
      </c>
      <c r="AW14" s="17"/>
      <c r="AX14" s="17">
        <v>0.25350907714364901</v>
      </c>
      <c r="AY14" s="17">
        <v>0.25091088128364802</v>
      </c>
      <c r="AZ14" s="17"/>
      <c r="BA14" s="17">
        <v>0.22919101780758799</v>
      </c>
      <c r="BB14" s="17">
        <v>0.28775033550798002</v>
      </c>
      <c r="BC14" s="17">
        <v>0.31307719169173498</v>
      </c>
      <c r="BD14" s="17">
        <v>0.29680942523443499</v>
      </c>
      <c r="BE14" s="17">
        <v>5.0431234664765998E-2</v>
      </c>
      <c r="BF14" s="17"/>
      <c r="BG14" s="17">
        <v>0.27408955779899102</v>
      </c>
      <c r="BH14" s="17">
        <v>0.112834451095086</v>
      </c>
    </row>
    <row r="15" spans="2:60" ht="29" x14ac:dyDescent="0.35">
      <c r="B15" s="18" t="s">
        <v>417</v>
      </c>
      <c r="C15" s="17">
        <v>0.17301277070416801</v>
      </c>
      <c r="D15" s="17">
        <v>0.173220652538911</v>
      </c>
      <c r="E15" s="17">
        <v>0.17256014376168899</v>
      </c>
      <c r="F15" s="17"/>
      <c r="G15" s="17">
        <v>0.16660905534423101</v>
      </c>
      <c r="H15" s="17">
        <v>0.183529893040838</v>
      </c>
      <c r="I15" s="17">
        <v>0.19741138017753601</v>
      </c>
      <c r="J15" s="17">
        <v>0.197748919672185</v>
      </c>
      <c r="K15" s="17">
        <v>0.17350819340597501</v>
      </c>
      <c r="L15" s="17">
        <v>0.129460224018595</v>
      </c>
      <c r="M15" s="17"/>
      <c r="N15" s="17">
        <v>0.14946144482716001</v>
      </c>
      <c r="O15" s="17">
        <v>0.16100327709119699</v>
      </c>
      <c r="P15" s="17">
        <v>0.194521008061184</v>
      </c>
      <c r="Q15" s="17">
        <v>0.13121130464200501</v>
      </c>
      <c r="R15" s="17">
        <v>0.239661014953682</v>
      </c>
      <c r="S15" s="17"/>
      <c r="T15" s="17">
        <v>0.16193260614576099</v>
      </c>
      <c r="U15" s="17">
        <v>0.16269634026110499</v>
      </c>
      <c r="V15" s="17">
        <v>0.177154763929954</v>
      </c>
      <c r="W15" s="17">
        <v>0.18324610786405199</v>
      </c>
      <c r="X15" s="17"/>
      <c r="Y15" s="17">
        <v>0.187559937169341</v>
      </c>
      <c r="Z15" s="17">
        <v>0.173908249934835</v>
      </c>
      <c r="AA15" s="17">
        <v>0.18836610315247401</v>
      </c>
      <c r="AB15" s="17">
        <v>0.15493518547125201</v>
      </c>
      <c r="AC15" s="17">
        <v>0.13182649420599499</v>
      </c>
      <c r="AD15" s="17">
        <v>0.14165986105956399</v>
      </c>
      <c r="AE15" s="17"/>
      <c r="AF15" s="17">
        <v>0.17739158667274099</v>
      </c>
      <c r="AG15" s="17">
        <v>0.17010178152059299</v>
      </c>
      <c r="AH15" s="17"/>
      <c r="AI15" s="17">
        <v>0.14283211135120299</v>
      </c>
      <c r="AJ15" s="17">
        <v>0.15986128036248501</v>
      </c>
      <c r="AK15" s="17">
        <v>0.180556629623183</v>
      </c>
      <c r="AL15" s="17">
        <v>0.17078145884065599</v>
      </c>
      <c r="AM15" s="17">
        <v>0.17149547957651301</v>
      </c>
      <c r="AN15" s="17">
        <v>0.23666469257252401</v>
      </c>
      <c r="AO15" s="17">
        <v>0.121795670986677</v>
      </c>
      <c r="AP15" s="17"/>
      <c r="AQ15" s="17">
        <v>0.187517756688651</v>
      </c>
      <c r="AR15" s="17">
        <v>0.17459067728786201</v>
      </c>
      <c r="AS15" s="17"/>
      <c r="AT15" s="17">
        <v>0.19564300050587999</v>
      </c>
      <c r="AU15" s="17">
        <v>0.15407686315745101</v>
      </c>
      <c r="AV15" s="17">
        <v>0.19282740240101701</v>
      </c>
      <c r="AW15" s="17"/>
      <c r="AX15" s="17">
        <v>0.15437397238676501</v>
      </c>
      <c r="AY15" s="17">
        <v>0.17974549149281199</v>
      </c>
      <c r="AZ15" s="17"/>
      <c r="BA15" s="17">
        <v>0.16070795699010901</v>
      </c>
      <c r="BB15" s="17">
        <v>0.20784076574625601</v>
      </c>
      <c r="BC15" s="17">
        <v>0.17289620906384201</v>
      </c>
      <c r="BD15" s="17">
        <v>0.17401409598079401</v>
      </c>
      <c r="BE15" s="17">
        <v>0.142093424190294</v>
      </c>
      <c r="BF15" s="17"/>
      <c r="BG15" s="17">
        <v>0.19684557576620401</v>
      </c>
      <c r="BH15" s="17">
        <v>0.15017836298190601</v>
      </c>
    </row>
    <row r="16" spans="2:60" x14ac:dyDescent="0.35">
      <c r="B16" s="18" t="s">
        <v>418</v>
      </c>
      <c r="C16" s="17">
        <v>0.12982773112993901</v>
      </c>
      <c r="D16" s="17">
        <v>0.14040654984724499</v>
      </c>
      <c r="E16" s="17">
        <v>0.121809706193968</v>
      </c>
      <c r="F16" s="17"/>
      <c r="G16" s="17">
        <v>0.13642211188214601</v>
      </c>
      <c r="H16" s="17">
        <v>0.156390023660438</v>
      </c>
      <c r="I16" s="17">
        <v>0.17016298244924699</v>
      </c>
      <c r="J16" s="17">
        <v>0.12963762819327701</v>
      </c>
      <c r="K16" s="17">
        <v>0.11025837413808399</v>
      </c>
      <c r="L16" s="17">
        <v>8.7190482053842E-2</v>
      </c>
      <c r="M16" s="17"/>
      <c r="N16" s="17">
        <v>0.16598241422582999</v>
      </c>
      <c r="O16" s="17">
        <v>8.9812299148664607E-2</v>
      </c>
      <c r="P16" s="17">
        <v>0.14327499556939599</v>
      </c>
      <c r="Q16" s="17">
        <v>0.13070899486847401</v>
      </c>
      <c r="R16" s="17">
        <v>0.129159446933059</v>
      </c>
      <c r="S16" s="17"/>
      <c r="T16" s="17">
        <v>0.13693568143156201</v>
      </c>
      <c r="U16" s="17">
        <v>0.111443830502229</v>
      </c>
      <c r="V16" s="17">
        <v>0.12589292043852099</v>
      </c>
      <c r="W16" s="17">
        <v>0.147033056208766</v>
      </c>
      <c r="X16" s="17"/>
      <c r="Y16" s="17">
        <v>0.128020730997806</v>
      </c>
      <c r="Z16" s="17">
        <v>0.118093789685244</v>
      </c>
      <c r="AA16" s="17">
        <v>0.17577858457197301</v>
      </c>
      <c r="AB16" s="17">
        <v>0.13069955955075899</v>
      </c>
      <c r="AC16" s="17">
        <v>9.6750309986903399E-2</v>
      </c>
      <c r="AD16" s="17">
        <v>0.16285903848185801</v>
      </c>
      <c r="AE16" s="17"/>
      <c r="AF16" s="17">
        <v>0.12948307920878699</v>
      </c>
      <c r="AG16" s="17">
        <v>0.12898776832211201</v>
      </c>
      <c r="AH16" s="17"/>
      <c r="AI16" s="17">
        <v>0.11889473299056599</v>
      </c>
      <c r="AJ16" s="17">
        <v>0.11077383268690701</v>
      </c>
      <c r="AK16" s="17">
        <v>0.133509496747757</v>
      </c>
      <c r="AL16" s="17">
        <v>0.149200529491755</v>
      </c>
      <c r="AM16" s="17">
        <v>0.132900022759109</v>
      </c>
      <c r="AN16" s="17">
        <v>0.15611964779816201</v>
      </c>
      <c r="AO16" s="17">
        <v>0.106157102907803</v>
      </c>
      <c r="AP16" s="17"/>
      <c r="AQ16" s="17">
        <v>9.6795622555881103E-2</v>
      </c>
      <c r="AR16" s="17">
        <v>0.16559751996917799</v>
      </c>
      <c r="AS16" s="17"/>
      <c r="AT16" s="17">
        <v>6.5498884959641596E-2</v>
      </c>
      <c r="AU16" s="17">
        <v>0.123296886023707</v>
      </c>
      <c r="AV16" s="17">
        <v>0.19101076808089801</v>
      </c>
      <c r="AW16" s="17"/>
      <c r="AX16" s="17">
        <v>0.11373803060503899</v>
      </c>
      <c r="AY16" s="17">
        <v>0.13563966489102799</v>
      </c>
      <c r="AZ16" s="17"/>
      <c r="BA16" s="17">
        <v>0.18053221293961699</v>
      </c>
      <c r="BB16" s="17">
        <v>0.11268701149318699</v>
      </c>
      <c r="BC16" s="17">
        <v>9.9068123051394202E-2</v>
      </c>
      <c r="BD16" s="17">
        <v>0.23117159468151999</v>
      </c>
      <c r="BE16" s="17">
        <v>0.19102770762848401</v>
      </c>
      <c r="BF16" s="17"/>
      <c r="BG16" s="17">
        <v>0.12851400968881399</v>
      </c>
      <c r="BH16" s="17">
        <v>0.20119544068282899</v>
      </c>
    </row>
    <row r="17" spans="2:60" x14ac:dyDescent="0.35">
      <c r="B17" s="18" t="s">
        <v>419</v>
      </c>
      <c r="C17" s="17">
        <v>0.11461033994242401</v>
      </c>
      <c r="D17" s="17">
        <v>0.134501876293322</v>
      </c>
      <c r="E17" s="17">
        <v>9.4959985985474102E-2</v>
      </c>
      <c r="F17" s="17"/>
      <c r="G17" s="17">
        <v>0.26409704926188499</v>
      </c>
      <c r="H17" s="17">
        <v>0.12759104816405101</v>
      </c>
      <c r="I17" s="17">
        <v>0.12788627296737501</v>
      </c>
      <c r="J17" s="17">
        <v>8.6098288749585E-2</v>
      </c>
      <c r="K17" s="17">
        <v>7.8905122126798705E-2</v>
      </c>
      <c r="L17" s="17">
        <v>5.65109832397198E-2</v>
      </c>
      <c r="M17" s="17"/>
      <c r="N17" s="17">
        <v>0.117925112096532</v>
      </c>
      <c r="O17" s="17">
        <v>0.122169322496668</v>
      </c>
      <c r="P17" s="17">
        <v>0.115019352503931</v>
      </c>
      <c r="Q17" s="17">
        <v>0.12040492594898999</v>
      </c>
      <c r="R17" s="17">
        <v>0.10306333701904</v>
      </c>
      <c r="S17" s="17"/>
      <c r="T17" s="17">
        <v>0.119565854294809</v>
      </c>
      <c r="U17" s="17">
        <v>0.102853374228556</v>
      </c>
      <c r="V17" s="17">
        <v>0.11286445933853</v>
      </c>
      <c r="W17" s="17">
        <v>0.124094784753806</v>
      </c>
      <c r="X17" s="17"/>
      <c r="Y17" s="17">
        <v>0.12526364763874501</v>
      </c>
      <c r="Z17" s="17">
        <v>0.107448946733623</v>
      </c>
      <c r="AA17" s="17">
        <v>8.8692754035630095E-2</v>
      </c>
      <c r="AB17" s="17">
        <v>0.120103446121105</v>
      </c>
      <c r="AC17" s="17">
        <v>0.188510480040328</v>
      </c>
      <c r="AD17" s="17">
        <v>0.107437252165008</v>
      </c>
      <c r="AE17" s="17"/>
      <c r="AF17" s="17">
        <v>8.6107840769095306E-2</v>
      </c>
      <c r="AG17" s="17">
        <v>0.15713239957726099</v>
      </c>
      <c r="AH17" s="17"/>
      <c r="AI17" s="17">
        <v>8.1569765244954601E-2</v>
      </c>
      <c r="AJ17" s="17">
        <v>0.12566673755563401</v>
      </c>
      <c r="AK17" s="17">
        <v>0.11247427487879599</v>
      </c>
      <c r="AL17" s="17">
        <v>7.9820501845227695E-2</v>
      </c>
      <c r="AM17" s="17">
        <v>0.125730345295647</v>
      </c>
      <c r="AN17" s="17">
        <v>0.136229730977731</v>
      </c>
      <c r="AO17" s="17">
        <v>8.3724639390998001E-2</v>
      </c>
      <c r="AP17" s="17"/>
      <c r="AQ17" s="17">
        <v>0.13403025607574201</v>
      </c>
      <c r="AR17" s="17">
        <v>0.107127937896643</v>
      </c>
      <c r="AS17" s="17"/>
      <c r="AT17" s="17">
        <v>0.14461110859318799</v>
      </c>
      <c r="AU17" s="17">
        <v>9.5920998140145E-2</v>
      </c>
      <c r="AV17" s="17">
        <v>0.12529119458269</v>
      </c>
      <c r="AW17" s="17"/>
      <c r="AX17" s="17">
        <v>0.114942236456125</v>
      </c>
      <c r="AY17" s="17">
        <v>0.114490452033375</v>
      </c>
      <c r="AZ17" s="17"/>
      <c r="BA17" s="17">
        <v>0.17857601052133301</v>
      </c>
      <c r="BB17" s="17">
        <v>0.13727089249555499</v>
      </c>
      <c r="BC17" s="17">
        <v>0.10685600039872099</v>
      </c>
      <c r="BD17" s="17">
        <v>0.16294985718975299</v>
      </c>
      <c r="BE17" s="17">
        <v>5.61391595482345E-2</v>
      </c>
      <c r="BF17" s="17"/>
      <c r="BG17" s="17">
        <v>0.146906592803415</v>
      </c>
      <c r="BH17" s="17">
        <v>8.3192410757628399E-2</v>
      </c>
    </row>
    <row r="18" spans="2:60" x14ac:dyDescent="0.35">
      <c r="B18" s="18" t="s">
        <v>114</v>
      </c>
      <c r="C18" s="17">
        <v>4.8428903364837503E-2</v>
      </c>
      <c r="D18" s="17">
        <v>3.6368120841374502E-2</v>
      </c>
      <c r="E18" s="17">
        <v>5.5738384393903197E-2</v>
      </c>
      <c r="F18" s="17"/>
      <c r="G18" s="17">
        <v>6.9667072935423194E-2</v>
      </c>
      <c r="H18" s="17">
        <v>4.8446806538666301E-2</v>
      </c>
      <c r="I18" s="17">
        <v>3.9598895892420001E-2</v>
      </c>
      <c r="J18" s="17">
        <v>6.8546376126726302E-2</v>
      </c>
      <c r="K18" s="17">
        <v>3.0882097096739801E-2</v>
      </c>
      <c r="L18" s="17">
        <v>4.1728208690388999E-2</v>
      </c>
      <c r="M18" s="17"/>
      <c r="N18" s="17">
        <v>6.5054658531375195E-2</v>
      </c>
      <c r="O18" s="17">
        <v>6.2986100797515002E-2</v>
      </c>
      <c r="P18" s="17">
        <v>3.1391123609739301E-2</v>
      </c>
      <c r="Q18" s="17">
        <v>3.5530606835814001E-2</v>
      </c>
      <c r="R18" s="17">
        <v>2.1138447969409099E-2</v>
      </c>
      <c r="S18" s="17"/>
      <c r="T18" s="17">
        <v>4.3511007093128599E-2</v>
      </c>
      <c r="U18" s="17">
        <v>5.69321794516413E-2</v>
      </c>
      <c r="V18" s="17">
        <v>4.7247654040695398E-2</v>
      </c>
      <c r="W18" s="17">
        <v>4.6410671459693097E-2</v>
      </c>
      <c r="X18" s="17"/>
      <c r="Y18" s="17">
        <v>5.2146391651646001E-2</v>
      </c>
      <c r="Z18" s="17">
        <v>4.5723498187033002E-2</v>
      </c>
      <c r="AA18" s="17">
        <v>5.2376283412991297E-2</v>
      </c>
      <c r="AB18" s="17">
        <v>3.94117281055055E-2</v>
      </c>
      <c r="AC18" s="17">
        <v>0</v>
      </c>
      <c r="AD18" s="17">
        <v>5.7379101889719397E-2</v>
      </c>
      <c r="AE18" s="17"/>
      <c r="AF18" s="17">
        <v>4.0613320715958599E-2</v>
      </c>
      <c r="AG18" s="17">
        <v>5.3688203844091197E-2</v>
      </c>
      <c r="AH18" s="17"/>
      <c r="AI18" s="17">
        <v>0.12679497454565</v>
      </c>
      <c r="AJ18" s="17">
        <v>4.90211732360126E-2</v>
      </c>
      <c r="AK18" s="17">
        <v>5.3058885810663703E-2</v>
      </c>
      <c r="AL18" s="17">
        <v>4.07385677109574E-2</v>
      </c>
      <c r="AM18" s="17">
        <v>3.0069195190482099E-2</v>
      </c>
      <c r="AN18" s="17">
        <v>3.6501148461829502E-2</v>
      </c>
      <c r="AO18" s="17">
        <v>5.3314271191342598E-2</v>
      </c>
      <c r="AP18" s="17"/>
      <c r="AQ18" s="17">
        <v>3.0142053948326301E-2</v>
      </c>
      <c r="AR18" s="17">
        <v>4.4463063789177998E-2</v>
      </c>
      <c r="AS18" s="17"/>
      <c r="AT18" s="17">
        <v>1.4924144403882501E-2</v>
      </c>
      <c r="AU18" s="17">
        <v>5.9345611721893302E-2</v>
      </c>
      <c r="AV18" s="17">
        <v>2.6691541093509501E-2</v>
      </c>
      <c r="AW18" s="17"/>
      <c r="AX18" s="17">
        <v>4.8997283736483398E-2</v>
      </c>
      <c r="AY18" s="17">
        <v>4.8223592578226102E-2</v>
      </c>
      <c r="AZ18" s="17"/>
      <c r="BA18" s="17">
        <v>4.43918000157313E-2</v>
      </c>
      <c r="BB18" s="17">
        <v>7.9089528899648192E-3</v>
      </c>
      <c r="BC18" s="17">
        <v>2.51482028788368E-2</v>
      </c>
      <c r="BD18" s="17">
        <v>1.9171370557611801E-2</v>
      </c>
      <c r="BE18" s="17">
        <v>6.7627665573626095E-2</v>
      </c>
      <c r="BF18" s="17"/>
      <c r="BG18" s="17">
        <v>1.6419708895115601E-2</v>
      </c>
      <c r="BH18" s="17">
        <v>5.5354547330878301E-2</v>
      </c>
    </row>
    <row r="19" spans="2:60" x14ac:dyDescent="0.35">
      <c r="B19" s="18" t="s">
        <v>235</v>
      </c>
      <c r="C19" s="17">
        <v>7.1379743215148296E-3</v>
      </c>
      <c r="D19" s="17">
        <v>5.4879138785581903E-3</v>
      </c>
      <c r="E19" s="17">
        <v>8.8156909313433698E-3</v>
      </c>
      <c r="F19" s="17"/>
      <c r="G19" s="17">
        <v>5.3488112249137397E-3</v>
      </c>
      <c r="H19" s="17">
        <v>0</v>
      </c>
      <c r="I19" s="17">
        <v>2.1347253462005002E-3</v>
      </c>
      <c r="J19" s="17">
        <v>7.3598814848869201E-3</v>
      </c>
      <c r="K19" s="17">
        <v>1.09359588994399E-2</v>
      </c>
      <c r="L19" s="17">
        <v>1.5036790825645401E-2</v>
      </c>
      <c r="M19" s="17"/>
      <c r="N19" s="17">
        <v>7.3067058443289697E-3</v>
      </c>
      <c r="O19" s="17">
        <v>0</v>
      </c>
      <c r="P19" s="17">
        <v>9.2790474530339093E-3</v>
      </c>
      <c r="Q19" s="17">
        <v>1.5907677552506799E-2</v>
      </c>
      <c r="R19" s="17">
        <v>6.3610399161837198E-3</v>
      </c>
      <c r="S19" s="17"/>
      <c r="T19" s="17">
        <v>1.06414241728452E-2</v>
      </c>
      <c r="U19" s="17">
        <v>7.1612392075171699E-3</v>
      </c>
      <c r="V19" s="17">
        <v>2.98709004614828E-3</v>
      </c>
      <c r="W19" s="17">
        <v>1.12452735220039E-2</v>
      </c>
      <c r="X19" s="17"/>
      <c r="Y19" s="17">
        <v>3.10043586531829E-3</v>
      </c>
      <c r="Z19" s="17">
        <v>1.10303162470537E-2</v>
      </c>
      <c r="AA19" s="17">
        <v>0</v>
      </c>
      <c r="AB19" s="17">
        <v>5.0965950943723604E-3</v>
      </c>
      <c r="AC19" s="17">
        <v>0</v>
      </c>
      <c r="AD19" s="17">
        <v>9.5889704115804907E-3</v>
      </c>
      <c r="AE19" s="17"/>
      <c r="AF19" s="17">
        <v>6.75195474024995E-3</v>
      </c>
      <c r="AG19" s="17">
        <v>7.8199911521121008E-3</v>
      </c>
      <c r="AH19" s="17"/>
      <c r="AI19" s="17">
        <v>0</v>
      </c>
      <c r="AJ19" s="17">
        <v>4.6492631873588097E-3</v>
      </c>
      <c r="AK19" s="17">
        <v>6.5153070032378203E-3</v>
      </c>
      <c r="AL19" s="17">
        <v>4.2327104903655101E-3</v>
      </c>
      <c r="AM19" s="17">
        <v>1.1106606575979901E-2</v>
      </c>
      <c r="AN19" s="17">
        <v>1.5443033073664699E-2</v>
      </c>
      <c r="AO19" s="17">
        <v>0</v>
      </c>
      <c r="AP19" s="17"/>
      <c r="AQ19" s="17">
        <v>4.0672223609198302E-3</v>
      </c>
      <c r="AR19" s="17">
        <v>1.1594594061907101E-2</v>
      </c>
      <c r="AS19" s="17"/>
      <c r="AT19" s="17">
        <v>0</v>
      </c>
      <c r="AU19" s="17">
        <v>8.3126700991001997E-3</v>
      </c>
      <c r="AV19" s="17">
        <v>1.1643922754420799E-2</v>
      </c>
      <c r="AW19" s="17"/>
      <c r="AX19" s="17">
        <v>6.8387945405997902E-3</v>
      </c>
      <c r="AY19" s="17">
        <v>7.2460442676672903E-3</v>
      </c>
      <c r="AZ19" s="17"/>
      <c r="BA19" s="17">
        <v>5.3280668324373597E-3</v>
      </c>
      <c r="BB19" s="17">
        <v>3.8734301624161302E-3</v>
      </c>
      <c r="BC19" s="17">
        <v>4.8360873119540999E-3</v>
      </c>
      <c r="BD19" s="17">
        <v>1.5386935483241699E-2</v>
      </c>
      <c r="BE19" s="17">
        <v>2.3753672924936301E-2</v>
      </c>
      <c r="BF19" s="17"/>
      <c r="BG19" s="17">
        <v>4.2127692971064201E-3</v>
      </c>
      <c r="BH19" s="17">
        <v>2.1634527045252198E-2</v>
      </c>
    </row>
    <row r="20" spans="2:60" x14ac:dyDescent="0.35">
      <c r="B20" s="18" t="s">
        <v>94</v>
      </c>
      <c r="C20" s="19">
        <v>3.4844132604437E-2</v>
      </c>
      <c r="D20" s="19">
        <v>5.0578685741212298E-2</v>
      </c>
      <c r="E20" s="19">
        <v>2.04506034066631E-2</v>
      </c>
      <c r="F20" s="19"/>
      <c r="G20" s="19">
        <v>2.25369889078488E-2</v>
      </c>
      <c r="H20" s="19">
        <v>2.04721493513444E-2</v>
      </c>
      <c r="I20" s="19">
        <v>2.6546438670542401E-2</v>
      </c>
      <c r="J20" s="19">
        <v>3.8295343227241201E-2</v>
      </c>
      <c r="K20" s="19">
        <v>6.9061017049769996E-2</v>
      </c>
      <c r="L20" s="19">
        <v>3.1170595232084802E-2</v>
      </c>
      <c r="M20" s="19"/>
      <c r="N20" s="19">
        <v>3.7864224649211201E-2</v>
      </c>
      <c r="O20" s="19">
        <v>2.4760727565266202E-2</v>
      </c>
      <c r="P20" s="19">
        <v>2.85913211134225E-2</v>
      </c>
      <c r="Q20" s="19">
        <v>4.5389153778594503E-2</v>
      </c>
      <c r="R20" s="19">
        <v>5.7746344209075103E-2</v>
      </c>
      <c r="S20" s="19"/>
      <c r="T20" s="19">
        <v>2.9892415314368301E-2</v>
      </c>
      <c r="U20" s="19">
        <v>3.8684724949774298E-2</v>
      </c>
      <c r="V20" s="19">
        <v>3.2662787557598702E-2</v>
      </c>
      <c r="W20" s="19">
        <v>3.8496837582170998E-2</v>
      </c>
      <c r="X20" s="19"/>
      <c r="Y20" s="19">
        <v>2.3118505547091502E-2</v>
      </c>
      <c r="Z20" s="19">
        <v>3.9649212918798998E-2</v>
      </c>
      <c r="AA20" s="19">
        <v>1.1353143424670101E-2</v>
      </c>
      <c r="AB20" s="19">
        <v>5.2694188587601699E-2</v>
      </c>
      <c r="AC20" s="19">
        <v>0</v>
      </c>
      <c r="AD20" s="19">
        <v>4.7326863806586399E-2</v>
      </c>
      <c r="AE20" s="19"/>
      <c r="AF20" s="19">
        <v>3.3882859914498097E-2</v>
      </c>
      <c r="AG20" s="19">
        <v>3.5824330391614902E-2</v>
      </c>
      <c r="AH20" s="19"/>
      <c r="AI20" s="19">
        <v>4.7979962513067603E-2</v>
      </c>
      <c r="AJ20" s="19">
        <v>3.0187269416240399E-2</v>
      </c>
      <c r="AK20" s="19">
        <v>2.71277744676716E-2</v>
      </c>
      <c r="AL20" s="19">
        <v>3.2883904951610601E-2</v>
      </c>
      <c r="AM20" s="19">
        <v>4.5372946919713698E-2</v>
      </c>
      <c r="AN20" s="19">
        <v>3.0026981671236401E-2</v>
      </c>
      <c r="AO20" s="19">
        <v>2.9538450806814401E-2</v>
      </c>
      <c r="AP20" s="19"/>
      <c r="AQ20" s="19">
        <v>8.5268507473952992E-3</v>
      </c>
      <c r="AR20" s="19">
        <v>6.6836579692686707E-2</v>
      </c>
      <c r="AS20" s="19"/>
      <c r="AT20" s="19">
        <v>8.0063146655154696E-3</v>
      </c>
      <c r="AU20" s="19">
        <v>2.6096368272856201E-2</v>
      </c>
      <c r="AV20" s="19">
        <v>7.0723914004036006E-2</v>
      </c>
      <c r="AW20" s="19"/>
      <c r="AX20" s="19">
        <v>3.7721021934217697E-2</v>
      </c>
      <c r="AY20" s="19">
        <v>3.3804940470513002E-2</v>
      </c>
      <c r="AZ20" s="19"/>
      <c r="BA20" s="19">
        <v>9.2983916118501795E-3</v>
      </c>
      <c r="BB20" s="19">
        <v>3.06731601025005E-3</v>
      </c>
      <c r="BC20" s="19">
        <v>9.4554242059274093E-3</v>
      </c>
      <c r="BD20" s="19">
        <v>0</v>
      </c>
      <c r="BE20" s="19">
        <v>0.207858608783798</v>
      </c>
      <c r="BF20" s="19"/>
      <c r="BG20" s="19">
        <v>4.52090771903455E-3</v>
      </c>
      <c r="BH20" s="19">
        <v>0.15521171775480999</v>
      </c>
    </row>
    <row r="21" spans="2:60" x14ac:dyDescent="0.35">
      <c r="B21" s="16"/>
    </row>
    <row r="22" spans="2:60" x14ac:dyDescent="0.35">
      <c r="B22" t="s">
        <v>98</v>
      </c>
    </row>
    <row r="23" spans="2:60" x14ac:dyDescent="0.35">
      <c r="B23" t="s">
        <v>99</v>
      </c>
    </row>
    <row r="25" spans="2:60" x14ac:dyDescent="0.35">
      <c r="B25"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8" width="20.7265625" customWidth="1"/>
  </cols>
  <sheetData>
    <row r="2" spans="2:8" ht="40" customHeight="1" x14ac:dyDescent="0.35">
      <c r="D2" s="31" t="s">
        <v>426</v>
      </c>
      <c r="E2" s="27"/>
      <c r="F2" s="27"/>
      <c r="G2" s="27"/>
      <c r="H2" s="27"/>
    </row>
    <row r="6" spans="2:8" ht="50.15" customHeight="1" x14ac:dyDescent="0.35">
      <c r="B6" s="20" t="s">
        <v>14</v>
      </c>
      <c r="C6" s="20" t="s">
        <v>421</v>
      </c>
      <c r="D6" s="20" t="s">
        <v>422</v>
      </c>
      <c r="E6" s="20" t="s">
        <v>423</v>
      </c>
      <c r="F6" s="20" t="s">
        <v>424</v>
      </c>
      <c r="G6" s="20" t="s">
        <v>425</v>
      </c>
    </row>
    <row r="7" spans="2:8" x14ac:dyDescent="0.35">
      <c r="B7" s="18" t="s">
        <v>155</v>
      </c>
      <c r="C7" s="17">
        <v>5.5889995923977497E-2</v>
      </c>
      <c r="D7" s="17">
        <v>0.23085617913814999</v>
      </c>
      <c r="E7" s="17">
        <v>0.21115346640678401</v>
      </c>
      <c r="F7" s="17">
        <v>8.0377829523439401E-2</v>
      </c>
      <c r="G7" s="17">
        <v>0.136461085782247</v>
      </c>
    </row>
    <row r="8" spans="2:8" x14ac:dyDescent="0.35">
      <c r="B8" s="18" t="s">
        <v>156</v>
      </c>
      <c r="C8" s="17">
        <v>0.155341260234589</v>
      </c>
      <c r="D8" s="17">
        <v>0.37717735551709602</v>
      </c>
      <c r="E8" s="17">
        <v>0.35731076790713101</v>
      </c>
      <c r="F8" s="17">
        <v>0.23509764575703301</v>
      </c>
      <c r="G8" s="17">
        <v>0.32706580553722198</v>
      </c>
    </row>
    <row r="9" spans="2:8" x14ac:dyDescent="0.35">
      <c r="B9" s="18" t="s">
        <v>157</v>
      </c>
      <c r="C9" s="17">
        <v>0.24852161440138601</v>
      </c>
      <c r="D9" s="17">
        <v>0.17844333044239799</v>
      </c>
      <c r="E9" s="17">
        <v>0.18736825414646199</v>
      </c>
      <c r="F9" s="17">
        <v>0.237026339216834</v>
      </c>
      <c r="G9" s="17">
        <v>0.19656047764498699</v>
      </c>
    </row>
    <row r="10" spans="2:8" x14ac:dyDescent="0.35">
      <c r="B10" s="18" t="s">
        <v>158</v>
      </c>
      <c r="C10" s="17">
        <v>0.35330818982911399</v>
      </c>
      <c r="D10" s="17">
        <v>0.157821417094095</v>
      </c>
      <c r="E10" s="17">
        <v>0.171046048840928</v>
      </c>
      <c r="F10" s="17">
        <v>0.28055946686358002</v>
      </c>
      <c r="G10" s="17">
        <v>0.226210588452086</v>
      </c>
    </row>
    <row r="11" spans="2:8" x14ac:dyDescent="0.35">
      <c r="B11" s="18" t="s">
        <v>159</v>
      </c>
      <c r="C11" s="17">
        <v>0.186938939610933</v>
      </c>
      <c r="D11" s="17">
        <v>5.5701717808261102E-2</v>
      </c>
      <c r="E11" s="17">
        <v>7.3121462698695197E-2</v>
      </c>
      <c r="F11" s="17">
        <v>0.166938718639113</v>
      </c>
      <c r="G11" s="17">
        <v>0.11370204258345901</v>
      </c>
    </row>
    <row r="12" spans="2:8" x14ac:dyDescent="0.35">
      <c r="B12" s="16"/>
      <c r="C12" s="16"/>
      <c r="D12" s="16"/>
      <c r="E12" s="16"/>
      <c r="F12" s="16"/>
      <c r="G12" s="16"/>
    </row>
    <row r="13" spans="2:8" x14ac:dyDescent="0.35">
      <c r="B13" t="s">
        <v>98</v>
      </c>
    </row>
    <row r="14" spans="2:8" x14ac:dyDescent="0.35">
      <c r="B14" t="s">
        <v>99</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427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155</v>
      </c>
      <c r="C9" s="17">
        <v>5.5889995923977497E-2</v>
      </c>
      <c r="D9" s="17">
        <v>6.6352901069271095E-2</v>
      </c>
      <c r="E9" s="17">
        <v>4.6829046806034599E-2</v>
      </c>
      <c r="F9" s="17"/>
      <c r="G9" s="17">
        <v>5.4497651904887701E-2</v>
      </c>
      <c r="H9" s="17">
        <v>5.8552368641327998E-2</v>
      </c>
      <c r="I9" s="17">
        <v>8.0758938502947603E-2</v>
      </c>
      <c r="J9" s="17">
        <v>7.4195387136103394E-2</v>
      </c>
      <c r="K9" s="17">
        <v>4.6374143126771801E-2</v>
      </c>
      <c r="L9" s="17">
        <v>2.8524676070249701E-2</v>
      </c>
      <c r="M9" s="17"/>
      <c r="N9" s="17">
        <v>4.5490586565693603E-2</v>
      </c>
      <c r="O9" s="17">
        <v>4.4444187477835399E-2</v>
      </c>
      <c r="P9" s="17">
        <v>5.6855019281313798E-2</v>
      </c>
      <c r="Q9" s="17">
        <v>6.8145191805188396E-2</v>
      </c>
      <c r="R9" s="17">
        <v>8.80944441543976E-2</v>
      </c>
      <c r="S9" s="17"/>
      <c r="T9" s="17">
        <v>3.9302664298442799E-2</v>
      </c>
      <c r="U9" s="17">
        <v>4.9522527701683999E-2</v>
      </c>
      <c r="V9" s="17">
        <v>5.1889794229113197E-2</v>
      </c>
      <c r="W9" s="17">
        <v>7.9575032374411103E-2</v>
      </c>
      <c r="X9" s="17"/>
      <c r="Y9" s="17">
        <v>7.5799888348830502E-2</v>
      </c>
      <c r="Z9" s="17">
        <v>4.7765880276126702E-2</v>
      </c>
      <c r="AA9" s="17">
        <v>6.5845175865494404E-2</v>
      </c>
      <c r="AB9" s="17">
        <v>3.23962940016395E-2</v>
      </c>
      <c r="AC9" s="17">
        <v>0</v>
      </c>
      <c r="AD9" s="17">
        <v>4.8295122643433802E-2</v>
      </c>
      <c r="AE9" s="17"/>
      <c r="AF9" s="17">
        <v>6.7700635565893105E-2</v>
      </c>
      <c r="AG9" s="17">
        <v>4.0234208688027802E-2</v>
      </c>
      <c r="AH9" s="17"/>
      <c r="AI9" s="17">
        <v>3.5144327415903502E-2</v>
      </c>
      <c r="AJ9" s="17">
        <v>7.2892406869597706E-2</v>
      </c>
      <c r="AK9" s="17">
        <v>3.2239905696089297E-2</v>
      </c>
      <c r="AL9" s="17">
        <v>3.4151498434534799E-2</v>
      </c>
      <c r="AM9" s="17">
        <v>6.1715265973083702E-2</v>
      </c>
      <c r="AN9" s="17">
        <v>8.2800514824518501E-2</v>
      </c>
      <c r="AO9" s="17">
        <v>7.2271256869418196E-2</v>
      </c>
      <c r="AP9" s="17"/>
      <c r="AQ9" s="17">
        <v>4.6567719025836098E-2</v>
      </c>
      <c r="AR9" s="17">
        <v>6.9485134649854494E-2</v>
      </c>
      <c r="AS9" s="17"/>
      <c r="AT9" s="17">
        <v>2.73470403677646E-2</v>
      </c>
      <c r="AU9" s="17">
        <v>4.2187018204537199E-2</v>
      </c>
      <c r="AV9" s="17">
        <v>9.2499686569193093E-2</v>
      </c>
      <c r="AW9" s="17"/>
      <c r="AX9" s="17">
        <v>4.4613162055214997E-2</v>
      </c>
      <c r="AY9" s="17">
        <v>5.9963422360884998E-2</v>
      </c>
      <c r="AZ9" s="17"/>
      <c r="BA9" s="17">
        <v>0.118024393957781</v>
      </c>
      <c r="BB9" s="17">
        <v>2.6160385245121199E-2</v>
      </c>
      <c r="BC9" s="17">
        <v>4.8168124110753899E-2</v>
      </c>
      <c r="BD9" s="17">
        <v>0.121431655489769</v>
      </c>
      <c r="BE9" s="17">
        <v>8.2879307355480297E-2</v>
      </c>
      <c r="BF9" s="17"/>
      <c r="BG9" s="17">
        <v>4.7590515440642897E-2</v>
      </c>
      <c r="BH9" s="17">
        <v>9.2643931890462397E-2</v>
      </c>
    </row>
    <row r="10" spans="2:60" x14ac:dyDescent="0.35">
      <c r="B10" s="18" t="s">
        <v>156</v>
      </c>
      <c r="C10" s="17">
        <v>0.155341260234589</v>
      </c>
      <c r="D10" s="17">
        <v>0.18378520845188301</v>
      </c>
      <c r="E10" s="17">
        <v>0.12821630455917399</v>
      </c>
      <c r="F10" s="17"/>
      <c r="G10" s="17">
        <v>0.187954592596277</v>
      </c>
      <c r="H10" s="17">
        <v>0.15362243105179699</v>
      </c>
      <c r="I10" s="17">
        <v>0.130928179469047</v>
      </c>
      <c r="J10" s="17">
        <v>0.16633249051743801</v>
      </c>
      <c r="K10" s="17">
        <v>0.14829680126900099</v>
      </c>
      <c r="L10" s="17">
        <v>0.15443853004351701</v>
      </c>
      <c r="M10" s="17"/>
      <c r="N10" s="17">
        <v>0.13925911234174099</v>
      </c>
      <c r="O10" s="17">
        <v>0.116875139037415</v>
      </c>
      <c r="P10" s="17">
        <v>0.16953957393632599</v>
      </c>
      <c r="Q10" s="17">
        <v>0.220244557491038</v>
      </c>
      <c r="R10" s="17">
        <v>0.153225138072483</v>
      </c>
      <c r="S10" s="17"/>
      <c r="T10" s="17">
        <v>0.131776508160387</v>
      </c>
      <c r="U10" s="17">
        <v>0.13477462339023499</v>
      </c>
      <c r="V10" s="17">
        <v>0.18739989004851401</v>
      </c>
      <c r="W10" s="17">
        <v>0.13886139123841101</v>
      </c>
      <c r="X10" s="17"/>
      <c r="Y10" s="17">
        <v>0.150081256006213</v>
      </c>
      <c r="Z10" s="17">
        <v>0.171173722864922</v>
      </c>
      <c r="AA10" s="17">
        <v>0.12028680222926801</v>
      </c>
      <c r="AB10" s="17">
        <v>0.186619105394768</v>
      </c>
      <c r="AC10" s="17">
        <v>0</v>
      </c>
      <c r="AD10" s="17">
        <v>0.113561664825201</v>
      </c>
      <c r="AE10" s="17"/>
      <c r="AF10" s="17">
        <v>0.17567180550592401</v>
      </c>
      <c r="AG10" s="17">
        <v>0.12589691177356599</v>
      </c>
      <c r="AH10" s="17"/>
      <c r="AI10" s="17">
        <v>0.12739659213259999</v>
      </c>
      <c r="AJ10" s="17">
        <v>0.14399535505897201</v>
      </c>
      <c r="AK10" s="17">
        <v>0.124573341553974</v>
      </c>
      <c r="AL10" s="17">
        <v>0.18517690393467201</v>
      </c>
      <c r="AM10" s="17">
        <v>0.19015975097906099</v>
      </c>
      <c r="AN10" s="17">
        <v>0.14842809727232201</v>
      </c>
      <c r="AO10" s="17">
        <v>0.137178892539044</v>
      </c>
      <c r="AP10" s="17"/>
      <c r="AQ10" s="17">
        <v>0.12979622232011201</v>
      </c>
      <c r="AR10" s="17">
        <v>0.20515260404050001</v>
      </c>
      <c r="AS10" s="17"/>
      <c r="AT10" s="17">
        <v>9.6475530129818604E-2</v>
      </c>
      <c r="AU10" s="17">
        <v>0.13697732057725101</v>
      </c>
      <c r="AV10" s="17">
        <v>0.230759598550974</v>
      </c>
      <c r="AW10" s="17"/>
      <c r="AX10" s="17">
        <v>0.13131668869587401</v>
      </c>
      <c r="AY10" s="17">
        <v>0.164019434089067</v>
      </c>
      <c r="AZ10" s="17"/>
      <c r="BA10" s="17">
        <v>8.6996597229879194E-2</v>
      </c>
      <c r="BB10" s="17">
        <v>0.14572067827094101</v>
      </c>
      <c r="BC10" s="17">
        <v>0.14647336148673001</v>
      </c>
      <c r="BD10" s="17">
        <v>0.246470579568523</v>
      </c>
      <c r="BE10" s="17">
        <v>0.23620818983007999</v>
      </c>
      <c r="BF10" s="17"/>
      <c r="BG10" s="17">
        <v>0.13202146440081</v>
      </c>
      <c r="BH10" s="17">
        <v>0.238807470742322</v>
      </c>
    </row>
    <row r="11" spans="2:60" x14ac:dyDescent="0.35">
      <c r="B11" s="18" t="s">
        <v>157</v>
      </c>
      <c r="C11" s="17">
        <v>0.24852161440138601</v>
      </c>
      <c r="D11" s="17">
        <v>0.25562327409094299</v>
      </c>
      <c r="E11" s="17">
        <v>0.24361428209706901</v>
      </c>
      <c r="F11" s="17"/>
      <c r="G11" s="17">
        <v>0.20273516096903199</v>
      </c>
      <c r="H11" s="17">
        <v>0.18830553443256001</v>
      </c>
      <c r="I11" s="17">
        <v>0.211624311762933</v>
      </c>
      <c r="J11" s="17">
        <v>0.25888708312284697</v>
      </c>
      <c r="K11" s="17">
        <v>0.30893342819296299</v>
      </c>
      <c r="L11" s="17">
        <v>0.29991870049674801</v>
      </c>
      <c r="M11" s="17"/>
      <c r="N11" s="17">
        <v>0.213100139795629</v>
      </c>
      <c r="O11" s="17">
        <v>0.27335998111385401</v>
      </c>
      <c r="P11" s="17">
        <v>0.240273356527895</v>
      </c>
      <c r="Q11" s="17">
        <v>0.26816810036405597</v>
      </c>
      <c r="R11" s="17">
        <v>0.24903307419217199</v>
      </c>
      <c r="S11" s="17"/>
      <c r="T11" s="17">
        <v>0.237091852478617</v>
      </c>
      <c r="U11" s="17">
        <v>0.26405365638890599</v>
      </c>
      <c r="V11" s="17">
        <v>0.23632996968551201</v>
      </c>
      <c r="W11" s="17">
        <v>0.262561679578316</v>
      </c>
      <c r="X11" s="17"/>
      <c r="Y11" s="17">
        <v>0.21370828169648301</v>
      </c>
      <c r="Z11" s="17">
        <v>0.27534353050018601</v>
      </c>
      <c r="AA11" s="17">
        <v>0.22952376333604299</v>
      </c>
      <c r="AB11" s="17">
        <v>0.23213327951722401</v>
      </c>
      <c r="AC11" s="17">
        <v>0.58489162024524</v>
      </c>
      <c r="AD11" s="17">
        <v>0.24563748163007301</v>
      </c>
      <c r="AE11" s="17"/>
      <c r="AF11" s="17">
        <v>0.22423656607380599</v>
      </c>
      <c r="AG11" s="17">
        <v>0.28113098331207897</v>
      </c>
      <c r="AH11" s="17"/>
      <c r="AI11" s="17">
        <v>0.28254730173526899</v>
      </c>
      <c r="AJ11" s="17">
        <v>0.19525964680670499</v>
      </c>
      <c r="AK11" s="17">
        <v>0.25820974347923797</v>
      </c>
      <c r="AL11" s="17">
        <v>0.25883720247293701</v>
      </c>
      <c r="AM11" s="17">
        <v>0.26003512771694698</v>
      </c>
      <c r="AN11" s="17">
        <v>0.261182254400873</v>
      </c>
      <c r="AO11" s="17">
        <v>0.37381346183702202</v>
      </c>
      <c r="AP11" s="17"/>
      <c r="AQ11" s="17">
        <v>0.23701106936392299</v>
      </c>
      <c r="AR11" s="17">
        <v>0.248239833426072</v>
      </c>
      <c r="AS11" s="17"/>
      <c r="AT11" s="17">
        <v>0.224011959927889</v>
      </c>
      <c r="AU11" s="17">
        <v>0.26970848388901802</v>
      </c>
      <c r="AV11" s="17">
        <v>0.23803488871386599</v>
      </c>
      <c r="AW11" s="17"/>
      <c r="AX11" s="17">
        <v>0.251583774192706</v>
      </c>
      <c r="AY11" s="17">
        <v>0.247415498731583</v>
      </c>
      <c r="AZ11" s="17"/>
      <c r="BA11" s="17">
        <v>0.18121792228135</v>
      </c>
      <c r="BB11" s="17">
        <v>0.16764602261703501</v>
      </c>
      <c r="BC11" s="17">
        <v>0.26279513159349399</v>
      </c>
      <c r="BD11" s="17">
        <v>0.20779031947655699</v>
      </c>
      <c r="BE11" s="17">
        <v>0.361921397709003</v>
      </c>
      <c r="BF11" s="17"/>
      <c r="BG11" s="17">
        <v>0.17081208929409999</v>
      </c>
      <c r="BH11" s="17">
        <v>0.32288273519046301</v>
      </c>
    </row>
    <row r="12" spans="2:60" x14ac:dyDescent="0.35">
      <c r="B12" s="18" t="s">
        <v>158</v>
      </c>
      <c r="C12" s="17">
        <v>0.35330818982911399</v>
      </c>
      <c r="D12" s="17">
        <v>0.321176204416043</v>
      </c>
      <c r="E12" s="17">
        <v>0.38460231469429601</v>
      </c>
      <c r="F12" s="17"/>
      <c r="G12" s="17">
        <v>0.388117045699923</v>
      </c>
      <c r="H12" s="17">
        <v>0.345926834976715</v>
      </c>
      <c r="I12" s="17">
        <v>0.34706069220066499</v>
      </c>
      <c r="J12" s="17">
        <v>0.32657503313012098</v>
      </c>
      <c r="K12" s="17">
        <v>0.32675034511260298</v>
      </c>
      <c r="L12" s="17">
        <v>0.38555933131317999</v>
      </c>
      <c r="M12" s="17"/>
      <c r="N12" s="17">
        <v>0.362796607243067</v>
      </c>
      <c r="O12" s="17">
        <v>0.35353326571527899</v>
      </c>
      <c r="P12" s="17">
        <v>0.36102754063852899</v>
      </c>
      <c r="Q12" s="17">
        <v>0.34411855995135598</v>
      </c>
      <c r="R12" s="17">
        <v>0.335133740756556</v>
      </c>
      <c r="S12" s="17"/>
      <c r="T12" s="17">
        <v>0.42913681995196101</v>
      </c>
      <c r="U12" s="17">
        <v>0.35454174778528602</v>
      </c>
      <c r="V12" s="17">
        <v>0.33264440326629402</v>
      </c>
      <c r="W12" s="17">
        <v>0.33133379360996201</v>
      </c>
      <c r="X12" s="17"/>
      <c r="Y12" s="17">
        <v>0.348785409480524</v>
      </c>
      <c r="Z12" s="17">
        <v>0.34760882536509402</v>
      </c>
      <c r="AA12" s="17">
        <v>0.44472022053066101</v>
      </c>
      <c r="AB12" s="17">
        <v>0.35253285321446798</v>
      </c>
      <c r="AC12" s="17">
        <v>0.28394877667123097</v>
      </c>
      <c r="AD12" s="17">
        <v>0.362241300054094</v>
      </c>
      <c r="AE12" s="17"/>
      <c r="AF12" s="17">
        <v>0.35274084660024502</v>
      </c>
      <c r="AG12" s="17">
        <v>0.35530508532806498</v>
      </c>
      <c r="AH12" s="17"/>
      <c r="AI12" s="17">
        <v>0.32840630738156001</v>
      </c>
      <c r="AJ12" s="17">
        <v>0.34458163089589999</v>
      </c>
      <c r="AK12" s="17">
        <v>0.39329155329997101</v>
      </c>
      <c r="AL12" s="17">
        <v>0.33102706284862099</v>
      </c>
      <c r="AM12" s="17">
        <v>0.35092619797675301</v>
      </c>
      <c r="AN12" s="17">
        <v>0.35892229774968598</v>
      </c>
      <c r="AO12" s="17">
        <v>0.29840240157935</v>
      </c>
      <c r="AP12" s="17"/>
      <c r="AQ12" s="17">
        <v>0.400673685153771</v>
      </c>
      <c r="AR12" s="17">
        <v>0.30821879547116598</v>
      </c>
      <c r="AS12" s="17"/>
      <c r="AT12" s="17">
        <v>0.42942003712376098</v>
      </c>
      <c r="AU12" s="17">
        <v>0.34572155018546402</v>
      </c>
      <c r="AV12" s="17">
        <v>0.302785501644531</v>
      </c>
      <c r="AW12" s="17"/>
      <c r="AX12" s="17">
        <v>0.398498684961273</v>
      </c>
      <c r="AY12" s="17">
        <v>0.33698444508741099</v>
      </c>
      <c r="AZ12" s="17"/>
      <c r="BA12" s="17">
        <v>0.35464664847627803</v>
      </c>
      <c r="BB12" s="17">
        <v>0.429632557760945</v>
      </c>
      <c r="BC12" s="17">
        <v>0.37938760763331802</v>
      </c>
      <c r="BD12" s="17">
        <v>0.26083353134129</v>
      </c>
      <c r="BE12" s="17">
        <v>0.19621417522947199</v>
      </c>
      <c r="BF12" s="17"/>
      <c r="BG12" s="17">
        <v>0.41213976791518098</v>
      </c>
      <c r="BH12" s="17">
        <v>0.212581109557993</v>
      </c>
    </row>
    <row r="13" spans="2:60" x14ac:dyDescent="0.35">
      <c r="B13" s="18" t="s">
        <v>159</v>
      </c>
      <c r="C13" s="19">
        <v>0.186938939610933</v>
      </c>
      <c r="D13" s="19">
        <v>0.17306241197186001</v>
      </c>
      <c r="E13" s="19">
        <v>0.19673805184342599</v>
      </c>
      <c r="F13" s="19"/>
      <c r="G13" s="19">
        <v>0.166695548829881</v>
      </c>
      <c r="H13" s="19">
        <v>0.25359283089759999</v>
      </c>
      <c r="I13" s="19">
        <v>0.22962787806440699</v>
      </c>
      <c r="J13" s="19">
        <v>0.17401000609349099</v>
      </c>
      <c r="K13" s="19">
        <v>0.16964528229866199</v>
      </c>
      <c r="L13" s="19">
        <v>0.13155876207630601</v>
      </c>
      <c r="M13" s="19"/>
      <c r="N13" s="19">
        <v>0.23935355405386899</v>
      </c>
      <c r="O13" s="19">
        <v>0.21178742665561701</v>
      </c>
      <c r="P13" s="19">
        <v>0.17230450961593599</v>
      </c>
      <c r="Q13" s="19">
        <v>9.9323590388361901E-2</v>
      </c>
      <c r="R13" s="19">
        <v>0.17451360282439099</v>
      </c>
      <c r="S13" s="19"/>
      <c r="T13" s="19">
        <v>0.16269215511059201</v>
      </c>
      <c r="U13" s="19">
        <v>0.197107444733889</v>
      </c>
      <c r="V13" s="19">
        <v>0.19173594277056699</v>
      </c>
      <c r="W13" s="19">
        <v>0.18766810319889901</v>
      </c>
      <c r="X13" s="19"/>
      <c r="Y13" s="19">
        <v>0.21162516446794999</v>
      </c>
      <c r="Z13" s="19">
        <v>0.15810804099367101</v>
      </c>
      <c r="AA13" s="19">
        <v>0.13962403803853299</v>
      </c>
      <c r="AB13" s="19">
        <v>0.19631846787189999</v>
      </c>
      <c r="AC13" s="19">
        <v>0.13115960308353</v>
      </c>
      <c r="AD13" s="19">
        <v>0.230264430847198</v>
      </c>
      <c r="AE13" s="19"/>
      <c r="AF13" s="19">
        <v>0.179650146254133</v>
      </c>
      <c r="AG13" s="19">
        <v>0.19743281089826201</v>
      </c>
      <c r="AH13" s="19"/>
      <c r="AI13" s="19">
        <v>0.226505471334667</v>
      </c>
      <c r="AJ13" s="19">
        <v>0.24327096036882501</v>
      </c>
      <c r="AK13" s="19">
        <v>0.191685455970727</v>
      </c>
      <c r="AL13" s="19">
        <v>0.19080733230923499</v>
      </c>
      <c r="AM13" s="19">
        <v>0.13716365735415401</v>
      </c>
      <c r="AN13" s="19">
        <v>0.14866683575260101</v>
      </c>
      <c r="AO13" s="19">
        <v>0.118333987175165</v>
      </c>
      <c r="AP13" s="19"/>
      <c r="AQ13" s="19">
        <v>0.18595130413635799</v>
      </c>
      <c r="AR13" s="19">
        <v>0.168903632412407</v>
      </c>
      <c r="AS13" s="19"/>
      <c r="AT13" s="19">
        <v>0.222745432450766</v>
      </c>
      <c r="AU13" s="19">
        <v>0.20540562714373001</v>
      </c>
      <c r="AV13" s="19">
        <v>0.13592032452143701</v>
      </c>
      <c r="AW13" s="19"/>
      <c r="AX13" s="19">
        <v>0.17398769009493301</v>
      </c>
      <c r="AY13" s="19">
        <v>0.19161719973105401</v>
      </c>
      <c r="AZ13" s="19"/>
      <c r="BA13" s="19">
        <v>0.25911443805471202</v>
      </c>
      <c r="BB13" s="19">
        <v>0.23084035610595799</v>
      </c>
      <c r="BC13" s="19">
        <v>0.163175775175704</v>
      </c>
      <c r="BD13" s="19">
        <v>0.163473914123861</v>
      </c>
      <c r="BE13" s="19">
        <v>0.122776929875965</v>
      </c>
      <c r="BF13" s="19"/>
      <c r="BG13" s="19">
        <v>0.23743616294926601</v>
      </c>
      <c r="BH13" s="19">
        <v>0.13308475261875999</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428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155</v>
      </c>
      <c r="C9" s="17">
        <v>0.23085617913814999</v>
      </c>
      <c r="D9" s="17">
        <v>0.22087961049601801</v>
      </c>
      <c r="E9" s="17">
        <v>0.238884492216832</v>
      </c>
      <c r="F9" s="17"/>
      <c r="G9" s="17">
        <v>0.23489044518819199</v>
      </c>
      <c r="H9" s="17">
        <v>0.25664216082687502</v>
      </c>
      <c r="I9" s="17">
        <v>0.24039424429582801</v>
      </c>
      <c r="J9" s="17">
        <v>0.22592559759487099</v>
      </c>
      <c r="K9" s="17">
        <v>0.25661420008170999</v>
      </c>
      <c r="L9" s="17">
        <v>0.18245515634027901</v>
      </c>
      <c r="M9" s="17"/>
      <c r="N9" s="17">
        <v>0.25621461117408501</v>
      </c>
      <c r="O9" s="17">
        <v>0.27817965583283699</v>
      </c>
      <c r="P9" s="17">
        <v>0.224916205872807</v>
      </c>
      <c r="Q9" s="17">
        <v>0.15272110807590999</v>
      </c>
      <c r="R9" s="17">
        <v>0.188248514347267</v>
      </c>
      <c r="S9" s="17"/>
      <c r="T9" s="17">
        <v>0.22180030900557399</v>
      </c>
      <c r="U9" s="17">
        <v>0.218212298291736</v>
      </c>
      <c r="V9" s="17">
        <v>0.225023082599979</v>
      </c>
      <c r="W9" s="17">
        <v>0.257571460347504</v>
      </c>
      <c r="X9" s="17"/>
      <c r="Y9" s="17">
        <v>0.229304294443261</v>
      </c>
      <c r="Z9" s="17">
        <v>0.212795207125025</v>
      </c>
      <c r="AA9" s="17">
        <v>0.19984168681412501</v>
      </c>
      <c r="AB9" s="17">
        <v>0.27090595191134398</v>
      </c>
      <c r="AC9" s="17">
        <v>0.40144932782812098</v>
      </c>
      <c r="AD9" s="17">
        <v>0.26199467029128198</v>
      </c>
      <c r="AE9" s="17"/>
      <c r="AF9" s="17">
        <v>0.218904804180863</v>
      </c>
      <c r="AG9" s="17">
        <v>0.24936701908328801</v>
      </c>
      <c r="AH9" s="17"/>
      <c r="AI9" s="17">
        <v>0.207765623635814</v>
      </c>
      <c r="AJ9" s="17">
        <v>0.28157285619096001</v>
      </c>
      <c r="AK9" s="17">
        <v>0.250447182784997</v>
      </c>
      <c r="AL9" s="17">
        <v>0.23391616660148701</v>
      </c>
      <c r="AM9" s="17">
        <v>0.17830960488726599</v>
      </c>
      <c r="AN9" s="17">
        <v>0.21402285389909001</v>
      </c>
      <c r="AO9" s="17">
        <v>0.21235712125859799</v>
      </c>
      <c r="AP9" s="17"/>
      <c r="AQ9" s="17">
        <v>0.23460282349127601</v>
      </c>
      <c r="AR9" s="17">
        <v>0.216993392987096</v>
      </c>
      <c r="AS9" s="17"/>
      <c r="AT9" s="17">
        <v>0.27505816613526801</v>
      </c>
      <c r="AU9" s="17">
        <v>0.23199568367894899</v>
      </c>
      <c r="AV9" s="17">
        <v>0.190903456691665</v>
      </c>
      <c r="AW9" s="17"/>
      <c r="AX9" s="17">
        <v>0.19573897234788601</v>
      </c>
      <c r="AY9" s="17">
        <v>0.243541243066072</v>
      </c>
      <c r="AZ9" s="17"/>
      <c r="BA9" s="17">
        <v>0.30190484410955998</v>
      </c>
      <c r="BB9" s="17">
        <v>0.26463915098763602</v>
      </c>
      <c r="BC9" s="17">
        <v>0.21096341361455001</v>
      </c>
      <c r="BD9" s="17">
        <v>0.21045983942804899</v>
      </c>
      <c r="BE9" s="17">
        <v>0.21565404378387301</v>
      </c>
      <c r="BF9" s="17"/>
      <c r="BG9" s="17">
        <v>0.27333253010989</v>
      </c>
      <c r="BH9" s="17">
        <v>0.214338444144756</v>
      </c>
    </row>
    <row r="10" spans="2:60" x14ac:dyDescent="0.35">
      <c r="B10" s="18" t="s">
        <v>156</v>
      </c>
      <c r="C10" s="17">
        <v>0.37717735551709602</v>
      </c>
      <c r="D10" s="17">
        <v>0.37386692928948101</v>
      </c>
      <c r="E10" s="17">
        <v>0.38267059026962003</v>
      </c>
      <c r="F10" s="17"/>
      <c r="G10" s="17">
        <v>0.36785334314497597</v>
      </c>
      <c r="H10" s="17">
        <v>0.35722639601474299</v>
      </c>
      <c r="I10" s="17">
        <v>0.36470312199747601</v>
      </c>
      <c r="J10" s="17">
        <v>0.36977421291346102</v>
      </c>
      <c r="K10" s="17">
        <v>0.38140277099192199</v>
      </c>
      <c r="L10" s="17">
        <v>0.41165848865865201</v>
      </c>
      <c r="M10" s="17"/>
      <c r="N10" s="17">
        <v>0.36455171387653301</v>
      </c>
      <c r="O10" s="17">
        <v>0.38876460397724899</v>
      </c>
      <c r="P10" s="17">
        <v>0.37176070843770498</v>
      </c>
      <c r="Q10" s="17">
        <v>0.39092282181696197</v>
      </c>
      <c r="R10" s="17">
        <v>0.38070763386504097</v>
      </c>
      <c r="S10" s="17"/>
      <c r="T10" s="17">
        <v>0.38163472603869802</v>
      </c>
      <c r="U10" s="17">
        <v>0.432703367792801</v>
      </c>
      <c r="V10" s="17">
        <v>0.36587999061511001</v>
      </c>
      <c r="W10" s="17">
        <v>0.343747665747687</v>
      </c>
      <c r="X10" s="17"/>
      <c r="Y10" s="17">
        <v>0.351229964380596</v>
      </c>
      <c r="Z10" s="17">
        <v>0.39158011357482098</v>
      </c>
      <c r="AA10" s="17">
        <v>0.35321602152496601</v>
      </c>
      <c r="AB10" s="17">
        <v>0.38172007798130703</v>
      </c>
      <c r="AC10" s="17">
        <v>0.42621922132587797</v>
      </c>
      <c r="AD10" s="17">
        <v>0.40062422557072902</v>
      </c>
      <c r="AE10" s="17"/>
      <c r="AF10" s="17">
        <v>0.37750792137640699</v>
      </c>
      <c r="AG10" s="17">
        <v>0.37547462889009098</v>
      </c>
      <c r="AH10" s="17"/>
      <c r="AI10" s="17">
        <v>0.33608848597457702</v>
      </c>
      <c r="AJ10" s="17">
        <v>0.32977852058546198</v>
      </c>
      <c r="AK10" s="17">
        <v>0.42017305284758</v>
      </c>
      <c r="AL10" s="17">
        <v>0.40415678874890398</v>
      </c>
      <c r="AM10" s="17">
        <v>0.414871293191234</v>
      </c>
      <c r="AN10" s="17">
        <v>0.31955701641505002</v>
      </c>
      <c r="AO10" s="17">
        <v>0.33385341136596097</v>
      </c>
      <c r="AP10" s="17"/>
      <c r="AQ10" s="17">
        <v>0.39517904992969299</v>
      </c>
      <c r="AR10" s="17">
        <v>0.35522389056668702</v>
      </c>
      <c r="AS10" s="17"/>
      <c r="AT10" s="17">
        <v>0.40350490647688603</v>
      </c>
      <c r="AU10" s="17">
        <v>0.401753641768956</v>
      </c>
      <c r="AV10" s="17">
        <v>0.34427816037171499</v>
      </c>
      <c r="AW10" s="17"/>
      <c r="AX10" s="17">
        <v>0.44526275258445902</v>
      </c>
      <c r="AY10" s="17">
        <v>0.35258349702727698</v>
      </c>
      <c r="AZ10" s="17"/>
      <c r="BA10" s="17">
        <v>0.304804131453633</v>
      </c>
      <c r="BB10" s="17">
        <v>0.44283969876312701</v>
      </c>
      <c r="BC10" s="17">
        <v>0.38625513005450601</v>
      </c>
      <c r="BD10" s="17">
        <v>0.36555308701905098</v>
      </c>
      <c r="BE10" s="17">
        <v>0.31443907220949802</v>
      </c>
      <c r="BF10" s="17"/>
      <c r="BG10" s="17">
        <v>0.41063862001086099</v>
      </c>
      <c r="BH10" s="17">
        <v>0.32738534363639699</v>
      </c>
    </row>
    <row r="11" spans="2:60" x14ac:dyDescent="0.35">
      <c r="B11" s="18" t="s">
        <v>157</v>
      </c>
      <c r="C11" s="17">
        <v>0.17844333044239799</v>
      </c>
      <c r="D11" s="17">
        <v>0.17748180542773501</v>
      </c>
      <c r="E11" s="17">
        <v>0.17904195953583599</v>
      </c>
      <c r="F11" s="17"/>
      <c r="G11" s="17">
        <v>0.139067900824806</v>
      </c>
      <c r="H11" s="17">
        <v>0.158620889411274</v>
      </c>
      <c r="I11" s="17">
        <v>0.13133400763280101</v>
      </c>
      <c r="J11" s="17">
        <v>0.19216473642404899</v>
      </c>
      <c r="K11" s="17">
        <v>0.212967609687091</v>
      </c>
      <c r="L11" s="17">
        <v>0.21756640063969601</v>
      </c>
      <c r="M11" s="17"/>
      <c r="N11" s="17">
        <v>0.155963911988029</v>
      </c>
      <c r="O11" s="17">
        <v>0.163689654687246</v>
      </c>
      <c r="P11" s="17">
        <v>0.175888948186019</v>
      </c>
      <c r="Q11" s="17">
        <v>0.240552408181292</v>
      </c>
      <c r="R11" s="17">
        <v>0.15487354266809</v>
      </c>
      <c r="S11" s="17"/>
      <c r="T11" s="17">
        <v>0.16626542341758599</v>
      </c>
      <c r="U11" s="17">
        <v>0.19120984651682099</v>
      </c>
      <c r="V11" s="17">
        <v>0.168308751678451</v>
      </c>
      <c r="W11" s="17">
        <v>0.192140522786962</v>
      </c>
      <c r="X11" s="17"/>
      <c r="Y11" s="17">
        <v>0.18100520902512099</v>
      </c>
      <c r="Z11" s="17">
        <v>0.18066158420063599</v>
      </c>
      <c r="AA11" s="17">
        <v>0.21516452420596099</v>
      </c>
      <c r="AB11" s="17">
        <v>0.14189564463901699</v>
      </c>
      <c r="AC11" s="17">
        <v>0.13721995191869299</v>
      </c>
      <c r="AD11" s="17">
        <v>0.18455275203969301</v>
      </c>
      <c r="AE11" s="17"/>
      <c r="AF11" s="17">
        <v>0.17984393117341699</v>
      </c>
      <c r="AG11" s="17">
        <v>0.175548695789047</v>
      </c>
      <c r="AH11" s="17"/>
      <c r="AI11" s="17">
        <v>0.199805531336262</v>
      </c>
      <c r="AJ11" s="17">
        <v>0.15524786396859699</v>
      </c>
      <c r="AK11" s="17">
        <v>0.187038040817816</v>
      </c>
      <c r="AL11" s="17">
        <v>0.150617302846839</v>
      </c>
      <c r="AM11" s="17">
        <v>0.17765382653035799</v>
      </c>
      <c r="AN11" s="17">
        <v>0.22039450172066499</v>
      </c>
      <c r="AO11" s="17">
        <v>0.24636929432351801</v>
      </c>
      <c r="AP11" s="17"/>
      <c r="AQ11" s="17">
        <v>0.17600512741989499</v>
      </c>
      <c r="AR11" s="17">
        <v>0.17769693825281799</v>
      </c>
      <c r="AS11" s="17"/>
      <c r="AT11" s="17">
        <v>0.16773062031309299</v>
      </c>
      <c r="AU11" s="17">
        <v>0.18498419439091601</v>
      </c>
      <c r="AV11" s="17">
        <v>0.17308502280326299</v>
      </c>
      <c r="AW11" s="17"/>
      <c r="AX11" s="17">
        <v>0.19115261068669001</v>
      </c>
      <c r="AY11" s="17">
        <v>0.17385247464513601</v>
      </c>
      <c r="AZ11" s="17"/>
      <c r="BA11" s="17">
        <v>0.13805894184440901</v>
      </c>
      <c r="BB11" s="17">
        <v>0.10890062158477599</v>
      </c>
      <c r="BC11" s="17">
        <v>0.20244543570338699</v>
      </c>
      <c r="BD11" s="17">
        <v>0.14825076145830501</v>
      </c>
      <c r="BE11" s="17">
        <v>0.25287867259993402</v>
      </c>
      <c r="BF11" s="17"/>
      <c r="BG11" s="17">
        <v>0.115702704448383</v>
      </c>
      <c r="BH11" s="17">
        <v>0.22637828241309599</v>
      </c>
    </row>
    <row r="12" spans="2:60" x14ac:dyDescent="0.35">
      <c r="B12" s="18" t="s">
        <v>158</v>
      </c>
      <c r="C12" s="17">
        <v>0.157821417094095</v>
      </c>
      <c r="D12" s="17">
        <v>0.17166480352607399</v>
      </c>
      <c r="E12" s="17">
        <v>0.144463857187176</v>
      </c>
      <c r="F12" s="17"/>
      <c r="G12" s="17">
        <v>0.16578730882199</v>
      </c>
      <c r="H12" s="17">
        <v>0.169284431763044</v>
      </c>
      <c r="I12" s="17">
        <v>0.18872616126193001</v>
      </c>
      <c r="J12" s="17">
        <v>0.15288393840942499</v>
      </c>
      <c r="K12" s="17">
        <v>0.11693012883120101</v>
      </c>
      <c r="L12" s="17">
        <v>0.155080425314603</v>
      </c>
      <c r="M12" s="17"/>
      <c r="N12" s="17">
        <v>0.16504808529369799</v>
      </c>
      <c r="O12" s="17">
        <v>0.119129725848046</v>
      </c>
      <c r="P12" s="17">
        <v>0.17583106048279501</v>
      </c>
      <c r="Q12" s="17">
        <v>0.167638989417985</v>
      </c>
      <c r="R12" s="17">
        <v>0.18387019809258201</v>
      </c>
      <c r="S12" s="17"/>
      <c r="T12" s="17">
        <v>0.177591181875531</v>
      </c>
      <c r="U12" s="17">
        <v>0.119707029597635</v>
      </c>
      <c r="V12" s="17">
        <v>0.176845308792344</v>
      </c>
      <c r="W12" s="17">
        <v>0.14660391718299901</v>
      </c>
      <c r="X12" s="17"/>
      <c r="Y12" s="17">
        <v>0.15136922086565599</v>
      </c>
      <c r="Z12" s="17">
        <v>0.16663783906414201</v>
      </c>
      <c r="AA12" s="17">
        <v>0.17156691901747401</v>
      </c>
      <c r="AB12" s="17">
        <v>0.18373998536061001</v>
      </c>
      <c r="AC12" s="17">
        <v>3.51114989273087E-2</v>
      </c>
      <c r="AD12" s="17">
        <v>0.12959116062538101</v>
      </c>
      <c r="AE12" s="17"/>
      <c r="AF12" s="17">
        <v>0.170761118058291</v>
      </c>
      <c r="AG12" s="17">
        <v>0.14157902349453799</v>
      </c>
      <c r="AH12" s="17"/>
      <c r="AI12" s="17">
        <v>0.15815453853963601</v>
      </c>
      <c r="AJ12" s="17">
        <v>0.16753667174419201</v>
      </c>
      <c r="AK12" s="17">
        <v>0.11194355309135599</v>
      </c>
      <c r="AL12" s="17">
        <v>0.156219123200805</v>
      </c>
      <c r="AM12" s="17">
        <v>0.17661749252297301</v>
      </c>
      <c r="AN12" s="17">
        <v>0.184459431893679</v>
      </c>
      <c r="AO12" s="17">
        <v>0.151741364483333</v>
      </c>
      <c r="AP12" s="17"/>
      <c r="AQ12" s="17">
        <v>0.138777148822709</v>
      </c>
      <c r="AR12" s="17">
        <v>0.19566490826113001</v>
      </c>
      <c r="AS12" s="17"/>
      <c r="AT12" s="17">
        <v>0.12948874618196801</v>
      </c>
      <c r="AU12" s="17">
        <v>0.136678088851554</v>
      </c>
      <c r="AV12" s="17">
        <v>0.208890401163081</v>
      </c>
      <c r="AW12" s="17"/>
      <c r="AX12" s="17">
        <v>0.128066153455724</v>
      </c>
      <c r="AY12" s="17">
        <v>0.16856963587183599</v>
      </c>
      <c r="AZ12" s="17"/>
      <c r="BA12" s="17">
        <v>0.119850316768235</v>
      </c>
      <c r="BB12" s="17">
        <v>0.14375207566763501</v>
      </c>
      <c r="BC12" s="17">
        <v>0.16148748565226101</v>
      </c>
      <c r="BD12" s="17">
        <v>0.16902286219297499</v>
      </c>
      <c r="BE12" s="17">
        <v>0.18680782528138301</v>
      </c>
      <c r="BF12" s="17"/>
      <c r="BG12" s="17">
        <v>0.13817624883083399</v>
      </c>
      <c r="BH12" s="17">
        <v>0.182303210249326</v>
      </c>
    </row>
    <row r="13" spans="2:60" x14ac:dyDescent="0.35">
      <c r="B13" s="18" t="s">
        <v>159</v>
      </c>
      <c r="C13" s="19">
        <v>5.5701717808261102E-2</v>
      </c>
      <c r="D13" s="19">
        <v>5.6106851260690899E-2</v>
      </c>
      <c r="E13" s="19">
        <v>5.4939100790536599E-2</v>
      </c>
      <c r="F13" s="19"/>
      <c r="G13" s="19">
        <v>9.2401002020035594E-2</v>
      </c>
      <c r="H13" s="19">
        <v>5.8226121984063399E-2</v>
      </c>
      <c r="I13" s="19">
        <v>7.4842464811965395E-2</v>
      </c>
      <c r="J13" s="19">
        <v>5.9251514658193498E-2</v>
      </c>
      <c r="K13" s="19">
        <v>3.2085290408075798E-2</v>
      </c>
      <c r="L13" s="19">
        <v>3.3239529046769897E-2</v>
      </c>
      <c r="M13" s="19"/>
      <c r="N13" s="19">
        <v>5.8221677667654598E-2</v>
      </c>
      <c r="O13" s="19">
        <v>5.0236359654622399E-2</v>
      </c>
      <c r="P13" s="19">
        <v>5.1603077020673203E-2</v>
      </c>
      <c r="Q13" s="19">
        <v>4.8164672507850198E-2</v>
      </c>
      <c r="R13" s="19">
        <v>9.2300111027018697E-2</v>
      </c>
      <c r="S13" s="19"/>
      <c r="T13" s="19">
        <v>5.2708359662611302E-2</v>
      </c>
      <c r="U13" s="19">
        <v>3.8167457801006097E-2</v>
      </c>
      <c r="V13" s="19">
        <v>6.3942866314116498E-2</v>
      </c>
      <c r="W13" s="19">
        <v>5.9936433934848703E-2</v>
      </c>
      <c r="X13" s="19"/>
      <c r="Y13" s="19">
        <v>8.7091311285365694E-2</v>
      </c>
      <c r="Z13" s="19">
        <v>4.8325256035375401E-2</v>
      </c>
      <c r="AA13" s="19">
        <v>6.0210848437473298E-2</v>
      </c>
      <c r="AB13" s="19">
        <v>2.1738340107721701E-2</v>
      </c>
      <c r="AC13" s="19">
        <v>0</v>
      </c>
      <c r="AD13" s="19">
        <v>2.3237191472914202E-2</v>
      </c>
      <c r="AE13" s="19"/>
      <c r="AF13" s="19">
        <v>5.2982225211020299E-2</v>
      </c>
      <c r="AG13" s="19">
        <v>5.8030632743034799E-2</v>
      </c>
      <c r="AH13" s="19"/>
      <c r="AI13" s="19">
        <v>9.8185820513709998E-2</v>
      </c>
      <c r="AJ13" s="19">
        <v>6.5864087510788705E-2</v>
      </c>
      <c r="AK13" s="19">
        <v>3.0398170458251401E-2</v>
      </c>
      <c r="AL13" s="19">
        <v>5.5090618601966297E-2</v>
      </c>
      <c r="AM13" s="19">
        <v>5.2547782868169003E-2</v>
      </c>
      <c r="AN13" s="19">
        <v>6.1566196071516699E-2</v>
      </c>
      <c r="AO13" s="19">
        <v>5.5678808568589901E-2</v>
      </c>
      <c r="AP13" s="19"/>
      <c r="AQ13" s="19">
        <v>5.5435850336427499E-2</v>
      </c>
      <c r="AR13" s="19">
        <v>5.44208699322693E-2</v>
      </c>
      <c r="AS13" s="19"/>
      <c r="AT13" s="19">
        <v>2.4217560892785001E-2</v>
      </c>
      <c r="AU13" s="19">
        <v>4.4588391309625303E-2</v>
      </c>
      <c r="AV13" s="19">
        <v>8.2842958970276201E-2</v>
      </c>
      <c r="AW13" s="19"/>
      <c r="AX13" s="19">
        <v>3.9779510925241499E-2</v>
      </c>
      <c r="AY13" s="19">
        <v>6.1453149389678899E-2</v>
      </c>
      <c r="AZ13" s="19"/>
      <c r="BA13" s="19">
        <v>0.135381765824163</v>
      </c>
      <c r="BB13" s="19">
        <v>3.9868452996826398E-2</v>
      </c>
      <c r="BC13" s="19">
        <v>3.8848534975296202E-2</v>
      </c>
      <c r="BD13" s="19">
        <v>0.10671344990162</v>
      </c>
      <c r="BE13" s="19">
        <v>3.0220386125312498E-2</v>
      </c>
      <c r="BF13" s="19"/>
      <c r="BG13" s="19">
        <v>6.2149896600031E-2</v>
      </c>
      <c r="BH13" s="19">
        <v>4.9594719556425998E-2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429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155</v>
      </c>
      <c r="C9" s="17">
        <v>0.21115346640678401</v>
      </c>
      <c r="D9" s="17">
        <v>0.232459163965271</v>
      </c>
      <c r="E9" s="17">
        <v>0.18973200698939099</v>
      </c>
      <c r="F9" s="17"/>
      <c r="G9" s="17">
        <v>0.182967869376092</v>
      </c>
      <c r="H9" s="17">
        <v>0.17971922080424799</v>
      </c>
      <c r="I9" s="17">
        <v>0.26887321482218801</v>
      </c>
      <c r="J9" s="17">
        <v>0.21223383394694501</v>
      </c>
      <c r="K9" s="17">
        <v>0.22159885125130899</v>
      </c>
      <c r="L9" s="17">
        <v>0.19979014656372199</v>
      </c>
      <c r="M9" s="17"/>
      <c r="N9" s="17">
        <v>0.19287944020063799</v>
      </c>
      <c r="O9" s="17">
        <v>0.18538468744311601</v>
      </c>
      <c r="P9" s="17">
        <v>0.22408993632867399</v>
      </c>
      <c r="Q9" s="17">
        <v>0.21375557294809999</v>
      </c>
      <c r="R9" s="17">
        <v>0.28006805965210302</v>
      </c>
      <c r="S9" s="17"/>
      <c r="T9" s="17">
        <v>0.18904222918722499</v>
      </c>
      <c r="U9" s="17">
        <v>0.19243770149265499</v>
      </c>
      <c r="V9" s="17">
        <v>0.219091396798864</v>
      </c>
      <c r="W9" s="17">
        <v>0.230470232049024</v>
      </c>
      <c r="X9" s="17"/>
      <c r="Y9" s="17">
        <v>0.22486637309590099</v>
      </c>
      <c r="Z9" s="17">
        <v>0.204935827399089</v>
      </c>
      <c r="AA9" s="17">
        <v>9.1823633537976193E-2</v>
      </c>
      <c r="AB9" s="17">
        <v>0.22748154604842599</v>
      </c>
      <c r="AC9" s="17">
        <v>0.34818079344807101</v>
      </c>
      <c r="AD9" s="17">
        <v>0.20879007997739599</v>
      </c>
      <c r="AE9" s="17"/>
      <c r="AF9" s="17">
        <v>0.20967195191857901</v>
      </c>
      <c r="AG9" s="17">
        <v>0.21408914064519799</v>
      </c>
      <c r="AH9" s="17"/>
      <c r="AI9" s="17">
        <v>0.14735901750455199</v>
      </c>
      <c r="AJ9" s="17">
        <v>0.18753718074904499</v>
      </c>
      <c r="AK9" s="17">
        <v>0.21583880625759999</v>
      </c>
      <c r="AL9" s="17">
        <v>0.229928036300029</v>
      </c>
      <c r="AM9" s="17">
        <v>0.22460521035140399</v>
      </c>
      <c r="AN9" s="17">
        <v>0.23961910708388801</v>
      </c>
      <c r="AO9" s="17">
        <v>0.24915551654144899</v>
      </c>
      <c r="AP9" s="17"/>
      <c r="AQ9" s="17">
        <v>0.23543085581859899</v>
      </c>
      <c r="AR9" s="17">
        <v>0.19817350563105199</v>
      </c>
      <c r="AS9" s="17"/>
      <c r="AT9" s="17">
        <v>0.294271588568217</v>
      </c>
      <c r="AU9" s="17">
        <v>0.18753209955838199</v>
      </c>
      <c r="AV9" s="17">
        <v>0.18816281156169101</v>
      </c>
      <c r="AW9" s="17"/>
      <c r="AX9" s="17">
        <v>0.181495789856431</v>
      </c>
      <c r="AY9" s="17">
        <v>0.22186643470297401</v>
      </c>
      <c r="AZ9" s="17"/>
      <c r="BA9" s="17">
        <v>0.24295162323297201</v>
      </c>
      <c r="BB9" s="17">
        <v>0.22787921059375299</v>
      </c>
      <c r="BC9" s="17">
        <v>0.21264677209517199</v>
      </c>
      <c r="BD9" s="17">
        <v>0.224393024624052</v>
      </c>
      <c r="BE9" s="17">
        <v>0.200561434430091</v>
      </c>
      <c r="BF9" s="17"/>
      <c r="BG9" s="17">
        <v>0.231395318476977</v>
      </c>
      <c r="BH9" s="17">
        <v>0.206597552632412</v>
      </c>
    </row>
    <row r="10" spans="2:60" x14ac:dyDescent="0.35">
      <c r="B10" s="18" t="s">
        <v>156</v>
      </c>
      <c r="C10" s="17">
        <v>0.35731076790713101</v>
      </c>
      <c r="D10" s="17">
        <v>0.37191765675050298</v>
      </c>
      <c r="E10" s="17">
        <v>0.34487837302343799</v>
      </c>
      <c r="F10" s="17"/>
      <c r="G10" s="17">
        <v>0.348612590308016</v>
      </c>
      <c r="H10" s="17">
        <v>0.34278281892111001</v>
      </c>
      <c r="I10" s="17">
        <v>0.33982775006919402</v>
      </c>
      <c r="J10" s="17">
        <v>0.32424794647284</v>
      </c>
      <c r="K10" s="17">
        <v>0.35407812369944902</v>
      </c>
      <c r="L10" s="17">
        <v>0.416007787007943</v>
      </c>
      <c r="M10" s="17"/>
      <c r="N10" s="17">
        <v>0.32401726963511301</v>
      </c>
      <c r="O10" s="17">
        <v>0.38409586312217298</v>
      </c>
      <c r="P10" s="17">
        <v>0.34470770706026099</v>
      </c>
      <c r="Q10" s="17">
        <v>0.41060495589283202</v>
      </c>
      <c r="R10" s="17">
        <v>0.34923606668732499</v>
      </c>
      <c r="S10" s="17"/>
      <c r="T10" s="17">
        <v>0.33170052163897201</v>
      </c>
      <c r="U10" s="17">
        <v>0.39842412311956898</v>
      </c>
      <c r="V10" s="17">
        <v>0.34296931023688898</v>
      </c>
      <c r="W10" s="17">
        <v>0.36260577931753901</v>
      </c>
      <c r="X10" s="17"/>
      <c r="Y10" s="17">
        <v>0.33569668923524998</v>
      </c>
      <c r="Z10" s="17">
        <v>0.36531013681547497</v>
      </c>
      <c r="AA10" s="17">
        <v>0.317128793130662</v>
      </c>
      <c r="AB10" s="17">
        <v>0.33225612521053599</v>
      </c>
      <c r="AC10" s="17">
        <v>0.41321572115247501</v>
      </c>
      <c r="AD10" s="17">
        <v>0.41986730958125801</v>
      </c>
      <c r="AE10" s="17"/>
      <c r="AF10" s="17">
        <v>0.35994952640625699</v>
      </c>
      <c r="AG10" s="17">
        <v>0.35537051143031501</v>
      </c>
      <c r="AH10" s="17"/>
      <c r="AI10" s="17">
        <v>0.31539931203039201</v>
      </c>
      <c r="AJ10" s="17">
        <v>0.33442544483596698</v>
      </c>
      <c r="AK10" s="17">
        <v>0.35760800086957101</v>
      </c>
      <c r="AL10" s="17">
        <v>0.40632234386503802</v>
      </c>
      <c r="AM10" s="17">
        <v>0.36586273731777302</v>
      </c>
      <c r="AN10" s="17">
        <v>0.35873352393083102</v>
      </c>
      <c r="AO10" s="17">
        <v>0.37922835538138799</v>
      </c>
      <c r="AP10" s="17"/>
      <c r="AQ10" s="17">
        <v>0.397986372300347</v>
      </c>
      <c r="AR10" s="17">
        <v>0.32678383132074001</v>
      </c>
      <c r="AS10" s="17"/>
      <c r="AT10" s="17">
        <v>0.46130369278633698</v>
      </c>
      <c r="AU10" s="17">
        <v>0.34626130048008102</v>
      </c>
      <c r="AV10" s="17">
        <v>0.32485825335247698</v>
      </c>
      <c r="AW10" s="17"/>
      <c r="AX10" s="17">
        <v>0.38320796966842902</v>
      </c>
      <c r="AY10" s="17">
        <v>0.34795616115100803</v>
      </c>
      <c r="AZ10" s="17"/>
      <c r="BA10" s="17">
        <v>0.24832178704236699</v>
      </c>
      <c r="BB10" s="17">
        <v>0.40645494912983199</v>
      </c>
      <c r="BC10" s="17">
        <v>0.393174609317408</v>
      </c>
      <c r="BD10" s="17">
        <v>0.37614717424535199</v>
      </c>
      <c r="BE10" s="17">
        <v>0.30485678296194701</v>
      </c>
      <c r="BF10" s="17"/>
      <c r="BG10" s="17">
        <v>0.36956548284969498</v>
      </c>
      <c r="BH10" s="17">
        <v>0.32291337192533798</v>
      </c>
    </row>
    <row r="11" spans="2:60" x14ac:dyDescent="0.35">
      <c r="B11" s="18" t="s">
        <v>157</v>
      </c>
      <c r="C11" s="17">
        <v>0.18736825414646199</v>
      </c>
      <c r="D11" s="17">
        <v>0.16671025847788701</v>
      </c>
      <c r="E11" s="17">
        <v>0.20649049670328801</v>
      </c>
      <c r="F11" s="17"/>
      <c r="G11" s="17">
        <v>0.16080479112294099</v>
      </c>
      <c r="H11" s="17">
        <v>0.16019864171331899</v>
      </c>
      <c r="I11" s="17">
        <v>0.13871774061321801</v>
      </c>
      <c r="J11" s="17">
        <v>0.203445930047602</v>
      </c>
      <c r="K11" s="17">
        <v>0.239093658519135</v>
      </c>
      <c r="L11" s="17">
        <v>0.21124817378074201</v>
      </c>
      <c r="M11" s="17"/>
      <c r="N11" s="17">
        <v>0.189084922806945</v>
      </c>
      <c r="O11" s="17">
        <v>0.17482004691175401</v>
      </c>
      <c r="P11" s="17">
        <v>0.185050026170759</v>
      </c>
      <c r="Q11" s="17">
        <v>0.216188016670391</v>
      </c>
      <c r="R11" s="17">
        <v>0.15460686059895101</v>
      </c>
      <c r="S11" s="17"/>
      <c r="T11" s="17">
        <v>0.20182873000600399</v>
      </c>
      <c r="U11" s="17">
        <v>0.178000947211085</v>
      </c>
      <c r="V11" s="17">
        <v>0.19912652919015</v>
      </c>
      <c r="W11" s="17">
        <v>0.16650832974917601</v>
      </c>
      <c r="X11" s="17"/>
      <c r="Y11" s="17">
        <v>0.166219201193609</v>
      </c>
      <c r="Z11" s="17">
        <v>0.210087292072592</v>
      </c>
      <c r="AA11" s="17">
        <v>0.230015645941583</v>
      </c>
      <c r="AB11" s="17">
        <v>0.19806117041539001</v>
      </c>
      <c r="AC11" s="17">
        <v>0.17326639294813401</v>
      </c>
      <c r="AD11" s="17">
        <v>0.146233830539552</v>
      </c>
      <c r="AE11" s="17"/>
      <c r="AF11" s="17">
        <v>0.188682151611995</v>
      </c>
      <c r="AG11" s="17">
        <v>0.18522982262541901</v>
      </c>
      <c r="AH11" s="17"/>
      <c r="AI11" s="17">
        <v>0.235678435598311</v>
      </c>
      <c r="AJ11" s="17">
        <v>0.14938827058197199</v>
      </c>
      <c r="AK11" s="17">
        <v>0.22495862073631501</v>
      </c>
      <c r="AL11" s="17">
        <v>0.171772275751499</v>
      </c>
      <c r="AM11" s="17">
        <v>0.18119862989576699</v>
      </c>
      <c r="AN11" s="17">
        <v>0.17994016882576</v>
      </c>
      <c r="AO11" s="17">
        <v>0.27330091876203899</v>
      </c>
      <c r="AP11" s="17"/>
      <c r="AQ11" s="17">
        <v>0.17458978235691899</v>
      </c>
      <c r="AR11" s="17">
        <v>0.17658222539188501</v>
      </c>
      <c r="AS11" s="17"/>
      <c r="AT11" s="17">
        <v>0.11865042967323899</v>
      </c>
      <c r="AU11" s="17">
        <v>0.22951391360689499</v>
      </c>
      <c r="AV11" s="17">
        <v>0.17405066586703999</v>
      </c>
      <c r="AW11" s="17"/>
      <c r="AX11" s="17">
        <v>0.189692404644484</v>
      </c>
      <c r="AY11" s="17">
        <v>0.18652872275031299</v>
      </c>
      <c r="AZ11" s="17"/>
      <c r="BA11" s="17">
        <v>0.168565733850079</v>
      </c>
      <c r="BB11" s="17">
        <v>0.149908649691637</v>
      </c>
      <c r="BC11" s="17">
        <v>0.18479617812551399</v>
      </c>
      <c r="BD11" s="17">
        <v>0.16527704279504901</v>
      </c>
      <c r="BE11" s="17">
        <v>0.188996652458677</v>
      </c>
      <c r="BF11" s="17"/>
      <c r="BG11" s="17">
        <v>0.154260993424369</v>
      </c>
      <c r="BH11" s="17">
        <v>0.18298889693429499</v>
      </c>
    </row>
    <row r="12" spans="2:60" x14ac:dyDescent="0.35">
      <c r="B12" s="18" t="s">
        <v>158</v>
      </c>
      <c r="C12" s="17">
        <v>0.171046048840928</v>
      </c>
      <c r="D12" s="17">
        <v>0.16605467983306799</v>
      </c>
      <c r="E12" s="17">
        <v>0.176141125225483</v>
      </c>
      <c r="F12" s="17"/>
      <c r="G12" s="17">
        <v>0.24536437656657201</v>
      </c>
      <c r="H12" s="17">
        <v>0.211868465135085</v>
      </c>
      <c r="I12" s="17">
        <v>0.15832501198585799</v>
      </c>
      <c r="J12" s="17">
        <v>0.17875824481620201</v>
      </c>
      <c r="K12" s="17">
        <v>0.14178072932445901</v>
      </c>
      <c r="L12" s="17">
        <v>0.120566731160202</v>
      </c>
      <c r="M12" s="17"/>
      <c r="N12" s="17">
        <v>0.19228294195178</v>
      </c>
      <c r="O12" s="17">
        <v>0.17156472423151201</v>
      </c>
      <c r="P12" s="17">
        <v>0.18878384198142101</v>
      </c>
      <c r="Q12" s="17">
        <v>0.11389935270739</v>
      </c>
      <c r="R12" s="17">
        <v>0.14970135727539099</v>
      </c>
      <c r="S12" s="17"/>
      <c r="T12" s="17">
        <v>0.19623501427908699</v>
      </c>
      <c r="U12" s="17">
        <v>0.155391578891692</v>
      </c>
      <c r="V12" s="17">
        <v>0.18132047481326799</v>
      </c>
      <c r="W12" s="17">
        <v>0.15039992326009899</v>
      </c>
      <c r="X12" s="17"/>
      <c r="Y12" s="17">
        <v>0.183280495728256</v>
      </c>
      <c r="Z12" s="17">
        <v>0.16358690829841699</v>
      </c>
      <c r="AA12" s="17">
        <v>0.26158082396936</v>
      </c>
      <c r="AB12" s="17">
        <v>0.15954834933031301</v>
      </c>
      <c r="AC12" s="17">
        <v>6.5337092451319898E-2</v>
      </c>
      <c r="AD12" s="17">
        <v>0.15058933421631099</v>
      </c>
      <c r="AE12" s="17"/>
      <c r="AF12" s="17">
        <v>0.165901655086408</v>
      </c>
      <c r="AG12" s="17">
        <v>0.17597839108671701</v>
      </c>
      <c r="AH12" s="17"/>
      <c r="AI12" s="17">
        <v>0.197485948368644</v>
      </c>
      <c r="AJ12" s="17">
        <v>0.20511312914483701</v>
      </c>
      <c r="AK12" s="17">
        <v>0.14860640586907101</v>
      </c>
      <c r="AL12" s="17">
        <v>0.152769559352507</v>
      </c>
      <c r="AM12" s="17">
        <v>0.17246233061819299</v>
      </c>
      <c r="AN12" s="17">
        <v>0.16362702214195399</v>
      </c>
      <c r="AO12" s="17">
        <v>5.819846397352E-2</v>
      </c>
      <c r="AP12" s="17"/>
      <c r="AQ12" s="17">
        <v>0.130986657260551</v>
      </c>
      <c r="AR12" s="17">
        <v>0.21537109681092401</v>
      </c>
      <c r="AS12" s="17"/>
      <c r="AT12" s="17">
        <v>9.1223738653540595E-2</v>
      </c>
      <c r="AU12" s="17">
        <v>0.15947738896284999</v>
      </c>
      <c r="AV12" s="17">
        <v>0.22965038197127799</v>
      </c>
      <c r="AW12" s="17"/>
      <c r="AX12" s="17">
        <v>0.159541720345279</v>
      </c>
      <c r="AY12" s="17">
        <v>0.17520165105857299</v>
      </c>
      <c r="AZ12" s="17"/>
      <c r="BA12" s="17">
        <v>0.191570565703579</v>
      </c>
      <c r="BB12" s="17">
        <v>0.15757613327282599</v>
      </c>
      <c r="BC12" s="17">
        <v>0.16035920557684699</v>
      </c>
      <c r="BD12" s="17">
        <v>0.15021464185752401</v>
      </c>
      <c r="BE12" s="17">
        <v>0.21246867286926099</v>
      </c>
      <c r="BF12" s="17"/>
      <c r="BG12" s="17">
        <v>0.16550638934506601</v>
      </c>
      <c r="BH12" s="17">
        <v>0.19670083334619801</v>
      </c>
    </row>
    <row r="13" spans="2:60" x14ac:dyDescent="0.35">
      <c r="B13" s="18" t="s">
        <v>159</v>
      </c>
      <c r="C13" s="19">
        <v>7.3121462698695197E-2</v>
      </c>
      <c r="D13" s="19">
        <v>6.2858240973271806E-2</v>
      </c>
      <c r="E13" s="19">
        <v>8.2757998058400006E-2</v>
      </c>
      <c r="F13" s="19"/>
      <c r="G13" s="19">
        <v>6.22503726263786E-2</v>
      </c>
      <c r="H13" s="19">
        <v>0.10543085342623799</v>
      </c>
      <c r="I13" s="19">
        <v>9.4256282509541503E-2</v>
      </c>
      <c r="J13" s="19">
        <v>8.1314044716411599E-2</v>
      </c>
      <c r="K13" s="19">
        <v>4.3448637205647601E-2</v>
      </c>
      <c r="L13" s="19">
        <v>5.23871614873914E-2</v>
      </c>
      <c r="M13" s="19"/>
      <c r="N13" s="19">
        <v>0.10173542540552399</v>
      </c>
      <c r="O13" s="19">
        <v>8.4134678291444706E-2</v>
      </c>
      <c r="P13" s="19">
        <v>5.7368488458885501E-2</v>
      </c>
      <c r="Q13" s="19">
        <v>4.5552101781286602E-2</v>
      </c>
      <c r="R13" s="19">
        <v>6.6387655786230695E-2</v>
      </c>
      <c r="S13" s="19"/>
      <c r="T13" s="19">
        <v>8.1193504888711798E-2</v>
      </c>
      <c r="U13" s="19">
        <v>7.5745649284999397E-2</v>
      </c>
      <c r="V13" s="19">
        <v>5.7492288960828399E-2</v>
      </c>
      <c r="W13" s="19">
        <v>9.0015735624162305E-2</v>
      </c>
      <c r="X13" s="19"/>
      <c r="Y13" s="19">
        <v>8.9937240746982894E-2</v>
      </c>
      <c r="Z13" s="19">
        <v>5.6079835414427397E-2</v>
      </c>
      <c r="AA13" s="19">
        <v>9.94511034204177E-2</v>
      </c>
      <c r="AB13" s="19">
        <v>8.2652808995335905E-2</v>
      </c>
      <c r="AC13" s="19">
        <v>0</v>
      </c>
      <c r="AD13" s="19">
        <v>7.4519445685483507E-2</v>
      </c>
      <c r="AE13" s="19"/>
      <c r="AF13" s="19">
        <v>7.5794714976761601E-2</v>
      </c>
      <c r="AG13" s="19">
        <v>6.9332134212351806E-2</v>
      </c>
      <c r="AH13" s="19"/>
      <c r="AI13" s="19">
        <v>0.104077286498101</v>
      </c>
      <c r="AJ13" s="19">
        <v>0.12353597468817901</v>
      </c>
      <c r="AK13" s="19">
        <v>5.2988166267442703E-2</v>
      </c>
      <c r="AL13" s="19">
        <v>3.9207784730926801E-2</v>
      </c>
      <c r="AM13" s="19">
        <v>5.5871091816862603E-2</v>
      </c>
      <c r="AN13" s="19">
        <v>5.8080178017566E-2</v>
      </c>
      <c r="AO13" s="19">
        <v>4.0116745341603401E-2</v>
      </c>
      <c r="AP13" s="19"/>
      <c r="AQ13" s="19">
        <v>6.1006332263584401E-2</v>
      </c>
      <c r="AR13" s="19">
        <v>8.3089340845397694E-2</v>
      </c>
      <c r="AS13" s="19"/>
      <c r="AT13" s="19">
        <v>3.4550550318666703E-2</v>
      </c>
      <c r="AU13" s="19">
        <v>7.7215297391792004E-2</v>
      </c>
      <c r="AV13" s="19">
        <v>8.3277887247514101E-2</v>
      </c>
      <c r="AW13" s="19"/>
      <c r="AX13" s="19">
        <v>8.6062115485377302E-2</v>
      </c>
      <c r="AY13" s="19">
        <v>6.8447030337132397E-2</v>
      </c>
      <c r="AZ13" s="19"/>
      <c r="BA13" s="19">
        <v>0.148590290171003</v>
      </c>
      <c r="BB13" s="19">
        <v>5.8181057311951799E-2</v>
      </c>
      <c r="BC13" s="19">
        <v>4.90232348850594E-2</v>
      </c>
      <c r="BD13" s="19">
        <v>8.39681164780227E-2</v>
      </c>
      <c r="BE13" s="19">
        <v>9.3116457280023698E-2</v>
      </c>
      <c r="BF13" s="19"/>
      <c r="BG13" s="19">
        <v>7.9271815903893206E-2</v>
      </c>
      <c r="BH13" s="19">
        <v>9.0799345161757E-2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155</v>
      </c>
      <c r="C9" s="17">
        <v>8.0377829523439401E-2</v>
      </c>
      <c r="D9" s="17">
        <v>9.1869000239356194E-2</v>
      </c>
      <c r="E9" s="17">
        <v>6.8355620067321696E-2</v>
      </c>
      <c r="F9" s="17"/>
      <c r="G9" s="17">
        <v>6.7582038285025806E-2</v>
      </c>
      <c r="H9" s="17">
        <v>8.9479812328745606E-2</v>
      </c>
      <c r="I9" s="17">
        <v>9.4786614784557202E-2</v>
      </c>
      <c r="J9" s="17">
        <v>7.8962574117920903E-2</v>
      </c>
      <c r="K9" s="17">
        <v>7.7868889944752606E-2</v>
      </c>
      <c r="L9" s="17">
        <v>7.1706301258038299E-2</v>
      </c>
      <c r="M9" s="17"/>
      <c r="N9" s="17">
        <v>9.1169666476918307E-2</v>
      </c>
      <c r="O9" s="17">
        <v>6.8490869417463102E-2</v>
      </c>
      <c r="P9" s="17">
        <v>7.2692383954031201E-2</v>
      </c>
      <c r="Q9" s="17">
        <v>9.9732153530425097E-2</v>
      </c>
      <c r="R9" s="17">
        <v>9.3849060393615805E-2</v>
      </c>
      <c r="S9" s="17"/>
      <c r="T9" s="17">
        <v>7.3058846890079202E-2</v>
      </c>
      <c r="U9" s="17">
        <v>5.8458816968145901E-2</v>
      </c>
      <c r="V9" s="17">
        <v>8.1745807138529206E-2</v>
      </c>
      <c r="W9" s="17">
        <v>0.102447643920312</v>
      </c>
      <c r="X9" s="17"/>
      <c r="Y9" s="17">
        <v>9.7628807752713098E-2</v>
      </c>
      <c r="Z9" s="17">
        <v>7.9131525993030097E-2</v>
      </c>
      <c r="AA9" s="17">
        <v>2.5521546220408399E-2</v>
      </c>
      <c r="AB9" s="17">
        <v>0.101682353681116</v>
      </c>
      <c r="AC9" s="17">
        <v>5.2346791924459402E-2</v>
      </c>
      <c r="AD9" s="17">
        <v>3.8727162117254202E-2</v>
      </c>
      <c r="AE9" s="17"/>
      <c r="AF9" s="17">
        <v>9.4340584868385702E-2</v>
      </c>
      <c r="AG9" s="17">
        <v>6.1228572412077999E-2</v>
      </c>
      <c r="AH9" s="17"/>
      <c r="AI9" s="17">
        <v>8.0022799354263305E-2</v>
      </c>
      <c r="AJ9" s="17">
        <v>0.102660138530865</v>
      </c>
      <c r="AK9" s="17">
        <v>5.5531359638583397E-2</v>
      </c>
      <c r="AL9" s="17">
        <v>7.70522130141756E-2</v>
      </c>
      <c r="AM9" s="17">
        <v>8.4054788171342903E-2</v>
      </c>
      <c r="AN9" s="17">
        <v>7.2755700827470501E-2</v>
      </c>
      <c r="AO9" s="17">
        <v>6.9748440291598393E-2</v>
      </c>
      <c r="AP9" s="17"/>
      <c r="AQ9" s="17">
        <v>7.0802944144720603E-2</v>
      </c>
      <c r="AR9" s="17">
        <v>8.6698892853638299E-2</v>
      </c>
      <c r="AS9" s="17"/>
      <c r="AT9" s="17">
        <v>5.08715386601791E-2</v>
      </c>
      <c r="AU9" s="17">
        <v>8.2273027269867502E-2</v>
      </c>
      <c r="AV9" s="17">
        <v>0.10000826454385001</v>
      </c>
      <c r="AW9" s="17"/>
      <c r="AX9" s="17">
        <v>6.4715750969745203E-2</v>
      </c>
      <c r="AY9" s="17">
        <v>8.6035297353506998E-2</v>
      </c>
      <c r="AZ9" s="17"/>
      <c r="BA9" s="17">
        <v>0.13407508255582701</v>
      </c>
      <c r="BB9" s="17">
        <v>6.0541651507932899E-2</v>
      </c>
      <c r="BC9" s="17">
        <v>8.3945318070413694E-2</v>
      </c>
      <c r="BD9" s="17">
        <v>0.146718004329811</v>
      </c>
      <c r="BE9" s="17">
        <v>5.7473793822869601E-2</v>
      </c>
      <c r="BF9" s="17"/>
      <c r="BG9" s="17">
        <v>7.7695605740529194E-2</v>
      </c>
      <c r="BH9" s="17">
        <v>8.0077766076018103E-2</v>
      </c>
    </row>
    <row r="10" spans="2:60" x14ac:dyDescent="0.35">
      <c r="B10" s="18" t="s">
        <v>156</v>
      </c>
      <c r="C10" s="17">
        <v>0.23509764575703301</v>
      </c>
      <c r="D10" s="17">
        <v>0.25266418537309199</v>
      </c>
      <c r="E10" s="17">
        <v>0.21904724493306299</v>
      </c>
      <c r="F10" s="17"/>
      <c r="G10" s="17">
        <v>0.22184316748827401</v>
      </c>
      <c r="H10" s="17">
        <v>0.27715666201310402</v>
      </c>
      <c r="I10" s="17">
        <v>0.24167833790997201</v>
      </c>
      <c r="J10" s="17">
        <v>0.22333669073190399</v>
      </c>
      <c r="K10" s="17">
        <v>0.21374991662779999</v>
      </c>
      <c r="L10" s="17">
        <v>0.227385991649284</v>
      </c>
      <c r="M10" s="17"/>
      <c r="N10" s="17">
        <v>0.222801744415484</v>
      </c>
      <c r="O10" s="17">
        <v>0.22398588689068899</v>
      </c>
      <c r="P10" s="17">
        <v>0.24321542013157901</v>
      </c>
      <c r="Q10" s="17">
        <v>0.23722293042647699</v>
      </c>
      <c r="R10" s="17">
        <v>0.26314999385321203</v>
      </c>
      <c r="S10" s="17"/>
      <c r="T10" s="17">
        <v>0.27694731860093602</v>
      </c>
      <c r="U10" s="17">
        <v>0.22892140281641901</v>
      </c>
      <c r="V10" s="17">
        <v>0.21869715455852401</v>
      </c>
      <c r="W10" s="17">
        <v>0.23689243644924399</v>
      </c>
      <c r="X10" s="17"/>
      <c r="Y10" s="17">
        <v>0.23292968065046499</v>
      </c>
      <c r="Z10" s="17">
        <v>0.24039428815726699</v>
      </c>
      <c r="AA10" s="17">
        <v>0.305863755760025</v>
      </c>
      <c r="AB10" s="17">
        <v>0.22839911081171599</v>
      </c>
      <c r="AC10" s="17">
        <v>0.28030996260392199</v>
      </c>
      <c r="AD10" s="17">
        <v>0.201135812723892</v>
      </c>
      <c r="AE10" s="17"/>
      <c r="AF10" s="17">
        <v>0.24335399048044901</v>
      </c>
      <c r="AG10" s="17">
        <v>0.22555795007242799</v>
      </c>
      <c r="AH10" s="17"/>
      <c r="AI10" s="17">
        <v>0.17132881766237601</v>
      </c>
      <c r="AJ10" s="17">
        <v>0.22985162671935899</v>
      </c>
      <c r="AK10" s="17">
        <v>0.25143360205867399</v>
      </c>
      <c r="AL10" s="17">
        <v>0.23543539099305799</v>
      </c>
      <c r="AM10" s="17">
        <v>0.24136287371588</v>
      </c>
      <c r="AN10" s="17">
        <v>0.24537904887628001</v>
      </c>
      <c r="AO10" s="17">
        <v>0.22814163774490001</v>
      </c>
      <c r="AP10" s="17"/>
      <c r="AQ10" s="17">
        <v>0.24295979217733199</v>
      </c>
      <c r="AR10" s="17">
        <v>0.23336046577844999</v>
      </c>
      <c r="AS10" s="17"/>
      <c r="AT10" s="17">
        <v>0.26677991406723101</v>
      </c>
      <c r="AU10" s="17">
        <v>0.21147590461114901</v>
      </c>
      <c r="AV10" s="17">
        <v>0.24897388698567099</v>
      </c>
      <c r="AW10" s="17"/>
      <c r="AX10" s="17">
        <v>0.24242465530590601</v>
      </c>
      <c r="AY10" s="17">
        <v>0.23245097784055899</v>
      </c>
      <c r="AZ10" s="17"/>
      <c r="BA10" s="17">
        <v>0.197176757918821</v>
      </c>
      <c r="BB10" s="17">
        <v>0.237391864639447</v>
      </c>
      <c r="BC10" s="17">
        <v>0.25118731251714199</v>
      </c>
      <c r="BD10" s="17">
        <v>0.29317565123705203</v>
      </c>
      <c r="BE10" s="17">
        <v>0.23714897059769599</v>
      </c>
      <c r="BF10" s="17"/>
      <c r="BG10" s="17">
        <v>0.228010443287093</v>
      </c>
      <c r="BH10" s="17">
        <v>0.25133953295926797</v>
      </c>
    </row>
    <row r="11" spans="2:60" x14ac:dyDescent="0.35">
      <c r="B11" s="18" t="s">
        <v>157</v>
      </c>
      <c r="C11" s="17">
        <v>0.237026339216834</v>
      </c>
      <c r="D11" s="17">
        <v>0.225036795654938</v>
      </c>
      <c r="E11" s="17">
        <v>0.24869393604549</v>
      </c>
      <c r="F11" s="17"/>
      <c r="G11" s="17">
        <v>0.19595487575940601</v>
      </c>
      <c r="H11" s="17">
        <v>0.17484421616533</v>
      </c>
      <c r="I11" s="17">
        <v>0.20482738730915501</v>
      </c>
      <c r="J11" s="17">
        <v>0.22286994105788699</v>
      </c>
      <c r="K11" s="17">
        <v>0.30076333553795498</v>
      </c>
      <c r="L11" s="17">
        <v>0.29959383215094998</v>
      </c>
      <c r="M11" s="17"/>
      <c r="N11" s="17">
        <v>0.204764162073306</v>
      </c>
      <c r="O11" s="17">
        <v>0.23261837271718999</v>
      </c>
      <c r="P11" s="17">
        <v>0.23862862478979099</v>
      </c>
      <c r="Q11" s="17">
        <v>0.24661569482148299</v>
      </c>
      <c r="R11" s="17">
        <v>0.25324522562271401</v>
      </c>
      <c r="S11" s="17"/>
      <c r="T11" s="17">
        <v>0.21214185949709799</v>
      </c>
      <c r="U11" s="17">
        <v>0.28146658295547999</v>
      </c>
      <c r="V11" s="17">
        <v>0.236350156001636</v>
      </c>
      <c r="W11" s="17">
        <v>0.21713785800138399</v>
      </c>
      <c r="X11" s="17"/>
      <c r="Y11" s="17">
        <v>0.21559311476156401</v>
      </c>
      <c r="Z11" s="17">
        <v>0.24811921810829199</v>
      </c>
      <c r="AA11" s="17">
        <v>0.23667268314693901</v>
      </c>
      <c r="AB11" s="17">
        <v>0.23780605862807799</v>
      </c>
      <c r="AC11" s="17">
        <v>0.26386700985809503</v>
      </c>
      <c r="AD11" s="17">
        <v>0.25634337794767698</v>
      </c>
      <c r="AE11" s="17"/>
      <c r="AF11" s="17">
        <v>0.218604568712785</v>
      </c>
      <c r="AG11" s="17">
        <v>0.26206161376069198</v>
      </c>
      <c r="AH11" s="17"/>
      <c r="AI11" s="17">
        <v>0.237287274414857</v>
      </c>
      <c r="AJ11" s="17">
        <v>0.18273554650599499</v>
      </c>
      <c r="AK11" s="17">
        <v>0.24021276264699201</v>
      </c>
      <c r="AL11" s="17">
        <v>0.195714993169645</v>
      </c>
      <c r="AM11" s="17">
        <v>0.28827020781478302</v>
      </c>
      <c r="AN11" s="17">
        <v>0.24201748904284101</v>
      </c>
      <c r="AO11" s="17">
        <v>0.37889321160189698</v>
      </c>
      <c r="AP11" s="17"/>
      <c r="AQ11" s="17">
        <v>0.248332929027889</v>
      </c>
      <c r="AR11" s="17">
        <v>0.215733102539483</v>
      </c>
      <c r="AS11" s="17"/>
      <c r="AT11" s="17">
        <v>0.27678909605048801</v>
      </c>
      <c r="AU11" s="17">
        <v>0.24801815486242801</v>
      </c>
      <c r="AV11" s="17">
        <v>0.19973703910878299</v>
      </c>
      <c r="AW11" s="17"/>
      <c r="AX11" s="17">
        <v>0.25661692337007602</v>
      </c>
      <c r="AY11" s="17">
        <v>0.22994981363057601</v>
      </c>
      <c r="AZ11" s="17"/>
      <c r="BA11" s="17">
        <v>0.17583091552418301</v>
      </c>
      <c r="BB11" s="17">
        <v>0.20241707954056301</v>
      </c>
      <c r="BC11" s="17">
        <v>0.24778022502192901</v>
      </c>
      <c r="BD11" s="17">
        <v>0.154651191117012</v>
      </c>
      <c r="BE11" s="17">
        <v>0.30006353927885798</v>
      </c>
      <c r="BF11" s="17"/>
      <c r="BG11" s="17">
        <v>0.19621503192414999</v>
      </c>
      <c r="BH11" s="17">
        <v>0.263233176116422</v>
      </c>
    </row>
    <row r="12" spans="2:60" x14ac:dyDescent="0.35">
      <c r="B12" s="18" t="s">
        <v>158</v>
      </c>
      <c r="C12" s="17">
        <v>0.28055946686358002</v>
      </c>
      <c r="D12" s="17">
        <v>0.26196103699242101</v>
      </c>
      <c r="E12" s="17">
        <v>0.29948954238619402</v>
      </c>
      <c r="F12" s="17"/>
      <c r="G12" s="17">
        <v>0.35162256398720598</v>
      </c>
      <c r="H12" s="17">
        <v>0.27202860997850198</v>
      </c>
      <c r="I12" s="17">
        <v>0.26163707876494102</v>
      </c>
      <c r="J12" s="17">
        <v>0.28909762251847998</v>
      </c>
      <c r="K12" s="17">
        <v>0.25392269099273601</v>
      </c>
      <c r="L12" s="17">
        <v>0.276253926097699</v>
      </c>
      <c r="M12" s="17"/>
      <c r="N12" s="17">
        <v>0.29008413151512202</v>
      </c>
      <c r="O12" s="17">
        <v>0.27049382953350798</v>
      </c>
      <c r="P12" s="17">
        <v>0.295957990347816</v>
      </c>
      <c r="Q12" s="17">
        <v>0.30157250697464499</v>
      </c>
      <c r="R12" s="17">
        <v>0.244967776185953</v>
      </c>
      <c r="S12" s="17"/>
      <c r="T12" s="17">
        <v>0.28157242943703598</v>
      </c>
      <c r="U12" s="17">
        <v>0.278481199069953</v>
      </c>
      <c r="V12" s="17">
        <v>0.29244189897612899</v>
      </c>
      <c r="W12" s="17">
        <v>0.26271178817699298</v>
      </c>
      <c r="X12" s="17"/>
      <c r="Y12" s="17">
        <v>0.27050576635514401</v>
      </c>
      <c r="Z12" s="17">
        <v>0.286671520345055</v>
      </c>
      <c r="AA12" s="17">
        <v>0.312038795426066</v>
      </c>
      <c r="AB12" s="17">
        <v>0.24450067923652899</v>
      </c>
      <c r="AC12" s="17">
        <v>0.22136351874392299</v>
      </c>
      <c r="AD12" s="17">
        <v>0.31166492823730302</v>
      </c>
      <c r="AE12" s="17"/>
      <c r="AF12" s="17">
        <v>0.27585391239305801</v>
      </c>
      <c r="AG12" s="17">
        <v>0.28605706222264998</v>
      </c>
      <c r="AH12" s="17"/>
      <c r="AI12" s="17">
        <v>0.33359380082830598</v>
      </c>
      <c r="AJ12" s="17">
        <v>0.25950274665634698</v>
      </c>
      <c r="AK12" s="17">
        <v>0.27997738697893898</v>
      </c>
      <c r="AL12" s="17">
        <v>0.34458374577404299</v>
      </c>
      <c r="AM12" s="17">
        <v>0.26270619300301301</v>
      </c>
      <c r="AN12" s="17">
        <v>0.29388022766953098</v>
      </c>
      <c r="AO12" s="17">
        <v>0.20136718681940499</v>
      </c>
      <c r="AP12" s="17"/>
      <c r="AQ12" s="17">
        <v>0.27192524832292603</v>
      </c>
      <c r="AR12" s="17">
        <v>0.29232329055371398</v>
      </c>
      <c r="AS12" s="17"/>
      <c r="AT12" s="17">
        <v>0.25921055346629501</v>
      </c>
      <c r="AU12" s="17">
        <v>0.27869677581286301</v>
      </c>
      <c r="AV12" s="17">
        <v>0.301256295499993</v>
      </c>
      <c r="AW12" s="17"/>
      <c r="AX12" s="17">
        <v>0.27983913252571202</v>
      </c>
      <c r="AY12" s="17">
        <v>0.28081966657649898</v>
      </c>
      <c r="AZ12" s="17"/>
      <c r="BA12" s="17">
        <v>0.23528039382499599</v>
      </c>
      <c r="BB12" s="17">
        <v>0.31684688627660901</v>
      </c>
      <c r="BC12" s="17">
        <v>0.29226971983646199</v>
      </c>
      <c r="BD12" s="17">
        <v>0.25447204362918902</v>
      </c>
      <c r="BE12" s="17">
        <v>0.23425069794186701</v>
      </c>
      <c r="BF12" s="17"/>
      <c r="BG12" s="17">
        <v>0.29781897123865703</v>
      </c>
      <c r="BH12" s="17">
        <v>0.23937240538082799</v>
      </c>
    </row>
    <row r="13" spans="2:60" x14ac:dyDescent="0.35">
      <c r="B13" s="18" t="s">
        <v>159</v>
      </c>
      <c r="C13" s="19">
        <v>0.166938718639113</v>
      </c>
      <c r="D13" s="19">
        <v>0.16846898174019301</v>
      </c>
      <c r="E13" s="19">
        <v>0.164413656567932</v>
      </c>
      <c r="F13" s="19"/>
      <c r="G13" s="19">
        <v>0.16299735448008901</v>
      </c>
      <c r="H13" s="19">
        <v>0.18649069951431799</v>
      </c>
      <c r="I13" s="19">
        <v>0.197070581231375</v>
      </c>
      <c r="J13" s="19">
        <v>0.185733171573807</v>
      </c>
      <c r="K13" s="19">
        <v>0.153695166896756</v>
      </c>
      <c r="L13" s="19">
        <v>0.12505994884402899</v>
      </c>
      <c r="M13" s="19"/>
      <c r="N13" s="19">
        <v>0.19118029551917001</v>
      </c>
      <c r="O13" s="19">
        <v>0.20441104144114899</v>
      </c>
      <c r="P13" s="19">
        <v>0.149505580776782</v>
      </c>
      <c r="Q13" s="19">
        <v>0.11485671424697</v>
      </c>
      <c r="R13" s="19">
        <v>0.144787943944505</v>
      </c>
      <c r="S13" s="19"/>
      <c r="T13" s="19">
        <v>0.15627954557485099</v>
      </c>
      <c r="U13" s="19">
        <v>0.15267199819000299</v>
      </c>
      <c r="V13" s="19">
        <v>0.170764983325181</v>
      </c>
      <c r="W13" s="19">
        <v>0.18081027345206699</v>
      </c>
      <c r="X13" s="19"/>
      <c r="Y13" s="19">
        <v>0.18334263048011401</v>
      </c>
      <c r="Z13" s="19">
        <v>0.145683447396357</v>
      </c>
      <c r="AA13" s="19">
        <v>0.119903219446562</v>
      </c>
      <c r="AB13" s="19">
        <v>0.187611797642561</v>
      </c>
      <c r="AC13" s="19">
        <v>0.18211271686960101</v>
      </c>
      <c r="AD13" s="19">
        <v>0.19212871897387401</v>
      </c>
      <c r="AE13" s="19"/>
      <c r="AF13" s="19">
        <v>0.16784694354532201</v>
      </c>
      <c r="AG13" s="19">
        <v>0.165094801532152</v>
      </c>
      <c r="AH13" s="19"/>
      <c r="AI13" s="19">
        <v>0.177767307740197</v>
      </c>
      <c r="AJ13" s="19">
        <v>0.225249941587436</v>
      </c>
      <c r="AK13" s="19">
        <v>0.172844888676812</v>
      </c>
      <c r="AL13" s="19">
        <v>0.14721365704907899</v>
      </c>
      <c r="AM13" s="19">
        <v>0.123605937294981</v>
      </c>
      <c r="AN13" s="19">
        <v>0.14596753358387701</v>
      </c>
      <c r="AO13" s="19">
        <v>0.12184952354219999</v>
      </c>
      <c r="AP13" s="19"/>
      <c r="AQ13" s="19">
        <v>0.16597908632713201</v>
      </c>
      <c r="AR13" s="19">
        <v>0.17188424827471499</v>
      </c>
      <c r="AS13" s="19"/>
      <c r="AT13" s="19">
        <v>0.14634889775580601</v>
      </c>
      <c r="AU13" s="19">
        <v>0.17953613744369201</v>
      </c>
      <c r="AV13" s="19">
        <v>0.15002451386170201</v>
      </c>
      <c r="AW13" s="19"/>
      <c r="AX13" s="19">
        <v>0.15640353782856201</v>
      </c>
      <c r="AY13" s="19">
        <v>0.17074424459885801</v>
      </c>
      <c r="AZ13" s="19"/>
      <c r="BA13" s="19">
        <v>0.25763685017617299</v>
      </c>
      <c r="BB13" s="19">
        <v>0.182802518035449</v>
      </c>
      <c r="BC13" s="19">
        <v>0.12481742455405399</v>
      </c>
      <c r="BD13" s="19">
        <v>0.15098310968693601</v>
      </c>
      <c r="BE13" s="19">
        <v>0.171062998358709</v>
      </c>
      <c r="BF13" s="19"/>
      <c r="BG13" s="19">
        <v>0.20025994780957099</v>
      </c>
      <c r="BH13" s="19">
        <v>0.16597711946746399</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431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155</v>
      </c>
      <c r="C9" s="17">
        <v>0.136461085782247</v>
      </c>
      <c r="D9" s="17">
        <v>0.13089654672078599</v>
      </c>
      <c r="E9" s="17">
        <v>0.13716550114784201</v>
      </c>
      <c r="F9" s="17"/>
      <c r="G9" s="17">
        <v>0.161059233902969</v>
      </c>
      <c r="H9" s="17">
        <v>0.156298959987204</v>
      </c>
      <c r="I9" s="17">
        <v>0.205511222214985</v>
      </c>
      <c r="J9" s="17">
        <v>0.113498883155743</v>
      </c>
      <c r="K9" s="17">
        <v>9.6163910838800007E-2</v>
      </c>
      <c r="L9" s="17">
        <v>0.100122936345414</v>
      </c>
      <c r="M9" s="17"/>
      <c r="N9" s="17">
        <v>0.15340542454015199</v>
      </c>
      <c r="O9" s="17">
        <v>0.143382210203997</v>
      </c>
      <c r="P9" s="17">
        <v>0.122887518667757</v>
      </c>
      <c r="Q9" s="17">
        <v>0.142389721392959</v>
      </c>
      <c r="R9" s="17">
        <v>0.117851298160222</v>
      </c>
      <c r="S9" s="17"/>
      <c r="T9" s="17">
        <v>0.12629205145398001</v>
      </c>
      <c r="U9" s="17">
        <v>0.125099284748942</v>
      </c>
      <c r="V9" s="17">
        <v>0.12841859667581099</v>
      </c>
      <c r="W9" s="17">
        <v>0.16637286948108701</v>
      </c>
      <c r="X9" s="17"/>
      <c r="Y9" s="17">
        <v>0.196185021265256</v>
      </c>
      <c r="Z9" s="17">
        <v>0.102120071383416</v>
      </c>
      <c r="AA9" s="17">
        <v>0.13946197449571701</v>
      </c>
      <c r="AB9" s="17">
        <v>0.11506924045281799</v>
      </c>
      <c r="AC9" s="17">
        <v>6.4240024797063894E-2</v>
      </c>
      <c r="AD9" s="17">
        <v>0.109486633857357</v>
      </c>
      <c r="AE9" s="17"/>
      <c r="AF9" s="17">
        <v>0.13722923308243501</v>
      </c>
      <c r="AG9" s="17">
        <v>0.134806197226531</v>
      </c>
      <c r="AH9" s="17"/>
      <c r="AI9" s="17">
        <v>0.136248901372021</v>
      </c>
      <c r="AJ9" s="17">
        <v>0.17917503352880701</v>
      </c>
      <c r="AK9" s="17">
        <v>0.13454837432136299</v>
      </c>
      <c r="AL9" s="17">
        <v>0.102853950999533</v>
      </c>
      <c r="AM9" s="17">
        <v>0.122152318710885</v>
      </c>
      <c r="AN9" s="17">
        <v>0.11874661853613699</v>
      </c>
      <c r="AO9" s="17">
        <v>9.7903973333630698E-2</v>
      </c>
      <c r="AP9" s="17"/>
      <c r="AQ9" s="17">
        <v>0.15864325986633601</v>
      </c>
      <c r="AR9" s="17">
        <v>0.107767816141281</v>
      </c>
      <c r="AS9" s="17"/>
      <c r="AT9" s="17">
        <v>0.15404797934086101</v>
      </c>
      <c r="AU9" s="17">
        <v>0.14185700020175199</v>
      </c>
      <c r="AV9" s="17">
        <v>0.104047346412588</v>
      </c>
      <c r="AW9" s="17"/>
      <c r="AX9" s="17">
        <v>0.12541033592103101</v>
      </c>
      <c r="AY9" s="17">
        <v>0.14045284598339899</v>
      </c>
      <c r="AZ9" s="17"/>
      <c r="BA9" s="17">
        <v>0.16673564184067499</v>
      </c>
      <c r="BB9" s="17">
        <v>0.13439378204781299</v>
      </c>
      <c r="BC9" s="17">
        <v>0.15870189511857799</v>
      </c>
      <c r="BD9" s="17">
        <v>0.306846265401294</v>
      </c>
      <c r="BE9" s="17">
        <v>4.2407125677677897E-2</v>
      </c>
      <c r="BF9" s="17"/>
      <c r="BG9" s="17">
        <v>0.14193852427971701</v>
      </c>
      <c r="BH9" s="17">
        <v>0.109384859504951</v>
      </c>
    </row>
    <row r="10" spans="2:60" x14ac:dyDescent="0.35">
      <c r="B10" s="18" t="s">
        <v>156</v>
      </c>
      <c r="C10" s="17">
        <v>0.32706580553722198</v>
      </c>
      <c r="D10" s="17">
        <v>0.30937944082642599</v>
      </c>
      <c r="E10" s="17">
        <v>0.34287326299787502</v>
      </c>
      <c r="F10" s="17"/>
      <c r="G10" s="17">
        <v>0.351021727975319</v>
      </c>
      <c r="H10" s="17">
        <v>0.347690783538051</v>
      </c>
      <c r="I10" s="17">
        <v>0.31422587784564598</v>
      </c>
      <c r="J10" s="17">
        <v>0.30411141005405901</v>
      </c>
      <c r="K10" s="17">
        <v>0.30163545233227801</v>
      </c>
      <c r="L10" s="17">
        <v>0.34312387673705602</v>
      </c>
      <c r="M10" s="17"/>
      <c r="N10" s="17">
        <v>0.27593337996762901</v>
      </c>
      <c r="O10" s="17">
        <v>0.34709934243720297</v>
      </c>
      <c r="P10" s="17">
        <v>0.31839571393377403</v>
      </c>
      <c r="Q10" s="17">
        <v>0.38273445599450701</v>
      </c>
      <c r="R10" s="17">
        <v>0.36175249923703601</v>
      </c>
      <c r="S10" s="17"/>
      <c r="T10" s="17">
        <v>0.34696215162606597</v>
      </c>
      <c r="U10" s="17">
        <v>0.29994476910087797</v>
      </c>
      <c r="V10" s="17">
        <v>0.33268215695620001</v>
      </c>
      <c r="W10" s="17">
        <v>0.327567548890142</v>
      </c>
      <c r="X10" s="17"/>
      <c r="Y10" s="17">
        <v>0.297134822033429</v>
      </c>
      <c r="Z10" s="17">
        <v>0.351651055667139</v>
      </c>
      <c r="AA10" s="17">
        <v>0.41431702613506699</v>
      </c>
      <c r="AB10" s="17">
        <v>0.308967907421489</v>
      </c>
      <c r="AC10" s="17">
        <v>0.46369969787640503</v>
      </c>
      <c r="AD10" s="17">
        <v>0.30082621333874199</v>
      </c>
      <c r="AE10" s="17"/>
      <c r="AF10" s="17">
        <v>0.32353924643006499</v>
      </c>
      <c r="AG10" s="17">
        <v>0.33548792054061699</v>
      </c>
      <c r="AH10" s="17"/>
      <c r="AI10" s="17">
        <v>0.22055012814937999</v>
      </c>
      <c r="AJ10" s="17">
        <v>0.27395675393265501</v>
      </c>
      <c r="AK10" s="17">
        <v>0.35857619423259302</v>
      </c>
      <c r="AL10" s="17">
        <v>0.34604711004952798</v>
      </c>
      <c r="AM10" s="17">
        <v>0.35850639362461001</v>
      </c>
      <c r="AN10" s="17">
        <v>0.36987471587313497</v>
      </c>
      <c r="AO10" s="17">
        <v>0.32890975784694698</v>
      </c>
      <c r="AP10" s="17"/>
      <c r="AQ10" s="17">
        <v>0.38808196033744402</v>
      </c>
      <c r="AR10" s="17">
        <v>0.25889729935209599</v>
      </c>
      <c r="AS10" s="17"/>
      <c r="AT10" s="17">
        <v>0.41640894395553302</v>
      </c>
      <c r="AU10" s="17">
        <v>0.33287572226152901</v>
      </c>
      <c r="AV10" s="17">
        <v>0.27098466643873798</v>
      </c>
      <c r="AW10" s="17"/>
      <c r="AX10" s="17">
        <v>0.31424920153600899</v>
      </c>
      <c r="AY10" s="17">
        <v>0.33169542890291898</v>
      </c>
      <c r="AZ10" s="17"/>
      <c r="BA10" s="17">
        <v>0.22642938480588401</v>
      </c>
      <c r="BB10" s="17">
        <v>0.37766192848206998</v>
      </c>
      <c r="BC10" s="17">
        <v>0.39776442951169699</v>
      </c>
      <c r="BD10" s="17">
        <v>0.32589870909316898</v>
      </c>
      <c r="BE10" s="17">
        <v>0.137275890994177</v>
      </c>
      <c r="BF10" s="17"/>
      <c r="BG10" s="17">
        <v>0.34238224554424102</v>
      </c>
      <c r="BH10" s="17">
        <v>0.18505069814862701</v>
      </c>
    </row>
    <row r="11" spans="2:60" x14ac:dyDescent="0.35">
      <c r="B11" s="18" t="s">
        <v>157</v>
      </c>
      <c r="C11" s="17">
        <v>0.19656047764498699</v>
      </c>
      <c r="D11" s="17">
        <v>0.18408996096026001</v>
      </c>
      <c r="E11" s="17">
        <v>0.21006077581318999</v>
      </c>
      <c r="F11" s="17"/>
      <c r="G11" s="17">
        <v>0.162806315220031</v>
      </c>
      <c r="H11" s="17">
        <v>0.17173422321934301</v>
      </c>
      <c r="I11" s="17">
        <v>0.1278878822117</v>
      </c>
      <c r="J11" s="17">
        <v>0.24926735771262301</v>
      </c>
      <c r="K11" s="17">
        <v>0.25128917837118298</v>
      </c>
      <c r="L11" s="17">
        <v>0.20829616377639801</v>
      </c>
      <c r="M11" s="17"/>
      <c r="N11" s="17">
        <v>0.18517016160180999</v>
      </c>
      <c r="O11" s="17">
        <v>0.18380880295653099</v>
      </c>
      <c r="P11" s="17">
        <v>0.19992347358533399</v>
      </c>
      <c r="Q11" s="17">
        <v>0.20218782402638499</v>
      </c>
      <c r="R11" s="17">
        <v>0.200605206714319</v>
      </c>
      <c r="S11" s="17"/>
      <c r="T11" s="17">
        <v>0.194472500562892</v>
      </c>
      <c r="U11" s="17">
        <v>0.25858908142268</v>
      </c>
      <c r="V11" s="17">
        <v>0.171929623923918</v>
      </c>
      <c r="W11" s="17">
        <v>0.18337220753707301</v>
      </c>
      <c r="X11" s="17"/>
      <c r="Y11" s="17">
        <v>0.183553175029807</v>
      </c>
      <c r="Z11" s="17">
        <v>0.21620302503970701</v>
      </c>
      <c r="AA11" s="17">
        <v>0.140764482023819</v>
      </c>
      <c r="AB11" s="17">
        <v>0.18890930013052201</v>
      </c>
      <c r="AC11" s="17">
        <v>0.18285455428564801</v>
      </c>
      <c r="AD11" s="17">
        <v>0.190538735694182</v>
      </c>
      <c r="AE11" s="17"/>
      <c r="AF11" s="17">
        <v>0.196451915735574</v>
      </c>
      <c r="AG11" s="17">
        <v>0.19753521486432199</v>
      </c>
      <c r="AH11" s="17"/>
      <c r="AI11" s="17">
        <v>0.247312654653532</v>
      </c>
      <c r="AJ11" s="17">
        <v>0.183918496129019</v>
      </c>
      <c r="AK11" s="17">
        <v>0.19756875312151301</v>
      </c>
      <c r="AL11" s="17">
        <v>0.184853790348605</v>
      </c>
      <c r="AM11" s="17">
        <v>0.18923184224199199</v>
      </c>
      <c r="AN11" s="17">
        <v>0.21235480044149899</v>
      </c>
      <c r="AO11" s="17">
        <v>0.23572223767814901</v>
      </c>
      <c r="AP11" s="17"/>
      <c r="AQ11" s="17">
        <v>0.194812111983796</v>
      </c>
      <c r="AR11" s="17">
        <v>0.190491004635405</v>
      </c>
      <c r="AS11" s="17"/>
      <c r="AT11" s="17">
        <v>0.17861300919388001</v>
      </c>
      <c r="AU11" s="17">
        <v>0.22342479584012601</v>
      </c>
      <c r="AV11" s="17">
        <v>0.167327954466896</v>
      </c>
      <c r="AW11" s="17"/>
      <c r="AX11" s="17">
        <v>0.24227944219168199</v>
      </c>
      <c r="AY11" s="17">
        <v>0.180045838782707</v>
      </c>
      <c r="AZ11" s="17"/>
      <c r="BA11" s="17">
        <v>0.14303710197387601</v>
      </c>
      <c r="BB11" s="17">
        <v>0.17037337063142799</v>
      </c>
      <c r="BC11" s="17">
        <v>0.18143624123275601</v>
      </c>
      <c r="BD11" s="17">
        <v>0.14017091410339499</v>
      </c>
      <c r="BE11" s="17">
        <v>0.26181011820709599</v>
      </c>
      <c r="BF11" s="17"/>
      <c r="BG11" s="17">
        <v>0.16399633783479201</v>
      </c>
      <c r="BH11" s="17">
        <v>0.23100106987962801</v>
      </c>
    </row>
    <row r="12" spans="2:60" x14ac:dyDescent="0.35">
      <c r="B12" s="18" t="s">
        <v>158</v>
      </c>
      <c r="C12" s="17">
        <v>0.226210588452086</v>
      </c>
      <c r="D12" s="17">
        <v>0.248266000949391</v>
      </c>
      <c r="E12" s="17">
        <v>0.20822289313049899</v>
      </c>
      <c r="F12" s="17"/>
      <c r="G12" s="17">
        <v>0.26631697272211902</v>
      </c>
      <c r="H12" s="17">
        <v>0.19052300518184601</v>
      </c>
      <c r="I12" s="17">
        <v>0.23238561327537899</v>
      </c>
      <c r="J12" s="17">
        <v>0.21368015348901501</v>
      </c>
      <c r="K12" s="17">
        <v>0.23876774723493999</v>
      </c>
      <c r="L12" s="17">
        <v>0.22823848703727501</v>
      </c>
      <c r="M12" s="17"/>
      <c r="N12" s="17">
        <v>0.27457635627916699</v>
      </c>
      <c r="O12" s="17">
        <v>0.21126891783424501</v>
      </c>
      <c r="P12" s="17">
        <v>0.239012111978399</v>
      </c>
      <c r="Q12" s="17">
        <v>0.18741277443537899</v>
      </c>
      <c r="R12" s="17">
        <v>0.188628886764969</v>
      </c>
      <c r="S12" s="17"/>
      <c r="T12" s="17">
        <v>0.23707711718904301</v>
      </c>
      <c r="U12" s="17">
        <v>0.21223641471184901</v>
      </c>
      <c r="V12" s="17">
        <v>0.25153761888688603</v>
      </c>
      <c r="W12" s="17">
        <v>0.19028428712980699</v>
      </c>
      <c r="X12" s="17"/>
      <c r="Y12" s="17">
        <v>0.20887271711341901</v>
      </c>
      <c r="Z12" s="17">
        <v>0.22522780350091301</v>
      </c>
      <c r="AA12" s="17">
        <v>0.22639163489465999</v>
      </c>
      <c r="AB12" s="17">
        <v>0.247511176727989</v>
      </c>
      <c r="AC12" s="17">
        <v>0.24181161856061101</v>
      </c>
      <c r="AD12" s="17">
        <v>0.26012457728161797</v>
      </c>
      <c r="AE12" s="17"/>
      <c r="AF12" s="17">
        <v>0.22672712684107199</v>
      </c>
      <c r="AG12" s="17">
        <v>0.22326658032937299</v>
      </c>
      <c r="AH12" s="17"/>
      <c r="AI12" s="17">
        <v>0.26653621060521099</v>
      </c>
      <c r="AJ12" s="17">
        <v>0.21395828510819101</v>
      </c>
      <c r="AK12" s="17">
        <v>0.227913631271904</v>
      </c>
      <c r="AL12" s="17">
        <v>0.25565503923153798</v>
      </c>
      <c r="AM12" s="17">
        <v>0.221921134027874</v>
      </c>
      <c r="AN12" s="17">
        <v>0.20486315411080899</v>
      </c>
      <c r="AO12" s="17">
        <v>0.214555788935618</v>
      </c>
      <c r="AP12" s="17"/>
      <c r="AQ12" s="17">
        <v>0.17464635972275</v>
      </c>
      <c r="AR12" s="17">
        <v>0.284256631300568</v>
      </c>
      <c r="AS12" s="17"/>
      <c r="AT12" s="17">
        <v>0.16462129206548001</v>
      </c>
      <c r="AU12" s="17">
        <v>0.21250032393446799</v>
      </c>
      <c r="AV12" s="17">
        <v>0.28639275814182702</v>
      </c>
      <c r="AW12" s="17"/>
      <c r="AX12" s="17">
        <v>0.214587478190195</v>
      </c>
      <c r="AY12" s="17">
        <v>0.23040909710893701</v>
      </c>
      <c r="AZ12" s="17"/>
      <c r="BA12" s="17">
        <v>0.26653525087227697</v>
      </c>
      <c r="BB12" s="17">
        <v>0.233206399468427</v>
      </c>
      <c r="BC12" s="17">
        <v>0.19055938324907501</v>
      </c>
      <c r="BD12" s="17">
        <v>0.18984117130167499</v>
      </c>
      <c r="BE12" s="17">
        <v>0.28884776053382</v>
      </c>
      <c r="BF12" s="17"/>
      <c r="BG12" s="17">
        <v>0.24098138811589301</v>
      </c>
      <c r="BH12" s="17">
        <v>0.26377115127065398</v>
      </c>
    </row>
    <row r="13" spans="2:60" x14ac:dyDescent="0.35">
      <c r="B13" s="18" t="s">
        <v>159</v>
      </c>
      <c r="C13" s="19">
        <v>0.11370204258345901</v>
      </c>
      <c r="D13" s="19">
        <v>0.12736805054313699</v>
      </c>
      <c r="E13" s="19">
        <v>0.101677566910594</v>
      </c>
      <c r="F13" s="19"/>
      <c r="G13" s="19">
        <v>5.8795750179561297E-2</v>
      </c>
      <c r="H13" s="19">
        <v>0.13375302807355599</v>
      </c>
      <c r="I13" s="19">
        <v>0.119989404452291</v>
      </c>
      <c r="J13" s="19">
        <v>0.11944219558855999</v>
      </c>
      <c r="K13" s="19">
        <v>0.11214371122279899</v>
      </c>
      <c r="L13" s="19">
        <v>0.12021853610385699</v>
      </c>
      <c r="M13" s="19"/>
      <c r="N13" s="19">
        <v>0.110914677611243</v>
      </c>
      <c r="O13" s="19">
        <v>0.11444072656802499</v>
      </c>
      <c r="P13" s="19">
        <v>0.119781181834736</v>
      </c>
      <c r="Q13" s="19">
        <v>8.5275224150770906E-2</v>
      </c>
      <c r="R13" s="19">
        <v>0.131162109123454</v>
      </c>
      <c r="S13" s="19"/>
      <c r="T13" s="19">
        <v>9.5196179168020006E-2</v>
      </c>
      <c r="U13" s="19">
        <v>0.10413045001565099</v>
      </c>
      <c r="V13" s="19">
        <v>0.115432003557184</v>
      </c>
      <c r="W13" s="19">
        <v>0.13240308696189099</v>
      </c>
      <c r="X13" s="19"/>
      <c r="Y13" s="19">
        <v>0.114254264558089</v>
      </c>
      <c r="Z13" s="19">
        <v>0.104798044408824</v>
      </c>
      <c r="AA13" s="19">
        <v>7.9064882450737006E-2</v>
      </c>
      <c r="AB13" s="19">
        <v>0.139542375267182</v>
      </c>
      <c r="AC13" s="19">
        <v>4.7394104480271898E-2</v>
      </c>
      <c r="AD13" s="19">
        <v>0.13902383982810099</v>
      </c>
      <c r="AE13" s="19"/>
      <c r="AF13" s="19">
        <v>0.116052477910854</v>
      </c>
      <c r="AG13" s="19">
        <v>0.10890408703915699</v>
      </c>
      <c r="AH13" s="19"/>
      <c r="AI13" s="19">
        <v>0.12935210521985499</v>
      </c>
      <c r="AJ13" s="19">
        <v>0.148991431301329</v>
      </c>
      <c r="AK13" s="19">
        <v>8.1393047052626899E-2</v>
      </c>
      <c r="AL13" s="19">
        <v>0.110590109370797</v>
      </c>
      <c r="AM13" s="19">
        <v>0.108188311394639</v>
      </c>
      <c r="AN13" s="19">
        <v>9.41607110384209E-2</v>
      </c>
      <c r="AO13" s="19">
        <v>0.12290824220565399</v>
      </c>
      <c r="AP13" s="19"/>
      <c r="AQ13" s="19">
        <v>8.38163080896734E-2</v>
      </c>
      <c r="AR13" s="19">
        <v>0.15858724857064899</v>
      </c>
      <c r="AS13" s="19"/>
      <c r="AT13" s="19">
        <v>8.6308775444246102E-2</v>
      </c>
      <c r="AU13" s="19">
        <v>8.93421577621238E-2</v>
      </c>
      <c r="AV13" s="19">
        <v>0.171247274539953</v>
      </c>
      <c r="AW13" s="19"/>
      <c r="AX13" s="19">
        <v>0.103473542161083</v>
      </c>
      <c r="AY13" s="19">
        <v>0.117396789222038</v>
      </c>
      <c r="AZ13" s="19"/>
      <c r="BA13" s="19">
        <v>0.19726262050728899</v>
      </c>
      <c r="BB13" s="19">
        <v>8.43645193702625E-2</v>
      </c>
      <c r="BC13" s="19">
        <v>7.1538050887893001E-2</v>
      </c>
      <c r="BD13" s="19">
        <v>3.7242940100466401E-2</v>
      </c>
      <c r="BE13" s="19">
        <v>0.26965910458723003</v>
      </c>
      <c r="BF13" s="19"/>
      <c r="BG13" s="19">
        <v>0.110701504225358</v>
      </c>
      <c r="BH13" s="19">
        <v>0.21079222119613999</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K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11" width="20.7265625" customWidth="1"/>
  </cols>
  <sheetData>
    <row r="2" spans="2:11" ht="40" customHeight="1" x14ac:dyDescent="0.35">
      <c r="D2" s="31" t="s">
        <v>440</v>
      </c>
      <c r="E2" s="27"/>
      <c r="F2" s="27"/>
      <c r="G2" s="27"/>
      <c r="H2" s="27"/>
      <c r="I2" s="27"/>
      <c r="J2" s="27"/>
      <c r="K2" s="27"/>
    </row>
    <row r="6" spans="2:11" ht="50.15" customHeight="1" x14ac:dyDescent="0.35">
      <c r="B6" s="20" t="s">
        <v>14</v>
      </c>
      <c r="C6" s="20" t="s">
        <v>432</v>
      </c>
      <c r="D6" s="20" t="s">
        <v>433</v>
      </c>
      <c r="E6" s="20" t="s">
        <v>434</v>
      </c>
      <c r="F6" s="20" t="s">
        <v>435</v>
      </c>
      <c r="G6" s="20" t="s">
        <v>436</v>
      </c>
      <c r="H6" s="20" t="s">
        <v>437</v>
      </c>
      <c r="I6" s="20" t="s">
        <v>438</v>
      </c>
      <c r="J6" s="20" t="s">
        <v>439</v>
      </c>
    </row>
    <row r="7" spans="2:11" x14ac:dyDescent="0.35">
      <c r="B7" s="18" t="s">
        <v>315</v>
      </c>
      <c r="C7" s="17">
        <v>0.31259426827916797</v>
      </c>
      <c r="D7" s="17">
        <v>0.259433604849093</v>
      </c>
      <c r="E7" s="17">
        <v>0.18635610352170501</v>
      </c>
      <c r="F7" s="17">
        <v>0.15565407293443201</v>
      </c>
      <c r="G7" s="17">
        <v>0.130006440627493</v>
      </c>
      <c r="H7" s="17">
        <v>0.130875999617239</v>
      </c>
      <c r="I7" s="17">
        <v>0.150545422767808</v>
      </c>
      <c r="J7" s="17">
        <v>0.13431303504669401</v>
      </c>
    </row>
    <row r="8" spans="2:11" x14ac:dyDescent="0.35">
      <c r="B8" s="18" t="s">
        <v>314</v>
      </c>
      <c r="C8" s="17">
        <v>0.30977012572436802</v>
      </c>
      <c r="D8" s="17">
        <v>0.32396506007312997</v>
      </c>
      <c r="E8" s="17">
        <v>0.359881525417929</v>
      </c>
      <c r="F8" s="17">
        <v>0.29927956593362298</v>
      </c>
      <c r="G8" s="17">
        <v>0.255708273921054</v>
      </c>
      <c r="H8" s="17">
        <v>0.25384012307986198</v>
      </c>
      <c r="I8" s="17">
        <v>0.28428480243100901</v>
      </c>
      <c r="J8" s="17">
        <v>0.24964047973512599</v>
      </c>
    </row>
    <row r="9" spans="2:11" x14ac:dyDescent="0.35">
      <c r="B9" s="18" t="s">
        <v>313</v>
      </c>
      <c r="C9" s="17">
        <v>0.24346203375557601</v>
      </c>
      <c r="D9" s="17">
        <v>0.27624759852951603</v>
      </c>
      <c r="E9" s="17">
        <v>0.26026436817725701</v>
      </c>
      <c r="F9" s="17">
        <v>0.34261212982397898</v>
      </c>
      <c r="G9" s="17">
        <v>0.37924899870698398</v>
      </c>
      <c r="H9" s="17">
        <v>0.348376768058481</v>
      </c>
      <c r="I9" s="17">
        <v>0.26376504181629101</v>
      </c>
      <c r="J9" s="17">
        <v>0.27521999852579099</v>
      </c>
    </row>
    <row r="10" spans="2:11" x14ac:dyDescent="0.35">
      <c r="B10" s="18" t="s">
        <v>312</v>
      </c>
      <c r="C10" s="17">
        <v>4.9295100120042498E-2</v>
      </c>
      <c r="D10" s="17">
        <v>5.9315454023668203E-2</v>
      </c>
      <c r="E10" s="17">
        <v>8.5234925167452597E-2</v>
      </c>
      <c r="F10" s="17">
        <v>9.9028870521938497E-2</v>
      </c>
      <c r="G10" s="17">
        <v>9.9424601311397395E-2</v>
      </c>
      <c r="H10" s="17">
        <v>0.121963067874249</v>
      </c>
      <c r="I10" s="17">
        <v>0.171948259216996</v>
      </c>
      <c r="J10" s="17">
        <v>0.18935615441796999</v>
      </c>
    </row>
    <row r="11" spans="2:11" x14ac:dyDescent="0.35">
      <c r="B11" s="18" t="s">
        <v>311</v>
      </c>
      <c r="C11" s="17">
        <v>3.8994997397951599E-2</v>
      </c>
      <c r="D11" s="17">
        <v>4.9590700732295899E-2</v>
      </c>
      <c r="E11" s="17">
        <v>4.44089508385253E-2</v>
      </c>
      <c r="F11" s="17">
        <v>5.8429461539942301E-2</v>
      </c>
      <c r="G11" s="17">
        <v>8.5016320012413105E-2</v>
      </c>
      <c r="H11" s="17">
        <v>0.101457128706108</v>
      </c>
      <c r="I11" s="17">
        <v>9.9542773481007402E-2</v>
      </c>
      <c r="J11" s="17">
        <v>0.110099394607874</v>
      </c>
    </row>
    <row r="12" spans="2:11" x14ac:dyDescent="0.35">
      <c r="B12" s="18" t="s">
        <v>114</v>
      </c>
      <c r="C12" s="17">
        <v>4.58834747228936E-2</v>
      </c>
      <c r="D12" s="17">
        <v>3.1447581792297501E-2</v>
      </c>
      <c r="E12" s="17">
        <v>6.3854126877131906E-2</v>
      </c>
      <c r="F12" s="17">
        <v>4.4995899246085401E-2</v>
      </c>
      <c r="G12" s="17">
        <v>5.05953654206589E-2</v>
      </c>
      <c r="H12" s="17">
        <v>4.3486912664062398E-2</v>
      </c>
      <c r="I12" s="17">
        <v>2.9913700286889201E-2</v>
      </c>
      <c r="J12" s="17">
        <v>4.1370937666544101E-2</v>
      </c>
    </row>
    <row r="13" spans="2:11" x14ac:dyDescent="0.35">
      <c r="B13" s="23" t="s">
        <v>317</v>
      </c>
      <c r="C13" s="21">
        <v>0.62236439400353605</v>
      </c>
      <c r="D13" s="21">
        <v>0.58339866492222203</v>
      </c>
      <c r="E13" s="21">
        <v>0.54623762893963401</v>
      </c>
      <c r="F13" s="21">
        <v>0.45493363886805499</v>
      </c>
      <c r="G13" s="21">
        <v>0.385714714548546</v>
      </c>
      <c r="H13" s="21">
        <v>0.38471612269709998</v>
      </c>
      <c r="I13" s="21">
        <v>0.43483022519881598</v>
      </c>
      <c r="J13" s="21">
        <v>0.38395351478181999</v>
      </c>
    </row>
    <row r="14" spans="2:11" x14ac:dyDescent="0.35">
      <c r="B14" s="23" t="s">
        <v>316</v>
      </c>
      <c r="C14" s="21">
        <v>8.8290097517994104E-2</v>
      </c>
      <c r="D14" s="21">
        <v>0.108906154755964</v>
      </c>
      <c r="E14" s="21">
        <v>0.12964387600597799</v>
      </c>
      <c r="F14" s="21">
        <v>0.15745833206188101</v>
      </c>
      <c r="G14" s="21">
        <v>0.18444092132381101</v>
      </c>
      <c r="H14" s="21">
        <v>0.223420196580356</v>
      </c>
      <c r="I14" s="21">
        <v>0.27149103269800301</v>
      </c>
      <c r="J14" s="21">
        <v>0.29945554902584498</v>
      </c>
    </row>
    <row r="15" spans="2:11" x14ac:dyDescent="0.35">
      <c r="B15" s="23" t="s">
        <v>318</v>
      </c>
      <c r="C15" s="22">
        <v>0.53407429648554205</v>
      </c>
      <c r="D15" s="22">
        <v>0.47449251016625799</v>
      </c>
      <c r="E15" s="22">
        <v>0.41659375293365603</v>
      </c>
      <c r="F15" s="22">
        <v>0.29747530680617501</v>
      </c>
      <c r="G15" s="22">
        <v>0.20127379322473599</v>
      </c>
      <c r="H15" s="22">
        <v>0.16129592611674401</v>
      </c>
      <c r="I15" s="22">
        <v>0.163339192500813</v>
      </c>
      <c r="J15" s="22">
        <v>8.4497965755975096E-2</v>
      </c>
    </row>
    <row r="16" spans="2:11" x14ac:dyDescent="0.35">
      <c r="B16" s="16"/>
      <c r="C16" s="16"/>
      <c r="D16" s="16"/>
      <c r="E16" s="16"/>
      <c r="F16" s="16"/>
      <c r="G16" s="16"/>
      <c r="H16" s="16"/>
      <c r="I16" s="16"/>
      <c r="J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H22"/>
  <sheetViews>
    <sheetView showGridLines="0" topLeftCell="A1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441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315</v>
      </c>
      <c r="C9" s="17">
        <v>0.130875999617239</v>
      </c>
      <c r="D9" s="17">
        <v>0.131320058590288</v>
      </c>
      <c r="E9" s="17">
        <v>0.12931782142918399</v>
      </c>
      <c r="F9" s="17"/>
      <c r="G9" s="17">
        <v>0.178838807944841</v>
      </c>
      <c r="H9" s="17">
        <v>0.15928687863600499</v>
      </c>
      <c r="I9" s="17">
        <v>0.179338682828663</v>
      </c>
      <c r="J9" s="17">
        <v>0.16227130126505299</v>
      </c>
      <c r="K9" s="17">
        <v>8.6268602393522006E-2</v>
      </c>
      <c r="L9" s="17">
        <v>5.2258481536053301E-2</v>
      </c>
      <c r="M9" s="17"/>
      <c r="N9" s="17">
        <v>0.13386051787456299</v>
      </c>
      <c r="O9" s="17">
        <v>0.13330168094804501</v>
      </c>
      <c r="P9" s="17">
        <v>0.12448530699520501</v>
      </c>
      <c r="Q9" s="17">
        <v>0.13387781618360201</v>
      </c>
      <c r="R9" s="17">
        <v>0.15681401281215299</v>
      </c>
      <c r="S9" s="17"/>
      <c r="T9" s="17">
        <v>0.136967015457263</v>
      </c>
      <c r="U9" s="17">
        <v>0.133657618477837</v>
      </c>
      <c r="V9" s="17">
        <v>0.122295137742544</v>
      </c>
      <c r="W9" s="17">
        <v>0.13780794354444301</v>
      </c>
      <c r="X9" s="17"/>
      <c r="Y9" s="17">
        <v>0.19717244703341</v>
      </c>
      <c r="Z9" s="17">
        <v>0.10350434068619201</v>
      </c>
      <c r="AA9" s="17">
        <v>0.17912726981545599</v>
      </c>
      <c r="AB9" s="17">
        <v>5.0058185090929401E-2</v>
      </c>
      <c r="AC9" s="17">
        <v>0.111193359008826</v>
      </c>
      <c r="AD9" s="17">
        <v>9.0215413339885697E-2</v>
      </c>
      <c r="AE9" s="17"/>
      <c r="AF9" s="17">
        <v>0.126631481999604</v>
      </c>
      <c r="AG9" s="17">
        <v>0.13843260637252899</v>
      </c>
      <c r="AH9" s="17"/>
      <c r="AI9" s="17">
        <v>0.105428372009327</v>
      </c>
      <c r="AJ9" s="17">
        <v>0.14396414823342699</v>
      </c>
      <c r="AK9" s="17">
        <v>0.109084301815787</v>
      </c>
      <c r="AL9" s="17">
        <v>0.117211960184242</v>
      </c>
      <c r="AM9" s="17">
        <v>0.133624879805879</v>
      </c>
      <c r="AN9" s="17">
        <v>0.165209559119365</v>
      </c>
      <c r="AO9" s="17">
        <v>0.149980110474916</v>
      </c>
      <c r="AP9" s="17"/>
      <c r="AQ9" s="17">
        <v>0.15405387006104199</v>
      </c>
      <c r="AR9" s="17">
        <v>0.116980434614983</v>
      </c>
      <c r="AS9" s="17"/>
      <c r="AT9" s="17">
        <v>0.15019192454699701</v>
      </c>
      <c r="AU9" s="17">
        <v>0.106410504332349</v>
      </c>
      <c r="AV9" s="17">
        <v>0.15721339694011399</v>
      </c>
      <c r="AW9" s="17"/>
      <c r="AX9" s="17">
        <v>0.143722422526599</v>
      </c>
      <c r="AY9" s="17">
        <v>0.12623560504304501</v>
      </c>
      <c r="AZ9" s="17"/>
      <c r="BA9" s="17">
        <v>0.25238912357018001</v>
      </c>
      <c r="BB9" s="17">
        <v>0.13079414296679301</v>
      </c>
      <c r="BC9" s="17">
        <v>0.12959021877124999</v>
      </c>
      <c r="BD9" s="17">
        <v>0.28243771274742402</v>
      </c>
      <c r="BE9" s="17">
        <v>4.1882283000648002E-2</v>
      </c>
      <c r="BF9" s="17"/>
      <c r="BG9" s="17">
        <v>0.15915994478590501</v>
      </c>
      <c r="BH9" s="17">
        <v>0.10281069761099799</v>
      </c>
    </row>
    <row r="10" spans="2:60" x14ac:dyDescent="0.35">
      <c r="B10" s="18" t="s">
        <v>314</v>
      </c>
      <c r="C10" s="17">
        <v>0.25384012307986198</v>
      </c>
      <c r="D10" s="17">
        <v>0.28182341214347201</v>
      </c>
      <c r="E10" s="17">
        <v>0.22638118647699701</v>
      </c>
      <c r="F10" s="17"/>
      <c r="G10" s="17">
        <v>0.29454548732168101</v>
      </c>
      <c r="H10" s="17">
        <v>0.29923378585815702</v>
      </c>
      <c r="I10" s="17">
        <v>0.26568719994797602</v>
      </c>
      <c r="J10" s="17">
        <v>0.21133814759165401</v>
      </c>
      <c r="K10" s="17">
        <v>0.200438802820467</v>
      </c>
      <c r="L10" s="17">
        <v>0.25648682540137702</v>
      </c>
      <c r="M10" s="17"/>
      <c r="N10" s="17">
        <v>0.218535123770181</v>
      </c>
      <c r="O10" s="17">
        <v>0.24467833224159199</v>
      </c>
      <c r="P10" s="17">
        <v>0.263179033872738</v>
      </c>
      <c r="Q10" s="17">
        <v>0.28750131952183799</v>
      </c>
      <c r="R10" s="17">
        <v>0.30607649836357798</v>
      </c>
      <c r="S10" s="17"/>
      <c r="T10" s="17">
        <v>0.25754604631604699</v>
      </c>
      <c r="U10" s="17">
        <v>0.231158381550118</v>
      </c>
      <c r="V10" s="17">
        <v>0.25518406303709501</v>
      </c>
      <c r="W10" s="17">
        <v>0.26878469328044802</v>
      </c>
      <c r="X10" s="17"/>
      <c r="Y10" s="17">
        <v>0.27597980941808797</v>
      </c>
      <c r="Z10" s="17">
        <v>0.26046825539898499</v>
      </c>
      <c r="AA10" s="17">
        <v>0.24134513096617799</v>
      </c>
      <c r="AB10" s="17">
        <v>0.19124739647213199</v>
      </c>
      <c r="AC10" s="17">
        <v>0.35220318317473598</v>
      </c>
      <c r="AD10" s="17">
        <v>0.215041230254927</v>
      </c>
      <c r="AE10" s="17"/>
      <c r="AF10" s="17">
        <v>0.24593909147739701</v>
      </c>
      <c r="AG10" s="17">
        <v>0.26506179278078401</v>
      </c>
      <c r="AH10" s="17"/>
      <c r="AI10" s="17">
        <v>0.229651451240062</v>
      </c>
      <c r="AJ10" s="17">
        <v>0.245468202493837</v>
      </c>
      <c r="AK10" s="17">
        <v>0.23466271733893701</v>
      </c>
      <c r="AL10" s="17">
        <v>0.208095722334213</v>
      </c>
      <c r="AM10" s="17">
        <v>0.26720904482491897</v>
      </c>
      <c r="AN10" s="17">
        <v>0.32778754629347101</v>
      </c>
      <c r="AO10" s="17">
        <v>0.340634701019634</v>
      </c>
      <c r="AP10" s="17"/>
      <c r="AQ10" s="17">
        <v>0.300744870374972</v>
      </c>
      <c r="AR10" s="17">
        <v>0.21270909797441501</v>
      </c>
      <c r="AS10" s="17"/>
      <c r="AT10" s="17">
        <v>0.36930212346422597</v>
      </c>
      <c r="AU10" s="17">
        <v>0.22807340594966799</v>
      </c>
      <c r="AV10" s="17">
        <v>0.223179591748696</v>
      </c>
      <c r="AW10" s="17"/>
      <c r="AX10" s="17">
        <v>0.23783358456836001</v>
      </c>
      <c r="AY10" s="17">
        <v>0.259622016995736</v>
      </c>
      <c r="AZ10" s="17"/>
      <c r="BA10" s="17">
        <v>0.231760672086082</v>
      </c>
      <c r="BB10" s="17">
        <v>0.315446821373496</v>
      </c>
      <c r="BC10" s="17">
        <v>0.28694383061022499</v>
      </c>
      <c r="BD10" s="17">
        <v>0.20990132194821201</v>
      </c>
      <c r="BE10" s="17">
        <v>9.2824813199738607E-2</v>
      </c>
      <c r="BF10" s="17"/>
      <c r="BG10" s="17">
        <v>0.29592443061433898</v>
      </c>
      <c r="BH10" s="17">
        <v>0.122478211893205</v>
      </c>
    </row>
    <row r="11" spans="2:60" x14ac:dyDescent="0.35">
      <c r="B11" s="18" t="s">
        <v>313</v>
      </c>
      <c r="C11" s="17">
        <v>0.348376768058481</v>
      </c>
      <c r="D11" s="17">
        <v>0.33817325439692703</v>
      </c>
      <c r="E11" s="17">
        <v>0.36224886560355002</v>
      </c>
      <c r="F11" s="17"/>
      <c r="G11" s="17">
        <v>0.243610679144947</v>
      </c>
      <c r="H11" s="17">
        <v>0.31789629533188801</v>
      </c>
      <c r="I11" s="17">
        <v>0.33058286046132901</v>
      </c>
      <c r="J11" s="17">
        <v>0.37174082799621699</v>
      </c>
      <c r="K11" s="17">
        <v>0.36423181438541502</v>
      </c>
      <c r="L11" s="17">
        <v>0.41868711249563101</v>
      </c>
      <c r="M11" s="17"/>
      <c r="N11" s="17">
        <v>0.37169512948066802</v>
      </c>
      <c r="O11" s="17">
        <v>0.33977058512207298</v>
      </c>
      <c r="P11" s="17">
        <v>0.37183479428833299</v>
      </c>
      <c r="Q11" s="17">
        <v>0.33382350847094699</v>
      </c>
      <c r="R11" s="17">
        <v>0.253753763741701</v>
      </c>
      <c r="S11" s="17"/>
      <c r="T11" s="17">
        <v>0.36284692348514602</v>
      </c>
      <c r="U11" s="17">
        <v>0.364559665338751</v>
      </c>
      <c r="V11" s="17">
        <v>0.34970987846000201</v>
      </c>
      <c r="W11" s="17">
        <v>0.32191238188904597</v>
      </c>
      <c r="X11" s="17"/>
      <c r="Y11" s="17">
        <v>0.30083010997021398</v>
      </c>
      <c r="Z11" s="17">
        <v>0.35796853505595899</v>
      </c>
      <c r="AA11" s="17">
        <v>0.27684000040638201</v>
      </c>
      <c r="AB11" s="17">
        <v>0.40658722839384398</v>
      </c>
      <c r="AC11" s="17">
        <v>0.26239866402221601</v>
      </c>
      <c r="AD11" s="17">
        <v>0.43285481846204199</v>
      </c>
      <c r="AE11" s="17"/>
      <c r="AF11" s="17">
        <v>0.36398808084805701</v>
      </c>
      <c r="AG11" s="17">
        <v>0.325724001746513</v>
      </c>
      <c r="AH11" s="17"/>
      <c r="AI11" s="17">
        <v>0.356231628909702</v>
      </c>
      <c r="AJ11" s="17">
        <v>0.33269338827549899</v>
      </c>
      <c r="AK11" s="17">
        <v>0.37244459572953398</v>
      </c>
      <c r="AL11" s="17">
        <v>0.41003471974454703</v>
      </c>
      <c r="AM11" s="17">
        <v>0.33432616521192399</v>
      </c>
      <c r="AN11" s="17">
        <v>0.31908927078557198</v>
      </c>
      <c r="AO11" s="17">
        <v>0.27154156783241301</v>
      </c>
      <c r="AP11" s="17"/>
      <c r="AQ11" s="17">
        <v>0.325390254544762</v>
      </c>
      <c r="AR11" s="17">
        <v>0.35997231992189999</v>
      </c>
      <c r="AS11" s="17"/>
      <c r="AT11" s="17">
        <v>0.30435827596194398</v>
      </c>
      <c r="AU11" s="17">
        <v>0.38864407592817601</v>
      </c>
      <c r="AV11" s="17">
        <v>0.32934523655237402</v>
      </c>
      <c r="AW11" s="17"/>
      <c r="AX11" s="17">
        <v>0.36009780403196101</v>
      </c>
      <c r="AY11" s="17">
        <v>0.34414288660221798</v>
      </c>
      <c r="AZ11" s="17"/>
      <c r="BA11" s="17">
        <v>0.28514972191557297</v>
      </c>
      <c r="BB11" s="17">
        <v>0.34050802423863902</v>
      </c>
      <c r="BC11" s="17">
        <v>0.36155395739706497</v>
      </c>
      <c r="BD11" s="17">
        <v>0.26343769554052998</v>
      </c>
      <c r="BE11" s="17">
        <v>0.41068356446693999</v>
      </c>
      <c r="BF11" s="17"/>
      <c r="BG11" s="17">
        <v>0.32759398268078499</v>
      </c>
      <c r="BH11" s="17">
        <v>0.37338880308469402</v>
      </c>
    </row>
    <row r="12" spans="2:60" x14ac:dyDescent="0.35">
      <c r="B12" s="18" t="s">
        <v>312</v>
      </c>
      <c r="C12" s="17">
        <v>0.121963067874249</v>
      </c>
      <c r="D12" s="17">
        <v>0.116856361835251</v>
      </c>
      <c r="E12" s="17">
        <v>0.12670561526504301</v>
      </c>
      <c r="F12" s="17"/>
      <c r="G12" s="17">
        <v>0.103939904063319</v>
      </c>
      <c r="H12" s="17">
        <v>0.104027771342371</v>
      </c>
      <c r="I12" s="17">
        <v>9.3285274852822703E-2</v>
      </c>
      <c r="J12" s="17">
        <v>0.10852392550347401</v>
      </c>
      <c r="K12" s="17">
        <v>0.17464926044177101</v>
      </c>
      <c r="L12" s="17">
        <v>0.13887103639387099</v>
      </c>
      <c r="M12" s="17"/>
      <c r="N12" s="17">
        <v>0.101723973823884</v>
      </c>
      <c r="O12" s="17">
        <v>0.117652208529018</v>
      </c>
      <c r="P12" s="17">
        <v>0.123508928372772</v>
      </c>
      <c r="Q12" s="17">
        <v>0.14859237605489101</v>
      </c>
      <c r="R12" s="17">
        <v>0.14096537233610401</v>
      </c>
      <c r="S12" s="17"/>
      <c r="T12" s="17">
        <v>0.117433063127192</v>
      </c>
      <c r="U12" s="17">
        <v>0.13375981379899099</v>
      </c>
      <c r="V12" s="17">
        <v>0.125821987851714</v>
      </c>
      <c r="W12" s="17">
        <v>0.10877474878773701</v>
      </c>
      <c r="X12" s="17"/>
      <c r="Y12" s="17">
        <v>0.10143474203915601</v>
      </c>
      <c r="Z12" s="17">
        <v>0.13249261850250499</v>
      </c>
      <c r="AA12" s="17">
        <v>0.10820915935542</v>
      </c>
      <c r="AB12" s="17">
        <v>0.171477634593175</v>
      </c>
      <c r="AC12" s="17">
        <v>0.104058142803618</v>
      </c>
      <c r="AD12" s="17">
        <v>0.108904819153787</v>
      </c>
      <c r="AE12" s="17"/>
      <c r="AF12" s="17">
        <v>0.12875483097907101</v>
      </c>
      <c r="AG12" s="17">
        <v>0.114666708795439</v>
      </c>
      <c r="AH12" s="17"/>
      <c r="AI12" s="17">
        <v>0.10344834839867301</v>
      </c>
      <c r="AJ12" s="17">
        <v>0.104222382556972</v>
      </c>
      <c r="AK12" s="17">
        <v>0.124582673443554</v>
      </c>
      <c r="AL12" s="17">
        <v>0.137096755274143</v>
      </c>
      <c r="AM12" s="17">
        <v>0.140466655147893</v>
      </c>
      <c r="AN12" s="17">
        <v>0.11242931552571001</v>
      </c>
      <c r="AO12" s="17">
        <v>0.110553115071631</v>
      </c>
      <c r="AP12" s="17"/>
      <c r="AQ12" s="17">
        <v>0.110182642796569</v>
      </c>
      <c r="AR12" s="17">
        <v>0.14069494857047199</v>
      </c>
      <c r="AS12" s="17"/>
      <c r="AT12" s="17">
        <v>0.100711718586826</v>
      </c>
      <c r="AU12" s="17">
        <v>0.11882331103072701</v>
      </c>
      <c r="AV12" s="17">
        <v>0.14198325217536401</v>
      </c>
      <c r="AW12" s="17"/>
      <c r="AX12" s="17">
        <v>0.123361812281234</v>
      </c>
      <c r="AY12" s="17">
        <v>0.121457812364396</v>
      </c>
      <c r="AZ12" s="17"/>
      <c r="BA12" s="17">
        <v>0.12508155697322201</v>
      </c>
      <c r="BB12" s="17">
        <v>9.5763890633040596E-2</v>
      </c>
      <c r="BC12" s="17">
        <v>0.12494716727572799</v>
      </c>
      <c r="BD12" s="17">
        <v>0.13800032016458599</v>
      </c>
      <c r="BE12" s="17">
        <v>0.16546584267744599</v>
      </c>
      <c r="BF12" s="17"/>
      <c r="BG12" s="17">
        <v>0.10260314591379099</v>
      </c>
      <c r="BH12" s="17">
        <v>0.15850931400995799</v>
      </c>
    </row>
    <row r="13" spans="2:60" x14ac:dyDescent="0.35">
      <c r="B13" s="18" t="s">
        <v>311</v>
      </c>
      <c r="C13" s="17">
        <v>0.101457128706108</v>
      </c>
      <c r="D13" s="17">
        <v>0.10183961825468001</v>
      </c>
      <c r="E13" s="17">
        <v>0.102676119823517</v>
      </c>
      <c r="F13" s="17"/>
      <c r="G13" s="17">
        <v>8.4169498575310003E-2</v>
      </c>
      <c r="H13" s="17">
        <v>7.9156319890951399E-2</v>
      </c>
      <c r="I13" s="17">
        <v>0.103705428125072</v>
      </c>
      <c r="J13" s="17">
        <v>0.10738499089156101</v>
      </c>
      <c r="K13" s="17">
        <v>0.14435695675611801</v>
      </c>
      <c r="L13" s="17">
        <v>9.0415097252062898E-2</v>
      </c>
      <c r="M13" s="17"/>
      <c r="N13" s="17">
        <v>0.117538796032765</v>
      </c>
      <c r="O13" s="17">
        <v>0.10651751452869</v>
      </c>
      <c r="P13" s="17">
        <v>8.5463858702457193E-2</v>
      </c>
      <c r="Q13" s="17">
        <v>8.0936284678919196E-2</v>
      </c>
      <c r="R13" s="17">
        <v>0.126498299990084</v>
      </c>
      <c r="S13" s="17"/>
      <c r="T13" s="17">
        <v>9.1788334559951598E-2</v>
      </c>
      <c r="U13" s="17">
        <v>8.9641522211795804E-2</v>
      </c>
      <c r="V13" s="17">
        <v>0.10217371583115099</v>
      </c>
      <c r="W13" s="17">
        <v>0.11745029449745301</v>
      </c>
      <c r="X13" s="17"/>
      <c r="Y13" s="17">
        <v>7.9295830184904506E-2</v>
      </c>
      <c r="Z13" s="17">
        <v>0.10580024256989499</v>
      </c>
      <c r="AA13" s="17">
        <v>0.13895332426916501</v>
      </c>
      <c r="AB13" s="17">
        <v>0.139922041019342</v>
      </c>
      <c r="AC13" s="17">
        <v>0.11686973659259101</v>
      </c>
      <c r="AD13" s="17">
        <v>0.104085685299642</v>
      </c>
      <c r="AE13" s="17"/>
      <c r="AF13" s="17">
        <v>9.6749787962709E-2</v>
      </c>
      <c r="AG13" s="17">
        <v>0.107870329799412</v>
      </c>
      <c r="AH13" s="17"/>
      <c r="AI13" s="17">
        <v>0.101940598218194</v>
      </c>
      <c r="AJ13" s="17">
        <v>0.120402516319549</v>
      </c>
      <c r="AK13" s="17">
        <v>0.104389798202079</v>
      </c>
      <c r="AL13" s="17">
        <v>9.2853769526002203E-2</v>
      </c>
      <c r="AM13" s="17">
        <v>0.10275001981743601</v>
      </c>
      <c r="AN13" s="17">
        <v>5.5968860371367203E-2</v>
      </c>
      <c r="AO13" s="17">
        <v>8.6906748528174496E-2</v>
      </c>
      <c r="AP13" s="17"/>
      <c r="AQ13" s="17">
        <v>6.6264503047229098E-2</v>
      </c>
      <c r="AR13" s="17">
        <v>0.144415713570307</v>
      </c>
      <c r="AS13" s="17"/>
      <c r="AT13" s="17">
        <v>4.1924450854637703E-2</v>
      </c>
      <c r="AU13" s="17">
        <v>0.110970172826655</v>
      </c>
      <c r="AV13" s="17">
        <v>0.132668551834521</v>
      </c>
      <c r="AW13" s="17"/>
      <c r="AX13" s="17">
        <v>8.6302492874675396E-2</v>
      </c>
      <c r="AY13" s="17">
        <v>0.106931297693243</v>
      </c>
      <c r="AZ13" s="17"/>
      <c r="BA13" s="17">
        <v>8.9211665088855002E-2</v>
      </c>
      <c r="BB13" s="17">
        <v>7.8046109111533299E-2</v>
      </c>
      <c r="BC13" s="17">
        <v>7.35552616946515E-2</v>
      </c>
      <c r="BD13" s="17">
        <v>8.8732125684359606E-2</v>
      </c>
      <c r="BE13" s="17">
        <v>0.26249743792219499</v>
      </c>
      <c r="BF13" s="17"/>
      <c r="BG13" s="17">
        <v>8.0650821464635897E-2</v>
      </c>
      <c r="BH13" s="17">
        <v>0.21848577291813101</v>
      </c>
    </row>
    <row r="14" spans="2:60" x14ac:dyDescent="0.35">
      <c r="B14" s="18" t="s">
        <v>114</v>
      </c>
      <c r="C14" s="17">
        <v>4.3486912664062398E-2</v>
      </c>
      <c r="D14" s="17">
        <v>2.99872947793824E-2</v>
      </c>
      <c r="E14" s="17">
        <v>5.2670391401709801E-2</v>
      </c>
      <c r="F14" s="17"/>
      <c r="G14" s="17">
        <v>9.4895622949901906E-2</v>
      </c>
      <c r="H14" s="17">
        <v>4.03989489406281E-2</v>
      </c>
      <c r="I14" s="17">
        <v>2.7400553784137201E-2</v>
      </c>
      <c r="J14" s="17">
        <v>3.8740806752040897E-2</v>
      </c>
      <c r="K14" s="17">
        <v>3.00545632027076E-2</v>
      </c>
      <c r="L14" s="17">
        <v>4.32814469210046E-2</v>
      </c>
      <c r="M14" s="17"/>
      <c r="N14" s="17">
        <v>5.6646459017939202E-2</v>
      </c>
      <c r="O14" s="17">
        <v>5.8079678630582603E-2</v>
      </c>
      <c r="P14" s="17">
        <v>3.1528077768494298E-2</v>
      </c>
      <c r="Q14" s="17">
        <v>1.5268695089802199E-2</v>
      </c>
      <c r="R14" s="17">
        <v>1.58920527563805E-2</v>
      </c>
      <c r="S14" s="17"/>
      <c r="T14" s="17">
        <v>3.3418617054400503E-2</v>
      </c>
      <c r="U14" s="17">
        <v>4.7222998622506202E-2</v>
      </c>
      <c r="V14" s="17">
        <v>4.4815217077494002E-2</v>
      </c>
      <c r="W14" s="17">
        <v>4.5269938000873401E-2</v>
      </c>
      <c r="X14" s="17"/>
      <c r="Y14" s="17">
        <v>4.5287061354228102E-2</v>
      </c>
      <c r="Z14" s="17">
        <v>3.9766007786464802E-2</v>
      </c>
      <c r="AA14" s="17">
        <v>5.5525115187398499E-2</v>
      </c>
      <c r="AB14" s="17">
        <v>4.0707514430576699E-2</v>
      </c>
      <c r="AC14" s="17">
        <v>5.3276914398014498E-2</v>
      </c>
      <c r="AD14" s="17">
        <v>4.8898033489715699E-2</v>
      </c>
      <c r="AE14" s="17"/>
      <c r="AF14" s="17">
        <v>3.7936726733162701E-2</v>
      </c>
      <c r="AG14" s="17">
        <v>4.82445605053229E-2</v>
      </c>
      <c r="AH14" s="17"/>
      <c r="AI14" s="17">
        <v>0.103299601224041</v>
      </c>
      <c r="AJ14" s="17">
        <v>5.32493621207158E-2</v>
      </c>
      <c r="AK14" s="17">
        <v>5.4835913470107897E-2</v>
      </c>
      <c r="AL14" s="17">
        <v>3.4707072936851699E-2</v>
      </c>
      <c r="AM14" s="17">
        <v>2.1623235191949201E-2</v>
      </c>
      <c r="AN14" s="17">
        <v>1.9515447904513799E-2</v>
      </c>
      <c r="AO14" s="17">
        <v>4.0383757073232003E-2</v>
      </c>
      <c r="AP14" s="17"/>
      <c r="AQ14" s="17">
        <v>4.3363859175425498E-2</v>
      </c>
      <c r="AR14" s="17">
        <v>2.5227485347922601E-2</v>
      </c>
      <c r="AS14" s="17"/>
      <c r="AT14" s="17">
        <v>3.3511506585369E-2</v>
      </c>
      <c r="AU14" s="17">
        <v>4.7078529932424097E-2</v>
      </c>
      <c r="AV14" s="17">
        <v>1.5609970748930699E-2</v>
      </c>
      <c r="AW14" s="17"/>
      <c r="AX14" s="17">
        <v>4.8681883717170298E-2</v>
      </c>
      <c r="AY14" s="17">
        <v>4.1610381301361701E-2</v>
      </c>
      <c r="AZ14" s="17"/>
      <c r="BA14" s="17">
        <v>1.64072603660885E-2</v>
      </c>
      <c r="BB14" s="17">
        <v>3.9441011676498799E-2</v>
      </c>
      <c r="BC14" s="17">
        <v>2.3409564251080199E-2</v>
      </c>
      <c r="BD14" s="17">
        <v>1.7490823914888098E-2</v>
      </c>
      <c r="BE14" s="17">
        <v>2.6646058733031101E-2</v>
      </c>
      <c r="BF14" s="17"/>
      <c r="BG14" s="17">
        <v>3.4067674540544497E-2</v>
      </c>
      <c r="BH14" s="17">
        <v>2.4327200483013098E-2</v>
      </c>
    </row>
    <row r="15" spans="2:60" x14ac:dyDescent="0.35">
      <c r="B15" s="18" t="s">
        <v>317</v>
      </c>
      <c r="C15" s="21">
        <v>0.38471612269709998</v>
      </c>
      <c r="D15" s="21">
        <v>0.41314347073376001</v>
      </c>
      <c r="E15" s="21">
        <v>0.35569900790618098</v>
      </c>
      <c r="F15" s="21"/>
      <c r="G15" s="21">
        <v>0.47338429526652198</v>
      </c>
      <c r="H15" s="21">
        <v>0.45852066449416201</v>
      </c>
      <c r="I15" s="21">
        <v>0.44502588277663901</v>
      </c>
      <c r="J15" s="21">
        <v>0.37360944885670699</v>
      </c>
      <c r="K15" s="21">
        <v>0.28670740521398902</v>
      </c>
      <c r="L15" s="21">
        <v>0.30874530693743002</v>
      </c>
      <c r="M15" s="21"/>
      <c r="N15" s="21">
        <v>0.35239564164474402</v>
      </c>
      <c r="O15" s="21">
        <v>0.37798001318963698</v>
      </c>
      <c r="P15" s="21">
        <v>0.38766434086794299</v>
      </c>
      <c r="Q15" s="21">
        <v>0.42137913570544</v>
      </c>
      <c r="R15" s="21">
        <v>0.46289051117573099</v>
      </c>
      <c r="S15" s="21"/>
      <c r="T15" s="21">
        <v>0.39451306177331003</v>
      </c>
      <c r="U15" s="21">
        <v>0.364816000027956</v>
      </c>
      <c r="V15" s="21">
        <v>0.37747920077963898</v>
      </c>
      <c r="W15" s="21">
        <v>0.406592636824891</v>
      </c>
      <c r="X15" s="21"/>
      <c r="Y15" s="21">
        <v>0.473152256451498</v>
      </c>
      <c r="Z15" s="21">
        <v>0.36397259608517701</v>
      </c>
      <c r="AA15" s="21">
        <v>0.420472400781634</v>
      </c>
      <c r="AB15" s="21">
        <v>0.241305581563062</v>
      </c>
      <c r="AC15" s="21">
        <v>0.46339654218356202</v>
      </c>
      <c r="AD15" s="21">
        <v>0.30525664359481303</v>
      </c>
      <c r="AE15" s="21"/>
      <c r="AF15" s="21">
        <v>0.37257057347700101</v>
      </c>
      <c r="AG15" s="21">
        <v>0.40349439915331398</v>
      </c>
      <c r="AH15" s="21"/>
      <c r="AI15" s="21">
        <v>0.33507982324938901</v>
      </c>
      <c r="AJ15" s="21">
        <v>0.38943235072726401</v>
      </c>
      <c r="AK15" s="21">
        <v>0.343747019154724</v>
      </c>
      <c r="AL15" s="21">
        <v>0.32530768251845499</v>
      </c>
      <c r="AM15" s="21">
        <v>0.40083392463079898</v>
      </c>
      <c r="AN15" s="21">
        <v>0.49299710541283598</v>
      </c>
      <c r="AO15" s="21">
        <v>0.49061481149455</v>
      </c>
      <c r="AP15" s="21"/>
      <c r="AQ15" s="21">
        <v>0.45479874043601398</v>
      </c>
      <c r="AR15" s="21">
        <v>0.32968953258939798</v>
      </c>
      <c r="AS15" s="21"/>
      <c r="AT15" s="21">
        <v>0.51949404801122301</v>
      </c>
      <c r="AU15" s="21">
        <v>0.33448391028201802</v>
      </c>
      <c r="AV15" s="21">
        <v>0.38039298868881</v>
      </c>
      <c r="AW15" s="21"/>
      <c r="AX15" s="21">
        <v>0.38155600709496001</v>
      </c>
      <c r="AY15" s="21">
        <v>0.38585762203878199</v>
      </c>
      <c r="AZ15" s="21"/>
      <c r="BA15" s="21">
        <v>0.48414979565626198</v>
      </c>
      <c r="BB15" s="21">
        <v>0.44624096434028898</v>
      </c>
      <c r="BC15" s="21">
        <v>0.41653404938147498</v>
      </c>
      <c r="BD15" s="21">
        <v>0.492339034695636</v>
      </c>
      <c r="BE15" s="21">
        <v>0.13470709620038701</v>
      </c>
      <c r="BF15" s="21"/>
      <c r="BG15" s="21">
        <v>0.45508437540024399</v>
      </c>
      <c r="BH15" s="21">
        <v>0.22528890950420399</v>
      </c>
    </row>
    <row r="16" spans="2:60" x14ac:dyDescent="0.35">
      <c r="B16" s="18" t="s">
        <v>316</v>
      </c>
      <c r="C16" s="21">
        <v>0.223420196580356</v>
      </c>
      <c r="D16" s="21">
        <v>0.21869598008993099</v>
      </c>
      <c r="E16" s="21">
        <v>0.229381735088559</v>
      </c>
      <c r="F16" s="21"/>
      <c r="G16" s="21">
        <v>0.18810940263862899</v>
      </c>
      <c r="H16" s="21">
        <v>0.18318409123332299</v>
      </c>
      <c r="I16" s="21">
        <v>0.196990702977895</v>
      </c>
      <c r="J16" s="21">
        <v>0.21590891639503501</v>
      </c>
      <c r="K16" s="21">
        <v>0.31900621719788802</v>
      </c>
      <c r="L16" s="21">
        <v>0.229286133645934</v>
      </c>
      <c r="M16" s="21"/>
      <c r="N16" s="21">
        <v>0.219262769856648</v>
      </c>
      <c r="O16" s="21">
        <v>0.22416972305770699</v>
      </c>
      <c r="P16" s="21">
        <v>0.20897278707523001</v>
      </c>
      <c r="Q16" s="21">
        <v>0.22952866073381001</v>
      </c>
      <c r="R16" s="21">
        <v>0.26746367232618801</v>
      </c>
      <c r="S16" s="21"/>
      <c r="T16" s="21">
        <v>0.20922139768714401</v>
      </c>
      <c r="U16" s="21">
        <v>0.22340133601078699</v>
      </c>
      <c r="V16" s="21">
        <v>0.22799570368286501</v>
      </c>
      <c r="W16" s="21">
        <v>0.22622504328519</v>
      </c>
      <c r="X16" s="21"/>
      <c r="Y16" s="21">
        <v>0.18073057222406</v>
      </c>
      <c r="Z16" s="21">
        <v>0.238292861072399</v>
      </c>
      <c r="AA16" s="21">
        <v>0.24716248362458501</v>
      </c>
      <c r="AB16" s="21">
        <v>0.31139967561251802</v>
      </c>
      <c r="AC16" s="21">
        <v>0.220927879396208</v>
      </c>
      <c r="AD16" s="21">
        <v>0.21299050445343001</v>
      </c>
      <c r="AE16" s="21"/>
      <c r="AF16" s="21">
        <v>0.22550461894178001</v>
      </c>
      <c r="AG16" s="21">
        <v>0.22253703859485099</v>
      </c>
      <c r="AH16" s="21"/>
      <c r="AI16" s="21">
        <v>0.20538894661686799</v>
      </c>
      <c r="AJ16" s="21">
        <v>0.22462489887652101</v>
      </c>
      <c r="AK16" s="21">
        <v>0.228972471645634</v>
      </c>
      <c r="AL16" s="21">
        <v>0.229950524800145</v>
      </c>
      <c r="AM16" s="21">
        <v>0.243216674965329</v>
      </c>
      <c r="AN16" s="21">
        <v>0.16839817589707801</v>
      </c>
      <c r="AO16" s="21">
        <v>0.197459863599805</v>
      </c>
      <c r="AP16" s="21"/>
      <c r="AQ16" s="21">
        <v>0.176447145843799</v>
      </c>
      <c r="AR16" s="21">
        <v>0.28511066214077901</v>
      </c>
      <c r="AS16" s="21"/>
      <c r="AT16" s="21">
        <v>0.14263616944146301</v>
      </c>
      <c r="AU16" s="21">
        <v>0.22979348385738199</v>
      </c>
      <c r="AV16" s="21">
        <v>0.27465180400988598</v>
      </c>
      <c r="AW16" s="21"/>
      <c r="AX16" s="21">
        <v>0.209664305155909</v>
      </c>
      <c r="AY16" s="21">
        <v>0.22838911005763901</v>
      </c>
      <c r="AZ16" s="21"/>
      <c r="BA16" s="21">
        <v>0.21429322206207699</v>
      </c>
      <c r="BB16" s="21">
        <v>0.17380999974457401</v>
      </c>
      <c r="BC16" s="21">
        <v>0.19850242897038001</v>
      </c>
      <c r="BD16" s="21">
        <v>0.226732445848946</v>
      </c>
      <c r="BE16" s="21">
        <v>0.427963280599642</v>
      </c>
      <c r="BF16" s="21"/>
      <c r="BG16" s="21">
        <v>0.183253967378427</v>
      </c>
      <c r="BH16" s="21">
        <v>0.37699508692808897</v>
      </c>
    </row>
    <row r="17" spans="2:60" x14ac:dyDescent="0.35">
      <c r="B17" s="18" t="s">
        <v>318</v>
      </c>
      <c r="C17" s="22">
        <v>0.16129592611674401</v>
      </c>
      <c r="D17" s="22">
        <v>0.19444749064382899</v>
      </c>
      <c r="E17" s="22">
        <v>0.12631727281762201</v>
      </c>
      <c r="F17" s="22"/>
      <c r="G17" s="22">
        <v>0.28527489262789402</v>
      </c>
      <c r="H17" s="22">
        <v>0.27533657326083899</v>
      </c>
      <c r="I17" s="22">
        <v>0.24803517979874401</v>
      </c>
      <c r="J17" s="22">
        <v>0.15770053246167201</v>
      </c>
      <c r="K17" s="22">
        <v>-3.2298811983899701E-2</v>
      </c>
      <c r="L17" s="22">
        <v>7.9459173291496002E-2</v>
      </c>
      <c r="M17" s="22"/>
      <c r="N17" s="22">
        <v>0.13313287178809599</v>
      </c>
      <c r="O17" s="22">
        <v>0.15381029013193001</v>
      </c>
      <c r="P17" s="22">
        <v>0.17869155379271301</v>
      </c>
      <c r="Q17" s="22">
        <v>0.19185047497162999</v>
      </c>
      <c r="R17" s="22">
        <v>0.19542683884954301</v>
      </c>
      <c r="S17" s="22"/>
      <c r="T17" s="22">
        <v>0.18529166408616701</v>
      </c>
      <c r="U17" s="22">
        <v>0.14141466401716901</v>
      </c>
      <c r="V17" s="22">
        <v>0.149483497096774</v>
      </c>
      <c r="W17" s="22">
        <v>0.180367593539702</v>
      </c>
      <c r="X17" s="22"/>
      <c r="Y17" s="22">
        <v>0.29242168422743797</v>
      </c>
      <c r="Z17" s="22">
        <v>0.12567973501277799</v>
      </c>
      <c r="AA17" s="22">
        <v>0.17330991715704899</v>
      </c>
      <c r="AB17" s="22">
        <v>-7.0094094049455699E-2</v>
      </c>
      <c r="AC17" s="22">
        <v>0.24246866278735299</v>
      </c>
      <c r="AD17" s="22">
        <v>9.2266139141383402E-2</v>
      </c>
      <c r="AE17" s="22"/>
      <c r="AF17" s="22">
        <v>0.14706595453522101</v>
      </c>
      <c r="AG17" s="22">
        <v>0.18095736055846301</v>
      </c>
      <c r="AH17" s="22"/>
      <c r="AI17" s="22">
        <v>0.12969087663252199</v>
      </c>
      <c r="AJ17" s="22">
        <v>0.164807451850743</v>
      </c>
      <c r="AK17" s="22">
        <v>0.11477454750909</v>
      </c>
      <c r="AL17" s="22">
        <v>9.5357157718309896E-2</v>
      </c>
      <c r="AM17" s="22">
        <v>0.15761724966547</v>
      </c>
      <c r="AN17" s="22">
        <v>0.32459892951575903</v>
      </c>
      <c r="AO17" s="22">
        <v>0.293154947894745</v>
      </c>
      <c r="AP17" s="22"/>
      <c r="AQ17" s="22">
        <v>0.27835159459221598</v>
      </c>
      <c r="AR17" s="22">
        <v>4.45788704486191E-2</v>
      </c>
      <c r="AS17" s="22"/>
      <c r="AT17" s="22">
        <v>0.37685787856976</v>
      </c>
      <c r="AU17" s="22">
        <v>0.104690426424636</v>
      </c>
      <c r="AV17" s="22">
        <v>0.105741184678924</v>
      </c>
      <c r="AW17" s="22"/>
      <c r="AX17" s="22">
        <v>0.17189170193905101</v>
      </c>
      <c r="AY17" s="22">
        <v>0.15746851198114201</v>
      </c>
      <c r="AZ17" s="22"/>
      <c r="BA17" s="22">
        <v>0.26985657359418502</v>
      </c>
      <c r="BB17" s="22">
        <v>0.27243096459571498</v>
      </c>
      <c r="BC17" s="22">
        <v>0.218031620411096</v>
      </c>
      <c r="BD17" s="22">
        <v>0.26560658884668997</v>
      </c>
      <c r="BE17" s="22">
        <v>-0.29325618439925499</v>
      </c>
      <c r="BF17" s="22"/>
      <c r="BG17" s="22">
        <v>0.27183040802181702</v>
      </c>
      <c r="BH17" s="22">
        <v>-0.15170617742388501</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442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315</v>
      </c>
      <c r="C9" s="17">
        <v>0.130006440627493</v>
      </c>
      <c r="D9" s="17">
        <v>0.137306827875326</v>
      </c>
      <c r="E9" s="17">
        <v>0.1232432592719</v>
      </c>
      <c r="F9" s="17"/>
      <c r="G9" s="17">
        <v>0.16549066222217901</v>
      </c>
      <c r="H9" s="17">
        <v>0.19781288893544899</v>
      </c>
      <c r="I9" s="17">
        <v>0.180538622778218</v>
      </c>
      <c r="J9" s="17">
        <v>0.126014063660665</v>
      </c>
      <c r="K9" s="17">
        <v>6.8701221959445502E-2</v>
      </c>
      <c r="L9" s="17">
        <v>6.3239932570812799E-2</v>
      </c>
      <c r="M9" s="17"/>
      <c r="N9" s="17">
        <v>0.112392692637175</v>
      </c>
      <c r="O9" s="17">
        <v>0.14728040915952501</v>
      </c>
      <c r="P9" s="17">
        <v>0.13361724353134899</v>
      </c>
      <c r="Q9" s="17">
        <v>0.124032208026018</v>
      </c>
      <c r="R9" s="17">
        <v>0.135132056150192</v>
      </c>
      <c r="S9" s="17"/>
      <c r="T9" s="17">
        <v>0.15884081415534501</v>
      </c>
      <c r="U9" s="17">
        <v>0.13350769298830101</v>
      </c>
      <c r="V9" s="17">
        <v>0.121929991259955</v>
      </c>
      <c r="W9" s="17">
        <v>0.119363495350294</v>
      </c>
      <c r="X9" s="17"/>
      <c r="Y9" s="17">
        <v>0.20121923136747</v>
      </c>
      <c r="Z9" s="17">
        <v>9.9087616143570201E-2</v>
      </c>
      <c r="AA9" s="17">
        <v>0.128882325574315</v>
      </c>
      <c r="AB9" s="17">
        <v>7.7119625479999801E-2</v>
      </c>
      <c r="AC9" s="17">
        <v>0.161621364572896</v>
      </c>
      <c r="AD9" s="17">
        <v>7.7052362058100093E-2</v>
      </c>
      <c r="AE9" s="17"/>
      <c r="AF9" s="17">
        <v>0.12630355472712801</v>
      </c>
      <c r="AG9" s="17">
        <v>0.13499903191404</v>
      </c>
      <c r="AH9" s="17"/>
      <c r="AI9" s="17">
        <v>0.11327265324567</v>
      </c>
      <c r="AJ9" s="17">
        <v>0.140592137121274</v>
      </c>
      <c r="AK9" s="17">
        <v>9.9723488380815697E-2</v>
      </c>
      <c r="AL9" s="17">
        <v>0.12688081155425299</v>
      </c>
      <c r="AM9" s="17">
        <v>0.135902293029877</v>
      </c>
      <c r="AN9" s="17">
        <v>0.15925123801288199</v>
      </c>
      <c r="AO9" s="17">
        <v>0.15692027907633399</v>
      </c>
      <c r="AP9" s="17"/>
      <c r="AQ9" s="17">
        <v>0.144276479206396</v>
      </c>
      <c r="AR9" s="17">
        <v>0.123662371752847</v>
      </c>
      <c r="AS9" s="17"/>
      <c r="AT9" s="17">
        <v>0.15915593668629399</v>
      </c>
      <c r="AU9" s="17">
        <v>9.8977783139975906E-2</v>
      </c>
      <c r="AV9" s="17">
        <v>0.160280165224504</v>
      </c>
      <c r="AW9" s="17"/>
      <c r="AX9" s="17">
        <v>0.133431673718098</v>
      </c>
      <c r="AY9" s="17">
        <v>0.12876917534663301</v>
      </c>
      <c r="AZ9" s="17"/>
      <c r="BA9" s="17">
        <v>0.22517713581986001</v>
      </c>
      <c r="BB9" s="17">
        <v>0.12802453436386199</v>
      </c>
      <c r="BC9" s="17">
        <v>0.131383057158455</v>
      </c>
      <c r="BD9" s="17">
        <v>0.249936601869131</v>
      </c>
      <c r="BE9" s="17">
        <v>5.7476532944442001E-2</v>
      </c>
      <c r="BF9" s="17"/>
      <c r="BG9" s="17">
        <v>0.150688392900102</v>
      </c>
      <c r="BH9" s="17">
        <v>0.10622324752795401</v>
      </c>
    </row>
    <row r="10" spans="2:60" x14ac:dyDescent="0.35">
      <c r="B10" s="18" t="s">
        <v>314</v>
      </c>
      <c r="C10" s="17">
        <v>0.255708273921054</v>
      </c>
      <c r="D10" s="17">
        <v>0.27516198848339102</v>
      </c>
      <c r="E10" s="17">
        <v>0.235979383587477</v>
      </c>
      <c r="F10" s="17"/>
      <c r="G10" s="17">
        <v>0.29796694030475102</v>
      </c>
      <c r="H10" s="17">
        <v>0.26740625588500699</v>
      </c>
      <c r="I10" s="17">
        <v>0.29104285747480901</v>
      </c>
      <c r="J10" s="17">
        <v>0.22811454858901301</v>
      </c>
      <c r="K10" s="17">
        <v>0.22094597614714501</v>
      </c>
      <c r="L10" s="17">
        <v>0.24178576079750499</v>
      </c>
      <c r="M10" s="17"/>
      <c r="N10" s="17">
        <v>0.24958042724163901</v>
      </c>
      <c r="O10" s="17">
        <v>0.26278408841817602</v>
      </c>
      <c r="P10" s="17">
        <v>0.23587837825764299</v>
      </c>
      <c r="Q10" s="17">
        <v>0.27861258371445502</v>
      </c>
      <c r="R10" s="17">
        <v>0.30532102838967301</v>
      </c>
      <c r="S10" s="17"/>
      <c r="T10" s="17">
        <v>0.240037511229761</v>
      </c>
      <c r="U10" s="17">
        <v>0.23292127825313999</v>
      </c>
      <c r="V10" s="17">
        <v>0.25845034394383198</v>
      </c>
      <c r="W10" s="17">
        <v>0.28227186979334401</v>
      </c>
      <c r="X10" s="17"/>
      <c r="Y10" s="17">
        <v>0.28363705155005398</v>
      </c>
      <c r="Z10" s="17">
        <v>0.26556008348437798</v>
      </c>
      <c r="AA10" s="17">
        <v>0.253221043797491</v>
      </c>
      <c r="AB10" s="17">
        <v>0.187350769947072</v>
      </c>
      <c r="AC10" s="17">
        <v>7.7299738349671104E-2</v>
      </c>
      <c r="AD10" s="17">
        <v>0.213254141954551</v>
      </c>
      <c r="AE10" s="17"/>
      <c r="AF10" s="17">
        <v>0.25426309228690303</v>
      </c>
      <c r="AG10" s="17">
        <v>0.25783996145379801</v>
      </c>
      <c r="AH10" s="17"/>
      <c r="AI10" s="17">
        <v>0.21861221653704299</v>
      </c>
      <c r="AJ10" s="17">
        <v>0.245201101228604</v>
      </c>
      <c r="AK10" s="17">
        <v>0.25672219360416998</v>
      </c>
      <c r="AL10" s="17">
        <v>0.18852414211127799</v>
      </c>
      <c r="AM10" s="17">
        <v>0.28224018640022902</v>
      </c>
      <c r="AN10" s="17">
        <v>0.31393749043813801</v>
      </c>
      <c r="AO10" s="17">
        <v>0.27187755025811799</v>
      </c>
      <c r="AP10" s="17"/>
      <c r="AQ10" s="17">
        <v>0.30039481154012898</v>
      </c>
      <c r="AR10" s="17">
        <v>0.22863535265082499</v>
      </c>
      <c r="AS10" s="17"/>
      <c r="AT10" s="17">
        <v>0.35162845579650898</v>
      </c>
      <c r="AU10" s="17">
        <v>0.224407269021593</v>
      </c>
      <c r="AV10" s="17">
        <v>0.25318242442854599</v>
      </c>
      <c r="AW10" s="17"/>
      <c r="AX10" s="17">
        <v>0.24451788519589701</v>
      </c>
      <c r="AY10" s="17">
        <v>0.25975047457797701</v>
      </c>
      <c r="AZ10" s="17"/>
      <c r="BA10" s="17">
        <v>0.25770670556443798</v>
      </c>
      <c r="BB10" s="17">
        <v>0.29424698719911602</v>
      </c>
      <c r="BC10" s="17">
        <v>0.27266380261797801</v>
      </c>
      <c r="BD10" s="17">
        <v>0.26144807651906699</v>
      </c>
      <c r="BE10" s="17">
        <v>0.160236050650652</v>
      </c>
      <c r="BF10" s="17"/>
      <c r="BG10" s="17">
        <v>0.28572283281280397</v>
      </c>
      <c r="BH10" s="17">
        <v>0.185871257813324</v>
      </c>
    </row>
    <row r="11" spans="2:60" x14ac:dyDescent="0.35">
      <c r="B11" s="18" t="s">
        <v>313</v>
      </c>
      <c r="C11" s="17">
        <v>0.37924899870698398</v>
      </c>
      <c r="D11" s="17">
        <v>0.36907177555491499</v>
      </c>
      <c r="E11" s="17">
        <v>0.39128732180410702</v>
      </c>
      <c r="F11" s="17"/>
      <c r="G11" s="17">
        <v>0.29088718052886198</v>
      </c>
      <c r="H11" s="17">
        <v>0.332686577657205</v>
      </c>
      <c r="I11" s="17">
        <v>0.30849349375278401</v>
      </c>
      <c r="J11" s="17">
        <v>0.43053196766935697</v>
      </c>
      <c r="K11" s="17">
        <v>0.43114690394375099</v>
      </c>
      <c r="L11" s="17">
        <v>0.44598510421353699</v>
      </c>
      <c r="M11" s="17"/>
      <c r="N11" s="17">
        <v>0.37175229869403498</v>
      </c>
      <c r="O11" s="17">
        <v>0.34082704041434497</v>
      </c>
      <c r="P11" s="17">
        <v>0.44168953137658701</v>
      </c>
      <c r="Q11" s="17">
        <v>0.36994843369833202</v>
      </c>
      <c r="R11" s="17">
        <v>0.31215149851547302</v>
      </c>
      <c r="S11" s="17"/>
      <c r="T11" s="17">
        <v>0.37441013621303798</v>
      </c>
      <c r="U11" s="17">
        <v>0.39822590682868397</v>
      </c>
      <c r="V11" s="17">
        <v>0.37568901188860798</v>
      </c>
      <c r="W11" s="17">
        <v>0.37186065234118099</v>
      </c>
      <c r="X11" s="17"/>
      <c r="Y11" s="17">
        <v>0.32311940828492802</v>
      </c>
      <c r="Z11" s="17">
        <v>0.37661118048527498</v>
      </c>
      <c r="AA11" s="17">
        <v>0.39419376735390399</v>
      </c>
      <c r="AB11" s="17">
        <v>0.46285750531207398</v>
      </c>
      <c r="AC11" s="17">
        <v>0.60455798765899005</v>
      </c>
      <c r="AD11" s="17">
        <v>0.456107688020496</v>
      </c>
      <c r="AE11" s="17"/>
      <c r="AF11" s="17">
        <v>0.404825415931646</v>
      </c>
      <c r="AG11" s="17">
        <v>0.34722190235080302</v>
      </c>
      <c r="AH11" s="17"/>
      <c r="AI11" s="17">
        <v>0.37493419417590501</v>
      </c>
      <c r="AJ11" s="17">
        <v>0.37145059329042301</v>
      </c>
      <c r="AK11" s="17">
        <v>0.40787876332056</v>
      </c>
      <c r="AL11" s="17">
        <v>0.40843243176701299</v>
      </c>
      <c r="AM11" s="17">
        <v>0.37434426715675301</v>
      </c>
      <c r="AN11" s="17">
        <v>0.33609963694023098</v>
      </c>
      <c r="AO11" s="17">
        <v>0.32424105540326098</v>
      </c>
      <c r="AP11" s="17"/>
      <c r="AQ11" s="17">
        <v>0.36253326452708301</v>
      </c>
      <c r="AR11" s="17">
        <v>0.39387908649826298</v>
      </c>
      <c r="AS11" s="17"/>
      <c r="AT11" s="17">
        <v>0.331148901281065</v>
      </c>
      <c r="AU11" s="17">
        <v>0.42144170047857998</v>
      </c>
      <c r="AV11" s="17">
        <v>0.36620323913411501</v>
      </c>
      <c r="AW11" s="17"/>
      <c r="AX11" s="17">
        <v>0.401691987376535</v>
      </c>
      <c r="AY11" s="17">
        <v>0.37114212540959501</v>
      </c>
      <c r="AZ11" s="17"/>
      <c r="BA11" s="17">
        <v>0.32143664249217901</v>
      </c>
      <c r="BB11" s="17">
        <v>0.38568345396930198</v>
      </c>
      <c r="BC11" s="17">
        <v>0.373396414121835</v>
      </c>
      <c r="BD11" s="17">
        <v>0.31426525009262601</v>
      </c>
      <c r="BE11" s="17">
        <v>0.45534122134832899</v>
      </c>
      <c r="BF11" s="17"/>
      <c r="BG11" s="17">
        <v>0.37069589187729202</v>
      </c>
      <c r="BH11" s="17">
        <v>0.41960918537943098</v>
      </c>
    </row>
    <row r="12" spans="2:60" x14ac:dyDescent="0.35">
      <c r="B12" s="18" t="s">
        <v>312</v>
      </c>
      <c r="C12" s="17">
        <v>9.9424601311397395E-2</v>
      </c>
      <c r="D12" s="17">
        <v>0.105848839669065</v>
      </c>
      <c r="E12" s="17">
        <v>9.4876440290455E-2</v>
      </c>
      <c r="F12" s="17"/>
      <c r="G12" s="17">
        <v>7.2508540225898296E-2</v>
      </c>
      <c r="H12" s="17">
        <v>8.7794882225439602E-2</v>
      </c>
      <c r="I12" s="17">
        <v>9.3775571446325506E-2</v>
      </c>
      <c r="J12" s="17">
        <v>7.6899087715712494E-2</v>
      </c>
      <c r="K12" s="17">
        <v>0.116366686369051</v>
      </c>
      <c r="L12" s="17">
        <v>0.132995007929851</v>
      </c>
      <c r="M12" s="17"/>
      <c r="N12" s="17">
        <v>8.6425183034952197E-2</v>
      </c>
      <c r="O12" s="17">
        <v>0.106788082591383</v>
      </c>
      <c r="P12" s="17">
        <v>9.2315003888512701E-2</v>
      </c>
      <c r="Q12" s="17">
        <v>0.11045802498400099</v>
      </c>
      <c r="R12" s="17">
        <v>0.13810939221573401</v>
      </c>
      <c r="S12" s="17"/>
      <c r="T12" s="17">
        <v>9.4018124900573E-2</v>
      </c>
      <c r="U12" s="17">
        <v>0.124914884179985</v>
      </c>
      <c r="V12" s="17">
        <v>9.6186370196071E-2</v>
      </c>
      <c r="W12" s="17">
        <v>8.6264453354665593E-2</v>
      </c>
      <c r="X12" s="17"/>
      <c r="Y12" s="17">
        <v>7.3479528637778499E-2</v>
      </c>
      <c r="Z12" s="17">
        <v>0.123824922303086</v>
      </c>
      <c r="AA12" s="17">
        <v>5.6240924783487599E-2</v>
      </c>
      <c r="AB12" s="17">
        <v>0.108762582549544</v>
      </c>
      <c r="AC12" s="17">
        <v>5.1711350879158097E-2</v>
      </c>
      <c r="AD12" s="17">
        <v>9.8212857904034695E-2</v>
      </c>
      <c r="AE12" s="17"/>
      <c r="AF12" s="17">
        <v>9.6937112703001593E-2</v>
      </c>
      <c r="AG12" s="17">
        <v>0.101545860500542</v>
      </c>
      <c r="AH12" s="17"/>
      <c r="AI12" s="17">
        <v>9.1019237696858102E-2</v>
      </c>
      <c r="AJ12" s="17">
        <v>7.9994637926963499E-2</v>
      </c>
      <c r="AK12" s="17">
        <v>9.8162605348458706E-2</v>
      </c>
      <c r="AL12" s="17">
        <v>0.110429574071104</v>
      </c>
      <c r="AM12" s="17">
        <v>0.11118880290776301</v>
      </c>
      <c r="AN12" s="17">
        <v>0.10264710973728899</v>
      </c>
      <c r="AO12" s="17">
        <v>0.13849676886947199</v>
      </c>
      <c r="AP12" s="17"/>
      <c r="AQ12" s="17">
        <v>9.1405006345626094E-2</v>
      </c>
      <c r="AR12" s="17">
        <v>0.10126703121743599</v>
      </c>
      <c r="AS12" s="17"/>
      <c r="AT12" s="17">
        <v>9.1358807325180896E-2</v>
      </c>
      <c r="AU12" s="17">
        <v>0.104351423624472</v>
      </c>
      <c r="AV12" s="17">
        <v>9.5573113921243402E-2</v>
      </c>
      <c r="AW12" s="17"/>
      <c r="AX12" s="17">
        <v>9.9059613223486498E-2</v>
      </c>
      <c r="AY12" s="17">
        <v>9.95564425838463E-2</v>
      </c>
      <c r="AZ12" s="17"/>
      <c r="BA12" s="17">
        <v>5.5706424412257899E-2</v>
      </c>
      <c r="BB12" s="17">
        <v>8.8753748206417696E-2</v>
      </c>
      <c r="BC12" s="17">
        <v>0.115418857911207</v>
      </c>
      <c r="BD12" s="17">
        <v>7.7623386760454396E-2</v>
      </c>
      <c r="BE12" s="17">
        <v>0.132655992329585</v>
      </c>
      <c r="BF12" s="17"/>
      <c r="BG12" s="17">
        <v>8.1044434608557994E-2</v>
      </c>
      <c r="BH12" s="17">
        <v>0.11871721151414701</v>
      </c>
    </row>
    <row r="13" spans="2:60" x14ac:dyDescent="0.35">
      <c r="B13" s="18" t="s">
        <v>311</v>
      </c>
      <c r="C13" s="17">
        <v>8.5016320012413105E-2</v>
      </c>
      <c r="D13" s="17">
        <v>8.38259023188693E-2</v>
      </c>
      <c r="E13" s="17">
        <v>8.6994285618648207E-2</v>
      </c>
      <c r="F13" s="17"/>
      <c r="G13" s="17">
        <v>7.3166684276929503E-2</v>
      </c>
      <c r="H13" s="17">
        <v>7.3858301654151803E-2</v>
      </c>
      <c r="I13" s="17">
        <v>8.50971796238566E-2</v>
      </c>
      <c r="J13" s="17">
        <v>8.2444267111862493E-2</v>
      </c>
      <c r="K13" s="17">
        <v>0.12266768581665601</v>
      </c>
      <c r="L13" s="17">
        <v>7.3591068955335404E-2</v>
      </c>
      <c r="M13" s="17"/>
      <c r="N13" s="17">
        <v>0.109726703559554</v>
      </c>
      <c r="O13" s="17">
        <v>7.9157213633901893E-2</v>
      </c>
      <c r="P13" s="17">
        <v>6.74523570446358E-2</v>
      </c>
      <c r="Q13" s="17">
        <v>7.7971542935693305E-2</v>
      </c>
      <c r="R13" s="17">
        <v>9.6865169968805703E-2</v>
      </c>
      <c r="S13" s="17"/>
      <c r="T13" s="17">
        <v>8.0873291150706003E-2</v>
      </c>
      <c r="U13" s="17">
        <v>6.7972830791730499E-2</v>
      </c>
      <c r="V13" s="17">
        <v>9.1369125943800505E-2</v>
      </c>
      <c r="W13" s="17">
        <v>9.2649724714392701E-2</v>
      </c>
      <c r="X13" s="17"/>
      <c r="Y13" s="17">
        <v>6.9600578477256397E-2</v>
      </c>
      <c r="Z13" s="17">
        <v>8.6619425082190199E-2</v>
      </c>
      <c r="AA13" s="17">
        <v>8.1904944036442606E-2</v>
      </c>
      <c r="AB13" s="17">
        <v>0.11020243989458101</v>
      </c>
      <c r="AC13" s="17">
        <v>5.15326441412709E-2</v>
      </c>
      <c r="AD13" s="17">
        <v>0.106347157868911</v>
      </c>
      <c r="AE13" s="17"/>
      <c r="AF13" s="17">
        <v>7.5352345718314201E-2</v>
      </c>
      <c r="AG13" s="17">
        <v>9.9045600798262801E-2</v>
      </c>
      <c r="AH13" s="17"/>
      <c r="AI13" s="17">
        <v>6.8954231037881397E-2</v>
      </c>
      <c r="AJ13" s="17">
        <v>0.110406410149191</v>
      </c>
      <c r="AK13" s="17">
        <v>6.9950194608393398E-2</v>
      </c>
      <c r="AL13" s="17">
        <v>0.11374591598820299</v>
      </c>
      <c r="AM13" s="17">
        <v>7.8739157837191903E-2</v>
      </c>
      <c r="AN13" s="17">
        <v>4.80908750275627E-2</v>
      </c>
      <c r="AO13" s="17">
        <v>7.1740291145277899E-2</v>
      </c>
      <c r="AP13" s="17"/>
      <c r="AQ13" s="17">
        <v>5.5664093023121697E-2</v>
      </c>
      <c r="AR13" s="17">
        <v>0.11985142778353</v>
      </c>
      <c r="AS13" s="17"/>
      <c r="AT13" s="17">
        <v>4.3268689253761601E-2</v>
      </c>
      <c r="AU13" s="17">
        <v>9.3614692868219607E-2</v>
      </c>
      <c r="AV13" s="17">
        <v>9.9849994678357396E-2</v>
      </c>
      <c r="AW13" s="17"/>
      <c r="AX13" s="17">
        <v>7.1664938363995206E-2</v>
      </c>
      <c r="AY13" s="17">
        <v>8.9839116163251104E-2</v>
      </c>
      <c r="AZ13" s="17"/>
      <c r="BA13" s="17">
        <v>0.118698215951764</v>
      </c>
      <c r="BB13" s="17">
        <v>6.5715397695602903E-2</v>
      </c>
      <c r="BC13" s="17">
        <v>6.6071120024153607E-2</v>
      </c>
      <c r="BD13" s="17">
        <v>7.9235860843833703E-2</v>
      </c>
      <c r="BE13" s="17">
        <v>0.163914947019174</v>
      </c>
      <c r="BF13" s="17"/>
      <c r="BG13" s="17">
        <v>7.80752838933267E-2</v>
      </c>
      <c r="BH13" s="17">
        <v>0.14246723961656901</v>
      </c>
    </row>
    <row r="14" spans="2:60" x14ac:dyDescent="0.35">
      <c r="B14" s="18" t="s">
        <v>114</v>
      </c>
      <c r="C14" s="17">
        <v>5.05953654206589E-2</v>
      </c>
      <c r="D14" s="17">
        <v>2.87846660984332E-2</v>
      </c>
      <c r="E14" s="17">
        <v>6.76193094274124E-2</v>
      </c>
      <c r="F14" s="17"/>
      <c r="G14" s="17">
        <v>9.9979992441379506E-2</v>
      </c>
      <c r="H14" s="17">
        <v>4.04410936427477E-2</v>
      </c>
      <c r="I14" s="17">
        <v>4.1052274924007197E-2</v>
      </c>
      <c r="J14" s="17">
        <v>5.5996065253391097E-2</v>
      </c>
      <c r="K14" s="17">
        <v>4.01715257639522E-2</v>
      </c>
      <c r="L14" s="17">
        <v>4.2403125532957803E-2</v>
      </c>
      <c r="M14" s="17"/>
      <c r="N14" s="17">
        <v>7.0122694832645396E-2</v>
      </c>
      <c r="O14" s="17">
        <v>6.3163165782668895E-2</v>
      </c>
      <c r="P14" s="17">
        <v>2.9047485901272801E-2</v>
      </c>
      <c r="Q14" s="17">
        <v>3.8977206641500999E-2</v>
      </c>
      <c r="R14" s="17">
        <v>1.24208547601211E-2</v>
      </c>
      <c r="S14" s="17"/>
      <c r="T14" s="17">
        <v>5.1820122350576703E-2</v>
      </c>
      <c r="U14" s="17">
        <v>4.2457406958159603E-2</v>
      </c>
      <c r="V14" s="17">
        <v>5.63751567677339E-2</v>
      </c>
      <c r="W14" s="17">
        <v>4.7589804446123103E-2</v>
      </c>
      <c r="X14" s="17"/>
      <c r="Y14" s="17">
        <v>4.8944201682513899E-2</v>
      </c>
      <c r="Z14" s="17">
        <v>4.8296772501500503E-2</v>
      </c>
      <c r="AA14" s="17">
        <v>8.5556994454359603E-2</v>
      </c>
      <c r="AB14" s="17">
        <v>5.37070768167296E-2</v>
      </c>
      <c r="AC14" s="17">
        <v>5.3276914398014498E-2</v>
      </c>
      <c r="AD14" s="17">
        <v>4.90257921939075E-2</v>
      </c>
      <c r="AE14" s="17"/>
      <c r="AF14" s="17">
        <v>4.23184786330075E-2</v>
      </c>
      <c r="AG14" s="17">
        <v>5.9347642982553697E-2</v>
      </c>
      <c r="AH14" s="17"/>
      <c r="AI14" s="17">
        <v>0.13320746730664401</v>
      </c>
      <c r="AJ14" s="17">
        <v>5.2355120283545303E-2</v>
      </c>
      <c r="AK14" s="17">
        <v>6.7562754737601802E-2</v>
      </c>
      <c r="AL14" s="17">
        <v>5.1987124508148998E-2</v>
      </c>
      <c r="AM14" s="17">
        <v>1.7585292668186099E-2</v>
      </c>
      <c r="AN14" s="17">
        <v>3.9973649843897202E-2</v>
      </c>
      <c r="AO14" s="17">
        <v>3.67240552475376E-2</v>
      </c>
      <c r="AP14" s="17"/>
      <c r="AQ14" s="17">
        <v>4.5726345357643902E-2</v>
      </c>
      <c r="AR14" s="17">
        <v>3.2704730097099302E-2</v>
      </c>
      <c r="AS14" s="17"/>
      <c r="AT14" s="17">
        <v>2.3439209657189299E-2</v>
      </c>
      <c r="AU14" s="17">
        <v>5.7207130867158999E-2</v>
      </c>
      <c r="AV14" s="17">
        <v>2.4911062613234801E-2</v>
      </c>
      <c r="AW14" s="17"/>
      <c r="AX14" s="17">
        <v>4.9633902121988899E-2</v>
      </c>
      <c r="AY14" s="17">
        <v>5.0942665918697401E-2</v>
      </c>
      <c r="AZ14" s="17"/>
      <c r="BA14" s="17">
        <v>2.12748757595018E-2</v>
      </c>
      <c r="BB14" s="17">
        <v>3.7575878565700202E-2</v>
      </c>
      <c r="BC14" s="17">
        <v>4.1066748166371202E-2</v>
      </c>
      <c r="BD14" s="17">
        <v>1.7490823914888098E-2</v>
      </c>
      <c r="BE14" s="17">
        <v>3.03752557078188E-2</v>
      </c>
      <c r="BF14" s="17"/>
      <c r="BG14" s="17">
        <v>3.3773163907916598E-2</v>
      </c>
      <c r="BH14" s="17">
        <v>2.7111858148574999E-2</v>
      </c>
    </row>
    <row r="15" spans="2:60" x14ac:dyDescent="0.35">
      <c r="B15" s="18" t="s">
        <v>317</v>
      </c>
      <c r="C15" s="21">
        <v>0.385714714548546</v>
      </c>
      <c r="D15" s="21">
        <v>0.41246881635871702</v>
      </c>
      <c r="E15" s="21">
        <v>0.35922264285937799</v>
      </c>
      <c r="F15" s="21"/>
      <c r="G15" s="21">
        <v>0.46345760252693002</v>
      </c>
      <c r="H15" s="21">
        <v>0.46521914482045601</v>
      </c>
      <c r="I15" s="21">
        <v>0.47158148025302699</v>
      </c>
      <c r="J15" s="21">
        <v>0.35412861224967701</v>
      </c>
      <c r="K15" s="21">
        <v>0.28964719810659001</v>
      </c>
      <c r="L15" s="21">
        <v>0.30502569336831797</v>
      </c>
      <c r="M15" s="21"/>
      <c r="N15" s="21">
        <v>0.36197311987881298</v>
      </c>
      <c r="O15" s="21">
        <v>0.41006449757770103</v>
      </c>
      <c r="P15" s="21">
        <v>0.36949562178899198</v>
      </c>
      <c r="Q15" s="21">
        <v>0.40264479174047302</v>
      </c>
      <c r="R15" s="21">
        <v>0.44045308453986598</v>
      </c>
      <c r="S15" s="21"/>
      <c r="T15" s="21">
        <v>0.39887832538510598</v>
      </c>
      <c r="U15" s="21">
        <v>0.36642897124144103</v>
      </c>
      <c r="V15" s="21">
        <v>0.380380335203787</v>
      </c>
      <c r="W15" s="21">
        <v>0.40163536514363801</v>
      </c>
      <c r="X15" s="21"/>
      <c r="Y15" s="21">
        <v>0.48485628291752297</v>
      </c>
      <c r="Z15" s="21">
        <v>0.36464769962794802</v>
      </c>
      <c r="AA15" s="21">
        <v>0.382103369371806</v>
      </c>
      <c r="AB15" s="21">
        <v>0.26447039542707201</v>
      </c>
      <c r="AC15" s="21">
        <v>0.23892110292256699</v>
      </c>
      <c r="AD15" s="21">
        <v>0.29030650401265101</v>
      </c>
      <c r="AE15" s="21"/>
      <c r="AF15" s="21">
        <v>0.38056664701403098</v>
      </c>
      <c r="AG15" s="21">
        <v>0.39283899336783801</v>
      </c>
      <c r="AH15" s="21"/>
      <c r="AI15" s="21">
        <v>0.33188486978271198</v>
      </c>
      <c r="AJ15" s="21">
        <v>0.385793238349877</v>
      </c>
      <c r="AK15" s="21">
        <v>0.356445681984986</v>
      </c>
      <c r="AL15" s="21">
        <v>0.31540495366553101</v>
      </c>
      <c r="AM15" s="21">
        <v>0.41814247943010602</v>
      </c>
      <c r="AN15" s="21">
        <v>0.47318872845102</v>
      </c>
      <c r="AO15" s="21">
        <v>0.42879782933445199</v>
      </c>
      <c r="AP15" s="21"/>
      <c r="AQ15" s="21">
        <v>0.44467129074652501</v>
      </c>
      <c r="AR15" s="21">
        <v>0.35229772440367202</v>
      </c>
      <c r="AS15" s="21"/>
      <c r="AT15" s="21">
        <v>0.51078439248280305</v>
      </c>
      <c r="AU15" s="21">
        <v>0.32338505216156899</v>
      </c>
      <c r="AV15" s="21">
        <v>0.413462589653049</v>
      </c>
      <c r="AW15" s="21"/>
      <c r="AX15" s="21">
        <v>0.37794955891399401</v>
      </c>
      <c r="AY15" s="21">
        <v>0.38851964992461002</v>
      </c>
      <c r="AZ15" s="21"/>
      <c r="BA15" s="21">
        <v>0.48288384138429802</v>
      </c>
      <c r="BB15" s="21">
        <v>0.42227152156297798</v>
      </c>
      <c r="BC15" s="21">
        <v>0.40404685977643301</v>
      </c>
      <c r="BD15" s="21">
        <v>0.51138467838819801</v>
      </c>
      <c r="BE15" s="21">
        <v>0.21771258359509399</v>
      </c>
      <c r="BF15" s="21"/>
      <c r="BG15" s="21">
        <v>0.43641122571290603</v>
      </c>
      <c r="BH15" s="21">
        <v>0.29209450534127801</v>
      </c>
    </row>
    <row r="16" spans="2:60" x14ac:dyDescent="0.35">
      <c r="B16" s="18" t="s">
        <v>316</v>
      </c>
      <c r="C16" s="21">
        <v>0.18444092132381101</v>
      </c>
      <c r="D16" s="21">
        <v>0.18967474198793399</v>
      </c>
      <c r="E16" s="21">
        <v>0.181870725909103</v>
      </c>
      <c r="F16" s="21"/>
      <c r="G16" s="21">
        <v>0.14567522450282799</v>
      </c>
      <c r="H16" s="21">
        <v>0.16165318387959099</v>
      </c>
      <c r="I16" s="21">
        <v>0.178872751070182</v>
      </c>
      <c r="J16" s="21">
        <v>0.159343354827575</v>
      </c>
      <c r="K16" s="21">
        <v>0.239034372185707</v>
      </c>
      <c r="L16" s="21">
        <v>0.20658607688518699</v>
      </c>
      <c r="M16" s="21"/>
      <c r="N16" s="21">
        <v>0.196151886594506</v>
      </c>
      <c r="O16" s="21">
        <v>0.185945296225285</v>
      </c>
      <c r="P16" s="21">
        <v>0.159767360933149</v>
      </c>
      <c r="Q16" s="21">
        <v>0.18842956791969501</v>
      </c>
      <c r="R16" s="21">
        <v>0.23497456218453999</v>
      </c>
      <c r="S16" s="21"/>
      <c r="T16" s="21">
        <v>0.174891416051279</v>
      </c>
      <c r="U16" s="21">
        <v>0.192887714971715</v>
      </c>
      <c r="V16" s="21">
        <v>0.18755549613987099</v>
      </c>
      <c r="W16" s="21">
        <v>0.17891417806905799</v>
      </c>
      <c r="X16" s="21"/>
      <c r="Y16" s="21">
        <v>0.14308010711503499</v>
      </c>
      <c r="Z16" s="21">
        <v>0.21044434738527601</v>
      </c>
      <c r="AA16" s="21">
        <v>0.13814586881992999</v>
      </c>
      <c r="AB16" s="21">
        <v>0.218965022444125</v>
      </c>
      <c r="AC16" s="21">
        <v>0.103243995020429</v>
      </c>
      <c r="AD16" s="21">
        <v>0.204560015772946</v>
      </c>
      <c r="AE16" s="21"/>
      <c r="AF16" s="21">
        <v>0.17228945842131599</v>
      </c>
      <c r="AG16" s="21">
        <v>0.20059146129880501</v>
      </c>
      <c r="AH16" s="21"/>
      <c r="AI16" s="21">
        <v>0.159973468734739</v>
      </c>
      <c r="AJ16" s="21">
        <v>0.19040104807615499</v>
      </c>
      <c r="AK16" s="21">
        <v>0.16811279995685199</v>
      </c>
      <c r="AL16" s="21">
        <v>0.22417549005930701</v>
      </c>
      <c r="AM16" s="21">
        <v>0.18992796074495499</v>
      </c>
      <c r="AN16" s="21">
        <v>0.15073798476485201</v>
      </c>
      <c r="AO16" s="21">
        <v>0.21023706001475001</v>
      </c>
      <c r="AP16" s="21"/>
      <c r="AQ16" s="21">
        <v>0.14706909936874801</v>
      </c>
      <c r="AR16" s="21">
        <v>0.22111845900096599</v>
      </c>
      <c r="AS16" s="21"/>
      <c r="AT16" s="21">
        <v>0.13462749657894299</v>
      </c>
      <c r="AU16" s="21">
        <v>0.197966116492692</v>
      </c>
      <c r="AV16" s="21">
        <v>0.19542310859960099</v>
      </c>
      <c r="AW16" s="21"/>
      <c r="AX16" s="21">
        <v>0.17072455158748201</v>
      </c>
      <c r="AY16" s="21">
        <v>0.18939555874709699</v>
      </c>
      <c r="AZ16" s="21"/>
      <c r="BA16" s="21">
        <v>0.17440464036402101</v>
      </c>
      <c r="BB16" s="21">
        <v>0.15446914590202099</v>
      </c>
      <c r="BC16" s="21">
        <v>0.18148997793536101</v>
      </c>
      <c r="BD16" s="21">
        <v>0.15685924760428799</v>
      </c>
      <c r="BE16" s="21">
        <v>0.296570939348759</v>
      </c>
      <c r="BF16" s="21"/>
      <c r="BG16" s="21">
        <v>0.159119718501885</v>
      </c>
      <c r="BH16" s="21">
        <v>0.26118445113071598</v>
      </c>
    </row>
    <row r="17" spans="2:60" x14ac:dyDescent="0.35">
      <c r="B17" s="18" t="s">
        <v>318</v>
      </c>
      <c r="C17" s="22">
        <v>0.20127379322473599</v>
      </c>
      <c r="D17" s="22">
        <v>0.222794074370783</v>
      </c>
      <c r="E17" s="22">
        <v>0.177351916950274</v>
      </c>
      <c r="F17" s="22"/>
      <c r="G17" s="22">
        <v>0.31778237802410197</v>
      </c>
      <c r="H17" s="22">
        <v>0.30356596094086402</v>
      </c>
      <c r="I17" s="22">
        <v>0.29270872918284502</v>
      </c>
      <c r="J17" s="22">
        <v>0.19478525742210201</v>
      </c>
      <c r="K17" s="22">
        <v>5.0612825920883703E-2</v>
      </c>
      <c r="L17" s="22">
        <v>9.8439616483131098E-2</v>
      </c>
      <c r="M17" s="22"/>
      <c r="N17" s="22">
        <v>0.16582123328430701</v>
      </c>
      <c r="O17" s="22">
        <v>0.224119201352416</v>
      </c>
      <c r="P17" s="22">
        <v>0.20972826085584301</v>
      </c>
      <c r="Q17" s="22">
        <v>0.21421522382077801</v>
      </c>
      <c r="R17" s="22">
        <v>0.20547852235532599</v>
      </c>
      <c r="S17" s="22"/>
      <c r="T17" s="22">
        <v>0.22398690933382701</v>
      </c>
      <c r="U17" s="22">
        <v>0.173541256269725</v>
      </c>
      <c r="V17" s="22">
        <v>0.19282483906391601</v>
      </c>
      <c r="W17" s="22">
        <v>0.22272118707458</v>
      </c>
      <c r="X17" s="22"/>
      <c r="Y17" s="22">
        <v>0.34177617580248798</v>
      </c>
      <c r="Z17" s="22">
        <v>0.15420335224267201</v>
      </c>
      <c r="AA17" s="22">
        <v>0.24395750055187601</v>
      </c>
      <c r="AB17" s="22">
        <v>4.5505372982947399E-2</v>
      </c>
      <c r="AC17" s="22">
        <v>0.13567710790213799</v>
      </c>
      <c r="AD17" s="22">
        <v>8.5746488239704502E-2</v>
      </c>
      <c r="AE17" s="22"/>
      <c r="AF17" s="22">
        <v>0.20827718859271499</v>
      </c>
      <c r="AG17" s="22">
        <v>0.192247532069033</v>
      </c>
      <c r="AH17" s="22"/>
      <c r="AI17" s="22">
        <v>0.17191140104797301</v>
      </c>
      <c r="AJ17" s="22">
        <v>0.19539219027372201</v>
      </c>
      <c r="AK17" s="22">
        <v>0.188332882028134</v>
      </c>
      <c r="AL17" s="22">
        <v>9.1229463606223304E-2</v>
      </c>
      <c r="AM17" s="22">
        <v>0.228214518685151</v>
      </c>
      <c r="AN17" s="22">
        <v>0.322450743686168</v>
      </c>
      <c r="AO17" s="22">
        <v>0.218560769319702</v>
      </c>
      <c r="AP17" s="22"/>
      <c r="AQ17" s="22">
        <v>0.29760219137777699</v>
      </c>
      <c r="AR17" s="22">
        <v>0.131179265402705</v>
      </c>
      <c r="AS17" s="22"/>
      <c r="AT17" s="22">
        <v>0.37615689590385998</v>
      </c>
      <c r="AU17" s="22">
        <v>0.12541893566887699</v>
      </c>
      <c r="AV17" s="22">
        <v>0.218039481053449</v>
      </c>
      <c r="AW17" s="22"/>
      <c r="AX17" s="22">
        <v>0.207225007326513</v>
      </c>
      <c r="AY17" s="22">
        <v>0.19912409117751301</v>
      </c>
      <c r="AZ17" s="22"/>
      <c r="BA17" s="22">
        <v>0.30847920102027598</v>
      </c>
      <c r="BB17" s="22">
        <v>0.26780237566095699</v>
      </c>
      <c r="BC17" s="22">
        <v>0.222556881841072</v>
      </c>
      <c r="BD17" s="22">
        <v>0.35452543078391002</v>
      </c>
      <c r="BE17" s="22">
        <v>-7.8858355753664705E-2</v>
      </c>
      <c r="BF17" s="22"/>
      <c r="BG17" s="22">
        <v>0.27729150721102203</v>
      </c>
      <c r="BH17" s="22">
        <v>3.09100542105624E-2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H22"/>
  <sheetViews>
    <sheetView showGridLines="0" topLeftCell="A2"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443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315</v>
      </c>
      <c r="C9" s="17">
        <v>0.15565407293443201</v>
      </c>
      <c r="D9" s="17">
        <v>0.15911573784491301</v>
      </c>
      <c r="E9" s="17">
        <v>0.152110637655159</v>
      </c>
      <c r="F9" s="17"/>
      <c r="G9" s="17">
        <v>0.20086494634693799</v>
      </c>
      <c r="H9" s="17">
        <v>0.19998436529664301</v>
      </c>
      <c r="I9" s="17">
        <v>0.22438180525471399</v>
      </c>
      <c r="J9" s="17">
        <v>0.14334005688489501</v>
      </c>
      <c r="K9" s="17">
        <v>0.105851751385014</v>
      </c>
      <c r="L9" s="17">
        <v>8.6219664776778296E-2</v>
      </c>
      <c r="M9" s="17"/>
      <c r="N9" s="17">
        <v>0.15781892074432699</v>
      </c>
      <c r="O9" s="17">
        <v>0.16078481933222299</v>
      </c>
      <c r="P9" s="17">
        <v>0.14803906109693701</v>
      </c>
      <c r="Q9" s="17">
        <v>0.14016845435999301</v>
      </c>
      <c r="R9" s="17">
        <v>0.185884868625113</v>
      </c>
      <c r="S9" s="17"/>
      <c r="T9" s="17">
        <v>0.163433351968893</v>
      </c>
      <c r="U9" s="17">
        <v>0.1319427231368</v>
      </c>
      <c r="V9" s="17">
        <v>0.17542320408272999</v>
      </c>
      <c r="W9" s="17">
        <v>0.13924061620038999</v>
      </c>
      <c r="X9" s="17"/>
      <c r="Y9" s="17">
        <v>0.24297428755466899</v>
      </c>
      <c r="Z9" s="17">
        <v>0.120237746841393</v>
      </c>
      <c r="AA9" s="17">
        <v>0.17820110837682701</v>
      </c>
      <c r="AB9" s="17">
        <v>6.4280476888716201E-2</v>
      </c>
      <c r="AC9" s="17">
        <v>0.111193359008826</v>
      </c>
      <c r="AD9" s="17">
        <v>0.10259771808247301</v>
      </c>
      <c r="AE9" s="17"/>
      <c r="AF9" s="17">
        <v>0.15510869175884201</v>
      </c>
      <c r="AG9" s="17">
        <v>0.15629177920145301</v>
      </c>
      <c r="AH9" s="17"/>
      <c r="AI9" s="17">
        <v>0.10165766931572499</v>
      </c>
      <c r="AJ9" s="17">
        <v>0.18858893365190499</v>
      </c>
      <c r="AK9" s="17">
        <v>0.12774312192587001</v>
      </c>
      <c r="AL9" s="17">
        <v>0.111038626649701</v>
      </c>
      <c r="AM9" s="17">
        <v>0.16616577307477201</v>
      </c>
      <c r="AN9" s="17">
        <v>0.188465419837649</v>
      </c>
      <c r="AO9" s="17">
        <v>0.174018966197278</v>
      </c>
      <c r="AP9" s="17"/>
      <c r="AQ9" s="17">
        <v>0.18030320727186</v>
      </c>
      <c r="AR9" s="17">
        <v>0.14732099742666199</v>
      </c>
      <c r="AS9" s="17"/>
      <c r="AT9" s="17">
        <v>0.16958331588230999</v>
      </c>
      <c r="AU9" s="17">
        <v>0.13090585415716499</v>
      </c>
      <c r="AV9" s="17">
        <v>0.17704989012803099</v>
      </c>
      <c r="AW9" s="17"/>
      <c r="AX9" s="17">
        <v>0.15627943749265699</v>
      </c>
      <c r="AY9" s="17">
        <v>0.15542817827695801</v>
      </c>
      <c r="AZ9" s="17"/>
      <c r="BA9" s="17">
        <v>0.28801324498021302</v>
      </c>
      <c r="BB9" s="17">
        <v>0.15558673709658999</v>
      </c>
      <c r="BC9" s="17">
        <v>0.159185659633059</v>
      </c>
      <c r="BD9" s="17">
        <v>0.25866469210710602</v>
      </c>
      <c r="BE9" s="17">
        <v>7.0751449524794396E-2</v>
      </c>
      <c r="BF9" s="17"/>
      <c r="BG9" s="17">
        <v>0.18647932871167</v>
      </c>
      <c r="BH9" s="17">
        <v>0.118346533813196</v>
      </c>
    </row>
    <row r="10" spans="2:60" x14ac:dyDescent="0.35">
      <c r="B10" s="18" t="s">
        <v>314</v>
      </c>
      <c r="C10" s="17">
        <v>0.29927956593362298</v>
      </c>
      <c r="D10" s="17">
        <v>0.32553167996171001</v>
      </c>
      <c r="E10" s="17">
        <v>0.27367962167239601</v>
      </c>
      <c r="F10" s="17"/>
      <c r="G10" s="17">
        <v>0.31801470786156799</v>
      </c>
      <c r="H10" s="17">
        <v>0.31349809022953101</v>
      </c>
      <c r="I10" s="17">
        <v>0.318832736073143</v>
      </c>
      <c r="J10" s="17">
        <v>0.26401816576563503</v>
      </c>
      <c r="K10" s="17">
        <v>0.27444234949068502</v>
      </c>
      <c r="L10" s="17">
        <v>0.30716764658243501</v>
      </c>
      <c r="M10" s="17"/>
      <c r="N10" s="17">
        <v>0.23048723382238401</v>
      </c>
      <c r="O10" s="17">
        <v>0.29838008343610101</v>
      </c>
      <c r="P10" s="17">
        <v>0.31645939365996101</v>
      </c>
      <c r="Q10" s="17">
        <v>0.36874525160458499</v>
      </c>
      <c r="R10" s="17">
        <v>0.34787723912480401</v>
      </c>
      <c r="S10" s="17"/>
      <c r="T10" s="17">
        <v>0.29300940225954603</v>
      </c>
      <c r="U10" s="17">
        <v>0.29316937376681501</v>
      </c>
      <c r="V10" s="17">
        <v>0.29497025161763901</v>
      </c>
      <c r="W10" s="17">
        <v>0.31590938013097303</v>
      </c>
      <c r="X10" s="17"/>
      <c r="Y10" s="17">
        <v>0.28689893952767698</v>
      </c>
      <c r="Z10" s="17">
        <v>0.33212266498829701</v>
      </c>
      <c r="AA10" s="17">
        <v>0.22722981569558001</v>
      </c>
      <c r="AB10" s="17">
        <v>0.24566702606705901</v>
      </c>
      <c r="AC10" s="17">
        <v>0.33673973779505001</v>
      </c>
      <c r="AD10" s="17">
        <v>0.28404365279342703</v>
      </c>
      <c r="AE10" s="17"/>
      <c r="AF10" s="17">
        <v>0.30049428536474498</v>
      </c>
      <c r="AG10" s="17">
        <v>0.30109727945616099</v>
      </c>
      <c r="AH10" s="17"/>
      <c r="AI10" s="17">
        <v>0.22439357513643601</v>
      </c>
      <c r="AJ10" s="17">
        <v>0.262041783668579</v>
      </c>
      <c r="AK10" s="17">
        <v>0.30653308716962302</v>
      </c>
      <c r="AL10" s="17">
        <v>0.295154362583608</v>
      </c>
      <c r="AM10" s="17">
        <v>0.32036037918628002</v>
      </c>
      <c r="AN10" s="17">
        <v>0.36390368744916302</v>
      </c>
      <c r="AO10" s="17">
        <v>0.368930727272887</v>
      </c>
      <c r="AP10" s="17"/>
      <c r="AQ10" s="17">
        <v>0.34018006942159301</v>
      </c>
      <c r="AR10" s="17">
        <v>0.27695042270554698</v>
      </c>
      <c r="AS10" s="17"/>
      <c r="AT10" s="17">
        <v>0.40354085516514998</v>
      </c>
      <c r="AU10" s="17">
        <v>0.264178908764297</v>
      </c>
      <c r="AV10" s="17">
        <v>0.304710105109253</v>
      </c>
      <c r="AW10" s="17"/>
      <c r="AX10" s="17">
        <v>0.29969981673835</v>
      </c>
      <c r="AY10" s="17">
        <v>0.299127762620918</v>
      </c>
      <c r="AZ10" s="17"/>
      <c r="BA10" s="17">
        <v>0.22475888462483001</v>
      </c>
      <c r="BB10" s="17">
        <v>0.35176460273957799</v>
      </c>
      <c r="BC10" s="17">
        <v>0.31563409345446802</v>
      </c>
      <c r="BD10" s="17">
        <v>0.32535308095653898</v>
      </c>
      <c r="BE10" s="17">
        <v>0.21443093194128299</v>
      </c>
      <c r="BF10" s="17"/>
      <c r="BG10" s="17">
        <v>0.32213657852295502</v>
      </c>
      <c r="BH10" s="17">
        <v>0.24252554070478799</v>
      </c>
    </row>
    <row r="11" spans="2:60" x14ac:dyDescent="0.35">
      <c r="B11" s="18" t="s">
        <v>313</v>
      </c>
      <c r="C11" s="17">
        <v>0.34261212982397898</v>
      </c>
      <c r="D11" s="17">
        <v>0.33314683184323002</v>
      </c>
      <c r="E11" s="17">
        <v>0.35569354419128202</v>
      </c>
      <c r="F11" s="17"/>
      <c r="G11" s="17">
        <v>0.24196021538703599</v>
      </c>
      <c r="H11" s="17">
        <v>0.30681221430026301</v>
      </c>
      <c r="I11" s="17">
        <v>0.30609406849105197</v>
      </c>
      <c r="J11" s="17">
        <v>0.395659120210828</v>
      </c>
      <c r="K11" s="17">
        <v>0.39093521619692201</v>
      </c>
      <c r="L11" s="17">
        <v>0.38180798024967699</v>
      </c>
      <c r="M11" s="17"/>
      <c r="N11" s="17">
        <v>0.36519257325936999</v>
      </c>
      <c r="O11" s="17">
        <v>0.32110278656255897</v>
      </c>
      <c r="P11" s="17">
        <v>0.37552333093415802</v>
      </c>
      <c r="Q11" s="17">
        <v>0.29550549287755901</v>
      </c>
      <c r="R11" s="17">
        <v>0.29280077254384401</v>
      </c>
      <c r="S11" s="17"/>
      <c r="T11" s="17">
        <v>0.32226688561525102</v>
      </c>
      <c r="U11" s="17">
        <v>0.369929805420735</v>
      </c>
      <c r="V11" s="17">
        <v>0.33074689062839902</v>
      </c>
      <c r="W11" s="17">
        <v>0.35221600953945897</v>
      </c>
      <c r="X11" s="17"/>
      <c r="Y11" s="17">
        <v>0.289516748993915</v>
      </c>
      <c r="Z11" s="17">
        <v>0.34037549751989099</v>
      </c>
      <c r="AA11" s="17">
        <v>0.386983098051077</v>
      </c>
      <c r="AB11" s="17">
        <v>0.43121671452342802</v>
      </c>
      <c r="AC11" s="17">
        <v>0.44707863791895203</v>
      </c>
      <c r="AD11" s="17">
        <v>0.40554323462940101</v>
      </c>
      <c r="AE11" s="17"/>
      <c r="AF11" s="17">
        <v>0.35578356357103202</v>
      </c>
      <c r="AG11" s="17">
        <v>0.32427240358737502</v>
      </c>
      <c r="AH11" s="17"/>
      <c r="AI11" s="17">
        <v>0.41796993692526302</v>
      </c>
      <c r="AJ11" s="17">
        <v>0.34561578551660399</v>
      </c>
      <c r="AK11" s="17">
        <v>0.35261702519861599</v>
      </c>
      <c r="AL11" s="17">
        <v>0.361750025464179</v>
      </c>
      <c r="AM11" s="17">
        <v>0.323369674304122</v>
      </c>
      <c r="AN11" s="17">
        <v>0.31188686182957198</v>
      </c>
      <c r="AO11" s="17">
        <v>0.26063901322654598</v>
      </c>
      <c r="AP11" s="17"/>
      <c r="AQ11" s="17">
        <v>0.30449899851414503</v>
      </c>
      <c r="AR11" s="17">
        <v>0.36732958569247998</v>
      </c>
      <c r="AS11" s="17"/>
      <c r="AT11" s="17">
        <v>0.26845183770407399</v>
      </c>
      <c r="AU11" s="17">
        <v>0.386324604085926</v>
      </c>
      <c r="AV11" s="17">
        <v>0.33948634608160899</v>
      </c>
      <c r="AW11" s="17"/>
      <c r="AX11" s="17">
        <v>0.33140833482050203</v>
      </c>
      <c r="AY11" s="17">
        <v>0.34665917310687</v>
      </c>
      <c r="AZ11" s="17"/>
      <c r="BA11" s="17">
        <v>0.32052196704909502</v>
      </c>
      <c r="BB11" s="17">
        <v>0.31251248453431701</v>
      </c>
      <c r="BC11" s="17">
        <v>0.33764703206103203</v>
      </c>
      <c r="BD11" s="17">
        <v>0.226397186775007</v>
      </c>
      <c r="BE11" s="17">
        <v>0.48069719911147302</v>
      </c>
      <c r="BF11" s="17"/>
      <c r="BG11" s="17">
        <v>0.31438094483227103</v>
      </c>
      <c r="BH11" s="17">
        <v>0.416287526033782</v>
      </c>
    </row>
    <row r="12" spans="2:60" x14ac:dyDescent="0.35">
      <c r="B12" s="18" t="s">
        <v>312</v>
      </c>
      <c r="C12" s="17">
        <v>9.9028870521938497E-2</v>
      </c>
      <c r="D12" s="17">
        <v>9.2459988481104094E-2</v>
      </c>
      <c r="E12" s="17">
        <v>0.104324018941006</v>
      </c>
      <c r="F12" s="17"/>
      <c r="G12" s="17">
        <v>0.103979721819807</v>
      </c>
      <c r="H12" s="17">
        <v>9.7426567320525903E-2</v>
      </c>
      <c r="I12" s="17">
        <v>6.0690635304716502E-2</v>
      </c>
      <c r="J12" s="17">
        <v>9.8264305049679104E-2</v>
      </c>
      <c r="K12" s="17">
        <v>0.114785008912973</v>
      </c>
      <c r="L12" s="17">
        <v>0.115861205268843</v>
      </c>
      <c r="M12" s="17"/>
      <c r="N12" s="17">
        <v>0.11715001117601299</v>
      </c>
      <c r="O12" s="17">
        <v>9.8840615158258899E-2</v>
      </c>
      <c r="P12" s="17">
        <v>8.0053899030168102E-2</v>
      </c>
      <c r="Q12" s="17">
        <v>0.112909023776085</v>
      </c>
      <c r="R12" s="17">
        <v>0.11763778730956199</v>
      </c>
      <c r="S12" s="17"/>
      <c r="T12" s="17">
        <v>0.121277919835205</v>
      </c>
      <c r="U12" s="17">
        <v>0.104063193134852</v>
      </c>
      <c r="V12" s="17">
        <v>9.3958140166993706E-2</v>
      </c>
      <c r="W12" s="17">
        <v>8.6938413941061596E-2</v>
      </c>
      <c r="X12" s="17"/>
      <c r="Y12" s="17">
        <v>7.6302301255004895E-2</v>
      </c>
      <c r="Z12" s="17">
        <v>0.100062472848545</v>
      </c>
      <c r="AA12" s="17">
        <v>0.132961349087965</v>
      </c>
      <c r="AB12" s="17">
        <v>0.15832468683919201</v>
      </c>
      <c r="AC12" s="17">
        <v>5.1711350879158097E-2</v>
      </c>
      <c r="AD12" s="17">
        <v>0.10411903717903501</v>
      </c>
      <c r="AE12" s="17"/>
      <c r="AF12" s="17">
        <v>9.7365517120925796E-2</v>
      </c>
      <c r="AG12" s="17">
        <v>0.100901138089105</v>
      </c>
      <c r="AH12" s="17"/>
      <c r="AI12" s="17">
        <v>0.111421584278312</v>
      </c>
      <c r="AJ12" s="17">
        <v>8.69866300747274E-2</v>
      </c>
      <c r="AK12" s="17">
        <v>9.9178135011696394E-2</v>
      </c>
      <c r="AL12" s="17">
        <v>0.115037239370694</v>
      </c>
      <c r="AM12" s="17">
        <v>0.113031438102857</v>
      </c>
      <c r="AN12" s="17">
        <v>6.2010347347307399E-2</v>
      </c>
      <c r="AO12" s="17">
        <v>0.106864312877287</v>
      </c>
      <c r="AP12" s="17"/>
      <c r="AQ12" s="17">
        <v>8.8192968709887895E-2</v>
      </c>
      <c r="AR12" s="17">
        <v>0.11123982131613599</v>
      </c>
      <c r="AS12" s="17"/>
      <c r="AT12" s="17">
        <v>8.3013021823071007E-2</v>
      </c>
      <c r="AU12" s="17">
        <v>0.104998504516404</v>
      </c>
      <c r="AV12" s="17">
        <v>0.101226506266758</v>
      </c>
      <c r="AW12" s="17"/>
      <c r="AX12" s="17">
        <v>0.11213526574867901</v>
      </c>
      <c r="AY12" s="17">
        <v>9.4294568551147498E-2</v>
      </c>
      <c r="AZ12" s="17"/>
      <c r="BA12" s="17">
        <v>4.7359498436725003E-2</v>
      </c>
      <c r="BB12" s="17">
        <v>9.3587225984993597E-2</v>
      </c>
      <c r="BC12" s="17">
        <v>0.11728581176559</v>
      </c>
      <c r="BD12" s="17">
        <v>0.11239084602694099</v>
      </c>
      <c r="BE12" s="17">
        <v>0.108670312364158</v>
      </c>
      <c r="BF12" s="17"/>
      <c r="BG12" s="17">
        <v>8.2803174277635602E-2</v>
      </c>
      <c r="BH12" s="17">
        <v>0.10961265741043801</v>
      </c>
    </row>
    <row r="13" spans="2:60" x14ac:dyDescent="0.35">
      <c r="B13" s="18" t="s">
        <v>311</v>
      </c>
      <c r="C13" s="17">
        <v>5.8429461539942301E-2</v>
      </c>
      <c r="D13" s="17">
        <v>5.4338280313691999E-2</v>
      </c>
      <c r="E13" s="17">
        <v>6.3224367443082297E-2</v>
      </c>
      <c r="F13" s="17"/>
      <c r="G13" s="17">
        <v>4.8703006078115799E-2</v>
      </c>
      <c r="H13" s="17">
        <v>4.8891347525133501E-2</v>
      </c>
      <c r="I13" s="17">
        <v>4.7288757942439703E-2</v>
      </c>
      <c r="J13" s="17">
        <v>6.2450938609337502E-2</v>
      </c>
      <c r="K13" s="17">
        <v>7.85726354508096E-2</v>
      </c>
      <c r="L13" s="17">
        <v>6.20355116874605E-2</v>
      </c>
      <c r="M13" s="17"/>
      <c r="N13" s="17">
        <v>6.8903944222919594E-2</v>
      </c>
      <c r="O13" s="17">
        <v>5.8422950483108901E-2</v>
      </c>
      <c r="P13" s="17">
        <v>5.4945176742068301E-2</v>
      </c>
      <c r="Q13" s="17">
        <v>5.62219330378496E-2</v>
      </c>
      <c r="R13" s="17">
        <v>4.7301571642396803E-2</v>
      </c>
      <c r="S13" s="17"/>
      <c r="T13" s="17">
        <v>5.13053696919877E-2</v>
      </c>
      <c r="U13" s="17">
        <v>5.4519570228323301E-2</v>
      </c>
      <c r="V13" s="17">
        <v>6.6688371545986905E-2</v>
      </c>
      <c r="W13" s="17">
        <v>5.37247405738887E-2</v>
      </c>
      <c r="X13" s="17"/>
      <c r="Y13" s="17">
        <v>5.15021540478732E-2</v>
      </c>
      <c r="Z13" s="17">
        <v>6.7787511753093402E-2</v>
      </c>
      <c r="AA13" s="17">
        <v>4.1702973901991E-2</v>
      </c>
      <c r="AB13" s="17">
        <v>5.4294760618798503E-2</v>
      </c>
      <c r="AC13" s="17">
        <v>0</v>
      </c>
      <c r="AD13" s="17">
        <v>5.9030493149323397E-2</v>
      </c>
      <c r="AE13" s="17"/>
      <c r="AF13" s="17">
        <v>5.8863212654895802E-2</v>
      </c>
      <c r="AG13" s="17">
        <v>5.8925613544661699E-2</v>
      </c>
      <c r="AH13" s="17"/>
      <c r="AI13" s="17">
        <v>3.1896344950399003E-2</v>
      </c>
      <c r="AJ13" s="17">
        <v>6.2643731829548605E-2</v>
      </c>
      <c r="AK13" s="17">
        <v>6.4892401775935304E-2</v>
      </c>
      <c r="AL13" s="17">
        <v>8.0210982758962698E-2</v>
      </c>
      <c r="AM13" s="17">
        <v>5.38011287317159E-2</v>
      </c>
      <c r="AN13" s="17">
        <v>4.0422294652113902E-2</v>
      </c>
      <c r="AO13" s="17">
        <v>5.2822925178463501E-2</v>
      </c>
      <c r="AP13" s="17"/>
      <c r="AQ13" s="17">
        <v>4.4299349685092901E-2</v>
      </c>
      <c r="AR13" s="17">
        <v>6.9723914738246601E-2</v>
      </c>
      <c r="AS13" s="17"/>
      <c r="AT13" s="17">
        <v>5.3007317002819701E-2</v>
      </c>
      <c r="AU13" s="17">
        <v>5.9384554501336298E-2</v>
      </c>
      <c r="AV13" s="17">
        <v>5.77479272354069E-2</v>
      </c>
      <c r="AW13" s="17"/>
      <c r="AX13" s="17">
        <v>5.3278544446503803E-2</v>
      </c>
      <c r="AY13" s="17">
        <v>6.0290079698098603E-2</v>
      </c>
      <c r="AZ13" s="17"/>
      <c r="BA13" s="17">
        <v>9.0943860988372094E-2</v>
      </c>
      <c r="BB13" s="17">
        <v>6.0729828415271601E-2</v>
      </c>
      <c r="BC13" s="17">
        <v>3.4626876957630101E-2</v>
      </c>
      <c r="BD13" s="17">
        <v>7.0125301408039395E-2</v>
      </c>
      <c r="BE13" s="17">
        <v>9.4090891565412199E-2</v>
      </c>
      <c r="BF13" s="17"/>
      <c r="BG13" s="17">
        <v>6.7778188930416899E-2</v>
      </c>
      <c r="BH13" s="17">
        <v>8.8020833554137104E-2</v>
      </c>
    </row>
    <row r="14" spans="2:60" x14ac:dyDescent="0.35">
      <c r="B14" s="18" t="s">
        <v>114</v>
      </c>
      <c r="C14" s="17">
        <v>4.4995899246085401E-2</v>
      </c>
      <c r="D14" s="17">
        <v>3.5407481555350798E-2</v>
      </c>
      <c r="E14" s="17">
        <v>5.0967810097074101E-2</v>
      </c>
      <c r="F14" s="17"/>
      <c r="G14" s="17">
        <v>8.6477402506535406E-2</v>
      </c>
      <c r="H14" s="17">
        <v>3.3387415327904103E-2</v>
      </c>
      <c r="I14" s="17">
        <v>4.2711996933935403E-2</v>
      </c>
      <c r="J14" s="17">
        <v>3.6267413479625699E-2</v>
      </c>
      <c r="K14" s="17">
        <v>3.5413038563596101E-2</v>
      </c>
      <c r="L14" s="17">
        <v>4.6907991434806798E-2</v>
      </c>
      <c r="M14" s="17"/>
      <c r="N14" s="17">
        <v>6.0447316774987103E-2</v>
      </c>
      <c r="O14" s="17">
        <v>6.2468745027749198E-2</v>
      </c>
      <c r="P14" s="17">
        <v>2.49791385367081E-2</v>
      </c>
      <c r="Q14" s="17">
        <v>2.6449844343928601E-2</v>
      </c>
      <c r="R14" s="17">
        <v>8.4977607542798695E-3</v>
      </c>
      <c r="S14" s="17"/>
      <c r="T14" s="17">
        <v>4.8707070629117097E-2</v>
      </c>
      <c r="U14" s="17">
        <v>4.6375334312474703E-2</v>
      </c>
      <c r="V14" s="17">
        <v>3.82131419582507E-2</v>
      </c>
      <c r="W14" s="17">
        <v>5.1970839614227701E-2</v>
      </c>
      <c r="X14" s="17"/>
      <c r="Y14" s="17">
        <v>5.2805568620861103E-2</v>
      </c>
      <c r="Z14" s="17">
        <v>3.9414106048780102E-2</v>
      </c>
      <c r="AA14" s="17">
        <v>3.2921654886559799E-2</v>
      </c>
      <c r="AB14" s="17">
        <v>4.62163350628065E-2</v>
      </c>
      <c r="AC14" s="17">
        <v>5.3276914398014498E-2</v>
      </c>
      <c r="AD14" s="17">
        <v>4.4665864166339803E-2</v>
      </c>
      <c r="AE14" s="17"/>
      <c r="AF14" s="17">
        <v>3.2384729529559397E-2</v>
      </c>
      <c r="AG14" s="17">
        <v>5.8511786121243602E-2</v>
      </c>
      <c r="AH14" s="17"/>
      <c r="AI14" s="17">
        <v>0.112660889393865</v>
      </c>
      <c r="AJ14" s="17">
        <v>5.4123135258635602E-2</v>
      </c>
      <c r="AK14" s="17">
        <v>4.9036228918258401E-2</v>
      </c>
      <c r="AL14" s="17">
        <v>3.6808763172856203E-2</v>
      </c>
      <c r="AM14" s="17">
        <v>2.3271606600252601E-2</v>
      </c>
      <c r="AN14" s="17">
        <v>3.3311388884194701E-2</v>
      </c>
      <c r="AO14" s="17">
        <v>3.67240552475376E-2</v>
      </c>
      <c r="AP14" s="17"/>
      <c r="AQ14" s="17">
        <v>4.2525406397420799E-2</v>
      </c>
      <c r="AR14" s="17">
        <v>2.7435258120928199E-2</v>
      </c>
      <c r="AS14" s="17"/>
      <c r="AT14" s="17">
        <v>2.2403652422575301E-2</v>
      </c>
      <c r="AU14" s="17">
        <v>5.4207573974870998E-2</v>
      </c>
      <c r="AV14" s="17">
        <v>1.9779225178942102E-2</v>
      </c>
      <c r="AW14" s="17"/>
      <c r="AX14" s="17">
        <v>4.7198600753308603E-2</v>
      </c>
      <c r="AY14" s="17">
        <v>4.42002377460083E-2</v>
      </c>
      <c r="AZ14" s="17"/>
      <c r="BA14" s="17">
        <v>2.8402543920764401E-2</v>
      </c>
      <c r="BB14" s="17">
        <v>2.5819121229248999E-2</v>
      </c>
      <c r="BC14" s="17">
        <v>3.5620526128221398E-2</v>
      </c>
      <c r="BD14" s="17">
        <v>7.0688927263669798E-3</v>
      </c>
      <c r="BE14" s="17">
        <v>3.1359215492879802E-2</v>
      </c>
      <c r="BF14" s="17"/>
      <c r="BG14" s="17">
        <v>2.6421784725051901E-2</v>
      </c>
      <c r="BH14" s="17">
        <v>2.5206908483658499E-2</v>
      </c>
    </row>
    <row r="15" spans="2:60" x14ac:dyDescent="0.35">
      <c r="B15" s="18" t="s">
        <v>317</v>
      </c>
      <c r="C15" s="21">
        <v>0.45493363886805499</v>
      </c>
      <c r="D15" s="21">
        <v>0.48464741780662302</v>
      </c>
      <c r="E15" s="21">
        <v>0.42579025932755599</v>
      </c>
      <c r="F15" s="21"/>
      <c r="G15" s="21">
        <v>0.51887965420850601</v>
      </c>
      <c r="H15" s="21">
        <v>0.513482455526174</v>
      </c>
      <c r="I15" s="21">
        <v>0.54321454132785696</v>
      </c>
      <c r="J15" s="21">
        <v>0.40735822265053001</v>
      </c>
      <c r="K15" s="21">
        <v>0.38029410087569798</v>
      </c>
      <c r="L15" s="21">
        <v>0.39338731135921401</v>
      </c>
      <c r="M15" s="21"/>
      <c r="N15" s="21">
        <v>0.38830615456671003</v>
      </c>
      <c r="O15" s="21">
        <v>0.459164902768324</v>
      </c>
      <c r="P15" s="21">
        <v>0.46449845475689799</v>
      </c>
      <c r="Q15" s="21">
        <v>0.50891370596457797</v>
      </c>
      <c r="R15" s="21">
        <v>0.53376210774991695</v>
      </c>
      <c r="S15" s="21"/>
      <c r="T15" s="21">
        <v>0.456442754228439</v>
      </c>
      <c r="U15" s="21">
        <v>0.42511209690361501</v>
      </c>
      <c r="V15" s="21">
        <v>0.47039345570037</v>
      </c>
      <c r="W15" s="21">
        <v>0.45514999633136299</v>
      </c>
      <c r="X15" s="21"/>
      <c r="Y15" s="21">
        <v>0.52987322708234497</v>
      </c>
      <c r="Z15" s="21">
        <v>0.45236041182969</v>
      </c>
      <c r="AA15" s="21">
        <v>0.405430924072407</v>
      </c>
      <c r="AB15" s="21">
        <v>0.309947502955775</v>
      </c>
      <c r="AC15" s="21">
        <v>0.447933096803876</v>
      </c>
      <c r="AD15" s="21">
        <v>0.3866413708759</v>
      </c>
      <c r="AE15" s="21"/>
      <c r="AF15" s="21">
        <v>0.45560297712358699</v>
      </c>
      <c r="AG15" s="21">
        <v>0.45738905865761398</v>
      </c>
      <c r="AH15" s="21"/>
      <c r="AI15" s="21">
        <v>0.32605124445216099</v>
      </c>
      <c r="AJ15" s="21">
        <v>0.45063071732048499</v>
      </c>
      <c r="AK15" s="21">
        <v>0.43427620909549403</v>
      </c>
      <c r="AL15" s="21">
        <v>0.40619298923330899</v>
      </c>
      <c r="AM15" s="21">
        <v>0.486526152261052</v>
      </c>
      <c r="AN15" s="21">
        <v>0.55236910728681199</v>
      </c>
      <c r="AO15" s="21">
        <v>0.54294969347016597</v>
      </c>
      <c r="AP15" s="21"/>
      <c r="AQ15" s="21">
        <v>0.52048327669345296</v>
      </c>
      <c r="AR15" s="21">
        <v>0.42427142013220998</v>
      </c>
      <c r="AS15" s="21"/>
      <c r="AT15" s="21">
        <v>0.57312417104746005</v>
      </c>
      <c r="AU15" s="21">
        <v>0.395084762921463</v>
      </c>
      <c r="AV15" s="21">
        <v>0.48175999523728402</v>
      </c>
      <c r="AW15" s="21"/>
      <c r="AX15" s="21">
        <v>0.45597925423100599</v>
      </c>
      <c r="AY15" s="21">
        <v>0.45455594089787599</v>
      </c>
      <c r="AZ15" s="21"/>
      <c r="BA15" s="21">
        <v>0.51277212960504404</v>
      </c>
      <c r="BB15" s="21">
        <v>0.50735133983616898</v>
      </c>
      <c r="BC15" s="21">
        <v>0.474819753087527</v>
      </c>
      <c r="BD15" s="21">
        <v>0.584017773063645</v>
      </c>
      <c r="BE15" s="21">
        <v>0.285182381466077</v>
      </c>
      <c r="BF15" s="21"/>
      <c r="BG15" s="21">
        <v>0.50861590723462502</v>
      </c>
      <c r="BH15" s="21">
        <v>0.36087207451798398</v>
      </c>
    </row>
    <row r="16" spans="2:60" x14ac:dyDescent="0.35">
      <c r="B16" s="18" t="s">
        <v>316</v>
      </c>
      <c r="C16" s="21">
        <v>0.15745833206188101</v>
      </c>
      <c r="D16" s="21">
        <v>0.14679826879479599</v>
      </c>
      <c r="E16" s="21">
        <v>0.167548386384088</v>
      </c>
      <c r="F16" s="21"/>
      <c r="G16" s="21">
        <v>0.152682727897923</v>
      </c>
      <c r="H16" s="21">
        <v>0.14631791484565901</v>
      </c>
      <c r="I16" s="21">
        <v>0.107979393247156</v>
      </c>
      <c r="J16" s="21">
        <v>0.16071524365901699</v>
      </c>
      <c r="K16" s="21">
        <v>0.193357644363783</v>
      </c>
      <c r="L16" s="21">
        <v>0.17789671695630299</v>
      </c>
      <c r="M16" s="21"/>
      <c r="N16" s="21">
        <v>0.18605395539893299</v>
      </c>
      <c r="O16" s="21">
        <v>0.15726356564136801</v>
      </c>
      <c r="P16" s="21">
        <v>0.13499907577223599</v>
      </c>
      <c r="Q16" s="21">
        <v>0.169130956813934</v>
      </c>
      <c r="R16" s="21">
        <v>0.16493935895195799</v>
      </c>
      <c r="S16" s="21"/>
      <c r="T16" s="21">
        <v>0.17258328952719301</v>
      </c>
      <c r="U16" s="21">
        <v>0.15858276336317501</v>
      </c>
      <c r="V16" s="21">
        <v>0.160646511712981</v>
      </c>
      <c r="W16" s="21">
        <v>0.14066315451495001</v>
      </c>
      <c r="X16" s="21"/>
      <c r="Y16" s="21">
        <v>0.12780445530287801</v>
      </c>
      <c r="Z16" s="21">
        <v>0.167849984601638</v>
      </c>
      <c r="AA16" s="21">
        <v>0.17466432298995599</v>
      </c>
      <c r="AB16" s="21">
        <v>0.21261944745799</v>
      </c>
      <c r="AC16" s="21">
        <v>5.1711350879158097E-2</v>
      </c>
      <c r="AD16" s="21">
        <v>0.16314953032835799</v>
      </c>
      <c r="AE16" s="21"/>
      <c r="AF16" s="21">
        <v>0.156228729775822</v>
      </c>
      <c r="AG16" s="21">
        <v>0.159826751633767</v>
      </c>
      <c r="AH16" s="21"/>
      <c r="AI16" s="21">
        <v>0.14331792922871101</v>
      </c>
      <c r="AJ16" s="21">
        <v>0.149630361904276</v>
      </c>
      <c r="AK16" s="21">
        <v>0.164070536787632</v>
      </c>
      <c r="AL16" s="21">
        <v>0.19524822212965601</v>
      </c>
      <c r="AM16" s="21">
        <v>0.16683256683457301</v>
      </c>
      <c r="AN16" s="21">
        <v>0.102432641999421</v>
      </c>
      <c r="AO16" s="21">
        <v>0.159687238055751</v>
      </c>
      <c r="AP16" s="21"/>
      <c r="AQ16" s="21">
        <v>0.13249231839498099</v>
      </c>
      <c r="AR16" s="21">
        <v>0.18096373605438201</v>
      </c>
      <c r="AS16" s="21"/>
      <c r="AT16" s="21">
        <v>0.13602033882589101</v>
      </c>
      <c r="AU16" s="21">
        <v>0.164383059017741</v>
      </c>
      <c r="AV16" s="21">
        <v>0.158974433502165</v>
      </c>
      <c r="AW16" s="21"/>
      <c r="AX16" s="21">
        <v>0.165413810195183</v>
      </c>
      <c r="AY16" s="21">
        <v>0.154584648249246</v>
      </c>
      <c r="AZ16" s="21"/>
      <c r="BA16" s="21">
        <v>0.138303359425097</v>
      </c>
      <c r="BB16" s="21">
        <v>0.154317054400265</v>
      </c>
      <c r="BC16" s="21">
        <v>0.15191268872322</v>
      </c>
      <c r="BD16" s="21">
        <v>0.18251614743498101</v>
      </c>
      <c r="BE16" s="21">
        <v>0.20276120392957001</v>
      </c>
      <c r="BF16" s="21"/>
      <c r="BG16" s="21">
        <v>0.15058136320805299</v>
      </c>
      <c r="BH16" s="21">
        <v>0.197633490964576</v>
      </c>
    </row>
    <row r="17" spans="2:60" x14ac:dyDescent="0.35">
      <c r="B17" s="18" t="s">
        <v>318</v>
      </c>
      <c r="C17" s="22">
        <v>0.29747530680617501</v>
      </c>
      <c r="D17" s="22">
        <v>0.337849149011827</v>
      </c>
      <c r="E17" s="22">
        <v>0.25824187294346801</v>
      </c>
      <c r="F17" s="22"/>
      <c r="G17" s="22">
        <v>0.36619692631058298</v>
      </c>
      <c r="H17" s="22">
        <v>0.36716454068051502</v>
      </c>
      <c r="I17" s="22">
        <v>0.43523514808070102</v>
      </c>
      <c r="J17" s="22">
        <v>0.246642978991513</v>
      </c>
      <c r="K17" s="22">
        <v>0.18693645651191501</v>
      </c>
      <c r="L17" s="22">
        <v>0.21549059440290999</v>
      </c>
      <c r="M17" s="22"/>
      <c r="N17" s="22">
        <v>0.20225219916777701</v>
      </c>
      <c r="O17" s="22">
        <v>0.30190133712695699</v>
      </c>
      <c r="P17" s="22">
        <v>0.32949937898466097</v>
      </c>
      <c r="Q17" s="22">
        <v>0.33978274915064299</v>
      </c>
      <c r="R17" s="22">
        <v>0.36882274879795901</v>
      </c>
      <c r="S17" s="22"/>
      <c r="T17" s="22">
        <v>0.28385946470124601</v>
      </c>
      <c r="U17" s="22">
        <v>0.26652933354044001</v>
      </c>
      <c r="V17" s="22">
        <v>0.309746943987389</v>
      </c>
      <c r="W17" s="22">
        <v>0.31448684181641301</v>
      </c>
      <c r="X17" s="22"/>
      <c r="Y17" s="22">
        <v>0.40206877177946698</v>
      </c>
      <c r="Z17" s="22">
        <v>0.28451042722805198</v>
      </c>
      <c r="AA17" s="22">
        <v>0.23076660108245101</v>
      </c>
      <c r="AB17" s="22">
        <v>9.7328055497785004E-2</v>
      </c>
      <c r="AC17" s="22">
        <v>0.39622174592471698</v>
      </c>
      <c r="AD17" s="22">
        <v>0.22349184054754201</v>
      </c>
      <c r="AE17" s="22"/>
      <c r="AF17" s="22">
        <v>0.29937424734776502</v>
      </c>
      <c r="AG17" s="22">
        <v>0.29756230702384801</v>
      </c>
      <c r="AH17" s="22"/>
      <c r="AI17" s="22">
        <v>0.18273331522344899</v>
      </c>
      <c r="AJ17" s="22">
        <v>0.30100035541620901</v>
      </c>
      <c r="AK17" s="22">
        <v>0.27020567230786202</v>
      </c>
      <c r="AL17" s="22">
        <v>0.21094476710365301</v>
      </c>
      <c r="AM17" s="22">
        <v>0.31969358542647902</v>
      </c>
      <c r="AN17" s="22">
        <v>0.44993646528739101</v>
      </c>
      <c r="AO17" s="22">
        <v>0.383262455414415</v>
      </c>
      <c r="AP17" s="22"/>
      <c r="AQ17" s="22">
        <v>0.38799095829847202</v>
      </c>
      <c r="AR17" s="22">
        <v>0.24330768407782699</v>
      </c>
      <c r="AS17" s="22"/>
      <c r="AT17" s="22">
        <v>0.43710383222156901</v>
      </c>
      <c r="AU17" s="22">
        <v>0.23070170390372199</v>
      </c>
      <c r="AV17" s="22">
        <v>0.32278556173511902</v>
      </c>
      <c r="AW17" s="22"/>
      <c r="AX17" s="22">
        <v>0.29056544403582302</v>
      </c>
      <c r="AY17" s="22">
        <v>0.29997129264862998</v>
      </c>
      <c r="AZ17" s="22"/>
      <c r="BA17" s="22">
        <v>0.37446877017994701</v>
      </c>
      <c r="BB17" s="22">
        <v>0.35303428543590298</v>
      </c>
      <c r="BC17" s="22">
        <v>0.32290706436430699</v>
      </c>
      <c r="BD17" s="22">
        <v>0.40150162562866398</v>
      </c>
      <c r="BE17" s="22">
        <v>8.2421177536507406E-2</v>
      </c>
      <c r="BF17" s="22"/>
      <c r="BG17" s="22">
        <v>0.35803454402657298</v>
      </c>
      <c r="BH17" s="22">
        <v>0.16323858355340901</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444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2015</v>
      </c>
      <c r="D7" s="10">
        <v>954</v>
      </c>
      <c r="E7" s="10">
        <v>1045</v>
      </c>
      <c r="F7" s="10"/>
      <c r="G7" s="10">
        <v>239</v>
      </c>
      <c r="H7" s="10">
        <v>315</v>
      </c>
      <c r="I7" s="10">
        <v>328</v>
      </c>
      <c r="J7" s="10">
        <v>334</v>
      </c>
      <c r="K7" s="10">
        <v>346</v>
      </c>
      <c r="L7" s="10">
        <v>453</v>
      </c>
      <c r="M7" s="10"/>
      <c r="N7" s="10">
        <v>418</v>
      </c>
      <c r="O7" s="10">
        <v>453</v>
      </c>
      <c r="P7" s="10">
        <v>629</v>
      </c>
      <c r="Q7" s="10">
        <v>251</v>
      </c>
      <c r="R7" s="10">
        <v>209</v>
      </c>
      <c r="S7" s="10"/>
      <c r="T7" s="10">
        <v>376</v>
      </c>
      <c r="U7" s="10">
        <v>431</v>
      </c>
      <c r="V7" s="10">
        <v>783</v>
      </c>
      <c r="W7" s="10">
        <v>425</v>
      </c>
      <c r="X7" s="10"/>
      <c r="Y7" s="10">
        <v>665</v>
      </c>
      <c r="Z7" s="10">
        <v>814</v>
      </c>
      <c r="AA7" s="10">
        <v>77</v>
      </c>
      <c r="AB7" s="10">
        <v>201</v>
      </c>
      <c r="AC7" s="10">
        <v>19</v>
      </c>
      <c r="AD7" s="10">
        <v>239</v>
      </c>
      <c r="AE7" s="10"/>
      <c r="AF7" s="10">
        <v>1194</v>
      </c>
      <c r="AG7" s="10">
        <v>806</v>
      </c>
      <c r="AH7" s="10"/>
      <c r="AI7" s="10">
        <v>139</v>
      </c>
      <c r="AJ7" s="10">
        <v>487</v>
      </c>
      <c r="AK7" s="10">
        <v>410</v>
      </c>
      <c r="AL7" s="10">
        <v>231</v>
      </c>
      <c r="AM7" s="10">
        <v>492</v>
      </c>
      <c r="AN7" s="10">
        <v>193</v>
      </c>
      <c r="AO7" s="10">
        <v>63</v>
      </c>
      <c r="AP7" s="10"/>
      <c r="AQ7" s="10">
        <v>971</v>
      </c>
      <c r="AR7" s="10">
        <v>702</v>
      </c>
      <c r="AS7" s="10"/>
      <c r="AT7" s="10">
        <v>439</v>
      </c>
      <c r="AU7" s="10">
        <v>862</v>
      </c>
      <c r="AV7" s="10">
        <v>598</v>
      </c>
      <c r="AW7" s="10"/>
      <c r="AX7" s="10">
        <v>566</v>
      </c>
      <c r="AY7" s="10">
        <v>1449</v>
      </c>
      <c r="AZ7" s="10"/>
      <c r="BA7" s="10">
        <v>196</v>
      </c>
      <c r="BB7" s="10">
        <v>650</v>
      </c>
      <c r="BC7" s="10">
        <v>690</v>
      </c>
      <c r="BD7" s="10">
        <v>91</v>
      </c>
      <c r="BE7" s="10">
        <v>250</v>
      </c>
      <c r="BF7" s="10"/>
      <c r="BG7" s="10">
        <v>846</v>
      </c>
      <c r="BH7" s="10">
        <v>341</v>
      </c>
    </row>
    <row r="8" spans="2:60" ht="30" customHeight="1" x14ac:dyDescent="0.35">
      <c r="B8" s="11" t="s">
        <v>19</v>
      </c>
      <c r="C8" s="11">
        <v>2015</v>
      </c>
      <c r="D8" s="11">
        <v>973</v>
      </c>
      <c r="E8" s="11">
        <v>1026</v>
      </c>
      <c r="F8" s="11"/>
      <c r="G8" s="11">
        <v>244</v>
      </c>
      <c r="H8" s="11">
        <v>361</v>
      </c>
      <c r="I8" s="11">
        <v>333</v>
      </c>
      <c r="J8" s="11">
        <v>319</v>
      </c>
      <c r="K8" s="11">
        <v>334</v>
      </c>
      <c r="L8" s="11">
        <v>423</v>
      </c>
      <c r="M8" s="11"/>
      <c r="N8" s="11">
        <v>410</v>
      </c>
      <c r="O8" s="11">
        <v>450</v>
      </c>
      <c r="P8" s="11">
        <v>644</v>
      </c>
      <c r="Q8" s="11">
        <v>258</v>
      </c>
      <c r="R8" s="11">
        <v>203</v>
      </c>
      <c r="S8" s="11"/>
      <c r="T8" s="11">
        <v>343</v>
      </c>
      <c r="U8" s="11">
        <v>420</v>
      </c>
      <c r="V8" s="11">
        <v>769</v>
      </c>
      <c r="W8" s="11">
        <v>483</v>
      </c>
      <c r="X8" s="11"/>
      <c r="Y8" s="11">
        <v>668</v>
      </c>
      <c r="Z8" s="11">
        <v>823</v>
      </c>
      <c r="AA8" s="11">
        <v>78</v>
      </c>
      <c r="AB8" s="11">
        <v>192</v>
      </c>
      <c r="AC8" s="11">
        <v>19</v>
      </c>
      <c r="AD8" s="11">
        <v>234</v>
      </c>
      <c r="AE8" s="11"/>
      <c r="AF8" s="11">
        <v>1171</v>
      </c>
      <c r="AG8" s="11">
        <v>828</v>
      </c>
      <c r="AH8" s="11"/>
      <c r="AI8" s="11">
        <v>137</v>
      </c>
      <c r="AJ8" s="11">
        <v>496</v>
      </c>
      <c r="AK8" s="11">
        <v>405</v>
      </c>
      <c r="AL8" s="11">
        <v>228</v>
      </c>
      <c r="AM8" s="11">
        <v>503</v>
      </c>
      <c r="AN8" s="11">
        <v>187</v>
      </c>
      <c r="AO8" s="11">
        <v>59</v>
      </c>
      <c r="AP8" s="11"/>
      <c r="AQ8" s="11">
        <v>939</v>
      </c>
      <c r="AR8" s="11">
        <v>737</v>
      </c>
      <c r="AS8" s="11"/>
      <c r="AT8" s="11">
        <v>420</v>
      </c>
      <c r="AU8" s="11">
        <v>861</v>
      </c>
      <c r="AV8" s="11">
        <v>621</v>
      </c>
      <c r="AW8" s="11"/>
      <c r="AX8" s="11">
        <v>535</v>
      </c>
      <c r="AY8" s="11">
        <v>1480</v>
      </c>
      <c r="AZ8" s="11"/>
      <c r="BA8" s="11">
        <v>197</v>
      </c>
      <c r="BB8" s="11">
        <v>649</v>
      </c>
      <c r="BC8" s="11">
        <v>687</v>
      </c>
      <c r="BD8" s="11">
        <v>88</v>
      </c>
      <c r="BE8" s="11">
        <v>259</v>
      </c>
      <c r="BF8" s="11"/>
      <c r="BG8" s="11">
        <v>846</v>
      </c>
      <c r="BH8" s="11">
        <v>347</v>
      </c>
    </row>
    <row r="9" spans="2:60" x14ac:dyDescent="0.35">
      <c r="B9" s="18" t="s">
        <v>315</v>
      </c>
      <c r="C9" s="17">
        <v>0.18635610352170501</v>
      </c>
      <c r="D9" s="17">
        <v>0.20586942300575201</v>
      </c>
      <c r="E9" s="17">
        <v>0.16944783583678499</v>
      </c>
      <c r="F9" s="17"/>
      <c r="G9" s="17">
        <v>0.22339135515210601</v>
      </c>
      <c r="H9" s="17">
        <v>0.18872707866768501</v>
      </c>
      <c r="I9" s="17">
        <v>0.230371237462768</v>
      </c>
      <c r="J9" s="17">
        <v>0.19431042192032799</v>
      </c>
      <c r="K9" s="17">
        <v>0.15897829433744401</v>
      </c>
      <c r="L9" s="17">
        <v>0.143917151766107</v>
      </c>
      <c r="M9" s="17"/>
      <c r="N9" s="17">
        <v>0.17466549950837901</v>
      </c>
      <c r="O9" s="17">
        <v>0.167354792818972</v>
      </c>
      <c r="P9" s="17">
        <v>0.20177192054885801</v>
      </c>
      <c r="Q9" s="17">
        <v>0.16430407057421001</v>
      </c>
      <c r="R9" s="17">
        <v>0.240286955335094</v>
      </c>
      <c r="S9" s="17"/>
      <c r="T9" s="17">
        <v>0.20556294223132099</v>
      </c>
      <c r="U9" s="17">
        <v>0.150915439984075</v>
      </c>
      <c r="V9" s="17">
        <v>0.19277344203874999</v>
      </c>
      <c r="W9" s="17">
        <v>0.19331542039250099</v>
      </c>
      <c r="X9" s="17"/>
      <c r="Y9" s="17">
        <v>0.206705199914646</v>
      </c>
      <c r="Z9" s="17">
        <v>0.177879889965848</v>
      </c>
      <c r="AA9" s="17">
        <v>0.20288985176093599</v>
      </c>
      <c r="AB9" s="17">
        <v>0.14750337290354401</v>
      </c>
      <c r="AC9" s="17">
        <v>9.1387344668954096E-2</v>
      </c>
      <c r="AD9" s="17">
        <v>0.19236070138803099</v>
      </c>
      <c r="AE9" s="17"/>
      <c r="AF9" s="17">
        <v>0.184792606651521</v>
      </c>
      <c r="AG9" s="17">
        <v>0.18841196920217801</v>
      </c>
      <c r="AH9" s="17"/>
      <c r="AI9" s="17">
        <v>0.13023709073890699</v>
      </c>
      <c r="AJ9" s="17">
        <v>0.21293412124948299</v>
      </c>
      <c r="AK9" s="17">
        <v>0.15188342222533899</v>
      </c>
      <c r="AL9" s="17">
        <v>0.14696810200761901</v>
      </c>
      <c r="AM9" s="17">
        <v>0.20105208808678701</v>
      </c>
      <c r="AN9" s="17">
        <v>0.23564334783072799</v>
      </c>
      <c r="AO9" s="17">
        <v>0.20061199218994499</v>
      </c>
      <c r="AP9" s="17"/>
      <c r="AQ9" s="17">
        <v>0.15642080734414199</v>
      </c>
      <c r="AR9" s="17">
        <v>0.243592990782143</v>
      </c>
      <c r="AS9" s="17"/>
      <c r="AT9" s="17">
        <v>0.14266901799249801</v>
      </c>
      <c r="AU9" s="17">
        <v>0.151530059795106</v>
      </c>
      <c r="AV9" s="17">
        <v>0.27836924763468301</v>
      </c>
      <c r="AW9" s="17"/>
      <c r="AX9" s="17">
        <v>0.183250270370137</v>
      </c>
      <c r="AY9" s="17">
        <v>0.18747869819188401</v>
      </c>
      <c r="AZ9" s="17"/>
      <c r="BA9" s="17">
        <v>0.29512652396726302</v>
      </c>
      <c r="BB9" s="17">
        <v>0.16921339011137301</v>
      </c>
      <c r="BC9" s="17">
        <v>0.13333134620654499</v>
      </c>
      <c r="BD9" s="17">
        <v>0.20047634587735</v>
      </c>
      <c r="BE9" s="17">
        <v>0.34519889150873501</v>
      </c>
      <c r="BF9" s="17"/>
      <c r="BG9" s="17">
        <v>0.19848065761261799</v>
      </c>
      <c r="BH9" s="17">
        <v>0.30854324306639302</v>
      </c>
    </row>
    <row r="10" spans="2:60" x14ac:dyDescent="0.35">
      <c r="B10" s="18" t="s">
        <v>314</v>
      </c>
      <c r="C10" s="17">
        <v>0.359881525417929</v>
      </c>
      <c r="D10" s="17">
        <v>0.36213741563876101</v>
      </c>
      <c r="E10" s="17">
        <v>0.35943588365634399</v>
      </c>
      <c r="F10" s="17"/>
      <c r="G10" s="17">
        <v>0.331438766285996</v>
      </c>
      <c r="H10" s="17">
        <v>0.35332123049415498</v>
      </c>
      <c r="I10" s="17">
        <v>0.328203707802591</v>
      </c>
      <c r="J10" s="17">
        <v>0.34176347678385699</v>
      </c>
      <c r="K10" s="17">
        <v>0.36840236545399802</v>
      </c>
      <c r="L10" s="17">
        <v>0.41374639818897202</v>
      </c>
      <c r="M10" s="17"/>
      <c r="N10" s="17">
        <v>0.31209836748958603</v>
      </c>
      <c r="O10" s="17">
        <v>0.330453333702309</v>
      </c>
      <c r="P10" s="17">
        <v>0.40322612496161198</v>
      </c>
      <c r="Q10" s="17">
        <v>0.38169064525440199</v>
      </c>
      <c r="R10" s="17">
        <v>0.39039203785978199</v>
      </c>
      <c r="S10" s="17"/>
      <c r="T10" s="17">
        <v>0.31571916455573901</v>
      </c>
      <c r="U10" s="17">
        <v>0.39384578578434098</v>
      </c>
      <c r="V10" s="17">
        <v>0.372134686027975</v>
      </c>
      <c r="W10" s="17">
        <v>0.342205128204283</v>
      </c>
      <c r="X10" s="17"/>
      <c r="Y10" s="17">
        <v>0.335602628949974</v>
      </c>
      <c r="Z10" s="17">
        <v>0.39590175451587201</v>
      </c>
      <c r="AA10" s="17">
        <v>0.302034089147657</v>
      </c>
      <c r="AB10" s="17">
        <v>0.35850428013452701</v>
      </c>
      <c r="AC10" s="17">
        <v>0.379387883045542</v>
      </c>
      <c r="AD10" s="17">
        <v>0.32121528907853297</v>
      </c>
      <c r="AE10" s="17"/>
      <c r="AF10" s="17">
        <v>0.35892765342669403</v>
      </c>
      <c r="AG10" s="17">
        <v>0.364890582223177</v>
      </c>
      <c r="AH10" s="17"/>
      <c r="AI10" s="17">
        <v>0.24764589447669799</v>
      </c>
      <c r="AJ10" s="17">
        <v>0.26149141418042798</v>
      </c>
      <c r="AK10" s="17">
        <v>0.41206281361505998</v>
      </c>
      <c r="AL10" s="17">
        <v>0.413038463261025</v>
      </c>
      <c r="AM10" s="17">
        <v>0.39720070078992298</v>
      </c>
      <c r="AN10" s="17">
        <v>0.42700232044358299</v>
      </c>
      <c r="AO10" s="17">
        <v>0.35394815678510599</v>
      </c>
      <c r="AP10" s="17"/>
      <c r="AQ10" s="17">
        <v>0.37974314466368397</v>
      </c>
      <c r="AR10" s="17">
        <v>0.34825786667714798</v>
      </c>
      <c r="AS10" s="17"/>
      <c r="AT10" s="17">
        <v>0.403247465511482</v>
      </c>
      <c r="AU10" s="17">
        <v>0.33423414477234598</v>
      </c>
      <c r="AV10" s="17">
        <v>0.38028379312149801</v>
      </c>
      <c r="AW10" s="17"/>
      <c r="AX10" s="17">
        <v>0.34756824774686002</v>
      </c>
      <c r="AY10" s="17">
        <v>0.364332125051398</v>
      </c>
      <c r="AZ10" s="17"/>
      <c r="BA10" s="17">
        <v>0.31984670393775</v>
      </c>
      <c r="BB10" s="17">
        <v>0.38094154762189503</v>
      </c>
      <c r="BC10" s="17">
        <v>0.36634695716729998</v>
      </c>
      <c r="BD10" s="17">
        <v>0.42512866988356401</v>
      </c>
      <c r="BE10" s="17">
        <v>0.36430215944724098</v>
      </c>
      <c r="BF10" s="17"/>
      <c r="BG10" s="17">
        <v>0.36674065309807902</v>
      </c>
      <c r="BH10" s="17">
        <v>0.37970843338196902</v>
      </c>
    </row>
    <row r="11" spans="2:60" x14ac:dyDescent="0.35">
      <c r="B11" s="18" t="s">
        <v>313</v>
      </c>
      <c r="C11" s="17">
        <v>0.26026436817725701</v>
      </c>
      <c r="D11" s="17">
        <v>0.25748397393597</v>
      </c>
      <c r="E11" s="17">
        <v>0.263585367867128</v>
      </c>
      <c r="F11" s="17"/>
      <c r="G11" s="17">
        <v>0.21510858806559499</v>
      </c>
      <c r="H11" s="17">
        <v>0.247783840743933</v>
      </c>
      <c r="I11" s="17">
        <v>0.24847433374033101</v>
      </c>
      <c r="J11" s="17">
        <v>0.25917937495322202</v>
      </c>
      <c r="K11" s="17">
        <v>0.29806147197406901</v>
      </c>
      <c r="L11" s="17">
        <v>0.277282271021352</v>
      </c>
      <c r="M11" s="17"/>
      <c r="N11" s="17">
        <v>0.26810443343195001</v>
      </c>
      <c r="O11" s="17">
        <v>0.27021375956936899</v>
      </c>
      <c r="P11" s="17">
        <v>0.24319236675895001</v>
      </c>
      <c r="Q11" s="17">
        <v>0.31776137691689599</v>
      </c>
      <c r="R11" s="17">
        <v>0.216455503241584</v>
      </c>
      <c r="S11" s="17"/>
      <c r="T11" s="17">
        <v>0.307151244003668</v>
      </c>
      <c r="U11" s="17">
        <v>0.25023610775212501</v>
      </c>
      <c r="V11" s="17">
        <v>0.23532801090218899</v>
      </c>
      <c r="W11" s="17">
        <v>0.27538617451169001</v>
      </c>
      <c r="X11" s="17"/>
      <c r="Y11" s="17">
        <v>0.25390358936106999</v>
      </c>
      <c r="Z11" s="17">
        <v>0.26602653936637399</v>
      </c>
      <c r="AA11" s="17">
        <v>0.28374457682485899</v>
      </c>
      <c r="AB11" s="17">
        <v>0.25488252804716999</v>
      </c>
      <c r="AC11" s="17">
        <v>0.17847936938938</v>
      </c>
      <c r="AD11" s="17">
        <v>0.26150955263720599</v>
      </c>
      <c r="AE11" s="17"/>
      <c r="AF11" s="17">
        <v>0.27304345971684502</v>
      </c>
      <c r="AG11" s="17">
        <v>0.24219265191439601</v>
      </c>
      <c r="AH11" s="17"/>
      <c r="AI11" s="17">
        <v>0.324328915798065</v>
      </c>
      <c r="AJ11" s="17">
        <v>0.29071183316372301</v>
      </c>
      <c r="AK11" s="17">
        <v>0.246176033703635</v>
      </c>
      <c r="AL11" s="17">
        <v>0.27427589635669197</v>
      </c>
      <c r="AM11" s="17">
        <v>0.24898830965563201</v>
      </c>
      <c r="AN11" s="17">
        <v>0.18411422170362299</v>
      </c>
      <c r="AO11" s="17">
        <v>0.23538318897490501</v>
      </c>
      <c r="AP11" s="17"/>
      <c r="AQ11" s="17">
        <v>0.261654406170647</v>
      </c>
      <c r="AR11" s="17">
        <v>0.25161188150480202</v>
      </c>
      <c r="AS11" s="17"/>
      <c r="AT11" s="17">
        <v>0.24343031643677901</v>
      </c>
      <c r="AU11" s="17">
        <v>0.32634638271690303</v>
      </c>
      <c r="AV11" s="17">
        <v>0.19023474044977301</v>
      </c>
      <c r="AW11" s="17"/>
      <c r="AX11" s="17">
        <v>0.282931175664345</v>
      </c>
      <c r="AY11" s="17">
        <v>0.25207151426874902</v>
      </c>
      <c r="AZ11" s="17"/>
      <c r="BA11" s="17">
        <v>0.244217457803793</v>
      </c>
      <c r="BB11" s="17">
        <v>0.278561690084626</v>
      </c>
      <c r="BC11" s="17">
        <v>0.295498798826756</v>
      </c>
      <c r="BD11" s="17">
        <v>0.133728028996803</v>
      </c>
      <c r="BE11" s="17">
        <v>0.17517470849504599</v>
      </c>
      <c r="BF11" s="17"/>
      <c r="BG11" s="17">
        <v>0.27057871164142</v>
      </c>
      <c r="BH11" s="17">
        <v>0.16467700127077201</v>
      </c>
    </row>
    <row r="12" spans="2:60" x14ac:dyDescent="0.35">
      <c r="B12" s="18" t="s">
        <v>312</v>
      </c>
      <c r="C12" s="17">
        <v>8.5234925167452597E-2</v>
      </c>
      <c r="D12" s="17">
        <v>8.5084922888293099E-2</v>
      </c>
      <c r="E12" s="17">
        <v>8.4832322104337901E-2</v>
      </c>
      <c r="F12" s="17"/>
      <c r="G12" s="17">
        <v>8.7394208850948701E-2</v>
      </c>
      <c r="H12" s="17">
        <v>8.4941756629992204E-2</v>
      </c>
      <c r="I12" s="17">
        <v>9.2778352412595702E-2</v>
      </c>
      <c r="J12" s="17">
        <v>7.1855343419916604E-2</v>
      </c>
      <c r="K12" s="17">
        <v>7.7298309701319803E-2</v>
      </c>
      <c r="L12" s="17">
        <v>9.4638587393877704E-2</v>
      </c>
      <c r="M12" s="17"/>
      <c r="N12" s="17">
        <v>7.5926705015252893E-2</v>
      </c>
      <c r="O12" s="17">
        <v>0.102106915205243</v>
      </c>
      <c r="P12" s="17">
        <v>7.9100805724606704E-2</v>
      </c>
      <c r="Q12" s="17">
        <v>9.2723305932768105E-2</v>
      </c>
      <c r="R12" s="17">
        <v>7.6425997534022599E-2</v>
      </c>
      <c r="S12" s="17"/>
      <c r="T12" s="17">
        <v>7.8976085755934497E-2</v>
      </c>
      <c r="U12" s="17">
        <v>0.101156101448512</v>
      </c>
      <c r="V12" s="17">
        <v>8.5207715398439798E-2</v>
      </c>
      <c r="W12" s="17">
        <v>7.5881247919716496E-2</v>
      </c>
      <c r="X12" s="17"/>
      <c r="Y12" s="17">
        <v>8.4800512403356093E-2</v>
      </c>
      <c r="Z12" s="17">
        <v>7.4484296870475294E-2</v>
      </c>
      <c r="AA12" s="17">
        <v>7.2586346229744095E-2</v>
      </c>
      <c r="AB12" s="17">
        <v>0.115306645205521</v>
      </c>
      <c r="AC12" s="17">
        <v>0.18169581955977501</v>
      </c>
      <c r="AD12" s="17">
        <v>9.5821796213949706E-2</v>
      </c>
      <c r="AE12" s="17"/>
      <c r="AF12" s="17">
        <v>8.8376883981101204E-2</v>
      </c>
      <c r="AG12" s="17">
        <v>8.24104830473254E-2</v>
      </c>
      <c r="AH12" s="17"/>
      <c r="AI12" s="17">
        <v>0.100807405615986</v>
      </c>
      <c r="AJ12" s="17">
        <v>9.0339204452137098E-2</v>
      </c>
      <c r="AK12" s="17">
        <v>8.3605739730423498E-2</v>
      </c>
      <c r="AL12" s="17">
        <v>6.8475835752384195E-2</v>
      </c>
      <c r="AM12" s="17">
        <v>8.0882163244428706E-2</v>
      </c>
      <c r="AN12" s="17">
        <v>8.8531481054268293E-2</v>
      </c>
      <c r="AO12" s="17">
        <v>0.10863862569347001</v>
      </c>
      <c r="AP12" s="17"/>
      <c r="AQ12" s="17">
        <v>0.101852378445321</v>
      </c>
      <c r="AR12" s="17">
        <v>7.4023311586269694E-2</v>
      </c>
      <c r="AS12" s="17"/>
      <c r="AT12" s="17">
        <v>0.109228088471202</v>
      </c>
      <c r="AU12" s="17">
        <v>8.1250193362947906E-2</v>
      </c>
      <c r="AV12" s="17">
        <v>8.1174778707530398E-2</v>
      </c>
      <c r="AW12" s="17"/>
      <c r="AX12" s="17">
        <v>8.6087442235124295E-2</v>
      </c>
      <c r="AY12" s="17">
        <v>8.4926785267560506E-2</v>
      </c>
      <c r="AZ12" s="17"/>
      <c r="BA12" s="17">
        <v>5.81578871717357E-2</v>
      </c>
      <c r="BB12" s="17">
        <v>8.1167907524795399E-2</v>
      </c>
      <c r="BC12" s="17">
        <v>0.115572844881704</v>
      </c>
      <c r="BD12" s="17">
        <v>0.108743409608442</v>
      </c>
      <c r="BE12" s="17">
        <v>3.2564122242039098E-2</v>
      </c>
      <c r="BF12" s="17"/>
      <c r="BG12" s="17">
        <v>7.5819454982482798E-2</v>
      </c>
      <c r="BH12" s="17">
        <v>5.1858981685732199E-2</v>
      </c>
    </row>
    <row r="13" spans="2:60" x14ac:dyDescent="0.35">
      <c r="B13" s="18" t="s">
        <v>311</v>
      </c>
      <c r="C13" s="17">
        <v>4.44089508385253E-2</v>
      </c>
      <c r="D13" s="17">
        <v>4.40402996132798E-2</v>
      </c>
      <c r="E13" s="17">
        <v>4.4813132127921998E-2</v>
      </c>
      <c r="F13" s="17"/>
      <c r="G13" s="17">
        <v>3.8452848389521802E-2</v>
      </c>
      <c r="H13" s="17">
        <v>6.0164281914658502E-2</v>
      </c>
      <c r="I13" s="17">
        <v>4.2221225693910597E-2</v>
      </c>
      <c r="J13" s="17">
        <v>5.7457098554295899E-2</v>
      </c>
      <c r="K13" s="17">
        <v>4.8178146457415402E-2</v>
      </c>
      <c r="L13" s="17">
        <v>2.3322530702389401E-2</v>
      </c>
      <c r="M13" s="17"/>
      <c r="N13" s="17">
        <v>5.8521990189332997E-2</v>
      </c>
      <c r="O13" s="17">
        <v>5.4638504971321798E-2</v>
      </c>
      <c r="P13" s="17">
        <v>3.8691552980215101E-2</v>
      </c>
      <c r="Q13" s="17">
        <v>1.59228625378805E-2</v>
      </c>
      <c r="R13" s="17">
        <v>5.0683305079920603E-2</v>
      </c>
      <c r="S13" s="17"/>
      <c r="T13" s="17">
        <v>3.7626524823425503E-2</v>
      </c>
      <c r="U13" s="17">
        <v>3.79270438075794E-2</v>
      </c>
      <c r="V13" s="17">
        <v>4.9454009751556199E-2</v>
      </c>
      <c r="W13" s="17">
        <v>4.6828618014117598E-2</v>
      </c>
      <c r="X13" s="17"/>
      <c r="Y13" s="17">
        <v>3.7310080301354097E-2</v>
      </c>
      <c r="Z13" s="17">
        <v>3.09935767523782E-2</v>
      </c>
      <c r="AA13" s="17">
        <v>8.1556008581499598E-2</v>
      </c>
      <c r="AB13" s="17">
        <v>6.7765911650585098E-2</v>
      </c>
      <c r="AC13" s="17">
        <v>0.115772668938335</v>
      </c>
      <c r="AD13" s="17">
        <v>7.44360551555171E-2</v>
      </c>
      <c r="AE13" s="17"/>
      <c r="AF13" s="17">
        <v>4.1503453600910699E-2</v>
      </c>
      <c r="AG13" s="17">
        <v>4.9362088035651702E-2</v>
      </c>
      <c r="AH13" s="17"/>
      <c r="AI13" s="17">
        <v>4.51488489265632E-2</v>
      </c>
      <c r="AJ13" s="17">
        <v>6.9110873547428606E-2</v>
      </c>
      <c r="AK13" s="17">
        <v>3.27590182678043E-2</v>
      </c>
      <c r="AL13" s="17">
        <v>3.9688949129874397E-2</v>
      </c>
      <c r="AM13" s="17">
        <v>3.7788417296901598E-2</v>
      </c>
      <c r="AN13" s="17">
        <v>3.2296701731140499E-2</v>
      </c>
      <c r="AO13" s="17">
        <v>2.7998114123819799E-2</v>
      </c>
      <c r="AP13" s="17"/>
      <c r="AQ13" s="17">
        <v>4.0562947259319103E-2</v>
      </c>
      <c r="AR13" s="17">
        <v>3.9617240925063198E-2</v>
      </c>
      <c r="AS13" s="17"/>
      <c r="AT13" s="17">
        <v>5.4216844526645602E-2</v>
      </c>
      <c r="AU13" s="17">
        <v>3.8753655842142097E-2</v>
      </c>
      <c r="AV13" s="17">
        <v>4.0767890147666401E-2</v>
      </c>
      <c r="AW13" s="17"/>
      <c r="AX13" s="17">
        <v>4.0102975512777E-2</v>
      </c>
      <c r="AY13" s="17">
        <v>4.59653335270706E-2</v>
      </c>
      <c r="AZ13" s="17"/>
      <c r="BA13" s="17">
        <v>4.6651822307426601E-2</v>
      </c>
      <c r="BB13" s="17">
        <v>4.3633910390766299E-2</v>
      </c>
      <c r="BC13" s="17">
        <v>3.83105808065703E-2</v>
      </c>
      <c r="BD13" s="17">
        <v>0.104002834642375</v>
      </c>
      <c r="BE13" s="17">
        <v>4.4198710123934802E-2</v>
      </c>
      <c r="BF13" s="17"/>
      <c r="BG13" s="17">
        <v>4.4335394284108001E-2</v>
      </c>
      <c r="BH13" s="17">
        <v>5.9346031878027797E-2</v>
      </c>
    </row>
    <row r="14" spans="2:60" x14ac:dyDescent="0.35">
      <c r="B14" s="18" t="s">
        <v>114</v>
      </c>
      <c r="C14" s="17">
        <v>6.3854126877131906E-2</v>
      </c>
      <c r="D14" s="17">
        <v>4.53839649179439E-2</v>
      </c>
      <c r="E14" s="17">
        <v>7.7885458407482899E-2</v>
      </c>
      <c r="F14" s="17"/>
      <c r="G14" s="17">
        <v>0.104214233255833</v>
      </c>
      <c r="H14" s="17">
        <v>6.5061811549575299E-2</v>
      </c>
      <c r="I14" s="17">
        <v>5.79511428878033E-2</v>
      </c>
      <c r="J14" s="17">
        <v>7.5434284368379706E-2</v>
      </c>
      <c r="K14" s="17">
        <v>4.9081412075753797E-2</v>
      </c>
      <c r="L14" s="17">
        <v>4.7093060927302199E-2</v>
      </c>
      <c r="M14" s="17"/>
      <c r="N14" s="17">
        <v>0.11068300436549899</v>
      </c>
      <c r="O14" s="17">
        <v>7.5232693732785502E-2</v>
      </c>
      <c r="P14" s="17">
        <v>3.4017229025758697E-2</v>
      </c>
      <c r="Q14" s="17">
        <v>2.75977387838434E-2</v>
      </c>
      <c r="R14" s="17">
        <v>2.57562009495967E-2</v>
      </c>
      <c r="S14" s="17"/>
      <c r="T14" s="17">
        <v>5.4964038629913101E-2</v>
      </c>
      <c r="U14" s="17">
        <v>6.5919521223367E-2</v>
      </c>
      <c r="V14" s="17">
        <v>6.5102135881090303E-2</v>
      </c>
      <c r="W14" s="17">
        <v>6.6383410957692707E-2</v>
      </c>
      <c r="X14" s="17"/>
      <c r="Y14" s="17">
        <v>8.1677989069599694E-2</v>
      </c>
      <c r="Z14" s="17">
        <v>5.4713942529052997E-2</v>
      </c>
      <c r="AA14" s="17">
        <v>5.7189127455304897E-2</v>
      </c>
      <c r="AB14" s="17">
        <v>5.6037262058652698E-2</v>
      </c>
      <c r="AC14" s="17">
        <v>5.3276914398014498E-2</v>
      </c>
      <c r="AD14" s="17">
        <v>5.4656605526763199E-2</v>
      </c>
      <c r="AE14" s="17"/>
      <c r="AF14" s="17">
        <v>5.3355942622928802E-2</v>
      </c>
      <c r="AG14" s="17">
        <v>7.2732225577271603E-2</v>
      </c>
      <c r="AH14" s="17"/>
      <c r="AI14" s="17">
        <v>0.15183184444378001</v>
      </c>
      <c r="AJ14" s="17">
        <v>7.5412553406799906E-2</v>
      </c>
      <c r="AK14" s="17">
        <v>7.3512972457738399E-2</v>
      </c>
      <c r="AL14" s="17">
        <v>5.75527534924049E-2</v>
      </c>
      <c r="AM14" s="17">
        <v>3.40883209263287E-2</v>
      </c>
      <c r="AN14" s="17">
        <v>3.2411927236656597E-2</v>
      </c>
      <c r="AO14" s="17">
        <v>7.3419922232754703E-2</v>
      </c>
      <c r="AP14" s="17"/>
      <c r="AQ14" s="17">
        <v>5.9766316116887097E-2</v>
      </c>
      <c r="AR14" s="17">
        <v>4.2896708524573703E-2</v>
      </c>
      <c r="AS14" s="17"/>
      <c r="AT14" s="17">
        <v>4.7208267061393701E-2</v>
      </c>
      <c r="AU14" s="17">
        <v>6.7885563510553998E-2</v>
      </c>
      <c r="AV14" s="17">
        <v>2.9169549938850198E-2</v>
      </c>
      <c r="AW14" s="17"/>
      <c r="AX14" s="17">
        <v>6.0059888470757002E-2</v>
      </c>
      <c r="AY14" s="17">
        <v>6.5225543693336996E-2</v>
      </c>
      <c r="AZ14" s="17"/>
      <c r="BA14" s="17">
        <v>3.5999604812032002E-2</v>
      </c>
      <c r="BB14" s="17">
        <v>4.6481554266544101E-2</v>
      </c>
      <c r="BC14" s="17">
        <v>5.0939472111124803E-2</v>
      </c>
      <c r="BD14" s="17">
        <v>2.7920710991466102E-2</v>
      </c>
      <c r="BE14" s="17">
        <v>3.8561408183003701E-2</v>
      </c>
      <c r="BF14" s="17"/>
      <c r="BG14" s="17">
        <v>4.40451283812918E-2</v>
      </c>
      <c r="BH14" s="17">
        <v>3.5866308717106499E-2</v>
      </c>
    </row>
    <row r="15" spans="2:60" x14ac:dyDescent="0.35">
      <c r="B15" s="18" t="s">
        <v>317</v>
      </c>
      <c r="C15" s="21">
        <v>0.54623762893963401</v>
      </c>
      <c r="D15" s="21">
        <v>0.56800683864451296</v>
      </c>
      <c r="E15" s="21">
        <v>0.52888371949312896</v>
      </c>
      <c r="F15" s="21"/>
      <c r="G15" s="21">
        <v>0.55483012143810195</v>
      </c>
      <c r="H15" s="21">
        <v>0.54204830916184099</v>
      </c>
      <c r="I15" s="21">
        <v>0.558574945265359</v>
      </c>
      <c r="J15" s="21">
        <v>0.53607389870418498</v>
      </c>
      <c r="K15" s="21">
        <v>0.527380659791442</v>
      </c>
      <c r="L15" s="21">
        <v>0.55766354995507905</v>
      </c>
      <c r="M15" s="21"/>
      <c r="N15" s="21">
        <v>0.48676386699796498</v>
      </c>
      <c r="O15" s="21">
        <v>0.49780812652128098</v>
      </c>
      <c r="P15" s="21">
        <v>0.60499804551046898</v>
      </c>
      <c r="Q15" s="21">
        <v>0.54599471582861103</v>
      </c>
      <c r="R15" s="21">
        <v>0.63067899319487597</v>
      </c>
      <c r="S15" s="21"/>
      <c r="T15" s="21">
        <v>0.521282106787059</v>
      </c>
      <c r="U15" s="21">
        <v>0.54476122576841601</v>
      </c>
      <c r="V15" s="21">
        <v>0.56490812806672497</v>
      </c>
      <c r="W15" s="21">
        <v>0.535520548596783</v>
      </c>
      <c r="X15" s="21"/>
      <c r="Y15" s="21">
        <v>0.54230782886462003</v>
      </c>
      <c r="Z15" s="21">
        <v>0.57378164448171898</v>
      </c>
      <c r="AA15" s="21">
        <v>0.50492394090859305</v>
      </c>
      <c r="AB15" s="21">
        <v>0.50600765303807105</v>
      </c>
      <c r="AC15" s="21">
        <v>0.47077522771449598</v>
      </c>
      <c r="AD15" s="21">
        <v>0.51357599046656399</v>
      </c>
      <c r="AE15" s="21"/>
      <c r="AF15" s="21">
        <v>0.54372026007821395</v>
      </c>
      <c r="AG15" s="21">
        <v>0.553302551425355</v>
      </c>
      <c r="AH15" s="21"/>
      <c r="AI15" s="21">
        <v>0.37788298521560498</v>
      </c>
      <c r="AJ15" s="21">
        <v>0.474425535429912</v>
      </c>
      <c r="AK15" s="21">
        <v>0.56394623584039905</v>
      </c>
      <c r="AL15" s="21">
        <v>0.56000656526864401</v>
      </c>
      <c r="AM15" s="21">
        <v>0.59825278887670896</v>
      </c>
      <c r="AN15" s="21">
        <v>0.66264566827431104</v>
      </c>
      <c r="AO15" s="21">
        <v>0.55456014897505101</v>
      </c>
      <c r="AP15" s="21"/>
      <c r="AQ15" s="21">
        <v>0.53616395200782596</v>
      </c>
      <c r="AR15" s="21">
        <v>0.591850857459291</v>
      </c>
      <c r="AS15" s="21"/>
      <c r="AT15" s="21">
        <v>0.54591648350398003</v>
      </c>
      <c r="AU15" s="21">
        <v>0.48576420456745301</v>
      </c>
      <c r="AV15" s="21">
        <v>0.65865304075618003</v>
      </c>
      <c r="AW15" s="21"/>
      <c r="AX15" s="21">
        <v>0.53081851811699599</v>
      </c>
      <c r="AY15" s="21">
        <v>0.55181082324328201</v>
      </c>
      <c r="AZ15" s="21"/>
      <c r="BA15" s="21">
        <v>0.61497322790501296</v>
      </c>
      <c r="BB15" s="21">
        <v>0.55015493773326796</v>
      </c>
      <c r="BC15" s="21">
        <v>0.499678303373845</v>
      </c>
      <c r="BD15" s="21">
        <v>0.62560501576091399</v>
      </c>
      <c r="BE15" s="21">
        <v>0.70950105095597604</v>
      </c>
      <c r="BF15" s="21"/>
      <c r="BG15" s="21">
        <v>0.56522131071069703</v>
      </c>
      <c r="BH15" s="21">
        <v>0.68825167644836205</v>
      </c>
    </row>
    <row r="16" spans="2:60" x14ac:dyDescent="0.35">
      <c r="B16" s="18" t="s">
        <v>316</v>
      </c>
      <c r="C16" s="21">
        <v>0.12964387600597799</v>
      </c>
      <c r="D16" s="21">
        <v>0.12912522250157299</v>
      </c>
      <c r="E16" s="21">
        <v>0.12964545423226001</v>
      </c>
      <c r="F16" s="21"/>
      <c r="G16" s="21">
        <v>0.12584705724046999</v>
      </c>
      <c r="H16" s="21">
        <v>0.14510603854465101</v>
      </c>
      <c r="I16" s="21">
        <v>0.13499957810650601</v>
      </c>
      <c r="J16" s="21">
        <v>0.12931244197421199</v>
      </c>
      <c r="K16" s="21">
        <v>0.12547645615873501</v>
      </c>
      <c r="L16" s="21">
        <v>0.117961118096267</v>
      </c>
      <c r="M16" s="21"/>
      <c r="N16" s="21">
        <v>0.13444869520458599</v>
      </c>
      <c r="O16" s="21">
        <v>0.15674542017656401</v>
      </c>
      <c r="P16" s="21">
        <v>0.11779235870482201</v>
      </c>
      <c r="Q16" s="21">
        <v>0.10864616847064899</v>
      </c>
      <c r="R16" s="21">
        <v>0.12710930261394299</v>
      </c>
      <c r="S16" s="21"/>
      <c r="T16" s="21">
        <v>0.11660261057936</v>
      </c>
      <c r="U16" s="21">
        <v>0.139083145256092</v>
      </c>
      <c r="V16" s="21">
        <v>0.134661725149996</v>
      </c>
      <c r="W16" s="21">
        <v>0.122709865933834</v>
      </c>
      <c r="X16" s="21"/>
      <c r="Y16" s="21">
        <v>0.12211059270471</v>
      </c>
      <c r="Z16" s="21">
        <v>0.10547787362285301</v>
      </c>
      <c r="AA16" s="21">
        <v>0.154142354811244</v>
      </c>
      <c r="AB16" s="21">
        <v>0.18307255685610699</v>
      </c>
      <c r="AC16" s="21">
        <v>0.29746848849810897</v>
      </c>
      <c r="AD16" s="21">
        <v>0.170257851369467</v>
      </c>
      <c r="AE16" s="21"/>
      <c r="AF16" s="21">
        <v>0.12988033758201201</v>
      </c>
      <c r="AG16" s="21">
        <v>0.13177257108297699</v>
      </c>
      <c r="AH16" s="21"/>
      <c r="AI16" s="21">
        <v>0.14595625454254901</v>
      </c>
      <c r="AJ16" s="21">
        <v>0.15945007799956601</v>
      </c>
      <c r="AK16" s="21">
        <v>0.116364757998228</v>
      </c>
      <c r="AL16" s="21">
        <v>0.108164784882259</v>
      </c>
      <c r="AM16" s="21">
        <v>0.11867058054133001</v>
      </c>
      <c r="AN16" s="21">
        <v>0.12082818278540899</v>
      </c>
      <c r="AO16" s="21">
        <v>0.13663673981728999</v>
      </c>
      <c r="AP16" s="21"/>
      <c r="AQ16" s="21">
        <v>0.14241532570463999</v>
      </c>
      <c r="AR16" s="21">
        <v>0.113640552511333</v>
      </c>
      <c r="AS16" s="21"/>
      <c r="AT16" s="21">
        <v>0.16344493299784801</v>
      </c>
      <c r="AU16" s="21">
        <v>0.12000384920509</v>
      </c>
      <c r="AV16" s="21">
        <v>0.121942668855197</v>
      </c>
      <c r="AW16" s="21"/>
      <c r="AX16" s="21">
        <v>0.12619041774790099</v>
      </c>
      <c r="AY16" s="21">
        <v>0.130892118794631</v>
      </c>
      <c r="AZ16" s="21"/>
      <c r="BA16" s="21">
        <v>0.104809709479162</v>
      </c>
      <c r="BB16" s="21">
        <v>0.124801817915562</v>
      </c>
      <c r="BC16" s="21">
        <v>0.15388342568827401</v>
      </c>
      <c r="BD16" s="21">
        <v>0.21274624425081701</v>
      </c>
      <c r="BE16" s="21">
        <v>7.6762832365973893E-2</v>
      </c>
      <c r="BF16" s="21"/>
      <c r="BG16" s="21">
        <v>0.12015484926659099</v>
      </c>
      <c r="BH16" s="21">
        <v>0.11120501356376</v>
      </c>
    </row>
    <row r="17" spans="2:60" x14ac:dyDescent="0.35">
      <c r="B17" s="18" t="s">
        <v>318</v>
      </c>
      <c r="C17" s="22">
        <v>0.41659375293365603</v>
      </c>
      <c r="D17" s="22">
        <v>0.43888161614294002</v>
      </c>
      <c r="E17" s="22">
        <v>0.39923826526086897</v>
      </c>
      <c r="F17" s="22"/>
      <c r="G17" s="22">
        <v>0.42898306419763099</v>
      </c>
      <c r="H17" s="22">
        <v>0.39694227061719001</v>
      </c>
      <c r="I17" s="22">
        <v>0.42357536715885302</v>
      </c>
      <c r="J17" s="22">
        <v>0.40676145672997299</v>
      </c>
      <c r="K17" s="22">
        <v>0.40190420363270701</v>
      </c>
      <c r="L17" s="22">
        <v>0.43970243185881203</v>
      </c>
      <c r="M17" s="22"/>
      <c r="N17" s="22">
        <v>0.35231517179337901</v>
      </c>
      <c r="O17" s="22">
        <v>0.34106270634471703</v>
      </c>
      <c r="P17" s="22">
        <v>0.48720568680564802</v>
      </c>
      <c r="Q17" s="22">
        <v>0.43734854735796302</v>
      </c>
      <c r="R17" s="22">
        <v>0.50356969058093304</v>
      </c>
      <c r="S17" s="22"/>
      <c r="T17" s="22">
        <v>0.404679496207699</v>
      </c>
      <c r="U17" s="22">
        <v>0.40567808051232501</v>
      </c>
      <c r="V17" s="22">
        <v>0.430246402916729</v>
      </c>
      <c r="W17" s="22">
        <v>0.41281068266294901</v>
      </c>
      <c r="X17" s="22"/>
      <c r="Y17" s="22">
        <v>0.42019723615991</v>
      </c>
      <c r="Z17" s="22">
        <v>0.46830377085886599</v>
      </c>
      <c r="AA17" s="22">
        <v>0.350781586097349</v>
      </c>
      <c r="AB17" s="22">
        <v>0.32293509618196498</v>
      </c>
      <c r="AC17" s="22">
        <v>0.17330673921638601</v>
      </c>
      <c r="AD17" s="22">
        <v>0.34331813909709702</v>
      </c>
      <c r="AE17" s="22"/>
      <c r="AF17" s="22">
        <v>0.413839922496202</v>
      </c>
      <c r="AG17" s="22">
        <v>0.42152998034237799</v>
      </c>
      <c r="AH17" s="22"/>
      <c r="AI17" s="22">
        <v>0.231926730673055</v>
      </c>
      <c r="AJ17" s="22">
        <v>0.314975457430346</v>
      </c>
      <c r="AK17" s="22">
        <v>0.447581477842171</v>
      </c>
      <c r="AL17" s="22">
        <v>0.451841780386386</v>
      </c>
      <c r="AM17" s="22">
        <v>0.47958220833537901</v>
      </c>
      <c r="AN17" s="22">
        <v>0.54181748548890196</v>
      </c>
      <c r="AO17" s="22">
        <v>0.41792340915776099</v>
      </c>
      <c r="AP17" s="22"/>
      <c r="AQ17" s="22">
        <v>0.39374862630318602</v>
      </c>
      <c r="AR17" s="22">
        <v>0.47821030494795802</v>
      </c>
      <c r="AS17" s="22"/>
      <c r="AT17" s="22">
        <v>0.38247155050613302</v>
      </c>
      <c r="AU17" s="22">
        <v>0.36576035536236301</v>
      </c>
      <c r="AV17" s="22">
        <v>0.53671037190098303</v>
      </c>
      <c r="AW17" s="22"/>
      <c r="AX17" s="22">
        <v>0.40462810036909502</v>
      </c>
      <c r="AY17" s="22">
        <v>0.42091870444865098</v>
      </c>
      <c r="AZ17" s="22"/>
      <c r="BA17" s="22">
        <v>0.51016351842585095</v>
      </c>
      <c r="BB17" s="22">
        <v>0.42535311981770701</v>
      </c>
      <c r="BC17" s="22">
        <v>0.34579487768557099</v>
      </c>
      <c r="BD17" s="22">
        <v>0.41285877151009798</v>
      </c>
      <c r="BE17" s="22">
        <v>0.63273821859000201</v>
      </c>
      <c r="BF17" s="22"/>
      <c r="BG17" s="22">
        <v>0.445066461444106</v>
      </c>
      <c r="BH17" s="22">
        <v>0.57704666288460205</v>
      </c>
    </row>
    <row r="18" spans="2:60" x14ac:dyDescent="0.35">
      <c r="B18" s="16" t="s">
        <v>182</v>
      </c>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445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315</v>
      </c>
      <c r="C9" s="17">
        <v>0.150545422767808</v>
      </c>
      <c r="D9" s="17">
        <v>0.175085037179948</v>
      </c>
      <c r="E9" s="17">
        <v>0.129019565697714</v>
      </c>
      <c r="F9" s="17"/>
      <c r="G9" s="17">
        <v>0.21531095768608</v>
      </c>
      <c r="H9" s="17">
        <v>0.158202126477858</v>
      </c>
      <c r="I9" s="17">
        <v>0.132482141163698</v>
      </c>
      <c r="J9" s="17">
        <v>0.144322292822742</v>
      </c>
      <c r="K9" s="17">
        <v>0.16282824463547499</v>
      </c>
      <c r="L9" s="17">
        <v>0.115876416365503</v>
      </c>
      <c r="M9" s="17"/>
      <c r="N9" s="17">
        <v>0.14033475800918499</v>
      </c>
      <c r="O9" s="17">
        <v>0.14141370378864801</v>
      </c>
      <c r="P9" s="17">
        <v>0.15510954585529299</v>
      </c>
      <c r="Q9" s="17">
        <v>0.159395887789263</v>
      </c>
      <c r="R9" s="17">
        <v>0.177564971332247</v>
      </c>
      <c r="S9" s="17"/>
      <c r="T9" s="17">
        <v>0.161335087943109</v>
      </c>
      <c r="U9" s="17">
        <v>0.14656367219182201</v>
      </c>
      <c r="V9" s="17">
        <v>0.146509948903915</v>
      </c>
      <c r="W9" s="17">
        <v>0.152777848737747</v>
      </c>
      <c r="X9" s="17"/>
      <c r="Y9" s="17">
        <v>0.15608592532465401</v>
      </c>
      <c r="Z9" s="17">
        <v>0.14460495599558401</v>
      </c>
      <c r="AA9" s="17">
        <v>0.15096122772430601</v>
      </c>
      <c r="AB9" s="17">
        <v>0.145237403335544</v>
      </c>
      <c r="AC9" s="17">
        <v>0.21614457713487201</v>
      </c>
      <c r="AD9" s="17">
        <v>0.15444028351425701</v>
      </c>
      <c r="AE9" s="17"/>
      <c r="AF9" s="17">
        <v>0.14861295924274701</v>
      </c>
      <c r="AG9" s="17">
        <v>0.15286492813407301</v>
      </c>
      <c r="AH9" s="17"/>
      <c r="AI9" s="17">
        <v>8.7520976239658294E-2</v>
      </c>
      <c r="AJ9" s="17">
        <v>0.14029367271999199</v>
      </c>
      <c r="AK9" s="17">
        <v>0.13639841972913599</v>
      </c>
      <c r="AL9" s="17">
        <v>0.18897208444629501</v>
      </c>
      <c r="AM9" s="17">
        <v>0.168252715445284</v>
      </c>
      <c r="AN9" s="17">
        <v>0.16039021175124599</v>
      </c>
      <c r="AO9" s="17">
        <v>0.15035195088735301</v>
      </c>
      <c r="AP9" s="17"/>
      <c r="AQ9" s="17">
        <v>0.128281131754171</v>
      </c>
      <c r="AR9" s="17">
        <v>0.18908242952526</v>
      </c>
      <c r="AS9" s="17"/>
      <c r="AT9" s="17">
        <v>9.2827332727442494E-2</v>
      </c>
      <c r="AU9" s="17">
        <v>0.13121205750001699</v>
      </c>
      <c r="AV9" s="17">
        <v>0.21915406028603601</v>
      </c>
      <c r="AW9" s="17"/>
      <c r="AX9" s="17">
        <v>0.15290220466722801</v>
      </c>
      <c r="AY9" s="17">
        <v>0.14969410423222901</v>
      </c>
      <c r="AZ9" s="17"/>
      <c r="BA9" s="17">
        <v>0.30539755551095799</v>
      </c>
      <c r="BB9" s="17">
        <v>0.123826637468297</v>
      </c>
      <c r="BC9" s="17">
        <v>0.108169999518897</v>
      </c>
      <c r="BD9" s="17">
        <v>0.12402084561612001</v>
      </c>
      <c r="BE9" s="17">
        <v>0.25414854260429898</v>
      </c>
      <c r="BF9" s="17"/>
      <c r="BG9" s="17">
        <v>0.16618368750239201</v>
      </c>
      <c r="BH9" s="17">
        <v>0.22118950990762801</v>
      </c>
    </row>
    <row r="10" spans="2:60" x14ac:dyDescent="0.35">
      <c r="B10" s="18" t="s">
        <v>314</v>
      </c>
      <c r="C10" s="17">
        <v>0.28428480243100901</v>
      </c>
      <c r="D10" s="17">
        <v>0.29286598144741999</v>
      </c>
      <c r="E10" s="17">
        <v>0.27926388454843698</v>
      </c>
      <c r="F10" s="17"/>
      <c r="G10" s="17">
        <v>0.24491445182171201</v>
      </c>
      <c r="H10" s="17">
        <v>0.27974529283944799</v>
      </c>
      <c r="I10" s="17">
        <v>0.29733585526163098</v>
      </c>
      <c r="J10" s="17">
        <v>0.22825226475862101</v>
      </c>
      <c r="K10" s="17">
        <v>0.29199936991137398</v>
      </c>
      <c r="L10" s="17">
        <v>0.33686957338468698</v>
      </c>
      <c r="M10" s="17"/>
      <c r="N10" s="17">
        <v>0.26741602435721401</v>
      </c>
      <c r="O10" s="17">
        <v>0.25229902838964202</v>
      </c>
      <c r="P10" s="17">
        <v>0.31177192508325502</v>
      </c>
      <c r="Q10" s="17">
        <v>0.322359079261058</v>
      </c>
      <c r="R10" s="17">
        <v>0.25971917740176098</v>
      </c>
      <c r="S10" s="17"/>
      <c r="T10" s="17">
        <v>0.25213561971153903</v>
      </c>
      <c r="U10" s="17">
        <v>0.31704534376234</v>
      </c>
      <c r="V10" s="17">
        <v>0.27862008856522402</v>
      </c>
      <c r="W10" s="17">
        <v>0.28765604668023298</v>
      </c>
      <c r="X10" s="17"/>
      <c r="Y10" s="17">
        <v>0.24913147365250901</v>
      </c>
      <c r="Z10" s="17">
        <v>0.29782063857353103</v>
      </c>
      <c r="AA10" s="17">
        <v>0.18253359198184699</v>
      </c>
      <c r="AB10" s="17">
        <v>0.35998814536684598</v>
      </c>
      <c r="AC10" s="17">
        <v>0.14942227573436501</v>
      </c>
      <c r="AD10" s="17">
        <v>0.31943016592711398</v>
      </c>
      <c r="AE10" s="17"/>
      <c r="AF10" s="17">
        <v>0.29825187084782101</v>
      </c>
      <c r="AG10" s="17">
        <v>0.26759624382712999</v>
      </c>
      <c r="AH10" s="17"/>
      <c r="AI10" s="17">
        <v>0.28251883134834499</v>
      </c>
      <c r="AJ10" s="17">
        <v>0.29790537660139099</v>
      </c>
      <c r="AK10" s="17">
        <v>0.26335574234102099</v>
      </c>
      <c r="AL10" s="17">
        <v>0.25369796924172999</v>
      </c>
      <c r="AM10" s="17">
        <v>0.28569085181527398</v>
      </c>
      <c r="AN10" s="17">
        <v>0.341972242237081</v>
      </c>
      <c r="AO10" s="17">
        <v>0.24032725077007899</v>
      </c>
      <c r="AP10" s="17"/>
      <c r="AQ10" s="17">
        <v>0.28016781615701802</v>
      </c>
      <c r="AR10" s="17">
        <v>0.30341310476817601</v>
      </c>
      <c r="AS10" s="17"/>
      <c r="AT10" s="17">
        <v>0.24513853709132</v>
      </c>
      <c r="AU10" s="17">
        <v>0.28946071800802498</v>
      </c>
      <c r="AV10" s="17">
        <v>0.31413417129708299</v>
      </c>
      <c r="AW10" s="17"/>
      <c r="AX10" s="17">
        <v>0.29808680467948001</v>
      </c>
      <c r="AY10" s="17">
        <v>0.27929923276708701</v>
      </c>
      <c r="AZ10" s="17"/>
      <c r="BA10" s="17">
        <v>0.26284440326411701</v>
      </c>
      <c r="BB10" s="17">
        <v>0.30020737913907702</v>
      </c>
      <c r="BC10" s="17">
        <v>0.29412765116442002</v>
      </c>
      <c r="BD10" s="17">
        <v>0.26789154710359903</v>
      </c>
      <c r="BE10" s="17">
        <v>0.29623354453829398</v>
      </c>
      <c r="BF10" s="17"/>
      <c r="BG10" s="17">
        <v>0.29149130579639299</v>
      </c>
      <c r="BH10" s="17">
        <v>0.289055020351979</v>
      </c>
    </row>
    <row r="11" spans="2:60" x14ac:dyDescent="0.35">
      <c r="B11" s="18" t="s">
        <v>313</v>
      </c>
      <c r="C11" s="17">
        <v>0.26376504181629101</v>
      </c>
      <c r="D11" s="17">
        <v>0.24489176838127699</v>
      </c>
      <c r="E11" s="17">
        <v>0.28245927307282298</v>
      </c>
      <c r="F11" s="17"/>
      <c r="G11" s="17">
        <v>0.18953467389946299</v>
      </c>
      <c r="H11" s="17">
        <v>0.26233726555493603</v>
      </c>
      <c r="I11" s="17">
        <v>0.27631582403801502</v>
      </c>
      <c r="J11" s="17">
        <v>0.32345911456541798</v>
      </c>
      <c r="K11" s="17">
        <v>0.25188141978412998</v>
      </c>
      <c r="L11" s="17">
        <v>0.262198945190592</v>
      </c>
      <c r="M11" s="17"/>
      <c r="N11" s="17">
        <v>0.28357512895397702</v>
      </c>
      <c r="O11" s="17">
        <v>0.275307641107151</v>
      </c>
      <c r="P11" s="17">
        <v>0.27408403932882502</v>
      </c>
      <c r="Q11" s="17">
        <v>0.25080264726054202</v>
      </c>
      <c r="R11" s="17">
        <v>0.18165379863644299</v>
      </c>
      <c r="S11" s="17"/>
      <c r="T11" s="17">
        <v>0.25484723924146402</v>
      </c>
      <c r="U11" s="17">
        <v>0.25085283175644901</v>
      </c>
      <c r="V11" s="17">
        <v>0.25996288595475697</v>
      </c>
      <c r="W11" s="17">
        <v>0.28737916869204</v>
      </c>
      <c r="X11" s="17"/>
      <c r="Y11" s="17">
        <v>0.27473418081651502</v>
      </c>
      <c r="Z11" s="17">
        <v>0.26125017801601602</v>
      </c>
      <c r="AA11" s="17">
        <v>0.280156792920704</v>
      </c>
      <c r="AB11" s="17">
        <v>0.246968306821363</v>
      </c>
      <c r="AC11" s="17">
        <v>0.25542843453244002</v>
      </c>
      <c r="AD11" s="17">
        <v>0.25043027836828002</v>
      </c>
      <c r="AE11" s="17"/>
      <c r="AF11" s="17">
        <v>0.26782439429041699</v>
      </c>
      <c r="AG11" s="17">
        <v>0.25695478695000201</v>
      </c>
      <c r="AH11" s="17"/>
      <c r="AI11" s="17">
        <v>0.29306754198322699</v>
      </c>
      <c r="AJ11" s="17">
        <v>0.27340009408513999</v>
      </c>
      <c r="AK11" s="17">
        <v>0.30109815247914601</v>
      </c>
      <c r="AL11" s="17">
        <v>0.25097213628023901</v>
      </c>
      <c r="AM11" s="17">
        <v>0.243726318657426</v>
      </c>
      <c r="AN11" s="17">
        <v>0.215539046396551</v>
      </c>
      <c r="AO11" s="17">
        <v>0.23097661679338299</v>
      </c>
      <c r="AP11" s="17"/>
      <c r="AQ11" s="17">
        <v>0.26856180896245502</v>
      </c>
      <c r="AR11" s="17">
        <v>0.23708396119811401</v>
      </c>
      <c r="AS11" s="17"/>
      <c r="AT11" s="17">
        <v>0.24003694255330199</v>
      </c>
      <c r="AU11" s="17">
        <v>0.30447326508643902</v>
      </c>
      <c r="AV11" s="17">
        <v>0.22785033291795601</v>
      </c>
      <c r="AW11" s="17"/>
      <c r="AX11" s="17">
        <v>0.25495409983741502</v>
      </c>
      <c r="AY11" s="17">
        <v>0.26694773692455498</v>
      </c>
      <c r="AZ11" s="17"/>
      <c r="BA11" s="17">
        <v>0.18669140765914699</v>
      </c>
      <c r="BB11" s="17">
        <v>0.30068102646425698</v>
      </c>
      <c r="BC11" s="17">
        <v>0.24830384273906</v>
      </c>
      <c r="BD11" s="17">
        <v>0.21028289740938599</v>
      </c>
      <c r="BE11" s="17">
        <v>0.242591207808143</v>
      </c>
      <c r="BF11" s="17"/>
      <c r="BG11" s="17">
        <v>0.27408941124776598</v>
      </c>
      <c r="BH11" s="17">
        <v>0.23440808704712901</v>
      </c>
    </row>
    <row r="12" spans="2:60" x14ac:dyDescent="0.35">
      <c r="B12" s="18" t="s">
        <v>312</v>
      </c>
      <c r="C12" s="17">
        <v>0.171948259216996</v>
      </c>
      <c r="D12" s="17">
        <v>0.16262785011730099</v>
      </c>
      <c r="E12" s="17">
        <v>0.178501582612038</v>
      </c>
      <c r="F12" s="17"/>
      <c r="G12" s="17">
        <v>0.199110962169637</v>
      </c>
      <c r="H12" s="17">
        <v>0.15014239016290601</v>
      </c>
      <c r="I12" s="17">
        <v>0.144486474389703</v>
      </c>
      <c r="J12" s="17">
        <v>0.155571834270256</v>
      </c>
      <c r="K12" s="17">
        <v>0.18388816688246001</v>
      </c>
      <c r="L12" s="17">
        <v>0.19945116208098501</v>
      </c>
      <c r="M12" s="17"/>
      <c r="N12" s="17">
        <v>0.175758568909126</v>
      </c>
      <c r="O12" s="17">
        <v>0.16344114846074101</v>
      </c>
      <c r="P12" s="17">
        <v>0.15038289771067301</v>
      </c>
      <c r="Q12" s="17">
        <v>0.19655838403428899</v>
      </c>
      <c r="R12" s="17">
        <v>0.24242515559756</v>
      </c>
      <c r="S12" s="17"/>
      <c r="T12" s="17">
        <v>0.20795965416387899</v>
      </c>
      <c r="U12" s="17">
        <v>0.16642521890907599</v>
      </c>
      <c r="V12" s="17">
        <v>0.16634281135026999</v>
      </c>
      <c r="W12" s="17">
        <v>0.160117428779705</v>
      </c>
      <c r="X12" s="17"/>
      <c r="Y12" s="17">
        <v>0.16797289342052599</v>
      </c>
      <c r="Z12" s="17">
        <v>0.18972643792696001</v>
      </c>
      <c r="AA12" s="17">
        <v>0.16079732976291899</v>
      </c>
      <c r="AB12" s="17">
        <v>0.14960049989181401</v>
      </c>
      <c r="AC12" s="17">
        <v>0.11775236160472501</v>
      </c>
      <c r="AD12" s="17">
        <v>0.147404807402432</v>
      </c>
      <c r="AE12" s="17"/>
      <c r="AF12" s="17">
        <v>0.16014258090452299</v>
      </c>
      <c r="AG12" s="17">
        <v>0.18946070240760299</v>
      </c>
      <c r="AH12" s="17"/>
      <c r="AI12" s="17">
        <v>0.157583887771542</v>
      </c>
      <c r="AJ12" s="17">
        <v>0.13561369813705901</v>
      </c>
      <c r="AK12" s="17">
        <v>0.18118952924972501</v>
      </c>
      <c r="AL12" s="17">
        <v>0.191402715607317</v>
      </c>
      <c r="AM12" s="17">
        <v>0.18517281694496901</v>
      </c>
      <c r="AN12" s="17">
        <v>0.174121176001617</v>
      </c>
      <c r="AO12" s="17">
        <v>0.253589147483894</v>
      </c>
      <c r="AP12" s="17"/>
      <c r="AQ12" s="17">
        <v>0.192205188246417</v>
      </c>
      <c r="AR12" s="17">
        <v>0.15386743422773899</v>
      </c>
      <c r="AS12" s="17"/>
      <c r="AT12" s="17">
        <v>0.27031056362804201</v>
      </c>
      <c r="AU12" s="17">
        <v>0.15818505430148699</v>
      </c>
      <c r="AV12" s="17">
        <v>0.141484685377921</v>
      </c>
      <c r="AW12" s="17"/>
      <c r="AX12" s="17">
        <v>0.175821268050392</v>
      </c>
      <c r="AY12" s="17">
        <v>0.170549248044539</v>
      </c>
      <c r="AZ12" s="17"/>
      <c r="BA12" s="17">
        <v>0.13493982483476599</v>
      </c>
      <c r="BB12" s="17">
        <v>0.16743395259892299</v>
      </c>
      <c r="BC12" s="17">
        <v>0.210745076235658</v>
      </c>
      <c r="BD12" s="17">
        <v>0.210309544158895</v>
      </c>
      <c r="BE12" s="17">
        <v>0.12647119252066499</v>
      </c>
      <c r="BF12" s="17"/>
      <c r="BG12" s="17">
        <v>0.15985368913846501</v>
      </c>
      <c r="BH12" s="17">
        <v>0.147705956808628</v>
      </c>
    </row>
    <row r="13" spans="2:60" x14ac:dyDescent="0.35">
      <c r="B13" s="18" t="s">
        <v>311</v>
      </c>
      <c r="C13" s="17">
        <v>9.9542773481007402E-2</v>
      </c>
      <c r="D13" s="17">
        <v>0.101635113679236</v>
      </c>
      <c r="E13" s="17">
        <v>9.5931274674414202E-2</v>
      </c>
      <c r="F13" s="17"/>
      <c r="G13" s="17">
        <v>8.2261935341728099E-2</v>
      </c>
      <c r="H13" s="17">
        <v>0.11382283605070299</v>
      </c>
      <c r="I13" s="17">
        <v>0.11903997052079</v>
      </c>
      <c r="J13" s="17">
        <v>0.11208804160651099</v>
      </c>
      <c r="K13" s="17">
        <v>9.2141749273834603E-2</v>
      </c>
      <c r="L13" s="17">
        <v>7.8343659928708398E-2</v>
      </c>
      <c r="M13" s="17"/>
      <c r="N13" s="17">
        <v>8.3238833275988494E-2</v>
      </c>
      <c r="O13" s="17">
        <v>0.128972321721912</v>
      </c>
      <c r="P13" s="17">
        <v>9.0712302317848006E-2</v>
      </c>
      <c r="Q13" s="17">
        <v>6.7354929387517901E-2</v>
      </c>
      <c r="R13" s="17">
        <v>0.13380215624145</v>
      </c>
      <c r="S13" s="17"/>
      <c r="T13" s="17">
        <v>9.8445527823373694E-2</v>
      </c>
      <c r="U13" s="17">
        <v>9.4774595025843206E-2</v>
      </c>
      <c r="V13" s="17">
        <v>0.114267892351003</v>
      </c>
      <c r="W13" s="17">
        <v>8.1001496690836394E-2</v>
      </c>
      <c r="X13" s="17"/>
      <c r="Y13" s="17">
        <v>0.12154525231138701</v>
      </c>
      <c r="Z13" s="17">
        <v>7.7785601421686501E-2</v>
      </c>
      <c r="AA13" s="17">
        <v>0.18134787701368599</v>
      </c>
      <c r="AB13" s="17">
        <v>6.5754006185586703E-2</v>
      </c>
      <c r="AC13" s="17">
        <v>0.2612523509936</v>
      </c>
      <c r="AD13" s="17">
        <v>0.10061967518198101</v>
      </c>
      <c r="AE13" s="17"/>
      <c r="AF13" s="17">
        <v>0.104414389087606</v>
      </c>
      <c r="AG13" s="17">
        <v>9.4538364899153099E-2</v>
      </c>
      <c r="AH13" s="17"/>
      <c r="AI13" s="17">
        <v>7.6869242421137296E-2</v>
      </c>
      <c r="AJ13" s="17">
        <v>0.123579352792487</v>
      </c>
      <c r="AK13" s="17">
        <v>7.8739299670962506E-2</v>
      </c>
      <c r="AL13" s="17">
        <v>9.5200397339222295E-2</v>
      </c>
      <c r="AM13" s="17">
        <v>9.9807776289760106E-2</v>
      </c>
      <c r="AN13" s="17">
        <v>9.4028987404230394E-2</v>
      </c>
      <c r="AO13" s="17">
        <v>0.124755034065291</v>
      </c>
      <c r="AP13" s="17"/>
      <c r="AQ13" s="17">
        <v>0.113226011634524</v>
      </c>
      <c r="AR13" s="17">
        <v>8.92062025656956E-2</v>
      </c>
      <c r="AS13" s="17"/>
      <c r="AT13" s="17">
        <v>0.14220150999231301</v>
      </c>
      <c r="AU13" s="17">
        <v>8.3649185689875505E-2</v>
      </c>
      <c r="AV13" s="17">
        <v>8.7225647676822005E-2</v>
      </c>
      <c r="AW13" s="17"/>
      <c r="AX13" s="17">
        <v>9.4197526141985496E-2</v>
      </c>
      <c r="AY13" s="17">
        <v>0.10147358775706899</v>
      </c>
      <c r="AZ13" s="17"/>
      <c r="BA13" s="17">
        <v>9.0217174887411003E-2</v>
      </c>
      <c r="BB13" s="17">
        <v>9.9147557874441197E-2</v>
      </c>
      <c r="BC13" s="17">
        <v>0.12827334437679</v>
      </c>
      <c r="BD13" s="17">
        <v>0.17916452359302101</v>
      </c>
      <c r="BE13" s="17">
        <v>5.0310687325279997E-2</v>
      </c>
      <c r="BF13" s="17"/>
      <c r="BG13" s="17">
        <v>9.7064268969571599E-2</v>
      </c>
      <c r="BH13" s="17">
        <v>8.2947073743659505E-2</v>
      </c>
    </row>
    <row r="14" spans="2:60" x14ac:dyDescent="0.35">
      <c r="B14" s="18" t="s">
        <v>114</v>
      </c>
      <c r="C14" s="17">
        <v>2.9913700286889201E-2</v>
      </c>
      <c r="D14" s="17">
        <v>2.2894249194816502E-2</v>
      </c>
      <c r="E14" s="17">
        <v>3.4824419394574098E-2</v>
      </c>
      <c r="F14" s="17"/>
      <c r="G14" s="17">
        <v>6.8867019081381001E-2</v>
      </c>
      <c r="H14" s="17">
        <v>3.5750088914148097E-2</v>
      </c>
      <c r="I14" s="17">
        <v>3.0339734626163298E-2</v>
      </c>
      <c r="J14" s="17">
        <v>3.63064519764522E-2</v>
      </c>
      <c r="K14" s="17">
        <v>1.72610495127253E-2</v>
      </c>
      <c r="L14" s="17">
        <v>7.2602430495251804E-3</v>
      </c>
      <c r="M14" s="17"/>
      <c r="N14" s="17">
        <v>4.9676686494510097E-2</v>
      </c>
      <c r="O14" s="17">
        <v>3.8566156531905503E-2</v>
      </c>
      <c r="P14" s="17">
        <v>1.7939289704105899E-2</v>
      </c>
      <c r="Q14" s="17">
        <v>3.52907226732915E-3</v>
      </c>
      <c r="R14" s="17">
        <v>4.8347407905403603E-3</v>
      </c>
      <c r="S14" s="17"/>
      <c r="T14" s="17">
        <v>2.5276871116634798E-2</v>
      </c>
      <c r="U14" s="17">
        <v>2.4338338354470399E-2</v>
      </c>
      <c r="V14" s="17">
        <v>3.4296372874829797E-2</v>
      </c>
      <c r="W14" s="17">
        <v>3.1068010419438401E-2</v>
      </c>
      <c r="X14" s="17"/>
      <c r="Y14" s="17">
        <v>3.05302744744083E-2</v>
      </c>
      <c r="Z14" s="17">
        <v>2.8812188066221499E-2</v>
      </c>
      <c r="AA14" s="17">
        <v>4.4203180596537502E-2</v>
      </c>
      <c r="AB14" s="17">
        <v>3.2451638398845399E-2</v>
      </c>
      <c r="AC14" s="17">
        <v>0</v>
      </c>
      <c r="AD14" s="17">
        <v>2.7674789605935501E-2</v>
      </c>
      <c r="AE14" s="17"/>
      <c r="AF14" s="17">
        <v>2.0753805626886199E-2</v>
      </c>
      <c r="AG14" s="17">
        <v>3.85849737820382E-2</v>
      </c>
      <c r="AH14" s="17"/>
      <c r="AI14" s="17">
        <v>0.10243952023609</v>
      </c>
      <c r="AJ14" s="17">
        <v>2.9207805663931299E-2</v>
      </c>
      <c r="AK14" s="17">
        <v>3.9218856530008797E-2</v>
      </c>
      <c r="AL14" s="17">
        <v>1.9754697085196601E-2</v>
      </c>
      <c r="AM14" s="17">
        <v>1.7349520847287098E-2</v>
      </c>
      <c r="AN14" s="17">
        <v>1.39483362092743E-2</v>
      </c>
      <c r="AO14" s="17">
        <v>0</v>
      </c>
      <c r="AP14" s="17"/>
      <c r="AQ14" s="17">
        <v>1.7558043245414399E-2</v>
      </c>
      <c r="AR14" s="17">
        <v>2.73468677150151E-2</v>
      </c>
      <c r="AS14" s="17"/>
      <c r="AT14" s="17">
        <v>9.4851140075814192E-3</v>
      </c>
      <c r="AU14" s="17">
        <v>3.3019719414155803E-2</v>
      </c>
      <c r="AV14" s="17">
        <v>1.0151102444181499E-2</v>
      </c>
      <c r="AW14" s="17"/>
      <c r="AX14" s="17">
        <v>2.4038096623498699E-2</v>
      </c>
      <c r="AY14" s="17">
        <v>3.2036090274520798E-2</v>
      </c>
      <c r="AZ14" s="17"/>
      <c r="BA14" s="17">
        <v>1.99096338436008E-2</v>
      </c>
      <c r="BB14" s="17">
        <v>8.7034464550040502E-3</v>
      </c>
      <c r="BC14" s="17">
        <v>1.0380085965174901E-2</v>
      </c>
      <c r="BD14" s="17">
        <v>8.3306421189774695E-3</v>
      </c>
      <c r="BE14" s="17">
        <v>3.0244825203319298E-2</v>
      </c>
      <c r="BF14" s="17"/>
      <c r="BG14" s="17">
        <v>1.1317637345412499E-2</v>
      </c>
      <c r="BH14" s="17">
        <v>2.46943521409759E-2</v>
      </c>
    </row>
    <row r="15" spans="2:60" x14ac:dyDescent="0.35">
      <c r="B15" s="18" t="s">
        <v>317</v>
      </c>
      <c r="C15" s="21">
        <v>0.43483022519881598</v>
      </c>
      <c r="D15" s="21">
        <v>0.46795101862736899</v>
      </c>
      <c r="E15" s="21">
        <v>0.40828345024615098</v>
      </c>
      <c r="F15" s="21"/>
      <c r="G15" s="21">
        <v>0.46022540950779101</v>
      </c>
      <c r="H15" s="21">
        <v>0.43794741931730702</v>
      </c>
      <c r="I15" s="21">
        <v>0.42981799642532897</v>
      </c>
      <c r="J15" s="21">
        <v>0.37257455758136299</v>
      </c>
      <c r="K15" s="21">
        <v>0.45482761454685</v>
      </c>
      <c r="L15" s="21">
        <v>0.45274598975018898</v>
      </c>
      <c r="M15" s="21"/>
      <c r="N15" s="21">
        <v>0.407750782366399</v>
      </c>
      <c r="O15" s="21">
        <v>0.39371273217829</v>
      </c>
      <c r="P15" s="21">
        <v>0.46688147093854798</v>
      </c>
      <c r="Q15" s="21">
        <v>0.481754967050322</v>
      </c>
      <c r="R15" s="21">
        <v>0.437284148734008</v>
      </c>
      <c r="S15" s="21"/>
      <c r="T15" s="21">
        <v>0.413470707654648</v>
      </c>
      <c r="U15" s="21">
        <v>0.46360901595416198</v>
      </c>
      <c r="V15" s="21">
        <v>0.42513003746914002</v>
      </c>
      <c r="W15" s="21">
        <v>0.44043389541798</v>
      </c>
      <c r="X15" s="21"/>
      <c r="Y15" s="21">
        <v>0.40521739897716402</v>
      </c>
      <c r="Z15" s="21">
        <v>0.44242559456911601</v>
      </c>
      <c r="AA15" s="21">
        <v>0.33349481970615402</v>
      </c>
      <c r="AB15" s="21">
        <v>0.50522554870239</v>
      </c>
      <c r="AC15" s="21">
        <v>0.36556685286923601</v>
      </c>
      <c r="AD15" s="21">
        <v>0.47387044944137102</v>
      </c>
      <c r="AE15" s="21"/>
      <c r="AF15" s="21">
        <v>0.44686483009056799</v>
      </c>
      <c r="AG15" s="21">
        <v>0.42046117196120297</v>
      </c>
      <c r="AH15" s="21"/>
      <c r="AI15" s="21">
        <v>0.37003980758800298</v>
      </c>
      <c r="AJ15" s="21">
        <v>0.43819904932138298</v>
      </c>
      <c r="AK15" s="21">
        <v>0.39975416207015801</v>
      </c>
      <c r="AL15" s="21">
        <v>0.44267005368802498</v>
      </c>
      <c r="AM15" s="21">
        <v>0.45394356726055801</v>
      </c>
      <c r="AN15" s="21">
        <v>0.50236245398832702</v>
      </c>
      <c r="AO15" s="21">
        <v>0.39067920165743197</v>
      </c>
      <c r="AP15" s="21"/>
      <c r="AQ15" s="21">
        <v>0.40844894791118902</v>
      </c>
      <c r="AR15" s="21">
        <v>0.49249553429343601</v>
      </c>
      <c r="AS15" s="21"/>
      <c r="AT15" s="21">
        <v>0.33796586981876198</v>
      </c>
      <c r="AU15" s="21">
        <v>0.420672775508043</v>
      </c>
      <c r="AV15" s="21">
        <v>0.533288231583119</v>
      </c>
      <c r="AW15" s="21"/>
      <c r="AX15" s="21">
        <v>0.45098900934670899</v>
      </c>
      <c r="AY15" s="21">
        <v>0.42899333699931602</v>
      </c>
      <c r="AZ15" s="21"/>
      <c r="BA15" s="21">
        <v>0.568241958775075</v>
      </c>
      <c r="BB15" s="21">
        <v>0.424034016607374</v>
      </c>
      <c r="BC15" s="21">
        <v>0.40229765068331702</v>
      </c>
      <c r="BD15" s="21">
        <v>0.39191239271972</v>
      </c>
      <c r="BE15" s="21">
        <v>0.55038208714259296</v>
      </c>
      <c r="BF15" s="21"/>
      <c r="BG15" s="21">
        <v>0.45767499329878403</v>
      </c>
      <c r="BH15" s="21">
        <v>0.51024453025960703</v>
      </c>
    </row>
    <row r="16" spans="2:60" x14ac:dyDescent="0.35">
      <c r="B16" s="18" t="s">
        <v>316</v>
      </c>
      <c r="C16" s="21">
        <v>0.27149103269800301</v>
      </c>
      <c r="D16" s="21">
        <v>0.26426296379653702</v>
      </c>
      <c r="E16" s="21">
        <v>0.274432857286452</v>
      </c>
      <c r="F16" s="21"/>
      <c r="G16" s="21">
        <v>0.28137289751136502</v>
      </c>
      <c r="H16" s="21">
        <v>0.26396522621361002</v>
      </c>
      <c r="I16" s="21">
        <v>0.26352644491049199</v>
      </c>
      <c r="J16" s="21">
        <v>0.26765987587676698</v>
      </c>
      <c r="K16" s="21">
        <v>0.27602991615629502</v>
      </c>
      <c r="L16" s="21">
        <v>0.27779482200969402</v>
      </c>
      <c r="M16" s="21"/>
      <c r="N16" s="21">
        <v>0.25899740218511402</v>
      </c>
      <c r="O16" s="21">
        <v>0.29241347018265401</v>
      </c>
      <c r="P16" s="21">
        <v>0.241095200028521</v>
      </c>
      <c r="Q16" s="21">
        <v>0.26391331342180702</v>
      </c>
      <c r="R16" s="21">
        <v>0.37622731183900898</v>
      </c>
      <c r="S16" s="21"/>
      <c r="T16" s="21">
        <v>0.30640518198725297</v>
      </c>
      <c r="U16" s="21">
        <v>0.26119981393491898</v>
      </c>
      <c r="V16" s="21">
        <v>0.280610703701274</v>
      </c>
      <c r="W16" s="21">
        <v>0.24111892547054101</v>
      </c>
      <c r="X16" s="21"/>
      <c r="Y16" s="21">
        <v>0.28951814573191298</v>
      </c>
      <c r="Z16" s="21">
        <v>0.26751203934864698</v>
      </c>
      <c r="AA16" s="21">
        <v>0.34214520677660498</v>
      </c>
      <c r="AB16" s="21">
        <v>0.215354506077401</v>
      </c>
      <c r="AC16" s="21">
        <v>0.37900471259832402</v>
      </c>
      <c r="AD16" s="21">
        <v>0.24802448258441301</v>
      </c>
      <c r="AE16" s="21"/>
      <c r="AF16" s="21">
        <v>0.26455696999212902</v>
      </c>
      <c r="AG16" s="21">
        <v>0.283999067306756</v>
      </c>
      <c r="AH16" s="21"/>
      <c r="AI16" s="21">
        <v>0.23445313019267899</v>
      </c>
      <c r="AJ16" s="21">
        <v>0.25919305092954598</v>
      </c>
      <c r="AK16" s="21">
        <v>0.25992882892068803</v>
      </c>
      <c r="AL16" s="21">
        <v>0.28660311294653901</v>
      </c>
      <c r="AM16" s="21">
        <v>0.28498059323472902</v>
      </c>
      <c r="AN16" s="21">
        <v>0.26815016340584702</v>
      </c>
      <c r="AO16" s="21">
        <v>0.37834418154918498</v>
      </c>
      <c r="AP16" s="21"/>
      <c r="AQ16" s="21">
        <v>0.30543119988094097</v>
      </c>
      <c r="AR16" s="21">
        <v>0.24307363679343399</v>
      </c>
      <c r="AS16" s="21"/>
      <c r="AT16" s="21">
        <v>0.41251207362035502</v>
      </c>
      <c r="AU16" s="21">
        <v>0.241834239991362</v>
      </c>
      <c r="AV16" s="21">
        <v>0.228710333054743</v>
      </c>
      <c r="AW16" s="21"/>
      <c r="AX16" s="21">
        <v>0.27001879419237801</v>
      </c>
      <c r="AY16" s="21">
        <v>0.27202283580160802</v>
      </c>
      <c r="AZ16" s="21"/>
      <c r="BA16" s="21">
        <v>0.22515699972217701</v>
      </c>
      <c r="BB16" s="21">
        <v>0.26658151047336498</v>
      </c>
      <c r="BC16" s="21">
        <v>0.33901842061244802</v>
      </c>
      <c r="BD16" s="21">
        <v>0.38947406775191601</v>
      </c>
      <c r="BE16" s="21">
        <v>0.17678187984594501</v>
      </c>
      <c r="BF16" s="21"/>
      <c r="BG16" s="21">
        <v>0.25691795810803703</v>
      </c>
      <c r="BH16" s="21">
        <v>0.230653030552288</v>
      </c>
    </row>
    <row r="17" spans="2:60" x14ac:dyDescent="0.35">
      <c r="B17" s="18" t="s">
        <v>318</v>
      </c>
      <c r="C17" s="22">
        <v>0.163339192500813</v>
      </c>
      <c r="D17" s="22">
        <v>0.20368805483083099</v>
      </c>
      <c r="E17" s="22">
        <v>0.13385059295969901</v>
      </c>
      <c r="F17" s="22"/>
      <c r="G17" s="22">
        <v>0.17885251199642599</v>
      </c>
      <c r="H17" s="22">
        <v>0.173982193103697</v>
      </c>
      <c r="I17" s="22">
        <v>0.16629155151483699</v>
      </c>
      <c r="J17" s="22">
        <v>0.104914681704596</v>
      </c>
      <c r="K17" s="22">
        <v>0.17879769839055501</v>
      </c>
      <c r="L17" s="22">
        <v>0.17495116774049599</v>
      </c>
      <c r="M17" s="22"/>
      <c r="N17" s="22">
        <v>0.14875338018128501</v>
      </c>
      <c r="O17" s="22">
        <v>0.10129926199563601</v>
      </c>
      <c r="P17" s="22">
        <v>0.22578627091002701</v>
      </c>
      <c r="Q17" s="22">
        <v>0.21784165362851499</v>
      </c>
      <c r="R17" s="22">
        <v>6.1056836894998398E-2</v>
      </c>
      <c r="S17" s="22"/>
      <c r="T17" s="22">
        <v>0.10706552566739599</v>
      </c>
      <c r="U17" s="22">
        <v>0.20240920201924301</v>
      </c>
      <c r="V17" s="22">
        <v>0.14451933376786599</v>
      </c>
      <c r="W17" s="22">
        <v>0.199314969947439</v>
      </c>
      <c r="X17" s="22"/>
      <c r="Y17" s="22">
        <v>0.115699253245251</v>
      </c>
      <c r="Z17" s="22">
        <v>0.174913555220469</v>
      </c>
      <c r="AA17" s="22">
        <v>-8.6503870704510207E-3</v>
      </c>
      <c r="AB17" s="22">
        <v>0.28987104262498897</v>
      </c>
      <c r="AC17" s="22">
        <v>-1.3437859729088199E-2</v>
      </c>
      <c r="AD17" s="22">
        <v>0.22584596685695801</v>
      </c>
      <c r="AE17" s="22"/>
      <c r="AF17" s="22">
        <v>0.182307860098439</v>
      </c>
      <c r="AG17" s="22">
        <v>0.136462104654447</v>
      </c>
      <c r="AH17" s="22"/>
      <c r="AI17" s="22">
        <v>0.13558667739532401</v>
      </c>
      <c r="AJ17" s="22">
        <v>0.17900599839183701</v>
      </c>
      <c r="AK17" s="22">
        <v>0.13982533314946999</v>
      </c>
      <c r="AL17" s="22">
        <v>0.156066940741486</v>
      </c>
      <c r="AM17" s="22">
        <v>0.16896297402582899</v>
      </c>
      <c r="AN17" s="22">
        <v>0.23421229058248</v>
      </c>
      <c r="AO17" s="22">
        <v>1.23350201082467E-2</v>
      </c>
      <c r="AP17" s="22"/>
      <c r="AQ17" s="22">
        <v>0.10301774803024701</v>
      </c>
      <c r="AR17" s="22">
        <v>0.24942189750000199</v>
      </c>
      <c r="AS17" s="22"/>
      <c r="AT17" s="22">
        <v>-7.4546203801592298E-2</v>
      </c>
      <c r="AU17" s="22">
        <v>0.17883853551668</v>
      </c>
      <c r="AV17" s="22">
        <v>0.30457789852837702</v>
      </c>
      <c r="AW17" s="22"/>
      <c r="AX17" s="22">
        <v>0.18097021515433101</v>
      </c>
      <c r="AY17" s="22">
        <v>0.156970501197708</v>
      </c>
      <c r="AZ17" s="22"/>
      <c r="BA17" s="22">
        <v>0.34308495905289799</v>
      </c>
      <c r="BB17" s="22">
        <v>0.15745250613400999</v>
      </c>
      <c r="BC17" s="22">
        <v>6.3279230070869497E-2</v>
      </c>
      <c r="BD17" s="22">
        <v>2.4383249678035499E-3</v>
      </c>
      <c r="BE17" s="22">
        <v>0.373600207296648</v>
      </c>
      <c r="BF17" s="22"/>
      <c r="BG17" s="22">
        <v>0.200757035190748</v>
      </c>
      <c r="BH17" s="22">
        <v>0.279591499707319</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446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315</v>
      </c>
      <c r="C9" s="17">
        <v>0.13431303504669401</v>
      </c>
      <c r="D9" s="17">
        <v>0.14722796083952899</v>
      </c>
      <c r="E9" s="17">
        <v>0.122778099474738</v>
      </c>
      <c r="F9" s="17"/>
      <c r="G9" s="17">
        <v>0.15293431010154701</v>
      </c>
      <c r="H9" s="17">
        <v>0.16877204557529299</v>
      </c>
      <c r="I9" s="17">
        <v>0.15784025394878601</v>
      </c>
      <c r="J9" s="17">
        <v>0.13751630423139499</v>
      </c>
      <c r="K9" s="17">
        <v>0.132766894601167</v>
      </c>
      <c r="L9" s="17">
        <v>7.4456035165325493E-2</v>
      </c>
      <c r="M9" s="17"/>
      <c r="N9" s="17">
        <v>0.15414380720846599</v>
      </c>
      <c r="O9" s="17">
        <v>0.107848997833159</v>
      </c>
      <c r="P9" s="17">
        <v>0.15371099303326399</v>
      </c>
      <c r="Q9" s="17">
        <v>0.12635573428317701</v>
      </c>
      <c r="R9" s="17">
        <v>0.118518528519066</v>
      </c>
      <c r="S9" s="17"/>
      <c r="T9" s="17">
        <v>0.137503719738921</v>
      </c>
      <c r="U9" s="17">
        <v>0.116501867191662</v>
      </c>
      <c r="V9" s="17">
        <v>0.14161528576240701</v>
      </c>
      <c r="W9" s="17">
        <v>0.135894587830758</v>
      </c>
      <c r="X9" s="17"/>
      <c r="Y9" s="17">
        <v>0.158976867704892</v>
      </c>
      <c r="Z9" s="17">
        <v>0.11573147050053401</v>
      </c>
      <c r="AA9" s="17">
        <v>0.161558916060944</v>
      </c>
      <c r="AB9" s="17">
        <v>0.102986148304429</v>
      </c>
      <c r="AC9" s="17">
        <v>0.117658598781839</v>
      </c>
      <c r="AD9" s="17">
        <v>0.147311063618594</v>
      </c>
      <c r="AE9" s="17"/>
      <c r="AF9" s="17">
        <v>0.123538485515878</v>
      </c>
      <c r="AG9" s="17">
        <v>0.15027845188073199</v>
      </c>
      <c r="AH9" s="17"/>
      <c r="AI9" s="17">
        <v>9.1332919290815107E-2</v>
      </c>
      <c r="AJ9" s="17">
        <v>0.17512345090645801</v>
      </c>
      <c r="AK9" s="17">
        <v>0.102957338069533</v>
      </c>
      <c r="AL9" s="17">
        <v>0.10187838615766701</v>
      </c>
      <c r="AM9" s="17">
        <v>0.13410559781415801</v>
      </c>
      <c r="AN9" s="17">
        <v>0.15980017058120799</v>
      </c>
      <c r="AO9" s="17">
        <v>0.15200400213540899</v>
      </c>
      <c r="AP9" s="17"/>
      <c r="AQ9" s="17">
        <v>0.118421105101627</v>
      </c>
      <c r="AR9" s="17">
        <v>0.168093002158934</v>
      </c>
      <c r="AS9" s="17"/>
      <c r="AT9" s="17">
        <v>8.5664100916427496E-2</v>
      </c>
      <c r="AU9" s="17">
        <v>0.119109859650657</v>
      </c>
      <c r="AV9" s="17">
        <v>0.195579397781286</v>
      </c>
      <c r="AW9" s="17"/>
      <c r="AX9" s="17">
        <v>0.12827457945527601</v>
      </c>
      <c r="AY9" s="17">
        <v>0.13649425053061801</v>
      </c>
      <c r="AZ9" s="17"/>
      <c r="BA9" s="17">
        <v>0.30069856221047803</v>
      </c>
      <c r="BB9" s="17">
        <v>0.13213322787298201</v>
      </c>
      <c r="BC9" s="17">
        <v>8.7208008708048096E-2</v>
      </c>
      <c r="BD9" s="17">
        <v>0.13381662115783399</v>
      </c>
      <c r="BE9" s="17">
        <v>0.1676992184543</v>
      </c>
      <c r="BF9" s="17"/>
      <c r="BG9" s="17">
        <v>0.171456321997943</v>
      </c>
      <c r="BH9" s="17">
        <v>0.15911735880420699</v>
      </c>
    </row>
    <row r="10" spans="2:60" x14ac:dyDescent="0.35">
      <c r="B10" s="18" t="s">
        <v>314</v>
      </c>
      <c r="C10" s="17">
        <v>0.24964047973512599</v>
      </c>
      <c r="D10" s="17">
        <v>0.268911247715172</v>
      </c>
      <c r="E10" s="17">
        <v>0.233845394449744</v>
      </c>
      <c r="F10" s="17"/>
      <c r="G10" s="17">
        <v>0.22737767491074301</v>
      </c>
      <c r="H10" s="17">
        <v>0.33042820307620802</v>
      </c>
      <c r="I10" s="17">
        <v>0.23461614903382499</v>
      </c>
      <c r="J10" s="17">
        <v>0.221568072388204</v>
      </c>
      <c r="K10" s="17">
        <v>0.21563670013460901</v>
      </c>
      <c r="L10" s="17">
        <v>0.25337083654822301</v>
      </c>
      <c r="M10" s="17"/>
      <c r="N10" s="17">
        <v>0.236753874668964</v>
      </c>
      <c r="O10" s="17">
        <v>0.240155469659878</v>
      </c>
      <c r="P10" s="17">
        <v>0.261542877839334</v>
      </c>
      <c r="Q10" s="17">
        <v>0.26119266662475699</v>
      </c>
      <c r="R10" s="17">
        <v>0.25913831953900301</v>
      </c>
      <c r="S10" s="17"/>
      <c r="T10" s="17">
        <v>0.24291128630432701</v>
      </c>
      <c r="U10" s="17">
        <v>0.25278960564752501</v>
      </c>
      <c r="V10" s="17">
        <v>0.25231422675413501</v>
      </c>
      <c r="W10" s="17">
        <v>0.24741929093887599</v>
      </c>
      <c r="X10" s="17"/>
      <c r="Y10" s="17">
        <v>0.246730272396635</v>
      </c>
      <c r="Z10" s="17">
        <v>0.263803571860868</v>
      </c>
      <c r="AA10" s="17">
        <v>0.18862661835043101</v>
      </c>
      <c r="AB10" s="17">
        <v>0.27998314868032098</v>
      </c>
      <c r="AC10" s="17">
        <v>0.114703283020024</v>
      </c>
      <c r="AD10" s="17">
        <v>0.21469426268765701</v>
      </c>
      <c r="AE10" s="17"/>
      <c r="AF10" s="17">
        <v>0.257550375915926</v>
      </c>
      <c r="AG10" s="17">
        <v>0.23927004622795001</v>
      </c>
      <c r="AH10" s="17"/>
      <c r="AI10" s="17">
        <v>0.23714594745467199</v>
      </c>
      <c r="AJ10" s="17">
        <v>0.24925052353900701</v>
      </c>
      <c r="AK10" s="17">
        <v>0.21512266772959299</v>
      </c>
      <c r="AL10" s="17">
        <v>0.28112474411525501</v>
      </c>
      <c r="AM10" s="17">
        <v>0.24634379118369701</v>
      </c>
      <c r="AN10" s="17">
        <v>0.32392859332280899</v>
      </c>
      <c r="AO10" s="17">
        <v>0.19006228499950401</v>
      </c>
      <c r="AP10" s="17"/>
      <c r="AQ10" s="17">
        <v>0.232481283714328</v>
      </c>
      <c r="AR10" s="17">
        <v>0.28263599263904099</v>
      </c>
      <c r="AS10" s="17"/>
      <c r="AT10" s="17">
        <v>0.21743978047720799</v>
      </c>
      <c r="AU10" s="17">
        <v>0.23595894252091801</v>
      </c>
      <c r="AV10" s="17">
        <v>0.29985829342639297</v>
      </c>
      <c r="AW10" s="17"/>
      <c r="AX10" s="17">
        <v>0.260968890566524</v>
      </c>
      <c r="AY10" s="17">
        <v>0.245548422628867</v>
      </c>
      <c r="AZ10" s="17"/>
      <c r="BA10" s="17">
        <v>0.23740937680070001</v>
      </c>
      <c r="BB10" s="17">
        <v>0.26610443469366202</v>
      </c>
      <c r="BC10" s="17">
        <v>0.23353223353491101</v>
      </c>
      <c r="BD10" s="17">
        <v>0.28115122355764099</v>
      </c>
      <c r="BE10" s="17">
        <v>0.27386704372714799</v>
      </c>
      <c r="BF10" s="17"/>
      <c r="BG10" s="17">
        <v>0.25941042215021198</v>
      </c>
      <c r="BH10" s="17">
        <v>0.27571199700579901</v>
      </c>
    </row>
    <row r="11" spans="2:60" x14ac:dyDescent="0.35">
      <c r="B11" s="18" t="s">
        <v>313</v>
      </c>
      <c r="C11" s="17">
        <v>0.27521999852579099</v>
      </c>
      <c r="D11" s="17">
        <v>0.25546485478124797</v>
      </c>
      <c r="E11" s="17">
        <v>0.29354865707814298</v>
      </c>
      <c r="F11" s="17"/>
      <c r="G11" s="17">
        <v>0.264760031247741</v>
      </c>
      <c r="H11" s="17">
        <v>0.26863247947338997</v>
      </c>
      <c r="I11" s="17">
        <v>0.231578575842491</v>
      </c>
      <c r="J11" s="17">
        <v>0.325290747306483</v>
      </c>
      <c r="K11" s="17">
        <v>0.30254876968597699</v>
      </c>
      <c r="L11" s="17">
        <v>0.261840881714549</v>
      </c>
      <c r="M11" s="17"/>
      <c r="N11" s="17">
        <v>0.30284191898739399</v>
      </c>
      <c r="O11" s="17">
        <v>0.28747745246093598</v>
      </c>
      <c r="P11" s="17">
        <v>0.26598283410686202</v>
      </c>
      <c r="Q11" s="17">
        <v>0.25580868760289299</v>
      </c>
      <c r="R11" s="17">
        <v>0.23188805918334601</v>
      </c>
      <c r="S11" s="17"/>
      <c r="T11" s="17">
        <v>0.271412011995184</v>
      </c>
      <c r="U11" s="17">
        <v>0.26065628814203901</v>
      </c>
      <c r="V11" s="17">
        <v>0.278545548290411</v>
      </c>
      <c r="W11" s="17">
        <v>0.28528397740808698</v>
      </c>
      <c r="X11" s="17"/>
      <c r="Y11" s="17">
        <v>0.25430993945017899</v>
      </c>
      <c r="Z11" s="17">
        <v>0.26458415604344798</v>
      </c>
      <c r="AA11" s="17">
        <v>0.29853236615824602</v>
      </c>
      <c r="AB11" s="17">
        <v>0.32116547590636801</v>
      </c>
      <c r="AC11" s="17">
        <v>0.31804183720423801</v>
      </c>
      <c r="AD11" s="17">
        <v>0.32304481331360702</v>
      </c>
      <c r="AE11" s="17"/>
      <c r="AF11" s="17">
        <v>0.28045713644213199</v>
      </c>
      <c r="AG11" s="17">
        <v>0.26723029017694899</v>
      </c>
      <c r="AH11" s="17"/>
      <c r="AI11" s="17">
        <v>0.31704408108702298</v>
      </c>
      <c r="AJ11" s="17">
        <v>0.30398977858036602</v>
      </c>
      <c r="AK11" s="17">
        <v>0.27374915023254798</v>
      </c>
      <c r="AL11" s="17">
        <v>0.28107330342305398</v>
      </c>
      <c r="AM11" s="17">
        <v>0.26728809802294701</v>
      </c>
      <c r="AN11" s="17">
        <v>0.205905176229811</v>
      </c>
      <c r="AO11" s="17">
        <v>0.210227384091495</v>
      </c>
      <c r="AP11" s="17"/>
      <c r="AQ11" s="17">
        <v>0.24884804606615099</v>
      </c>
      <c r="AR11" s="17">
        <v>0.28679138389546799</v>
      </c>
      <c r="AS11" s="17"/>
      <c r="AT11" s="17">
        <v>0.24647550833343801</v>
      </c>
      <c r="AU11" s="17">
        <v>0.31746289516398901</v>
      </c>
      <c r="AV11" s="17">
        <v>0.24927481294169301</v>
      </c>
      <c r="AW11" s="17"/>
      <c r="AX11" s="17">
        <v>0.264529204219072</v>
      </c>
      <c r="AY11" s="17">
        <v>0.27908173531001101</v>
      </c>
      <c r="AZ11" s="17"/>
      <c r="BA11" s="17">
        <v>0.244471543536188</v>
      </c>
      <c r="BB11" s="17">
        <v>0.28379913845375798</v>
      </c>
      <c r="BC11" s="17">
        <v>0.258490762093111</v>
      </c>
      <c r="BD11" s="17">
        <v>0.19064644847526999</v>
      </c>
      <c r="BE11" s="17">
        <v>0.32465751508720098</v>
      </c>
      <c r="BF11" s="17"/>
      <c r="BG11" s="17">
        <v>0.274624756765316</v>
      </c>
      <c r="BH11" s="17">
        <v>0.29071489388965799</v>
      </c>
    </row>
    <row r="12" spans="2:60" x14ac:dyDescent="0.35">
      <c r="B12" s="18" t="s">
        <v>312</v>
      </c>
      <c r="C12" s="17">
        <v>0.18935615441796999</v>
      </c>
      <c r="D12" s="17">
        <v>0.19569428383288101</v>
      </c>
      <c r="E12" s="17">
        <v>0.183236757401367</v>
      </c>
      <c r="F12" s="17"/>
      <c r="G12" s="17">
        <v>0.15268459235734599</v>
      </c>
      <c r="H12" s="17">
        <v>0.13146703096437701</v>
      </c>
      <c r="I12" s="17">
        <v>0.18810170054795899</v>
      </c>
      <c r="J12" s="17">
        <v>0.133775463908231</v>
      </c>
      <c r="K12" s="17">
        <v>0.22535595638990299</v>
      </c>
      <c r="L12" s="17">
        <v>0.27453334729910001</v>
      </c>
      <c r="M12" s="17"/>
      <c r="N12" s="17">
        <v>0.14730337935149099</v>
      </c>
      <c r="O12" s="17">
        <v>0.17014243936304299</v>
      </c>
      <c r="P12" s="17">
        <v>0.196089492479707</v>
      </c>
      <c r="Q12" s="17">
        <v>0.236400198998512</v>
      </c>
      <c r="R12" s="17">
        <v>0.24401496792805899</v>
      </c>
      <c r="S12" s="17"/>
      <c r="T12" s="17">
        <v>0.21212886716836801</v>
      </c>
      <c r="U12" s="17">
        <v>0.212664298143348</v>
      </c>
      <c r="V12" s="17">
        <v>0.17793088375702201</v>
      </c>
      <c r="W12" s="17">
        <v>0.17113492862444099</v>
      </c>
      <c r="X12" s="17"/>
      <c r="Y12" s="17">
        <v>0.16298665488772801</v>
      </c>
      <c r="Z12" s="17">
        <v>0.20886103520576499</v>
      </c>
      <c r="AA12" s="17">
        <v>0.20173289044107701</v>
      </c>
      <c r="AB12" s="17">
        <v>0.20181911606047101</v>
      </c>
      <c r="AC12" s="17">
        <v>0.385356256196835</v>
      </c>
      <c r="AD12" s="17">
        <v>0.16564156058100499</v>
      </c>
      <c r="AE12" s="17"/>
      <c r="AF12" s="17">
        <v>0.191214058888174</v>
      </c>
      <c r="AG12" s="17">
        <v>0.186736424065434</v>
      </c>
      <c r="AH12" s="17"/>
      <c r="AI12" s="17">
        <v>0.133976520022178</v>
      </c>
      <c r="AJ12" s="17">
        <v>0.13087913446346999</v>
      </c>
      <c r="AK12" s="17">
        <v>0.21966165528645801</v>
      </c>
      <c r="AL12" s="17">
        <v>0.191658870368134</v>
      </c>
      <c r="AM12" s="17">
        <v>0.20653030681135001</v>
      </c>
      <c r="AN12" s="17">
        <v>0.23441274924621</v>
      </c>
      <c r="AO12" s="17">
        <v>0.30492179414450099</v>
      </c>
      <c r="AP12" s="17"/>
      <c r="AQ12" s="17">
        <v>0.22566645443955199</v>
      </c>
      <c r="AR12" s="17">
        <v>0.14799500096558801</v>
      </c>
      <c r="AS12" s="17"/>
      <c r="AT12" s="17">
        <v>0.26035432349316601</v>
      </c>
      <c r="AU12" s="17">
        <v>0.19143213225210501</v>
      </c>
      <c r="AV12" s="17">
        <v>0.147898858794245</v>
      </c>
      <c r="AW12" s="17"/>
      <c r="AX12" s="17">
        <v>0.208618683508243</v>
      </c>
      <c r="AY12" s="17">
        <v>0.182398129129031</v>
      </c>
      <c r="AZ12" s="17"/>
      <c r="BA12" s="17">
        <v>0.118038872818662</v>
      </c>
      <c r="BB12" s="17">
        <v>0.189650648308794</v>
      </c>
      <c r="BC12" s="17">
        <v>0.257437841346978</v>
      </c>
      <c r="BD12" s="17">
        <v>0.17371716957094199</v>
      </c>
      <c r="BE12" s="17">
        <v>0.124899858908063</v>
      </c>
      <c r="BF12" s="17"/>
      <c r="BG12" s="17">
        <v>0.172944979856133</v>
      </c>
      <c r="BH12" s="17">
        <v>0.13726441599730099</v>
      </c>
    </row>
    <row r="13" spans="2:60" x14ac:dyDescent="0.35">
      <c r="B13" s="18" t="s">
        <v>311</v>
      </c>
      <c r="C13" s="17">
        <v>0.110099394607874</v>
      </c>
      <c r="D13" s="17">
        <v>0.102906679395801</v>
      </c>
      <c r="E13" s="17">
        <v>0.11498903427896601</v>
      </c>
      <c r="F13" s="17"/>
      <c r="G13" s="17">
        <v>0.113136665826282</v>
      </c>
      <c r="H13" s="17">
        <v>7.09926767016449E-2</v>
      </c>
      <c r="I13" s="17">
        <v>0.14951144871422301</v>
      </c>
      <c r="J13" s="17">
        <v>0.11742952407589401</v>
      </c>
      <c r="K13" s="17">
        <v>0.10061797779248401</v>
      </c>
      <c r="L13" s="17">
        <v>0.11264515034774</v>
      </c>
      <c r="M13" s="17"/>
      <c r="N13" s="17">
        <v>9.7496456587099004E-2</v>
      </c>
      <c r="O13" s="17">
        <v>0.142931142201357</v>
      </c>
      <c r="P13" s="17">
        <v>9.5252881865713193E-2</v>
      </c>
      <c r="Q13" s="17">
        <v>9.9269419666416295E-2</v>
      </c>
      <c r="R13" s="17">
        <v>0.13753453253726999</v>
      </c>
      <c r="S13" s="17"/>
      <c r="T13" s="17">
        <v>0.101284718914425</v>
      </c>
      <c r="U13" s="17">
        <v>0.112472151874896</v>
      </c>
      <c r="V13" s="17">
        <v>0.10763882510171199</v>
      </c>
      <c r="W13" s="17">
        <v>0.118215347287166</v>
      </c>
      <c r="X13" s="17"/>
      <c r="Y13" s="17">
        <v>0.13018263461205401</v>
      </c>
      <c r="Z13" s="17">
        <v>0.10854312051746801</v>
      </c>
      <c r="AA13" s="17">
        <v>8.2660381396099103E-2</v>
      </c>
      <c r="AB13" s="17">
        <v>5.3784245188138603E-2</v>
      </c>
      <c r="AC13" s="17">
        <v>6.4240024797063894E-2</v>
      </c>
      <c r="AD13" s="17">
        <v>0.11739068446223</v>
      </c>
      <c r="AE13" s="17"/>
      <c r="AF13" s="17">
        <v>0.11023153504821701</v>
      </c>
      <c r="AG13" s="17">
        <v>0.112004158284285</v>
      </c>
      <c r="AH13" s="17"/>
      <c r="AI13" s="17">
        <v>9.2031391333197099E-2</v>
      </c>
      <c r="AJ13" s="17">
        <v>9.9549757544872206E-2</v>
      </c>
      <c r="AK13" s="17">
        <v>0.13554354085463799</v>
      </c>
      <c r="AL13" s="17">
        <v>0.11505667977987</v>
      </c>
      <c r="AM13" s="17">
        <v>0.11868090376596301</v>
      </c>
      <c r="AN13" s="17">
        <v>6.1307680118648303E-2</v>
      </c>
      <c r="AO13" s="17">
        <v>0.12871490290608301</v>
      </c>
      <c r="AP13" s="17"/>
      <c r="AQ13" s="17">
        <v>0.139751423990539</v>
      </c>
      <c r="AR13" s="17">
        <v>8.5392043365598302E-2</v>
      </c>
      <c r="AS13" s="17"/>
      <c r="AT13" s="17">
        <v>0.168447771194142</v>
      </c>
      <c r="AU13" s="17">
        <v>8.9845669967324696E-2</v>
      </c>
      <c r="AV13" s="17">
        <v>9.2083073325513007E-2</v>
      </c>
      <c r="AW13" s="17"/>
      <c r="AX13" s="17">
        <v>9.3079459956018795E-2</v>
      </c>
      <c r="AY13" s="17">
        <v>0.116247348242037</v>
      </c>
      <c r="AZ13" s="17"/>
      <c r="BA13" s="17">
        <v>7.8418361349146107E-2</v>
      </c>
      <c r="BB13" s="17">
        <v>0.110241529448842</v>
      </c>
      <c r="BC13" s="17">
        <v>0.135612987324602</v>
      </c>
      <c r="BD13" s="17">
        <v>0.22066853723831301</v>
      </c>
      <c r="BE13" s="17">
        <v>6.4543372013374706E-2</v>
      </c>
      <c r="BF13" s="17"/>
      <c r="BG13" s="17">
        <v>0.102817788147245</v>
      </c>
      <c r="BH13" s="17">
        <v>0.10408710132328</v>
      </c>
    </row>
    <row r="14" spans="2:60" x14ac:dyDescent="0.35">
      <c r="B14" s="18" t="s">
        <v>114</v>
      </c>
      <c r="C14" s="17">
        <v>4.1370937666544101E-2</v>
      </c>
      <c r="D14" s="17">
        <v>2.9794973435368501E-2</v>
      </c>
      <c r="E14" s="17">
        <v>5.1602057317041997E-2</v>
      </c>
      <c r="F14" s="17"/>
      <c r="G14" s="17">
        <v>8.9106725556341596E-2</v>
      </c>
      <c r="H14" s="17">
        <v>2.97075642090875E-2</v>
      </c>
      <c r="I14" s="17">
        <v>3.8351871912715302E-2</v>
      </c>
      <c r="J14" s="17">
        <v>6.4419888089793001E-2</v>
      </c>
      <c r="K14" s="17">
        <v>2.3073701395859798E-2</v>
      </c>
      <c r="L14" s="17">
        <v>2.3153748925061599E-2</v>
      </c>
      <c r="M14" s="17"/>
      <c r="N14" s="17">
        <v>6.1460563196585702E-2</v>
      </c>
      <c r="O14" s="17">
        <v>5.14444984816258E-2</v>
      </c>
      <c r="P14" s="17">
        <v>2.74209206751189E-2</v>
      </c>
      <c r="Q14" s="17">
        <v>2.0973292824244798E-2</v>
      </c>
      <c r="R14" s="17">
        <v>8.9055922932570909E-3</v>
      </c>
      <c r="S14" s="17"/>
      <c r="T14" s="17">
        <v>3.4759395878775301E-2</v>
      </c>
      <c r="U14" s="17">
        <v>4.4915789000528498E-2</v>
      </c>
      <c r="V14" s="17">
        <v>4.19552303343129E-2</v>
      </c>
      <c r="W14" s="17">
        <v>4.2051867910672502E-2</v>
      </c>
      <c r="X14" s="17"/>
      <c r="Y14" s="17">
        <v>4.6813630948512402E-2</v>
      </c>
      <c r="Z14" s="17">
        <v>3.8476645871916702E-2</v>
      </c>
      <c r="AA14" s="17">
        <v>6.6888827593203401E-2</v>
      </c>
      <c r="AB14" s="17">
        <v>4.0261865860272597E-2</v>
      </c>
      <c r="AC14" s="17">
        <v>0</v>
      </c>
      <c r="AD14" s="17">
        <v>3.19176153369077E-2</v>
      </c>
      <c r="AE14" s="17"/>
      <c r="AF14" s="17">
        <v>3.7008408189672701E-2</v>
      </c>
      <c r="AG14" s="17">
        <v>4.4480629364649797E-2</v>
      </c>
      <c r="AH14" s="17"/>
      <c r="AI14" s="17">
        <v>0.128469140812114</v>
      </c>
      <c r="AJ14" s="17">
        <v>4.1207354965826302E-2</v>
      </c>
      <c r="AK14" s="17">
        <v>5.2965647827229699E-2</v>
      </c>
      <c r="AL14" s="17">
        <v>2.9208016156020401E-2</v>
      </c>
      <c r="AM14" s="17">
        <v>2.7051302401885101E-2</v>
      </c>
      <c r="AN14" s="17">
        <v>1.46456305013133E-2</v>
      </c>
      <c r="AO14" s="17">
        <v>1.4069631723008499E-2</v>
      </c>
      <c r="AP14" s="17"/>
      <c r="AQ14" s="17">
        <v>3.4831686687802503E-2</v>
      </c>
      <c r="AR14" s="17">
        <v>2.9092576975370901E-2</v>
      </c>
      <c r="AS14" s="17"/>
      <c r="AT14" s="17">
        <v>2.1618515585618399E-2</v>
      </c>
      <c r="AU14" s="17">
        <v>4.6190500445006201E-2</v>
      </c>
      <c r="AV14" s="17">
        <v>1.5305563730871E-2</v>
      </c>
      <c r="AW14" s="17"/>
      <c r="AX14" s="17">
        <v>4.45291822948665E-2</v>
      </c>
      <c r="AY14" s="17">
        <v>4.0230114159436697E-2</v>
      </c>
      <c r="AZ14" s="17"/>
      <c r="BA14" s="17">
        <v>2.0963283284825902E-2</v>
      </c>
      <c r="BB14" s="17">
        <v>1.8071021221962601E-2</v>
      </c>
      <c r="BC14" s="17">
        <v>2.7718166992350801E-2</v>
      </c>
      <c r="BD14" s="17">
        <v>0</v>
      </c>
      <c r="BE14" s="17">
        <v>4.4332991809913E-2</v>
      </c>
      <c r="BF14" s="17"/>
      <c r="BG14" s="17">
        <v>1.8745731083151002E-2</v>
      </c>
      <c r="BH14" s="17">
        <v>3.3104232979754698E-2</v>
      </c>
    </row>
    <row r="15" spans="2:60" x14ac:dyDescent="0.35">
      <c r="B15" s="18" t="s">
        <v>317</v>
      </c>
      <c r="C15" s="21">
        <v>0.38395351478181999</v>
      </c>
      <c r="D15" s="21">
        <v>0.41613920855470099</v>
      </c>
      <c r="E15" s="21">
        <v>0.356623493924482</v>
      </c>
      <c r="F15" s="21"/>
      <c r="G15" s="21">
        <v>0.38031198501228902</v>
      </c>
      <c r="H15" s="21">
        <v>0.49920024865150098</v>
      </c>
      <c r="I15" s="21">
        <v>0.39245640298261097</v>
      </c>
      <c r="J15" s="21">
        <v>0.35908437661959902</v>
      </c>
      <c r="K15" s="21">
        <v>0.34840359473577598</v>
      </c>
      <c r="L15" s="21">
        <v>0.32782687171354902</v>
      </c>
      <c r="M15" s="21"/>
      <c r="N15" s="21">
        <v>0.39089768187743001</v>
      </c>
      <c r="O15" s="21">
        <v>0.34800446749303698</v>
      </c>
      <c r="P15" s="21">
        <v>0.41525387087259802</v>
      </c>
      <c r="Q15" s="21">
        <v>0.38754840090793402</v>
      </c>
      <c r="R15" s="21">
        <v>0.37765684805806898</v>
      </c>
      <c r="S15" s="21"/>
      <c r="T15" s="21">
        <v>0.38041500604324802</v>
      </c>
      <c r="U15" s="21">
        <v>0.36929147283918801</v>
      </c>
      <c r="V15" s="21">
        <v>0.39392951251654201</v>
      </c>
      <c r="W15" s="21">
        <v>0.38331387876963402</v>
      </c>
      <c r="X15" s="21"/>
      <c r="Y15" s="21">
        <v>0.40570714010152698</v>
      </c>
      <c r="Z15" s="21">
        <v>0.37953504236140201</v>
      </c>
      <c r="AA15" s="21">
        <v>0.35018553441137501</v>
      </c>
      <c r="AB15" s="21">
        <v>0.38296929698475002</v>
      </c>
      <c r="AC15" s="21">
        <v>0.23236188180186301</v>
      </c>
      <c r="AD15" s="21">
        <v>0.36200532630625099</v>
      </c>
      <c r="AE15" s="21"/>
      <c r="AF15" s="21">
        <v>0.38108886143180398</v>
      </c>
      <c r="AG15" s="21">
        <v>0.38954849810868197</v>
      </c>
      <c r="AH15" s="21"/>
      <c r="AI15" s="21">
        <v>0.32847886674548699</v>
      </c>
      <c r="AJ15" s="21">
        <v>0.42437397444546499</v>
      </c>
      <c r="AK15" s="21">
        <v>0.31808000579912499</v>
      </c>
      <c r="AL15" s="21">
        <v>0.38300313027292199</v>
      </c>
      <c r="AM15" s="21">
        <v>0.38044938899785502</v>
      </c>
      <c r="AN15" s="21">
        <v>0.48372876390401698</v>
      </c>
      <c r="AO15" s="21">
        <v>0.34206628713491299</v>
      </c>
      <c r="AP15" s="21"/>
      <c r="AQ15" s="21">
        <v>0.35090238881595498</v>
      </c>
      <c r="AR15" s="21">
        <v>0.45072899479797501</v>
      </c>
      <c r="AS15" s="21"/>
      <c r="AT15" s="21">
        <v>0.30310388139363498</v>
      </c>
      <c r="AU15" s="21">
        <v>0.35506880217157499</v>
      </c>
      <c r="AV15" s="21">
        <v>0.495437691207678</v>
      </c>
      <c r="AW15" s="21"/>
      <c r="AX15" s="21">
        <v>0.38924347002179999</v>
      </c>
      <c r="AY15" s="21">
        <v>0.38204267315948398</v>
      </c>
      <c r="AZ15" s="21"/>
      <c r="BA15" s="21">
        <v>0.53810793901117704</v>
      </c>
      <c r="BB15" s="21">
        <v>0.398237662566644</v>
      </c>
      <c r="BC15" s="21">
        <v>0.32074024224295899</v>
      </c>
      <c r="BD15" s="21">
        <v>0.41496784471547499</v>
      </c>
      <c r="BE15" s="21">
        <v>0.44156626218144801</v>
      </c>
      <c r="BF15" s="21"/>
      <c r="BG15" s="21">
        <v>0.43086674414815501</v>
      </c>
      <c r="BH15" s="21">
        <v>0.43482935581000598</v>
      </c>
    </row>
    <row r="16" spans="2:60" x14ac:dyDescent="0.35">
      <c r="B16" s="18" t="s">
        <v>316</v>
      </c>
      <c r="C16" s="21">
        <v>0.29945554902584498</v>
      </c>
      <c r="D16" s="21">
        <v>0.29860096322868201</v>
      </c>
      <c r="E16" s="21">
        <v>0.29822579168033297</v>
      </c>
      <c r="F16" s="21"/>
      <c r="G16" s="21">
        <v>0.26582125818362801</v>
      </c>
      <c r="H16" s="21">
        <v>0.202459707666022</v>
      </c>
      <c r="I16" s="21">
        <v>0.337613149262183</v>
      </c>
      <c r="J16" s="21">
        <v>0.25120498798412499</v>
      </c>
      <c r="K16" s="21">
        <v>0.32597393418238702</v>
      </c>
      <c r="L16" s="21">
        <v>0.38717849764683998</v>
      </c>
      <c r="M16" s="21"/>
      <c r="N16" s="21">
        <v>0.24479983593859</v>
      </c>
      <c r="O16" s="21">
        <v>0.31307358156440102</v>
      </c>
      <c r="P16" s="21">
        <v>0.29134237434541999</v>
      </c>
      <c r="Q16" s="21">
        <v>0.335669618664929</v>
      </c>
      <c r="R16" s="21">
        <v>0.38154950046532798</v>
      </c>
      <c r="S16" s="21"/>
      <c r="T16" s="21">
        <v>0.31341358608279302</v>
      </c>
      <c r="U16" s="21">
        <v>0.32513645001824498</v>
      </c>
      <c r="V16" s="21">
        <v>0.28556970885873401</v>
      </c>
      <c r="W16" s="21">
        <v>0.289350275911607</v>
      </c>
      <c r="X16" s="21"/>
      <c r="Y16" s="21">
        <v>0.29316928949978099</v>
      </c>
      <c r="Z16" s="21">
        <v>0.31740415572323299</v>
      </c>
      <c r="AA16" s="21">
        <v>0.284393271837176</v>
      </c>
      <c r="AB16" s="21">
        <v>0.25560336124860999</v>
      </c>
      <c r="AC16" s="21">
        <v>0.44959628099389898</v>
      </c>
      <c r="AD16" s="21">
        <v>0.28303224504323399</v>
      </c>
      <c r="AE16" s="21"/>
      <c r="AF16" s="21">
        <v>0.30144559393639198</v>
      </c>
      <c r="AG16" s="21">
        <v>0.29874058234971901</v>
      </c>
      <c r="AH16" s="21"/>
      <c r="AI16" s="21">
        <v>0.22600791135537501</v>
      </c>
      <c r="AJ16" s="21">
        <v>0.23042889200834199</v>
      </c>
      <c r="AK16" s="21">
        <v>0.35520519614109702</v>
      </c>
      <c r="AL16" s="21">
        <v>0.306715550148004</v>
      </c>
      <c r="AM16" s="21">
        <v>0.325211210577313</v>
      </c>
      <c r="AN16" s="21">
        <v>0.29572042936485898</v>
      </c>
      <c r="AO16" s="21">
        <v>0.433636697050584</v>
      </c>
      <c r="AP16" s="21"/>
      <c r="AQ16" s="21">
        <v>0.36541787843009099</v>
      </c>
      <c r="AR16" s="21">
        <v>0.23338704433118601</v>
      </c>
      <c r="AS16" s="21"/>
      <c r="AT16" s="21">
        <v>0.42880209468730801</v>
      </c>
      <c r="AU16" s="21">
        <v>0.28127780221943</v>
      </c>
      <c r="AV16" s="21">
        <v>0.23998193211975799</v>
      </c>
      <c r="AW16" s="21"/>
      <c r="AX16" s="21">
        <v>0.30169814346426099</v>
      </c>
      <c r="AY16" s="21">
        <v>0.298645477371068</v>
      </c>
      <c r="AZ16" s="21"/>
      <c r="BA16" s="21">
        <v>0.196457234167808</v>
      </c>
      <c r="BB16" s="21">
        <v>0.29989217775763599</v>
      </c>
      <c r="BC16" s="21">
        <v>0.39305082867157898</v>
      </c>
      <c r="BD16" s="21">
        <v>0.394385706809255</v>
      </c>
      <c r="BE16" s="21">
        <v>0.189443230921438</v>
      </c>
      <c r="BF16" s="21"/>
      <c r="BG16" s="21">
        <v>0.27576276800337801</v>
      </c>
      <c r="BH16" s="21">
        <v>0.24135151732058099</v>
      </c>
    </row>
    <row r="17" spans="2:60" x14ac:dyDescent="0.35">
      <c r="B17" s="18" t="s">
        <v>318</v>
      </c>
      <c r="C17" s="22">
        <v>8.4497965755975096E-2</v>
      </c>
      <c r="D17" s="22">
        <v>0.117538245326019</v>
      </c>
      <c r="E17" s="22">
        <v>5.8397702244149099E-2</v>
      </c>
      <c r="F17" s="22"/>
      <c r="G17" s="22">
        <v>0.114490726828661</v>
      </c>
      <c r="H17" s="22">
        <v>0.29674054098547897</v>
      </c>
      <c r="I17" s="22">
        <v>5.48432537204286E-2</v>
      </c>
      <c r="J17" s="22">
        <v>0.107879388635474</v>
      </c>
      <c r="K17" s="22">
        <v>2.2429660553389501E-2</v>
      </c>
      <c r="L17" s="22">
        <v>-5.93516259332919E-2</v>
      </c>
      <c r="M17" s="22"/>
      <c r="N17" s="22">
        <v>0.14609784593884001</v>
      </c>
      <c r="O17" s="22">
        <v>3.49308859286361E-2</v>
      </c>
      <c r="P17" s="22">
        <v>0.12391149652717801</v>
      </c>
      <c r="Q17" s="22">
        <v>5.1878782243005198E-2</v>
      </c>
      <c r="R17" s="22">
        <v>-3.8926524072595602E-3</v>
      </c>
      <c r="S17" s="22"/>
      <c r="T17" s="22">
        <v>6.7001419960454403E-2</v>
      </c>
      <c r="U17" s="22">
        <v>4.4155022820942899E-2</v>
      </c>
      <c r="V17" s="22">
        <v>0.10835980365780799</v>
      </c>
      <c r="W17" s="22">
        <v>9.3963602858026504E-2</v>
      </c>
      <c r="X17" s="22"/>
      <c r="Y17" s="22">
        <v>0.112537850601745</v>
      </c>
      <c r="Z17" s="22">
        <v>6.2130886638169097E-2</v>
      </c>
      <c r="AA17" s="22">
        <v>6.5792262574198401E-2</v>
      </c>
      <c r="AB17" s="22">
        <v>0.12736593573614</v>
      </c>
      <c r="AC17" s="22">
        <v>-0.21723439919203599</v>
      </c>
      <c r="AD17" s="22">
        <v>7.8973081263016595E-2</v>
      </c>
      <c r="AE17" s="22"/>
      <c r="AF17" s="22">
        <v>7.9643267495412298E-2</v>
      </c>
      <c r="AG17" s="22">
        <v>9.0807915758962299E-2</v>
      </c>
      <c r="AH17" s="22"/>
      <c r="AI17" s="22">
        <v>0.102470955390113</v>
      </c>
      <c r="AJ17" s="22">
        <v>0.193945082437123</v>
      </c>
      <c r="AK17" s="22">
        <v>-3.7125190341971197E-2</v>
      </c>
      <c r="AL17" s="22">
        <v>7.6287580124918195E-2</v>
      </c>
      <c r="AM17" s="22">
        <v>5.5238178420541899E-2</v>
      </c>
      <c r="AN17" s="22">
        <v>0.18800833453915899</v>
      </c>
      <c r="AO17" s="22">
        <v>-9.1570409915671599E-2</v>
      </c>
      <c r="AP17" s="22"/>
      <c r="AQ17" s="22">
        <v>-1.4515489614135501E-2</v>
      </c>
      <c r="AR17" s="22">
        <v>0.217341950466789</v>
      </c>
      <c r="AS17" s="22"/>
      <c r="AT17" s="22">
        <v>-0.12569821329367301</v>
      </c>
      <c r="AU17" s="22">
        <v>7.3790999952145206E-2</v>
      </c>
      <c r="AV17" s="22">
        <v>0.25545575908792001</v>
      </c>
      <c r="AW17" s="22"/>
      <c r="AX17" s="22">
        <v>8.7545326557538994E-2</v>
      </c>
      <c r="AY17" s="22">
        <v>8.3397195788416006E-2</v>
      </c>
      <c r="AZ17" s="22"/>
      <c r="BA17" s="22">
        <v>0.34165070484336901</v>
      </c>
      <c r="BB17" s="22">
        <v>9.8345484809008302E-2</v>
      </c>
      <c r="BC17" s="22">
        <v>-7.2310586428620302E-2</v>
      </c>
      <c r="BD17" s="22">
        <v>2.0582137906219999E-2</v>
      </c>
      <c r="BE17" s="22">
        <v>0.25212303126001101</v>
      </c>
      <c r="BF17" s="22"/>
      <c r="BG17" s="22">
        <v>0.155103976144776</v>
      </c>
      <c r="BH17" s="22">
        <v>0.19347783848942501</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315</v>
      </c>
      <c r="C9" s="17">
        <v>0.259433604849093</v>
      </c>
      <c r="D9" s="17">
        <v>0.26246001948429198</v>
      </c>
      <c r="E9" s="17">
        <v>0.25280808469015598</v>
      </c>
      <c r="F9" s="17"/>
      <c r="G9" s="17">
        <v>0.27877789746641501</v>
      </c>
      <c r="H9" s="17">
        <v>0.22409743953264799</v>
      </c>
      <c r="I9" s="17">
        <v>0.298852506823162</v>
      </c>
      <c r="J9" s="17">
        <v>0.26269345707243003</v>
      </c>
      <c r="K9" s="17">
        <v>0.23615808797879601</v>
      </c>
      <c r="L9" s="17">
        <v>0.26329054407862401</v>
      </c>
      <c r="M9" s="17"/>
      <c r="N9" s="17">
        <v>0.26671779926042899</v>
      </c>
      <c r="O9" s="17">
        <v>0.29661335882511902</v>
      </c>
      <c r="P9" s="17">
        <v>0.23491607397213499</v>
      </c>
      <c r="Q9" s="17">
        <v>0.187998841130953</v>
      </c>
      <c r="R9" s="17">
        <v>0.325871114357561</v>
      </c>
      <c r="S9" s="17"/>
      <c r="T9" s="17">
        <v>0.29591494321342099</v>
      </c>
      <c r="U9" s="17">
        <v>0.248274934089905</v>
      </c>
      <c r="V9" s="17">
        <v>0.25910533081342602</v>
      </c>
      <c r="W9" s="17">
        <v>0.24375874818204901</v>
      </c>
      <c r="X9" s="17"/>
      <c r="Y9" s="17">
        <v>0.30993291852726601</v>
      </c>
      <c r="Z9" s="17">
        <v>0.24031998976546901</v>
      </c>
      <c r="AA9" s="17">
        <v>0.31387955445677301</v>
      </c>
      <c r="AB9" s="17">
        <v>0.18073367195008799</v>
      </c>
      <c r="AC9" s="17">
        <v>0.15432910358657401</v>
      </c>
      <c r="AD9" s="17">
        <v>0.237941581622065</v>
      </c>
      <c r="AE9" s="17"/>
      <c r="AF9" s="17">
        <v>0.243425993132388</v>
      </c>
      <c r="AG9" s="17">
        <v>0.28178306968615402</v>
      </c>
      <c r="AH9" s="17"/>
      <c r="AI9" s="17">
        <v>0.203582213498574</v>
      </c>
      <c r="AJ9" s="17">
        <v>0.26409372604798298</v>
      </c>
      <c r="AK9" s="17">
        <v>0.25925647705258098</v>
      </c>
      <c r="AL9" s="17">
        <v>0.25821437841849698</v>
      </c>
      <c r="AM9" s="17">
        <v>0.26601581665746898</v>
      </c>
      <c r="AN9" s="17">
        <v>0.25195060665911101</v>
      </c>
      <c r="AO9" s="17">
        <v>0.32387992722055697</v>
      </c>
      <c r="AP9" s="17"/>
      <c r="AQ9" s="17">
        <v>0.32939074214247299</v>
      </c>
      <c r="AR9" s="17">
        <v>0.192658139297847</v>
      </c>
      <c r="AS9" s="17"/>
      <c r="AT9" s="17">
        <v>0.37990077599727301</v>
      </c>
      <c r="AU9" s="17">
        <v>0.22619642206556601</v>
      </c>
      <c r="AV9" s="17">
        <v>0.23104695328900801</v>
      </c>
      <c r="AW9" s="17"/>
      <c r="AX9" s="17">
        <v>0.27238557077509401</v>
      </c>
      <c r="AY9" s="17">
        <v>0.25475508594681001</v>
      </c>
      <c r="AZ9" s="17"/>
      <c r="BA9" s="17">
        <v>0.32828196470681997</v>
      </c>
      <c r="BB9" s="17">
        <v>0.30874630508943202</v>
      </c>
      <c r="BC9" s="17">
        <v>0.29048157698212801</v>
      </c>
      <c r="BD9" s="17">
        <v>0.342773239409077</v>
      </c>
      <c r="BE9" s="17">
        <v>5.6663109731929701E-2</v>
      </c>
      <c r="BF9" s="17"/>
      <c r="BG9" s="17">
        <v>0.31330360380655498</v>
      </c>
      <c r="BH9" s="17">
        <v>0.12912972012414001</v>
      </c>
    </row>
    <row r="10" spans="2:60" x14ac:dyDescent="0.35">
      <c r="B10" s="18" t="s">
        <v>314</v>
      </c>
      <c r="C10" s="17">
        <v>0.32396506007312997</v>
      </c>
      <c r="D10" s="17">
        <v>0.32600579594083101</v>
      </c>
      <c r="E10" s="17">
        <v>0.32298937418158602</v>
      </c>
      <c r="F10" s="17"/>
      <c r="G10" s="17">
        <v>0.277877382582218</v>
      </c>
      <c r="H10" s="17">
        <v>0.33121385550810101</v>
      </c>
      <c r="I10" s="17">
        <v>0.31512239283098797</v>
      </c>
      <c r="J10" s="17">
        <v>0.28246200307657099</v>
      </c>
      <c r="K10" s="17">
        <v>0.31415180209684601</v>
      </c>
      <c r="L10" s="17">
        <v>0.39041945666355299</v>
      </c>
      <c r="M10" s="17"/>
      <c r="N10" s="17">
        <v>0.31056064937703098</v>
      </c>
      <c r="O10" s="17">
        <v>0.31541419719790098</v>
      </c>
      <c r="P10" s="17">
        <v>0.33647265060672099</v>
      </c>
      <c r="Q10" s="17">
        <v>0.37843703083758501</v>
      </c>
      <c r="R10" s="17">
        <v>0.29098198502073502</v>
      </c>
      <c r="S10" s="17"/>
      <c r="T10" s="17">
        <v>0.33159908845143599</v>
      </c>
      <c r="U10" s="17">
        <v>0.32658242000520399</v>
      </c>
      <c r="V10" s="17">
        <v>0.31755204672659398</v>
      </c>
      <c r="W10" s="17">
        <v>0.32648984270019199</v>
      </c>
      <c r="X10" s="17"/>
      <c r="Y10" s="17">
        <v>0.31022000254497101</v>
      </c>
      <c r="Z10" s="17">
        <v>0.34186455887798101</v>
      </c>
      <c r="AA10" s="17">
        <v>0.25913204160002501</v>
      </c>
      <c r="AB10" s="17">
        <v>0.32813204118429501</v>
      </c>
      <c r="AC10" s="17">
        <v>0.26817000975678601</v>
      </c>
      <c r="AD10" s="17">
        <v>0.322900633372247</v>
      </c>
      <c r="AE10" s="17"/>
      <c r="AF10" s="17">
        <v>0.34034326867245002</v>
      </c>
      <c r="AG10" s="17">
        <v>0.30432434261360802</v>
      </c>
      <c r="AH10" s="17"/>
      <c r="AI10" s="17">
        <v>0.23320758301914599</v>
      </c>
      <c r="AJ10" s="17">
        <v>0.292468784955005</v>
      </c>
      <c r="AK10" s="17">
        <v>0.32977585463283798</v>
      </c>
      <c r="AL10" s="17">
        <v>0.34479784428294902</v>
      </c>
      <c r="AM10" s="17">
        <v>0.32776216773226802</v>
      </c>
      <c r="AN10" s="17">
        <v>0.41297489697720402</v>
      </c>
      <c r="AO10" s="17">
        <v>0.36582143526370198</v>
      </c>
      <c r="AP10" s="17"/>
      <c r="AQ10" s="17">
        <v>0.35669004037990898</v>
      </c>
      <c r="AR10" s="17">
        <v>0.30043763208406898</v>
      </c>
      <c r="AS10" s="17"/>
      <c r="AT10" s="17">
        <v>0.37141863418918503</v>
      </c>
      <c r="AU10" s="17">
        <v>0.320143558961962</v>
      </c>
      <c r="AV10" s="17">
        <v>0.31418736065788999</v>
      </c>
      <c r="AW10" s="17"/>
      <c r="AX10" s="17">
        <v>0.32364590565840101</v>
      </c>
      <c r="AY10" s="17">
        <v>0.32408034527157598</v>
      </c>
      <c r="AZ10" s="17"/>
      <c r="BA10" s="17">
        <v>0.230837685269903</v>
      </c>
      <c r="BB10" s="17">
        <v>0.36488713449642202</v>
      </c>
      <c r="BC10" s="17">
        <v>0.37378740727622001</v>
      </c>
      <c r="BD10" s="17">
        <v>0.32172032407839402</v>
      </c>
      <c r="BE10" s="17">
        <v>0.20279708938459501</v>
      </c>
      <c r="BF10" s="17"/>
      <c r="BG10" s="17">
        <v>0.33361594145990098</v>
      </c>
      <c r="BH10" s="17">
        <v>0.232918230935443</v>
      </c>
    </row>
    <row r="11" spans="2:60" x14ac:dyDescent="0.35">
      <c r="B11" s="18" t="s">
        <v>313</v>
      </c>
      <c r="C11" s="17">
        <v>0.27624759852951603</v>
      </c>
      <c r="D11" s="17">
        <v>0.252224028636647</v>
      </c>
      <c r="E11" s="17">
        <v>0.30153651922424302</v>
      </c>
      <c r="F11" s="17"/>
      <c r="G11" s="17">
        <v>0.241551137661355</v>
      </c>
      <c r="H11" s="17">
        <v>0.28796526544251799</v>
      </c>
      <c r="I11" s="17">
        <v>0.22951794219539901</v>
      </c>
      <c r="J11" s="17">
        <v>0.31945994405288702</v>
      </c>
      <c r="K11" s="17">
        <v>0.30929065733392702</v>
      </c>
      <c r="L11" s="17">
        <v>0.264342973425154</v>
      </c>
      <c r="M11" s="17"/>
      <c r="N11" s="17">
        <v>0.27960917589803502</v>
      </c>
      <c r="O11" s="17">
        <v>0.24633152000383499</v>
      </c>
      <c r="P11" s="17">
        <v>0.30546083307340799</v>
      </c>
      <c r="Q11" s="17">
        <v>0.28014705587357203</v>
      </c>
      <c r="R11" s="17">
        <v>0.24082311520310201</v>
      </c>
      <c r="S11" s="17"/>
      <c r="T11" s="17">
        <v>0.23228262536720401</v>
      </c>
      <c r="U11" s="17">
        <v>0.31447391861382901</v>
      </c>
      <c r="V11" s="17">
        <v>0.27374436503807198</v>
      </c>
      <c r="W11" s="17">
        <v>0.27821755927206099</v>
      </c>
      <c r="X11" s="17"/>
      <c r="Y11" s="17">
        <v>0.25208264145022002</v>
      </c>
      <c r="Z11" s="17">
        <v>0.28597364382475898</v>
      </c>
      <c r="AA11" s="17">
        <v>0.21494461554834601</v>
      </c>
      <c r="AB11" s="17">
        <v>0.32243751955827399</v>
      </c>
      <c r="AC11" s="17">
        <v>0.35605487381891499</v>
      </c>
      <c r="AD11" s="17">
        <v>0.28674356394719303</v>
      </c>
      <c r="AE11" s="17"/>
      <c r="AF11" s="17">
        <v>0.29023865778260999</v>
      </c>
      <c r="AG11" s="17">
        <v>0.25615039824378</v>
      </c>
      <c r="AH11" s="17"/>
      <c r="AI11" s="17">
        <v>0.354619674126951</v>
      </c>
      <c r="AJ11" s="17">
        <v>0.28543258250583398</v>
      </c>
      <c r="AK11" s="17">
        <v>0.26176807260456503</v>
      </c>
      <c r="AL11" s="17">
        <v>0.27986905058880701</v>
      </c>
      <c r="AM11" s="17">
        <v>0.27620994229171503</v>
      </c>
      <c r="AN11" s="17">
        <v>0.234039299393065</v>
      </c>
      <c r="AO11" s="17">
        <v>0.23597662100832401</v>
      </c>
      <c r="AP11" s="17"/>
      <c r="AQ11" s="17">
        <v>0.21719797770761601</v>
      </c>
      <c r="AR11" s="17">
        <v>0.33150988343593701</v>
      </c>
      <c r="AS11" s="17"/>
      <c r="AT11" s="17">
        <v>0.17458326263392401</v>
      </c>
      <c r="AU11" s="17">
        <v>0.337095911806364</v>
      </c>
      <c r="AV11" s="17">
        <v>0.27124233229799499</v>
      </c>
      <c r="AW11" s="17"/>
      <c r="AX11" s="17">
        <v>0.290998547996144</v>
      </c>
      <c r="AY11" s="17">
        <v>0.27091924943560203</v>
      </c>
      <c r="AZ11" s="17"/>
      <c r="BA11" s="17">
        <v>0.29446541809447202</v>
      </c>
      <c r="BB11" s="17">
        <v>0.235194608407262</v>
      </c>
      <c r="BC11" s="17">
        <v>0.234891727687807</v>
      </c>
      <c r="BD11" s="17">
        <v>0.21759737047876199</v>
      </c>
      <c r="BE11" s="17">
        <v>0.45197668808019698</v>
      </c>
      <c r="BF11" s="17"/>
      <c r="BG11" s="17">
        <v>0.24902136369685399</v>
      </c>
      <c r="BH11" s="17">
        <v>0.39261257289916102</v>
      </c>
    </row>
    <row r="12" spans="2:60" x14ac:dyDescent="0.35">
      <c r="B12" s="18" t="s">
        <v>312</v>
      </c>
      <c r="C12" s="17">
        <v>5.9315454023668203E-2</v>
      </c>
      <c r="D12" s="17">
        <v>7.0883763761200397E-2</v>
      </c>
      <c r="E12" s="17">
        <v>4.9258555176439602E-2</v>
      </c>
      <c r="F12" s="17"/>
      <c r="G12" s="17">
        <v>8.3947211539625505E-2</v>
      </c>
      <c r="H12" s="17">
        <v>5.9064498295147302E-2</v>
      </c>
      <c r="I12" s="17">
        <v>7.2520242847363303E-2</v>
      </c>
      <c r="J12" s="17">
        <v>5.3096660326738897E-2</v>
      </c>
      <c r="K12" s="17">
        <v>5.7789885913548202E-2</v>
      </c>
      <c r="L12" s="17">
        <v>4.08308253538208E-2</v>
      </c>
      <c r="M12" s="17"/>
      <c r="N12" s="17">
        <v>4.5109120839512198E-2</v>
      </c>
      <c r="O12" s="17">
        <v>5.6956326917513497E-2</v>
      </c>
      <c r="P12" s="17">
        <v>6.0599289325820503E-2</v>
      </c>
      <c r="Q12" s="17">
        <v>9.2224394904194998E-2</v>
      </c>
      <c r="R12" s="17">
        <v>5.5638453663179099E-2</v>
      </c>
      <c r="S12" s="17"/>
      <c r="T12" s="17">
        <v>6.15298875467866E-2</v>
      </c>
      <c r="U12" s="17">
        <v>5.3465346076653902E-2</v>
      </c>
      <c r="V12" s="17">
        <v>6.5480029294520306E-2</v>
      </c>
      <c r="W12" s="17">
        <v>5.3005342752350103E-2</v>
      </c>
      <c r="X12" s="17"/>
      <c r="Y12" s="17">
        <v>4.8998003593112398E-2</v>
      </c>
      <c r="Z12" s="17">
        <v>5.7251507619010399E-2</v>
      </c>
      <c r="AA12" s="17">
        <v>0.10044597454323401</v>
      </c>
      <c r="AB12" s="17">
        <v>6.4245898128693593E-2</v>
      </c>
      <c r="AC12" s="17">
        <v>7.4861692205258595E-2</v>
      </c>
      <c r="AD12" s="17">
        <v>7.6957130116149297E-2</v>
      </c>
      <c r="AE12" s="17"/>
      <c r="AF12" s="17">
        <v>5.6011966923127099E-2</v>
      </c>
      <c r="AG12" s="17">
        <v>6.5118403202380395E-2</v>
      </c>
      <c r="AH12" s="17"/>
      <c r="AI12" s="17">
        <v>5.9929100771921699E-2</v>
      </c>
      <c r="AJ12" s="17">
        <v>7.30277546379242E-2</v>
      </c>
      <c r="AK12" s="17">
        <v>6.0748922699888498E-2</v>
      </c>
      <c r="AL12" s="17">
        <v>4.4703169179709103E-2</v>
      </c>
      <c r="AM12" s="17">
        <v>6.7246401828368593E-2</v>
      </c>
      <c r="AN12" s="17">
        <v>2.5220342667634801E-2</v>
      </c>
      <c r="AO12" s="17">
        <v>2.9240693854456101E-2</v>
      </c>
      <c r="AP12" s="17"/>
      <c r="AQ12" s="17">
        <v>4.6446704587993499E-2</v>
      </c>
      <c r="AR12" s="17">
        <v>7.4990473895213405E-2</v>
      </c>
      <c r="AS12" s="17"/>
      <c r="AT12" s="17">
        <v>4.4571109895012E-2</v>
      </c>
      <c r="AU12" s="17">
        <v>4.7899632047480198E-2</v>
      </c>
      <c r="AV12" s="17">
        <v>8.5658666766609007E-2</v>
      </c>
      <c r="AW12" s="17"/>
      <c r="AX12" s="17">
        <v>4.2626194326443698E-2</v>
      </c>
      <c r="AY12" s="17">
        <v>6.5343961001269796E-2</v>
      </c>
      <c r="AZ12" s="17"/>
      <c r="BA12" s="17">
        <v>4.8100796220467597E-2</v>
      </c>
      <c r="BB12" s="17">
        <v>4.5693425551429502E-2</v>
      </c>
      <c r="BC12" s="17">
        <v>4.4671976339974301E-2</v>
      </c>
      <c r="BD12" s="17">
        <v>8.28151892664412E-2</v>
      </c>
      <c r="BE12" s="17">
        <v>0.140887536554614</v>
      </c>
      <c r="BF12" s="17"/>
      <c r="BG12" s="17">
        <v>4.62550194508176E-2</v>
      </c>
      <c r="BH12" s="17">
        <v>0.126178843191531</v>
      </c>
    </row>
    <row r="13" spans="2:60" x14ac:dyDescent="0.35">
      <c r="B13" s="18" t="s">
        <v>311</v>
      </c>
      <c r="C13" s="17">
        <v>4.9590700732295899E-2</v>
      </c>
      <c r="D13" s="17">
        <v>6.5211620251324501E-2</v>
      </c>
      <c r="E13" s="17">
        <v>3.5534997678377499E-2</v>
      </c>
      <c r="F13" s="17"/>
      <c r="G13" s="17">
        <v>4.4256276197772899E-2</v>
      </c>
      <c r="H13" s="17">
        <v>6.5139716482377402E-2</v>
      </c>
      <c r="I13" s="17">
        <v>5.3634844382253501E-2</v>
      </c>
      <c r="J13" s="17">
        <v>4.5694688763961697E-2</v>
      </c>
      <c r="K13" s="17">
        <v>6.6784269888991096E-2</v>
      </c>
      <c r="L13" s="17">
        <v>2.56177803072105E-2</v>
      </c>
      <c r="M13" s="17"/>
      <c r="N13" s="17">
        <v>5.4824247052819297E-2</v>
      </c>
      <c r="O13" s="17">
        <v>4.3031322568536298E-2</v>
      </c>
      <c r="P13" s="17">
        <v>4.52438234403192E-2</v>
      </c>
      <c r="Q13" s="17">
        <v>3.6254439374538899E-2</v>
      </c>
      <c r="R13" s="17">
        <v>7.9438276596135393E-2</v>
      </c>
      <c r="S13" s="17"/>
      <c r="T13" s="17">
        <v>4.6549283560018598E-2</v>
      </c>
      <c r="U13" s="17">
        <v>3.9931161764691803E-2</v>
      </c>
      <c r="V13" s="17">
        <v>4.57998690253087E-2</v>
      </c>
      <c r="W13" s="17">
        <v>6.6187617015543695E-2</v>
      </c>
      <c r="X13" s="17"/>
      <c r="Y13" s="17">
        <v>4.3006750097481998E-2</v>
      </c>
      <c r="Z13" s="17">
        <v>4.1486188444021098E-2</v>
      </c>
      <c r="AA13" s="17">
        <v>5.5075807884587401E-2</v>
      </c>
      <c r="AB13" s="17">
        <v>8.9863327123957601E-2</v>
      </c>
      <c r="AC13" s="17">
        <v>0.14658432063246599</v>
      </c>
      <c r="AD13" s="17">
        <v>5.3963716679252101E-2</v>
      </c>
      <c r="AE13" s="17"/>
      <c r="AF13" s="17">
        <v>4.7694255610913401E-2</v>
      </c>
      <c r="AG13" s="17">
        <v>5.0523970565084203E-2</v>
      </c>
      <c r="AH13" s="17"/>
      <c r="AI13" s="17">
        <v>4.7544936613439698E-2</v>
      </c>
      <c r="AJ13" s="17">
        <v>5.4223138954575797E-2</v>
      </c>
      <c r="AK13" s="17">
        <v>4.42114760697013E-2</v>
      </c>
      <c r="AL13" s="17">
        <v>4.6198076057305901E-2</v>
      </c>
      <c r="AM13" s="17">
        <v>5.2873828203421E-2</v>
      </c>
      <c r="AN13" s="17">
        <v>4.7150759191456802E-2</v>
      </c>
      <c r="AO13" s="17">
        <v>4.50813226529614E-2</v>
      </c>
      <c r="AP13" s="17"/>
      <c r="AQ13" s="17">
        <v>2.7171225542490299E-2</v>
      </c>
      <c r="AR13" s="17">
        <v>7.6807613348828505E-2</v>
      </c>
      <c r="AS13" s="17"/>
      <c r="AT13" s="17">
        <v>1.9940944673223399E-2</v>
      </c>
      <c r="AU13" s="17">
        <v>3.71680802395747E-2</v>
      </c>
      <c r="AV13" s="17">
        <v>8.1986328589530894E-2</v>
      </c>
      <c r="AW13" s="17"/>
      <c r="AX13" s="17">
        <v>4.85816021603113E-2</v>
      </c>
      <c r="AY13" s="17">
        <v>4.9955208079695501E-2</v>
      </c>
      <c r="AZ13" s="17"/>
      <c r="BA13" s="17">
        <v>7.8334613315682797E-2</v>
      </c>
      <c r="BB13" s="17">
        <v>3.2169155951658202E-2</v>
      </c>
      <c r="BC13" s="17">
        <v>3.2339682247016999E-2</v>
      </c>
      <c r="BD13" s="17">
        <v>3.5093876767326199E-2</v>
      </c>
      <c r="BE13" s="17">
        <v>0.12703279985760901</v>
      </c>
      <c r="BF13" s="17"/>
      <c r="BG13" s="17">
        <v>4.2938681206552899E-2</v>
      </c>
      <c r="BH13" s="17">
        <v>0.10374630480418</v>
      </c>
    </row>
    <row r="14" spans="2:60" x14ac:dyDescent="0.35">
      <c r="B14" s="18" t="s">
        <v>114</v>
      </c>
      <c r="C14" s="17">
        <v>3.1447581792297501E-2</v>
      </c>
      <c r="D14" s="17">
        <v>2.3214771925705601E-2</v>
      </c>
      <c r="E14" s="17">
        <v>3.7872469049197902E-2</v>
      </c>
      <c r="F14" s="17"/>
      <c r="G14" s="17">
        <v>7.35900945526132E-2</v>
      </c>
      <c r="H14" s="17">
        <v>3.2519224739208701E-2</v>
      </c>
      <c r="I14" s="17">
        <v>3.0352070920833502E-2</v>
      </c>
      <c r="J14" s="17">
        <v>3.6593246707411202E-2</v>
      </c>
      <c r="K14" s="17">
        <v>1.58252967878919E-2</v>
      </c>
      <c r="L14" s="17">
        <v>1.5498420171638E-2</v>
      </c>
      <c r="M14" s="17"/>
      <c r="N14" s="17">
        <v>4.3179007572173897E-2</v>
      </c>
      <c r="O14" s="17">
        <v>4.1653274487095597E-2</v>
      </c>
      <c r="P14" s="17">
        <v>1.7307329581596399E-2</v>
      </c>
      <c r="Q14" s="17">
        <v>2.4938237879156298E-2</v>
      </c>
      <c r="R14" s="17">
        <v>7.2470551592872497E-3</v>
      </c>
      <c r="S14" s="17"/>
      <c r="T14" s="17">
        <v>3.2124171861133803E-2</v>
      </c>
      <c r="U14" s="17">
        <v>1.7272219449715898E-2</v>
      </c>
      <c r="V14" s="17">
        <v>3.8318359102078398E-2</v>
      </c>
      <c r="W14" s="17">
        <v>3.2340890077804801E-2</v>
      </c>
      <c r="X14" s="17"/>
      <c r="Y14" s="17">
        <v>3.5759683786947702E-2</v>
      </c>
      <c r="Z14" s="17">
        <v>3.3104111468759301E-2</v>
      </c>
      <c r="AA14" s="17">
        <v>5.6522005967033502E-2</v>
      </c>
      <c r="AB14" s="17">
        <v>1.4587542054691399E-2</v>
      </c>
      <c r="AC14" s="17">
        <v>0</v>
      </c>
      <c r="AD14" s="17">
        <v>2.1493374263093099E-2</v>
      </c>
      <c r="AE14" s="17"/>
      <c r="AF14" s="17">
        <v>2.2285857878511499E-2</v>
      </c>
      <c r="AG14" s="17">
        <v>4.2099815688993597E-2</v>
      </c>
      <c r="AH14" s="17"/>
      <c r="AI14" s="17">
        <v>0.101116491969968</v>
      </c>
      <c r="AJ14" s="17">
        <v>3.07540128986778E-2</v>
      </c>
      <c r="AK14" s="17">
        <v>4.42391969404268E-2</v>
      </c>
      <c r="AL14" s="17">
        <v>2.6217481472731601E-2</v>
      </c>
      <c r="AM14" s="17">
        <v>9.8918432867588797E-3</v>
      </c>
      <c r="AN14" s="17">
        <v>2.86640951115281E-2</v>
      </c>
      <c r="AO14" s="17">
        <v>0</v>
      </c>
      <c r="AP14" s="17"/>
      <c r="AQ14" s="17">
        <v>2.3103309639518399E-2</v>
      </c>
      <c r="AR14" s="17">
        <v>2.3596257938105401E-2</v>
      </c>
      <c r="AS14" s="17"/>
      <c r="AT14" s="17">
        <v>9.5852726113831097E-3</v>
      </c>
      <c r="AU14" s="17">
        <v>3.1496394879053598E-2</v>
      </c>
      <c r="AV14" s="17">
        <v>1.5878358398967202E-2</v>
      </c>
      <c r="AW14" s="17"/>
      <c r="AX14" s="17">
        <v>2.17621790836059E-2</v>
      </c>
      <c r="AY14" s="17">
        <v>3.4946150265046397E-2</v>
      </c>
      <c r="AZ14" s="17"/>
      <c r="BA14" s="17">
        <v>1.9979522392655599E-2</v>
      </c>
      <c r="BB14" s="17">
        <v>1.3309370503795701E-2</v>
      </c>
      <c r="BC14" s="17">
        <v>2.3827629466853201E-2</v>
      </c>
      <c r="BD14" s="17">
        <v>0</v>
      </c>
      <c r="BE14" s="17">
        <v>2.0642776391055301E-2</v>
      </c>
      <c r="BF14" s="17"/>
      <c r="BG14" s="17">
        <v>1.4865390379319301E-2</v>
      </c>
      <c r="BH14" s="17">
        <v>1.54143280455453E-2</v>
      </c>
    </row>
    <row r="15" spans="2:60" x14ac:dyDescent="0.35">
      <c r="B15" s="18" t="s">
        <v>317</v>
      </c>
      <c r="C15" s="21">
        <v>0.58339866492222203</v>
      </c>
      <c r="D15" s="21">
        <v>0.588465815425123</v>
      </c>
      <c r="E15" s="21">
        <v>0.57579745887174205</v>
      </c>
      <c r="F15" s="21"/>
      <c r="G15" s="21">
        <v>0.55665528004863296</v>
      </c>
      <c r="H15" s="21">
        <v>0.55531129504074905</v>
      </c>
      <c r="I15" s="21">
        <v>0.61397489965415097</v>
      </c>
      <c r="J15" s="21">
        <v>0.54515546014900096</v>
      </c>
      <c r="K15" s="21">
        <v>0.55030989007564202</v>
      </c>
      <c r="L15" s="21">
        <v>0.653710000742177</v>
      </c>
      <c r="M15" s="21"/>
      <c r="N15" s="21">
        <v>0.57727844863746003</v>
      </c>
      <c r="O15" s="21">
        <v>0.61202755602301995</v>
      </c>
      <c r="P15" s="21">
        <v>0.57138872457885603</v>
      </c>
      <c r="Q15" s="21">
        <v>0.56643587196853795</v>
      </c>
      <c r="R15" s="21">
        <v>0.61685309937829602</v>
      </c>
      <c r="S15" s="21"/>
      <c r="T15" s="21">
        <v>0.62751403166485697</v>
      </c>
      <c r="U15" s="21">
        <v>0.57485735409510996</v>
      </c>
      <c r="V15" s="21">
        <v>0.576657377540021</v>
      </c>
      <c r="W15" s="21">
        <v>0.570248590882241</v>
      </c>
      <c r="X15" s="21"/>
      <c r="Y15" s="21">
        <v>0.62015292107223796</v>
      </c>
      <c r="Z15" s="21">
        <v>0.58218454864345004</v>
      </c>
      <c r="AA15" s="21">
        <v>0.57301159605679797</v>
      </c>
      <c r="AB15" s="21">
        <v>0.508865713134383</v>
      </c>
      <c r="AC15" s="21">
        <v>0.42249911334335999</v>
      </c>
      <c r="AD15" s="21">
        <v>0.56084221499431197</v>
      </c>
      <c r="AE15" s="21"/>
      <c r="AF15" s="21">
        <v>0.58376926180483801</v>
      </c>
      <c r="AG15" s="21">
        <v>0.58610741229976204</v>
      </c>
      <c r="AH15" s="21"/>
      <c r="AI15" s="21">
        <v>0.43678979651771999</v>
      </c>
      <c r="AJ15" s="21">
        <v>0.55656251100298804</v>
      </c>
      <c r="AK15" s="21">
        <v>0.58903233168541802</v>
      </c>
      <c r="AL15" s="21">
        <v>0.60301222270144605</v>
      </c>
      <c r="AM15" s="21">
        <v>0.59377798438973595</v>
      </c>
      <c r="AN15" s="21">
        <v>0.66492550363631497</v>
      </c>
      <c r="AO15" s="21">
        <v>0.68970136248425895</v>
      </c>
      <c r="AP15" s="21"/>
      <c r="AQ15" s="21">
        <v>0.68608078252238103</v>
      </c>
      <c r="AR15" s="21">
        <v>0.49309577138191601</v>
      </c>
      <c r="AS15" s="21"/>
      <c r="AT15" s="21">
        <v>0.75131941018645798</v>
      </c>
      <c r="AU15" s="21">
        <v>0.54633998102752801</v>
      </c>
      <c r="AV15" s="21">
        <v>0.54523431394689803</v>
      </c>
      <c r="AW15" s="21"/>
      <c r="AX15" s="21">
        <v>0.59603147643349597</v>
      </c>
      <c r="AY15" s="21">
        <v>0.57883543121838699</v>
      </c>
      <c r="AZ15" s="21"/>
      <c r="BA15" s="21">
        <v>0.55911964997672203</v>
      </c>
      <c r="BB15" s="21">
        <v>0.67363343958585498</v>
      </c>
      <c r="BC15" s="21">
        <v>0.66426898425834802</v>
      </c>
      <c r="BD15" s="21">
        <v>0.66449356348747102</v>
      </c>
      <c r="BE15" s="21">
        <v>0.25946019911652402</v>
      </c>
      <c r="BF15" s="21"/>
      <c r="BG15" s="21">
        <v>0.64691954526645601</v>
      </c>
      <c r="BH15" s="21">
        <v>0.36204795105958298</v>
      </c>
    </row>
    <row r="16" spans="2:60" x14ac:dyDescent="0.35">
      <c r="B16" s="18" t="s">
        <v>316</v>
      </c>
      <c r="C16" s="21">
        <v>0.108906154755964</v>
      </c>
      <c r="D16" s="21">
        <v>0.13609538401252499</v>
      </c>
      <c r="E16" s="21">
        <v>8.4793552854817197E-2</v>
      </c>
      <c r="F16" s="21"/>
      <c r="G16" s="21">
        <v>0.12820348773739801</v>
      </c>
      <c r="H16" s="21">
        <v>0.124204214777525</v>
      </c>
      <c r="I16" s="21">
        <v>0.12615508722961699</v>
      </c>
      <c r="J16" s="21">
        <v>9.8791349090700697E-2</v>
      </c>
      <c r="K16" s="21">
        <v>0.124574155802539</v>
      </c>
      <c r="L16" s="21">
        <v>6.6448605661031293E-2</v>
      </c>
      <c r="M16" s="21"/>
      <c r="N16" s="21">
        <v>9.9933367892331496E-2</v>
      </c>
      <c r="O16" s="21">
        <v>9.9987649486049796E-2</v>
      </c>
      <c r="P16" s="21">
        <v>0.10584311276614</v>
      </c>
      <c r="Q16" s="21">
        <v>0.12847883427873399</v>
      </c>
      <c r="R16" s="21">
        <v>0.13507673025931399</v>
      </c>
      <c r="S16" s="21"/>
      <c r="T16" s="21">
        <v>0.108079171106805</v>
      </c>
      <c r="U16" s="21">
        <v>9.3396507841345705E-2</v>
      </c>
      <c r="V16" s="21">
        <v>0.111279898319829</v>
      </c>
      <c r="W16" s="21">
        <v>0.119192959767894</v>
      </c>
      <c r="X16" s="21"/>
      <c r="Y16" s="21">
        <v>9.2004753690594396E-2</v>
      </c>
      <c r="Z16" s="21">
        <v>9.8737696063031399E-2</v>
      </c>
      <c r="AA16" s="21">
        <v>0.155521782427822</v>
      </c>
      <c r="AB16" s="21">
        <v>0.154109225252651</v>
      </c>
      <c r="AC16" s="21">
        <v>0.221446012837725</v>
      </c>
      <c r="AD16" s="21">
        <v>0.130920846795401</v>
      </c>
      <c r="AE16" s="21"/>
      <c r="AF16" s="21">
        <v>0.10370622253404101</v>
      </c>
      <c r="AG16" s="21">
        <v>0.115642373767465</v>
      </c>
      <c r="AH16" s="21"/>
      <c r="AI16" s="21">
        <v>0.107474037385361</v>
      </c>
      <c r="AJ16" s="21">
        <v>0.1272508935925</v>
      </c>
      <c r="AK16" s="21">
        <v>0.10496039876959</v>
      </c>
      <c r="AL16" s="21">
        <v>9.0901245237014996E-2</v>
      </c>
      <c r="AM16" s="21">
        <v>0.12012023003179</v>
      </c>
      <c r="AN16" s="21">
        <v>7.2371101859091597E-2</v>
      </c>
      <c r="AO16" s="21">
        <v>7.4322016507417502E-2</v>
      </c>
      <c r="AP16" s="21"/>
      <c r="AQ16" s="21">
        <v>7.3617930130483802E-2</v>
      </c>
      <c r="AR16" s="21">
        <v>0.15179808724404201</v>
      </c>
      <c r="AS16" s="21"/>
      <c r="AT16" s="21">
        <v>6.45120545682355E-2</v>
      </c>
      <c r="AU16" s="21">
        <v>8.5067712287054897E-2</v>
      </c>
      <c r="AV16" s="21">
        <v>0.16764499535614</v>
      </c>
      <c r="AW16" s="21"/>
      <c r="AX16" s="21">
        <v>9.1207796486754894E-2</v>
      </c>
      <c r="AY16" s="21">
        <v>0.11529916908096501</v>
      </c>
      <c r="AZ16" s="21"/>
      <c r="BA16" s="21">
        <v>0.12643540953615001</v>
      </c>
      <c r="BB16" s="21">
        <v>7.7862581503087794E-2</v>
      </c>
      <c r="BC16" s="21">
        <v>7.7011658586991202E-2</v>
      </c>
      <c r="BD16" s="21">
        <v>0.117909066033767</v>
      </c>
      <c r="BE16" s="21">
        <v>0.26792033641222301</v>
      </c>
      <c r="BF16" s="21"/>
      <c r="BG16" s="21">
        <v>8.9193700657370603E-2</v>
      </c>
      <c r="BH16" s="21">
        <v>0.22992514799571101</v>
      </c>
    </row>
    <row r="17" spans="2:60" x14ac:dyDescent="0.35">
      <c r="B17" s="18" t="s">
        <v>318</v>
      </c>
      <c r="C17" s="22">
        <v>0.47449251016625799</v>
      </c>
      <c r="D17" s="22">
        <v>0.45237043141259797</v>
      </c>
      <c r="E17" s="22">
        <v>0.49100390601692501</v>
      </c>
      <c r="F17" s="22"/>
      <c r="G17" s="22">
        <v>0.42845179231123498</v>
      </c>
      <c r="H17" s="22">
        <v>0.43110708026322397</v>
      </c>
      <c r="I17" s="22">
        <v>0.48781981242453398</v>
      </c>
      <c r="J17" s="22">
        <v>0.44636411105830098</v>
      </c>
      <c r="K17" s="22">
        <v>0.42573573427310202</v>
      </c>
      <c r="L17" s="22">
        <v>0.58726139508114605</v>
      </c>
      <c r="M17" s="22"/>
      <c r="N17" s="22">
        <v>0.47734508074512799</v>
      </c>
      <c r="O17" s="22">
        <v>0.51203990653696996</v>
      </c>
      <c r="P17" s="22">
        <v>0.46554561181271598</v>
      </c>
      <c r="Q17" s="22">
        <v>0.43795703768980399</v>
      </c>
      <c r="R17" s="22">
        <v>0.48177636911898197</v>
      </c>
      <c r="S17" s="22"/>
      <c r="T17" s="22">
        <v>0.51943486055805199</v>
      </c>
      <c r="U17" s="22">
        <v>0.48146084625376401</v>
      </c>
      <c r="V17" s="22">
        <v>0.46537747922019201</v>
      </c>
      <c r="W17" s="22">
        <v>0.45105563111434699</v>
      </c>
      <c r="X17" s="22"/>
      <c r="Y17" s="22">
        <v>0.52814816738164305</v>
      </c>
      <c r="Z17" s="22">
        <v>0.48344685258041897</v>
      </c>
      <c r="AA17" s="22">
        <v>0.41748981362897603</v>
      </c>
      <c r="AB17" s="22">
        <v>0.35475648788173197</v>
      </c>
      <c r="AC17" s="22">
        <v>0.20105310050563599</v>
      </c>
      <c r="AD17" s="22">
        <v>0.42992136819891102</v>
      </c>
      <c r="AE17" s="22"/>
      <c r="AF17" s="22">
        <v>0.48006303927079702</v>
      </c>
      <c r="AG17" s="22">
        <v>0.47046503853229699</v>
      </c>
      <c r="AH17" s="22"/>
      <c r="AI17" s="22">
        <v>0.329315759132359</v>
      </c>
      <c r="AJ17" s="22">
        <v>0.42931161741048801</v>
      </c>
      <c r="AK17" s="22">
        <v>0.48407193291582801</v>
      </c>
      <c r="AL17" s="22">
        <v>0.51211097746443102</v>
      </c>
      <c r="AM17" s="22">
        <v>0.47365775435794699</v>
      </c>
      <c r="AN17" s="22">
        <v>0.59255440177722396</v>
      </c>
      <c r="AO17" s="22">
        <v>0.61537934597684196</v>
      </c>
      <c r="AP17" s="22"/>
      <c r="AQ17" s="22">
        <v>0.61246285239189802</v>
      </c>
      <c r="AR17" s="22">
        <v>0.34129768413787398</v>
      </c>
      <c r="AS17" s="22"/>
      <c r="AT17" s="22">
        <v>0.68680735561822204</v>
      </c>
      <c r="AU17" s="22">
        <v>0.461272268740473</v>
      </c>
      <c r="AV17" s="22">
        <v>0.37758931859075801</v>
      </c>
      <c r="AW17" s="22"/>
      <c r="AX17" s="22">
        <v>0.50482367994674104</v>
      </c>
      <c r="AY17" s="22">
        <v>0.463536262137421</v>
      </c>
      <c r="AZ17" s="22"/>
      <c r="BA17" s="22">
        <v>0.43268424044057202</v>
      </c>
      <c r="BB17" s="22">
        <v>0.59577085808276697</v>
      </c>
      <c r="BC17" s="22">
        <v>0.58725732567135702</v>
      </c>
      <c r="BD17" s="22">
        <v>0.54658449745370297</v>
      </c>
      <c r="BE17" s="22">
        <v>-8.4601372956991695E-3</v>
      </c>
      <c r="BF17" s="22"/>
      <c r="BG17" s="22">
        <v>0.55772584460908603</v>
      </c>
      <c r="BH17" s="22">
        <v>0.132122803063872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315</v>
      </c>
      <c r="C9" s="17">
        <v>0.31259426827916797</v>
      </c>
      <c r="D9" s="17">
        <v>0.315024049927983</v>
      </c>
      <c r="E9" s="17">
        <v>0.30943583535465502</v>
      </c>
      <c r="F9" s="17"/>
      <c r="G9" s="17">
        <v>0.28994538805915598</v>
      </c>
      <c r="H9" s="17">
        <v>0.26099218470117402</v>
      </c>
      <c r="I9" s="17">
        <v>0.33293802031334202</v>
      </c>
      <c r="J9" s="17">
        <v>0.29302297325052601</v>
      </c>
      <c r="K9" s="17">
        <v>0.305930139847016</v>
      </c>
      <c r="L9" s="17">
        <v>0.37372977942441699</v>
      </c>
      <c r="M9" s="17"/>
      <c r="N9" s="17">
        <v>0.27770548913120102</v>
      </c>
      <c r="O9" s="17">
        <v>0.33973267298802101</v>
      </c>
      <c r="P9" s="17">
        <v>0.30806138756204199</v>
      </c>
      <c r="Q9" s="17">
        <v>0.30972425525247499</v>
      </c>
      <c r="R9" s="17">
        <v>0.36293756051412601</v>
      </c>
      <c r="S9" s="17"/>
      <c r="T9" s="17">
        <v>0.31185020826311399</v>
      </c>
      <c r="U9" s="17">
        <v>0.314927570351546</v>
      </c>
      <c r="V9" s="17">
        <v>0.32286669123181699</v>
      </c>
      <c r="W9" s="17">
        <v>0.29472458481540298</v>
      </c>
      <c r="X9" s="17"/>
      <c r="Y9" s="17">
        <v>0.33573659103022602</v>
      </c>
      <c r="Z9" s="17">
        <v>0.29911998434477</v>
      </c>
      <c r="AA9" s="17">
        <v>0.37071705853993497</v>
      </c>
      <c r="AB9" s="17">
        <v>0.253152133002781</v>
      </c>
      <c r="AC9" s="17">
        <v>0.38661871622166899</v>
      </c>
      <c r="AD9" s="17">
        <v>0.31741943347900797</v>
      </c>
      <c r="AE9" s="17"/>
      <c r="AF9" s="17">
        <v>0.29966758893860601</v>
      </c>
      <c r="AG9" s="17">
        <v>0.33251783439773902</v>
      </c>
      <c r="AH9" s="17"/>
      <c r="AI9" s="17">
        <v>0.25346011961064002</v>
      </c>
      <c r="AJ9" s="17">
        <v>0.27206869739227302</v>
      </c>
      <c r="AK9" s="17">
        <v>0.30743780032572698</v>
      </c>
      <c r="AL9" s="17">
        <v>0.29793597815026301</v>
      </c>
      <c r="AM9" s="17">
        <v>0.34214714101640198</v>
      </c>
      <c r="AN9" s="17">
        <v>0.39254195273287201</v>
      </c>
      <c r="AO9" s="17">
        <v>0.37830564857811599</v>
      </c>
      <c r="AP9" s="17"/>
      <c r="AQ9" s="17">
        <v>0.386115285472448</v>
      </c>
      <c r="AR9" s="17">
        <v>0.24702263481426601</v>
      </c>
      <c r="AS9" s="17"/>
      <c r="AT9" s="17">
        <v>0.47208713964425097</v>
      </c>
      <c r="AU9" s="17">
        <v>0.26633047900495599</v>
      </c>
      <c r="AV9" s="17">
        <v>0.27642118621608402</v>
      </c>
      <c r="AW9" s="17"/>
      <c r="AX9" s="17">
        <v>0.30636676020446102</v>
      </c>
      <c r="AY9" s="17">
        <v>0.314843773443719</v>
      </c>
      <c r="AZ9" s="17"/>
      <c r="BA9" s="17">
        <v>0.26751405267512202</v>
      </c>
      <c r="BB9" s="17">
        <v>0.35059134430752298</v>
      </c>
      <c r="BC9" s="17">
        <v>0.36625274373679301</v>
      </c>
      <c r="BD9" s="17">
        <v>0.25083717278680101</v>
      </c>
      <c r="BE9" s="17">
        <v>0.22057178834652399</v>
      </c>
      <c r="BF9" s="17"/>
      <c r="BG9" s="17">
        <v>0.33121098848675301</v>
      </c>
      <c r="BH9" s="17">
        <v>0.22823747227417401</v>
      </c>
    </row>
    <row r="10" spans="2:60" x14ac:dyDescent="0.35">
      <c r="B10" s="18" t="s">
        <v>314</v>
      </c>
      <c r="C10" s="17">
        <v>0.30977012572436802</v>
      </c>
      <c r="D10" s="17">
        <v>0.31223668842525898</v>
      </c>
      <c r="E10" s="17">
        <v>0.308042880164283</v>
      </c>
      <c r="F10" s="17"/>
      <c r="G10" s="17">
        <v>0.27702001688396699</v>
      </c>
      <c r="H10" s="17">
        <v>0.31171139339559001</v>
      </c>
      <c r="I10" s="17">
        <v>0.32819684588214398</v>
      </c>
      <c r="J10" s="17">
        <v>0.28113463362496599</v>
      </c>
      <c r="K10" s="17">
        <v>0.304266950201943</v>
      </c>
      <c r="L10" s="17">
        <v>0.338488597741818</v>
      </c>
      <c r="M10" s="17"/>
      <c r="N10" s="17">
        <v>0.29094185807274398</v>
      </c>
      <c r="O10" s="17">
        <v>0.29508552268535998</v>
      </c>
      <c r="P10" s="17">
        <v>0.31856630803354502</v>
      </c>
      <c r="Q10" s="17">
        <v>0.33580100987186601</v>
      </c>
      <c r="R10" s="17">
        <v>0.34545316282835498</v>
      </c>
      <c r="S10" s="17"/>
      <c r="T10" s="17">
        <v>0.33061270514886099</v>
      </c>
      <c r="U10" s="17">
        <v>0.32215348296179602</v>
      </c>
      <c r="V10" s="17">
        <v>0.283390790749109</v>
      </c>
      <c r="W10" s="17">
        <v>0.32624590283023502</v>
      </c>
      <c r="X10" s="17"/>
      <c r="Y10" s="17">
        <v>0.30227524220010699</v>
      </c>
      <c r="Z10" s="17">
        <v>0.33215455682495398</v>
      </c>
      <c r="AA10" s="17">
        <v>0.22882293549142901</v>
      </c>
      <c r="AB10" s="17">
        <v>0.30322804425115402</v>
      </c>
      <c r="AC10" s="17">
        <v>0.30469640081324001</v>
      </c>
      <c r="AD10" s="17">
        <v>0.28518514285033197</v>
      </c>
      <c r="AE10" s="17"/>
      <c r="AF10" s="17">
        <v>0.331088299132686</v>
      </c>
      <c r="AG10" s="17">
        <v>0.28030144989973699</v>
      </c>
      <c r="AH10" s="17"/>
      <c r="AI10" s="17">
        <v>0.24435893737928799</v>
      </c>
      <c r="AJ10" s="17">
        <v>0.28793815791805499</v>
      </c>
      <c r="AK10" s="17">
        <v>0.32376064849033998</v>
      </c>
      <c r="AL10" s="17">
        <v>0.28922198570362401</v>
      </c>
      <c r="AM10" s="17">
        <v>0.32367454061541401</v>
      </c>
      <c r="AN10" s="17">
        <v>0.35152210148295199</v>
      </c>
      <c r="AO10" s="17">
        <v>0.37835284741558101</v>
      </c>
      <c r="AP10" s="17"/>
      <c r="AQ10" s="17">
        <v>0.33646668752460102</v>
      </c>
      <c r="AR10" s="17">
        <v>0.30833464527768201</v>
      </c>
      <c r="AS10" s="17"/>
      <c r="AT10" s="17">
        <v>0.35530253086270303</v>
      </c>
      <c r="AU10" s="17">
        <v>0.29809783441637799</v>
      </c>
      <c r="AV10" s="17">
        <v>0.32104505793849503</v>
      </c>
      <c r="AW10" s="17"/>
      <c r="AX10" s="17">
        <v>0.33988191692242098</v>
      </c>
      <c r="AY10" s="17">
        <v>0.298893121792568</v>
      </c>
      <c r="AZ10" s="17"/>
      <c r="BA10" s="17">
        <v>0.31672510077881799</v>
      </c>
      <c r="BB10" s="17">
        <v>0.322562576359049</v>
      </c>
      <c r="BC10" s="17">
        <v>0.33357322117898602</v>
      </c>
      <c r="BD10" s="17">
        <v>0.36515107179149697</v>
      </c>
      <c r="BE10" s="17">
        <v>0.25750019091787402</v>
      </c>
      <c r="BF10" s="17"/>
      <c r="BG10" s="17">
        <v>0.32120080406704299</v>
      </c>
      <c r="BH10" s="17">
        <v>0.28476624560615099</v>
      </c>
    </row>
    <row r="11" spans="2:60" x14ac:dyDescent="0.35">
      <c r="B11" s="18" t="s">
        <v>313</v>
      </c>
      <c r="C11" s="17">
        <v>0.24346203375557601</v>
      </c>
      <c r="D11" s="17">
        <v>0.24434493140269201</v>
      </c>
      <c r="E11" s="17">
        <v>0.243865932620178</v>
      </c>
      <c r="F11" s="17"/>
      <c r="G11" s="17">
        <v>0.22544583593681899</v>
      </c>
      <c r="H11" s="17">
        <v>0.27474624830945998</v>
      </c>
      <c r="I11" s="17">
        <v>0.21988029275231699</v>
      </c>
      <c r="J11" s="17">
        <v>0.29728354623492997</v>
      </c>
      <c r="K11" s="17">
        <v>0.23892472256175201</v>
      </c>
      <c r="L11" s="17">
        <v>0.20861959778384401</v>
      </c>
      <c r="M11" s="17"/>
      <c r="N11" s="17">
        <v>0.27292794549678201</v>
      </c>
      <c r="O11" s="17">
        <v>0.222575783873244</v>
      </c>
      <c r="P11" s="17">
        <v>0.26800996527030202</v>
      </c>
      <c r="Q11" s="17">
        <v>0.231908833013065</v>
      </c>
      <c r="R11" s="17">
        <v>0.167265623091749</v>
      </c>
      <c r="S11" s="17"/>
      <c r="T11" s="17">
        <v>0.22629709603706999</v>
      </c>
      <c r="U11" s="17">
        <v>0.22686368873225499</v>
      </c>
      <c r="V11" s="17">
        <v>0.264331965917522</v>
      </c>
      <c r="W11" s="17">
        <v>0.23681903327546699</v>
      </c>
      <c r="X11" s="17"/>
      <c r="Y11" s="17">
        <v>0.22650941952360901</v>
      </c>
      <c r="Z11" s="17">
        <v>0.24059820321207301</v>
      </c>
      <c r="AA11" s="17">
        <v>0.22580659516253199</v>
      </c>
      <c r="AB11" s="17">
        <v>0.30113757827429499</v>
      </c>
      <c r="AC11" s="17">
        <v>0.27357338403778197</v>
      </c>
      <c r="AD11" s="17">
        <v>0.25781231858104098</v>
      </c>
      <c r="AE11" s="17"/>
      <c r="AF11" s="17">
        <v>0.24585139403478501</v>
      </c>
      <c r="AG11" s="17">
        <v>0.24028888284304101</v>
      </c>
      <c r="AH11" s="17"/>
      <c r="AI11" s="17">
        <v>0.24709529274940101</v>
      </c>
      <c r="AJ11" s="17">
        <v>0.29318688207925098</v>
      </c>
      <c r="AK11" s="17">
        <v>0.21827564844835901</v>
      </c>
      <c r="AL11" s="17">
        <v>0.29929109559015299</v>
      </c>
      <c r="AM11" s="17">
        <v>0.22045984291005699</v>
      </c>
      <c r="AN11" s="17">
        <v>0.18053864508159401</v>
      </c>
      <c r="AO11" s="17">
        <v>0.169190213454846</v>
      </c>
      <c r="AP11" s="17"/>
      <c r="AQ11" s="17">
        <v>0.184271881813175</v>
      </c>
      <c r="AR11" s="17">
        <v>0.28469876901750302</v>
      </c>
      <c r="AS11" s="17"/>
      <c r="AT11" s="17">
        <v>0.111301702306131</v>
      </c>
      <c r="AU11" s="17">
        <v>0.30361304880548301</v>
      </c>
      <c r="AV11" s="17">
        <v>0.254711337476618</v>
      </c>
      <c r="AW11" s="17"/>
      <c r="AX11" s="17">
        <v>0.235980693649184</v>
      </c>
      <c r="AY11" s="17">
        <v>0.24616444907245799</v>
      </c>
      <c r="AZ11" s="17"/>
      <c r="BA11" s="17">
        <v>0.25810745400072299</v>
      </c>
      <c r="BB11" s="17">
        <v>0.22082424183702001</v>
      </c>
      <c r="BC11" s="17">
        <v>0.20656348045196801</v>
      </c>
      <c r="BD11" s="17">
        <v>0.22350454825274699</v>
      </c>
      <c r="BE11" s="17">
        <v>0.32285965848005099</v>
      </c>
      <c r="BF11" s="17"/>
      <c r="BG11" s="17">
        <v>0.229521707819313</v>
      </c>
      <c r="BH11" s="17">
        <v>0.29769477504358699</v>
      </c>
    </row>
    <row r="12" spans="2:60" x14ac:dyDescent="0.35">
      <c r="B12" s="18" t="s">
        <v>312</v>
      </c>
      <c r="C12" s="17">
        <v>4.9295100120042498E-2</v>
      </c>
      <c r="D12" s="17">
        <v>6.0009886458188298E-2</v>
      </c>
      <c r="E12" s="17">
        <v>3.9892200427910501E-2</v>
      </c>
      <c r="F12" s="17"/>
      <c r="G12" s="17">
        <v>9.0253361821518704E-2</v>
      </c>
      <c r="H12" s="17">
        <v>5.6272889932540301E-2</v>
      </c>
      <c r="I12" s="17">
        <v>4.8247056911869299E-2</v>
      </c>
      <c r="J12" s="17">
        <v>4.8414364496116198E-2</v>
      </c>
      <c r="K12" s="17">
        <v>4.2168352470339697E-2</v>
      </c>
      <c r="L12" s="17">
        <v>2.6812731043521498E-2</v>
      </c>
      <c r="M12" s="17"/>
      <c r="N12" s="17">
        <v>5.63690087833085E-2</v>
      </c>
      <c r="O12" s="17">
        <v>3.62005401510751E-2</v>
      </c>
      <c r="P12" s="17">
        <v>4.8369338615092801E-2</v>
      </c>
      <c r="Q12" s="17">
        <v>5.7107842634850699E-2</v>
      </c>
      <c r="R12" s="17">
        <v>5.9722665658799703E-2</v>
      </c>
      <c r="S12" s="17"/>
      <c r="T12" s="17">
        <v>5.1438399139007197E-2</v>
      </c>
      <c r="U12" s="17">
        <v>5.5525553246727498E-2</v>
      </c>
      <c r="V12" s="17">
        <v>5.0263213509103302E-2</v>
      </c>
      <c r="W12" s="17">
        <v>4.0814761786275702E-2</v>
      </c>
      <c r="X12" s="17"/>
      <c r="Y12" s="17">
        <v>4.5016307738104402E-2</v>
      </c>
      <c r="Z12" s="17">
        <v>4.3633490140420297E-2</v>
      </c>
      <c r="AA12" s="17">
        <v>5.70246106162988E-2</v>
      </c>
      <c r="AB12" s="17">
        <v>7.4954971422750996E-2</v>
      </c>
      <c r="AC12" s="17">
        <v>3.51114989273087E-2</v>
      </c>
      <c r="AD12" s="17">
        <v>5.88837471669931E-2</v>
      </c>
      <c r="AE12" s="17"/>
      <c r="AF12" s="17">
        <v>4.1079640547074803E-2</v>
      </c>
      <c r="AG12" s="17">
        <v>6.0595369696327998E-2</v>
      </c>
      <c r="AH12" s="17"/>
      <c r="AI12" s="17">
        <v>5.1337546627534703E-2</v>
      </c>
      <c r="AJ12" s="17">
        <v>5.0383663745962697E-2</v>
      </c>
      <c r="AK12" s="17">
        <v>5.2761447894231102E-2</v>
      </c>
      <c r="AL12" s="17">
        <v>5.10065722852375E-2</v>
      </c>
      <c r="AM12" s="17">
        <v>5.4827505118726999E-2</v>
      </c>
      <c r="AN12" s="17">
        <v>2.9200221201507101E-2</v>
      </c>
      <c r="AO12" s="17">
        <v>2.1402441159443002E-2</v>
      </c>
      <c r="AP12" s="17"/>
      <c r="AQ12" s="17">
        <v>2.8838186221908299E-2</v>
      </c>
      <c r="AR12" s="17">
        <v>7.3784838378765094E-2</v>
      </c>
      <c r="AS12" s="17"/>
      <c r="AT12" s="17">
        <v>3.3222916475955197E-2</v>
      </c>
      <c r="AU12" s="17">
        <v>4.4262883598694597E-2</v>
      </c>
      <c r="AV12" s="17">
        <v>6.8169419417081406E-2</v>
      </c>
      <c r="AW12" s="17"/>
      <c r="AX12" s="17">
        <v>4.8879277857909798E-2</v>
      </c>
      <c r="AY12" s="17">
        <v>4.94453037512513E-2</v>
      </c>
      <c r="AZ12" s="17"/>
      <c r="BA12" s="17">
        <v>5.7584179463397403E-2</v>
      </c>
      <c r="BB12" s="17">
        <v>5.4499192787074401E-2</v>
      </c>
      <c r="BC12" s="17">
        <v>3.3837632590957803E-2</v>
      </c>
      <c r="BD12" s="17">
        <v>5.5289071126798199E-2</v>
      </c>
      <c r="BE12" s="17">
        <v>7.9709275092342394E-2</v>
      </c>
      <c r="BF12" s="17"/>
      <c r="BG12" s="17">
        <v>5.5218861643806301E-2</v>
      </c>
      <c r="BH12" s="17">
        <v>7.3524071483975606E-2</v>
      </c>
    </row>
    <row r="13" spans="2:60" x14ac:dyDescent="0.35">
      <c r="B13" s="18" t="s">
        <v>311</v>
      </c>
      <c r="C13" s="17">
        <v>3.8994997397951599E-2</v>
      </c>
      <c r="D13" s="17">
        <v>3.4065297167967301E-2</v>
      </c>
      <c r="E13" s="17">
        <v>4.4282858092566997E-2</v>
      </c>
      <c r="F13" s="17"/>
      <c r="G13" s="17">
        <v>2.2143550079807599E-2</v>
      </c>
      <c r="H13" s="17">
        <v>4.8616810971589298E-2</v>
      </c>
      <c r="I13" s="17">
        <v>1.69351954992903E-2</v>
      </c>
      <c r="J13" s="17">
        <v>4.8784734642789797E-2</v>
      </c>
      <c r="K13" s="17">
        <v>6.2413050334399499E-2</v>
      </c>
      <c r="L13" s="17">
        <v>3.2013794054675498E-2</v>
      </c>
      <c r="M13" s="17"/>
      <c r="N13" s="17">
        <v>4.0366148350761299E-2</v>
      </c>
      <c r="O13" s="17">
        <v>4.8727584801141199E-2</v>
      </c>
      <c r="P13" s="17">
        <v>3.1171096840856099E-2</v>
      </c>
      <c r="Q13" s="17">
        <v>3.5240050713220998E-2</v>
      </c>
      <c r="R13" s="17">
        <v>5.3768498927635001E-2</v>
      </c>
      <c r="S13" s="17"/>
      <c r="T13" s="17">
        <v>3.5953783712684699E-2</v>
      </c>
      <c r="U13" s="17">
        <v>2.9535933892533599E-2</v>
      </c>
      <c r="V13" s="17">
        <v>3.8653902998718702E-2</v>
      </c>
      <c r="W13" s="17">
        <v>4.9920184402981703E-2</v>
      </c>
      <c r="X13" s="17"/>
      <c r="Y13" s="17">
        <v>3.9498463489770298E-2</v>
      </c>
      <c r="Z13" s="17">
        <v>3.6499388584154802E-2</v>
      </c>
      <c r="AA13" s="17">
        <v>3.4038790421335903E-2</v>
      </c>
      <c r="AB13" s="17">
        <v>3.18551208765619E-2</v>
      </c>
      <c r="AC13" s="17">
        <v>0</v>
      </c>
      <c r="AD13" s="17">
        <v>5.6968501164092702E-2</v>
      </c>
      <c r="AE13" s="17"/>
      <c r="AF13" s="17">
        <v>4.4419251263303997E-2</v>
      </c>
      <c r="AG13" s="17">
        <v>3.1145525741264501E-2</v>
      </c>
      <c r="AH13" s="17"/>
      <c r="AI13" s="17">
        <v>4.1249846035527699E-2</v>
      </c>
      <c r="AJ13" s="17">
        <v>3.6850536207463001E-2</v>
      </c>
      <c r="AK13" s="17">
        <v>4.5554461303944603E-2</v>
      </c>
      <c r="AL13" s="17">
        <v>5.3230014631523E-2</v>
      </c>
      <c r="AM13" s="17">
        <v>3.2744334508400301E-2</v>
      </c>
      <c r="AN13" s="17">
        <v>2.4000572396292899E-2</v>
      </c>
      <c r="AO13" s="17">
        <v>5.2748849392013901E-2</v>
      </c>
      <c r="AP13" s="17"/>
      <c r="AQ13" s="17">
        <v>3.0559505468482899E-2</v>
      </c>
      <c r="AR13" s="17">
        <v>4.6710161015114098E-2</v>
      </c>
      <c r="AS13" s="17"/>
      <c r="AT13" s="17">
        <v>2.03087194463752E-2</v>
      </c>
      <c r="AU13" s="17">
        <v>4.0385173788886702E-2</v>
      </c>
      <c r="AV13" s="17">
        <v>5.0978710535196203E-2</v>
      </c>
      <c r="AW13" s="17"/>
      <c r="AX13" s="17">
        <v>2.7778246603621298E-2</v>
      </c>
      <c r="AY13" s="17">
        <v>4.3046720581388198E-2</v>
      </c>
      <c r="AZ13" s="17"/>
      <c r="BA13" s="17">
        <v>5.9880374345732498E-2</v>
      </c>
      <c r="BB13" s="17">
        <v>2.4723996885909399E-2</v>
      </c>
      <c r="BC13" s="17">
        <v>3.4424468101349699E-2</v>
      </c>
      <c r="BD13" s="17">
        <v>5.2251355937381803E-2</v>
      </c>
      <c r="BE13" s="17">
        <v>7.6690179669564401E-2</v>
      </c>
      <c r="BF13" s="17"/>
      <c r="BG13" s="17">
        <v>3.2925312686567301E-2</v>
      </c>
      <c r="BH13" s="17">
        <v>7.0500260005264395E-2</v>
      </c>
    </row>
    <row r="14" spans="2:60" x14ac:dyDescent="0.35">
      <c r="B14" s="18" t="s">
        <v>114</v>
      </c>
      <c r="C14" s="17">
        <v>4.58834747228936E-2</v>
      </c>
      <c r="D14" s="17">
        <v>3.43191466179101E-2</v>
      </c>
      <c r="E14" s="17">
        <v>5.4480293340407202E-2</v>
      </c>
      <c r="F14" s="17"/>
      <c r="G14" s="17">
        <v>9.5191847218732695E-2</v>
      </c>
      <c r="H14" s="17">
        <v>4.7660472689646398E-2</v>
      </c>
      <c r="I14" s="17">
        <v>5.3802588641036798E-2</v>
      </c>
      <c r="J14" s="17">
        <v>3.1359747750672198E-2</v>
      </c>
      <c r="K14" s="17">
        <v>4.6296784584549201E-2</v>
      </c>
      <c r="L14" s="17">
        <v>2.03354999517238E-2</v>
      </c>
      <c r="M14" s="17"/>
      <c r="N14" s="17">
        <v>6.1689550165203E-2</v>
      </c>
      <c r="O14" s="17">
        <v>5.7677895501158399E-2</v>
      </c>
      <c r="P14" s="17">
        <v>2.5821903678161898E-2</v>
      </c>
      <c r="Q14" s="17">
        <v>3.0218008514521999E-2</v>
      </c>
      <c r="R14" s="17">
        <v>1.0852488979335599E-2</v>
      </c>
      <c r="S14" s="17"/>
      <c r="T14" s="17">
        <v>4.3847807699264101E-2</v>
      </c>
      <c r="U14" s="17">
        <v>5.0993770815141601E-2</v>
      </c>
      <c r="V14" s="17">
        <v>4.0493435593729699E-2</v>
      </c>
      <c r="W14" s="17">
        <v>5.1475532889638201E-2</v>
      </c>
      <c r="X14" s="17"/>
      <c r="Y14" s="17">
        <v>5.09639760181827E-2</v>
      </c>
      <c r="Z14" s="17">
        <v>4.79943768936286E-2</v>
      </c>
      <c r="AA14" s="17">
        <v>8.3590009768469406E-2</v>
      </c>
      <c r="AB14" s="17">
        <v>3.5672152172457602E-2</v>
      </c>
      <c r="AC14" s="17">
        <v>0</v>
      </c>
      <c r="AD14" s="17">
        <v>2.37308567585338E-2</v>
      </c>
      <c r="AE14" s="17"/>
      <c r="AF14" s="17">
        <v>3.7893826083544101E-2</v>
      </c>
      <c r="AG14" s="17">
        <v>5.5150937421889597E-2</v>
      </c>
      <c r="AH14" s="17"/>
      <c r="AI14" s="17">
        <v>0.162498257597608</v>
      </c>
      <c r="AJ14" s="17">
        <v>5.9572062656996001E-2</v>
      </c>
      <c r="AK14" s="17">
        <v>5.2209993537398802E-2</v>
      </c>
      <c r="AL14" s="17">
        <v>9.3143536391998398E-3</v>
      </c>
      <c r="AM14" s="17">
        <v>2.61466358310001E-2</v>
      </c>
      <c r="AN14" s="17">
        <v>2.2196507104782E-2</v>
      </c>
      <c r="AO14" s="17">
        <v>0</v>
      </c>
      <c r="AP14" s="17"/>
      <c r="AQ14" s="17">
        <v>3.3748453499385003E-2</v>
      </c>
      <c r="AR14" s="17">
        <v>3.9448951496670097E-2</v>
      </c>
      <c r="AS14" s="17"/>
      <c r="AT14" s="17">
        <v>7.7769912645843696E-3</v>
      </c>
      <c r="AU14" s="17">
        <v>4.7310580385601798E-2</v>
      </c>
      <c r="AV14" s="17">
        <v>2.8674288416525799E-2</v>
      </c>
      <c r="AW14" s="17"/>
      <c r="AX14" s="17">
        <v>4.1113104762403201E-2</v>
      </c>
      <c r="AY14" s="17">
        <v>4.7606631358615502E-2</v>
      </c>
      <c r="AZ14" s="17"/>
      <c r="BA14" s="17">
        <v>4.0188838736207003E-2</v>
      </c>
      <c r="BB14" s="17">
        <v>2.67986478234238E-2</v>
      </c>
      <c r="BC14" s="17">
        <v>2.53484539399456E-2</v>
      </c>
      <c r="BD14" s="17">
        <v>5.2966780104774402E-2</v>
      </c>
      <c r="BE14" s="17">
        <v>4.2668907493644E-2</v>
      </c>
      <c r="BF14" s="17"/>
      <c r="BG14" s="17">
        <v>2.9922325296517699E-2</v>
      </c>
      <c r="BH14" s="17">
        <v>4.5277175586848198E-2</v>
      </c>
    </row>
    <row r="15" spans="2:60" x14ac:dyDescent="0.35">
      <c r="B15" s="18" t="s">
        <v>317</v>
      </c>
      <c r="C15" s="21">
        <v>0.62236439400353605</v>
      </c>
      <c r="D15" s="21">
        <v>0.62726073835324203</v>
      </c>
      <c r="E15" s="21">
        <v>0.61747871551893696</v>
      </c>
      <c r="F15" s="21"/>
      <c r="G15" s="21">
        <v>0.56696540494312198</v>
      </c>
      <c r="H15" s="21">
        <v>0.57270357809676398</v>
      </c>
      <c r="I15" s="21">
        <v>0.661134866195487</v>
      </c>
      <c r="J15" s="21">
        <v>0.574157606875492</v>
      </c>
      <c r="K15" s="21">
        <v>0.61019709004895895</v>
      </c>
      <c r="L15" s="21">
        <v>0.71221837716623504</v>
      </c>
      <c r="M15" s="21"/>
      <c r="N15" s="21">
        <v>0.56864734720394505</v>
      </c>
      <c r="O15" s="21">
        <v>0.63481819567338105</v>
      </c>
      <c r="P15" s="21">
        <v>0.62662769559558695</v>
      </c>
      <c r="Q15" s="21">
        <v>0.64552526512434105</v>
      </c>
      <c r="R15" s="21">
        <v>0.70839072334248099</v>
      </c>
      <c r="S15" s="21"/>
      <c r="T15" s="21">
        <v>0.64246291341197403</v>
      </c>
      <c r="U15" s="21">
        <v>0.63708105331334297</v>
      </c>
      <c r="V15" s="21">
        <v>0.60625748198092599</v>
      </c>
      <c r="W15" s="21">
        <v>0.620970487645638</v>
      </c>
      <c r="X15" s="21"/>
      <c r="Y15" s="21">
        <v>0.63801183323033295</v>
      </c>
      <c r="Z15" s="21">
        <v>0.63127454116972304</v>
      </c>
      <c r="AA15" s="21">
        <v>0.59953999403136404</v>
      </c>
      <c r="AB15" s="21">
        <v>0.55638017725393496</v>
      </c>
      <c r="AC15" s="21">
        <v>0.691315117034909</v>
      </c>
      <c r="AD15" s="21">
        <v>0.60260457632933895</v>
      </c>
      <c r="AE15" s="21"/>
      <c r="AF15" s="21">
        <v>0.63075588807129201</v>
      </c>
      <c r="AG15" s="21">
        <v>0.61281928429747701</v>
      </c>
      <c r="AH15" s="21"/>
      <c r="AI15" s="21">
        <v>0.49781905698992801</v>
      </c>
      <c r="AJ15" s="21">
        <v>0.56000685531032701</v>
      </c>
      <c r="AK15" s="21">
        <v>0.63119844881606701</v>
      </c>
      <c r="AL15" s="21">
        <v>0.58715796385388697</v>
      </c>
      <c r="AM15" s="21">
        <v>0.66582168163181599</v>
      </c>
      <c r="AN15" s="21">
        <v>0.744064054215824</v>
      </c>
      <c r="AO15" s="21">
        <v>0.75665849599369694</v>
      </c>
      <c r="AP15" s="21"/>
      <c r="AQ15" s="21">
        <v>0.72258197299704896</v>
      </c>
      <c r="AR15" s="21">
        <v>0.55535728009194796</v>
      </c>
      <c r="AS15" s="21"/>
      <c r="AT15" s="21">
        <v>0.827389670506954</v>
      </c>
      <c r="AU15" s="21">
        <v>0.56442831342133404</v>
      </c>
      <c r="AV15" s="21">
        <v>0.59746624415457905</v>
      </c>
      <c r="AW15" s="21"/>
      <c r="AX15" s="21">
        <v>0.64624867712688205</v>
      </c>
      <c r="AY15" s="21">
        <v>0.61373689523628705</v>
      </c>
      <c r="AZ15" s="21"/>
      <c r="BA15" s="21">
        <v>0.58423915345393995</v>
      </c>
      <c r="BB15" s="21">
        <v>0.67315392066657198</v>
      </c>
      <c r="BC15" s="21">
        <v>0.69982596491577898</v>
      </c>
      <c r="BD15" s="21">
        <v>0.61598824457829804</v>
      </c>
      <c r="BE15" s="21">
        <v>0.47807197926439798</v>
      </c>
      <c r="BF15" s="21"/>
      <c r="BG15" s="21">
        <v>0.652411792553796</v>
      </c>
      <c r="BH15" s="21">
        <v>0.51300371788032495</v>
      </c>
    </row>
    <row r="16" spans="2:60" x14ac:dyDescent="0.35">
      <c r="B16" s="18" t="s">
        <v>316</v>
      </c>
      <c r="C16" s="21">
        <v>8.8290097517994104E-2</v>
      </c>
      <c r="D16" s="21">
        <v>9.4075183626155703E-2</v>
      </c>
      <c r="E16" s="21">
        <v>8.4175058520477505E-2</v>
      </c>
      <c r="F16" s="21"/>
      <c r="G16" s="21">
        <v>0.112396911901326</v>
      </c>
      <c r="H16" s="21">
        <v>0.10488970090413</v>
      </c>
      <c r="I16" s="21">
        <v>6.5182252411159602E-2</v>
      </c>
      <c r="J16" s="21">
        <v>9.7199099138905995E-2</v>
      </c>
      <c r="K16" s="21">
        <v>0.104581402804739</v>
      </c>
      <c r="L16" s="21">
        <v>5.8826525098196997E-2</v>
      </c>
      <c r="M16" s="21"/>
      <c r="N16" s="21">
        <v>9.6735157134069799E-2</v>
      </c>
      <c r="O16" s="21">
        <v>8.49281249522163E-2</v>
      </c>
      <c r="P16" s="21">
        <v>7.9540435455948896E-2</v>
      </c>
      <c r="Q16" s="21">
        <v>9.23478933480716E-2</v>
      </c>
      <c r="R16" s="21">
        <v>0.113491164586435</v>
      </c>
      <c r="S16" s="21"/>
      <c r="T16" s="21">
        <v>8.7392182851691896E-2</v>
      </c>
      <c r="U16" s="21">
        <v>8.5061487139261205E-2</v>
      </c>
      <c r="V16" s="21">
        <v>8.8917116507821997E-2</v>
      </c>
      <c r="W16" s="21">
        <v>9.0734946189257398E-2</v>
      </c>
      <c r="X16" s="21"/>
      <c r="Y16" s="21">
        <v>8.4514771227874694E-2</v>
      </c>
      <c r="Z16" s="21">
        <v>8.0132878724575099E-2</v>
      </c>
      <c r="AA16" s="21">
        <v>9.1063401037634703E-2</v>
      </c>
      <c r="AB16" s="21">
        <v>0.106810092299313</v>
      </c>
      <c r="AC16" s="21">
        <v>3.51114989273087E-2</v>
      </c>
      <c r="AD16" s="21">
        <v>0.115852248331086</v>
      </c>
      <c r="AE16" s="21"/>
      <c r="AF16" s="21">
        <v>8.5498891810378702E-2</v>
      </c>
      <c r="AG16" s="21">
        <v>9.1740895437592507E-2</v>
      </c>
      <c r="AH16" s="21"/>
      <c r="AI16" s="21">
        <v>9.2587392663062498E-2</v>
      </c>
      <c r="AJ16" s="21">
        <v>8.7234199953425601E-2</v>
      </c>
      <c r="AK16" s="21">
        <v>9.8315909198175802E-2</v>
      </c>
      <c r="AL16" s="21">
        <v>0.10423658691676101</v>
      </c>
      <c r="AM16" s="21">
        <v>8.7571839627127404E-2</v>
      </c>
      <c r="AN16" s="21">
        <v>5.32007935978E-2</v>
      </c>
      <c r="AO16" s="21">
        <v>7.4151290551456805E-2</v>
      </c>
      <c r="AP16" s="21"/>
      <c r="AQ16" s="21">
        <v>5.9397691690391198E-2</v>
      </c>
      <c r="AR16" s="21">
        <v>0.120494999393879</v>
      </c>
      <c r="AS16" s="21"/>
      <c r="AT16" s="21">
        <v>5.3531635922330401E-2</v>
      </c>
      <c r="AU16" s="21">
        <v>8.4648057387581299E-2</v>
      </c>
      <c r="AV16" s="21">
        <v>0.119148129952278</v>
      </c>
      <c r="AW16" s="21"/>
      <c r="AX16" s="21">
        <v>7.6657524461531096E-2</v>
      </c>
      <c r="AY16" s="21">
        <v>9.2492024332639505E-2</v>
      </c>
      <c r="AZ16" s="21"/>
      <c r="BA16" s="21">
        <v>0.11746455380913</v>
      </c>
      <c r="BB16" s="21">
        <v>7.9223189672983793E-2</v>
      </c>
      <c r="BC16" s="21">
        <v>6.8262100692307398E-2</v>
      </c>
      <c r="BD16" s="21">
        <v>0.10754042706418</v>
      </c>
      <c r="BE16" s="21">
        <v>0.156399454761907</v>
      </c>
      <c r="BF16" s="21"/>
      <c r="BG16" s="21">
        <v>8.8144174330373706E-2</v>
      </c>
      <c r="BH16" s="21">
        <v>0.14402433148923999</v>
      </c>
    </row>
    <row r="17" spans="2:60" x14ac:dyDescent="0.35">
      <c r="B17" s="18" t="s">
        <v>318</v>
      </c>
      <c r="C17" s="22">
        <v>0.53407429648554205</v>
      </c>
      <c r="D17" s="22">
        <v>0.53318555472708595</v>
      </c>
      <c r="E17" s="22">
        <v>0.53330365699846005</v>
      </c>
      <c r="F17" s="22"/>
      <c r="G17" s="22">
        <v>0.45456849304179597</v>
      </c>
      <c r="H17" s="22">
        <v>0.46781387719263401</v>
      </c>
      <c r="I17" s="22">
        <v>0.59595261378432696</v>
      </c>
      <c r="J17" s="22">
        <v>0.47695850773658599</v>
      </c>
      <c r="K17" s="22">
        <v>0.50561568724422001</v>
      </c>
      <c r="L17" s="22">
        <v>0.65339185206803796</v>
      </c>
      <c r="M17" s="22"/>
      <c r="N17" s="22">
        <v>0.471912190069875</v>
      </c>
      <c r="O17" s="22">
        <v>0.54989007072116503</v>
      </c>
      <c r="P17" s="22">
        <v>0.54708726013963804</v>
      </c>
      <c r="Q17" s="22">
        <v>0.55317737177626902</v>
      </c>
      <c r="R17" s="22">
        <v>0.59489955875604605</v>
      </c>
      <c r="S17" s="22"/>
      <c r="T17" s="22">
        <v>0.555070730560282</v>
      </c>
      <c r="U17" s="22">
        <v>0.55201956617408199</v>
      </c>
      <c r="V17" s="22">
        <v>0.51734036547310402</v>
      </c>
      <c r="W17" s="22">
        <v>0.53023554145638097</v>
      </c>
      <c r="X17" s="22"/>
      <c r="Y17" s="22">
        <v>0.55349706200245896</v>
      </c>
      <c r="Z17" s="22">
        <v>0.55114166244514795</v>
      </c>
      <c r="AA17" s="22">
        <v>0.50847659299372905</v>
      </c>
      <c r="AB17" s="22">
        <v>0.44957008495462197</v>
      </c>
      <c r="AC17" s="22">
        <v>0.65620361810759997</v>
      </c>
      <c r="AD17" s="22">
        <v>0.48675232799825402</v>
      </c>
      <c r="AE17" s="22"/>
      <c r="AF17" s="22">
        <v>0.54525699626091295</v>
      </c>
      <c r="AG17" s="22">
        <v>0.521078388859884</v>
      </c>
      <c r="AH17" s="22"/>
      <c r="AI17" s="22">
        <v>0.40523166432686503</v>
      </c>
      <c r="AJ17" s="22">
        <v>0.47277265535690199</v>
      </c>
      <c r="AK17" s="22">
        <v>0.532882539617891</v>
      </c>
      <c r="AL17" s="22">
        <v>0.482921376937127</v>
      </c>
      <c r="AM17" s="22">
        <v>0.57824984200468799</v>
      </c>
      <c r="AN17" s="22">
        <v>0.69086326061802406</v>
      </c>
      <c r="AO17" s="22">
        <v>0.68250720544224097</v>
      </c>
      <c r="AP17" s="22"/>
      <c r="AQ17" s="22">
        <v>0.66318428130665796</v>
      </c>
      <c r="AR17" s="22">
        <v>0.43486228069806898</v>
      </c>
      <c r="AS17" s="22"/>
      <c r="AT17" s="22">
        <v>0.77385803458462399</v>
      </c>
      <c r="AU17" s="22">
        <v>0.47978025603375302</v>
      </c>
      <c r="AV17" s="22">
        <v>0.47831811420230103</v>
      </c>
      <c r="AW17" s="22"/>
      <c r="AX17" s="22">
        <v>0.56959115266535099</v>
      </c>
      <c r="AY17" s="22">
        <v>0.52124487090364802</v>
      </c>
      <c r="AZ17" s="22"/>
      <c r="BA17" s="22">
        <v>0.46677459964481</v>
      </c>
      <c r="BB17" s="22">
        <v>0.59393073099358795</v>
      </c>
      <c r="BC17" s="22">
        <v>0.63156386422347099</v>
      </c>
      <c r="BD17" s="22">
        <v>0.50844781751411805</v>
      </c>
      <c r="BE17" s="22">
        <v>0.32167252450249101</v>
      </c>
      <c r="BF17" s="22"/>
      <c r="BG17" s="22">
        <v>0.56426761822342197</v>
      </c>
      <c r="BH17" s="22">
        <v>0.36897938639108502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H19"/>
  <sheetViews>
    <sheetView showGridLines="0" topLeftCell="A9"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449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372</v>
      </c>
      <c r="D7" s="10">
        <v>173</v>
      </c>
      <c r="E7" s="10">
        <v>195</v>
      </c>
      <c r="F7" s="10"/>
      <c r="G7" s="10">
        <v>51</v>
      </c>
      <c r="H7" s="10">
        <v>63</v>
      </c>
      <c r="I7" s="10">
        <v>59</v>
      </c>
      <c r="J7" s="10">
        <v>50</v>
      </c>
      <c r="K7" s="10">
        <v>67</v>
      </c>
      <c r="L7" s="10">
        <v>82</v>
      </c>
      <c r="M7" s="10"/>
      <c r="N7" s="10">
        <v>90</v>
      </c>
      <c r="O7" s="10">
        <v>78</v>
      </c>
      <c r="P7" s="10">
        <v>121</v>
      </c>
      <c r="Q7" s="10">
        <v>38</v>
      </c>
      <c r="R7" s="10">
        <v>37</v>
      </c>
      <c r="S7" s="10"/>
      <c r="T7" s="10">
        <v>63</v>
      </c>
      <c r="U7" s="10">
        <v>82</v>
      </c>
      <c r="V7" s="10">
        <v>140</v>
      </c>
      <c r="W7" s="10">
        <v>87</v>
      </c>
      <c r="X7" s="10"/>
      <c r="Y7" s="10">
        <v>127</v>
      </c>
      <c r="Z7" s="10">
        <v>141</v>
      </c>
      <c r="AA7" s="10">
        <v>18</v>
      </c>
      <c r="AB7" s="10">
        <v>39</v>
      </c>
      <c r="AC7" s="10">
        <v>2</v>
      </c>
      <c r="AD7" s="10">
        <v>45</v>
      </c>
      <c r="AE7" s="10"/>
      <c r="AF7" s="10">
        <v>219</v>
      </c>
      <c r="AG7" s="10">
        <v>152</v>
      </c>
      <c r="AH7" s="10"/>
      <c r="AI7" s="10">
        <v>24</v>
      </c>
      <c r="AJ7" s="10">
        <v>87</v>
      </c>
      <c r="AK7" s="10">
        <v>78</v>
      </c>
      <c r="AL7" s="10">
        <v>51</v>
      </c>
      <c r="AM7" s="10">
        <v>94</v>
      </c>
      <c r="AN7" s="10">
        <v>27</v>
      </c>
      <c r="AO7" s="10">
        <v>11</v>
      </c>
      <c r="AP7" s="10"/>
      <c r="AQ7" s="10">
        <v>165</v>
      </c>
      <c r="AR7" s="10">
        <v>140</v>
      </c>
      <c r="AS7" s="10"/>
      <c r="AT7" s="10">
        <v>85</v>
      </c>
      <c r="AU7" s="10">
        <v>149</v>
      </c>
      <c r="AV7" s="10">
        <v>112</v>
      </c>
      <c r="AW7" s="10"/>
      <c r="AX7" s="10">
        <v>99</v>
      </c>
      <c r="AY7" s="10">
        <v>273</v>
      </c>
      <c r="AZ7" s="10"/>
      <c r="BA7" s="10">
        <v>45</v>
      </c>
      <c r="BB7" s="10">
        <v>134</v>
      </c>
      <c r="BC7" s="10">
        <v>118</v>
      </c>
      <c r="BD7" s="10">
        <v>12</v>
      </c>
      <c r="BE7" s="10">
        <v>39</v>
      </c>
      <c r="BF7" s="10"/>
      <c r="BG7" s="10">
        <v>179</v>
      </c>
      <c r="BH7" s="10">
        <v>51</v>
      </c>
    </row>
    <row r="8" spans="2:60" ht="30" customHeight="1" x14ac:dyDescent="0.35">
      <c r="B8" s="11" t="s">
        <v>19</v>
      </c>
      <c r="C8" s="11">
        <v>373</v>
      </c>
      <c r="D8" s="11">
        <v>179</v>
      </c>
      <c r="E8" s="11">
        <v>190</v>
      </c>
      <c r="F8" s="11"/>
      <c r="G8" s="11">
        <v>50</v>
      </c>
      <c r="H8" s="11">
        <v>72</v>
      </c>
      <c r="I8" s="11">
        <v>62</v>
      </c>
      <c r="J8" s="11">
        <v>46</v>
      </c>
      <c r="K8" s="11">
        <v>64</v>
      </c>
      <c r="L8" s="11">
        <v>79</v>
      </c>
      <c r="M8" s="11"/>
      <c r="N8" s="11">
        <v>87</v>
      </c>
      <c r="O8" s="11">
        <v>78</v>
      </c>
      <c r="P8" s="11">
        <v>124</v>
      </c>
      <c r="Q8" s="11">
        <v>41</v>
      </c>
      <c r="R8" s="11">
        <v>36</v>
      </c>
      <c r="S8" s="11"/>
      <c r="T8" s="11">
        <v>56</v>
      </c>
      <c r="U8" s="11">
        <v>80</v>
      </c>
      <c r="V8" s="11">
        <v>137</v>
      </c>
      <c r="W8" s="11">
        <v>100</v>
      </c>
      <c r="X8" s="11"/>
      <c r="Y8" s="11">
        <v>130</v>
      </c>
      <c r="Z8" s="11">
        <v>138</v>
      </c>
      <c r="AA8" s="11">
        <v>19</v>
      </c>
      <c r="AB8" s="11">
        <v>37</v>
      </c>
      <c r="AC8" s="11">
        <v>2</v>
      </c>
      <c r="AD8" s="11">
        <v>46</v>
      </c>
      <c r="AE8" s="11"/>
      <c r="AF8" s="11">
        <v>219</v>
      </c>
      <c r="AG8" s="11">
        <v>152</v>
      </c>
      <c r="AH8" s="11"/>
      <c r="AI8" s="11">
        <v>23</v>
      </c>
      <c r="AJ8" s="11">
        <v>87</v>
      </c>
      <c r="AK8" s="11">
        <v>75</v>
      </c>
      <c r="AL8" s="11">
        <v>51</v>
      </c>
      <c r="AM8" s="11">
        <v>101</v>
      </c>
      <c r="AN8" s="11">
        <v>25</v>
      </c>
      <c r="AO8" s="11">
        <v>11</v>
      </c>
      <c r="AP8" s="11"/>
      <c r="AQ8" s="11">
        <v>158</v>
      </c>
      <c r="AR8" s="11">
        <v>150</v>
      </c>
      <c r="AS8" s="11"/>
      <c r="AT8" s="11">
        <v>79</v>
      </c>
      <c r="AU8" s="11">
        <v>149</v>
      </c>
      <c r="AV8" s="11">
        <v>121</v>
      </c>
      <c r="AW8" s="11"/>
      <c r="AX8" s="11">
        <v>92</v>
      </c>
      <c r="AY8" s="11">
        <v>281</v>
      </c>
      <c r="AZ8" s="11"/>
      <c r="BA8" s="11">
        <v>44</v>
      </c>
      <c r="BB8" s="11">
        <v>136</v>
      </c>
      <c r="BC8" s="11">
        <v>117</v>
      </c>
      <c r="BD8" s="11">
        <v>12</v>
      </c>
      <c r="BE8" s="11">
        <v>42</v>
      </c>
      <c r="BF8" s="11"/>
      <c r="BG8" s="11">
        <v>180</v>
      </c>
      <c r="BH8" s="11">
        <v>54</v>
      </c>
    </row>
    <row r="9" spans="2:60" ht="29" x14ac:dyDescent="0.35">
      <c r="B9" s="18" t="s">
        <v>348</v>
      </c>
      <c r="C9" s="17">
        <v>3.71786496255379E-2</v>
      </c>
      <c r="D9" s="17">
        <v>3.4340375376241399E-2</v>
      </c>
      <c r="E9" s="17">
        <v>4.0544851561321801E-2</v>
      </c>
      <c r="F9" s="17"/>
      <c r="G9" s="17">
        <v>2.3171953900188499E-2</v>
      </c>
      <c r="H9" s="17">
        <v>5.1972097628892502E-2</v>
      </c>
      <c r="I9" s="17">
        <v>5.9574274680074098E-2</v>
      </c>
      <c r="J9" s="17">
        <v>4.6626229143924502E-2</v>
      </c>
      <c r="K9" s="17">
        <v>0</v>
      </c>
      <c r="L9" s="17">
        <v>3.9394245281801098E-2</v>
      </c>
      <c r="M9" s="17"/>
      <c r="N9" s="17">
        <v>5.3801441783162401E-2</v>
      </c>
      <c r="O9" s="17">
        <v>4.4536579111830697E-2</v>
      </c>
      <c r="P9" s="17">
        <v>2.3116337560223899E-2</v>
      </c>
      <c r="Q9" s="17">
        <v>2.0323536167203799E-2</v>
      </c>
      <c r="R9" s="17">
        <v>5.5461712631644497E-2</v>
      </c>
      <c r="S9" s="17"/>
      <c r="T9" s="17">
        <v>3.0353704553523202E-2</v>
      </c>
      <c r="U9" s="17">
        <v>4.5137545244815398E-2</v>
      </c>
      <c r="V9" s="17">
        <v>3.5479260121369698E-2</v>
      </c>
      <c r="W9" s="17">
        <v>3.6961042573813899E-2</v>
      </c>
      <c r="X9" s="17"/>
      <c r="Y9" s="17">
        <v>4.1352995037900103E-2</v>
      </c>
      <c r="Z9" s="17">
        <v>3.0988769607397701E-2</v>
      </c>
      <c r="AA9" s="17">
        <v>0</v>
      </c>
      <c r="AB9" s="17">
        <v>5.6316658140986402E-2</v>
      </c>
      <c r="AC9" s="17">
        <v>0</v>
      </c>
      <c r="AD9" s="17">
        <v>4.5458063940516498E-2</v>
      </c>
      <c r="AE9" s="17"/>
      <c r="AF9" s="17">
        <v>3.42537130954352E-2</v>
      </c>
      <c r="AG9" s="17">
        <v>4.16662340236824E-2</v>
      </c>
      <c r="AH9" s="17"/>
      <c r="AI9" s="17">
        <v>4.1383773080471302E-2</v>
      </c>
      <c r="AJ9" s="17">
        <v>7.8140120185453299E-2</v>
      </c>
      <c r="AK9" s="17">
        <v>0</v>
      </c>
      <c r="AL9" s="17">
        <v>1.51211462948836E-2</v>
      </c>
      <c r="AM9" s="17">
        <v>3.5182719404247699E-2</v>
      </c>
      <c r="AN9" s="17">
        <v>3.1807027658795999E-2</v>
      </c>
      <c r="AO9" s="17">
        <v>8.8512799825564203E-2</v>
      </c>
      <c r="AP9" s="17"/>
      <c r="AQ9" s="17">
        <v>3.7721248817243203E-2</v>
      </c>
      <c r="AR9" s="17">
        <v>4.888988726685E-2</v>
      </c>
      <c r="AS9" s="17"/>
      <c r="AT9" s="17">
        <v>9.7376188505440206E-3</v>
      </c>
      <c r="AU9" s="17">
        <v>4.6461339556018097E-2</v>
      </c>
      <c r="AV9" s="17">
        <v>4.3030350144545301E-2</v>
      </c>
      <c r="AW9" s="17"/>
      <c r="AX9" s="17">
        <v>3.65414664132791E-2</v>
      </c>
      <c r="AY9" s="17">
        <v>3.7387394887720499E-2</v>
      </c>
      <c r="AZ9" s="17"/>
      <c r="BA9" s="17">
        <v>0.14663864173393801</v>
      </c>
      <c r="BB9" s="17">
        <v>1.5241567728164899E-2</v>
      </c>
      <c r="BC9" s="17">
        <v>9.5703114882436501E-3</v>
      </c>
      <c r="BD9" s="17">
        <v>6.17007174771372E-2</v>
      </c>
      <c r="BE9" s="17">
        <v>3.7067420332260299E-2</v>
      </c>
      <c r="BF9" s="17"/>
      <c r="BG9" s="17">
        <v>4.7650883479039299E-2</v>
      </c>
      <c r="BH9" s="17">
        <v>4.2718653129229102E-2</v>
      </c>
    </row>
    <row r="10" spans="2:60" ht="43.5" x14ac:dyDescent="0.35">
      <c r="B10" s="18" t="s">
        <v>349</v>
      </c>
      <c r="C10" s="17">
        <v>4.2953736060599997E-2</v>
      </c>
      <c r="D10" s="17">
        <v>3.7776102634645398E-2</v>
      </c>
      <c r="E10" s="17">
        <v>4.1237635007363299E-2</v>
      </c>
      <c r="F10" s="17"/>
      <c r="G10" s="17">
        <v>7.2225090825582802E-2</v>
      </c>
      <c r="H10" s="17">
        <v>4.6955386513417102E-2</v>
      </c>
      <c r="I10" s="17">
        <v>7.7490763415352104E-2</v>
      </c>
      <c r="J10" s="17">
        <v>4.24014019204038E-2</v>
      </c>
      <c r="K10" s="17">
        <v>2.33201786709651E-2</v>
      </c>
      <c r="L10" s="17">
        <v>9.8704284053929298E-3</v>
      </c>
      <c r="M10" s="17"/>
      <c r="N10" s="17">
        <v>4.6656294987341002E-2</v>
      </c>
      <c r="O10" s="17">
        <v>5.3172979523557699E-2</v>
      </c>
      <c r="P10" s="17">
        <v>4.6582077950237298E-2</v>
      </c>
      <c r="Q10" s="17">
        <v>4.9020508393431E-2</v>
      </c>
      <c r="R10" s="17">
        <v>0</v>
      </c>
      <c r="S10" s="17"/>
      <c r="T10" s="17">
        <v>6.9301655781665097E-2</v>
      </c>
      <c r="U10" s="17">
        <v>4.4203557072849002E-2</v>
      </c>
      <c r="V10" s="17">
        <v>4.44665283283888E-2</v>
      </c>
      <c r="W10" s="17">
        <v>2.51386479465768E-2</v>
      </c>
      <c r="X10" s="17"/>
      <c r="Y10" s="17">
        <v>7.4710677332750206E-2</v>
      </c>
      <c r="Z10" s="17">
        <v>5.6349275803133196E-3</v>
      </c>
      <c r="AA10" s="17">
        <v>0.105937925854032</v>
      </c>
      <c r="AB10" s="17">
        <v>2.7785312726782901E-2</v>
      </c>
      <c r="AC10" s="17">
        <v>0</v>
      </c>
      <c r="AD10" s="17">
        <v>5.2707296705322502E-2</v>
      </c>
      <c r="AE10" s="17"/>
      <c r="AF10" s="17">
        <v>3.6853489289325803E-2</v>
      </c>
      <c r="AG10" s="17">
        <v>5.2052047110862101E-2</v>
      </c>
      <c r="AH10" s="17"/>
      <c r="AI10" s="17">
        <v>5.3667630898302503E-2</v>
      </c>
      <c r="AJ10" s="17">
        <v>3.0813354792871801E-2</v>
      </c>
      <c r="AK10" s="17">
        <v>1.42058459510227E-2</v>
      </c>
      <c r="AL10" s="17">
        <v>9.4657051882123699E-2</v>
      </c>
      <c r="AM10" s="17">
        <v>4.5107914362190998E-2</v>
      </c>
      <c r="AN10" s="17">
        <v>3.55547042746528E-2</v>
      </c>
      <c r="AO10" s="17">
        <v>6.9237698466947203E-2</v>
      </c>
      <c r="AP10" s="17"/>
      <c r="AQ10" s="17">
        <v>2.34651186358283E-2</v>
      </c>
      <c r="AR10" s="17">
        <v>6.2798596695211401E-2</v>
      </c>
      <c r="AS10" s="17"/>
      <c r="AT10" s="17">
        <v>7.1071581147302207E-2</v>
      </c>
      <c r="AU10" s="17">
        <v>1.30802669295329E-2</v>
      </c>
      <c r="AV10" s="17">
        <v>5.1612449115310502E-2</v>
      </c>
      <c r="AW10" s="17"/>
      <c r="AX10" s="17">
        <v>6.3715774738342099E-2</v>
      </c>
      <c r="AY10" s="17">
        <v>3.6151960489855597E-2</v>
      </c>
      <c r="AZ10" s="17"/>
      <c r="BA10" s="17">
        <v>9.7523157197202101E-2</v>
      </c>
      <c r="BB10" s="17">
        <v>1.6836186315962801E-2</v>
      </c>
      <c r="BC10" s="17">
        <v>7.2748618390110598E-2</v>
      </c>
      <c r="BD10" s="17">
        <v>7.1088599231436705E-2</v>
      </c>
      <c r="BE10" s="17">
        <v>0</v>
      </c>
      <c r="BF10" s="17"/>
      <c r="BG10" s="17">
        <v>3.6737767352362401E-2</v>
      </c>
      <c r="BH10" s="17">
        <v>1.63087475097023E-2</v>
      </c>
    </row>
    <row r="11" spans="2:60" ht="29" x14ac:dyDescent="0.35">
      <c r="B11" s="18" t="s">
        <v>350</v>
      </c>
      <c r="C11" s="17">
        <v>0.229026968979436</v>
      </c>
      <c r="D11" s="17">
        <v>0.22505527533518299</v>
      </c>
      <c r="E11" s="17">
        <v>0.23386252681302599</v>
      </c>
      <c r="F11" s="17"/>
      <c r="G11" s="17">
        <v>0.22203081344866801</v>
      </c>
      <c r="H11" s="17">
        <v>0.28526078520262899</v>
      </c>
      <c r="I11" s="17">
        <v>0.211321938064604</v>
      </c>
      <c r="J11" s="17">
        <v>0.25808192780293698</v>
      </c>
      <c r="K11" s="17">
        <v>0.249806793612037</v>
      </c>
      <c r="L11" s="17">
        <v>0.161943586404597</v>
      </c>
      <c r="M11" s="17"/>
      <c r="N11" s="17">
        <v>0.35204533576532399</v>
      </c>
      <c r="O11" s="17">
        <v>0.21260769737461099</v>
      </c>
      <c r="P11" s="17">
        <v>0.19812676956539499</v>
      </c>
      <c r="Q11" s="17">
        <v>0.23395193048056001</v>
      </c>
      <c r="R11" s="17">
        <v>0.106664716239837</v>
      </c>
      <c r="S11" s="17"/>
      <c r="T11" s="17">
        <v>0.20099451082820399</v>
      </c>
      <c r="U11" s="17">
        <v>0.20403516742698999</v>
      </c>
      <c r="V11" s="17">
        <v>0.249218144544404</v>
      </c>
      <c r="W11" s="17">
        <v>0.23696508630910201</v>
      </c>
      <c r="X11" s="17"/>
      <c r="Y11" s="17">
        <v>0.26944514764848099</v>
      </c>
      <c r="Z11" s="17">
        <v>0.203720997158716</v>
      </c>
      <c r="AA11" s="17">
        <v>0.106517108939519</v>
      </c>
      <c r="AB11" s="17">
        <v>0.23122823358401501</v>
      </c>
      <c r="AC11" s="17">
        <v>0</v>
      </c>
      <c r="AD11" s="17">
        <v>0.24958605694007699</v>
      </c>
      <c r="AE11" s="17"/>
      <c r="AF11" s="17">
        <v>0.24728084871806599</v>
      </c>
      <c r="AG11" s="17">
        <v>0.20450013722329599</v>
      </c>
      <c r="AH11" s="17"/>
      <c r="AI11" s="17">
        <v>0.44375876535749897</v>
      </c>
      <c r="AJ11" s="17">
        <v>0.27167564507137898</v>
      </c>
      <c r="AK11" s="17">
        <v>0.197312950753114</v>
      </c>
      <c r="AL11" s="17">
        <v>0.20408728503366599</v>
      </c>
      <c r="AM11" s="17">
        <v>0.19149202731415699</v>
      </c>
      <c r="AN11" s="17">
        <v>0.18575852153564501</v>
      </c>
      <c r="AO11" s="17">
        <v>0.208605121551207</v>
      </c>
      <c r="AP11" s="17"/>
      <c r="AQ11" s="17">
        <v>0.20941358132577001</v>
      </c>
      <c r="AR11" s="17">
        <v>0.26550060615467402</v>
      </c>
      <c r="AS11" s="17"/>
      <c r="AT11" s="17">
        <v>0.12849762009276799</v>
      </c>
      <c r="AU11" s="17">
        <v>0.24459048729539201</v>
      </c>
      <c r="AV11" s="17">
        <v>0.26899693084314702</v>
      </c>
      <c r="AW11" s="17"/>
      <c r="AX11" s="17">
        <v>0.21716906991693199</v>
      </c>
      <c r="AY11" s="17">
        <v>0.23291169193056699</v>
      </c>
      <c r="AZ11" s="17"/>
      <c r="BA11" s="17">
        <v>0.23097836330375701</v>
      </c>
      <c r="BB11" s="17">
        <v>0.174046272790985</v>
      </c>
      <c r="BC11" s="17">
        <v>0.29064086066975298</v>
      </c>
      <c r="BD11" s="17">
        <v>0.313543439775818</v>
      </c>
      <c r="BE11" s="17">
        <v>0.18729139326630201</v>
      </c>
      <c r="BF11" s="17"/>
      <c r="BG11" s="17">
        <v>0.18808867146498201</v>
      </c>
      <c r="BH11" s="17">
        <v>0.216255429291313</v>
      </c>
    </row>
    <row r="12" spans="2:60" ht="29" x14ac:dyDescent="0.35">
      <c r="B12" s="18" t="s">
        <v>351</v>
      </c>
      <c r="C12" s="17">
        <v>0.45508726608268202</v>
      </c>
      <c r="D12" s="17">
        <v>0.41325366731927599</v>
      </c>
      <c r="E12" s="17">
        <v>0.499549135133454</v>
      </c>
      <c r="F12" s="17"/>
      <c r="G12" s="17">
        <v>0.43004621482250299</v>
      </c>
      <c r="H12" s="17">
        <v>0.41480001463438898</v>
      </c>
      <c r="I12" s="17">
        <v>0.48798498281736802</v>
      </c>
      <c r="J12" s="17">
        <v>0.39567091614322702</v>
      </c>
      <c r="K12" s="17">
        <v>0.51697137982753605</v>
      </c>
      <c r="L12" s="17">
        <v>0.46652081486417202</v>
      </c>
      <c r="M12" s="17"/>
      <c r="N12" s="17">
        <v>0.33114504840233</v>
      </c>
      <c r="O12" s="17">
        <v>0.51664458797075197</v>
      </c>
      <c r="P12" s="17">
        <v>0.48051267045505203</v>
      </c>
      <c r="Q12" s="17">
        <v>0.34100433640534999</v>
      </c>
      <c r="R12" s="17">
        <v>0.63296997633919905</v>
      </c>
      <c r="S12" s="17"/>
      <c r="T12" s="17">
        <v>0.42342579512895501</v>
      </c>
      <c r="U12" s="17">
        <v>0.493758442350618</v>
      </c>
      <c r="V12" s="17">
        <v>0.43913103653421698</v>
      </c>
      <c r="W12" s="17">
        <v>0.46376927646157001</v>
      </c>
      <c r="X12" s="17"/>
      <c r="Y12" s="17">
        <v>0.41943129285012298</v>
      </c>
      <c r="Z12" s="17">
        <v>0.44353725826239399</v>
      </c>
      <c r="AA12" s="17">
        <v>0.67539006032829896</v>
      </c>
      <c r="AB12" s="17">
        <v>0.42998112336571298</v>
      </c>
      <c r="AC12" s="17">
        <v>1</v>
      </c>
      <c r="AD12" s="17">
        <v>0.49595496131461803</v>
      </c>
      <c r="AE12" s="17"/>
      <c r="AF12" s="17">
        <v>0.45387844862375498</v>
      </c>
      <c r="AG12" s="17">
        <v>0.45271391799369198</v>
      </c>
      <c r="AH12" s="17"/>
      <c r="AI12" s="17">
        <v>0.238398299040747</v>
      </c>
      <c r="AJ12" s="17">
        <v>0.46695406164783099</v>
      </c>
      <c r="AK12" s="17">
        <v>0.53765559023266796</v>
      </c>
      <c r="AL12" s="17">
        <v>0.36931107420145898</v>
      </c>
      <c r="AM12" s="17">
        <v>0.49888453781026498</v>
      </c>
      <c r="AN12" s="17">
        <v>0.32517484702275001</v>
      </c>
      <c r="AO12" s="17">
        <v>0.55033377972234498</v>
      </c>
      <c r="AP12" s="17"/>
      <c r="AQ12" s="17">
        <v>0.51604418674090602</v>
      </c>
      <c r="AR12" s="17">
        <v>0.38560801884041501</v>
      </c>
      <c r="AS12" s="17"/>
      <c r="AT12" s="17">
        <v>0.56539697744963602</v>
      </c>
      <c r="AU12" s="17">
        <v>0.42330322527344399</v>
      </c>
      <c r="AV12" s="17">
        <v>0.42771541426559201</v>
      </c>
      <c r="AW12" s="17"/>
      <c r="AX12" s="17">
        <v>0.47640448598082202</v>
      </c>
      <c r="AY12" s="17">
        <v>0.44810360962245199</v>
      </c>
      <c r="AZ12" s="17"/>
      <c r="BA12" s="17">
        <v>0.31892381064710201</v>
      </c>
      <c r="BB12" s="17">
        <v>0.580616794110839</v>
      </c>
      <c r="BC12" s="17">
        <v>0.42422996474397201</v>
      </c>
      <c r="BD12" s="17">
        <v>0.46400897681991399</v>
      </c>
      <c r="BE12" s="17">
        <v>0.44053822668512599</v>
      </c>
      <c r="BF12" s="17"/>
      <c r="BG12" s="17">
        <v>0.51606976675091498</v>
      </c>
      <c r="BH12" s="17">
        <v>0.44592275447087398</v>
      </c>
    </row>
    <row r="13" spans="2:60" ht="29" x14ac:dyDescent="0.35">
      <c r="B13" s="18" t="s">
        <v>352</v>
      </c>
      <c r="C13" s="17">
        <v>0.21759562101216601</v>
      </c>
      <c r="D13" s="17">
        <v>0.28624136318837401</v>
      </c>
      <c r="E13" s="17">
        <v>0.152296720545292</v>
      </c>
      <c r="F13" s="17"/>
      <c r="G13" s="17">
        <v>0.25252592700305798</v>
      </c>
      <c r="H13" s="17">
        <v>0.18030829140600599</v>
      </c>
      <c r="I13" s="17">
        <v>0.16362804102260201</v>
      </c>
      <c r="J13" s="17">
        <v>0.191903963226282</v>
      </c>
      <c r="K13" s="17">
        <v>0.19734187510363399</v>
      </c>
      <c r="L13" s="17">
        <v>0.3039533501078</v>
      </c>
      <c r="M13" s="17"/>
      <c r="N13" s="17">
        <v>0.206570717222194</v>
      </c>
      <c r="O13" s="17">
        <v>0.13586774373936999</v>
      </c>
      <c r="P13" s="17">
        <v>0.233817583563038</v>
      </c>
      <c r="Q13" s="17">
        <v>0.35569968855345502</v>
      </c>
      <c r="R13" s="17">
        <v>0.20490359478931899</v>
      </c>
      <c r="S13" s="17"/>
      <c r="T13" s="17">
        <v>0.27592433370765201</v>
      </c>
      <c r="U13" s="17">
        <v>0.19160227412754299</v>
      </c>
      <c r="V13" s="17">
        <v>0.211117581217905</v>
      </c>
      <c r="W13" s="17">
        <v>0.21467609658936401</v>
      </c>
      <c r="X13" s="17"/>
      <c r="Y13" s="17">
        <v>0.17192215130521199</v>
      </c>
      <c r="Z13" s="17">
        <v>0.29510392344525899</v>
      </c>
      <c r="AA13" s="17">
        <v>0.11215490487815</v>
      </c>
      <c r="AB13" s="17">
        <v>0.25468867218250202</v>
      </c>
      <c r="AC13" s="17">
        <v>0</v>
      </c>
      <c r="AD13" s="17">
        <v>0.13764832936118801</v>
      </c>
      <c r="AE13" s="17"/>
      <c r="AF13" s="17">
        <v>0.20739494767908501</v>
      </c>
      <c r="AG13" s="17">
        <v>0.23390958685732599</v>
      </c>
      <c r="AH13" s="17"/>
      <c r="AI13" s="17">
        <v>0.151658618026731</v>
      </c>
      <c r="AJ13" s="17">
        <v>0.13670456775023301</v>
      </c>
      <c r="AK13" s="17">
        <v>0.21202130362389099</v>
      </c>
      <c r="AL13" s="17">
        <v>0.31682344258786799</v>
      </c>
      <c r="AM13" s="17">
        <v>0.22095967978438399</v>
      </c>
      <c r="AN13" s="17">
        <v>0.42170489950815598</v>
      </c>
      <c r="AO13" s="17">
        <v>8.3310600433935997E-2</v>
      </c>
      <c r="AP13" s="17"/>
      <c r="AQ13" s="17">
        <v>0.209573764838551</v>
      </c>
      <c r="AR13" s="17">
        <v>0.225851671759944</v>
      </c>
      <c r="AS13" s="17"/>
      <c r="AT13" s="17">
        <v>0.22529620245974999</v>
      </c>
      <c r="AU13" s="17">
        <v>0.23110703945854399</v>
      </c>
      <c r="AV13" s="17">
        <v>0.208644855631405</v>
      </c>
      <c r="AW13" s="17"/>
      <c r="AX13" s="17">
        <v>0.18769860483498599</v>
      </c>
      <c r="AY13" s="17">
        <v>0.22739007315766199</v>
      </c>
      <c r="AZ13" s="17"/>
      <c r="BA13" s="17">
        <v>0.20593602711800099</v>
      </c>
      <c r="BB13" s="17">
        <v>0.21325917905404701</v>
      </c>
      <c r="BC13" s="17">
        <v>0.191089980038115</v>
      </c>
      <c r="BD13" s="17">
        <v>8.9658266695694794E-2</v>
      </c>
      <c r="BE13" s="17">
        <v>0.295824250018278</v>
      </c>
      <c r="BF13" s="17"/>
      <c r="BG13" s="17">
        <v>0.2114529109527</v>
      </c>
      <c r="BH13" s="17">
        <v>0.24852680706049601</v>
      </c>
    </row>
    <row r="14" spans="2:60" x14ac:dyDescent="0.35">
      <c r="B14" s="18" t="s">
        <v>280</v>
      </c>
      <c r="C14" s="19">
        <v>1.81577582395786E-2</v>
      </c>
      <c r="D14" s="19">
        <v>3.3332161462800501E-3</v>
      </c>
      <c r="E14" s="19">
        <v>3.2509130939544197E-2</v>
      </c>
      <c r="F14" s="19"/>
      <c r="G14" s="19">
        <v>0</v>
      </c>
      <c r="H14" s="19">
        <v>2.0703424614666101E-2</v>
      </c>
      <c r="I14" s="19">
        <v>0</v>
      </c>
      <c r="J14" s="19">
        <v>6.5315561763224797E-2</v>
      </c>
      <c r="K14" s="19">
        <v>1.25597727858274E-2</v>
      </c>
      <c r="L14" s="19">
        <v>1.83175749362368E-2</v>
      </c>
      <c r="M14" s="19"/>
      <c r="N14" s="19">
        <v>9.7811618396482503E-3</v>
      </c>
      <c r="O14" s="19">
        <v>3.7170412279879002E-2</v>
      </c>
      <c r="P14" s="19">
        <v>1.7844560906053901E-2</v>
      </c>
      <c r="Q14" s="19">
        <v>0</v>
      </c>
      <c r="R14" s="19">
        <v>0</v>
      </c>
      <c r="S14" s="19"/>
      <c r="T14" s="19">
        <v>0</v>
      </c>
      <c r="U14" s="19">
        <v>2.12630137771837E-2</v>
      </c>
      <c r="V14" s="19">
        <v>2.0587449253716E-2</v>
      </c>
      <c r="W14" s="19">
        <v>2.2489850119572701E-2</v>
      </c>
      <c r="X14" s="19"/>
      <c r="Y14" s="19">
        <v>2.3137735825533499E-2</v>
      </c>
      <c r="Z14" s="19">
        <v>2.1014123945919599E-2</v>
      </c>
      <c r="AA14" s="19">
        <v>0</v>
      </c>
      <c r="AB14" s="19">
        <v>0</v>
      </c>
      <c r="AC14" s="19">
        <v>0</v>
      </c>
      <c r="AD14" s="19">
        <v>1.8645291738278301E-2</v>
      </c>
      <c r="AE14" s="19"/>
      <c r="AF14" s="19">
        <v>2.03385525943326E-2</v>
      </c>
      <c r="AG14" s="19">
        <v>1.5158076791141501E-2</v>
      </c>
      <c r="AH14" s="19"/>
      <c r="AI14" s="19">
        <v>7.1132913596249001E-2</v>
      </c>
      <c r="AJ14" s="19">
        <v>1.5712250552232201E-2</v>
      </c>
      <c r="AK14" s="19">
        <v>3.88043094393054E-2</v>
      </c>
      <c r="AL14" s="19">
        <v>0</v>
      </c>
      <c r="AM14" s="19">
        <v>8.3731213247543092E-3</v>
      </c>
      <c r="AN14" s="19">
        <v>0</v>
      </c>
      <c r="AO14" s="19">
        <v>0</v>
      </c>
      <c r="AP14" s="19"/>
      <c r="AQ14" s="19">
        <v>3.7820996417017899E-3</v>
      </c>
      <c r="AR14" s="19">
        <v>1.13512192829052E-2</v>
      </c>
      <c r="AS14" s="19"/>
      <c r="AT14" s="19">
        <v>0</v>
      </c>
      <c r="AU14" s="19">
        <v>4.1457641487069902E-2</v>
      </c>
      <c r="AV14" s="19">
        <v>0</v>
      </c>
      <c r="AW14" s="19"/>
      <c r="AX14" s="19">
        <v>1.8470598115639902E-2</v>
      </c>
      <c r="AY14" s="19">
        <v>1.80552699117426E-2</v>
      </c>
      <c r="AZ14" s="19"/>
      <c r="BA14" s="19">
        <v>0</v>
      </c>
      <c r="BB14" s="19">
        <v>0</v>
      </c>
      <c r="BC14" s="19">
        <v>1.1720264669804701E-2</v>
      </c>
      <c r="BD14" s="19">
        <v>0</v>
      </c>
      <c r="BE14" s="19">
        <v>3.9278709698033203E-2</v>
      </c>
      <c r="BF14" s="19"/>
      <c r="BG14" s="19">
        <v>0</v>
      </c>
      <c r="BH14" s="19">
        <v>3.0267608538385601E-2</v>
      </c>
    </row>
    <row r="15" spans="2:60" x14ac:dyDescent="0.35">
      <c r="B15" s="16"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H19"/>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450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370</v>
      </c>
      <c r="D7" s="10">
        <v>179</v>
      </c>
      <c r="E7" s="10">
        <v>189</v>
      </c>
      <c r="F7" s="10"/>
      <c r="G7" s="10">
        <v>46</v>
      </c>
      <c r="H7" s="10">
        <v>65</v>
      </c>
      <c r="I7" s="10">
        <v>50</v>
      </c>
      <c r="J7" s="10">
        <v>64</v>
      </c>
      <c r="K7" s="10">
        <v>67</v>
      </c>
      <c r="L7" s="10">
        <v>78</v>
      </c>
      <c r="M7" s="10"/>
      <c r="N7" s="10">
        <v>64</v>
      </c>
      <c r="O7" s="10">
        <v>92</v>
      </c>
      <c r="P7" s="10">
        <v>120</v>
      </c>
      <c r="Q7" s="10">
        <v>43</v>
      </c>
      <c r="R7" s="10">
        <v>36</v>
      </c>
      <c r="S7" s="10"/>
      <c r="T7" s="10">
        <v>58</v>
      </c>
      <c r="U7" s="10">
        <v>76</v>
      </c>
      <c r="V7" s="10">
        <v>145</v>
      </c>
      <c r="W7" s="10">
        <v>91</v>
      </c>
      <c r="X7" s="10"/>
      <c r="Y7" s="10">
        <v>121</v>
      </c>
      <c r="Z7" s="10">
        <v>159</v>
      </c>
      <c r="AA7" s="10">
        <v>18</v>
      </c>
      <c r="AB7" s="10">
        <v>34</v>
      </c>
      <c r="AC7" s="10">
        <v>2</v>
      </c>
      <c r="AD7" s="10">
        <v>36</v>
      </c>
      <c r="AE7" s="10"/>
      <c r="AF7" s="10">
        <v>220</v>
      </c>
      <c r="AG7" s="10">
        <v>148</v>
      </c>
      <c r="AH7" s="10"/>
      <c r="AI7" s="10">
        <v>28</v>
      </c>
      <c r="AJ7" s="10">
        <v>84</v>
      </c>
      <c r="AK7" s="10">
        <v>81</v>
      </c>
      <c r="AL7" s="10">
        <v>44</v>
      </c>
      <c r="AM7" s="10">
        <v>86</v>
      </c>
      <c r="AN7" s="10">
        <v>34</v>
      </c>
      <c r="AO7" s="10">
        <v>13</v>
      </c>
      <c r="AP7" s="10"/>
      <c r="AQ7" s="10">
        <v>175</v>
      </c>
      <c r="AR7" s="10">
        <v>125</v>
      </c>
      <c r="AS7" s="10"/>
      <c r="AT7" s="10">
        <v>81</v>
      </c>
      <c r="AU7" s="10">
        <v>151</v>
      </c>
      <c r="AV7" s="10">
        <v>111</v>
      </c>
      <c r="AW7" s="10"/>
      <c r="AX7" s="10">
        <v>92</v>
      </c>
      <c r="AY7" s="10">
        <v>278</v>
      </c>
      <c r="AZ7" s="10"/>
      <c r="BA7" s="10">
        <v>36</v>
      </c>
      <c r="BB7" s="10">
        <v>115</v>
      </c>
      <c r="BC7" s="10">
        <v>130</v>
      </c>
      <c r="BD7" s="10">
        <v>15</v>
      </c>
      <c r="BE7" s="10">
        <v>45</v>
      </c>
      <c r="BF7" s="10"/>
      <c r="BG7" s="10">
        <v>151</v>
      </c>
      <c r="BH7" s="10">
        <v>60</v>
      </c>
    </row>
    <row r="8" spans="2:60" ht="30" customHeight="1" x14ac:dyDescent="0.35">
      <c r="B8" s="11" t="s">
        <v>19</v>
      </c>
      <c r="C8" s="11">
        <v>375</v>
      </c>
      <c r="D8" s="11">
        <v>188</v>
      </c>
      <c r="E8" s="11">
        <v>184</v>
      </c>
      <c r="F8" s="11"/>
      <c r="G8" s="11">
        <v>47</v>
      </c>
      <c r="H8" s="11">
        <v>79</v>
      </c>
      <c r="I8" s="11">
        <v>48</v>
      </c>
      <c r="J8" s="11">
        <v>62</v>
      </c>
      <c r="K8" s="11">
        <v>66</v>
      </c>
      <c r="L8" s="11">
        <v>74</v>
      </c>
      <c r="M8" s="11"/>
      <c r="N8" s="11">
        <v>65</v>
      </c>
      <c r="O8" s="11">
        <v>91</v>
      </c>
      <c r="P8" s="11">
        <v>127</v>
      </c>
      <c r="Q8" s="11">
        <v>43</v>
      </c>
      <c r="R8" s="11">
        <v>35</v>
      </c>
      <c r="S8" s="11"/>
      <c r="T8" s="11">
        <v>53</v>
      </c>
      <c r="U8" s="11">
        <v>74</v>
      </c>
      <c r="V8" s="11">
        <v>142</v>
      </c>
      <c r="W8" s="11">
        <v>106</v>
      </c>
      <c r="X8" s="11"/>
      <c r="Y8" s="11">
        <v>123</v>
      </c>
      <c r="Z8" s="11">
        <v>162</v>
      </c>
      <c r="AA8" s="11">
        <v>20</v>
      </c>
      <c r="AB8" s="11">
        <v>31</v>
      </c>
      <c r="AC8" s="11">
        <v>2</v>
      </c>
      <c r="AD8" s="11">
        <v>36</v>
      </c>
      <c r="AE8" s="11"/>
      <c r="AF8" s="11">
        <v>217</v>
      </c>
      <c r="AG8" s="11">
        <v>155</v>
      </c>
      <c r="AH8" s="11"/>
      <c r="AI8" s="11">
        <v>26</v>
      </c>
      <c r="AJ8" s="11">
        <v>85</v>
      </c>
      <c r="AK8" s="11">
        <v>82</v>
      </c>
      <c r="AL8" s="11">
        <v>43</v>
      </c>
      <c r="AM8" s="11">
        <v>91</v>
      </c>
      <c r="AN8" s="11">
        <v>35</v>
      </c>
      <c r="AO8" s="11">
        <v>13</v>
      </c>
      <c r="AP8" s="11"/>
      <c r="AQ8" s="11">
        <v>176</v>
      </c>
      <c r="AR8" s="11">
        <v>129</v>
      </c>
      <c r="AS8" s="11"/>
      <c r="AT8" s="11">
        <v>83</v>
      </c>
      <c r="AU8" s="11">
        <v>151</v>
      </c>
      <c r="AV8" s="11">
        <v>114</v>
      </c>
      <c r="AW8" s="11"/>
      <c r="AX8" s="11">
        <v>89</v>
      </c>
      <c r="AY8" s="11">
        <v>286</v>
      </c>
      <c r="AZ8" s="11"/>
      <c r="BA8" s="11">
        <v>40</v>
      </c>
      <c r="BB8" s="11">
        <v>122</v>
      </c>
      <c r="BC8" s="11">
        <v>129</v>
      </c>
      <c r="BD8" s="11">
        <v>15</v>
      </c>
      <c r="BE8" s="11">
        <v>44</v>
      </c>
      <c r="BF8" s="11"/>
      <c r="BG8" s="11">
        <v>161</v>
      </c>
      <c r="BH8" s="11">
        <v>59</v>
      </c>
    </row>
    <row r="9" spans="2:60" ht="29" x14ac:dyDescent="0.35">
      <c r="B9" s="18" t="s">
        <v>348</v>
      </c>
      <c r="C9" s="17">
        <v>3.2136764612324599E-2</v>
      </c>
      <c r="D9" s="17">
        <v>3.0533818265569401E-2</v>
      </c>
      <c r="E9" s="17">
        <v>3.4157138824968097E-2</v>
      </c>
      <c r="F9" s="17"/>
      <c r="G9" s="17">
        <v>3.6710222938392802E-2</v>
      </c>
      <c r="H9" s="17">
        <v>3.9792452449829999E-2</v>
      </c>
      <c r="I9" s="17">
        <v>4.0627224107639803E-2</v>
      </c>
      <c r="J9" s="17">
        <v>3.4925059108979403E-2</v>
      </c>
      <c r="K9" s="17">
        <v>2.8879063809054601E-2</v>
      </c>
      <c r="L9" s="17">
        <v>1.6062372660883499E-2</v>
      </c>
      <c r="M9" s="17"/>
      <c r="N9" s="17">
        <v>6.9599996166460204E-2</v>
      </c>
      <c r="O9" s="17">
        <v>2.7866465683917301E-2</v>
      </c>
      <c r="P9" s="17">
        <v>2.2761403133210699E-2</v>
      </c>
      <c r="Q9" s="17">
        <v>2.9570244142989002E-2</v>
      </c>
      <c r="R9" s="17">
        <v>2.3558435612340001E-2</v>
      </c>
      <c r="S9" s="17"/>
      <c r="T9" s="17">
        <v>2.6909583084822501E-2</v>
      </c>
      <c r="U9" s="17">
        <v>0</v>
      </c>
      <c r="V9" s="17">
        <v>4.0746364976259497E-2</v>
      </c>
      <c r="W9" s="17">
        <v>4.5789785009686203E-2</v>
      </c>
      <c r="X9" s="17"/>
      <c r="Y9" s="17">
        <v>3.0629638061327399E-2</v>
      </c>
      <c r="Z9" s="17">
        <v>3.8334243278607599E-2</v>
      </c>
      <c r="AA9" s="17">
        <v>0</v>
      </c>
      <c r="AB9" s="17">
        <v>0</v>
      </c>
      <c r="AC9" s="17">
        <v>0</v>
      </c>
      <c r="AD9" s="17">
        <v>5.6928828202383999E-2</v>
      </c>
      <c r="AE9" s="17"/>
      <c r="AF9" s="17">
        <v>3.6053399042892099E-2</v>
      </c>
      <c r="AG9" s="17">
        <v>2.71364422198456E-2</v>
      </c>
      <c r="AH9" s="17"/>
      <c r="AI9" s="17">
        <v>5.4322572796022602E-2</v>
      </c>
      <c r="AJ9" s="17">
        <v>4.0544686129733699E-2</v>
      </c>
      <c r="AK9" s="17">
        <v>3.11832082103813E-2</v>
      </c>
      <c r="AL9" s="17">
        <v>2.9686429717187299E-2</v>
      </c>
      <c r="AM9" s="17">
        <v>3.6711397164644E-2</v>
      </c>
      <c r="AN9" s="17">
        <v>0</v>
      </c>
      <c r="AO9" s="17">
        <v>0</v>
      </c>
      <c r="AP9" s="17"/>
      <c r="AQ9" s="17">
        <v>2.2813433680415902E-2</v>
      </c>
      <c r="AR9" s="17">
        <v>4.3030954233363498E-2</v>
      </c>
      <c r="AS9" s="17"/>
      <c r="AT9" s="17">
        <v>0</v>
      </c>
      <c r="AU9" s="17">
        <v>2.6105228633431302E-2</v>
      </c>
      <c r="AV9" s="17">
        <v>6.5780471947522595E-2</v>
      </c>
      <c r="AW9" s="17"/>
      <c r="AX9" s="17">
        <v>6.9615948877931799E-3</v>
      </c>
      <c r="AY9" s="17">
        <v>3.99621059022819E-2</v>
      </c>
      <c r="AZ9" s="17"/>
      <c r="BA9" s="17">
        <v>0.106231857301958</v>
      </c>
      <c r="BB9" s="17">
        <v>1.8198493933339301E-2</v>
      </c>
      <c r="BC9" s="17">
        <v>1.8500474062049199E-2</v>
      </c>
      <c r="BD9" s="17">
        <v>0</v>
      </c>
      <c r="BE9" s="17">
        <v>7.3167770439726998E-2</v>
      </c>
      <c r="BF9" s="17"/>
      <c r="BG9" s="17">
        <v>3.9903379931560103E-2</v>
      </c>
      <c r="BH9" s="17">
        <v>5.4509870013849097E-2</v>
      </c>
    </row>
    <row r="10" spans="2:60" ht="43.5" x14ac:dyDescent="0.35">
      <c r="B10" s="18" t="s">
        <v>349</v>
      </c>
      <c r="C10" s="17">
        <v>0.106944999266421</v>
      </c>
      <c r="D10" s="17">
        <v>0.109668028880044</v>
      </c>
      <c r="E10" s="17">
        <v>0.105430136500814</v>
      </c>
      <c r="F10" s="17"/>
      <c r="G10" s="17">
        <v>9.5623404943682405E-2</v>
      </c>
      <c r="H10" s="17">
        <v>0.135999215136895</v>
      </c>
      <c r="I10" s="17">
        <v>0.10615023880706501</v>
      </c>
      <c r="J10" s="17">
        <v>0.110520785233054</v>
      </c>
      <c r="K10" s="17">
        <v>8.9727732094893306E-2</v>
      </c>
      <c r="L10" s="17">
        <v>9.5930905196276006E-2</v>
      </c>
      <c r="M10" s="17"/>
      <c r="N10" s="17">
        <v>0.13365690369264399</v>
      </c>
      <c r="O10" s="17">
        <v>0.111657597289892</v>
      </c>
      <c r="P10" s="17">
        <v>0.134778850081192</v>
      </c>
      <c r="Q10" s="17">
        <v>5.0510559514597701E-2</v>
      </c>
      <c r="R10" s="17">
        <v>5.6128487628895697E-2</v>
      </c>
      <c r="S10" s="17"/>
      <c r="T10" s="17">
        <v>9.60125931520249E-2</v>
      </c>
      <c r="U10" s="17">
        <v>0.111928068007264</v>
      </c>
      <c r="V10" s="17">
        <v>0.106895796857864</v>
      </c>
      <c r="W10" s="17">
        <v>0.108965804692896</v>
      </c>
      <c r="X10" s="17"/>
      <c r="Y10" s="17">
        <v>0.14360137514016599</v>
      </c>
      <c r="Z10" s="17">
        <v>0.10646615431670101</v>
      </c>
      <c r="AA10" s="17">
        <v>4.3756566926187401E-2</v>
      </c>
      <c r="AB10" s="17">
        <v>3.1373825293707899E-2</v>
      </c>
      <c r="AC10" s="17">
        <v>0</v>
      </c>
      <c r="AD10" s="17">
        <v>9.0460735390852504E-2</v>
      </c>
      <c r="AE10" s="17"/>
      <c r="AF10" s="17">
        <v>9.5605301259776398E-2</v>
      </c>
      <c r="AG10" s="17">
        <v>0.12436020308418801</v>
      </c>
      <c r="AH10" s="17"/>
      <c r="AI10" s="17">
        <v>0.227052056049559</v>
      </c>
      <c r="AJ10" s="17">
        <v>0.153429810674933</v>
      </c>
      <c r="AK10" s="17">
        <v>6.7937691856869403E-2</v>
      </c>
      <c r="AL10" s="17">
        <v>0.1095381759555</v>
      </c>
      <c r="AM10" s="17">
        <v>4.0201315562450497E-2</v>
      </c>
      <c r="AN10" s="17">
        <v>0.20687843785322599</v>
      </c>
      <c r="AO10" s="17">
        <v>0</v>
      </c>
      <c r="AP10" s="17"/>
      <c r="AQ10" s="17">
        <v>0.102034813314771</v>
      </c>
      <c r="AR10" s="17">
        <v>0.12995326354324799</v>
      </c>
      <c r="AS10" s="17"/>
      <c r="AT10" s="17">
        <v>4.6313899415854697E-2</v>
      </c>
      <c r="AU10" s="17">
        <v>0.131080564642169</v>
      </c>
      <c r="AV10" s="17">
        <v>0.129675810610554</v>
      </c>
      <c r="AW10" s="17"/>
      <c r="AX10" s="17">
        <v>0.11130963372710299</v>
      </c>
      <c r="AY10" s="17">
        <v>0.10558831509569</v>
      </c>
      <c r="AZ10" s="17"/>
      <c r="BA10" s="17">
        <v>0.17851804787584499</v>
      </c>
      <c r="BB10" s="17">
        <v>0.113644761225986</v>
      </c>
      <c r="BC10" s="17">
        <v>6.9117536155741496E-2</v>
      </c>
      <c r="BD10" s="17">
        <v>0.11298763384351</v>
      </c>
      <c r="BE10" s="17">
        <v>0.114476993050509</v>
      </c>
      <c r="BF10" s="17"/>
      <c r="BG10" s="17">
        <v>0.12963946183931099</v>
      </c>
      <c r="BH10" s="17">
        <v>0.11409720403117</v>
      </c>
    </row>
    <row r="11" spans="2:60" ht="29" x14ac:dyDescent="0.35">
      <c r="B11" s="18" t="s">
        <v>350</v>
      </c>
      <c r="C11" s="17">
        <v>0.36434617384411799</v>
      </c>
      <c r="D11" s="17">
        <v>0.41211413180255102</v>
      </c>
      <c r="E11" s="17">
        <v>0.31982982722773001</v>
      </c>
      <c r="F11" s="17"/>
      <c r="G11" s="17">
        <v>0.24614957203841401</v>
      </c>
      <c r="H11" s="17">
        <v>0.30757040685744502</v>
      </c>
      <c r="I11" s="17">
        <v>0.406222233572689</v>
      </c>
      <c r="J11" s="17">
        <v>0.36093585693319002</v>
      </c>
      <c r="K11" s="17">
        <v>0.39173342602279698</v>
      </c>
      <c r="L11" s="17">
        <v>0.45183679551900802</v>
      </c>
      <c r="M11" s="17"/>
      <c r="N11" s="17">
        <v>0.36611698098753598</v>
      </c>
      <c r="O11" s="17">
        <v>0.35105940120741003</v>
      </c>
      <c r="P11" s="17">
        <v>0.36839312270882901</v>
      </c>
      <c r="Q11" s="17">
        <v>0.41833270877558598</v>
      </c>
      <c r="R11" s="17">
        <v>0.36370216869176297</v>
      </c>
      <c r="S11" s="17"/>
      <c r="T11" s="17">
        <v>0.45085440954235301</v>
      </c>
      <c r="U11" s="17">
        <v>0.37216249513572602</v>
      </c>
      <c r="V11" s="17">
        <v>0.36339796514574801</v>
      </c>
      <c r="W11" s="17">
        <v>0.31695849521036201</v>
      </c>
      <c r="X11" s="17"/>
      <c r="Y11" s="17">
        <v>0.30778632186361699</v>
      </c>
      <c r="Z11" s="17">
        <v>0.37353112611969003</v>
      </c>
      <c r="AA11" s="17">
        <v>0.48879228274751502</v>
      </c>
      <c r="AB11" s="17">
        <v>0.43536741253751698</v>
      </c>
      <c r="AC11" s="17">
        <v>0</v>
      </c>
      <c r="AD11" s="17">
        <v>0.40364911006090298</v>
      </c>
      <c r="AE11" s="17"/>
      <c r="AF11" s="17">
        <v>0.39238130312529101</v>
      </c>
      <c r="AG11" s="17">
        <v>0.32104085150857198</v>
      </c>
      <c r="AH11" s="17"/>
      <c r="AI11" s="17">
        <v>0.36820446501809401</v>
      </c>
      <c r="AJ11" s="17">
        <v>0.33045135832017902</v>
      </c>
      <c r="AK11" s="17">
        <v>0.38031826340872499</v>
      </c>
      <c r="AL11" s="17">
        <v>0.38418043395608298</v>
      </c>
      <c r="AM11" s="17">
        <v>0.34968411934497001</v>
      </c>
      <c r="AN11" s="17">
        <v>0.32241313094136398</v>
      </c>
      <c r="AO11" s="17">
        <v>0.63184873108231399</v>
      </c>
      <c r="AP11" s="17"/>
      <c r="AQ11" s="17">
        <v>0.35004271287686101</v>
      </c>
      <c r="AR11" s="17">
        <v>0.384365234451719</v>
      </c>
      <c r="AS11" s="17"/>
      <c r="AT11" s="17">
        <v>0.33703523933406798</v>
      </c>
      <c r="AU11" s="17">
        <v>0.32603867127030201</v>
      </c>
      <c r="AV11" s="17">
        <v>0.455973754037723</v>
      </c>
      <c r="AW11" s="17"/>
      <c r="AX11" s="17">
        <v>0.42960265697126199</v>
      </c>
      <c r="AY11" s="17">
        <v>0.34406212978642797</v>
      </c>
      <c r="AZ11" s="17"/>
      <c r="BA11" s="17">
        <v>0.379031646342466</v>
      </c>
      <c r="BB11" s="17">
        <v>0.360636828357004</v>
      </c>
      <c r="BC11" s="17">
        <v>0.38050654341488399</v>
      </c>
      <c r="BD11" s="17">
        <v>0.40581683509149002</v>
      </c>
      <c r="BE11" s="17">
        <v>0.38130533512602599</v>
      </c>
      <c r="BF11" s="17"/>
      <c r="BG11" s="17">
        <v>0.36517212511331099</v>
      </c>
      <c r="BH11" s="17">
        <v>0.38755580747055801</v>
      </c>
    </row>
    <row r="12" spans="2:60" ht="29" x14ac:dyDescent="0.35">
      <c r="B12" s="18" t="s">
        <v>351</v>
      </c>
      <c r="C12" s="17">
        <v>0.38420260193356098</v>
      </c>
      <c r="D12" s="17">
        <v>0.334753029001019</v>
      </c>
      <c r="E12" s="17">
        <v>0.42745387611628699</v>
      </c>
      <c r="F12" s="17"/>
      <c r="G12" s="17">
        <v>0.48106136608421202</v>
      </c>
      <c r="H12" s="17">
        <v>0.42740212433839703</v>
      </c>
      <c r="I12" s="17">
        <v>0.32433645500368902</v>
      </c>
      <c r="J12" s="17">
        <v>0.38040558269827801</v>
      </c>
      <c r="K12" s="17">
        <v>0.39990340205977798</v>
      </c>
      <c r="L12" s="17">
        <v>0.30405902427007497</v>
      </c>
      <c r="M12" s="17"/>
      <c r="N12" s="17">
        <v>0.36007024930464099</v>
      </c>
      <c r="O12" s="17">
        <v>0.38758569577863999</v>
      </c>
      <c r="P12" s="17">
        <v>0.38827177139718799</v>
      </c>
      <c r="Q12" s="17">
        <v>0.39311857642547698</v>
      </c>
      <c r="R12" s="17">
        <v>0.39982207344456699</v>
      </c>
      <c r="S12" s="17"/>
      <c r="T12" s="17">
        <v>0.28198505948806502</v>
      </c>
      <c r="U12" s="17">
        <v>0.463663177498781</v>
      </c>
      <c r="V12" s="17">
        <v>0.39878683523219999</v>
      </c>
      <c r="W12" s="17">
        <v>0.359862674039644</v>
      </c>
      <c r="X12" s="17"/>
      <c r="Y12" s="17">
        <v>0.36063678153529799</v>
      </c>
      <c r="Z12" s="17">
        <v>0.356362585119405</v>
      </c>
      <c r="AA12" s="17">
        <v>0.46745115032629803</v>
      </c>
      <c r="AB12" s="17">
        <v>0.48104904343207799</v>
      </c>
      <c r="AC12" s="17">
        <v>1</v>
      </c>
      <c r="AD12" s="17">
        <v>0.42680994365726299</v>
      </c>
      <c r="AE12" s="17"/>
      <c r="AF12" s="17">
        <v>0.36524149723176702</v>
      </c>
      <c r="AG12" s="17">
        <v>0.41633968664600801</v>
      </c>
      <c r="AH12" s="17"/>
      <c r="AI12" s="17">
        <v>0.14490653332877501</v>
      </c>
      <c r="AJ12" s="17">
        <v>0.42630735767452399</v>
      </c>
      <c r="AK12" s="17">
        <v>0.38640096399128798</v>
      </c>
      <c r="AL12" s="17">
        <v>0.36853545973618301</v>
      </c>
      <c r="AM12" s="17">
        <v>0.42470632387328999</v>
      </c>
      <c r="AN12" s="17">
        <v>0.42561117090216699</v>
      </c>
      <c r="AO12" s="17">
        <v>0.23131874214711101</v>
      </c>
      <c r="AP12" s="17"/>
      <c r="AQ12" s="17">
        <v>0.420522851405984</v>
      </c>
      <c r="AR12" s="17">
        <v>0.31502721774429698</v>
      </c>
      <c r="AS12" s="17"/>
      <c r="AT12" s="17">
        <v>0.51278218532479702</v>
      </c>
      <c r="AU12" s="17">
        <v>0.41357708457862802</v>
      </c>
      <c r="AV12" s="17">
        <v>0.24813074336079999</v>
      </c>
      <c r="AW12" s="17"/>
      <c r="AX12" s="17">
        <v>0.40898753255558501</v>
      </c>
      <c r="AY12" s="17">
        <v>0.37649856088488198</v>
      </c>
      <c r="AZ12" s="17"/>
      <c r="BA12" s="17">
        <v>0.27745815484242298</v>
      </c>
      <c r="BB12" s="17">
        <v>0.41345097356821098</v>
      </c>
      <c r="BC12" s="17">
        <v>0.48222770740946003</v>
      </c>
      <c r="BD12" s="17">
        <v>0.37029705820075698</v>
      </c>
      <c r="BE12" s="17">
        <v>0.22870554279685901</v>
      </c>
      <c r="BF12" s="17"/>
      <c r="BG12" s="17">
        <v>0.37992154206551598</v>
      </c>
      <c r="BH12" s="17">
        <v>0.26481160943901899</v>
      </c>
    </row>
    <row r="13" spans="2:60" ht="29" x14ac:dyDescent="0.35">
      <c r="B13" s="18" t="s">
        <v>352</v>
      </c>
      <c r="C13" s="17">
        <v>7.3304736061498094E-2</v>
      </c>
      <c r="D13" s="17">
        <v>7.3134356503582798E-2</v>
      </c>
      <c r="E13" s="17">
        <v>7.4348989797053802E-2</v>
      </c>
      <c r="F13" s="17"/>
      <c r="G13" s="17">
        <v>0.106996625658919</v>
      </c>
      <c r="H13" s="17">
        <v>8.9235801217433894E-2</v>
      </c>
      <c r="I13" s="17">
        <v>3.8972528168816203E-2</v>
      </c>
      <c r="J13" s="17">
        <v>3.8088132997094598E-2</v>
      </c>
      <c r="K13" s="17">
        <v>7.7571257464164003E-2</v>
      </c>
      <c r="L13" s="17">
        <v>8.2679935041314004E-2</v>
      </c>
      <c r="M13" s="17"/>
      <c r="N13" s="17">
        <v>2.1134982051290701E-2</v>
      </c>
      <c r="O13" s="17">
        <v>5.2480887675345103E-2</v>
      </c>
      <c r="P13" s="17">
        <v>8.5794852679580896E-2</v>
      </c>
      <c r="Q13" s="17">
        <v>6.7590678024164505E-2</v>
      </c>
      <c r="R13" s="17">
        <v>0.130844023252979</v>
      </c>
      <c r="S13" s="17"/>
      <c r="T13" s="17">
        <v>9.3958689733422598E-2</v>
      </c>
      <c r="U13" s="17">
        <v>3.9239939544588799E-2</v>
      </c>
      <c r="V13" s="17">
        <v>4.18789791318641E-2</v>
      </c>
      <c r="W13" s="17">
        <v>0.129009538068522</v>
      </c>
      <c r="X13" s="17"/>
      <c r="Y13" s="17">
        <v>0.104806635792972</v>
      </c>
      <c r="Z13" s="17">
        <v>7.9829924329023597E-2</v>
      </c>
      <c r="AA13" s="17">
        <v>0</v>
      </c>
      <c r="AB13" s="17">
        <v>5.2209718736697101E-2</v>
      </c>
      <c r="AC13" s="17">
        <v>0</v>
      </c>
      <c r="AD13" s="17">
        <v>0</v>
      </c>
      <c r="AE13" s="17"/>
      <c r="AF13" s="17">
        <v>7.7974071973186496E-2</v>
      </c>
      <c r="AG13" s="17">
        <v>6.7857496125180106E-2</v>
      </c>
      <c r="AH13" s="17"/>
      <c r="AI13" s="17">
        <v>0</v>
      </c>
      <c r="AJ13" s="17">
        <v>1.5644067607478E-2</v>
      </c>
      <c r="AK13" s="17">
        <v>0.10971076370089899</v>
      </c>
      <c r="AL13" s="17">
        <v>9.1733288940510596E-2</v>
      </c>
      <c r="AM13" s="17">
        <v>0.12744931609187601</v>
      </c>
      <c r="AN13" s="17">
        <v>2.03071836998291E-2</v>
      </c>
      <c r="AO13" s="17">
        <v>6.52726054046016E-2</v>
      </c>
      <c r="AP13" s="17"/>
      <c r="AQ13" s="17">
        <v>6.9309001931412303E-2</v>
      </c>
      <c r="AR13" s="17">
        <v>0.106129923299598</v>
      </c>
      <c r="AS13" s="17"/>
      <c r="AT13" s="17">
        <v>8.3759334296869006E-2</v>
      </c>
      <c r="AU13" s="17">
        <v>6.1117526663394303E-2</v>
      </c>
      <c r="AV13" s="17">
        <v>7.6680031820086494E-2</v>
      </c>
      <c r="AW13" s="17"/>
      <c r="AX13" s="17">
        <v>4.3138581858256302E-2</v>
      </c>
      <c r="AY13" s="17">
        <v>8.2681453463161594E-2</v>
      </c>
      <c r="AZ13" s="17"/>
      <c r="BA13" s="17">
        <v>5.8760293637307802E-2</v>
      </c>
      <c r="BB13" s="17">
        <v>9.4068942915460196E-2</v>
      </c>
      <c r="BC13" s="17">
        <v>3.2008232365423099E-2</v>
      </c>
      <c r="BD13" s="17">
        <v>0.11089847286424299</v>
      </c>
      <c r="BE13" s="17">
        <v>0.12561018956230699</v>
      </c>
      <c r="BF13" s="17"/>
      <c r="BG13" s="17">
        <v>8.5363491050302401E-2</v>
      </c>
      <c r="BH13" s="17">
        <v>0.121858677884466</v>
      </c>
    </row>
    <row r="14" spans="2:60" x14ac:dyDescent="0.35">
      <c r="B14" s="32" t="s">
        <v>280</v>
      </c>
      <c r="C14" s="19">
        <v>3.90647242820766E-2</v>
      </c>
      <c r="D14" s="19">
        <v>3.97966355472327E-2</v>
      </c>
      <c r="E14" s="19">
        <v>3.8780031533146297E-2</v>
      </c>
      <c r="F14" s="19"/>
      <c r="G14" s="19">
        <v>3.3458808336379597E-2</v>
      </c>
      <c r="H14" s="19">
        <v>0</v>
      </c>
      <c r="I14" s="19">
        <v>8.3691320340101294E-2</v>
      </c>
      <c r="J14" s="19">
        <v>7.5124583029404099E-2</v>
      </c>
      <c r="K14" s="19">
        <v>1.21851185493131E-2</v>
      </c>
      <c r="L14" s="19">
        <v>4.9430967312444098E-2</v>
      </c>
      <c r="M14" s="19"/>
      <c r="N14" s="19">
        <v>4.94208877974276E-2</v>
      </c>
      <c r="O14" s="19">
        <v>6.9349952364795395E-2</v>
      </c>
      <c r="P14" s="19">
        <v>0</v>
      </c>
      <c r="Q14" s="19">
        <v>4.0877233117185302E-2</v>
      </c>
      <c r="R14" s="19">
        <v>2.5944811369455201E-2</v>
      </c>
      <c r="S14" s="19"/>
      <c r="T14" s="19">
        <v>5.02796649993121E-2</v>
      </c>
      <c r="U14" s="19">
        <v>1.30063198136412E-2</v>
      </c>
      <c r="V14" s="19">
        <v>4.82940586560641E-2</v>
      </c>
      <c r="W14" s="19">
        <v>3.9413702978889499E-2</v>
      </c>
      <c r="X14" s="19"/>
      <c r="Y14" s="19">
        <v>5.2539247606618801E-2</v>
      </c>
      <c r="Z14" s="19">
        <v>4.5475966836572797E-2</v>
      </c>
      <c r="AA14" s="19">
        <v>0</v>
      </c>
      <c r="AB14" s="19">
        <v>0</v>
      </c>
      <c r="AC14" s="19">
        <v>0</v>
      </c>
      <c r="AD14" s="19">
        <v>2.2151382688597201E-2</v>
      </c>
      <c r="AE14" s="19"/>
      <c r="AF14" s="19">
        <v>3.27444273670877E-2</v>
      </c>
      <c r="AG14" s="19">
        <v>4.3265320416205698E-2</v>
      </c>
      <c r="AH14" s="19"/>
      <c r="AI14" s="19">
        <v>0.205514372807549</v>
      </c>
      <c r="AJ14" s="19">
        <v>3.36227195931516E-2</v>
      </c>
      <c r="AK14" s="19">
        <v>2.44491088318377E-2</v>
      </c>
      <c r="AL14" s="19">
        <v>1.6326211694536401E-2</v>
      </c>
      <c r="AM14" s="19">
        <v>2.1247527962770001E-2</v>
      </c>
      <c r="AN14" s="19">
        <v>2.4790076603414299E-2</v>
      </c>
      <c r="AO14" s="19">
        <v>7.1559921365972806E-2</v>
      </c>
      <c r="AP14" s="19"/>
      <c r="AQ14" s="19">
        <v>3.52771867905552E-2</v>
      </c>
      <c r="AR14" s="19">
        <v>2.14934067277739E-2</v>
      </c>
      <c r="AS14" s="19"/>
      <c r="AT14" s="19">
        <v>2.0109341628411999E-2</v>
      </c>
      <c r="AU14" s="19">
        <v>4.2080924212076203E-2</v>
      </c>
      <c r="AV14" s="19">
        <v>2.3759188223313198E-2</v>
      </c>
      <c r="AW14" s="19"/>
      <c r="AX14" s="19">
        <v>0</v>
      </c>
      <c r="AY14" s="19">
        <v>5.1207434867557002E-2</v>
      </c>
      <c r="AZ14" s="19"/>
      <c r="BA14" s="19">
        <v>0</v>
      </c>
      <c r="BB14" s="19">
        <v>0</v>
      </c>
      <c r="BC14" s="19">
        <v>1.7639506592442501E-2</v>
      </c>
      <c r="BD14" s="19">
        <v>0</v>
      </c>
      <c r="BE14" s="19">
        <v>7.6734169024571794E-2</v>
      </c>
      <c r="BF14" s="19"/>
      <c r="BG14" s="19">
        <v>0</v>
      </c>
      <c r="BH14" s="19">
        <v>5.7166831160937799E-2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451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361</v>
      </c>
      <c r="D7" s="10">
        <v>161</v>
      </c>
      <c r="E7" s="10">
        <v>197</v>
      </c>
      <c r="F7" s="10"/>
      <c r="G7" s="10">
        <v>47</v>
      </c>
      <c r="H7" s="10">
        <v>64</v>
      </c>
      <c r="I7" s="10">
        <v>63</v>
      </c>
      <c r="J7" s="10">
        <v>47</v>
      </c>
      <c r="K7" s="10">
        <v>53</v>
      </c>
      <c r="L7" s="10">
        <v>87</v>
      </c>
      <c r="M7" s="10"/>
      <c r="N7" s="10">
        <v>73</v>
      </c>
      <c r="O7" s="10">
        <v>78</v>
      </c>
      <c r="P7" s="10">
        <v>122</v>
      </c>
      <c r="Q7" s="10">
        <v>48</v>
      </c>
      <c r="R7" s="10">
        <v>30</v>
      </c>
      <c r="S7" s="10"/>
      <c r="T7" s="10">
        <v>59</v>
      </c>
      <c r="U7" s="10">
        <v>69</v>
      </c>
      <c r="V7" s="10">
        <v>145</v>
      </c>
      <c r="W7" s="10">
        <v>88</v>
      </c>
      <c r="X7" s="10"/>
      <c r="Y7" s="10">
        <v>122</v>
      </c>
      <c r="Z7" s="10">
        <v>152</v>
      </c>
      <c r="AA7" s="10">
        <v>20</v>
      </c>
      <c r="AB7" s="10">
        <v>30</v>
      </c>
      <c r="AC7" s="10">
        <v>2</v>
      </c>
      <c r="AD7" s="10">
        <v>35</v>
      </c>
      <c r="AE7" s="10"/>
      <c r="AF7" s="10">
        <v>222</v>
      </c>
      <c r="AG7" s="10">
        <v>138</v>
      </c>
      <c r="AH7" s="10"/>
      <c r="AI7" s="10">
        <v>26</v>
      </c>
      <c r="AJ7" s="10">
        <v>85</v>
      </c>
      <c r="AK7" s="10">
        <v>77</v>
      </c>
      <c r="AL7" s="10">
        <v>41</v>
      </c>
      <c r="AM7" s="10">
        <v>90</v>
      </c>
      <c r="AN7" s="10">
        <v>31</v>
      </c>
      <c r="AO7" s="10">
        <v>11</v>
      </c>
      <c r="AP7" s="10"/>
      <c r="AQ7" s="10">
        <v>173</v>
      </c>
      <c r="AR7" s="10">
        <v>116</v>
      </c>
      <c r="AS7" s="10"/>
      <c r="AT7" s="10">
        <v>67</v>
      </c>
      <c r="AU7" s="10">
        <v>152</v>
      </c>
      <c r="AV7" s="10">
        <v>117</v>
      </c>
      <c r="AW7" s="10"/>
      <c r="AX7" s="10">
        <v>84</v>
      </c>
      <c r="AY7" s="10">
        <v>277</v>
      </c>
      <c r="AZ7" s="10"/>
      <c r="BA7" s="10">
        <v>48</v>
      </c>
      <c r="BB7" s="10">
        <v>108</v>
      </c>
      <c r="BC7" s="10">
        <v>122</v>
      </c>
      <c r="BD7" s="10">
        <v>18</v>
      </c>
      <c r="BE7" s="10">
        <v>43</v>
      </c>
      <c r="BF7" s="10"/>
      <c r="BG7" s="10">
        <v>156</v>
      </c>
      <c r="BH7" s="10">
        <v>61</v>
      </c>
    </row>
    <row r="8" spans="2:60" ht="30" customHeight="1" x14ac:dyDescent="0.35">
      <c r="B8" s="11" t="s">
        <v>19</v>
      </c>
      <c r="C8" s="11">
        <v>368</v>
      </c>
      <c r="D8" s="11">
        <v>164</v>
      </c>
      <c r="E8" s="11">
        <v>201</v>
      </c>
      <c r="F8" s="11"/>
      <c r="G8" s="11">
        <v>49</v>
      </c>
      <c r="H8" s="11">
        <v>74</v>
      </c>
      <c r="I8" s="11">
        <v>66</v>
      </c>
      <c r="J8" s="11">
        <v>45</v>
      </c>
      <c r="K8" s="11">
        <v>52</v>
      </c>
      <c r="L8" s="11">
        <v>82</v>
      </c>
      <c r="M8" s="11"/>
      <c r="N8" s="11">
        <v>74</v>
      </c>
      <c r="O8" s="11">
        <v>84</v>
      </c>
      <c r="P8" s="11">
        <v>123</v>
      </c>
      <c r="Q8" s="11">
        <v>47</v>
      </c>
      <c r="R8" s="11">
        <v>31</v>
      </c>
      <c r="S8" s="11"/>
      <c r="T8" s="11">
        <v>56</v>
      </c>
      <c r="U8" s="11">
        <v>68</v>
      </c>
      <c r="V8" s="11">
        <v>142</v>
      </c>
      <c r="W8" s="11">
        <v>103</v>
      </c>
      <c r="X8" s="11"/>
      <c r="Y8" s="11">
        <v>126</v>
      </c>
      <c r="Z8" s="11">
        <v>159</v>
      </c>
      <c r="AA8" s="11">
        <v>21</v>
      </c>
      <c r="AB8" s="11">
        <v>28</v>
      </c>
      <c r="AC8" s="11">
        <v>2</v>
      </c>
      <c r="AD8" s="11">
        <v>32</v>
      </c>
      <c r="AE8" s="11"/>
      <c r="AF8" s="11">
        <v>221</v>
      </c>
      <c r="AG8" s="11">
        <v>146</v>
      </c>
      <c r="AH8" s="11"/>
      <c r="AI8" s="11">
        <v>26</v>
      </c>
      <c r="AJ8" s="11">
        <v>89</v>
      </c>
      <c r="AK8" s="11">
        <v>79</v>
      </c>
      <c r="AL8" s="11">
        <v>41</v>
      </c>
      <c r="AM8" s="11">
        <v>92</v>
      </c>
      <c r="AN8" s="11">
        <v>32</v>
      </c>
      <c r="AO8" s="11">
        <v>10</v>
      </c>
      <c r="AP8" s="11"/>
      <c r="AQ8" s="11">
        <v>174</v>
      </c>
      <c r="AR8" s="11">
        <v>123</v>
      </c>
      <c r="AS8" s="11"/>
      <c r="AT8" s="11">
        <v>62</v>
      </c>
      <c r="AU8" s="11">
        <v>158</v>
      </c>
      <c r="AV8" s="11">
        <v>124</v>
      </c>
      <c r="AW8" s="11"/>
      <c r="AX8" s="11">
        <v>80</v>
      </c>
      <c r="AY8" s="11">
        <v>288</v>
      </c>
      <c r="AZ8" s="11"/>
      <c r="BA8" s="11">
        <v>51</v>
      </c>
      <c r="BB8" s="11">
        <v>111</v>
      </c>
      <c r="BC8" s="11">
        <v>124</v>
      </c>
      <c r="BD8" s="11">
        <v>17</v>
      </c>
      <c r="BE8" s="11">
        <v>43</v>
      </c>
      <c r="BF8" s="11"/>
      <c r="BG8" s="11">
        <v>162</v>
      </c>
      <c r="BH8" s="11">
        <v>60</v>
      </c>
    </row>
    <row r="9" spans="2:60" ht="29" x14ac:dyDescent="0.35">
      <c r="B9" s="18" t="s">
        <v>348</v>
      </c>
      <c r="C9" s="17">
        <v>0.109064113559299</v>
      </c>
      <c r="D9" s="17">
        <v>0.112237999840592</v>
      </c>
      <c r="E9" s="17">
        <v>0.10821689717159901</v>
      </c>
      <c r="F9" s="17"/>
      <c r="G9" s="17">
        <v>0.101569335000932</v>
      </c>
      <c r="H9" s="17">
        <v>0.122217196129958</v>
      </c>
      <c r="I9" s="17">
        <v>9.5699727658105097E-2</v>
      </c>
      <c r="J9" s="17">
        <v>0.106545332040053</v>
      </c>
      <c r="K9" s="17">
        <v>7.0494626753957595E-2</v>
      </c>
      <c r="L9" s="17">
        <v>0.138175296727018</v>
      </c>
      <c r="M9" s="17"/>
      <c r="N9" s="17">
        <v>0.19288061627376599</v>
      </c>
      <c r="O9" s="17">
        <v>9.2603736139871801E-2</v>
      </c>
      <c r="P9" s="17">
        <v>0.119080558727713</v>
      </c>
      <c r="Q9" s="17">
        <v>7.4242683210381993E-2</v>
      </c>
      <c r="R9" s="17">
        <v>0</v>
      </c>
      <c r="S9" s="17"/>
      <c r="T9" s="17">
        <v>5.01028908941719E-2</v>
      </c>
      <c r="U9" s="17">
        <v>8.4837728637845597E-2</v>
      </c>
      <c r="V9" s="17">
        <v>0.16156898637512901</v>
      </c>
      <c r="W9" s="17">
        <v>8.4546587859719205E-2</v>
      </c>
      <c r="X9" s="17"/>
      <c r="Y9" s="17">
        <v>0.14831537502052899</v>
      </c>
      <c r="Z9" s="17">
        <v>7.2813321496594599E-2</v>
      </c>
      <c r="AA9" s="17">
        <v>4.5122599261168198E-2</v>
      </c>
      <c r="AB9" s="17">
        <v>0.17812927802739101</v>
      </c>
      <c r="AC9" s="17">
        <v>0</v>
      </c>
      <c r="AD9" s="17">
        <v>0.122904470769403</v>
      </c>
      <c r="AE9" s="17"/>
      <c r="AF9" s="17">
        <v>8.4231778449124703E-2</v>
      </c>
      <c r="AG9" s="17">
        <v>0.14748016402414299</v>
      </c>
      <c r="AH9" s="17"/>
      <c r="AI9" s="17">
        <v>0.17861182404574799</v>
      </c>
      <c r="AJ9" s="17">
        <v>0.13534458625752299</v>
      </c>
      <c r="AK9" s="17">
        <v>1.5971943143325801E-2</v>
      </c>
      <c r="AL9" s="17">
        <v>0.11938094373915099</v>
      </c>
      <c r="AM9" s="17">
        <v>0.14807434716908799</v>
      </c>
      <c r="AN9" s="17">
        <v>0.11802043879403901</v>
      </c>
      <c r="AO9" s="17">
        <v>0</v>
      </c>
      <c r="AP9" s="17"/>
      <c r="AQ9" s="17">
        <v>0.114492299025543</v>
      </c>
      <c r="AR9" s="17">
        <v>0.118380595253795</v>
      </c>
      <c r="AS9" s="17"/>
      <c r="AT9" s="17">
        <v>5.9172894032600599E-2</v>
      </c>
      <c r="AU9" s="17">
        <v>0.132162508739184</v>
      </c>
      <c r="AV9" s="17">
        <v>0.12628084451244501</v>
      </c>
      <c r="AW9" s="17"/>
      <c r="AX9" s="17">
        <v>9.9014486576262606E-2</v>
      </c>
      <c r="AY9" s="17">
        <v>0.11183743920321999</v>
      </c>
      <c r="AZ9" s="17"/>
      <c r="BA9" s="17">
        <v>0.17680559505754101</v>
      </c>
      <c r="BB9" s="17">
        <v>7.7523806704895004E-2</v>
      </c>
      <c r="BC9" s="17">
        <v>0.102798566159884</v>
      </c>
      <c r="BD9" s="17">
        <v>0.13351523314820599</v>
      </c>
      <c r="BE9" s="17">
        <v>0.17258344627733099</v>
      </c>
      <c r="BF9" s="17"/>
      <c r="BG9" s="17">
        <v>0.10860519139998299</v>
      </c>
      <c r="BH9" s="17">
        <v>0.16172737977768001</v>
      </c>
    </row>
    <row r="10" spans="2:60" ht="43.5" x14ac:dyDescent="0.35">
      <c r="B10" s="18" t="s">
        <v>349</v>
      </c>
      <c r="C10" s="17">
        <v>0.18787707591389599</v>
      </c>
      <c r="D10" s="17">
        <v>0.18398235779706201</v>
      </c>
      <c r="E10" s="17">
        <v>0.191113202239129</v>
      </c>
      <c r="F10" s="17"/>
      <c r="G10" s="17">
        <v>0.210432425683448</v>
      </c>
      <c r="H10" s="17">
        <v>0.16654492694960299</v>
      </c>
      <c r="I10" s="17">
        <v>0.156848116215624</v>
      </c>
      <c r="J10" s="17">
        <v>0.21566581430102799</v>
      </c>
      <c r="K10" s="17">
        <v>0.16543123178529001</v>
      </c>
      <c r="L10" s="17">
        <v>0.21755367534591899</v>
      </c>
      <c r="M10" s="17"/>
      <c r="N10" s="17">
        <v>0.14958783976245699</v>
      </c>
      <c r="O10" s="17">
        <v>0.22976591140852101</v>
      </c>
      <c r="P10" s="17">
        <v>0.199033836561055</v>
      </c>
      <c r="Q10" s="17">
        <v>9.7559976132867099E-2</v>
      </c>
      <c r="R10" s="17">
        <v>0.243793387243811</v>
      </c>
      <c r="S10" s="17"/>
      <c r="T10" s="17">
        <v>0.26525726055829901</v>
      </c>
      <c r="U10" s="17">
        <v>0.20639066531068301</v>
      </c>
      <c r="V10" s="17">
        <v>0.19306084815149199</v>
      </c>
      <c r="W10" s="17">
        <v>0.12685450439892099</v>
      </c>
      <c r="X10" s="17"/>
      <c r="Y10" s="17">
        <v>0.16414492531858199</v>
      </c>
      <c r="Z10" s="17">
        <v>0.20290766970430499</v>
      </c>
      <c r="AA10" s="17">
        <v>0.16889626184473999</v>
      </c>
      <c r="AB10" s="17">
        <v>0.19543270501846199</v>
      </c>
      <c r="AC10" s="17">
        <v>0.459120087493883</v>
      </c>
      <c r="AD10" s="17">
        <v>0.19667656855151</v>
      </c>
      <c r="AE10" s="17"/>
      <c r="AF10" s="17">
        <v>0.187832490818785</v>
      </c>
      <c r="AG10" s="17">
        <v>0.189424401124238</v>
      </c>
      <c r="AH10" s="17"/>
      <c r="AI10" s="17">
        <v>0.19747564505903201</v>
      </c>
      <c r="AJ10" s="17">
        <v>0.18128587474528199</v>
      </c>
      <c r="AK10" s="17">
        <v>0.240765082193269</v>
      </c>
      <c r="AL10" s="17">
        <v>0.21501783433253599</v>
      </c>
      <c r="AM10" s="17">
        <v>0.14317464403559499</v>
      </c>
      <c r="AN10" s="17">
        <v>0.16185403140400401</v>
      </c>
      <c r="AO10" s="17">
        <v>0.18523521542763399</v>
      </c>
      <c r="AP10" s="17"/>
      <c r="AQ10" s="17">
        <v>0.14634507187932499</v>
      </c>
      <c r="AR10" s="17">
        <v>0.24068121559167899</v>
      </c>
      <c r="AS10" s="17"/>
      <c r="AT10" s="17">
        <v>0.121632080383726</v>
      </c>
      <c r="AU10" s="17">
        <v>0.188555210512101</v>
      </c>
      <c r="AV10" s="17">
        <v>0.22452221679939699</v>
      </c>
      <c r="AW10" s="17"/>
      <c r="AX10" s="17">
        <v>0.21878037255965299</v>
      </c>
      <c r="AY10" s="17">
        <v>0.179348908130748</v>
      </c>
      <c r="AZ10" s="17"/>
      <c r="BA10" s="17">
        <v>0.21693736077662801</v>
      </c>
      <c r="BB10" s="17">
        <v>0.181791450576092</v>
      </c>
      <c r="BC10" s="17">
        <v>0.18601222754541299</v>
      </c>
      <c r="BD10" s="17">
        <v>0.111462026032777</v>
      </c>
      <c r="BE10" s="17">
        <v>0.19821595531685099</v>
      </c>
      <c r="BF10" s="17"/>
      <c r="BG10" s="17">
        <v>0.192794309947659</v>
      </c>
      <c r="BH10" s="17">
        <v>0.17410923658105601</v>
      </c>
    </row>
    <row r="11" spans="2:60" ht="29" x14ac:dyDescent="0.35">
      <c r="B11" s="18" t="s">
        <v>350</v>
      </c>
      <c r="C11" s="17">
        <v>0.39606532146766499</v>
      </c>
      <c r="D11" s="17">
        <v>0.38418191278901098</v>
      </c>
      <c r="E11" s="17">
        <v>0.40543000189434403</v>
      </c>
      <c r="F11" s="17"/>
      <c r="G11" s="17">
        <v>0.42602780210768199</v>
      </c>
      <c r="H11" s="17">
        <v>0.34643582316640598</v>
      </c>
      <c r="I11" s="17">
        <v>0.37310369228708501</v>
      </c>
      <c r="J11" s="17">
        <v>0.32963808731246202</v>
      </c>
      <c r="K11" s="17">
        <v>0.467482332542838</v>
      </c>
      <c r="L11" s="17">
        <v>0.43293966333823902</v>
      </c>
      <c r="M11" s="17"/>
      <c r="N11" s="17">
        <v>0.38531774331495999</v>
      </c>
      <c r="O11" s="17">
        <v>0.46296975169779397</v>
      </c>
      <c r="P11" s="17">
        <v>0.38445756031408901</v>
      </c>
      <c r="Q11" s="17">
        <v>0.36127871725459898</v>
      </c>
      <c r="R11" s="17">
        <v>0.30330923602229398</v>
      </c>
      <c r="S11" s="17"/>
      <c r="T11" s="17">
        <v>0.34068601476763199</v>
      </c>
      <c r="U11" s="17">
        <v>0.432367076659743</v>
      </c>
      <c r="V11" s="17">
        <v>0.39319186648247401</v>
      </c>
      <c r="W11" s="17">
        <v>0.40596936920346099</v>
      </c>
      <c r="X11" s="17"/>
      <c r="Y11" s="17">
        <v>0.34418474421366702</v>
      </c>
      <c r="Z11" s="17">
        <v>0.41708929888667401</v>
      </c>
      <c r="AA11" s="17">
        <v>0.48162346913088</v>
      </c>
      <c r="AB11" s="17">
        <v>0.36874204986561898</v>
      </c>
      <c r="AC11" s="17">
        <v>0.540879912506117</v>
      </c>
      <c r="AD11" s="17">
        <v>0.45442406043141198</v>
      </c>
      <c r="AE11" s="17"/>
      <c r="AF11" s="17">
        <v>0.42104769430190597</v>
      </c>
      <c r="AG11" s="17">
        <v>0.36140121768158701</v>
      </c>
      <c r="AH11" s="17"/>
      <c r="AI11" s="17">
        <v>0.32480022455060498</v>
      </c>
      <c r="AJ11" s="17">
        <v>0.448157648545568</v>
      </c>
      <c r="AK11" s="17">
        <v>0.42729069438971001</v>
      </c>
      <c r="AL11" s="17">
        <v>0.36009496369783001</v>
      </c>
      <c r="AM11" s="17">
        <v>0.38636314600434102</v>
      </c>
      <c r="AN11" s="17">
        <v>0.354380217062714</v>
      </c>
      <c r="AO11" s="17">
        <v>0.242146464914234</v>
      </c>
      <c r="AP11" s="17"/>
      <c r="AQ11" s="17">
        <v>0.39133676773980702</v>
      </c>
      <c r="AR11" s="17">
        <v>0.40986628760482502</v>
      </c>
      <c r="AS11" s="17"/>
      <c r="AT11" s="17">
        <v>0.44400070999789398</v>
      </c>
      <c r="AU11" s="17">
        <v>0.40588231672811598</v>
      </c>
      <c r="AV11" s="17">
        <v>0.326387386682781</v>
      </c>
      <c r="AW11" s="17"/>
      <c r="AX11" s="17">
        <v>0.33035750753570797</v>
      </c>
      <c r="AY11" s="17">
        <v>0.414198249753572</v>
      </c>
      <c r="AZ11" s="17"/>
      <c r="BA11" s="17">
        <v>0.35772992821449501</v>
      </c>
      <c r="BB11" s="17">
        <v>0.47416478912389298</v>
      </c>
      <c r="BC11" s="17">
        <v>0.34843635592467997</v>
      </c>
      <c r="BD11" s="17">
        <v>0.353502351584698</v>
      </c>
      <c r="BE11" s="17">
        <v>0.402130866979796</v>
      </c>
      <c r="BF11" s="17"/>
      <c r="BG11" s="17">
        <v>0.437713424136494</v>
      </c>
      <c r="BH11" s="17">
        <v>0.388618234723909</v>
      </c>
    </row>
    <row r="12" spans="2:60" ht="29" x14ac:dyDescent="0.35">
      <c r="B12" s="18" t="s">
        <v>351</v>
      </c>
      <c r="C12" s="17">
        <v>0.241901634949648</v>
      </c>
      <c r="D12" s="17">
        <v>0.245312789395984</v>
      </c>
      <c r="E12" s="17">
        <v>0.23661650264999001</v>
      </c>
      <c r="F12" s="17"/>
      <c r="G12" s="17">
        <v>0.21160641341025599</v>
      </c>
      <c r="H12" s="17">
        <v>0.278579837044584</v>
      </c>
      <c r="I12" s="17">
        <v>0.330122877478017</v>
      </c>
      <c r="J12" s="17">
        <v>0.30342490793141902</v>
      </c>
      <c r="K12" s="17">
        <v>0.223255490942012</v>
      </c>
      <c r="L12" s="17">
        <v>0.13394658898587899</v>
      </c>
      <c r="M12" s="17"/>
      <c r="N12" s="17">
        <v>0.19528252677910399</v>
      </c>
      <c r="O12" s="17">
        <v>0.16595205300260599</v>
      </c>
      <c r="P12" s="17">
        <v>0.25454113018847602</v>
      </c>
      <c r="Q12" s="17">
        <v>0.34415262353857801</v>
      </c>
      <c r="R12" s="17">
        <v>0.39750544982979802</v>
      </c>
      <c r="S12" s="17"/>
      <c r="T12" s="17">
        <v>0.31312986186783998</v>
      </c>
      <c r="U12" s="17">
        <v>0.19433595088744399</v>
      </c>
      <c r="V12" s="17">
        <v>0.19145114707695701</v>
      </c>
      <c r="W12" s="17">
        <v>0.30423887413562301</v>
      </c>
      <c r="X12" s="17"/>
      <c r="Y12" s="17">
        <v>0.23172623297446501</v>
      </c>
      <c r="Z12" s="17">
        <v>0.27160376053940499</v>
      </c>
      <c r="AA12" s="17">
        <v>0.30435766976321199</v>
      </c>
      <c r="AB12" s="17">
        <v>0.16202559105172101</v>
      </c>
      <c r="AC12" s="17">
        <v>0</v>
      </c>
      <c r="AD12" s="17">
        <v>0.17743086311198</v>
      </c>
      <c r="AE12" s="17"/>
      <c r="AF12" s="17">
        <v>0.245273343917742</v>
      </c>
      <c r="AG12" s="17">
        <v>0.23083070498452499</v>
      </c>
      <c r="AH12" s="17"/>
      <c r="AI12" s="17">
        <v>0.17390966028312899</v>
      </c>
      <c r="AJ12" s="17">
        <v>0.19218940295147499</v>
      </c>
      <c r="AK12" s="17">
        <v>0.24845003381688199</v>
      </c>
      <c r="AL12" s="17">
        <v>0.28283100025934499</v>
      </c>
      <c r="AM12" s="17">
        <v>0.25543610683051898</v>
      </c>
      <c r="AN12" s="17">
        <v>0.36574531273924199</v>
      </c>
      <c r="AO12" s="17">
        <v>0.11918738667898</v>
      </c>
      <c r="AP12" s="17"/>
      <c r="AQ12" s="17">
        <v>0.27659545669246299</v>
      </c>
      <c r="AR12" s="17">
        <v>0.193440497996196</v>
      </c>
      <c r="AS12" s="17"/>
      <c r="AT12" s="17">
        <v>0.34618814124797898</v>
      </c>
      <c r="AU12" s="17">
        <v>0.181559554130649</v>
      </c>
      <c r="AV12" s="17">
        <v>0.26077347506776799</v>
      </c>
      <c r="AW12" s="17"/>
      <c r="AX12" s="17">
        <v>0.28452247989812002</v>
      </c>
      <c r="AY12" s="17">
        <v>0.230139856879605</v>
      </c>
      <c r="AZ12" s="17"/>
      <c r="BA12" s="17">
        <v>0.16965026468685801</v>
      </c>
      <c r="BB12" s="17">
        <v>0.22161415471892201</v>
      </c>
      <c r="BC12" s="17">
        <v>0.318073519415288</v>
      </c>
      <c r="BD12" s="17">
        <v>0.35197998978144202</v>
      </c>
      <c r="BE12" s="17">
        <v>0.13701925383036101</v>
      </c>
      <c r="BF12" s="17"/>
      <c r="BG12" s="17">
        <v>0.205346219953253</v>
      </c>
      <c r="BH12" s="17">
        <v>0.19675139557398</v>
      </c>
    </row>
    <row r="13" spans="2:60" ht="29" x14ac:dyDescent="0.35">
      <c r="B13" s="18" t="s">
        <v>352</v>
      </c>
      <c r="C13" s="17">
        <v>3.4971234074994098E-2</v>
      </c>
      <c r="D13" s="17">
        <v>4.3444574994717503E-2</v>
      </c>
      <c r="E13" s="17">
        <v>2.8608657758598E-2</v>
      </c>
      <c r="F13" s="17"/>
      <c r="G13" s="17">
        <v>3.3379343935853997E-2</v>
      </c>
      <c r="H13" s="17">
        <v>7.3972750353216099E-2</v>
      </c>
      <c r="I13" s="17">
        <v>1.41164417295134E-2</v>
      </c>
      <c r="J13" s="17">
        <v>0</v>
      </c>
      <c r="K13" s="17">
        <v>5.7932501527512198E-2</v>
      </c>
      <c r="L13" s="17">
        <v>2.1937502654486001E-2</v>
      </c>
      <c r="M13" s="17"/>
      <c r="N13" s="17">
        <v>4.1761501496937199E-2</v>
      </c>
      <c r="O13" s="17">
        <v>9.5282159211773007E-3</v>
      </c>
      <c r="P13" s="17">
        <v>1.9446379927172699E-2</v>
      </c>
      <c r="Q13" s="17">
        <v>0.122765999863574</v>
      </c>
      <c r="R13" s="17">
        <v>2.6423361993993599E-2</v>
      </c>
      <c r="S13" s="17"/>
      <c r="T13" s="17">
        <v>1.02554014616647E-2</v>
      </c>
      <c r="U13" s="17">
        <v>5.7406790218299301E-2</v>
      </c>
      <c r="V13" s="17">
        <v>2.1123306040314802E-2</v>
      </c>
      <c r="W13" s="17">
        <v>5.2576691230599201E-2</v>
      </c>
      <c r="X13" s="17"/>
      <c r="Y13" s="17">
        <v>5.3458265437450199E-2</v>
      </c>
      <c r="Z13" s="17">
        <v>1.20009683633785E-2</v>
      </c>
      <c r="AA13" s="17">
        <v>0</v>
      </c>
      <c r="AB13" s="17">
        <v>9.5670376036806101E-2</v>
      </c>
      <c r="AC13" s="17">
        <v>0</v>
      </c>
      <c r="AD13" s="17">
        <v>4.8564037135695598E-2</v>
      </c>
      <c r="AE13" s="17"/>
      <c r="AF13" s="17">
        <v>1.92979512901441E-2</v>
      </c>
      <c r="AG13" s="17">
        <v>5.8951311662705903E-2</v>
      </c>
      <c r="AH13" s="17"/>
      <c r="AI13" s="17">
        <v>0</v>
      </c>
      <c r="AJ13" s="17">
        <v>0</v>
      </c>
      <c r="AK13" s="17">
        <v>5.6525417672854697E-2</v>
      </c>
      <c r="AL13" s="17">
        <v>2.2675257971137699E-2</v>
      </c>
      <c r="AM13" s="17">
        <v>5.77403896190158E-2</v>
      </c>
      <c r="AN13" s="17">
        <v>0</v>
      </c>
      <c r="AO13" s="17">
        <v>0.220353506988578</v>
      </c>
      <c r="AP13" s="17"/>
      <c r="AQ13" s="17">
        <v>3.7253683626284402E-2</v>
      </c>
      <c r="AR13" s="17">
        <v>2.3616356648824499E-2</v>
      </c>
      <c r="AS13" s="17"/>
      <c r="AT13" s="17">
        <v>2.90061743378002E-2</v>
      </c>
      <c r="AU13" s="17">
        <v>3.2847568263645002E-2</v>
      </c>
      <c r="AV13" s="17">
        <v>4.7583314678225602E-2</v>
      </c>
      <c r="AW13" s="17"/>
      <c r="AX13" s="17">
        <v>4.6318276414825998E-2</v>
      </c>
      <c r="AY13" s="17">
        <v>3.1839869741090203E-2</v>
      </c>
      <c r="AZ13" s="17"/>
      <c r="BA13" s="17">
        <v>7.8876851264477396E-2</v>
      </c>
      <c r="BB13" s="17">
        <v>3.7710546905332397E-2</v>
      </c>
      <c r="BC13" s="17">
        <v>2.7173527017246998E-2</v>
      </c>
      <c r="BD13" s="17">
        <v>0</v>
      </c>
      <c r="BE13" s="17">
        <v>2.9468856562359699E-2</v>
      </c>
      <c r="BF13" s="17"/>
      <c r="BG13" s="17">
        <v>5.05981647000169E-2</v>
      </c>
      <c r="BH13" s="17">
        <v>2.12802080195586E-2</v>
      </c>
    </row>
    <row r="14" spans="2:60" x14ac:dyDescent="0.35">
      <c r="B14" s="32" t="s">
        <v>280</v>
      </c>
      <c r="C14" s="19">
        <v>3.0120620034497399E-2</v>
      </c>
      <c r="D14" s="19">
        <v>3.0840365182633601E-2</v>
      </c>
      <c r="E14" s="19">
        <v>3.0014738286341099E-2</v>
      </c>
      <c r="F14" s="19"/>
      <c r="G14" s="19">
        <v>1.6984679861828E-2</v>
      </c>
      <c r="H14" s="19">
        <v>1.22494663562344E-2</v>
      </c>
      <c r="I14" s="19">
        <v>3.01091446316562E-2</v>
      </c>
      <c r="J14" s="19">
        <v>4.4725858415037401E-2</v>
      </c>
      <c r="K14" s="19">
        <v>1.54038164483915E-2</v>
      </c>
      <c r="L14" s="19">
        <v>5.5447272948458998E-2</v>
      </c>
      <c r="M14" s="19"/>
      <c r="N14" s="19">
        <v>3.5169772372775E-2</v>
      </c>
      <c r="O14" s="19">
        <v>3.9180331830028697E-2</v>
      </c>
      <c r="P14" s="19">
        <v>2.3440534281494001E-2</v>
      </c>
      <c r="Q14" s="19">
        <v>0</v>
      </c>
      <c r="R14" s="19">
        <v>2.8968564910104199E-2</v>
      </c>
      <c r="S14" s="19"/>
      <c r="T14" s="19">
        <v>2.0568570450392398E-2</v>
      </c>
      <c r="U14" s="19">
        <v>2.46617882859855E-2</v>
      </c>
      <c r="V14" s="19">
        <v>3.9603845873632401E-2</v>
      </c>
      <c r="W14" s="19">
        <v>2.5813973171676299E-2</v>
      </c>
      <c r="X14" s="19"/>
      <c r="Y14" s="19">
        <v>5.81704570353066E-2</v>
      </c>
      <c r="Z14" s="19">
        <v>2.3584981009642299E-2</v>
      </c>
      <c r="AA14" s="19">
        <v>0</v>
      </c>
      <c r="AB14" s="19">
        <v>0</v>
      </c>
      <c r="AC14" s="19">
        <v>0</v>
      </c>
      <c r="AD14" s="19">
        <v>0</v>
      </c>
      <c r="AE14" s="19"/>
      <c r="AF14" s="19">
        <v>4.2316741222298102E-2</v>
      </c>
      <c r="AG14" s="19">
        <v>1.1912200522801101E-2</v>
      </c>
      <c r="AH14" s="19"/>
      <c r="AI14" s="19">
        <v>0.12520264606148501</v>
      </c>
      <c r="AJ14" s="19">
        <v>4.3022487500152799E-2</v>
      </c>
      <c r="AK14" s="19">
        <v>1.0996828783958201E-2</v>
      </c>
      <c r="AL14" s="19">
        <v>0</v>
      </c>
      <c r="AM14" s="19">
        <v>9.2113663414407198E-3</v>
      </c>
      <c r="AN14" s="19">
        <v>0</v>
      </c>
      <c r="AO14" s="19">
        <v>0.23307742599057499</v>
      </c>
      <c r="AP14" s="19"/>
      <c r="AQ14" s="19">
        <v>3.3976721036577999E-2</v>
      </c>
      <c r="AR14" s="19">
        <v>1.40150469046813E-2</v>
      </c>
      <c r="AS14" s="19"/>
      <c r="AT14" s="19">
        <v>0</v>
      </c>
      <c r="AU14" s="19">
        <v>5.8992841626305297E-2</v>
      </c>
      <c r="AV14" s="19">
        <v>1.44527622593827E-2</v>
      </c>
      <c r="AW14" s="19"/>
      <c r="AX14" s="19">
        <v>2.10068770154303E-2</v>
      </c>
      <c r="AY14" s="19">
        <v>3.2635676291764698E-2</v>
      </c>
      <c r="AZ14" s="19"/>
      <c r="BA14" s="19">
        <v>0</v>
      </c>
      <c r="BB14" s="19">
        <v>7.1952519708653401E-3</v>
      </c>
      <c r="BC14" s="19">
        <v>1.7505803937488001E-2</v>
      </c>
      <c r="BD14" s="19">
        <v>4.9540399452877297E-2</v>
      </c>
      <c r="BE14" s="19">
        <v>6.05816210333011E-2</v>
      </c>
      <c r="BF14" s="19"/>
      <c r="BG14" s="19">
        <v>4.9426898625942999E-3</v>
      </c>
      <c r="BH14" s="19">
        <v>5.75135453238158E-2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358</v>
      </c>
      <c r="D7" s="10">
        <v>179</v>
      </c>
      <c r="E7" s="10">
        <v>178</v>
      </c>
      <c r="F7" s="10"/>
      <c r="G7" s="10">
        <v>57</v>
      </c>
      <c r="H7" s="10">
        <v>52</v>
      </c>
      <c r="I7" s="10">
        <v>54</v>
      </c>
      <c r="J7" s="10">
        <v>53</v>
      </c>
      <c r="K7" s="10">
        <v>62</v>
      </c>
      <c r="L7" s="10">
        <v>80</v>
      </c>
      <c r="M7" s="10"/>
      <c r="N7" s="10">
        <v>79</v>
      </c>
      <c r="O7" s="10">
        <v>80</v>
      </c>
      <c r="P7" s="10">
        <v>111</v>
      </c>
      <c r="Q7" s="10">
        <v>47</v>
      </c>
      <c r="R7" s="10">
        <v>32</v>
      </c>
      <c r="S7" s="10"/>
      <c r="T7" s="10">
        <v>59</v>
      </c>
      <c r="U7" s="10">
        <v>77</v>
      </c>
      <c r="V7" s="10">
        <v>147</v>
      </c>
      <c r="W7" s="10">
        <v>75</v>
      </c>
      <c r="X7" s="10"/>
      <c r="Y7" s="10">
        <v>109</v>
      </c>
      <c r="Z7" s="10">
        <v>147</v>
      </c>
      <c r="AA7" s="10">
        <v>13</v>
      </c>
      <c r="AB7" s="10">
        <v>28</v>
      </c>
      <c r="AC7" s="10">
        <v>3</v>
      </c>
      <c r="AD7" s="10">
        <v>58</v>
      </c>
      <c r="AE7" s="10"/>
      <c r="AF7" s="10">
        <v>213</v>
      </c>
      <c r="AG7" s="10">
        <v>142</v>
      </c>
      <c r="AH7" s="10"/>
      <c r="AI7" s="10">
        <v>30</v>
      </c>
      <c r="AJ7" s="10">
        <v>79</v>
      </c>
      <c r="AK7" s="10">
        <v>80</v>
      </c>
      <c r="AL7" s="10">
        <v>43</v>
      </c>
      <c r="AM7" s="10">
        <v>89</v>
      </c>
      <c r="AN7" s="10">
        <v>24</v>
      </c>
      <c r="AO7" s="10">
        <v>13</v>
      </c>
      <c r="AP7" s="10"/>
      <c r="AQ7" s="10">
        <v>167</v>
      </c>
      <c r="AR7" s="10">
        <v>128</v>
      </c>
      <c r="AS7" s="10"/>
      <c r="AT7" s="10">
        <v>83</v>
      </c>
      <c r="AU7" s="10">
        <v>140</v>
      </c>
      <c r="AV7" s="10">
        <v>117</v>
      </c>
      <c r="AW7" s="10"/>
      <c r="AX7" s="10">
        <v>89</v>
      </c>
      <c r="AY7" s="10">
        <v>269</v>
      </c>
      <c r="AZ7" s="10"/>
      <c r="BA7" s="10">
        <v>41</v>
      </c>
      <c r="BB7" s="10">
        <v>123</v>
      </c>
      <c r="BC7" s="10">
        <v>115</v>
      </c>
      <c r="BD7" s="10">
        <v>18</v>
      </c>
      <c r="BE7" s="10">
        <v>36</v>
      </c>
      <c r="BF7" s="10"/>
      <c r="BG7" s="10">
        <v>164</v>
      </c>
      <c r="BH7" s="10">
        <v>54</v>
      </c>
    </row>
    <row r="8" spans="2:60" ht="30" customHeight="1" x14ac:dyDescent="0.35">
      <c r="B8" s="11" t="s">
        <v>19</v>
      </c>
      <c r="C8" s="11">
        <v>356</v>
      </c>
      <c r="D8" s="11">
        <v>181</v>
      </c>
      <c r="E8" s="11">
        <v>174</v>
      </c>
      <c r="F8" s="11"/>
      <c r="G8" s="11">
        <v>60</v>
      </c>
      <c r="H8" s="11">
        <v>61</v>
      </c>
      <c r="I8" s="11">
        <v>53</v>
      </c>
      <c r="J8" s="11">
        <v>52</v>
      </c>
      <c r="K8" s="11">
        <v>58</v>
      </c>
      <c r="L8" s="11">
        <v>73</v>
      </c>
      <c r="M8" s="11"/>
      <c r="N8" s="11">
        <v>76</v>
      </c>
      <c r="O8" s="11">
        <v>80</v>
      </c>
      <c r="P8" s="11">
        <v>110</v>
      </c>
      <c r="Q8" s="11">
        <v>50</v>
      </c>
      <c r="R8" s="11">
        <v>31</v>
      </c>
      <c r="S8" s="11"/>
      <c r="T8" s="11">
        <v>53</v>
      </c>
      <c r="U8" s="11">
        <v>74</v>
      </c>
      <c r="V8" s="11">
        <v>145</v>
      </c>
      <c r="W8" s="11">
        <v>83</v>
      </c>
      <c r="X8" s="11"/>
      <c r="Y8" s="11">
        <v>111</v>
      </c>
      <c r="Z8" s="11">
        <v>145</v>
      </c>
      <c r="AA8" s="11">
        <v>12</v>
      </c>
      <c r="AB8" s="11">
        <v>28</v>
      </c>
      <c r="AC8" s="11">
        <v>3</v>
      </c>
      <c r="AD8" s="11">
        <v>58</v>
      </c>
      <c r="AE8" s="11"/>
      <c r="AF8" s="11">
        <v>210</v>
      </c>
      <c r="AG8" s="11">
        <v>144</v>
      </c>
      <c r="AH8" s="11"/>
      <c r="AI8" s="11">
        <v>27</v>
      </c>
      <c r="AJ8" s="11">
        <v>80</v>
      </c>
      <c r="AK8" s="11">
        <v>79</v>
      </c>
      <c r="AL8" s="11">
        <v>41</v>
      </c>
      <c r="AM8" s="11">
        <v>92</v>
      </c>
      <c r="AN8" s="11">
        <v>24</v>
      </c>
      <c r="AO8" s="11">
        <v>13</v>
      </c>
      <c r="AP8" s="11"/>
      <c r="AQ8" s="11">
        <v>161</v>
      </c>
      <c r="AR8" s="11">
        <v>134</v>
      </c>
      <c r="AS8" s="11"/>
      <c r="AT8" s="11">
        <v>79</v>
      </c>
      <c r="AU8" s="11">
        <v>140</v>
      </c>
      <c r="AV8" s="11">
        <v>121</v>
      </c>
      <c r="AW8" s="11"/>
      <c r="AX8" s="11">
        <v>83</v>
      </c>
      <c r="AY8" s="11">
        <v>273</v>
      </c>
      <c r="AZ8" s="11"/>
      <c r="BA8" s="11">
        <v>42</v>
      </c>
      <c r="BB8" s="11">
        <v>122</v>
      </c>
      <c r="BC8" s="11">
        <v>117</v>
      </c>
      <c r="BD8" s="11">
        <v>16</v>
      </c>
      <c r="BE8" s="11">
        <v>36</v>
      </c>
      <c r="BF8" s="11"/>
      <c r="BG8" s="11">
        <v>164</v>
      </c>
      <c r="BH8" s="11">
        <v>52</v>
      </c>
    </row>
    <row r="9" spans="2:60" ht="29" x14ac:dyDescent="0.35">
      <c r="B9" s="18" t="s">
        <v>348</v>
      </c>
      <c r="C9" s="17">
        <v>0.17721348406929299</v>
      </c>
      <c r="D9" s="17">
        <v>0.16321556222240499</v>
      </c>
      <c r="E9" s="17">
        <v>0.192663044924343</v>
      </c>
      <c r="F9" s="17"/>
      <c r="G9" s="17">
        <v>0.13474227480752299</v>
      </c>
      <c r="H9" s="17">
        <v>0.16929399801830899</v>
      </c>
      <c r="I9" s="17">
        <v>0.12372203260358899</v>
      </c>
      <c r="J9" s="17">
        <v>0.19716603410161301</v>
      </c>
      <c r="K9" s="17">
        <v>0.27461282327742798</v>
      </c>
      <c r="L9" s="17">
        <v>0.16561877988378099</v>
      </c>
      <c r="M9" s="17"/>
      <c r="N9" s="17">
        <v>0.26291587941582301</v>
      </c>
      <c r="O9" s="17">
        <v>0.23433574519223399</v>
      </c>
      <c r="P9" s="17">
        <v>0.15096955623175701</v>
      </c>
      <c r="Q9" s="17">
        <v>8.2741595268773505E-2</v>
      </c>
      <c r="R9" s="17">
        <v>0.11580504026739601</v>
      </c>
      <c r="S9" s="17"/>
      <c r="T9" s="17">
        <v>0.250349161157425</v>
      </c>
      <c r="U9" s="17">
        <v>0.131935251618091</v>
      </c>
      <c r="V9" s="17">
        <v>0.16822615063258101</v>
      </c>
      <c r="W9" s="17">
        <v>0.186523618972362</v>
      </c>
      <c r="X9" s="17"/>
      <c r="Y9" s="17">
        <v>0.23287331474070799</v>
      </c>
      <c r="Z9" s="17">
        <v>0.126474521590107</v>
      </c>
      <c r="AA9" s="17">
        <v>7.9568360485188297E-2</v>
      </c>
      <c r="AB9" s="17">
        <v>0.16669121973654999</v>
      </c>
      <c r="AC9" s="17">
        <v>0</v>
      </c>
      <c r="AD9" s="17">
        <v>0.231408563639694</v>
      </c>
      <c r="AE9" s="17"/>
      <c r="AF9" s="17">
        <v>0.17372237613493699</v>
      </c>
      <c r="AG9" s="17">
        <v>0.17453889810825701</v>
      </c>
      <c r="AH9" s="17"/>
      <c r="AI9" s="17">
        <v>0.361803587040323</v>
      </c>
      <c r="AJ9" s="17">
        <v>0.25694217159766097</v>
      </c>
      <c r="AK9" s="17">
        <v>0.132135770095587</v>
      </c>
      <c r="AL9" s="17">
        <v>0.15223112989690299</v>
      </c>
      <c r="AM9" s="17">
        <v>0.12122701906703</v>
      </c>
      <c r="AN9" s="17">
        <v>0.16751370957158401</v>
      </c>
      <c r="AO9" s="17">
        <v>6.8729954805376595E-2</v>
      </c>
      <c r="AP9" s="17"/>
      <c r="AQ9" s="17">
        <v>0.14491081273367801</v>
      </c>
      <c r="AR9" s="17">
        <v>0.20562240844015101</v>
      </c>
      <c r="AS9" s="17"/>
      <c r="AT9" s="17">
        <v>8.0350218602346701E-2</v>
      </c>
      <c r="AU9" s="17">
        <v>0.204496688597232</v>
      </c>
      <c r="AV9" s="17">
        <v>0.206321848239367</v>
      </c>
      <c r="AW9" s="17"/>
      <c r="AX9" s="17">
        <v>0.20427316718595401</v>
      </c>
      <c r="AY9" s="17">
        <v>0.16893867866354201</v>
      </c>
      <c r="AZ9" s="17"/>
      <c r="BA9" s="17">
        <v>0.28136791293795599</v>
      </c>
      <c r="BB9" s="17">
        <v>0.1103604317927</v>
      </c>
      <c r="BC9" s="17">
        <v>0.19509457224648499</v>
      </c>
      <c r="BD9" s="17">
        <v>9.4392836044883702E-2</v>
      </c>
      <c r="BE9" s="17">
        <v>0.30055295020557199</v>
      </c>
      <c r="BF9" s="17"/>
      <c r="BG9" s="17">
        <v>0.15434624673043401</v>
      </c>
      <c r="BH9" s="17">
        <v>0.238830850148183</v>
      </c>
    </row>
    <row r="10" spans="2:60" ht="43.5" x14ac:dyDescent="0.35">
      <c r="B10" s="18" t="s">
        <v>349</v>
      </c>
      <c r="C10" s="17">
        <v>0.28436092504531502</v>
      </c>
      <c r="D10" s="17">
        <v>0.31042465199432501</v>
      </c>
      <c r="E10" s="17">
        <v>0.25858052124194197</v>
      </c>
      <c r="F10" s="17"/>
      <c r="G10" s="17">
        <v>0.27293179086406799</v>
      </c>
      <c r="H10" s="17">
        <v>0.24052680643704</v>
      </c>
      <c r="I10" s="17">
        <v>0.23252002981133399</v>
      </c>
      <c r="J10" s="17">
        <v>0.29871507654042101</v>
      </c>
      <c r="K10" s="17">
        <v>0.38074702497741297</v>
      </c>
      <c r="L10" s="17">
        <v>0.28105242352969201</v>
      </c>
      <c r="M10" s="17"/>
      <c r="N10" s="17">
        <v>0.20487469328511199</v>
      </c>
      <c r="O10" s="17">
        <v>0.38497414449577799</v>
      </c>
      <c r="P10" s="17">
        <v>0.29394811066189802</v>
      </c>
      <c r="Q10" s="17">
        <v>0.23124975482409099</v>
      </c>
      <c r="R10" s="17">
        <v>0.284936524624123</v>
      </c>
      <c r="S10" s="17"/>
      <c r="T10" s="17">
        <v>0.16317909755365401</v>
      </c>
      <c r="U10" s="17">
        <v>0.32601873367953399</v>
      </c>
      <c r="V10" s="17">
        <v>0.30065823813558401</v>
      </c>
      <c r="W10" s="17">
        <v>0.29640712229646499</v>
      </c>
      <c r="X10" s="17"/>
      <c r="Y10" s="17">
        <v>0.246055428664475</v>
      </c>
      <c r="Z10" s="17">
        <v>0.28278898467086899</v>
      </c>
      <c r="AA10" s="17">
        <v>7.3959065557839695E-2</v>
      </c>
      <c r="AB10" s="17">
        <v>0.35414036106548802</v>
      </c>
      <c r="AC10" s="17">
        <v>0.37501204424415802</v>
      </c>
      <c r="AD10" s="17">
        <v>0.367459745656254</v>
      </c>
      <c r="AE10" s="17"/>
      <c r="AF10" s="17">
        <v>0.28376014992836002</v>
      </c>
      <c r="AG10" s="17">
        <v>0.28984840171804799</v>
      </c>
      <c r="AH10" s="17"/>
      <c r="AI10" s="17">
        <v>0.32219582369806898</v>
      </c>
      <c r="AJ10" s="17">
        <v>0.29459192127571998</v>
      </c>
      <c r="AK10" s="17">
        <v>0.25663375258916998</v>
      </c>
      <c r="AL10" s="17">
        <v>0.29074117691924001</v>
      </c>
      <c r="AM10" s="17">
        <v>0.25488249899283399</v>
      </c>
      <c r="AN10" s="17">
        <v>0.36066097760241</v>
      </c>
      <c r="AO10" s="17">
        <v>0.35968858857811398</v>
      </c>
      <c r="AP10" s="17"/>
      <c r="AQ10" s="17">
        <v>0.26364051581450698</v>
      </c>
      <c r="AR10" s="17">
        <v>0.32264022413883298</v>
      </c>
      <c r="AS10" s="17"/>
      <c r="AT10" s="17">
        <v>0.26469812882558902</v>
      </c>
      <c r="AU10" s="17">
        <v>0.26001761869878398</v>
      </c>
      <c r="AV10" s="17">
        <v>0.32280873558784601</v>
      </c>
      <c r="AW10" s="17"/>
      <c r="AX10" s="17">
        <v>0.25439398798672302</v>
      </c>
      <c r="AY10" s="17">
        <v>0.29352476379749798</v>
      </c>
      <c r="AZ10" s="17"/>
      <c r="BA10" s="17">
        <v>0.22724732563549199</v>
      </c>
      <c r="BB10" s="17">
        <v>0.35156247005430402</v>
      </c>
      <c r="BC10" s="17">
        <v>0.206830612634365</v>
      </c>
      <c r="BD10" s="17">
        <v>0.223202816857558</v>
      </c>
      <c r="BE10" s="17">
        <v>0.36294434144635102</v>
      </c>
      <c r="BF10" s="17"/>
      <c r="BG10" s="17">
        <v>0.31958665882228598</v>
      </c>
      <c r="BH10" s="17">
        <v>0.32110724605107599</v>
      </c>
    </row>
    <row r="11" spans="2:60" ht="29" x14ac:dyDescent="0.35">
      <c r="B11" s="18" t="s">
        <v>350</v>
      </c>
      <c r="C11" s="17">
        <v>0.38254493403052803</v>
      </c>
      <c r="D11" s="17">
        <v>0.38736744148755198</v>
      </c>
      <c r="E11" s="17">
        <v>0.37451765356979</v>
      </c>
      <c r="F11" s="17"/>
      <c r="G11" s="17">
        <v>0.42558198035534101</v>
      </c>
      <c r="H11" s="17">
        <v>0.42154359955378601</v>
      </c>
      <c r="I11" s="17">
        <v>0.36029228519937501</v>
      </c>
      <c r="J11" s="17">
        <v>0.31669752339817597</v>
      </c>
      <c r="K11" s="17">
        <v>0.30428913544577402</v>
      </c>
      <c r="L11" s="17">
        <v>0.43968376996729502</v>
      </c>
      <c r="M11" s="17"/>
      <c r="N11" s="17">
        <v>0.32578323065804998</v>
      </c>
      <c r="O11" s="17">
        <v>0.26058048554570001</v>
      </c>
      <c r="P11" s="17">
        <v>0.45382649226704203</v>
      </c>
      <c r="Q11" s="17">
        <v>0.52873821930327203</v>
      </c>
      <c r="R11" s="17">
        <v>0.38999737444743798</v>
      </c>
      <c r="S11" s="17"/>
      <c r="T11" s="17">
        <v>0.47152611601405398</v>
      </c>
      <c r="U11" s="17">
        <v>0.39347828228825998</v>
      </c>
      <c r="V11" s="17">
        <v>0.36032614129010299</v>
      </c>
      <c r="W11" s="17">
        <v>0.35440607008903202</v>
      </c>
      <c r="X11" s="17"/>
      <c r="Y11" s="17">
        <v>0.28599197569899099</v>
      </c>
      <c r="Z11" s="17">
        <v>0.45460458199767401</v>
      </c>
      <c r="AA11" s="17">
        <v>0.54580134931755697</v>
      </c>
      <c r="AB11" s="17">
        <v>0.45390508552584502</v>
      </c>
      <c r="AC11" s="17">
        <v>0.36126587243451003</v>
      </c>
      <c r="AD11" s="17">
        <v>0.31954026592888002</v>
      </c>
      <c r="AE11" s="17"/>
      <c r="AF11" s="17">
        <v>0.38579074355449</v>
      </c>
      <c r="AG11" s="17">
        <v>0.38403886277529697</v>
      </c>
      <c r="AH11" s="17"/>
      <c r="AI11" s="17">
        <v>0.16225583253248699</v>
      </c>
      <c r="AJ11" s="17">
        <v>0.280866640945093</v>
      </c>
      <c r="AK11" s="17">
        <v>0.49087562555751402</v>
      </c>
      <c r="AL11" s="17">
        <v>0.34468848148119502</v>
      </c>
      <c r="AM11" s="17">
        <v>0.47364321191157299</v>
      </c>
      <c r="AN11" s="17">
        <v>0.31755020643055298</v>
      </c>
      <c r="AO11" s="17">
        <v>0.40054753787033898</v>
      </c>
      <c r="AP11" s="17"/>
      <c r="AQ11" s="17">
        <v>0.42930326301893101</v>
      </c>
      <c r="AR11" s="17">
        <v>0.34663639645071498</v>
      </c>
      <c r="AS11" s="17"/>
      <c r="AT11" s="17">
        <v>0.48481856652536898</v>
      </c>
      <c r="AU11" s="17">
        <v>0.39498136233149</v>
      </c>
      <c r="AV11" s="17">
        <v>0.33488655019472402</v>
      </c>
      <c r="AW11" s="17"/>
      <c r="AX11" s="17">
        <v>0.40713500115900902</v>
      </c>
      <c r="AY11" s="17">
        <v>0.37502533302391999</v>
      </c>
      <c r="AZ11" s="17"/>
      <c r="BA11" s="17">
        <v>0.37569711296119102</v>
      </c>
      <c r="BB11" s="17">
        <v>0.394152268825677</v>
      </c>
      <c r="BC11" s="17">
        <v>0.44194429643435201</v>
      </c>
      <c r="BD11" s="17">
        <v>0.63278434322312904</v>
      </c>
      <c r="BE11" s="17">
        <v>0.173989689225866</v>
      </c>
      <c r="BF11" s="17"/>
      <c r="BG11" s="17">
        <v>0.38940531234713099</v>
      </c>
      <c r="BH11" s="17">
        <v>0.31134782785079201</v>
      </c>
    </row>
    <row r="12" spans="2:60" ht="29" x14ac:dyDescent="0.35">
      <c r="B12" s="18" t="s">
        <v>351</v>
      </c>
      <c r="C12" s="17">
        <v>0.110538116938714</v>
      </c>
      <c r="D12" s="17">
        <v>0.100939474433941</v>
      </c>
      <c r="E12" s="17">
        <v>0.12107879978529899</v>
      </c>
      <c r="F12" s="17"/>
      <c r="G12" s="17">
        <v>0.126835665943375</v>
      </c>
      <c r="H12" s="17">
        <v>0.114642536291755</v>
      </c>
      <c r="I12" s="17">
        <v>0.207823796384114</v>
      </c>
      <c r="J12" s="17">
        <v>0.116112248820848</v>
      </c>
      <c r="K12" s="17">
        <v>4.0351016299384798E-2</v>
      </c>
      <c r="L12" s="17">
        <v>7.5279244383093594E-2</v>
      </c>
      <c r="M12" s="17"/>
      <c r="N12" s="17">
        <v>0.12093536262148299</v>
      </c>
      <c r="O12" s="17">
        <v>0.112607072908862</v>
      </c>
      <c r="P12" s="17">
        <v>6.9676789876725195E-2</v>
      </c>
      <c r="Q12" s="17">
        <v>0.12290347201934</v>
      </c>
      <c r="R12" s="17">
        <v>0.18390159923234201</v>
      </c>
      <c r="S12" s="17"/>
      <c r="T12" s="17">
        <v>8.4714500935054199E-2</v>
      </c>
      <c r="U12" s="17">
        <v>0.12707593587529001</v>
      </c>
      <c r="V12" s="17">
        <v>0.124746596802652</v>
      </c>
      <c r="W12" s="17">
        <v>8.7426128155099994E-2</v>
      </c>
      <c r="X12" s="17"/>
      <c r="Y12" s="17">
        <v>0.15194777317261901</v>
      </c>
      <c r="Z12" s="17">
        <v>0.104786984744047</v>
      </c>
      <c r="AA12" s="17">
        <v>0.100703067981842</v>
      </c>
      <c r="AB12" s="17">
        <v>2.5263333672116899E-2</v>
      </c>
      <c r="AC12" s="17">
        <v>0.26372208332133301</v>
      </c>
      <c r="AD12" s="17">
        <v>8.1591424775171201E-2</v>
      </c>
      <c r="AE12" s="17"/>
      <c r="AF12" s="17">
        <v>0.110672551464834</v>
      </c>
      <c r="AG12" s="17">
        <v>0.11213677571389299</v>
      </c>
      <c r="AH12" s="17"/>
      <c r="AI12" s="17">
        <v>3.3376712182396899E-2</v>
      </c>
      <c r="AJ12" s="17">
        <v>0.12932693224469199</v>
      </c>
      <c r="AK12" s="17">
        <v>7.6778486582188707E-2</v>
      </c>
      <c r="AL12" s="17">
        <v>0.13303747746592801</v>
      </c>
      <c r="AM12" s="17">
        <v>0.14021962413879599</v>
      </c>
      <c r="AN12" s="17">
        <v>0.154275106395453</v>
      </c>
      <c r="AO12" s="17">
        <v>0</v>
      </c>
      <c r="AP12" s="17"/>
      <c r="AQ12" s="17">
        <v>0.12503148920235599</v>
      </c>
      <c r="AR12" s="17">
        <v>0.10023213686640001</v>
      </c>
      <c r="AS12" s="17"/>
      <c r="AT12" s="17">
        <v>0.149956883530937</v>
      </c>
      <c r="AU12" s="17">
        <v>7.9969735508469905E-2</v>
      </c>
      <c r="AV12" s="17">
        <v>0.116771097332504</v>
      </c>
      <c r="AW12" s="17"/>
      <c r="AX12" s="17">
        <v>0.116965160911356</v>
      </c>
      <c r="AY12" s="17">
        <v>0.108572737744192</v>
      </c>
      <c r="AZ12" s="17"/>
      <c r="BA12" s="17">
        <v>7.1441062583478293E-2</v>
      </c>
      <c r="BB12" s="17">
        <v>0.132304082305957</v>
      </c>
      <c r="BC12" s="17">
        <v>0.113126826455463</v>
      </c>
      <c r="BD12" s="17">
        <v>4.96200038744289E-2</v>
      </c>
      <c r="BE12" s="17">
        <v>0.10062836228987899</v>
      </c>
      <c r="BF12" s="17"/>
      <c r="BG12" s="17">
        <v>0.116649155959252</v>
      </c>
      <c r="BH12" s="17">
        <v>8.5357013538938306E-2</v>
      </c>
    </row>
    <row r="13" spans="2:60" ht="29" x14ac:dyDescent="0.35">
      <c r="B13" s="18" t="s">
        <v>352</v>
      </c>
      <c r="C13" s="17">
        <v>1.9715503188832199E-2</v>
      </c>
      <c r="D13" s="17">
        <v>2.5678285035595501E-2</v>
      </c>
      <c r="E13" s="17">
        <v>1.35971435640082E-2</v>
      </c>
      <c r="F13" s="17"/>
      <c r="G13" s="17">
        <v>1.3513320026681701E-2</v>
      </c>
      <c r="H13" s="17">
        <v>3.9079534012865097E-2</v>
      </c>
      <c r="I13" s="17">
        <v>2.9467282465258499E-2</v>
      </c>
      <c r="J13" s="17">
        <v>2.8812755247185601E-2</v>
      </c>
      <c r="K13" s="17">
        <v>0</v>
      </c>
      <c r="L13" s="17">
        <v>1.07851032389626E-2</v>
      </c>
      <c r="M13" s="17"/>
      <c r="N13" s="17">
        <v>3.1383007260620099E-2</v>
      </c>
      <c r="O13" s="17">
        <v>0</v>
      </c>
      <c r="P13" s="17">
        <v>1.9172518523489099E-2</v>
      </c>
      <c r="Q13" s="17">
        <v>3.4366958584523301E-2</v>
      </c>
      <c r="R13" s="17">
        <v>2.5359461428700499E-2</v>
      </c>
      <c r="S13" s="17"/>
      <c r="T13" s="17">
        <v>1.5077100494651699E-2</v>
      </c>
      <c r="U13" s="17">
        <v>8.4950017180524806E-3</v>
      </c>
      <c r="V13" s="17">
        <v>1.1925132359481699E-2</v>
      </c>
      <c r="W13" s="17">
        <v>4.6413547038247301E-2</v>
      </c>
      <c r="X13" s="17"/>
      <c r="Y13" s="17">
        <v>2.84452886636756E-2</v>
      </c>
      <c r="Z13" s="17">
        <v>1.02304661973794E-2</v>
      </c>
      <c r="AA13" s="17">
        <v>0.199968156657573</v>
      </c>
      <c r="AB13" s="17">
        <v>0</v>
      </c>
      <c r="AC13" s="17">
        <v>0</v>
      </c>
      <c r="AD13" s="17">
        <v>0</v>
      </c>
      <c r="AE13" s="17"/>
      <c r="AF13" s="17">
        <v>2.2875108714612399E-2</v>
      </c>
      <c r="AG13" s="17">
        <v>1.5446296172181601E-2</v>
      </c>
      <c r="AH13" s="17"/>
      <c r="AI13" s="17">
        <v>2.3128123165725101E-2</v>
      </c>
      <c r="AJ13" s="17">
        <v>0</v>
      </c>
      <c r="AK13" s="17">
        <v>1.8199350943300101E-2</v>
      </c>
      <c r="AL13" s="17">
        <v>7.9301734236735297E-2</v>
      </c>
      <c r="AM13" s="17">
        <v>1.0027645889767E-2</v>
      </c>
      <c r="AN13" s="17">
        <v>0</v>
      </c>
      <c r="AO13" s="17">
        <v>6.1142151801599397E-2</v>
      </c>
      <c r="AP13" s="17"/>
      <c r="AQ13" s="17">
        <v>1.06099038305417E-2</v>
      </c>
      <c r="AR13" s="17">
        <v>1.1070813368691E-2</v>
      </c>
      <c r="AS13" s="17"/>
      <c r="AT13" s="17">
        <v>2.01762025157581E-2</v>
      </c>
      <c r="AU13" s="17">
        <v>2.40055238004061E-2</v>
      </c>
      <c r="AV13" s="17">
        <v>1.1916378397052001E-2</v>
      </c>
      <c r="AW13" s="17"/>
      <c r="AX13" s="17">
        <v>1.72326827569582E-2</v>
      </c>
      <c r="AY13" s="17">
        <v>2.04747454845607E-2</v>
      </c>
      <c r="AZ13" s="17"/>
      <c r="BA13" s="17">
        <v>4.4246585881882003E-2</v>
      </c>
      <c r="BB13" s="17">
        <v>1.1620747021362E-2</v>
      </c>
      <c r="BC13" s="17">
        <v>1.9199999172755E-2</v>
      </c>
      <c r="BD13" s="17">
        <v>0</v>
      </c>
      <c r="BE13" s="17">
        <v>4.0869390272527499E-2</v>
      </c>
      <c r="BF13" s="17"/>
      <c r="BG13" s="17">
        <v>2.0012626140897102E-2</v>
      </c>
      <c r="BH13" s="17">
        <v>2.8633538512573199E-2</v>
      </c>
    </row>
    <row r="14" spans="2:60" x14ac:dyDescent="0.35">
      <c r="B14" s="32" t="s">
        <v>280</v>
      </c>
      <c r="C14" s="19">
        <v>2.5627036727317799E-2</v>
      </c>
      <c r="D14" s="19">
        <v>1.2374584826180699E-2</v>
      </c>
      <c r="E14" s="19">
        <v>3.9562836914618399E-2</v>
      </c>
      <c r="F14" s="19"/>
      <c r="G14" s="19">
        <v>2.63949680030112E-2</v>
      </c>
      <c r="H14" s="19">
        <v>1.49135256862457E-2</v>
      </c>
      <c r="I14" s="19">
        <v>4.61745735363304E-2</v>
      </c>
      <c r="J14" s="19">
        <v>4.24963618917562E-2</v>
      </c>
      <c r="K14" s="19">
        <v>0</v>
      </c>
      <c r="L14" s="19">
        <v>2.7580678997176099E-2</v>
      </c>
      <c r="M14" s="19"/>
      <c r="N14" s="19">
        <v>5.4107826758911501E-2</v>
      </c>
      <c r="O14" s="19">
        <v>7.50255185742688E-3</v>
      </c>
      <c r="P14" s="19">
        <v>1.24065324390897E-2</v>
      </c>
      <c r="Q14" s="19">
        <v>0</v>
      </c>
      <c r="R14" s="19">
        <v>0</v>
      </c>
      <c r="S14" s="19"/>
      <c r="T14" s="19">
        <v>1.5154023845161201E-2</v>
      </c>
      <c r="U14" s="19">
        <v>1.29967948207726E-2</v>
      </c>
      <c r="V14" s="19">
        <v>3.4117740779597901E-2</v>
      </c>
      <c r="W14" s="19">
        <v>2.8823513448794701E-2</v>
      </c>
      <c r="X14" s="19"/>
      <c r="Y14" s="19">
        <v>5.4686219059530999E-2</v>
      </c>
      <c r="Z14" s="19">
        <v>2.1114460799923601E-2</v>
      </c>
      <c r="AA14" s="19">
        <v>0</v>
      </c>
      <c r="AB14" s="19">
        <v>0</v>
      </c>
      <c r="AC14" s="19">
        <v>0</v>
      </c>
      <c r="AD14" s="19">
        <v>0</v>
      </c>
      <c r="AE14" s="19"/>
      <c r="AF14" s="19">
        <v>2.3179070202766602E-2</v>
      </c>
      <c r="AG14" s="19">
        <v>2.3990765512323198E-2</v>
      </c>
      <c r="AH14" s="19"/>
      <c r="AI14" s="19">
        <v>9.7239921380999503E-2</v>
      </c>
      <c r="AJ14" s="19">
        <v>3.8272333936834303E-2</v>
      </c>
      <c r="AK14" s="19">
        <v>2.5377014232240501E-2</v>
      </c>
      <c r="AL14" s="19">
        <v>0</v>
      </c>
      <c r="AM14" s="19">
        <v>0</v>
      </c>
      <c r="AN14" s="19">
        <v>0</v>
      </c>
      <c r="AO14" s="19">
        <v>0.10989176694457201</v>
      </c>
      <c r="AP14" s="19"/>
      <c r="AQ14" s="19">
        <v>2.6504015399986099E-2</v>
      </c>
      <c r="AR14" s="19">
        <v>1.37980207352094E-2</v>
      </c>
      <c r="AS14" s="19"/>
      <c r="AT14" s="19">
        <v>0</v>
      </c>
      <c r="AU14" s="19">
        <v>3.6529071063617698E-2</v>
      </c>
      <c r="AV14" s="19">
        <v>7.29539024850642E-3</v>
      </c>
      <c r="AW14" s="19"/>
      <c r="AX14" s="19">
        <v>0</v>
      </c>
      <c r="AY14" s="19">
        <v>3.3463741286286798E-2</v>
      </c>
      <c r="AZ14" s="19"/>
      <c r="BA14" s="19">
        <v>0</v>
      </c>
      <c r="BB14" s="19">
        <v>0</v>
      </c>
      <c r="BC14" s="19">
        <v>2.38036930565797E-2</v>
      </c>
      <c r="BD14" s="19">
        <v>0</v>
      </c>
      <c r="BE14" s="19">
        <v>2.10152665598041E-2</v>
      </c>
      <c r="BF14" s="19"/>
      <c r="BG14" s="19">
        <v>0</v>
      </c>
      <c r="BH14" s="19">
        <v>1.4723523898437899E-2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373</v>
      </c>
      <c r="D7" s="10">
        <v>175</v>
      </c>
      <c r="E7" s="10">
        <v>195</v>
      </c>
      <c r="F7" s="10"/>
      <c r="G7" s="10">
        <v>61</v>
      </c>
      <c r="H7" s="10">
        <v>54</v>
      </c>
      <c r="I7" s="10">
        <v>54</v>
      </c>
      <c r="J7" s="10">
        <v>66</v>
      </c>
      <c r="K7" s="10">
        <v>57</v>
      </c>
      <c r="L7" s="10">
        <v>81</v>
      </c>
      <c r="M7" s="10"/>
      <c r="N7" s="10">
        <v>85</v>
      </c>
      <c r="O7" s="10">
        <v>76</v>
      </c>
      <c r="P7" s="10">
        <v>121</v>
      </c>
      <c r="Q7" s="10">
        <v>47</v>
      </c>
      <c r="R7" s="10">
        <v>33</v>
      </c>
      <c r="S7" s="10"/>
      <c r="T7" s="10">
        <v>58</v>
      </c>
      <c r="U7" s="10">
        <v>76</v>
      </c>
      <c r="V7" s="10">
        <v>158</v>
      </c>
      <c r="W7" s="10">
        <v>81</v>
      </c>
      <c r="X7" s="10"/>
      <c r="Y7" s="10">
        <v>121</v>
      </c>
      <c r="Z7" s="10">
        <v>155</v>
      </c>
      <c r="AA7" s="10">
        <v>13</v>
      </c>
      <c r="AB7" s="10">
        <v>34</v>
      </c>
      <c r="AC7" s="10">
        <v>2</v>
      </c>
      <c r="AD7" s="10">
        <v>48</v>
      </c>
      <c r="AE7" s="10"/>
      <c r="AF7" s="10">
        <v>226</v>
      </c>
      <c r="AG7" s="10">
        <v>143</v>
      </c>
      <c r="AH7" s="10"/>
      <c r="AI7" s="10">
        <v>24</v>
      </c>
      <c r="AJ7" s="10">
        <v>95</v>
      </c>
      <c r="AK7" s="10">
        <v>82</v>
      </c>
      <c r="AL7" s="10">
        <v>40</v>
      </c>
      <c r="AM7" s="10">
        <v>100</v>
      </c>
      <c r="AN7" s="10">
        <v>19</v>
      </c>
      <c r="AO7" s="10">
        <v>13</v>
      </c>
      <c r="AP7" s="10"/>
      <c r="AQ7" s="10">
        <v>170</v>
      </c>
      <c r="AR7" s="10">
        <v>131</v>
      </c>
      <c r="AS7" s="10"/>
      <c r="AT7" s="10">
        <v>80</v>
      </c>
      <c r="AU7" s="10">
        <v>171</v>
      </c>
      <c r="AV7" s="10">
        <v>100</v>
      </c>
      <c r="AW7" s="10"/>
      <c r="AX7" s="10">
        <v>91</v>
      </c>
      <c r="AY7" s="10">
        <v>282</v>
      </c>
      <c r="AZ7" s="10"/>
      <c r="BA7" s="10">
        <v>40</v>
      </c>
      <c r="BB7" s="10">
        <v>124</v>
      </c>
      <c r="BC7" s="10">
        <v>131</v>
      </c>
      <c r="BD7" s="10">
        <v>10</v>
      </c>
      <c r="BE7" s="10">
        <v>45</v>
      </c>
      <c r="BF7" s="10"/>
      <c r="BG7" s="10">
        <v>164</v>
      </c>
      <c r="BH7" s="10">
        <v>55</v>
      </c>
    </row>
    <row r="8" spans="2:60" ht="30" customHeight="1" x14ac:dyDescent="0.35">
      <c r="B8" s="11" t="s">
        <v>19</v>
      </c>
      <c r="C8" s="11">
        <v>380</v>
      </c>
      <c r="D8" s="11">
        <v>180</v>
      </c>
      <c r="E8" s="11">
        <v>197</v>
      </c>
      <c r="F8" s="11"/>
      <c r="G8" s="11">
        <v>62</v>
      </c>
      <c r="H8" s="11">
        <v>66</v>
      </c>
      <c r="I8" s="11">
        <v>58</v>
      </c>
      <c r="J8" s="11">
        <v>63</v>
      </c>
      <c r="K8" s="11">
        <v>56</v>
      </c>
      <c r="L8" s="11">
        <v>75</v>
      </c>
      <c r="M8" s="11"/>
      <c r="N8" s="11">
        <v>86</v>
      </c>
      <c r="O8" s="11">
        <v>79</v>
      </c>
      <c r="P8" s="11">
        <v>128</v>
      </c>
      <c r="Q8" s="11">
        <v>49</v>
      </c>
      <c r="R8" s="11">
        <v>29</v>
      </c>
      <c r="S8" s="11"/>
      <c r="T8" s="11">
        <v>54</v>
      </c>
      <c r="U8" s="11">
        <v>72</v>
      </c>
      <c r="V8" s="11">
        <v>159</v>
      </c>
      <c r="W8" s="11">
        <v>96</v>
      </c>
      <c r="X8" s="11"/>
      <c r="Y8" s="11">
        <v>124</v>
      </c>
      <c r="Z8" s="11">
        <v>154</v>
      </c>
      <c r="AA8" s="11">
        <v>12</v>
      </c>
      <c r="AB8" s="11">
        <v>35</v>
      </c>
      <c r="AC8" s="11">
        <v>2</v>
      </c>
      <c r="AD8" s="11">
        <v>54</v>
      </c>
      <c r="AE8" s="11"/>
      <c r="AF8" s="11">
        <v>226</v>
      </c>
      <c r="AG8" s="11">
        <v>150</v>
      </c>
      <c r="AH8" s="11"/>
      <c r="AI8" s="11">
        <v>23</v>
      </c>
      <c r="AJ8" s="11">
        <v>95</v>
      </c>
      <c r="AK8" s="11">
        <v>85</v>
      </c>
      <c r="AL8" s="11">
        <v>40</v>
      </c>
      <c r="AM8" s="11">
        <v>106</v>
      </c>
      <c r="AN8" s="11">
        <v>19</v>
      </c>
      <c r="AO8" s="11">
        <v>12</v>
      </c>
      <c r="AP8" s="11"/>
      <c r="AQ8" s="11">
        <v>166</v>
      </c>
      <c r="AR8" s="11">
        <v>144</v>
      </c>
      <c r="AS8" s="11"/>
      <c r="AT8" s="11">
        <v>75</v>
      </c>
      <c r="AU8" s="11">
        <v>173</v>
      </c>
      <c r="AV8" s="11">
        <v>110</v>
      </c>
      <c r="AW8" s="11"/>
      <c r="AX8" s="11">
        <v>86</v>
      </c>
      <c r="AY8" s="11">
        <v>294</v>
      </c>
      <c r="AZ8" s="11"/>
      <c r="BA8" s="11">
        <v>40</v>
      </c>
      <c r="BB8" s="11">
        <v>127</v>
      </c>
      <c r="BC8" s="11">
        <v>133</v>
      </c>
      <c r="BD8" s="11">
        <v>10</v>
      </c>
      <c r="BE8" s="11">
        <v>48</v>
      </c>
      <c r="BF8" s="11"/>
      <c r="BG8" s="11">
        <v>167</v>
      </c>
      <c r="BH8" s="11">
        <v>58</v>
      </c>
    </row>
    <row r="9" spans="2:60" ht="29" x14ac:dyDescent="0.35">
      <c r="B9" s="18" t="s">
        <v>348</v>
      </c>
      <c r="C9" s="17">
        <v>0.25012477142589101</v>
      </c>
      <c r="D9" s="17">
        <v>0.264215072164242</v>
      </c>
      <c r="E9" s="17">
        <v>0.23788547430734799</v>
      </c>
      <c r="F9" s="17"/>
      <c r="G9" s="17">
        <v>0.16685508304487501</v>
      </c>
      <c r="H9" s="17">
        <v>0.30432376948828399</v>
      </c>
      <c r="I9" s="17">
        <v>0.17937869777795201</v>
      </c>
      <c r="J9" s="17">
        <v>0.24675102777788699</v>
      </c>
      <c r="K9" s="17">
        <v>0.30262997815735898</v>
      </c>
      <c r="L9" s="17">
        <v>0.28866851607711902</v>
      </c>
      <c r="M9" s="17"/>
      <c r="N9" s="17">
        <v>0.37874867261650802</v>
      </c>
      <c r="O9" s="17">
        <v>0.22045677565885</v>
      </c>
      <c r="P9" s="17">
        <v>0.222496815918833</v>
      </c>
      <c r="Q9" s="17">
        <v>0.20423407685572001</v>
      </c>
      <c r="R9" s="17">
        <v>0.15515241581451</v>
      </c>
      <c r="S9" s="17"/>
      <c r="T9" s="17">
        <v>0.24715647770448701</v>
      </c>
      <c r="U9" s="17">
        <v>0.22188794806315101</v>
      </c>
      <c r="V9" s="17">
        <v>0.24319510222059501</v>
      </c>
      <c r="W9" s="17">
        <v>0.28419003821838401</v>
      </c>
      <c r="X9" s="17"/>
      <c r="Y9" s="17">
        <v>0.25363466294324</v>
      </c>
      <c r="Z9" s="17">
        <v>0.23878899893271999</v>
      </c>
      <c r="AA9" s="17">
        <v>8.2050334915608106E-2</v>
      </c>
      <c r="AB9" s="17">
        <v>0.37570677674087799</v>
      </c>
      <c r="AC9" s="17">
        <v>0</v>
      </c>
      <c r="AD9" s="17">
        <v>0.23913711286915501</v>
      </c>
      <c r="AE9" s="17"/>
      <c r="AF9" s="17">
        <v>0.26334897435103599</v>
      </c>
      <c r="AG9" s="17">
        <v>0.23139018278684401</v>
      </c>
      <c r="AH9" s="17"/>
      <c r="AI9" s="17">
        <v>0.36289917926131399</v>
      </c>
      <c r="AJ9" s="17">
        <v>0.29748589925588897</v>
      </c>
      <c r="AK9" s="17">
        <v>0.20343123599458701</v>
      </c>
      <c r="AL9" s="17">
        <v>0.243107447913022</v>
      </c>
      <c r="AM9" s="17">
        <v>0.209056938103554</v>
      </c>
      <c r="AN9" s="17">
        <v>0.30221529176958201</v>
      </c>
      <c r="AO9" s="17">
        <v>0.29310730709435601</v>
      </c>
      <c r="AP9" s="17"/>
      <c r="AQ9" s="17">
        <v>0.18630136579147899</v>
      </c>
      <c r="AR9" s="17">
        <v>0.30285959456423001</v>
      </c>
      <c r="AS9" s="17"/>
      <c r="AT9" s="17">
        <v>0.16474264430258001</v>
      </c>
      <c r="AU9" s="17">
        <v>0.25650424787411003</v>
      </c>
      <c r="AV9" s="17">
        <v>0.31090218752819998</v>
      </c>
      <c r="AW9" s="17"/>
      <c r="AX9" s="17">
        <v>0.26486878354535398</v>
      </c>
      <c r="AY9" s="17">
        <v>0.245810228161009</v>
      </c>
      <c r="AZ9" s="17"/>
      <c r="BA9" s="17">
        <v>0.26838303969687799</v>
      </c>
      <c r="BB9" s="17">
        <v>0.228417507423128</v>
      </c>
      <c r="BC9" s="17">
        <v>0.25283465278160999</v>
      </c>
      <c r="BD9" s="17">
        <v>0.137285136159881</v>
      </c>
      <c r="BE9" s="17">
        <v>0.36779382191895399</v>
      </c>
      <c r="BF9" s="17"/>
      <c r="BG9" s="17">
        <v>0.23797530843350001</v>
      </c>
      <c r="BH9" s="17">
        <v>0.32720282801179501</v>
      </c>
    </row>
    <row r="10" spans="2:60" ht="43.5" x14ac:dyDescent="0.35">
      <c r="B10" s="18" t="s">
        <v>349</v>
      </c>
      <c r="C10" s="17">
        <v>0.34774180019399098</v>
      </c>
      <c r="D10" s="17">
        <v>0.32766649384715801</v>
      </c>
      <c r="E10" s="17">
        <v>0.35957174653283203</v>
      </c>
      <c r="F10" s="17"/>
      <c r="G10" s="17">
        <v>0.32767816498555202</v>
      </c>
      <c r="H10" s="17">
        <v>0.29492391994807499</v>
      </c>
      <c r="I10" s="17">
        <v>0.33471048759302402</v>
      </c>
      <c r="J10" s="17">
        <v>0.34901289500466698</v>
      </c>
      <c r="K10" s="17">
        <v>0.375040456186083</v>
      </c>
      <c r="L10" s="17">
        <v>0.39955230059788699</v>
      </c>
      <c r="M10" s="17"/>
      <c r="N10" s="17">
        <v>0.22912386026943299</v>
      </c>
      <c r="O10" s="17">
        <v>0.441978457957514</v>
      </c>
      <c r="P10" s="17">
        <v>0.362240740380736</v>
      </c>
      <c r="Q10" s="17">
        <v>0.36726804608914598</v>
      </c>
      <c r="R10" s="17">
        <v>0.37391502653706199</v>
      </c>
      <c r="S10" s="17"/>
      <c r="T10" s="17">
        <v>0.384753699193008</v>
      </c>
      <c r="U10" s="17">
        <v>0.31251697859955102</v>
      </c>
      <c r="V10" s="17">
        <v>0.39343450304240501</v>
      </c>
      <c r="W10" s="17">
        <v>0.27805680320374299</v>
      </c>
      <c r="X10" s="17"/>
      <c r="Y10" s="17">
        <v>0.36059879117991001</v>
      </c>
      <c r="Z10" s="17">
        <v>0.37555871384405398</v>
      </c>
      <c r="AA10" s="17">
        <v>0.26697332888047398</v>
      </c>
      <c r="AB10" s="17">
        <v>0.23957081386816101</v>
      </c>
      <c r="AC10" s="17">
        <v>0.54690587636828003</v>
      </c>
      <c r="AD10" s="17">
        <v>0.32038719363277501</v>
      </c>
      <c r="AE10" s="17"/>
      <c r="AF10" s="17">
        <v>0.36282381800207603</v>
      </c>
      <c r="AG10" s="17">
        <v>0.32691530924519702</v>
      </c>
      <c r="AH10" s="17"/>
      <c r="AI10" s="17">
        <v>0.38222815832985901</v>
      </c>
      <c r="AJ10" s="17">
        <v>0.29011588915683001</v>
      </c>
      <c r="AK10" s="17">
        <v>0.36270828629155599</v>
      </c>
      <c r="AL10" s="17">
        <v>0.31677697236768199</v>
      </c>
      <c r="AM10" s="17">
        <v>0.34499136068275199</v>
      </c>
      <c r="AN10" s="17">
        <v>0.57037727296153695</v>
      </c>
      <c r="AO10" s="17">
        <v>0.41390731041855899</v>
      </c>
      <c r="AP10" s="17"/>
      <c r="AQ10" s="17">
        <v>0.37278450747870501</v>
      </c>
      <c r="AR10" s="17">
        <v>0.36090469782204199</v>
      </c>
      <c r="AS10" s="17"/>
      <c r="AT10" s="17">
        <v>0.34308894177114502</v>
      </c>
      <c r="AU10" s="17">
        <v>0.33396871810499701</v>
      </c>
      <c r="AV10" s="17">
        <v>0.37805984985061603</v>
      </c>
      <c r="AW10" s="17"/>
      <c r="AX10" s="17">
        <v>0.35541770401936801</v>
      </c>
      <c r="AY10" s="17">
        <v>0.34549559889658699</v>
      </c>
      <c r="AZ10" s="17"/>
      <c r="BA10" s="17">
        <v>0.35971340641170502</v>
      </c>
      <c r="BB10" s="17">
        <v>0.35257213029086598</v>
      </c>
      <c r="BC10" s="17">
        <v>0.337607936012081</v>
      </c>
      <c r="BD10" s="17">
        <v>0.28382187468550801</v>
      </c>
      <c r="BE10" s="17">
        <v>0.33315795603384502</v>
      </c>
      <c r="BF10" s="17"/>
      <c r="BG10" s="17">
        <v>0.35427997433146502</v>
      </c>
      <c r="BH10" s="17">
        <v>0.32447021148826</v>
      </c>
    </row>
    <row r="11" spans="2:60" ht="29" x14ac:dyDescent="0.35">
      <c r="B11" s="18" t="s">
        <v>350</v>
      </c>
      <c r="C11" s="17">
        <v>0.30690709685828699</v>
      </c>
      <c r="D11" s="17">
        <v>0.303750880705772</v>
      </c>
      <c r="E11" s="17">
        <v>0.31428703269034902</v>
      </c>
      <c r="F11" s="17"/>
      <c r="G11" s="17">
        <v>0.37777416488986998</v>
      </c>
      <c r="H11" s="17">
        <v>0.25765168925520199</v>
      </c>
      <c r="I11" s="17">
        <v>0.366673669122076</v>
      </c>
      <c r="J11" s="17">
        <v>0.31552220421646299</v>
      </c>
      <c r="K11" s="17">
        <v>0.285452676179899</v>
      </c>
      <c r="L11" s="17">
        <v>0.25495345283429899</v>
      </c>
      <c r="M11" s="17"/>
      <c r="N11" s="17">
        <v>0.30395318691054402</v>
      </c>
      <c r="O11" s="17">
        <v>0.20817580415706699</v>
      </c>
      <c r="P11" s="17">
        <v>0.31862141402734301</v>
      </c>
      <c r="Q11" s="17">
        <v>0.35639513407896101</v>
      </c>
      <c r="R11" s="17">
        <v>0.42662103032361698</v>
      </c>
      <c r="S11" s="17"/>
      <c r="T11" s="17">
        <v>0.30593428123674699</v>
      </c>
      <c r="U11" s="17">
        <v>0.36057363781867902</v>
      </c>
      <c r="V11" s="17">
        <v>0.28359759969858001</v>
      </c>
      <c r="W11" s="17">
        <v>0.30589873477023999</v>
      </c>
      <c r="X11" s="17"/>
      <c r="Y11" s="17">
        <v>0.26907696025198002</v>
      </c>
      <c r="Z11" s="17">
        <v>0.323553031530813</v>
      </c>
      <c r="AA11" s="17">
        <v>0.35391147563951503</v>
      </c>
      <c r="AB11" s="17">
        <v>0.34696954007216102</v>
      </c>
      <c r="AC11" s="17">
        <v>0</v>
      </c>
      <c r="AD11" s="17">
        <v>0.31915440592542599</v>
      </c>
      <c r="AE11" s="17"/>
      <c r="AF11" s="17">
        <v>0.27900953423900499</v>
      </c>
      <c r="AG11" s="17">
        <v>0.34887272165740801</v>
      </c>
      <c r="AH11" s="17"/>
      <c r="AI11" s="17">
        <v>0.16711240307672601</v>
      </c>
      <c r="AJ11" s="17">
        <v>0.28953479935402598</v>
      </c>
      <c r="AK11" s="17">
        <v>0.29683590753378097</v>
      </c>
      <c r="AL11" s="17">
        <v>0.33298099832775502</v>
      </c>
      <c r="AM11" s="17">
        <v>0.40092365075212499</v>
      </c>
      <c r="AN11" s="17">
        <v>8.1030820689705907E-2</v>
      </c>
      <c r="AO11" s="17">
        <v>0.215676256472359</v>
      </c>
      <c r="AP11" s="17"/>
      <c r="AQ11" s="17">
        <v>0.33662020990539099</v>
      </c>
      <c r="AR11" s="17">
        <v>0.26337677199066101</v>
      </c>
      <c r="AS11" s="17"/>
      <c r="AT11" s="17">
        <v>0.36469054069887602</v>
      </c>
      <c r="AU11" s="17">
        <v>0.33559022166856101</v>
      </c>
      <c r="AV11" s="17">
        <v>0.21809841959109599</v>
      </c>
      <c r="AW11" s="17"/>
      <c r="AX11" s="17">
        <v>0.28863220752832303</v>
      </c>
      <c r="AY11" s="17">
        <v>0.31225488143932201</v>
      </c>
      <c r="AZ11" s="17"/>
      <c r="BA11" s="17">
        <v>0.32959225697788003</v>
      </c>
      <c r="BB11" s="17">
        <v>0.33488317804614998</v>
      </c>
      <c r="BC11" s="17">
        <v>0.28906604057007401</v>
      </c>
      <c r="BD11" s="17">
        <v>0.40904741660990301</v>
      </c>
      <c r="BE11" s="17">
        <v>0.23912438733111399</v>
      </c>
      <c r="BF11" s="17"/>
      <c r="BG11" s="17">
        <v>0.33361784845199499</v>
      </c>
      <c r="BH11" s="17">
        <v>0.26904666389708398</v>
      </c>
    </row>
    <row r="12" spans="2:60" ht="29" x14ac:dyDescent="0.35">
      <c r="B12" s="18" t="s">
        <v>351</v>
      </c>
      <c r="C12" s="17">
        <v>6.6489954157403899E-2</v>
      </c>
      <c r="D12" s="17">
        <v>8.0206281182281194E-2</v>
      </c>
      <c r="E12" s="17">
        <v>5.4912496213963602E-2</v>
      </c>
      <c r="F12" s="17"/>
      <c r="G12" s="17">
        <v>0.10113580408496101</v>
      </c>
      <c r="H12" s="17">
        <v>6.0736946323612401E-2</v>
      </c>
      <c r="I12" s="17">
        <v>9.82955752487015E-2</v>
      </c>
      <c r="J12" s="17">
        <v>6.1758850072458002E-2</v>
      </c>
      <c r="K12" s="17">
        <v>3.68768894766595E-2</v>
      </c>
      <c r="L12" s="17">
        <v>4.4730888196667498E-2</v>
      </c>
      <c r="M12" s="17"/>
      <c r="N12" s="17">
        <v>6.1455444640688403E-2</v>
      </c>
      <c r="O12" s="17">
        <v>8.2822813536295906E-2</v>
      </c>
      <c r="P12" s="17">
        <v>7.1493465037798298E-2</v>
      </c>
      <c r="Q12" s="17">
        <v>7.2102742976173501E-2</v>
      </c>
      <c r="R12" s="17">
        <v>1.30496628689956E-2</v>
      </c>
      <c r="S12" s="17"/>
      <c r="T12" s="17">
        <v>4.7128502843309397E-2</v>
      </c>
      <c r="U12" s="17">
        <v>6.9715160492760997E-2</v>
      </c>
      <c r="V12" s="17">
        <v>6.1018192639141003E-2</v>
      </c>
      <c r="W12" s="17">
        <v>8.3915646715381501E-2</v>
      </c>
      <c r="X12" s="17"/>
      <c r="Y12" s="17">
        <v>7.8303885753920596E-2</v>
      </c>
      <c r="Z12" s="17">
        <v>3.35952220586377E-2</v>
      </c>
      <c r="AA12" s="17">
        <v>0.29706486056440301</v>
      </c>
      <c r="AB12" s="17">
        <v>1.11809769325659E-2</v>
      </c>
      <c r="AC12" s="17">
        <v>0.45309412363172002</v>
      </c>
      <c r="AD12" s="17">
        <v>0.105464010737849</v>
      </c>
      <c r="AE12" s="17"/>
      <c r="AF12" s="17">
        <v>7.3172875699753004E-2</v>
      </c>
      <c r="AG12" s="17">
        <v>5.8076501401246899E-2</v>
      </c>
      <c r="AH12" s="17"/>
      <c r="AI12" s="17">
        <v>0</v>
      </c>
      <c r="AJ12" s="17">
        <v>8.4607543097128493E-2</v>
      </c>
      <c r="AK12" s="17">
        <v>9.63540645399628E-2</v>
      </c>
      <c r="AL12" s="17">
        <v>0.107134581391541</v>
      </c>
      <c r="AM12" s="17">
        <v>3.64038827724633E-2</v>
      </c>
      <c r="AN12" s="17">
        <v>4.63766145791751E-2</v>
      </c>
      <c r="AO12" s="17">
        <v>0</v>
      </c>
      <c r="AP12" s="17"/>
      <c r="AQ12" s="17">
        <v>9.2452295977315899E-2</v>
      </c>
      <c r="AR12" s="17">
        <v>5.30494703073894E-2</v>
      </c>
      <c r="AS12" s="17"/>
      <c r="AT12" s="17">
        <v>0.116064316944807</v>
      </c>
      <c r="AU12" s="17">
        <v>3.9284427635889602E-2</v>
      </c>
      <c r="AV12" s="17">
        <v>6.3239529145181606E-2</v>
      </c>
      <c r="AW12" s="17"/>
      <c r="AX12" s="17">
        <v>6.1703149979338498E-2</v>
      </c>
      <c r="AY12" s="17">
        <v>6.7890717637482806E-2</v>
      </c>
      <c r="AZ12" s="17"/>
      <c r="BA12" s="17">
        <v>4.2311296913538E-2</v>
      </c>
      <c r="BB12" s="17">
        <v>6.1752141698592597E-2</v>
      </c>
      <c r="BC12" s="17">
        <v>0.10072739605756301</v>
      </c>
      <c r="BD12" s="17">
        <v>8.9372865360392198E-2</v>
      </c>
      <c r="BE12" s="17">
        <v>2.2032138337882801E-2</v>
      </c>
      <c r="BF12" s="17"/>
      <c r="BG12" s="17">
        <v>5.71028422808759E-2</v>
      </c>
      <c r="BH12" s="17">
        <v>3.3890377133844199E-2</v>
      </c>
    </row>
    <row r="13" spans="2:60" ht="29" x14ac:dyDescent="0.35">
      <c r="B13" s="18" t="s">
        <v>352</v>
      </c>
      <c r="C13" s="17">
        <v>1.1317044401434899E-2</v>
      </c>
      <c r="D13" s="17">
        <v>1.9133277175106399E-2</v>
      </c>
      <c r="E13" s="17">
        <v>4.3307276804508601E-3</v>
      </c>
      <c r="F13" s="17"/>
      <c r="G13" s="17">
        <v>1.3435974698355601E-2</v>
      </c>
      <c r="H13" s="17">
        <v>5.23259887510533E-2</v>
      </c>
      <c r="I13" s="17">
        <v>0</v>
      </c>
      <c r="J13" s="17">
        <v>0</v>
      </c>
      <c r="K13" s="17">
        <v>0</v>
      </c>
      <c r="L13" s="17">
        <v>0</v>
      </c>
      <c r="M13" s="17"/>
      <c r="N13" s="17">
        <v>2.6718835562827399E-2</v>
      </c>
      <c r="O13" s="17">
        <v>0</v>
      </c>
      <c r="P13" s="17">
        <v>1.5683001741671702E-2</v>
      </c>
      <c r="Q13" s="17">
        <v>0</v>
      </c>
      <c r="R13" s="17">
        <v>0</v>
      </c>
      <c r="S13" s="17"/>
      <c r="T13" s="17">
        <v>0</v>
      </c>
      <c r="U13" s="17">
        <v>1.1560901303030301E-2</v>
      </c>
      <c r="V13" s="17">
        <v>5.3841514792499897E-3</v>
      </c>
      <c r="W13" s="17">
        <v>2.72239984766676E-2</v>
      </c>
      <c r="X13" s="17"/>
      <c r="Y13" s="17">
        <v>1.82678892893294E-2</v>
      </c>
      <c r="Z13" s="17">
        <v>7.6720243184103002E-3</v>
      </c>
      <c r="AA13" s="17">
        <v>0</v>
      </c>
      <c r="AB13" s="17">
        <v>0</v>
      </c>
      <c r="AC13" s="17">
        <v>0</v>
      </c>
      <c r="AD13" s="17">
        <v>1.58572768347961E-2</v>
      </c>
      <c r="AE13" s="17"/>
      <c r="AF13" s="17">
        <v>0</v>
      </c>
      <c r="AG13" s="17">
        <v>2.8637743412856902E-2</v>
      </c>
      <c r="AH13" s="17"/>
      <c r="AI13" s="17">
        <v>0</v>
      </c>
      <c r="AJ13" s="17">
        <v>3.00389890199847E-2</v>
      </c>
      <c r="AK13" s="17">
        <v>1.7053518315970202E-2</v>
      </c>
      <c r="AL13" s="17">
        <v>0</v>
      </c>
      <c r="AM13" s="17">
        <v>0</v>
      </c>
      <c r="AN13" s="17">
        <v>0</v>
      </c>
      <c r="AO13" s="17">
        <v>0</v>
      </c>
      <c r="AP13" s="17"/>
      <c r="AQ13" s="17">
        <v>7.1210381751523203E-3</v>
      </c>
      <c r="AR13" s="17">
        <v>5.9351588023593997E-3</v>
      </c>
      <c r="AS13" s="17"/>
      <c r="AT13" s="17">
        <v>1.1413556282592101E-2</v>
      </c>
      <c r="AU13" s="17">
        <v>1.16048749433012E-2</v>
      </c>
      <c r="AV13" s="17">
        <v>1.31041769428537E-2</v>
      </c>
      <c r="AW13" s="17"/>
      <c r="AX13" s="17">
        <v>9.6197616240901694E-3</v>
      </c>
      <c r="AY13" s="17">
        <v>1.1813720605731199E-2</v>
      </c>
      <c r="AZ13" s="17"/>
      <c r="BA13" s="17">
        <v>0</v>
      </c>
      <c r="BB13" s="17">
        <v>6.7038372099245298E-3</v>
      </c>
      <c r="BC13" s="17">
        <v>1.9763974578670799E-2</v>
      </c>
      <c r="BD13" s="17">
        <v>8.0472707184315706E-2</v>
      </c>
      <c r="BE13" s="17">
        <v>0</v>
      </c>
      <c r="BF13" s="17"/>
      <c r="BG13" s="17">
        <v>5.1006071661081802E-3</v>
      </c>
      <c r="BH13" s="17">
        <v>1.4170690168374999E-2</v>
      </c>
    </row>
    <row r="14" spans="2:60" x14ac:dyDescent="0.35">
      <c r="B14" s="32" t="s">
        <v>280</v>
      </c>
      <c r="C14" s="19">
        <v>1.74193329629929E-2</v>
      </c>
      <c r="D14" s="19">
        <v>5.0279949254406998E-3</v>
      </c>
      <c r="E14" s="19">
        <v>2.9012522575056401E-2</v>
      </c>
      <c r="F14" s="19"/>
      <c r="G14" s="19">
        <v>1.31208082963868E-2</v>
      </c>
      <c r="H14" s="19">
        <v>3.0037686233773501E-2</v>
      </c>
      <c r="I14" s="19">
        <v>2.09415702582465E-2</v>
      </c>
      <c r="J14" s="19">
        <v>2.6955022928524901E-2</v>
      </c>
      <c r="K14" s="19">
        <v>0</v>
      </c>
      <c r="L14" s="19">
        <v>1.2094842294027399E-2</v>
      </c>
      <c r="M14" s="19"/>
      <c r="N14" s="19">
        <v>0</v>
      </c>
      <c r="O14" s="19">
        <v>4.6566148690273E-2</v>
      </c>
      <c r="P14" s="19">
        <v>9.4645628936187894E-3</v>
      </c>
      <c r="Q14" s="19">
        <v>0</v>
      </c>
      <c r="R14" s="19">
        <v>3.1261864455815302E-2</v>
      </c>
      <c r="S14" s="19"/>
      <c r="T14" s="19">
        <v>1.5027039022448899E-2</v>
      </c>
      <c r="U14" s="19">
        <v>2.3745373722827E-2</v>
      </c>
      <c r="V14" s="19">
        <v>1.33704509200288E-2</v>
      </c>
      <c r="W14" s="19">
        <v>2.07147786155846E-2</v>
      </c>
      <c r="X14" s="19"/>
      <c r="Y14" s="19">
        <v>2.0117810581620901E-2</v>
      </c>
      <c r="Z14" s="19">
        <v>2.0832009315365399E-2</v>
      </c>
      <c r="AA14" s="19">
        <v>0</v>
      </c>
      <c r="AB14" s="19">
        <v>2.6571892386233802E-2</v>
      </c>
      <c r="AC14" s="19">
        <v>0</v>
      </c>
      <c r="AD14" s="19">
        <v>0</v>
      </c>
      <c r="AE14" s="19"/>
      <c r="AF14" s="19">
        <v>2.1644797708129999E-2</v>
      </c>
      <c r="AG14" s="19">
        <v>6.1075414964482603E-3</v>
      </c>
      <c r="AH14" s="19"/>
      <c r="AI14" s="19">
        <v>8.7760259332100798E-2</v>
      </c>
      <c r="AJ14" s="19">
        <v>8.2168801161421404E-3</v>
      </c>
      <c r="AK14" s="19">
        <v>2.3616987324143902E-2</v>
      </c>
      <c r="AL14" s="19">
        <v>0</v>
      </c>
      <c r="AM14" s="19">
        <v>8.6241676891045393E-3</v>
      </c>
      <c r="AN14" s="19">
        <v>0</v>
      </c>
      <c r="AO14" s="19">
        <v>7.7309126014725602E-2</v>
      </c>
      <c r="AP14" s="19"/>
      <c r="AQ14" s="19">
        <v>4.7205826719574203E-3</v>
      </c>
      <c r="AR14" s="19">
        <v>1.3874306513318E-2</v>
      </c>
      <c r="AS14" s="19"/>
      <c r="AT14" s="19">
        <v>0</v>
      </c>
      <c r="AU14" s="19">
        <v>2.3047509773141898E-2</v>
      </c>
      <c r="AV14" s="19">
        <v>1.6595836942052099E-2</v>
      </c>
      <c r="AW14" s="19"/>
      <c r="AX14" s="19">
        <v>1.9758393303527001E-2</v>
      </c>
      <c r="AY14" s="19">
        <v>1.6734853259867601E-2</v>
      </c>
      <c r="AZ14" s="19"/>
      <c r="BA14" s="19">
        <v>0</v>
      </c>
      <c r="BB14" s="19">
        <v>1.56712053313392E-2</v>
      </c>
      <c r="BC14" s="19">
        <v>0</v>
      </c>
      <c r="BD14" s="19">
        <v>0</v>
      </c>
      <c r="BE14" s="19">
        <v>3.7891696378205102E-2</v>
      </c>
      <c r="BF14" s="19"/>
      <c r="BG14" s="19">
        <v>1.1923419336055299E-2</v>
      </c>
      <c r="BH14" s="19">
        <v>3.1219229300642502E-2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454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372</v>
      </c>
      <c r="D7" s="10">
        <v>167</v>
      </c>
      <c r="E7" s="10">
        <v>202</v>
      </c>
      <c r="F7" s="10"/>
      <c r="G7" s="10">
        <v>40</v>
      </c>
      <c r="H7" s="10">
        <v>75</v>
      </c>
      <c r="I7" s="10">
        <v>55</v>
      </c>
      <c r="J7" s="10">
        <v>66</v>
      </c>
      <c r="K7" s="10">
        <v>62</v>
      </c>
      <c r="L7" s="10">
        <v>74</v>
      </c>
      <c r="M7" s="10"/>
      <c r="N7" s="10">
        <v>87</v>
      </c>
      <c r="O7" s="10">
        <v>92</v>
      </c>
      <c r="P7" s="10">
        <v>116</v>
      </c>
      <c r="Q7" s="10">
        <v>37</v>
      </c>
      <c r="R7" s="10">
        <v>35</v>
      </c>
      <c r="S7" s="10"/>
      <c r="T7" s="10">
        <v>60</v>
      </c>
      <c r="U7" s="10">
        <v>85</v>
      </c>
      <c r="V7" s="10">
        <v>145</v>
      </c>
      <c r="W7" s="10">
        <v>82</v>
      </c>
      <c r="X7" s="10"/>
      <c r="Y7" s="10">
        <v>125</v>
      </c>
      <c r="Z7" s="10">
        <v>146</v>
      </c>
      <c r="AA7" s="10">
        <v>16</v>
      </c>
      <c r="AB7" s="10">
        <v>42</v>
      </c>
      <c r="AC7" s="10">
        <v>2</v>
      </c>
      <c r="AD7" s="10">
        <v>41</v>
      </c>
      <c r="AE7" s="10"/>
      <c r="AF7" s="10">
        <v>213</v>
      </c>
      <c r="AG7" s="10">
        <v>158</v>
      </c>
      <c r="AH7" s="10"/>
      <c r="AI7" s="10">
        <v>36</v>
      </c>
      <c r="AJ7" s="10">
        <v>78</v>
      </c>
      <c r="AK7" s="10">
        <v>78</v>
      </c>
      <c r="AL7" s="10">
        <v>41</v>
      </c>
      <c r="AM7" s="10">
        <v>94</v>
      </c>
      <c r="AN7" s="10">
        <v>34</v>
      </c>
      <c r="AO7" s="10">
        <v>11</v>
      </c>
      <c r="AP7" s="10"/>
      <c r="AQ7" s="10">
        <v>177</v>
      </c>
      <c r="AR7" s="10">
        <v>123</v>
      </c>
      <c r="AS7" s="10"/>
      <c r="AT7" s="10">
        <v>79</v>
      </c>
      <c r="AU7" s="10">
        <v>162</v>
      </c>
      <c r="AV7" s="10">
        <v>107</v>
      </c>
      <c r="AW7" s="10"/>
      <c r="AX7" s="10">
        <v>101</v>
      </c>
      <c r="AY7" s="10">
        <v>271</v>
      </c>
      <c r="AZ7" s="10"/>
      <c r="BA7" s="10">
        <v>35</v>
      </c>
      <c r="BB7" s="10">
        <v>116</v>
      </c>
      <c r="BC7" s="10">
        <v>132</v>
      </c>
      <c r="BD7" s="10">
        <v>16</v>
      </c>
      <c r="BE7" s="10">
        <v>38</v>
      </c>
      <c r="BF7" s="10"/>
      <c r="BG7" s="10">
        <v>151</v>
      </c>
      <c r="BH7" s="10">
        <v>54</v>
      </c>
    </row>
    <row r="8" spans="2:60" ht="30" customHeight="1" x14ac:dyDescent="0.35">
      <c r="B8" s="11" t="s">
        <v>19</v>
      </c>
      <c r="C8" s="11">
        <v>367</v>
      </c>
      <c r="D8" s="11">
        <v>173</v>
      </c>
      <c r="E8" s="11">
        <v>191</v>
      </c>
      <c r="F8" s="11"/>
      <c r="G8" s="11">
        <v>41</v>
      </c>
      <c r="H8" s="11">
        <v>83</v>
      </c>
      <c r="I8" s="11">
        <v>54</v>
      </c>
      <c r="J8" s="11">
        <v>63</v>
      </c>
      <c r="K8" s="11">
        <v>57</v>
      </c>
      <c r="L8" s="11">
        <v>69</v>
      </c>
      <c r="M8" s="11"/>
      <c r="N8" s="11">
        <v>84</v>
      </c>
      <c r="O8" s="11">
        <v>92</v>
      </c>
      <c r="P8" s="11">
        <v>115</v>
      </c>
      <c r="Q8" s="11">
        <v>39</v>
      </c>
      <c r="R8" s="11">
        <v>33</v>
      </c>
      <c r="S8" s="11"/>
      <c r="T8" s="11">
        <v>52</v>
      </c>
      <c r="U8" s="11">
        <v>79</v>
      </c>
      <c r="V8" s="11">
        <v>139</v>
      </c>
      <c r="W8" s="11">
        <v>96</v>
      </c>
      <c r="X8" s="11"/>
      <c r="Y8" s="11">
        <v>123</v>
      </c>
      <c r="Z8" s="11">
        <v>145</v>
      </c>
      <c r="AA8" s="11">
        <v>17</v>
      </c>
      <c r="AB8" s="11">
        <v>38</v>
      </c>
      <c r="AC8" s="11">
        <v>2</v>
      </c>
      <c r="AD8" s="11">
        <v>41</v>
      </c>
      <c r="AE8" s="11"/>
      <c r="AF8" s="11">
        <v>205</v>
      </c>
      <c r="AG8" s="11">
        <v>161</v>
      </c>
      <c r="AH8" s="11"/>
      <c r="AI8" s="11">
        <v>35</v>
      </c>
      <c r="AJ8" s="11">
        <v>79</v>
      </c>
      <c r="AK8" s="11">
        <v>77</v>
      </c>
      <c r="AL8" s="11">
        <v>39</v>
      </c>
      <c r="AM8" s="11">
        <v>92</v>
      </c>
      <c r="AN8" s="11">
        <v>35</v>
      </c>
      <c r="AO8" s="11">
        <v>10</v>
      </c>
      <c r="AP8" s="11"/>
      <c r="AQ8" s="11">
        <v>170</v>
      </c>
      <c r="AR8" s="11">
        <v>125</v>
      </c>
      <c r="AS8" s="11"/>
      <c r="AT8" s="11">
        <v>76</v>
      </c>
      <c r="AU8" s="11">
        <v>159</v>
      </c>
      <c r="AV8" s="11">
        <v>108</v>
      </c>
      <c r="AW8" s="11"/>
      <c r="AX8" s="11">
        <v>94</v>
      </c>
      <c r="AY8" s="11">
        <v>273</v>
      </c>
      <c r="AZ8" s="11"/>
      <c r="BA8" s="11">
        <v>36</v>
      </c>
      <c r="BB8" s="11">
        <v>114</v>
      </c>
      <c r="BC8" s="11">
        <v>130</v>
      </c>
      <c r="BD8" s="11">
        <v>16</v>
      </c>
      <c r="BE8" s="11">
        <v>37</v>
      </c>
      <c r="BF8" s="11"/>
      <c r="BG8" s="11">
        <v>150</v>
      </c>
      <c r="BH8" s="11">
        <v>53</v>
      </c>
    </row>
    <row r="9" spans="2:60" ht="29" x14ac:dyDescent="0.35">
      <c r="B9" s="18" t="s">
        <v>348</v>
      </c>
      <c r="C9" s="17">
        <v>0.58275410980882003</v>
      </c>
      <c r="D9" s="17">
        <v>0.55957849935652404</v>
      </c>
      <c r="E9" s="17">
        <v>0.61256762236156204</v>
      </c>
      <c r="F9" s="17"/>
      <c r="G9" s="17">
        <v>0.361976985456195</v>
      </c>
      <c r="H9" s="17">
        <v>0.43721766424244402</v>
      </c>
      <c r="I9" s="17">
        <v>0.50867530969121</v>
      </c>
      <c r="J9" s="17">
        <v>0.61880476947061602</v>
      </c>
      <c r="K9" s="17">
        <v>0.85578562231452404</v>
      </c>
      <c r="L9" s="17">
        <v>0.68714148782394002</v>
      </c>
      <c r="M9" s="17"/>
      <c r="N9" s="17">
        <v>0.49012062120947197</v>
      </c>
      <c r="O9" s="17">
        <v>0.64933411550818898</v>
      </c>
      <c r="P9" s="17">
        <v>0.60776136323936902</v>
      </c>
      <c r="Q9" s="17">
        <v>0.61030958397378099</v>
      </c>
      <c r="R9" s="17">
        <v>0.54217940232013295</v>
      </c>
      <c r="S9" s="17"/>
      <c r="T9" s="17">
        <v>0.65196026998421996</v>
      </c>
      <c r="U9" s="17">
        <v>0.66770123219788302</v>
      </c>
      <c r="V9" s="17">
        <v>0.57728837366721197</v>
      </c>
      <c r="W9" s="17">
        <v>0.483817075778116</v>
      </c>
      <c r="X9" s="17"/>
      <c r="Y9" s="17">
        <v>0.51208289214735603</v>
      </c>
      <c r="Z9" s="17">
        <v>0.59347899242448199</v>
      </c>
      <c r="AA9" s="17">
        <v>0.46175554824621701</v>
      </c>
      <c r="AB9" s="17">
        <v>0.68726857092118898</v>
      </c>
      <c r="AC9" s="17">
        <v>1</v>
      </c>
      <c r="AD9" s="17">
        <v>0.69049683118320904</v>
      </c>
      <c r="AE9" s="17"/>
      <c r="AF9" s="17">
        <v>0.61486373854960896</v>
      </c>
      <c r="AG9" s="17">
        <v>0.53986805406785898</v>
      </c>
      <c r="AH9" s="17"/>
      <c r="AI9" s="17">
        <v>0.61498361550966196</v>
      </c>
      <c r="AJ9" s="17">
        <v>0.65575806179082496</v>
      </c>
      <c r="AK9" s="17">
        <v>0.56686781872611103</v>
      </c>
      <c r="AL9" s="17">
        <v>0.52247330658149804</v>
      </c>
      <c r="AM9" s="17">
        <v>0.58581297949435696</v>
      </c>
      <c r="AN9" s="17">
        <v>0.486491803307878</v>
      </c>
      <c r="AO9" s="17">
        <v>0.55978759687072599</v>
      </c>
      <c r="AP9" s="17"/>
      <c r="AQ9" s="17">
        <v>0.56156099201644905</v>
      </c>
      <c r="AR9" s="17">
        <v>0.67682744277178897</v>
      </c>
      <c r="AS9" s="17"/>
      <c r="AT9" s="17">
        <v>0.53126857665090399</v>
      </c>
      <c r="AU9" s="17">
        <v>0.66776586398661797</v>
      </c>
      <c r="AV9" s="17">
        <v>0.53266287997733797</v>
      </c>
      <c r="AW9" s="17"/>
      <c r="AX9" s="17">
        <v>0.67837466457603102</v>
      </c>
      <c r="AY9" s="17">
        <v>0.55000945247907895</v>
      </c>
      <c r="AZ9" s="17"/>
      <c r="BA9" s="17">
        <v>0.80139430562358205</v>
      </c>
      <c r="BB9" s="17">
        <v>0.545671298181715</v>
      </c>
      <c r="BC9" s="17">
        <v>0.55459174032579495</v>
      </c>
      <c r="BD9" s="17">
        <v>0.58571996279759597</v>
      </c>
      <c r="BE9" s="17">
        <v>0.69576846317036101</v>
      </c>
      <c r="BF9" s="17"/>
      <c r="BG9" s="17">
        <v>0.606830617143158</v>
      </c>
      <c r="BH9" s="17">
        <v>0.66289163031898402</v>
      </c>
    </row>
    <row r="10" spans="2:60" ht="43.5" x14ac:dyDescent="0.35">
      <c r="B10" s="18" t="s">
        <v>349</v>
      </c>
      <c r="C10" s="17">
        <v>0.25295486214997798</v>
      </c>
      <c r="D10" s="17">
        <v>0.267348299298243</v>
      </c>
      <c r="E10" s="17">
        <v>0.235935741792896</v>
      </c>
      <c r="F10" s="17"/>
      <c r="G10" s="17">
        <v>0.32371856210268102</v>
      </c>
      <c r="H10" s="17">
        <v>0.34173608065133598</v>
      </c>
      <c r="I10" s="17">
        <v>0.229872276834932</v>
      </c>
      <c r="J10" s="17">
        <v>0.205853369800092</v>
      </c>
      <c r="K10" s="17">
        <v>0.12965945389570799</v>
      </c>
      <c r="L10" s="17">
        <v>0.26760998301522099</v>
      </c>
      <c r="M10" s="17"/>
      <c r="N10" s="17">
        <v>0.33070071926918998</v>
      </c>
      <c r="O10" s="17">
        <v>0.189797216251579</v>
      </c>
      <c r="P10" s="17">
        <v>0.26491131868800299</v>
      </c>
      <c r="Q10" s="17">
        <v>0.170833394391329</v>
      </c>
      <c r="R10" s="17">
        <v>0.26468020624344801</v>
      </c>
      <c r="S10" s="17"/>
      <c r="T10" s="17">
        <v>0.158327905108745</v>
      </c>
      <c r="U10" s="17">
        <v>0.19354729793588499</v>
      </c>
      <c r="V10" s="17">
        <v>0.27503429830738702</v>
      </c>
      <c r="W10" s="17">
        <v>0.32081588878898498</v>
      </c>
      <c r="X10" s="17"/>
      <c r="Y10" s="17">
        <v>0.23021519240545099</v>
      </c>
      <c r="Z10" s="17">
        <v>0.29278921126789098</v>
      </c>
      <c r="AA10" s="17">
        <v>0.265135925987115</v>
      </c>
      <c r="AB10" s="17">
        <v>0.21359348208444101</v>
      </c>
      <c r="AC10" s="17">
        <v>0</v>
      </c>
      <c r="AD10" s="17">
        <v>0.224037936218414</v>
      </c>
      <c r="AE10" s="17"/>
      <c r="AF10" s="17">
        <v>0.23172201494448399</v>
      </c>
      <c r="AG10" s="17">
        <v>0.28120299833072498</v>
      </c>
      <c r="AH10" s="17"/>
      <c r="AI10" s="17">
        <v>0.16844946135290401</v>
      </c>
      <c r="AJ10" s="17">
        <v>0.206405286556265</v>
      </c>
      <c r="AK10" s="17">
        <v>0.28591847941700299</v>
      </c>
      <c r="AL10" s="17">
        <v>0.24020573983143401</v>
      </c>
      <c r="AM10" s="17">
        <v>0.22574175174643901</v>
      </c>
      <c r="AN10" s="17">
        <v>0.40205082896282701</v>
      </c>
      <c r="AO10" s="17">
        <v>0.44021240312927401</v>
      </c>
      <c r="AP10" s="17"/>
      <c r="AQ10" s="17">
        <v>0.27097082218847401</v>
      </c>
      <c r="AR10" s="17">
        <v>0.198238890629786</v>
      </c>
      <c r="AS10" s="17"/>
      <c r="AT10" s="17">
        <v>0.31754330229064898</v>
      </c>
      <c r="AU10" s="17">
        <v>0.19175160277366801</v>
      </c>
      <c r="AV10" s="17">
        <v>0.29213440036815003</v>
      </c>
      <c r="AW10" s="17"/>
      <c r="AX10" s="17">
        <v>0.17610627413175001</v>
      </c>
      <c r="AY10" s="17">
        <v>0.279271177580875</v>
      </c>
      <c r="AZ10" s="17"/>
      <c r="BA10" s="17">
        <v>0.14022200043883701</v>
      </c>
      <c r="BB10" s="17">
        <v>0.31931411713840002</v>
      </c>
      <c r="BC10" s="17">
        <v>0.251842452112014</v>
      </c>
      <c r="BD10" s="17">
        <v>0.25249251236818299</v>
      </c>
      <c r="BE10" s="17">
        <v>0.224692137473084</v>
      </c>
      <c r="BF10" s="17"/>
      <c r="BG10" s="17">
        <v>0.27648202315405801</v>
      </c>
      <c r="BH10" s="17">
        <v>0.232997459903975</v>
      </c>
    </row>
    <row r="11" spans="2:60" ht="29" x14ac:dyDescent="0.35">
      <c r="B11" s="18" t="s">
        <v>350</v>
      </c>
      <c r="C11" s="17">
        <v>7.6710702595455205E-2</v>
      </c>
      <c r="D11" s="17">
        <v>7.3028159383004901E-2</v>
      </c>
      <c r="E11" s="17">
        <v>7.3853726987806498E-2</v>
      </c>
      <c r="F11" s="17"/>
      <c r="G11" s="17">
        <v>0.164723461679886</v>
      </c>
      <c r="H11" s="17">
        <v>9.8650304477264E-2</v>
      </c>
      <c r="I11" s="17">
        <v>0.14059531377433701</v>
      </c>
      <c r="J11" s="17">
        <v>7.6391206381577106E-2</v>
      </c>
      <c r="K11" s="17">
        <v>1.4554923789768401E-2</v>
      </c>
      <c r="L11" s="17">
        <v>0</v>
      </c>
      <c r="M11" s="17"/>
      <c r="N11" s="17">
        <v>8.3019002090476204E-2</v>
      </c>
      <c r="O11" s="17">
        <v>0.11487536391047699</v>
      </c>
      <c r="P11" s="17">
        <v>5.6982984106336301E-2</v>
      </c>
      <c r="Q11" s="17">
        <v>8.2479427222594506E-2</v>
      </c>
      <c r="R11" s="17">
        <v>2.53781109860753E-2</v>
      </c>
      <c r="S11" s="17"/>
      <c r="T11" s="17">
        <v>0.10275791533565801</v>
      </c>
      <c r="U11" s="17">
        <v>7.7619032185522199E-2</v>
      </c>
      <c r="V11" s="17">
        <v>6.4583289956954698E-2</v>
      </c>
      <c r="W11" s="17">
        <v>7.93847718280591E-2</v>
      </c>
      <c r="X11" s="17"/>
      <c r="Y11" s="17">
        <v>0.12638322477198</v>
      </c>
      <c r="Z11" s="17">
        <v>5.5686089895904199E-2</v>
      </c>
      <c r="AA11" s="17">
        <v>0.14873084400523401</v>
      </c>
      <c r="AB11" s="17">
        <v>2.39838033485862E-2</v>
      </c>
      <c r="AC11" s="17">
        <v>0</v>
      </c>
      <c r="AD11" s="17">
        <v>2.4573551375171001E-2</v>
      </c>
      <c r="AE11" s="17"/>
      <c r="AF11" s="17">
        <v>7.8098048632670197E-2</v>
      </c>
      <c r="AG11" s="17">
        <v>7.5314822273170004E-2</v>
      </c>
      <c r="AH11" s="17"/>
      <c r="AI11" s="17">
        <v>2.1634718912913499E-2</v>
      </c>
      <c r="AJ11" s="17">
        <v>7.2097294912439894E-2</v>
      </c>
      <c r="AK11" s="17">
        <v>8.8766532792115493E-2</v>
      </c>
      <c r="AL11" s="17">
        <v>0.16991892505558501</v>
      </c>
      <c r="AM11" s="17">
        <v>7.9316123978901407E-2</v>
      </c>
      <c r="AN11" s="17">
        <v>2.6599397087409299E-2</v>
      </c>
      <c r="AO11" s="17">
        <v>0</v>
      </c>
      <c r="AP11" s="17"/>
      <c r="AQ11" s="17">
        <v>8.2413268621550503E-2</v>
      </c>
      <c r="AR11" s="17">
        <v>5.34641421600821E-2</v>
      </c>
      <c r="AS11" s="17"/>
      <c r="AT11" s="17">
        <v>0.10886594363087</v>
      </c>
      <c r="AU11" s="17">
        <v>5.91253037652213E-2</v>
      </c>
      <c r="AV11" s="17">
        <v>7.4025433071238794E-2</v>
      </c>
      <c r="AW11" s="17"/>
      <c r="AX11" s="17">
        <v>7.1474185380107594E-2</v>
      </c>
      <c r="AY11" s="17">
        <v>7.8503914967369207E-2</v>
      </c>
      <c r="AZ11" s="17"/>
      <c r="BA11" s="17">
        <v>0</v>
      </c>
      <c r="BB11" s="17">
        <v>8.8699572860199E-2</v>
      </c>
      <c r="BC11" s="17">
        <v>0.12377314213983701</v>
      </c>
      <c r="BD11" s="17">
        <v>0</v>
      </c>
      <c r="BE11" s="17">
        <v>4.9504475526947402E-2</v>
      </c>
      <c r="BF11" s="17"/>
      <c r="BG11" s="17">
        <v>6.7485973338717004E-2</v>
      </c>
      <c r="BH11" s="17">
        <v>3.4715083924321703E-2</v>
      </c>
    </row>
    <row r="12" spans="2:60" ht="29" x14ac:dyDescent="0.35">
      <c r="B12" s="18" t="s">
        <v>351</v>
      </c>
      <c r="C12" s="17">
        <v>4.0808966137995402E-2</v>
      </c>
      <c r="D12" s="17">
        <v>5.9855491449252E-2</v>
      </c>
      <c r="E12" s="17">
        <v>2.42099006080887E-2</v>
      </c>
      <c r="F12" s="17"/>
      <c r="G12" s="17">
        <v>6.4943089458047595E-2</v>
      </c>
      <c r="H12" s="17">
        <v>7.9360809358590897E-2</v>
      </c>
      <c r="I12" s="17">
        <v>5.2580261834110797E-2</v>
      </c>
      <c r="J12" s="17">
        <v>3.3501200528860797E-2</v>
      </c>
      <c r="K12" s="17">
        <v>0</v>
      </c>
      <c r="L12" s="17">
        <v>1.1410836561893499E-2</v>
      </c>
      <c r="M12" s="17"/>
      <c r="N12" s="17">
        <v>3.2002325792388403E-2</v>
      </c>
      <c r="O12" s="17">
        <v>8.47108502308749E-3</v>
      </c>
      <c r="P12" s="17">
        <v>1.8137785187427299E-2</v>
      </c>
      <c r="Q12" s="17">
        <v>9.5705525384372894E-2</v>
      </c>
      <c r="R12" s="17">
        <v>0.14494306747967101</v>
      </c>
      <c r="S12" s="17"/>
      <c r="T12" s="17">
        <v>5.9096324458579701E-2</v>
      </c>
      <c r="U12" s="17">
        <v>1.21771390777103E-2</v>
      </c>
      <c r="V12" s="17">
        <v>4.3850447367768601E-2</v>
      </c>
      <c r="W12" s="17">
        <v>4.9818403881091898E-2</v>
      </c>
      <c r="X12" s="17"/>
      <c r="Y12" s="17">
        <v>6.8832329423131E-2</v>
      </c>
      <c r="Z12" s="17">
        <v>1.2014621103058599E-2</v>
      </c>
      <c r="AA12" s="17">
        <v>0.124377681761435</v>
      </c>
      <c r="AB12" s="17">
        <v>2.5545284585082598E-2</v>
      </c>
      <c r="AC12" s="17">
        <v>0</v>
      </c>
      <c r="AD12" s="17">
        <v>3.9991286148301303E-2</v>
      </c>
      <c r="AE12" s="17"/>
      <c r="AF12" s="17">
        <v>4.41829712444664E-2</v>
      </c>
      <c r="AG12" s="17">
        <v>3.6711014547940901E-2</v>
      </c>
      <c r="AH12" s="17"/>
      <c r="AI12" s="17">
        <v>0</v>
      </c>
      <c r="AJ12" s="17">
        <v>2.2881752001244801E-2</v>
      </c>
      <c r="AK12" s="17">
        <v>1.2636568910215199E-2</v>
      </c>
      <c r="AL12" s="17">
        <v>6.7402028531482694E-2</v>
      </c>
      <c r="AM12" s="17">
        <v>9.6952111936277105E-2</v>
      </c>
      <c r="AN12" s="17">
        <v>1.8991358859072899E-2</v>
      </c>
      <c r="AO12" s="17">
        <v>0</v>
      </c>
      <c r="AP12" s="17"/>
      <c r="AQ12" s="17">
        <v>5.17402774015557E-2</v>
      </c>
      <c r="AR12" s="17">
        <v>2.86215460939351E-2</v>
      </c>
      <c r="AS12" s="17"/>
      <c r="AT12" s="17">
        <v>2.16158812430421E-2</v>
      </c>
      <c r="AU12" s="17">
        <v>2.2008819755764901E-2</v>
      </c>
      <c r="AV12" s="17">
        <v>8.1999554445672806E-2</v>
      </c>
      <c r="AW12" s="17"/>
      <c r="AX12" s="17">
        <v>4.32796376599811E-2</v>
      </c>
      <c r="AY12" s="17">
        <v>3.9962900220905498E-2</v>
      </c>
      <c r="AZ12" s="17"/>
      <c r="BA12" s="17">
        <v>5.8383693937581201E-2</v>
      </c>
      <c r="BB12" s="17">
        <v>3.5877809064508298E-2</v>
      </c>
      <c r="BC12" s="17">
        <v>5.3877269350441598E-2</v>
      </c>
      <c r="BD12" s="17">
        <v>0.10949964837279801</v>
      </c>
      <c r="BE12" s="17">
        <v>0</v>
      </c>
      <c r="BF12" s="17"/>
      <c r="BG12" s="17">
        <v>4.1260369692240201E-2</v>
      </c>
      <c r="BH12" s="17">
        <v>3.2712864097582298E-2</v>
      </c>
    </row>
    <row r="13" spans="2:60" ht="29" x14ac:dyDescent="0.35">
      <c r="B13" s="18" t="s">
        <v>352</v>
      </c>
      <c r="C13" s="17">
        <v>7.2299652727443996E-3</v>
      </c>
      <c r="D13" s="17">
        <v>6.9106705468108404E-3</v>
      </c>
      <c r="E13" s="17">
        <v>7.6285664768465803E-3</v>
      </c>
      <c r="F13" s="17"/>
      <c r="G13" s="17">
        <v>0</v>
      </c>
      <c r="H13" s="17">
        <v>1.43783779979958E-2</v>
      </c>
      <c r="I13" s="17">
        <v>0</v>
      </c>
      <c r="J13" s="17">
        <v>0</v>
      </c>
      <c r="K13" s="17">
        <v>0</v>
      </c>
      <c r="L13" s="17">
        <v>2.1229545688436002E-2</v>
      </c>
      <c r="M13" s="17"/>
      <c r="N13" s="17">
        <v>1.4237558413804899E-2</v>
      </c>
      <c r="O13" s="17">
        <v>0</v>
      </c>
      <c r="P13" s="17">
        <v>0</v>
      </c>
      <c r="Q13" s="17">
        <v>1.8314531118928199E-2</v>
      </c>
      <c r="R13" s="17">
        <v>2.2819212970672999E-2</v>
      </c>
      <c r="S13" s="17"/>
      <c r="T13" s="17">
        <v>2.7857585112797598E-2</v>
      </c>
      <c r="U13" s="17">
        <v>1.51970777957635E-2</v>
      </c>
      <c r="V13" s="17">
        <v>0</v>
      </c>
      <c r="W13" s="17">
        <v>0</v>
      </c>
      <c r="X13" s="17"/>
      <c r="Y13" s="17">
        <v>0</v>
      </c>
      <c r="Z13" s="17">
        <v>5.17705165224584E-3</v>
      </c>
      <c r="AA13" s="17">
        <v>0</v>
      </c>
      <c r="AB13" s="17">
        <v>4.96088590607014E-2</v>
      </c>
      <c r="AC13" s="17">
        <v>0</v>
      </c>
      <c r="AD13" s="17">
        <v>0</v>
      </c>
      <c r="AE13" s="17"/>
      <c r="AF13" s="17">
        <v>7.1122557737321899E-3</v>
      </c>
      <c r="AG13" s="17">
        <v>7.4146819849748597E-3</v>
      </c>
      <c r="AH13" s="17"/>
      <c r="AI13" s="17">
        <v>0</v>
      </c>
      <c r="AJ13" s="17">
        <v>1.5083020843229499E-2</v>
      </c>
      <c r="AK13" s="17">
        <v>0</v>
      </c>
      <c r="AL13" s="17">
        <v>0</v>
      </c>
      <c r="AM13" s="17">
        <v>0</v>
      </c>
      <c r="AN13" s="17">
        <v>4.13868098063392E-2</v>
      </c>
      <c r="AO13" s="17">
        <v>0</v>
      </c>
      <c r="AP13" s="17"/>
      <c r="AQ13" s="17">
        <v>8.5632969121183702E-3</v>
      </c>
      <c r="AR13" s="17">
        <v>9.5549184181210594E-3</v>
      </c>
      <c r="AS13" s="17"/>
      <c r="AT13" s="17">
        <v>9.3239934651234892E-3</v>
      </c>
      <c r="AU13" s="17">
        <v>4.7329360920045898E-3</v>
      </c>
      <c r="AV13" s="17">
        <v>1.1027140376729101E-2</v>
      </c>
      <c r="AW13" s="17"/>
      <c r="AX13" s="17">
        <v>1.2761282631961499E-2</v>
      </c>
      <c r="AY13" s="17">
        <v>5.3358004464625197E-3</v>
      </c>
      <c r="AZ13" s="17"/>
      <c r="BA13" s="17">
        <v>0</v>
      </c>
      <c r="BB13" s="17">
        <v>1.0437202755178E-2</v>
      </c>
      <c r="BC13" s="17">
        <v>5.4143498974093696E-3</v>
      </c>
      <c r="BD13" s="17">
        <v>0</v>
      </c>
      <c r="BE13" s="17">
        <v>0</v>
      </c>
      <c r="BF13" s="17"/>
      <c r="BG13" s="17">
        <v>7.94101667182643E-3</v>
      </c>
      <c r="BH13" s="17">
        <v>0</v>
      </c>
    </row>
    <row r="14" spans="2:60" x14ac:dyDescent="0.35">
      <c r="B14" s="32" t="s">
        <v>280</v>
      </c>
      <c r="C14" s="19">
        <v>3.9541394035006602E-2</v>
      </c>
      <c r="D14" s="19">
        <v>3.3278879966165201E-2</v>
      </c>
      <c r="E14" s="19">
        <v>4.5804441772800103E-2</v>
      </c>
      <c r="F14" s="19"/>
      <c r="G14" s="19">
        <v>8.4637901303190599E-2</v>
      </c>
      <c r="H14" s="19">
        <v>2.8656763272368799E-2</v>
      </c>
      <c r="I14" s="19">
        <v>6.8276837865410805E-2</v>
      </c>
      <c r="J14" s="19">
        <v>6.5449453818854295E-2</v>
      </c>
      <c r="K14" s="19">
        <v>0</v>
      </c>
      <c r="L14" s="19">
        <v>1.26081469105097E-2</v>
      </c>
      <c r="M14" s="19"/>
      <c r="N14" s="19">
        <v>4.9919773224668902E-2</v>
      </c>
      <c r="O14" s="19">
        <v>3.7522219306666903E-2</v>
      </c>
      <c r="P14" s="19">
        <v>5.2206548778864499E-2</v>
      </c>
      <c r="Q14" s="19">
        <v>2.2357537908994599E-2</v>
      </c>
      <c r="R14" s="19">
        <v>0</v>
      </c>
      <c r="S14" s="19"/>
      <c r="T14" s="19">
        <v>0</v>
      </c>
      <c r="U14" s="19">
        <v>3.3758220807236401E-2</v>
      </c>
      <c r="V14" s="19">
        <v>3.9243590700677997E-2</v>
      </c>
      <c r="W14" s="19">
        <v>6.6163859723747998E-2</v>
      </c>
      <c r="X14" s="19"/>
      <c r="Y14" s="19">
        <v>6.2486361252083102E-2</v>
      </c>
      <c r="Z14" s="19">
        <v>4.0854033656417599E-2</v>
      </c>
      <c r="AA14" s="19">
        <v>0</v>
      </c>
      <c r="AB14" s="19">
        <v>0</v>
      </c>
      <c r="AC14" s="19">
        <v>0</v>
      </c>
      <c r="AD14" s="19">
        <v>2.0900395074903901E-2</v>
      </c>
      <c r="AE14" s="19"/>
      <c r="AF14" s="19">
        <v>2.4020970855038199E-2</v>
      </c>
      <c r="AG14" s="19">
        <v>5.94884287953307E-2</v>
      </c>
      <c r="AH14" s="19"/>
      <c r="AI14" s="19">
        <v>0.19493220422452001</v>
      </c>
      <c r="AJ14" s="19">
        <v>2.7774583895995599E-2</v>
      </c>
      <c r="AK14" s="19">
        <v>4.5810600154555098E-2</v>
      </c>
      <c r="AL14" s="19">
        <v>0</v>
      </c>
      <c r="AM14" s="19">
        <v>1.21770328440258E-2</v>
      </c>
      <c r="AN14" s="19">
        <v>2.44798019764738E-2</v>
      </c>
      <c r="AO14" s="19">
        <v>0</v>
      </c>
      <c r="AP14" s="19"/>
      <c r="AQ14" s="19">
        <v>2.4751342859853E-2</v>
      </c>
      <c r="AR14" s="19">
        <v>3.3293059926286797E-2</v>
      </c>
      <c r="AS14" s="19"/>
      <c r="AT14" s="19">
        <v>1.1382302719411101E-2</v>
      </c>
      <c r="AU14" s="19">
        <v>5.4615473626723601E-2</v>
      </c>
      <c r="AV14" s="19">
        <v>8.1505917608713906E-3</v>
      </c>
      <c r="AW14" s="19"/>
      <c r="AX14" s="19">
        <v>1.80039556201682E-2</v>
      </c>
      <c r="AY14" s="19">
        <v>4.6916754305308103E-2</v>
      </c>
      <c r="AZ14" s="19"/>
      <c r="BA14" s="19">
        <v>0</v>
      </c>
      <c r="BB14" s="19">
        <v>0</v>
      </c>
      <c r="BC14" s="19">
        <v>1.05010461745029E-2</v>
      </c>
      <c r="BD14" s="19">
        <v>5.2287876461423098E-2</v>
      </c>
      <c r="BE14" s="19">
        <v>3.0034923829607599E-2</v>
      </c>
      <c r="BF14" s="19"/>
      <c r="BG14" s="19">
        <v>0</v>
      </c>
      <c r="BH14" s="19">
        <v>3.6682961755137203E-2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352</v>
      </c>
      <c r="D7" s="10">
        <v>169</v>
      </c>
      <c r="E7" s="10">
        <v>178</v>
      </c>
      <c r="F7" s="10"/>
      <c r="G7" s="10">
        <v>40</v>
      </c>
      <c r="H7" s="10">
        <v>60</v>
      </c>
      <c r="I7" s="10">
        <v>55</v>
      </c>
      <c r="J7" s="10">
        <v>67</v>
      </c>
      <c r="K7" s="10">
        <v>61</v>
      </c>
      <c r="L7" s="10">
        <v>69</v>
      </c>
      <c r="M7" s="10"/>
      <c r="N7" s="10">
        <v>82</v>
      </c>
      <c r="O7" s="10">
        <v>83</v>
      </c>
      <c r="P7" s="10">
        <v>113</v>
      </c>
      <c r="Q7" s="10">
        <v>37</v>
      </c>
      <c r="R7" s="10">
        <v>26</v>
      </c>
      <c r="S7" s="10"/>
      <c r="T7" s="10">
        <v>64</v>
      </c>
      <c r="U7" s="10">
        <v>72</v>
      </c>
      <c r="V7" s="10">
        <v>142</v>
      </c>
      <c r="W7" s="10">
        <v>74</v>
      </c>
      <c r="X7" s="10"/>
      <c r="Y7" s="10">
        <v>110</v>
      </c>
      <c r="Z7" s="10">
        <v>145</v>
      </c>
      <c r="AA7" s="10">
        <v>17</v>
      </c>
      <c r="AB7" s="10">
        <v>31</v>
      </c>
      <c r="AC7" s="10">
        <v>4</v>
      </c>
      <c r="AD7" s="10">
        <v>45</v>
      </c>
      <c r="AE7" s="10"/>
      <c r="AF7" s="10">
        <v>206</v>
      </c>
      <c r="AG7" s="10">
        <v>143</v>
      </c>
      <c r="AH7" s="10"/>
      <c r="AI7" s="10">
        <v>26</v>
      </c>
      <c r="AJ7" s="10">
        <v>88</v>
      </c>
      <c r="AK7" s="10">
        <v>91</v>
      </c>
      <c r="AL7" s="10">
        <v>31</v>
      </c>
      <c r="AM7" s="10">
        <v>85</v>
      </c>
      <c r="AN7" s="10">
        <v>25</v>
      </c>
      <c r="AO7" s="10">
        <v>6</v>
      </c>
      <c r="AP7" s="10"/>
      <c r="AQ7" s="10">
        <v>164</v>
      </c>
      <c r="AR7" s="10">
        <v>122</v>
      </c>
      <c r="AS7" s="10"/>
      <c r="AT7" s="10">
        <v>79</v>
      </c>
      <c r="AU7" s="10">
        <v>162</v>
      </c>
      <c r="AV7" s="10">
        <v>87</v>
      </c>
      <c r="AW7" s="10"/>
      <c r="AX7" s="10">
        <v>78</v>
      </c>
      <c r="AY7" s="10">
        <v>274</v>
      </c>
      <c r="AZ7" s="10"/>
      <c r="BA7" s="10">
        <v>37</v>
      </c>
      <c r="BB7" s="10">
        <v>114</v>
      </c>
      <c r="BC7" s="10">
        <v>121</v>
      </c>
      <c r="BD7" s="10">
        <v>9</v>
      </c>
      <c r="BE7" s="10">
        <v>46</v>
      </c>
      <c r="BF7" s="10"/>
      <c r="BG7" s="10">
        <v>151</v>
      </c>
      <c r="BH7" s="10">
        <v>55</v>
      </c>
    </row>
    <row r="8" spans="2:60" ht="30" customHeight="1" x14ac:dyDescent="0.35">
      <c r="B8" s="11" t="s">
        <v>19</v>
      </c>
      <c r="C8" s="11">
        <v>358</v>
      </c>
      <c r="D8" s="11">
        <v>176</v>
      </c>
      <c r="E8" s="11">
        <v>177</v>
      </c>
      <c r="F8" s="11"/>
      <c r="G8" s="11">
        <v>39</v>
      </c>
      <c r="H8" s="11">
        <v>73</v>
      </c>
      <c r="I8" s="11">
        <v>59</v>
      </c>
      <c r="J8" s="11">
        <v>62</v>
      </c>
      <c r="K8" s="11">
        <v>59</v>
      </c>
      <c r="L8" s="11">
        <v>66</v>
      </c>
      <c r="M8" s="11"/>
      <c r="N8" s="11">
        <v>79</v>
      </c>
      <c r="O8" s="11">
        <v>84</v>
      </c>
      <c r="P8" s="11">
        <v>118</v>
      </c>
      <c r="Q8" s="11">
        <v>41</v>
      </c>
      <c r="R8" s="11">
        <v>27</v>
      </c>
      <c r="S8" s="11"/>
      <c r="T8" s="11">
        <v>57</v>
      </c>
      <c r="U8" s="11">
        <v>69</v>
      </c>
      <c r="V8" s="11">
        <v>143</v>
      </c>
      <c r="W8" s="11">
        <v>89</v>
      </c>
      <c r="X8" s="11"/>
      <c r="Y8" s="11">
        <v>113</v>
      </c>
      <c r="Z8" s="11">
        <v>148</v>
      </c>
      <c r="AA8" s="11">
        <v>18</v>
      </c>
      <c r="AB8" s="11">
        <v>30</v>
      </c>
      <c r="AC8" s="11">
        <v>4</v>
      </c>
      <c r="AD8" s="11">
        <v>46</v>
      </c>
      <c r="AE8" s="11"/>
      <c r="AF8" s="11">
        <v>210</v>
      </c>
      <c r="AG8" s="11">
        <v>144</v>
      </c>
      <c r="AH8" s="11"/>
      <c r="AI8" s="11">
        <v>25</v>
      </c>
      <c r="AJ8" s="11">
        <v>91</v>
      </c>
      <c r="AK8" s="11">
        <v>88</v>
      </c>
      <c r="AL8" s="11">
        <v>32</v>
      </c>
      <c r="AM8" s="11">
        <v>92</v>
      </c>
      <c r="AN8" s="11">
        <v>23</v>
      </c>
      <c r="AO8" s="11">
        <v>7</v>
      </c>
      <c r="AP8" s="11"/>
      <c r="AQ8" s="11">
        <v>161</v>
      </c>
      <c r="AR8" s="11">
        <v>135</v>
      </c>
      <c r="AS8" s="11"/>
      <c r="AT8" s="11">
        <v>78</v>
      </c>
      <c r="AU8" s="11">
        <v>163</v>
      </c>
      <c r="AV8" s="11">
        <v>94</v>
      </c>
      <c r="AW8" s="11"/>
      <c r="AX8" s="11">
        <v>75</v>
      </c>
      <c r="AY8" s="11">
        <v>283</v>
      </c>
      <c r="AZ8" s="11"/>
      <c r="BA8" s="11">
        <v>39</v>
      </c>
      <c r="BB8" s="11">
        <v>114</v>
      </c>
      <c r="BC8" s="11">
        <v>123</v>
      </c>
      <c r="BD8" s="11">
        <v>9</v>
      </c>
      <c r="BE8" s="11">
        <v>50</v>
      </c>
      <c r="BF8" s="11"/>
      <c r="BG8" s="11">
        <v>153</v>
      </c>
      <c r="BH8" s="11">
        <v>60</v>
      </c>
    </row>
    <row r="9" spans="2:60" ht="29" x14ac:dyDescent="0.35">
      <c r="B9" s="18" t="s">
        <v>348</v>
      </c>
      <c r="C9" s="17">
        <v>0.71618505369145402</v>
      </c>
      <c r="D9" s="17">
        <v>0.68400525890165897</v>
      </c>
      <c r="E9" s="17">
        <v>0.76196022160423804</v>
      </c>
      <c r="F9" s="17"/>
      <c r="G9" s="17">
        <v>0.47624182535702198</v>
      </c>
      <c r="H9" s="17">
        <v>0.62626966530436201</v>
      </c>
      <c r="I9" s="17">
        <v>0.67209604195535799</v>
      </c>
      <c r="J9" s="17">
        <v>0.71151883024554197</v>
      </c>
      <c r="K9" s="17">
        <v>0.84615480252997499</v>
      </c>
      <c r="L9" s="17">
        <v>0.88522757474443203</v>
      </c>
      <c r="M9" s="17"/>
      <c r="N9" s="17">
        <v>0.68225215530963401</v>
      </c>
      <c r="O9" s="17">
        <v>0.77138917398866802</v>
      </c>
      <c r="P9" s="17">
        <v>0.74964338230699201</v>
      </c>
      <c r="Q9" s="17">
        <v>0.62099338317114505</v>
      </c>
      <c r="R9" s="17">
        <v>0.63265595849719902</v>
      </c>
      <c r="S9" s="17"/>
      <c r="T9" s="17">
        <v>0.74300542758854704</v>
      </c>
      <c r="U9" s="17">
        <v>0.82724445072805297</v>
      </c>
      <c r="V9" s="17">
        <v>0.72217635316897399</v>
      </c>
      <c r="W9" s="17">
        <v>0.60292963145072398</v>
      </c>
      <c r="X9" s="17"/>
      <c r="Y9" s="17">
        <v>0.65651808354478303</v>
      </c>
      <c r="Z9" s="17">
        <v>0.71436265944997002</v>
      </c>
      <c r="AA9" s="17">
        <v>0.62913106478416303</v>
      </c>
      <c r="AB9" s="17">
        <v>0.80921164804064505</v>
      </c>
      <c r="AC9" s="17">
        <v>1</v>
      </c>
      <c r="AD9" s="17">
        <v>0.82163047898673602</v>
      </c>
      <c r="AE9" s="17"/>
      <c r="AF9" s="17">
        <v>0.738596043131028</v>
      </c>
      <c r="AG9" s="17">
        <v>0.68406324843808697</v>
      </c>
      <c r="AH9" s="17"/>
      <c r="AI9" s="17">
        <v>0.70284113938095905</v>
      </c>
      <c r="AJ9" s="17">
        <v>0.72875473354557596</v>
      </c>
      <c r="AK9" s="17">
        <v>0.836344232116352</v>
      </c>
      <c r="AL9" s="17">
        <v>0.67704574917335303</v>
      </c>
      <c r="AM9" s="17">
        <v>0.65068933391609396</v>
      </c>
      <c r="AN9" s="17">
        <v>0.58662310133301199</v>
      </c>
      <c r="AO9" s="17">
        <v>0.54685961724033205</v>
      </c>
      <c r="AP9" s="17"/>
      <c r="AQ9" s="17">
        <v>0.62653090646882503</v>
      </c>
      <c r="AR9" s="17">
        <v>0.79954380146404003</v>
      </c>
      <c r="AS9" s="17"/>
      <c r="AT9" s="17">
        <v>0.62346601974802596</v>
      </c>
      <c r="AU9" s="17">
        <v>0.76132206058616403</v>
      </c>
      <c r="AV9" s="17">
        <v>0.69430443441522605</v>
      </c>
      <c r="AW9" s="17"/>
      <c r="AX9" s="17">
        <v>0.78330716940741996</v>
      </c>
      <c r="AY9" s="17">
        <v>0.69852090467898198</v>
      </c>
      <c r="AZ9" s="17"/>
      <c r="BA9" s="17">
        <v>0.74887593345158199</v>
      </c>
      <c r="BB9" s="17">
        <v>0.72356907724534303</v>
      </c>
      <c r="BC9" s="17">
        <v>0.63258633938729503</v>
      </c>
      <c r="BD9" s="17">
        <v>0.94065449479285601</v>
      </c>
      <c r="BE9" s="17">
        <v>0.93471800119348003</v>
      </c>
      <c r="BF9" s="17"/>
      <c r="BG9" s="17">
        <v>0.73002007678751302</v>
      </c>
      <c r="BH9" s="17">
        <v>0.93563438797821197</v>
      </c>
    </row>
    <row r="10" spans="2:60" ht="43.5" x14ac:dyDescent="0.35">
      <c r="B10" s="18" t="s">
        <v>349</v>
      </c>
      <c r="C10" s="17">
        <v>0.16834166450355201</v>
      </c>
      <c r="D10" s="17">
        <v>0.169932929184578</v>
      </c>
      <c r="E10" s="17">
        <v>0.15430925383326799</v>
      </c>
      <c r="F10" s="17"/>
      <c r="G10" s="17">
        <v>0.39164816731929503</v>
      </c>
      <c r="H10" s="17">
        <v>0.15888286706708701</v>
      </c>
      <c r="I10" s="17">
        <v>0.22557404307163201</v>
      </c>
      <c r="J10" s="17">
        <v>0.155956757947845</v>
      </c>
      <c r="K10" s="17">
        <v>0.127005065641416</v>
      </c>
      <c r="L10" s="17">
        <v>4.3941460600644001E-2</v>
      </c>
      <c r="M10" s="17"/>
      <c r="N10" s="17">
        <v>0.180946054267969</v>
      </c>
      <c r="O10" s="17">
        <v>0.13108620385884001</v>
      </c>
      <c r="P10" s="17">
        <v>0.13268863239782999</v>
      </c>
      <c r="Q10" s="17">
        <v>0.23371441162159501</v>
      </c>
      <c r="R10" s="17">
        <v>0.28534432416080702</v>
      </c>
      <c r="S10" s="17"/>
      <c r="T10" s="17">
        <v>0.124729367992372</v>
      </c>
      <c r="U10" s="17">
        <v>9.6768611523073103E-2</v>
      </c>
      <c r="V10" s="17">
        <v>0.18588400693159099</v>
      </c>
      <c r="W10" s="17">
        <v>0.22371644617674699</v>
      </c>
      <c r="X10" s="17"/>
      <c r="Y10" s="17">
        <v>0.17245247359714999</v>
      </c>
      <c r="Z10" s="17">
        <v>0.21133757430247699</v>
      </c>
      <c r="AA10" s="17">
        <v>0.16334101786305999</v>
      </c>
      <c r="AB10" s="17">
        <v>0.17782479387253999</v>
      </c>
      <c r="AC10" s="17">
        <v>0</v>
      </c>
      <c r="AD10" s="17">
        <v>2.7711291378046898E-2</v>
      </c>
      <c r="AE10" s="17"/>
      <c r="AF10" s="17">
        <v>0.144116089575509</v>
      </c>
      <c r="AG10" s="17">
        <v>0.20049619046845901</v>
      </c>
      <c r="AH10" s="17"/>
      <c r="AI10" s="17">
        <v>4.9596827825793E-2</v>
      </c>
      <c r="AJ10" s="17">
        <v>0.17225519621042201</v>
      </c>
      <c r="AK10" s="17">
        <v>9.5695442817507595E-2</v>
      </c>
      <c r="AL10" s="17">
        <v>0.18319163843835501</v>
      </c>
      <c r="AM10" s="17">
        <v>0.242396818304842</v>
      </c>
      <c r="AN10" s="17">
        <v>0.16173438974765</v>
      </c>
      <c r="AO10" s="17">
        <v>0.453140382759668</v>
      </c>
      <c r="AP10" s="17"/>
      <c r="AQ10" s="17">
        <v>0.22541444995074</v>
      </c>
      <c r="AR10" s="17">
        <v>0.109785173484057</v>
      </c>
      <c r="AS10" s="17"/>
      <c r="AT10" s="17">
        <v>0.30403054397298901</v>
      </c>
      <c r="AU10" s="17">
        <v>0.120007020995827</v>
      </c>
      <c r="AV10" s="17">
        <v>0.16079492133068901</v>
      </c>
      <c r="AW10" s="17"/>
      <c r="AX10" s="17">
        <v>0.142878719809267</v>
      </c>
      <c r="AY10" s="17">
        <v>0.17504260419501699</v>
      </c>
      <c r="AZ10" s="17"/>
      <c r="BA10" s="17">
        <v>0.116566474385561</v>
      </c>
      <c r="BB10" s="17">
        <v>0.20665941087284301</v>
      </c>
      <c r="BC10" s="17">
        <v>0.23052215900399201</v>
      </c>
      <c r="BD10" s="17">
        <v>0</v>
      </c>
      <c r="BE10" s="17">
        <v>2.5065652876433399E-2</v>
      </c>
      <c r="BF10" s="17"/>
      <c r="BG10" s="17">
        <v>0.183693717809437</v>
      </c>
      <c r="BH10" s="17">
        <v>2.1196393580163599E-2</v>
      </c>
    </row>
    <row r="11" spans="2:60" ht="29" x14ac:dyDescent="0.35">
      <c r="B11" s="18" t="s">
        <v>350</v>
      </c>
      <c r="C11" s="17">
        <v>3.8115616968726E-2</v>
      </c>
      <c r="D11" s="17">
        <v>4.9133300165402197E-2</v>
      </c>
      <c r="E11" s="17">
        <v>2.3569739491446098E-2</v>
      </c>
      <c r="F11" s="17"/>
      <c r="G11" s="17">
        <v>8.0731168023597602E-2</v>
      </c>
      <c r="H11" s="17">
        <v>0.11935584993920501</v>
      </c>
      <c r="I11" s="17">
        <v>1.7068114677261801E-2</v>
      </c>
      <c r="J11" s="17">
        <v>1.22277803669514E-2</v>
      </c>
      <c r="K11" s="17">
        <v>0</v>
      </c>
      <c r="L11" s="17">
        <v>0</v>
      </c>
      <c r="M11" s="17"/>
      <c r="N11" s="17">
        <v>5.8309003224146602E-2</v>
      </c>
      <c r="O11" s="17">
        <v>2.0839465504606001E-2</v>
      </c>
      <c r="P11" s="17">
        <v>3.93775592635459E-2</v>
      </c>
      <c r="Q11" s="17">
        <v>5.6169140217408597E-2</v>
      </c>
      <c r="R11" s="17">
        <v>0</v>
      </c>
      <c r="S11" s="17"/>
      <c r="T11" s="17">
        <v>5.3076923339555201E-2</v>
      </c>
      <c r="U11" s="17">
        <v>3.8378529772362599E-2</v>
      </c>
      <c r="V11" s="17">
        <v>1.35837113211501E-2</v>
      </c>
      <c r="W11" s="17">
        <v>6.7763604296256705E-2</v>
      </c>
      <c r="X11" s="17"/>
      <c r="Y11" s="17">
        <v>4.74106716961437E-2</v>
      </c>
      <c r="Z11" s="17">
        <v>1.9419807515843601E-2</v>
      </c>
      <c r="AA11" s="17">
        <v>0.113133963595954</v>
      </c>
      <c r="AB11" s="17">
        <v>1.2963558086815199E-2</v>
      </c>
      <c r="AC11" s="17">
        <v>0</v>
      </c>
      <c r="AD11" s="17">
        <v>6.53044652384345E-2</v>
      </c>
      <c r="AE11" s="17"/>
      <c r="AF11" s="17">
        <v>4.2305743504397898E-2</v>
      </c>
      <c r="AG11" s="17">
        <v>3.2860947265035301E-2</v>
      </c>
      <c r="AH11" s="17"/>
      <c r="AI11" s="17">
        <v>0.110095836730272</v>
      </c>
      <c r="AJ11" s="17">
        <v>3.3452024872714703E-2</v>
      </c>
      <c r="AK11" s="17">
        <v>3.3556469246618099E-2</v>
      </c>
      <c r="AL11" s="17">
        <v>3.9907734633002498E-2</v>
      </c>
      <c r="AM11" s="17">
        <v>2.0233321133899699E-2</v>
      </c>
      <c r="AN11" s="17">
        <v>7.5126289545074096E-2</v>
      </c>
      <c r="AO11" s="17">
        <v>0</v>
      </c>
      <c r="AP11" s="17"/>
      <c r="AQ11" s="17">
        <v>4.9648105010589E-2</v>
      </c>
      <c r="AR11" s="17">
        <v>3.5651446154334701E-2</v>
      </c>
      <c r="AS11" s="17"/>
      <c r="AT11" s="17">
        <v>4.8807545287601603E-2</v>
      </c>
      <c r="AU11" s="17">
        <v>3.63529068591383E-2</v>
      </c>
      <c r="AV11" s="17">
        <v>4.1719611755921003E-2</v>
      </c>
      <c r="AW11" s="17"/>
      <c r="AX11" s="17">
        <v>1.35196926358696E-2</v>
      </c>
      <c r="AY11" s="17">
        <v>4.4588387796653098E-2</v>
      </c>
      <c r="AZ11" s="17"/>
      <c r="BA11" s="17">
        <v>7.6950598534738304E-2</v>
      </c>
      <c r="BB11" s="17">
        <v>3.5328170449341098E-2</v>
      </c>
      <c r="BC11" s="17">
        <v>4.0530256567948397E-2</v>
      </c>
      <c r="BD11" s="17">
        <v>5.9345505207143698E-2</v>
      </c>
      <c r="BE11" s="17">
        <v>0</v>
      </c>
      <c r="BF11" s="17"/>
      <c r="BG11" s="17">
        <v>4.5938191004036698E-2</v>
      </c>
      <c r="BH11" s="17">
        <v>9.1608684141020608E-3</v>
      </c>
    </row>
    <row r="12" spans="2:60" ht="29" x14ac:dyDescent="0.35">
      <c r="B12" s="18" t="s">
        <v>351</v>
      </c>
      <c r="C12" s="17">
        <v>4.1017099462518102E-2</v>
      </c>
      <c r="D12" s="17">
        <v>6.4981629012534597E-2</v>
      </c>
      <c r="E12" s="17">
        <v>1.8384280335966199E-2</v>
      </c>
      <c r="F12" s="17"/>
      <c r="G12" s="17">
        <v>0</v>
      </c>
      <c r="H12" s="17">
        <v>8.3777235597178201E-2</v>
      </c>
      <c r="I12" s="17">
        <v>6.8148344937689606E-2</v>
      </c>
      <c r="J12" s="17">
        <v>4.1487646234104503E-2</v>
      </c>
      <c r="K12" s="17">
        <v>1.35796239458944E-2</v>
      </c>
      <c r="L12" s="17">
        <v>1.79044718880054E-2</v>
      </c>
      <c r="M12" s="17"/>
      <c r="N12" s="17">
        <v>6.05264990998233E-2</v>
      </c>
      <c r="O12" s="17">
        <v>1.14605366216416E-2</v>
      </c>
      <c r="P12" s="17">
        <v>3.9598866980686098E-2</v>
      </c>
      <c r="Q12" s="17">
        <v>6.9801796601414806E-2</v>
      </c>
      <c r="R12" s="17">
        <v>5.4171285468277597E-2</v>
      </c>
      <c r="S12" s="17"/>
      <c r="T12" s="17">
        <v>3.1846777126051801E-2</v>
      </c>
      <c r="U12" s="17">
        <v>0</v>
      </c>
      <c r="V12" s="17">
        <v>5.5607527816312202E-2</v>
      </c>
      <c r="W12" s="17">
        <v>5.5420509983062999E-2</v>
      </c>
      <c r="X12" s="17"/>
      <c r="Y12" s="17">
        <v>8.4381767153318493E-2</v>
      </c>
      <c r="Z12" s="17">
        <v>1.5648362052700301E-2</v>
      </c>
      <c r="AA12" s="17">
        <v>3.8682422548430802E-2</v>
      </c>
      <c r="AB12" s="17">
        <v>0</v>
      </c>
      <c r="AC12" s="17">
        <v>0</v>
      </c>
      <c r="AD12" s="17">
        <v>4.6634772125715901E-2</v>
      </c>
      <c r="AE12" s="17"/>
      <c r="AF12" s="17">
        <v>4.5314667775789297E-2</v>
      </c>
      <c r="AG12" s="17">
        <v>3.5671297859184901E-2</v>
      </c>
      <c r="AH12" s="17"/>
      <c r="AI12" s="17">
        <v>2.8420893918061699E-2</v>
      </c>
      <c r="AJ12" s="17">
        <v>5.0821866883941497E-2</v>
      </c>
      <c r="AK12" s="17">
        <v>7.9790568679600493E-3</v>
      </c>
      <c r="AL12" s="17">
        <v>9.9854877755289201E-2</v>
      </c>
      <c r="AM12" s="17">
        <v>4.3126513086406901E-2</v>
      </c>
      <c r="AN12" s="17">
        <v>6.4446043308415996E-2</v>
      </c>
      <c r="AO12" s="17">
        <v>0</v>
      </c>
      <c r="AP12" s="17"/>
      <c r="AQ12" s="17">
        <v>5.06860293090549E-2</v>
      </c>
      <c r="AR12" s="17">
        <v>3.0707911994518899E-2</v>
      </c>
      <c r="AS12" s="17"/>
      <c r="AT12" s="17">
        <v>2.3695890991383198E-2</v>
      </c>
      <c r="AU12" s="17">
        <v>2.5459518800325001E-2</v>
      </c>
      <c r="AV12" s="17">
        <v>9.2797564873861899E-2</v>
      </c>
      <c r="AW12" s="17"/>
      <c r="AX12" s="17">
        <v>1.47611274887967E-2</v>
      </c>
      <c r="AY12" s="17">
        <v>4.7926735675024597E-2</v>
      </c>
      <c r="AZ12" s="17"/>
      <c r="BA12" s="17">
        <v>1.8510263487335799E-2</v>
      </c>
      <c r="BB12" s="17">
        <v>3.4443341432472803E-2</v>
      </c>
      <c r="BC12" s="17">
        <v>8.1739009932133497E-2</v>
      </c>
      <c r="BD12" s="17">
        <v>0</v>
      </c>
      <c r="BE12" s="17">
        <v>0</v>
      </c>
      <c r="BF12" s="17"/>
      <c r="BG12" s="17">
        <v>3.0381822384361799E-2</v>
      </c>
      <c r="BH12" s="17">
        <v>0</v>
      </c>
    </row>
    <row r="13" spans="2:60" ht="29" x14ac:dyDescent="0.35">
      <c r="B13" s="18" t="s">
        <v>352</v>
      </c>
      <c r="C13" s="17">
        <v>9.8243102626029907E-3</v>
      </c>
      <c r="D13" s="17">
        <v>0</v>
      </c>
      <c r="E13" s="17">
        <v>1.9884003250075302E-2</v>
      </c>
      <c r="F13" s="17"/>
      <c r="G13" s="17">
        <v>0</v>
      </c>
      <c r="H13" s="17">
        <v>0</v>
      </c>
      <c r="I13" s="17">
        <v>1.7113455358058999E-2</v>
      </c>
      <c r="J13" s="17">
        <v>0</v>
      </c>
      <c r="K13" s="17">
        <v>1.32605078827148E-2</v>
      </c>
      <c r="L13" s="17">
        <v>2.60815376041547E-2</v>
      </c>
      <c r="M13" s="17"/>
      <c r="N13" s="17">
        <v>0</v>
      </c>
      <c r="O13" s="17">
        <v>0</v>
      </c>
      <c r="P13" s="17">
        <v>1.68319656974887E-2</v>
      </c>
      <c r="Q13" s="17">
        <v>1.93212683884363E-2</v>
      </c>
      <c r="R13" s="17">
        <v>2.7828431873716499E-2</v>
      </c>
      <c r="S13" s="17"/>
      <c r="T13" s="17">
        <v>2.7144815451212698E-2</v>
      </c>
      <c r="U13" s="17">
        <v>1.39901377527662E-2</v>
      </c>
      <c r="V13" s="17">
        <v>7.06484312483136E-3</v>
      </c>
      <c r="W13" s="17">
        <v>0</v>
      </c>
      <c r="X13" s="17"/>
      <c r="Y13" s="17">
        <v>0</v>
      </c>
      <c r="Z13" s="17">
        <v>1.6968818770712001E-2</v>
      </c>
      <c r="AA13" s="17">
        <v>5.57115312083915E-2</v>
      </c>
      <c r="AB13" s="17">
        <v>0</v>
      </c>
      <c r="AC13" s="17">
        <v>0</v>
      </c>
      <c r="AD13" s="17">
        <v>0</v>
      </c>
      <c r="AE13" s="17"/>
      <c r="AF13" s="17">
        <v>1.2089558323131201E-2</v>
      </c>
      <c r="AG13" s="17">
        <v>6.7392111368549798E-3</v>
      </c>
      <c r="AH13" s="17"/>
      <c r="AI13" s="17">
        <v>0</v>
      </c>
      <c r="AJ13" s="17">
        <v>0</v>
      </c>
      <c r="AK13" s="17">
        <v>0</v>
      </c>
      <c r="AL13" s="17">
        <v>0</v>
      </c>
      <c r="AM13" s="17">
        <v>1.05104964956277E-2</v>
      </c>
      <c r="AN13" s="17">
        <v>0.112070176065848</v>
      </c>
      <c r="AO13" s="17">
        <v>0</v>
      </c>
      <c r="AP13" s="17"/>
      <c r="AQ13" s="17">
        <v>9.5332085336967808E-3</v>
      </c>
      <c r="AR13" s="17">
        <v>7.1955838993612497E-3</v>
      </c>
      <c r="AS13" s="17"/>
      <c r="AT13" s="17">
        <v>0</v>
      </c>
      <c r="AU13" s="17">
        <v>1.56464625177259E-2</v>
      </c>
      <c r="AV13" s="17">
        <v>1.03834676243026E-2</v>
      </c>
      <c r="AW13" s="17"/>
      <c r="AX13" s="17">
        <v>2.3538857898423401E-2</v>
      </c>
      <c r="AY13" s="17">
        <v>6.2151300320079901E-3</v>
      </c>
      <c r="AZ13" s="17"/>
      <c r="BA13" s="17">
        <v>2.4860260831520702E-2</v>
      </c>
      <c r="BB13" s="17">
        <v>0</v>
      </c>
      <c r="BC13" s="17">
        <v>1.4622235108631899E-2</v>
      </c>
      <c r="BD13" s="17">
        <v>0</v>
      </c>
      <c r="BE13" s="17">
        <v>0</v>
      </c>
      <c r="BF13" s="17"/>
      <c r="BG13" s="17">
        <v>6.33715740649136E-3</v>
      </c>
      <c r="BH13" s="17">
        <v>0</v>
      </c>
    </row>
    <row r="14" spans="2:60" x14ac:dyDescent="0.35">
      <c r="B14" s="32" t="s">
        <v>280</v>
      </c>
      <c r="C14" s="19">
        <v>2.6516255111146799E-2</v>
      </c>
      <c r="D14" s="19">
        <v>3.1946882735825598E-2</v>
      </c>
      <c r="E14" s="19">
        <v>2.1892501485005999E-2</v>
      </c>
      <c r="F14" s="19"/>
      <c r="G14" s="19">
        <v>5.1378839300085702E-2</v>
      </c>
      <c r="H14" s="19">
        <v>1.17143820921678E-2</v>
      </c>
      <c r="I14" s="19">
        <v>0</v>
      </c>
      <c r="J14" s="19">
        <v>7.8808985205556195E-2</v>
      </c>
      <c r="K14" s="19">
        <v>0</v>
      </c>
      <c r="L14" s="19">
        <v>2.6844955162763799E-2</v>
      </c>
      <c r="M14" s="19"/>
      <c r="N14" s="19">
        <v>1.7966288098427499E-2</v>
      </c>
      <c r="O14" s="19">
        <v>6.5224620026243699E-2</v>
      </c>
      <c r="P14" s="19">
        <v>2.1859593353456299E-2</v>
      </c>
      <c r="Q14" s="19">
        <v>0</v>
      </c>
      <c r="R14" s="19">
        <v>0</v>
      </c>
      <c r="S14" s="19"/>
      <c r="T14" s="19">
        <v>2.0196688502261601E-2</v>
      </c>
      <c r="U14" s="19">
        <v>2.3618270223745401E-2</v>
      </c>
      <c r="V14" s="19">
        <v>1.56835576371415E-2</v>
      </c>
      <c r="W14" s="19">
        <v>5.0169808093209298E-2</v>
      </c>
      <c r="X14" s="19"/>
      <c r="Y14" s="19">
        <v>3.9237004008605303E-2</v>
      </c>
      <c r="Z14" s="19">
        <v>2.2262777908297799E-2</v>
      </c>
      <c r="AA14" s="19">
        <v>0</v>
      </c>
      <c r="AB14" s="19">
        <v>0</v>
      </c>
      <c r="AC14" s="19">
        <v>0</v>
      </c>
      <c r="AD14" s="19">
        <v>3.8718992271066399E-2</v>
      </c>
      <c r="AE14" s="19"/>
      <c r="AF14" s="19">
        <v>1.7577897690144499E-2</v>
      </c>
      <c r="AG14" s="19">
        <v>4.0169104832378302E-2</v>
      </c>
      <c r="AH14" s="19"/>
      <c r="AI14" s="19">
        <v>0.10904530214491499</v>
      </c>
      <c r="AJ14" s="19">
        <v>1.4716178487345801E-2</v>
      </c>
      <c r="AK14" s="19">
        <v>2.64247989515628E-2</v>
      </c>
      <c r="AL14" s="19">
        <v>0</v>
      </c>
      <c r="AM14" s="19">
        <v>3.3043517063129302E-2</v>
      </c>
      <c r="AN14" s="19">
        <v>0</v>
      </c>
      <c r="AO14" s="19">
        <v>0</v>
      </c>
      <c r="AP14" s="19"/>
      <c r="AQ14" s="19">
        <v>3.8187300727094198E-2</v>
      </c>
      <c r="AR14" s="19">
        <v>1.7116083003688099E-2</v>
      </c>
      <c r="AS14" s="19"/>
      <c r="AT14" s="19">
        <v>0</v>
      </c>
      <c r="AU14" s="19">
        <v>4.121203024082E-2</v>
      </c>
      <c r="AV14" s="19">
        <v>0</v>
      </c>
      <c r="AW14" s="19"/>
      <c r="AX14" s="19">
        <v>2.19944327602241E-2</v>
      </c>
      <c r="AY14" s="19">
        <v>2.7706237622315201E-2</v>
      </c>
      <c r="AZ14" s="19"/>
      <c r="BA14" s="19">
        <v>1.42364693092621E-2</v>
      </c>
      <c r="BB14" s="19">
        <v>0</v>
      </c>
      <c r="BC14" s="19">
        <v>0</v>
      </c>
      <c r="BD14" s="19">
        <v>0</v>
      </c>
      <c r="BE14" s="19">
        <v>4.0216345930086203E-2</v>
      </c>
      <c r="BF14" s="19"/>
      <c r="BG14" s="19">
        <v>3.62903460816017E-3</v>
      </c>
      <c r="BH14" s="19">
        <v>3.4008350027522297E-2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361</v>
      </c>
      <c r="D7" s="10">
        <v>162</v>
      </c>
      <c r="E7" s="10">
        <v>196</v>
      </c>
      <c r="F7" s="10"/>
      <c r="G7" s="10">
        <v>36</v>
      </c>
      <c r="H7" s="10">
        <v>59</v>
      </c>
      <c r="I7" s="10">
        <v>60</v>
      </c>
      <c r="J7" s="10">
        <v>61</v>
      </c>
      <c r="K7" s="10">
        <v>66</v>
      </c>
      <c r="L7" s="10">
        <v>79</v>
      </c>
      <c r="M7" s="10"/>
      <c r="N7" s="10">
        <v>67</v>
      </c>
      <c r="O7" s="10">
        <v>84</v>
      </c>
      <c r="P7" s="10">
        <v>115</v>
      </c>
      <c r="Q7" s="10">
        <v>51</v>
      </c>
      <c r="R7" s="10">
        <v>32</v>
      </c>
      <c r="S7" s="10"/>
      <c r="T7" s="10">
        <v>68</v>
      </c>
      <c r="U7" s="10">
        <v>72</v>
      </c>
      <c r="V7" s="10">
        <v>142</v>
      </c>
      <c r="W7" s="10">
        <v>79</v>
      </c>
      <c r="X7" s="10"/>
      <c r="Y7" s="10">
        <v>125</v>
      </c>
      <c r="Z7" s="10">
        <v>155</v>
      </c>
      <c r="AA7" s="10">
        <v>14</v>
      </c>
      <c r="AB7" s="10">
        <v>26</v>
      </c>
      <c r="AC7" s="10">
        <v>4</v>
      </c>
      <c r="AD7" s="10">
        <v>37</v>
      </c>
      <c r="AE7" s="10"/>
      <c r="AF7" s="10">
        <v>206</v>
      </c>
      <c r="AG7" s="10">
        <v>152</v>
      </c>
      <c r="AH7" s="10"/>
      <c r="AI7" s="10">
        <v>19</v>
      </c>
      <c r="AJ7" s="10">
        <v>94</v>
      </c>
      <c r="AK7" s="10">
        <v>63</v>
      </c>
      <c r="AL7" s="10">
        <v>57</v>
      </c>
      <c r="AM7" s="10">
        <v>85</v>
      </c>
      <c r="AN7" s="10">
        <v>31</v>
      </c>
      <c r="AO7" s="10">
        <v>12</v>
      </c>
      <c r="AP7" s="10"/>
      <c r="AQ7" s="10">
        <v>177</v>
      </c>
      <c r="AR7" s="10">
        <v>117</v>
      </c>
      <c r="AS7" s="10"/>
      <c r="AT7" s="10">
        <v>82</v>
      </c>
      <c r="AU7" s="10">
        <v>158</v>
      </c>
      <c r="AV7" s="10">
        <v>98</v>
      </c>
      <c r="AW7" s="10"/>
      <c r="AX7" s="10">
        <v>89</v>
      </c>
      <c r="AY7" s="10">
        <v>272</v>
      </c>
      <c r="AZ7" s="10"/>
      <c r="BA7" s="10">
        <v>39</v>
      </c>
      <c r="BB7" s="10">
        <v>117</v>
      </c>
      <c r="BC7" s="10">
        <v>127</v>
      </c>
      <c r="BD7" s="10">
        <v>10</v>
      </c>
      <c r="BE7" s="10">
        <v>44</v>
      </c>
      <c r="BF7" s="10"/>
      <c r="BG7" s="10">
        <v>156</v>
      </c>
      <c r="BH7" s="10">
        <v>54</v>
      </c>
    </row>
    <row r="8" spans="2:60" ht="30" customHeight="1" x14ac:dyDescent="0.35">
      <c r="B8" s="11" t="s">
        <v>19</v>
      </c>
      <c r="C8" s="11">
        <v>371</v>
      </c>
      <c r="D8" s="11">
        <v>171</v>
      </c>
      <c r="E8" s="11">
        <v>197</v>
      </c>
      <c r="F8" s="11"/>
      <c r="G8" s="11">
        <v>42</v>
      </c>
      <c r="H8" s="11">
        <v>67</v>
      </c>
      <c r="I8" s="11">
        <v>63</v>
      </c>
      <c r="J8" s="11">
        <v>60</v>
      </c>
      <c r="K8" s="11">
        <v>66</v>
      </c>
      <c r="L8" s="11">
        <v>73</v>
      </c>
      <c r="M8" s="11"/>
      <c r="N8" s="11">
        <v>64</v>
      </c>
      <c r="O8" s="11">
        <v>87</v>
      </c>
      <c r="P8" s="11">
        <v>122</v>
      </c>
      <c r="Q8" s="11">
        <v>54</v>
      </c>
      <c r="R8" s="11">
        <v>33</v>
      </c>
      <c r="S8" s="11"/>
      <c r="T8" s="11">
        <v>61</v>
      </c>
      <c r="U8" s="11">
        <v>73</v>
      </c>
      <c r="V8" s="11">
        <v>141</v>
      </c>
      <c r="W8" s="11">
        <v>96</v>
      </c>
      <c r="X8" s="11"/>
      <c r="Y8" s="11">
        <v>130</v>
      </c>
      <c r="Z8" s="11">
        <v>157</v>
      </c>
      <c r="AA8" s="11">
        <v>16</v>
      </c>
      <c r="AB8" s="11">
        <v>26</v>
      </c>
      <c r="AC8" s="11">
        <v>4</v>
      </c>
      <c r="AD8" s="11">
        <v>40</v>
      </c>
      <c r="AE8" s="11"/>
      <c r="AF8" s="11">
        <v>210</v>
      </c>
      <c r="AG8" s="11">
        <v>158</v>
      </c>
      <c r="AH8" s="11"/>
      <c r="AI8" s="11">
        <v>19</v>
      </c>
      <c r="AJ8" s="11">
        <v>99</v>
      </c>
      <c r="AK8" s="11">
        <v>62</v>
      </c>
      <c r="AL8" s="11">
        <v>58</v>
      </c>
      <c r="AM8" s="11">
        <v>90</v>
      </c>
      <c r="AN8" s="11">
        <v>33</v>
      </c>
      <c r="AO8" s="11">
        <v>10</v>
      </c>
      <c r="AP8" s="11"/>
      <c r="AQ8" s="11">
        <v>178</v>
      </c>
      <c r="AR8" s="11">
        <v>123</v>
      </c>
      <c r="AS8" s="11"/>
      <c r="AT8" s="11">
        <v>80</v>
      </c>
      <c r="AU8" s="11">
        <v>160</v>
      </c>
      <c r="AV8" s="11">
        <v>107</v>
      </c>
      <c r="AW8" s="11"/>
      <c r="AX8" s="11">
        <v>86</v>
      </c>
      <c r="AY8" s="11">
        <v>285</v>
      </c>
      <c r="AZ8" s="11"/>
      <c r="BA8" s="11">
        <v>39</v>
      </c>
      <c r="BB8" s="11">
        <v>124</v>
      </c>
      <c r="BC8" s="11">
        <v>131</v>
      </c>
      <c r="BD8" s="11">
        <v>10</v>
      </c>
      <c r="BE8" s="11">
        <v>43</v>
      </c>
      <c r="BF8" s="11"/>
      <c r="BG8" s="11">
        <v>164</v>
      </c>
      <c r="BH8" s="11">
        <v>53</v>
      </c>
    </row>
    <row r="9" spans="2:60" ht="29" x14ac:dyDescent="0.35">
      <c r="B9" s="18" t="s">
        <v>348</v>
      </c>
      <c r="C9" s="17">
        <v>0.79294186245814402</v>
      </c>
      <c r="D9" s="17">
        <v>0.79667943457826196</v>
      </c>
      <c r="E9" s="17">
        <v>0.80251431158886999</v>
      </c>
      <c r="F9" s="17"/>
      <c r="G9" s="17">
        <v>0.480441714598623</v>
      </c>
      <c r="H9" s="17">
        <v>0.74845923373375201</v>
      </c>
      <c r="I9" s="17">
        <v>0.76898048128305996</v>
      </c>
      <c r="J9" s="17">
        <v>0.76778630989811203</v>
      </c>
      <c r="K9" s="17">
        <v>0.93346583304656305</v>
      </c>
      <c r="L9" s="17">
        <v>0.92659548172219797</v>
      </c>
      <c r="M9" s="17"/>
      <c r="N9" s="17">
        <v>0.72689247478608399</v>
      </c>
      <c r="O9" s="17">
        <v>0.86540412969763802</v>
      </c>
      <c r="P9" s="17">
        <v>0.800148441960567</v>
      </c>
      <c r="Q9" s="17">
        <v>0.82453809745176299</v>
      </c>
      <c r="R9" s="17">
        <v>0.66309017567536499</v>
      </c>
      <c r="S9" s="17"/>
      <c r="T9" s="17">
        <v>0.88491367556480005</v>
      </c>
      <c r="U9" s="17">
        <v>0.83592623249432396</v>
      </c>
      <c r="V9" s="17">
        <v>0.74031927343759996</v>
      </c>
      <c r="W9" s="17">
        <v>0.77846780971592699</v>
      </c>
      <c r="X9" s="17"/>
      <c r="Y9" s="17">
        <v>0.73444742836340005</v>
      </c>
      <c r="Z9" s="17">
        <v>0.80265855534165698</v>
      </c>
      <c r="AA9" s="17">
        <v>0.785965050715418</v>
      </c>
      <c r="AB9" s="17">
        <v>0.92947620203900205</v>
      </c>
      <c r="AC9" s="17">
        <v>1</v>
      </c>
      <c r="AD9" s="17">
        <v>0.84000521134221295</v>
      </c>
      <c r="AE9" s="17"/>
      <c r="AF9" s="17">
        <v>0.82751406348985701</v>
      </c>
      <c r="AG9" s="17">
        <v>0.74930132923403903</v>
      </c>
      <c r="AH9" s="17"/>
      <c r="AI9" s="17">
        <v>0.74860183139780401</v>
      </c>
      <c r="AJ9" s="17">
        <v>0.76409966788707095</v>
      </c>
      <c r="AK9" s="17">
        <v>0.82479038824407203</v>
      </c>
      <c r="AL9" s="17">
        <v>0.835787848836967</v>
      </c>
      <c r="AM9" s="17">
        <v>0.78575370109994702</v>
      </c>
      <c r="AN9" s="17">
        <v>0.797046373173531</v>
      </c>
      <c r="AO9" s="17">
        <v>0.76729958363944095</v>
      </c>
      <c r="AP9" s="17"/>
      <c r="AQ9" s="17">
        <v>0.77074606234594101</v>
      </c>
      <c r="AR9" s="17">
        <v>0.83015853993265398</v>
      </c>
      <c r="AS9" s="17"/>
      <c r="AT9" s="17">
        <v>0.69454197994270594</v>
      </c>
      <c r="AU9" s="17">
        <v>0.83821141172387903</v>
      </c>
      <c r="AV9" s="17">
        <v>0.78909936786301205</v>
      </c>
      <c r="AW9" s="17"/>
      <c r="AX9" s="17">
        <v>0.82843424046394798</v>
      </c>
      <c r="AY9" s="17">
        <v>0.78225616110951302</v>
      </c>
      <c r="AZ9" s="17"/>
      <c r="BA9" s="17">
        <v>0.64328259601711801</v>
      </c>
      <c r="BB9" s="17">
        <v>0.80578640928801004</v>
      </c>
      <c r="BC9" s="17">
        <v>0.83327859527273995</v>
      </c>
      <c r="BD9" s="17">
        <v>0.69368395385708503</v>
      </c>
      <c r="BE9" s="17">
        <v>0.84142666089792495</v>
      </c>
      <c r="BF9" s="17"/>
      <c r="BG9" s="17">
        <v>0.76668203979999705</v>
      </c>
      <c r="BH9" s="17">
        <v>0.81387613097580003</v>
      </c>
    </row>
    <row r="10" spans="2:60" ht="43.5" x14ac:dyDescent="0.35">
      <c r="B10" s="18" t="s">
        <v>349</v>
      </c>
      <c r="C10" s="17">
        <v>0.10536765441052599</v>
      </c>
      <c r="D10" s="17">
        <v>0.104617672424054</v>
      </c>
      <c r="E10" s="17">
        <v>9.1573290405630295E-2</v>
      </c>
      <c r="F10" s="17"/>
      <c r="G10" s="17">
        <v>0.237639908417693</v>
      </c>
      <c r="H10" s="17">
        <v>0.17485157131746101</v>
      </c>
      <c r="I10" s="17">
        <v>9.3979085984578006E-2</v>
      </c>
      <c r="J10" s="17">
        <v>0.101401087902267</v>
      </c>
      <c r="K10" s="17">
        <v>5.4305078274630103E-2</v>
      </c>
      <c r="L10" s="17">
        <v>2.5172670350950499E-2</v>
      </c>
      <c r="M10" s="17"/>
      <c r="N10" s="17">
        <v>0.138521175786715</v>
      </c>
      <c r="O10" s="17">
        <v>4.6230653234051698E-2</v>
      </c>
      <c r="P10" s="17">
        <v>0.10335038514148</v>
      </c>
      <c r="Q10" s="17">
        <v>7.8881511602302307E-2</v>
      </c>
      <c r="R10" s="17">
        <v>0.22552971444066999</v>
      </c>
      <c r="S10" s="17"/>
      <c r="T10" s="17">
        <v>4.4835679976813599E-2</v>
      </c>
      <c r="U10" s="17">
        <v>7.5693405377262393E-2</v>
      </c>
      <c r="V10" s="17">
        <v>0.14354926101765</v>
      </c>
      <c r="W10" s="17">
        <v>0.110735281460518</v>
      </c>
      <c r="X10" s="17"/>
      <c r="Y10" s="17">
        <v>0.15155367920228399</v>
      </c>
      <c r="Z10" s="17">
        <v>0.102156052376611</v>
      </c>
      <c r="AA10" s="17">
        <v>8.8216355237655697E-2</v>
      </c>
      <c r="AB10" s="17">
        <v>0</v>
      </c>
      <c r="AC10" s="17">
        <v>0</v>
      </c>
      <c r="AD10" s="17">
        <v>5.2066960803088799E-2</v>
      </c>
      <c r="AE10" s="17"/>
      <c r="AF10" s="17">
        <v>7.5314155526419804E-2</v>
      </c>
      <c r="AG10" s="17">
        <v>0.14093719153905501</v>
      </c>
      <c r="AH10" s="17"/>
      <c r="AI10" s="17">
        <v>6.6465583473412401E-2</v>
      </c>
      <c r="AJ10" s="17">
        <v>0.110060992456394</v>
      </c>
      <c r="AK10" s="17">
        <v>9.8380170714991805E-2</v>
      </c>
      <c r="AL10" s="17">
        <v>9.9057154655157104E-2</v>
      </c>
      <c r="AM10" s="17">
        <v>0.12158440222799401</v>
      </c>
      <c r="AN10" s="17">
        <v>7.8989840445841106E-2</v>
      </c>
      <c r="AO10" s="17">
        <v>0.153636793568214</v>
      </c>
      <c r="AP10" s="17"/>
      <c r="AQ10" s="17">
        <v>0.12619908589760001</v>
      </c>
      <c r="AR10" s="17">
        <v>7.9411488879288797E-2</v>
      </c>
      <c r="AS10" s="17"/>
      <c r="AT10" s="17">
        <v>0.20165720734012499</v>
      </c>
      <c r="AU10" s="17">
        <v>3.8632191576572501E-2</v>
      </c>
      <c r="AV10" s="17">
        <v>0.126185854140516</v>
      </c>
      <c r="AW10" s="17"/>
      <c r="AX10" s="17">
        <v>7.0737100235761699E-2</v>
      </c>
      <c r="AY10" s="17">
        <v>0.11579388618875799</v>
      </c>
      <c r="AZ10" s="17"/>
      <c r="BA10" s="17">
        <v>0.175267392618733</v>
      </c>
      <c r="BB10" s="17">
        <v>8.8861819762811101E-2</v>
      </c>
      <c r="BC10" s="17">
        <v>0.120335201919095</v>
      </c>
      <c r="BD10" s="17">
        <v>0.22637468378450501</v>
      </c>
      <c r="BE10" s="17">
        <v>2.9511444713566499E-2</v>
      </c>
      <c r="BF10" s="17"/>
      <c r="BG10" s="17">
        <v>0.109654165362412</v>
      </c>
      <c r="BH10" s="17">
        <v>6.6221795208843595E-2</v>
      </c>
    </row>
    <row r="11" spans="2:60" ht="29" x14ac:dyDescent="0.35">
      <c r="B11" s="18" t="s">
        <v>350</v>
      </c>
      <c r="C11" s="17">
        <v>3.4827749837367597E-2</v>
      </c>
      <c r="D11" s="17">
        <v>4.0835977679499001E-2</v>
      </c>
      <c r="E11" s="17">
        <v>3.02007962703667E-2</v>
      </c>
      <c r="F11" s="17"/>
      <c r="G11" s="17">
        <v>0.14060505502520401</v>
      </c>
      <c r="H11" s="17">
        <v>2.8978362356758401E-2</v>
      </c>
      <c r="I11" s="17">
        <v>5.2045179486438803E-2</v>
      </c>
      <c r="J11" s="17">
        <v>1.73117766343934E-2</v>
      </c>
      <c r="K11" s="17">
        <v>1.22290886788068E-2</v>
      </c>
      <c r="L11" s="17">
        <v>0</v>
      </c>
      <c r="M11" s="17"/>
      <c r="N11" s="17">
        <v>7.2287631469601002E-2</v>
      </c>
      <c r="O11" s="17">
        <v>2.8709614728306299E-2</v>
      </c>
      <c r="P11" s="17">
        <v>2.6295330517765701E-2</v>
      </c>
      <c r="Q11" s="17">
        <v>3.2338163978648797E-2</v>
      </c>
      <c r="R11" s="17">
        <v>2.5327960653595601E-2</v>
      </c>
      <c r="S11" s="17"/>
      <c r="T11" s="17">
        <v>2.5113033501093701E-2</v>
      </c>
      <c r="U11" s="17">
        <v>3.1534855062654403E-2</v>
      </c>
      <c r="V11" s="17">
        <v>3.8712991200026303E-2</v>
      </c>
      <c r="W11" s="17">
        <v>3.7864180250411203E-2</v>
      </c>
      <c r="X11" s="17"/>
      <c r="Y11" s="17">
        <v>3.7788881981545203E-2</v>
      </c>
      <c r="Z11" s="17">
        <v>3.8491270895731303E-2</v>
      </c>
      <c r="AA11" s="17">
        <v>6.0894126979318501E-2</v>
      </c>
      <c r="AB11" s="17">
        <v>4.0738594408738699E-2</v>
      </c>
      <c r="AC11" s="17">
        <v>0</v>
      </c>
      <c r="AD11" s="17">
        <v>0</v>
      </c>
      <c r="AE11" s="17"/>
      <c r="AF11" s="17">
        <v>2.7848099923952801E-2</v>
      </c>
      <c r="AG11" s="17">
        <v>4.4788297580234497E-2</v>
      </c>
      <c r="AH11" s="17"/>
      <c r="AI11" s="17">
        <v>6.2846144596683695E-2</v>
      </c>
      <c r="AJ11" s="17">
        <v>3.8835434659911398E-2</v>
      </c>
      <c r="AK11" s="17">
        <v>3.93591167397234E-2</v>
      </c>
      <c r="AL11" s="17">
        <v>4.9506578543248102E-2</v>
      </c>
      <c r="AM11" s="17">
        <v>1.7405614588390499E-2</v>
      </c>
      <c r="AN11" s="17">
        <v>3.0516762687353201E-2</v>
      </c>
      <c r="AO11" s="17">
        <v>0</v>
      </c>
      <c r="AP11" s="17"/>
      <c r="AQ11" s="17">
        <v>3.7385269248431503E-2</v>
      </c>
      <c r="AR11" s="17">
        <v>2.7889337655136501E-2</v>
      </c>
      <c r="AS11" s="17"/>
      <c r="AT11" s="17">
        <v>4.0974341441376502E-2</v>
      </c>
      <c r="AU11" s="17">
        <v>4.5458472346537299E-2</v>
      </c>
      <c r="AV11" s="17">
        <v>2.2510347828295502E-2</v>
      </c>
      <c r="AW11" s="17"/>
      <c r="AX11" s="17">
        <v>4.4807584289123403E-2</v>
      </c>
      <c r="AY11" s="17">
        <v>3.1823117957170598E-2</v>
      </c>
      <c r="AZ11" s="17"/>
      <c r="BA11" s="17">
        <v>6.3270645845815904E-2</v>
      </c>
      <c r="BB11" s="17">
        <v>5.1246616516484898E-2</v>
      </c>
      <c r="BC11" s="17">
        <v>2.1940704574589399E-2</v>
      </c>
      <c r="BD11" s="17">
        <v>0</v>
      </c>
      <c r="BE11" s="17">
        <v>0</v>
      </c>
      <c r="BF11" s="17"/>
      <c r="BG11" s="17">
        <v>5.4140038376346497E-2</v>
      </c>
      <c r="BH11" s="17">
        <v>0</v>
      </c>
    </row>
    <row r="12" spans="2:60" ht="29" x14ac:dyDescent="0.35">
      <c r="B12" s="18" t="s">
        <v>351</v>
      </c>
      <c r="C12" s="17">
        <v>3.0097196797098599E-2</v>
      </c>
      <c r="D12" s="17">
        <v>1.02061082852632E-2</v>
      </c>
      <c r="E12" s="17">
        <v>4.7762573109259597E-2</v>
      </c>
      <c r="F12" s="17"/>
      <c r="G12" s="17">
        <v>7.0985667771380004E-2</v>
      </c>
      <c r="H12" s="17">
        <v>0</v>
      </c>
      <c r="I12" s="17">
        <v>7.0426777549952593E-2</v>
      </c>
      <c r="J12" s="17">
        <v>4.0165230819296099E-2</v>
      </c>
      <c r="K12" s="17">
        <v>0</v>
      </c>
      <c r="L12" s="17">
        <v>1.86218751620514E-2</v>
      </c>
      <c r="M12" s="17"/>
      <c r="N12" s="17">
        <v>2.8595426801576399E-2</v>
      </c>
      <c r="O12" s="17">
        <v>2.69054102708958E-2</v>
      </c>
      <c r="P12" s="17">
        <v>2.4909032097137199E-2</v>
      </c>
      <c r="Q12" s="17">
        <v>2.0287675666700099E-2</v>
      </c>
      <c r="R12" s="17">
        <v>6.3445170279604696E-2</v>
      </c>
      <c r="S12" s="17"/>
      <c r="T12" s="17">
        <v>0</v>
      </c>
      <c r="U12" s="17">
        <v>4.6122464786251101E-2</v>
      </c>
      <c r="V12" s="17">
        <v>4.20232604608584E-2</v>
      </c>
      <c r="W12" s="17">
        <v>1.9663058333892199E-2</v>
      </c>
      <c r="X12" s="17"/>
      <c r="Y12" s="17">
        <v>2.7614282604967899E-2</v>
      </c>
      <c r="Z12" s="17">
        <v>1.5660836480136699E-2</v>
      </c>
      <c r="AA12" s="17">
        <v>6.4924467067607503E-2</v>
      </c>
      <c r="AB12" s="17">
        <v>2.9785203552259401E-2</v>
      </c>
      <c r="AC12" s="17">
        <v>0</v>
      </c>
      <c r="AD12" s="17">
        <v>8.5001087596653105E-2</v>
      </c>
      <c r="AE12" s="17"/>
      <c r="AF12" s="17">
        <v>2.72833383488916E-2</v>
      </c>
      <c r="AG12" s="17">
        <v>3.4441965147955902E-2</v>
      </c>
      <c r="AH12" s="17"/>
      <c r="AI12" s="17">
        <v>4.8083709710158601E-2</v>
      </c>
      <c r="AJ12" s="17">
        <v>5.3486781597350097E-2</v>
      </c>
      <c r="AK12" s="17">
        <v>1.23308039430567E-2</v>
      </c>
      <c r="AL12" s="17">
        <v>0</v>
      </c>
      <c r="AM12" s="17">
        <v>1.20701609581807E-2</v>
      </c>
      <c r="AN12" s="17">
        <v>7.0690707344303993E-2</v>
      </c>
      <c r="AO12" s="17">
        <v>7.9063622792344607E-2</v>
      </c>
      <c r="AP12" s="17"/>
      <c r="AQ12" s="17">
        <v>1.6564209143539101E-2</v>
      </c>
      <c r="AR12" s="17">
        <v>5.2375129844113702E-2</v>
      </c>
      <c r="AS12" s="17"/>
      <c r="AT12" s="17">
        <v>2.32577118588424E-2</v>
      </c>
      <c r="AU12" s="17">
        <v>3.3436264552147203E-2</v>
      </c>
      <c r="AV12" s="17">
        <v>3.7267682523998501E-2</v>
      </c>
      <c r="AW12" s="17"/>
      <c r="AX12" s="17">
        <v>2.3332838279118199E-2</v>
      </c>
      <c r="AY12" s="17">
        <v>3.2133744332075997E-2</v>
      </c>
      <c r="AZ12" s="17"/>
      <c r="BA12" s="17">
        <v>8.6233295255116194E-2</v>
      </c>
      <c r="BB12" s="17">
        <v>2.87264081621805E-2</v>
      </c>
      <c r="BC12" s="17">
        <v>1.6008195465711899E-2</v>
      </c>
      <c r="BD12" s="17">
        <v>7.9941362358410706E-2</v>
      </c>
      <c r="BE12" s="17">
        <v>3.10007858602422E-2</v>
      </c>
      <c r="BF12" s="17"/>
      <c r="BG12" s="17">
        <v>4.2564671497201001E-2</v>
      </c>
      <c r="BH12" s="17">
        <v>4.01270489714637E-2</v>
      </c>
    </row>
    <row r="13" spans="2:60" ht="29" x14ac:dyDescent="0.35">
      <c r="B13" s="18" t="s">
        <v>352</v>
      </c>
      <c r="C13" s="17">
        <v>1.4432397220951999E-2</v>
      </c>
      <c r="D13" s="17">
        <v>7.3734494634521003E-3</v>
      </c>
      <c r="E13" s="17">
        <v>2.0762045240890599E-2</v>
      </c>
      <c r="F13" s="17"/>
      <c r="G13" s="17">
        <v>0</v>
      </c>
      <c r="H13" s="17">
        <v>3.8285610991155003E-2</v>
      </c>
      <c r="I13" s="17">
        <v>1.45684756959704E-2</v>
      </c>
      <c r="J13" s="17">
        <v>1.8396550121393102E-2</v>
      </c>
      <c r="K13" s="17">
        <v>0</v>
      </c>
      <c r="L13" s="17">
        <v>1.0241790416535701E-2</v>
      </c>
      <c r="M13" s="17"/>
      <c r="N13" s="17">
        <v>0</v>
      </c>
      <c r="O13" s="17">
        <v>0</v>
      </c>
      <c r="P13" s="17">
        <v>1.8382915157576299E-2</v>
      </c>
      <c r="Q13" s="17">
        <v>4.3954551300585502E-2</v>
      </c>
      <c r="R13" s="17">
        <v>2.26069789507642E-2</v>
      </c>
      <c r="S13" s="17"/>
      <c r="T13" s="17">
        <v>4.5137610957292899E-2</v>
      </c>
      <c r="U13" s="17">
        <v>0</v>
      </c>
      <c r="V13" s="17">
        <v>0</v>
      </c>
      <c r="W13" s="17">
        <v>2.6944965584013499E-2</v>
      </c>
      <c r="X13" s="17"/>
      <c r="Y13" s="17">
        <v>3.5524016119134701E-2</v>
      </c>
      <c r="Z13" s="17">
        <v>4.7885245200533699E-3</v>
      </c>
      <c r="AA13" s="17">
        <v>0</v>
      </c>
      <c r="AB13" s="17">
        <v>0</v>
      </c>
      <c r="AC13" s="17">
        <v>0</v>
      </c>
      <c r="AD13" s="17">
        <v>0</v>
      </c>
      <c r="AE13" s="17"/>
      <c r="AF13" s="17">
        <v>2.55498208716596E-2</v>
      </c>
      <c r="AG13" s="17">
        <v>0</v>
      </c>
      <c r="AH13" s="17"/>
      <c r="AI13" s="17">
        <v>0</v>
      </c>
      <c r="AJ13" s="17">
        <v>0</v>
      </c>
      <c r="AK13" s="17">
        <v>1.4849728871543901E-2</v>
      </c>
      <c r="AL13" s="17">
        <v>0</v>
      </c>
      <c r="AM13" s="17">
        <v>4.0795344454953003E-2</v>
      </c>
      <c r="AN13" s="17">
        <v>2.2756316348970299E-2</v>
      </c>
      <c r="AO13" s="17">
        <v>0</v>
      </c>
      <c r="AP13" s="17"/>
      <c r="AQ13" s="17">
        <v>2.3899405911395399E-2</v>
      </c>
      <c r="AR13" s="17">
        <v>0</v>
      </c>
      <c r="AS13" s="17"/>
      <c r="AT13" s="17">
        <v>2.8132164307046199E-2</v>
      </c>
      <c r="AU13" s="17">
        <v>1.16364046740684E-2</v>
      </c>
      <c r="AV13" s="17">
        <v>1.17781056885677E-2</v>
      </c>
      <c r="AW13" s="17"/>
      <c r="AX13" s="17">
        <v>2.3565309619649699E-2</v>
      </c>
      <c r="AY13" s="17">
        <v>1.16827484281962E-2</v>
      </c>
      <c r="AZ13" s="17"/>
      <c r="BA13" s="17">
        <v>3.1946070263216997E-2</v>
      </c>
      <c r="BB13" s="17">
        <v>1.80435037769494E-2</v>
      </c>
      <c r="BC13" s="17">
        <v>8.4373027678632494E-3</v>
      </c>
      <c r="BD13" s="17">
        <v>0</v>
      </c>
      <c r="BE13" s="17">
        <v>0</v>
      </c>
      <c r="BF13" s="17"/>
      <c r="BG13" s="17">
        <v>2.1388970481810099E-2</v>
      </c>
      <c r="BH13" s="17">
        <v>0</v>
      </c>
    </row>
    <row r="14" spans="2:60" x14ac:dyDescent="0.35">
      <c r="B14" s="32" t="s">
        <v>280</v>
      </c>
      <c r="C14" s="19">
        <v>2.2333139275911299E-2</v>
      </c>
      <c r="D14" s="19">
        <v>4.0287357569470203E-2</v>
      </c>
      <c r="E14" s="19">
        <v>7.1869833849827897E-3</v>
      </c>
      <c r="F14" s="19"/>
      <c r="G14" s="19">
        <v>7.03276541870997E-2</v>
      </c>
      <c r="H14" s="19">
        <v>9.4252216008735602E-3</v>
      </c>
      <c r="I14" s="19">
        <v>0</v>
      </c>
      <c r="J14" s="19">
        <v>5.49390446245379E-2</v>
      </c>
      <c r="K14" s="19">
        <v>0</v>
      </c>
      <c r="L14" s="19">
        <v>1.93681823482648E-2</v>
      </c>
      <c r="M14" s="19"/>
      <c r="N14" s="19">
        <v>3.3703291156023801E-2</v>
      </c>
      <c r="O14" s="19">
        <v>3.2750192069108203E-2</v>
      </c>
      <c r="P14" s="19">
        <v>2.6913895125473802E-2</v>
      </c>
      <c r="Q14" s="19">
        <v>0</v>
      </c>
      <c r="R14" s="19">
        <v>0</v>
      </c>
      <c r="S14" s="19"/>
      <c r="T14" s="19">
        <v>0</v>
      </c>
      <c r="U14" s="19">
        <v>1.0723042279508601E-2</v>
      </c>
      <c r="V14" s="19">
        <v>3.5395213883865399E-2</v>
      </c>
      <c r="W14" s="19">
        <v>2.6324704655238399E-2</v>
      </c>
      <c r="X14" s="19"/>
      <c r="Y14" s="19">
        <v>1.3071711728667701E-2</v>
      </c>
      <c r="Z14" s="19">
        <v>3.6244760385809899E-2</v>
      </c>
      <c r="AA14" s="19">
        <v>0</v>
      </c>
      <c r="AB14" s="19">
        <v>0</v>
      </c>
      <c r="AC14" s="19">
        <v>0</v>
      </c>
      <c r="AD14" s="19">
        <v>2.2926740258044899E-2</v>
      </c>
      <c r="AE14" s="19"/>
      <c r="AF14" s="19">
        <v>1.64905218392188E-2</v>
      </c>
      <c r="AG14" s="19">
        <v>3.0531216498715898E-2</v>
      </c>
      <c r="AH14" s="19"/>
      <c r="AI14" s="19">
        <v>7.4002730821941504E-2</v>
      </c>
      <c r="AJ14" s="19">
        <v>3.3517123399273901E-2</v>
      </c>
      <c r="AK14" s="19">
        <v>1.02897914866117E-2</v>
      </c>
      <c r="AL14" s="19">
        <v>1.5648417964628E-2</v>
      </c>
      <c r="AM14" s="19">
        <v>2.2390776670534001E-2</v>
      </c>
      <c r="AN14" s="19">
        <v>0</v>
      </c>
      <c r="AO14" s="19">
        <v>0</v>
      </c>
      <c r="AP14" s="19"/>
      <c r="AQ14" s="19">
        <v>2.5205967453093499E-2</v>
      </c>
      <c r="AR14" s="19">
        <v>1.0165503688806799E-2</v>
      </c>
      <c r="AS14" s="19"/>
      <c r="AT14" s="19">
        <v>1.1436595109903599E-2</v>
      </c>
      <c r="AU14" s="19">
        <v>3.2625255126796197E-2</v>
      </c>
      <c r="AV14" s="19">
        <v>1.3158641955610201E-2</v>
      </c>
      <c r="AW14" s="19"/>
      <c r="AX14" s="19">
        <v>9.1229271123986905E-3</v>
      </c>
      <c r="AY14" s="19">
        <v>2.6310341984286199E-2</v>
      </c>
      <c r="AZ14" s="19"/>
      <c r="BA14" s="19">
        <v>0</v>
      </c>
      <c r="BB14" s="19">
        <v>7.3352424935646098E-3</v>
      </c>
      <c r="BC14" s="19">
        <v>0</v>
      </c>
      <c r="BD14" s="19">
        <v>0</v>
      </c>
      <c r="BE14" s="19">
        <v>9.8061108528266605E-2</v>
      </c>
      <c r="BF14" s="19"/>
      <c r="BG14" s="19">
        <v>5.5701144822337999E-3</v>
      </c>
      <c r="BH14" s="19">
        <v>7.9775024843892803E-2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352</v>
      </c>
      <c r="D7" s="10">
        <v>163</v>
      </c>
      <c r="E7" s="10">
        <v>183</v>
      </c>
      <c r="F7" s="10"/>
      <c r="G7" s="10">
        <v>54</v>
      </c>
      <c r="H7" s="10">
        <v>48</v>
      </c>
      <c r="I7" s="10">
        <v>57</v>
      </c>
      <c r="J7" s="10">
        <v>52</v>
      </c>
      <c r="K7" s="10">
        <v>67</v>
      </c>
      <c r="L7" s="10">
        <v>74</v>
      </c>
      <c r="M7" s="10"/>
      <c r="N7" s="10">
        <v>83</v>
      </c>
      <c r="O7" s="10">
        <v>84</v>
      </c>
      <c r="P7" s="10">
        <v>101</v>
      </c>
      <c r="Q7" s="10">
        <v>43</v>
      </c>
      <c r="R7" s="10">
        <v>33</v>
      </c>
      <c r="S7" s="10"/>
      <c r="T7" s="10">
        <v>67</v>
      </c>
      <c r="U7" s="10">
        <v>78</v>
      </c>
      <c r="V7" s="10">
        <v>133</v>
      </c>
      <c r="W7" s="10">
        <v>74</v>
      </c>
      <c r="X7" s="10"/>
      <c r="Y7" s="10">
        <v>115</v>
      </c>
      <c r="Z7" s="10">
        <v>144</v>
      </c>
      <c r="AA7" s="10">
        <v>16</v>
      </c>
      <c r="AB7" s="10">
        <v>39</v>
      </c>
      <c r="AC7" s="10">
        <v>2</v>
      </c>
      <c r="AD7" s="10">
        <v>36</v>
      </c>
      <c r="AE7" s="10"/>
      <c r="AF7" s="10">
        <v>203</v>
      </c>
      <c r="AG7" s="10">
        <v>145</v>
      </c>
      <c r="AH7" s="10"/>
      <c r="AI7" s="10">
        <v>26</v>
      </c>
      <c r="AJ7" s="10">
        <v>89</v>
      </c>
      <c r="AK7" s="10">
        <v>75</v>
      </c>
      <c r="AL7" s="10">
        <v>45</v>
      </c>
      <c r="AM7" s="10">
        <v>77</v>
      </c>
      <c r="AN7" s="10">
        <v>28</v>
      </c>
      <c r="AO7" s="10">
        <v>12</v>
      </c>
      <c r="AP7" s="10"/>
      <c r="AQ7" s="10">
        <v>180</v>
      </c>
      <c r="AR7" s="10">
        <v>118</v>
      </c>
      <c r="AS7" s="10"/>
      <c r="AT7" s="10">
        <v>95</v>
      </c>
      <c r="AU7" s="10">
        <v>139</v>
      </c>
      <c r="AV7" s="10">
        <v>95</v>
      </c>
      <c r="AW7" s="10"/>
      <c r="AX7" s="10">
        <v>107</v>
      </c>
      <c r="AY7" s="10">
        <v>245</v>
      </c>
      <c r="AZ7" s="10"/>
      <c r="BA7" s="10">
        <v>30</v>
      </c>
      <c r="BB7" s="10">
        <v>117</v>
      </c>
      <c r="BC7" s="10">
        <v>118</v>
      </c>
      <c r="BD7" s="10">
        <v>21</v>
      </c>
      <c r="BE7" s="10">
        <v>45</v>
      </c>
      <c r="BF7" s="10"/>
      <c r="BG7" s="10">
        <v>147</v>
      </c>
      <c r="BH7" s="10">
        <v>66</v>
      </c>
    </row>
    <row r="8" spans="2:60" ht="30" customHeight="1" x14ac:dyDescent="0.35">
      <c r="B8" s="11" t="s">
        <v>19</v>
      </c>
      <c r="C8" s="11">
        <v>350</v>
      </c>
      <c r="D8" s="11">
        <v>167</v>
      </c>
      <c r="E8" s="11">
        <v>178</v>
      </c>
      <c r="F8" s="11"/>
      <c r="G8" s="11">
        <v>53</v>
      </c>
      <c r="H8" s="11">
        <v>55</v>
      </c>
      <c r="I8" s="11">
        <v>54</v>
      </c>
      <c r="J8" s="11">
        <v>51</v>
      </c>
      <c r="K8" s="11">
        <v>65</v>
      </c>
      <c r="L8" s="11">
        <v>72</v>
      </c>
      <c r="M8" s="11"/>
      <c r="N8" s="11">
        <v>81</v>
      </c>
      <c r="O8" s="11">
        <v>84</v>
      </c>
      <c r="P8" s="11">
        <v>102</v>
      </c>
      <c r="Q8" s="11">
        <v>45</v>
      </c>
      <c r="R8" s="11">
        <v>32</v>
      </c>
      <c r="S8" s="11"/>
      <c r="T8" s="11">
        <v>61</v>
      </c>
      <c r="U8" s="11">
        <v>79</v>
      </c>
      <c r="V8" s="11">
        <v>130</v>
      </c>
      <c r="W8" s="11">
        <v>80</v>
      </c>
      <c r="X8" s="11"/>
      <c r="Y8" s="11">
        <v>116</v>
      </c>
      <c r="Z8" s="11">
        <v>145</v>
      </c>
      <c r="AA8" s="11">
        <v>16</v>
      </c>
      <c r="AB8" s="11">
        <v>35</v>
      </c>
      <c r="AC8" s="11">
        <v>4</v>
      </c>
      <c r="AD8" s="11">
        <v>35</v>
      </c>
      <c r="AE8" s="11"/>
      <c r="AF8" s="11">
        <v>198</v>
      </c>
      <c r="AG8" s="11">
        <v>147</v>
      </c>
      <c r="AH8" s="11"/>
      <c r="AI8" s="11">
        <v>26</v>
      </c>
      <c r="AJ8" s="11">
        <v>88</v>
      </c>
      <c r="AK8" s="11">
        <v>73</v>
      </c>
      <c r="AL8" s="11">
        <v>47</v>
      </c>
      <c r="AM8" s="11">
        <v>78</v>
      </c>
      <c r="AN8" s="11">
        <v>26</v>
      </c>
      <c r="AO8" s="11">
        <v>12</v>
      </c>
      <c r="AP8" s="11"/>
      <c r="AQ8" s="11">
        <v>176</v>
      </c>
      <c r="AR8" s="11">
        <v>122</v>
      </c>
      <c r="AS8" s="11"/>
      <c r="AT8" s="11">
        <v>90</v>
      </c>
      <c r="AU8" s="11">
        <v>139</v>
      </c>
      <c r="AV8" s="11">
        <v>98</v>
      </c>
      <c r="AW8" s="11"/>
      <c r="AX8" s="11">
        <v>101</v>
      </c>
      <c r="AY8" s="11">
        <v>249</v>
      </c>
      <c r="AZ8" s="11"/>
      <c r="BA8" s="11">
        <v>28</v>
      </c>
      <c r="BB8" s="11">
        <v>115</v>
      </c>
      <c r="BC8" s="11">
        <v>119</v>
      </c>
      <c r="BD8" s="11">
        <v>21</v>
      </c>
      <c r="BE8" s="11">
        <v>46</v>
      </c>
      <c r="BF8" s="11"/>
      <c r="BG8" s="11">
        <v>143</v>
      </c>
      <c r="BH8" s="11">
        <v>67</v>
      </c>
    </row>
    <row r="9" spans="2:60" ht="29" x14ac:dyDescent="0.35">
      <c r="B9" s="18" t="s">
        <v>348</v>
      </c>
      <c r="C9" s="17">
        <v>3.5440591449978902E-2</v>
      </c>
      <c r="D9" s="17">
        <v>3.8838294312201899E-2</v>
      </c>
      <c r="E9" s="17">
        <v>3.34236486922245E-2</v>
      </c>
      <c r="F9" s="17"/>
      <c r="G9" s="17">
        <v>3.70644208458406E-2</v>
      </c>
      <c r="H9" s="17">
        <v>0</v>
      </c>
      <c r="I9" s="17">
        <v>2.0083082866744699E-2</v>
      </c>
      <c r="J9" s="17">
        <v>4.1198356339695298E-2</v>
      </c>
      <c r="K9" s="17">
        <v>6.1488510815173203E-2</v>
      </c>
      <c r="L9" s="17">
        <v>4.50189288200896E-2</v>
      </c>
      <c r="M9" s="17"/>
      <c r="N9" s="17">
        <v>5.39489692306842E-2</v>
      </c>
      <c r="O9" s="17">
        <v>5.16595593513237E-2</v>
      </c>
      <c r="P9" s="17">
        <v>2.6916603140634699E-2</v>
      </c>
      <c r="Q9" s="17">
        <v>2.2140139581062999E-2</v>
      </c>
      <c r="R9" s="17">
        <v>0</v>
      </c>
      <c r="S9" s="17"/>
      <c r="T9" s="17">
        <v>3.2383208082709503E-2</v>
      </c>
      <c r="U9" s="17">
        <v>3.5135086702367403E-2</v>
      </c>
      <c r="V9" s="17">
        <v>2.8073457013156201E-2</v>
      </c>
      <c r="W9" s="17">
        <v>5.0058832562069999E-2</v>
      </c>
      <c r="X9" s="17"/>
      <c r="Y9" s="17">
        <v>4.3152616991367701E-2</v>
      </c>
      <c r="Z9" s="17">
        <v>3.1458730820948799E-2</v>
      </c>
      <c r="AA9" s="17">
        <v>9.0293066730342098E-2</v>
      </c>
      <c r="AB9" s="17">
        <v>1.30022450001163E-2</v>
      </c>
      <c r="AC9" s="17">
        <v>0</v>
      </c>
      <c r="AD9" s="17">
        <v>2.81313118298742E-2</v>
      </c>
      <c r="AE9" s="17"/>
      <c r="AF9" s="17">
        <v>4.2315329542029302E-2</v>
      </c>
      <c r="AG9" s="17">
        <v>2.73101260045128E-2</v>
      </c>
      <c r="AH9" s="17"/>
      <c r="AI9" s="17">
        <v>0.110569083164255</v>
      </c>
      <c r="AJ9" s="17">
        <v>5.0408671564220797E-2</v>
      </c>
      <c r="AK9" s="17">
        <v>3.7861198804899701E-2</v>
      </c>
      <c r="AL9" s="17">
        <v>2.5509347069297101E-2</v>
      </c>
      <c r="AM9" s="17">
        <v>1.4561776679324699E-2</v>
      </c>
      <c r="AN9" s="17">
        <v>0</v>
      </c>
      <c r="AO9" s="17">
        <v>0</v>
      </c>
      <c r="AP9" s="17"/>
      <c r="AQ9" s="17">
        <v>4.4909613598201101E-2</v>
      </c>
      <c r="AR9" s="17">
        <v>2.3886425025064498E-2</v>
      </c>
      <c r="AS9" s="17"/>
      <c r="AT9" s="17">
        <v>5.0155057359871101E-2</v>
      </c>
      <c r="AU9" s="17">
        <v>1.9853394065181398E-2</v>
      </c>
      <c r="AV9" s="17">
        <v>1.9562907828086899E-2</v>
      </c>
      <c r="AW9" s="17"/>
      <c r="AX9" s="17">
        <v>4.6806772814934901E-2</v>
      </c>
      <c r="AY9" s="17">
        <v>3.0807019127272E-2</v>
      </c>
      <c r="AZ9" s="17"/>
      <c r="BA9" s="17">
        <v>6.7444914654477203E-2</v>
      </c>
      <c r="BB9" s="17">
        <v>3.4741263323282499E-2</v>
      </c>
      <c r="BC9" s="17">
        <v>4.0098559349227403E-2</v>
      </c>
      <c r="BD9" s="17">
        <v>3.5131069725721199E-2</v>
      </c>
      <c r="BE9" s="17">
        <v>2.1635426171468099E-2</v>
      </c>
      <c r="BF9" s="17"/>
      <c r="BG9" s="17">
        <v>4.1214305148701703E-2</v>
      </c>
      <c r="BH9" s="17">
        <v>2.5920164597344302E-2</v>
      </c>
    </row>
    <row r="10" spans="2:60" ht="43.5" x14ac:dyDescent="0.35">
      <c r="B10" s="18" t="s">
        <v>349</v>
      </c>
      <c r="C10" s="17">
        <v>5.1109679429126698E-2</v>
      </c>
      <c r="D10" s="17">
        <v>3.8500432657121698E-2</v>
      </c>
      <c r="E10" s="17">
        <v>6.4647796159499296E-2</v>
      </c>
      <c r="F10" s="17"/>
      <c r="G10" s="17">
        <v>0.12106144071249</v>
      </c>
      <c r="H10" s="17">
        <v>0.118338888534161</v>
      </c>
      <c r="I10" s="17">
        <v>4.7440437391516599E-2</v>
      </c>
      <c r="J10" s="17">
        <v>1.37770831970174E-2</v>
      </c>
      <c r="K10" s="17">
        <v>2.71607320590238E-2</v>
      </c>
      <c r="L10" s="17">
        <v>0</v>
      </c>
      <c r="M10" s="17"/>
      <c r="N10" s="17">
        <v>0.105893459626367</v>
      </c>
      <c r="O10" s="17">
        <v>5.7952760660163999E-2</v>
      </c>
      <c r="P10" s="17">
        <v>3.68482621145238E-2</v>
      </c>
      <c r="Q10" s="17">
        <v>0</v>
      </c>
      <c r="R10" s="17">
        <v>2.4060739329517401E-2</v>
      </c>
      <c r="S10" s="17"/>
      <c r="T10" s="17">
        <v>4.4656515892902503E-2</v>
      </c>
      <c r="U10" s="17">
        <v>3.1965663681560501E-2</v>
      </c>
      <c r="V10" s="17">
        <v>6.14113103820106E-2</v>
      </c>
      <c r="W10" s="17">
        <v>5.8076932142202102E-2</v>
      </c>
      <c r="X10" s="17"/>
      <c r="Y10" s="17">
        <v>6.24032660702478E-2</v>
      </c>
      <c r="Z10" s="17">
        <v>3.79714658889354E-2</v>
      </c>
      <c r="AA10" s="17">
        <v>4.4815647114926298E-2</v>
      </c>
      <c r="AB10" s="17">
        <v>6.7207121062761901E-2</v>
      </c>
      <c r="AC10" s="17">
        <v>0</v>
      </c>
      <c r="AD10" s="17">
        <v>6.0297890363963401E-2</v>
      </c>
      <c r="AE10" s="17"/>
      <c r="AF10" s="17">
        <v>3.07381251443954E-2</v>
      </c>
      <c r="AG10" s="17">
        <v>8.0086204638012595E-2</v>
      </c>
      <c r="AH10" s="17"/>
      <c r="AI10" s="17">
        <v>6.2125157375352402E-2</v>
      </c>
      <c r="AJ10" s="17">
        <v>7.3477801774609802E-2</v>
      </c>
      <c r="AK10" s="17">
        <v>8.9848353921035795E-2</v>
      </c>
      <c r="AL10" s="17">
        <v>4.31567217033706E-2</v>
      </c>
      <c r="AM10" s="17">
        <v>1.5566493044009901E-2</v>
      </c>
      <c r="AN10" s="17">
        <v>0</v>
      </c>
      <c r="AO10" s="17">
        <v>0</v>
      </c>
      <c r="AP10" s="17"/>
      <c r="AQ10" s="17">
        <v>4.1173935385351301E-2</v>
      </c>
      <c r="AR10" s="17">
        <v>8.13087945177976E-2</v>
      </c>
      <c r="AS10" s="17"/>
      <c r="AT10" s="17">
        <v>6.7156094633151295E-2</v>
      </c>
      <c r="AU10" s="17">
        <v>5.0920657883603199E-2</v>
      </c>
      <c r="AV10" s="17">
        <v>4.8442825402825899E-2</v>
      </c>
      <c r="AW10" s="17"/>
      <c r="AX10" s="17">
        <v>3.22963915278408E-2</v>
      </c>
      <c r="AY10" s="17">
        <v>5.87791620213442E-2</v>
      </c>
      <c r="AZ10" s="17"/>
      <c r="BA10" s="17">
        <v>9.0556443836176601E-2</v>
      </c>
      <c r="BB10" s="17">
        <v>6.1587530268860401E-2</v>
      </c>
      <c r="BC10" s="17">
        <v>6.3949974784179006E-2</v>
      </c>
      <c r="BD10" s="17">
        <v>0</v>
      </c>
      <c r="BE10" s="17">
        <v>1.4436113570048001E-2</v>
      </c>
      <c r="BF10" s="17"/>
      <c r="BG10" s="17">
        <v>6.7321354521668694E-2</v>
      </c>
      <c r="BH10" s="17">
        <v>9.8527848621403104E-3</v>
      </c>
    </row>
    <row r="11" spans="2:60" ht="29" x14ac:dyDescent="0.35">
      <c r="B11" s="18" t="s">
        <v>350</v>
      </c>
      <c r="C11" s="17">
        <v>0.21399962512825399</v>
      </c>
      <c r="D11" s="17">
        <v>0.24305778386486099</v>
      </c>
      <c r="E11" s="17">
        <v>0.19045842685447401</v>
      </c>
      <c r="F11" s="17"/>
      <c r="G11" s="17">
        <v>0.22903230521387499</v>
      </c>
      <c r="H11" s="17">
        <v>0.22002567335659201</v>
      </c>
      <c r="I11" s="17">
        <v>0.16856274450153899</v>
      </c>
      <c r="J11" s="17">
        <v>0.15484388425580201</v>
      </c>
      <c r="K11" s="17">
        <v>0.244692069802324</v>
      </c>
      <c r="L11" s="17">
        <v>0.246441425537063</v>
      </c>
      <c r="M11" s="17"/>
      <c r="N11" s="17">
        <v>0.26909068011710102</v>
      </c>
      <c r="O11" s="17">
        <v>0.18050586067778299</v>
      </c>
      <c r="P11" s="17">
        <v>0.23069675358488201</v>
      </c>
      <c r="Q11" s="17">
        <v>0.188685100498026</v>
      </c>
      <c r="R11" s="17">
        <v>0.17530336246386299</v>
      </c>
      <c r="S11" s="17"/>
      <c r="T11" s="17">
        <v>0.26409374988297402</v>
      </c>
      <c r="U11" s="17">
        <v>0.11271315012993401</v>
      </c>
      <c r="V11" s="17">
        <v>0.262140762964649</v>
      </c>
      <c r="W11" s="17">
        <v>0.19660671232817301</v>
      </c>
      <c r="X11" s="17"/>
      <c r="Y11" s="17">
        <v>0.21694541183105201</v>
      </c>
      <c r="Z11" s="17">
        <v>0.174247829931204</v>
      </c>
      <c r="AA11" s="17">
        <v>0.274859727644165</v>
      </c>
      <c r="AB11" s="17">
        <v>0.18724761172392701</v>
      </c>
      <c r="AC11" s="17">
        <v>0</v>
      </c>
      <c r="AD11" s="17">
        <v>0.39390560402924701</v>
      </c>
      <c r="AE11" s="17"/>
      <c r="AF11" s="17">
        <v>0.20114362440875</v>
      </c>
      <c r="AG11" s="17">
        <v>0.22875742178713701</v>
      </c>
      <c r="AH11" s="17"/>
      <c r="AI11" s="17">
        <v>0.27517338672491698</v>
      </c>
      <c r="AJ11" s="17">
        <v>0.23360309543688901</v>
      </c>
      <c r="AK11" s="17">
        <v>0.146869074503851</v>
      </c>
      <c r="AL11" s="17">
        <v>0.27729167095095097</v>
      </c>
      <c r="AM11" s="17">
        <v>0.16634745773187801</v>
      </c>
      <c r="AN11" s="17">
        <v>0.35860917690861199</v>
      </c>
      <c r="AO11" s="17">
        <v>8.2213356796250095E-2</v>
      </c>
      <c r="AP11" s="17"/>
      <c r="AQ11" s="17">
        <v>0.187122069399769</v>
      </c>
      <c r="AR11" s="17">
        <v>0.22180889482247099</v>
      </c>
      <c r="AS11" s="17"/>
      <c r="AT11" s="17">
        <v>0.10193993823934799</v>
      </c>
      <c r="AU11" s="17">
        <v>0.32756000042834199</v>
      </c>
      <c r="AV11" s="17">
        <v>0.18276430770687299</v>
      </c>
      <c r="AW11" s="17"/>
      <c r="AX11" s="17">
        <v>0.17987686859576801</v>
      </c>
      <c r="AY11" s="17">
        <v>0.22791021261288499</v>
      </c>
      <c r="AZ11" s="17"/>
      <c r="BA11" s="17">
        <v>0.208047581572507</v>
      </c>
      <c r="BB11" s="17">
        <v>0.20909060113237299</v>
      </c>
      <c r="BC11" s="17">
        <v>0.20064433541222701</v>
      </c>
      <c r="BD11" s="17">
        <v>0.27842626270805998</v>
      </c>
      <c r="BE11" s="17">
        <v>0.20813182955506199</v>
      </c>
      <c r="BF11" s="17"/>
      <c r="BG11" s="17">
        <v>0.208884156011999</v>
      </c>
      <c r="BH11" s="17">
        <v>0.230449643273617</v>
      </c>
    </row>
    <row r="12" spans="2:60" ht="29" x14ac:dyDescent="0.35">
      <c r="B12" s="18" t="s">
        <v>351</v>
      </c>
      <c r="C12" s="17">
        <v>0.42776658962998698</v>
      </c>
      <c r="D12" s="17">
        <v>0.38990424651878097</v>
      </c>
      <c r="E12" s="17">
        <v>0.45581172325331298</v>
      </c>
      <c r="F12" s="17"/>
      <c r="G12" s="17">
        <v>0.400883112335787</v>
      </c>
      <c r="H12" s="17">
        <v>0.33966484944692599</v>
      </c>
      <c r="I12" s="17">
        <v>0.43591960478404002</v>
      </c>
      <c r="J12" s="17">
        <v>0.49149533244520799</v>
      </c>
      <c r="K12" s="17">
        <v>0.44398401380861302</v>
      </c>
      <c r="L12" s="17">
        <v>0.448444709043126</v>
      </c>
      <c r="M12" s="17"/>
      <c r="N12" s="17">
        <v>0.281032986426346</v>
      </c>
      <c r="O12" s="17">
        <v>0.50274505027788396</v>
      </c>
      <c r="P12" s="17">
        <v>0.46364899592221998</v>
      </c>
      <c r="Q12" s="17">
        <v>0.43142202307553001</v>
      </c>
      <c r="R12" s="17">
        <v>0.46721178552180198</v>
      </c>
      <c r="S12" s="17"/>
      <c r="T12" s="17">
        <v>0.39583898033109899</v>
      </c>
      <c r="U12" s="17">
        <v>0.55192472925171498</v>
      </c>
      <c r="V12" s="17">
        <v>0.39635986956922298</v>
      </c>
      <c r="W12" s="17">
        <v>0.38161309189060599</v>
      </c>
      <c r="X12" s="17"/>
      <c r="Y12" s="17">
        <v>0.35930121124500303</v>
      </c>
      <c r="Z12" s="17">
        <v>0.49387716344302401</v>
      </c>
      <c r="AA12" s="17">
        <v>0.47800193910370398</v>
      </c>
      <c r="AB12" s="17">
        <v>0.48117967362162201</v>
      </c>
      <c r="AC12" s="17">
        <v>0</v>
      </c>
      <c r="AD12" s="17">
        <v>0.347201156526663</v>
      </c>
      <c r="AE12" s="17"/>
      <c r="AF12" s="17">
        <v>0.45123023264843298</v>
      </c>
      <c r="AG12" s="17">
        <v>0.40274174214401598</v>
      </c>
      <c r="AH12" s="17"/>
      <c r="AI12" s="17">
        <v>0.34032495373642302</v>
      </c>
      <c r="AJ12" s="17">
        <v>0.37686629768427699</v>
      </c>
      <c r="AK12" s="17">
        <v>0.52657436392228896</v>
      </c>
      <c r="AL12" s="17">
        <v>0.36344453830373902</v>
      </c>
      <c r="AM12" s="17">
        <v>0.43425045469177098</v>
      </c>
      <c r="AN12" s="17">
        <v>0.342064694415881</v>
      </c>
      <c r="AO12" s="17">
        <v>0.80094546164075298</v>
      </c>
      <c r="AP12" s="17"/>
      <c r="AQ12" s="17">
        <v>0.45069728097447398</v>
      </c>
      <c r="AR12" s="17">
        <v>0.44618796650495501</v>
      </c>
      <c r="AS12" s="17"/>
      <c r="AT12" s="17">
        <v>0.55771081814620205</v>
      </c>
      <c r="AU12" s="17">
        <v>0.31503555867482602</v>
      </c>
      <c r="AV12" s="17">
        <v>0.51157503805814797</v>
      </c>
      <c r="AW12" s="17"/>
      <c r="AX12" s="17">
        <v>0.49030535368605199</v>
      </c>
      <c r="AY12" s="17">
        <v>0.40227184544792399</v>
      </c>
      <c r="AZ12" s="17"/>
      <c r="BA12" s="17">
        <v>0.29768998486652998</v>
      </c>
      <c r="BB12" s="17">
        <v>0.45600157543831898</v>
      </c>
      <c r="BC12" s="17">
        <v>0.40878093917813002</v>
      </c>
      <c r="BD12" s="17">
        <v>0.51930287513125595</v>
      </c>
      <c r="BE12" s="17">
        <v>0.45775347900447499</v>
      </c>
      <c r="BF12" s="17"/>
      <c r="BG12" s="17">
        <v>0.42466692302162201</v>
      </c>
      <c r="BH12" s="17">
        <v>0.47729482667075801</v>
      </c>
    </row>
    <row r="13" spans="2:60" ht="29" x14ac:dyDescent="0.35">
      <c r="B13" s="18" t="s">
        <v>352</v>
      </c>
      <c r="C13" s="17">
        <v>0.19120267278104899</v>
      </c>
      <c r="D13" s="17">
        <v>0.23488413340832701</v>
      </c>
      <c r="E13" s="17">
        <v>0.15650858078007299</v>
      </c>
      <c r="F13" s="17"/>
      <c r="G13" s="17">
        <v>0.126918794654545</v>
      </c>
      <c r="H13" s="17">
        <v>0.24659323380397599</v>
      </c>
      <c r="I13" s="17">
        <v>0.160594862903221</v>
      </c>
      <c r="J13" s="17">
        <v>0.18299852782757001</v>
      </c>
      <c r="K13" s="17">
        <v>0.20944679243757</v>
      </c>
      <c r="L13" s="17">
        <v>0.20823710570450499</v>
      </c>
      <c r="M13" s="17"/>
      <c r="N13" s="17">
        <v>0.131704786491598</v>
      </c>
      <c r="O13" s="17">
        <v>0.17509481879109601</v>
      </c>
      <c r="P13" s="17">
        <v>0.16859678844476</v>
      </c>
      <c r="Q13" s="17">
        <v>0.32861662922462498</v>
      </c>
      <c r="R13" s="17">
        <v>0.279968953629607</v>
      </c>
      <c r="S13" s="17"/>
      <c r="T13" s="17">
        <v>0.13990037103903299</v>
      </c>
      <c r="U13" s="17">
        <v>0.190043176203779</v>
      </c>
      <c r="V13" s="17">
        <v>0.18711442705902201</v>
      </c>
      <c r="W13" s="17">
        <v>0.23832486758237501</v>
      </c>
      <c r="X13" s="17"/>
      <c r="Y13" s="17">
        <v>0.21110058529601</v>
      </c>
      <c r="Z13" s="17">
        <v>0.162794759574798</v>
      </c>
      <c r="AA13" s="17">
        <v>0.112029619406863</v>
      </c>
      <c r="AB13" s="17">
        <v>0.251363348591573</v>
      </c>
      <c r="AC13" s="17">
        <v>1</v>
      </c>
      <c r="AD13" s="17">
        <v>0.132935226698709</v>
      </c>
      <c r="AE13" s="17"/>
      <c r="AF13" s="17">
        <v>0.19241357227445099</v>
      </c>
      <c r="AG13" s="17">
        <v>0.19036173483658</v>
      </c>
      <c r="AH13" s="17"/>
      <c r="AI13" s="17">
        <v>0.140316383959462</v>
      </c>
      <c r="AJ13" s="17">
        <v>0.16117214903504401</v>
      </c>
      <c r="AK13" s="17">
        <v>0.12775842122461301</v>
      </c>
      <c r="AL13" s="17">
        <v>0.20273654110030001</v>
      </c>
      <c r="AM13" s="17">
        <v>0.27897398606496798</v>
      </c>
      <c r="AN13" s="17">
        <v>0.27085500146314401</v>
      </c>
      <c r="AO13" s="17">
        <v>0.116841181562997</v>
      </c>
      <c r="AP13" s="17"/>
      <c r="AQ13" s="17">
        <v>0.193018164234875</v>
      </c>
      <c r="AR13" s="17">
        <v>0.157584093024562</v>
      </c>
      <c r="AS13" s="17"/>
      <c r="AT13" s="17">
        <v>0.194100021216773</v>
      </c>
      <c r="AU13" s="17">
        <v>0.191981007933375</v>
      </c>
      <c r="AV13" s="17">
        <v>0.18163203874474401</v>
      </c>
      <c r="AW13" s="17"/>
      <c r="AX13" s="17">
        <v>0.13421936126758299</v>
      </c>
      <c r="AY13" s="17">
        <v>0.21443266415696199</v>
      </c>
      <c r="AZ13" s="17"/>
      <c r="BA13" s="17">
        <v>0.22033492155720699</v>
      </c>
      <c r="BB13" s="17">
        <v>0.177090254068621</v>
      </c>
      <c r="BC13" s="17">
        <v>0.224882969359088</v>
      </c>
      <c r="BD13" s="17">
        <v>0.128444390541815</v>
      </c>
      <c r="BE13" s="17">
        <v>0.22041610201240799</v>
      </c>
      <c r="BF13" s="17"/>
      <c r="BG13" s="17">
        <v>0.18564968183847799</v>
      </c>
      <c r="BH13" s="17">
        <v>0.19121595867374899</v>
      </c>
    </row>
    <row r="14" spans="2:60" x14ac:dyDescent="0.35">
      <c r="B14" s="32" t="s">
        <v>280</v>
      </c>
      <c r="C14" s="19">
        <v>8.0480841581603998E-2</v>
      </c>
      <c r="D14" s="19">
        <v>5.4815109238707201E-2</v>
      </c>
      <c r="E14" s="19">
        <v>9.91498242604157E-2</v>
      </c>
      <c r="F14" s="19"/>
      <c r="G14" s="19">
        <v>8.5039926237463398E-2</v>
      </c>
      <c r="H14" s="19">
        <v>7.5377354858344903E-2</v>
      </c>
      <c r="I14" s="19">
        <v>0.16739926755293899</v>
      </c>
      <c r="J14" s="19">
        <v>0.115686815934708</v>
      </c>
      <c r="K14" s="19">
        <v>1.3227881077295899E-2</v>
      </c>
      <c r="L14" s="19">
        <v>5.1857830895216603E-2</v>
      </c>
      <c r="M14" s="19"/>
      <c r="N14" s="19">
        <v>0.15832911810790301</v>
      </c>
      <c r="O14" s="19">
        <v>3.20419502417491E-2</v>
      </c>
      <c r="P14" s="19">
        <v>7.3292596792979295E-2</v>
      </c>
      <c r="Q14" s="19">
        <v>2.9136107620756101E-2</v>
      </c>
      <c r="R14" s="19">
        <v>5.3455159055209797E-2</v>
      </c>
      <c r="S14" s="19"/>
      <c r="T14" s="19">
        <v>0.123127174771283</v>
      </c>
      <c r="U14" s="19">
        <v>7.8218194030644395E-2</v>
      </c>
      <c r="V14" s="19">
        <v>6.4900173011939399E-2</v>
      </c>
      <c r="W14" s="19">
        <v>7.5319563494574596E-2</v>
      </c>
      <c r="X14" s="19"/>
      <c r="Y14" s="19">
        <v>0.107096908566319</v>
      </c>
      <c r="Z14" s="19">
        <v>9.9650050341090105E-2</v>
      </c>
      <c r="AA14" s="19">
        <v>0</v>
      </c>
      <c r="AB14" s="19">
        <v>0</v>
      </c>
      <c r="AC14" s="19">
        <v>0</v>
      </c>
      <c r="AD14" s="19">
        <v>3.7528810551543702E-2</v>
      </c>
      <c r="AE14" s="19"/>
      <c r="AF14" s="19">
        <v>8.2159115981942005E-2</v>
      </c>
      <c r="AG14" s="19">
        <v>7.0742770589742501E-2</v>
      </c>
      <c r="AH14" s="19"/>
      <c r="AI14" s="19">
        <v>7.1491035039590506E-2</v>
      </c>
      <c r="AJ14" s="19">
        <v>0.104471984504959</v>
      </c>
      <c r="AK14" s="19">
        <v>7.1088587623310898E-2</v>
      </c>
      <c r="AL14" s="19">
        <v>8.7861180872342196E-2</v>
      </c>
      <c r="AM14" s="19">
        <v>9.0299831788048998E-2</v>
      </c>
      <c r="AN14" s="19">
        <v>2.8471127212363698E-2</v>
      </c>
      <c r="AO14" s="19">
        <v>0</v>
      </c>
      <c r="AP14" s="19"/>
      <c r="AQ14" s="19">
        <v>8.3078936407329204E-2</v>
      </c>
      <c r="AR14" s="19">
        <v>6.9223826105150099E-2</v>
      </c>
      <c r="AS14" s="19"/>
      <c r="AT14" s="19">
        <v>2.8938070404654698E-2</v>
      </c>
      <c r="AU14" s="19">
        <v>9.4649381014671699E-2</v>
      </c>
      <c r="AV14" s="19">
        <v>5.6022882259321803E-2</v>
      </c>
      <c r="AW14" s="19"/>
      <c r="AX14" s="19">
        <v>0.116495252107821</v>
      </c>
      <c r="AY14" s="19">
        <v>6.5799096633613594E-2</v>
      </c>
      <c r="AZ14" s="19"/>
      <c r="BA14" s="19">
        <v>0.115926153513101</v>
      </c>
      <c r="BB14" s="19">
        <v>6.1488775768544397E-2</v>
      </c>
      <c r="BC14" s="19">
        <v>6.1643221917148598E-2</v>
      </c>
      <c r="BD14" s="19">
        <v>3.8695401893148601E-2</v>
      </c>
      <c r="BE14" s="19">
        <v>7.7627049686537899E-2</v>
      </c>
      <c r="BF14" s="19"/>
      <c r="BG14" s="19">
        <v>7.2263579457530203E-2</v>
      </c>
      <c r="BH14" s="19">
        <v>6.5266621922391493E-2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365</v>
      </c>
      <c r="D7" s="10">
        <v>170</v>
      </c>
      <c r="E7" s="10">
        <v>192</v>
      </c>
      <c r="F7" s="10"/>
      <c r="G7" s="10">
        <v>33</v>
      </c>
      <c r="H7" s="10">
        <v>69</v>
      </c>
      <c r="I7" s="10">
        <v>60</v>
      </c>
      <c r="J7" s="10">
        <v>64</v>
      </c>
      <c r="K7" s="10">
        <v>57</v>
      </c>
      <c r="L7" s="10">
        <v>82</v>
      </c>
      <c r="M7" s="10"/>
      <c r="N7" s="10">
        <v>72</v>
      </c>
      <c r="O7" s="10">
        <v>70</v>
      </c>
      <c r="P7" s="10">
        <v>103</v>
      </c>
      <c r="Q7" s="10">
        <v>57</v>
      </c>
      <c r="R7" s="10">
        <v>49</v>
      </c>
      <c r="S7" s="10"/>
      <c r="T7" s="10">
        <v>71</v>
      </c>
      <c r="U7" s="10">
        <v>70</v>
      </c>
      <c r="V7" s="10">
        <v>149</v>
      </c>
      <c r="W7" s="10">
        <v>75</v>
      </c>
      <c r="X7" s="10"/>
      <c r="Y7" s="10">
        <v>129</v>
      </c>
      <c r="Z7" s="10">
        <v>158</v>
      </c>
      <c r="AA7" s="10">
        <v>7</v>
      </c>
      <c r="AB7" s="10">
        <v>28</v>
      </c>
      <c r="AC7" s="10">
        <v>1</v>
      </c>
      <c r="AD7" s="10">
        <v>42</v>
      </c>
      <c r="AE7" s="10"/>
      <c r="AF7" s="10">
        <v>212</v>
      </c>
      <c r="AG7" s="10">
        <v>151</v>
      </c>
      <c r="AH7" s="10"/>
      <c r="AI7" s="10">
        <v>25</v>
      </c>
      <c r="AJ7" s="10">
        <v>98</v>
      </c>
      <c r="AK7" s="10">
        <v>61</v>
      </c>
      <c r="AL7" s="10">
        <v>38</v>
      </c>
      <c r="AM7" s="10">
        <v>92</v>
      </c>
      <c r="AN7" s="10">
        <v>43</v>
      </c>
      <c r="AO7" s="10">
        <v>8</v>
      </c>
      <c r="AP7" s="10"/>
      <c r="AQ7" s="10">
        <v>189</v>
      </c>
      <c r="AR7" s="10">
        <v>124</v>
      </c>
      <c r="AS7" s="10"/>
      <c r="AT7" s="10">
        <v>87</v>
      </c>
      <c r="AU7" s="10">
        <v>155</v>
      </c>
      <c r="AV7" s="10">
        <v>97</v>
      </c>
      <c r="AW7" s="10"/>
      <c r="AX7" s="10">
        <v>100</v>
      </c>
      <c r="AY7" s="10">
        <v>265</v>
      </c>
      <c r="AZ7" s="10"/>
      <c r="BA7" s="10">
        <v>41</v>
      </c>
      <c r="BB7" s="10">
        <v>111</v>
      </c>
      <c r="BC7" s="10">
        <v>135</v>
      </c>
      <c r="BD7" s="10">
        <v>17</v>
      </c>
      <c r="BE7" s="10">
        <v>39</v>
      </c>
      <c r="BF7" s="10"/>
      <c r="BG7" s="10">
        <v>152</v>
      </c>
      <c r="BH7" s="10">
        <v>56</v>
      </c>
    </row>
    <row r="8" spans="2:60" ht="30" customHeight="1" x14ac:dyDescent="0.35">
      <c r="B8" s="11" t="s">
        <v>19</v>
      </c>
      <c r="C8" s="11">
        <v>365</v>
      </c>
      <c r="D8" s="11">
        <v>178</v>
      </c>
      <c r="E8" s="11">
        <v>184</v>
      </c>
      <c r="F8" s="11"/>
      <c r="G8" s="11">
        <v>28</v>
      </c>
      <c r="H8" s="11">
        <v>81</v>
      </c>
      <c r="I8" s="11">
        <v>61</v>
      </c>
      <c r="J8" s="11">
        <v>62</v>
      </c>
      <c r="K8" s="11">
        <v>54</v>
      </c>
      <c r="L8" s="11">
        <v>79</v>
      </c>
      <c r="M8" s="11"/>
      <c r="N8" s="11">
        <v>70</v>
      </c>
      <c r="O8" s="11">
        <v>67</v>
      </c>
      <c r="P8" s="11">
        <v>108</v>
      </c>
      <c r="Q8" s="11">
        <v>59</v>
      </c>
      <c r="R8" s="11">
        <v>49</v>
      </c>
      <c r="S8" s="11"/>
      <c r="T8" s="11">
        <v>64</v>
      </c>
      <c r="U8" s="11">
        <v>67</v>
      </c>
      <c r="V8" s="11">
        <v>146</v>
      </c>
      <c r="W8" s="11">
        <v>88</v>
      </c>
      <c r="X8" s="11"/>
      <c r="Y8" s="11">
        <v>130</v>
      </c>
      <c r="Z8" s="11">
        <v>161</v>
      </c>
      <c r="AA8" s="11">
        <v>6</v>
      </c>
      <c r="AB8" s="11">
        <v>26</v>
      </c>
      <c r="AC8" s="11">
        <v>1</v>
      </c>
      <c r="AD8" s="11">
        <v>41</v>
      </c>
      <c r="AE8" s="11"/>
      <c r="AF8" s="11">
        <v>208</v>
      </c>
      <c r="AG8" s="11">
        <v>155</v>
      </c>
      <c r="AH8" s="11"/>
      <c r="AI8" s="11">
        <v>23</v>
      </c>
      <c r="AJ8" s="11">
        <v>99</v>
      </c>
      <c r="AK8" s="11">
        <v>61</v>
      </c>
      <c r="AL8" s="11">
        <v>37</v>
      </c>
      <c r="AM8" s="11">
        <v>95</v>
      </c>
      <c r="AN8" s="11">
        <v>42</v>
      </c>
      <c r="AO8" s="11">
        <v>7</v>
      </c>
      <c r="AP8" s="11"/>
      <c r="AQ8" s="11">
        <v>183</v>
      </c>
      <c r="AR8" s="11">
        <v>130</v>
      </c>
      <c r="AS8" s="11"/>
      <c r="AT8" s="11">
        <v>83</v>
      </c>
      <c r="AU8" s="11">
        <v>154</v>
      </c>
      <c r="AV8" s="11">
        <v>105</v>
      </c>
      <c r="AW8" s="11"/>
      <c r="AX8" s="11">
        <v>93</v>
      </c>
      <c r="AY8" s="11">
        <v>272</v>
      </c>
      <c r="AZ8" s="11"/>
      <c r="BA8" s="11">
        <v>39</v>
      </c>
      <c r="BB8" s="11">
        <v>115</v>
      </c>
      <c r="BC8" s="11">
        <v>133</v>
      </c>
      <c r="BD8" s="11">
        <v>16</v>
      </c>
      <c r="BE8" s="11">
        <v>40</v>
      </c>
      <c r="BF8" s="11"/>
      <c r="BG8" s="11">
        <v>155</v>
      </c>
      <c r="BH8" s="11">
        <v>57</v>
      </c>
    </row>
    <row r="9" spans="2:60" ht="29" x14ac:dyDescent="0.35">
      <c r="B9" s="18" t="s">
        <v>348</v>
      </c>
      <c r="C9" s="17">
        <v>6.2315472844401802E-2</v>
      </c>
      <c r="D9" s="17">
        <v>6.4799622905732907E-2</v>
      </c>
      <c r="E9" s="17">
        <v>6.0768773829692597E-2</v>
      </c>
      <c r="F9" s="17"/>
      <c r="G9" s="17">
        <v>5.9077801712530902E-2</v>
      </c>
      <c r="H9" s="17">
        <v>7.9822980003822097E-2</v>
      </c>
      <c r="I9" s="17">
        <v>6.9658225014525094E-2</v>
      </c>
      <c r="J9" s="17">
        <v>9.1532196115413605E-2</v>
      </c>
      <c r="K9" s="17">
        <v>4.3099852151754998E-2</v>
      </c>
      <c r="L9" s="17">
        <v>2.9783389990517099E-2</v>
      </c>
      <c r="M9" s="17"/>
      <c r="N9" s="17">
        <v>0.11161435893220099</v>
      </c>
      <c r="O9" s="17">
        <v>5.2907525655349501E-2</v>
      </c>
      <c r="P9" s="17">
        <v>2.2257051067750999E-2</v>
      </c>
      <c r="Q9" s="17">
        <v>5.1872513858164902E-2</v>
      </c>
      <c r="R9" s="17">
        <v>0.10747506398768999</v>
      </c>
      <c r="S9" s="17"/>
      <c r="T9" s="17">
        <v>5.1905410469253899E-2</v>
      </c>
      <c r="U9" s="17">
        <v>3.84278304881406E-2</v>
      </c>
      <c r="V9" s="17">
        <v>7.8088558425480098E-2</v>
      </c>
      <c r="W9" s="17">
        <v>6.1772686132905999E-2</v>
      </c>
      <c r="X9" s="17"/>
      <c r="Y9" s="17">
        <v>0.105505696712069</v>
      </c>
      <c r="Z9" s="17">
        <v>2.81948037407505E-2</v>
      </c>
      <c r="AA9" s="17">
        <v>0.27802853202524203</v>
      </c>
      <c r="AB9" s="17">
        <v>3.0280597195218101E-2</v>
      </c>
      <c r="AC9" s="17">
        <v>0</v>
      </c>
      <c r="AD9" s="17">
        <v>4.7988555665656803E-2</v>
      </c>
      <c r="AE9" s="17"/>
      <c r="AF9" s="17">
        <v>8.18173719966378E-2</v>
      </c>
      <c r="AG9" s="17">
        <v>3.6707867959064902E-2</v>
      </c>
      <c r="AH9" s="17"/>
      <c r="AI9" s="17">
        <v>6.9996187989212505E-2</v>
      </c>
      <c r="AJ9" s="17">
        <v>0.10279899872848</v>
      </c>
      <c r="AK9" s="17">
        <v>1.2856113498671501E-2</v>
      </c>
      <c r="AL9" s="17">
        <v>6.7807988754596205E-2</v>
      </c>
      <c r="AM9" s="17">
        <v>4.3293956606165099E-2</v>
      </c>
      <c r="AN9" s="17">
        <v>8.3189766536803794E-2</v>
      </c>
      <c r="AO9" s="17">
        <v>0</v>
      </c>
      <c r="AP9" s="17"/>
      <c r="AQ9" s="17">
        <v>5.6799429303869997E-2</v>
      </c>
      <c r="AR9" s="17">
        <v>7.6668716046355195E-2</v>
      </c>
      <c r="AS9" s="17"/>
      <c r="AT9" s="17">
        <v>2.76299889184137E-2</v>
      </c>
      <c r="AU9" s="17">
        <v>5.1875938572270998E-2</v>
      </c>
      <c r="AV9" s="17">
        <v>0.104239814508524</v>
      </c>
      <c r="AW9" s="17"/>
      <c r="AX9" s="17">
        <v>4.7068845368215699E-2</v>
      </c>
      <c r="AY9" s="17">
        <v>6.7512375909397904E-2</v>
      </c>
      <c r="AZ9" s="17"/>
      <c r="BA9" s="17">
        <v>0.19091166791000699</v>
      </c>
      <c r="BB9" s="17">
        <v>4.0887542997980302E-2</v>
      </c>
      <c r="BC9" s="17">
        <v>1.7332592802445101E-2</v>
      </c>
      <c r="BD9" s="17">
        <v>0.14463926573806599</v>
      </c>
      <c r="BE9" s="17">
        <v>0.10093902497412501</v>
      </c>
      <c r="BF9" s="17"/>
      <c r="BG9" s="17">
        <v>7.8897322213725099E-2</v>
      </c>
      <c r="BH9" s="17">
        <v>0.11367745240478</v>
      </c>
    </row>
    <row r="10" spans="2:60" ht="43.5" x14ac:dyDescent="0.35">
      <c r="B10" s="18" t="s">
        <v>349</v>
      </c>
      <c r="C10" s="17">
        <v>0.11661209662826701</v>
      </c>
      <c r="D10" s="17">
        <v>0.117403207129267</v>
      </c>
      <c r="E10" s="17">
        <v>0.11746220479240101</v>
      </c>
      <c r="F10" s="17"/>
      <c r="G10" s="17">
        <v>8.4480031267992806E-2</v>
      </c>
      <c r="H10" s="17">
        <v>0.18919908693708301</v>
      </c>
      <c r="I10" s="17">
        <v>0.11450963042991701</v>
      </c>
      <c r="J10" s="17">
        <v>6.4502723314634705E-2</v>
      </c>
      <c r="K10" s="17">
        <v>9.21269894103071E-2</v>
      </c>
      <c r="L10" s="17">
        <v>0.11346438846855</v>
      </c>
      <c r="M10" s="17"/>
      <c r="N10" s="17">
        <v>0.168644238975938</v>
      </c>
      <c r="O10" s="17">
        <v>0.11217609381053301</v>
      </c>
      <c r="P10" s="17">
        <v>0.12509485074475499</v>
      </c>
      <c r="Q10" s="17">
        <v>7.7275167363000399E-2</v>
      </c>
      <c r="R10" s="17">
        <v>0.104122332019039</v>
      </c>
      <c r="S10" s="17"/>
      <c r="T10" s="17">
        <v>0.11735707399611101</v>
      </c>
      <c r="U10" s="17">
        <v>0.110455784726242</v>
      </c>
      <c r="V10" s="17">
        <v>8.7521587451831098E-2</v>
      </c>
      <c r="W10" s="17">
        <v>0.16879969727531499</v>
      </c>
      <c r="X10" s="17"/>
      <c r="Y10" s="17">
        <v>9.5232371570511107E-2</v>
      </c>
      <c r="Z10" s="17">
        <v>0.13582225765808101</v>
      </c>
      <c r="AA10" s="17">
        <v>0.30376398960168</v>
      </c>
      <c r="AB10" s="17">
        <v>0.11291293551899</v>
      </c>
      <c r="AC10" s="17">
        <v>0</v>
      </c>
      <c r="AD10" s="17">
        <v>8.5674879933094195E-2</v>
      </c>
      <c r="AE10" s="17"/>
      <c r="AF10" s="17">
        <v>9.1225283169284799E-2</v>
      </c>
      <c r="AG10" s="17">
        <v>0.151926247897061</v>
      </c>
      <c r="AH10" s="17"/>
      <c r="AI10" s="17">
        <v>0.16206164983567101</v>
      </c>
      <c r="AJ10" s="17">
        <v>0.17300596761834</v>
      </c>
      <c r="AK10" s="17">
        <v>9.6736636895886699E-2</v>
      </c>
      <c r="AL10" s="17">
        <v>0.105713086499401</v>
      </c>
      <c r="AM10" s="17">
        <v>7.4169071178936799E-2</v>
      </c>
      <c r="AN10" s="17">
        <v>0.11351639944116799</v>
      </c>
      <c r="AO10" s="17">
        <v>0</v>
      </c>
      <c r="AP10" s="17"/>
      <c r="AQ10" s="17">
        <v>0.107113943301534</v>
      </c>
      <c r="AR10" s="17">
        <v>0.135719849982334</v>
      </c>
      <c r="AS10" s="17"/>
      <c r="AT10" s="17">
        <v>9.3554289252019293E-2</v>
      </c>
      <c r="AU10" s="17">
        <v>0.11390706155114901</v>
      </c>
      <c r="AV10" s="17">
        <v>0.147340710761487</v>
      </c>
      <c r="AW10" s="17"/>
      <c r="AX10" s="17">
        <v>9.7811892333383998E-2</v>
      </c>
      <c r="AY10" s="17">
        <v>0.123020257349399</v>
      </c>
      <c r="AZ10" s="17"/>
      <c r="BA10" s="17">
        <v>0.123703282921042</v>
      </c>
      <c r="BB10" s="17">
        <v>0.12270582215061</v>
      </c>
      <c r="BC10" s="17">
        <v>0.13681732188969301</v>
      </c>
      <c r="BD10" s="17">
        <v>0.134449422864654</v>
      </c>
      <c r="BE10" s="17">
        <v>7.6217722889895506E-2</v>
      </c>
      <c r="BF10" s="17"/>
      <c r="BG10" s="17">
        <v>0.12295853659692201</v>
      </c>
      <c r="BH10" s="17">
        <v>9.3192006585472595E-2</v>
      </c>
    </row>
    <row r="11" spans="2:60" ht="29" x14ac:dyDescent="0.35">
      <c r="B11" s="18" t="s">
        <v>350</v>
      </c>
      <c r="C11" s="17">
        <v>0.35395124642054299</v>
      </c>
      <c r="D11" s="17">
        <v>0.31044789426262298</v>
      </c>
      <c r="E11" s="17">
        <v>0.38988441201956198</v>
      </c>
      <c r="F11" s="17"/>
      <c r="G11" s="17">
        <v>0.25967107539274198</v>
      </c>
      <c r="H11" s="17">
        <v>0.256792052562405</v>
      </c>
      <c r="I11" s="17">
        <v>0.38928186013723898</v>
      </c>
      <c r="J11" s="17">
        <v>0.43145133529580398</v>
      </c>
      <c r="K11" s="17">
        <v>0.34273428448693</v>
      </c>
      <c r="L11" s="17">
        <v>0.40652771301160201</v>
      </c>
      <c r="M11" s="17"/>
      <c r="N11" s="17">
        <v>0.253863219089072</v>
      </c>
      <c r="O11" s="17">
        <v>0.41290286116327002</v>
      </c>
      <c r="P11" s="17">
        <v>0.42187854882991199</v>
      </c>
      <c r="Q11" s="17">
        <v>0.37057369552840702</v>
      </c>
      <c r="R11" s="17">
        <v>0.25301989883893899</v>
      </c>
      <c r="S11" s="17"/>
      <c r="T11" s="17">
        <v>0.40202122512004601</v>
      </c>
      <c r="U11" s="17">
        <v>0.37468810161250399</v>
      </c>
      <c r="V11" s="17">
        <v>0.38539025224311402</v>
      </c>
      <c r="W11" s="17">
        <v>0.25162110019293898</v>
      </c>
      <c r="X11" s="17"/>
      <c r="Y11" s="17">
        <v>0.29387231697498101</v>
      </c>
      <c r="Z11" s="17">
        <v>0.384016180882431</v>
      </c>
      <c r="AA11" s="17">
        <v>0.41820747837307798</v>
      </c>
      <c r="AB11" s="17">
        <v>0.33524664846941199</v>
      </c>
      <c r="AC11" s="17">
        <v>1</v>
      </c>
      <c r="AD11" s="17">
        <v>0.41481629411280202</v>
      </c>
      <c r="AE11" s="17"/>
      <c r="AF11" s="17">
        <v>0.414080578949235</v>
      </c>
      <c r="AG11" s="17">
        <v>0.27661614459711498</v>
      </c>
      <c r="AH11" s="17"/>
      <c r="AI11" s="17">
        <v>0.392556245428614</v>
      </c>
      <c r="AJ11" s="17">
        <v>0.280047948351209</v>
      </c>
      <c r="AK11" s="17">
        <v>0.46674092910676901</v>
      </c>
      <c r="AL11" s="17">
        <v>0.36081483957544103</v>
      </c>
      <c r="AM11" s="17">
        <v>0.351741000622592</v>
      </c>
      <c r="AN11" s="17">
        <v>0.36408321455683701</v>
      </c>
      <c r="AO11" s="17">
        <v>0.23341605828425499</v>
      </c>
      <c r="AP11" s="17"/>
      <c r="AQ11" s="17">
        <v>0.31199117277745902</v>
      </c>
      <c r="AR11" s="17">
        <v>0.42496439815354298</v>
      </c>
      <c r="AS11" s="17"/>
      <c r="AT11" s="17">
        <v>0.22407469656735801</v>
      </c>
      <c r="AU11" s="17">
        <v>0.40319980051345</v>
      </c>
      <c r="AV11" s="17">
        <v>0.36454502317106602</v>
      </c>
      <c r="AW11" s="17"/>
      <c r="AX11" s="17">
        <v>0.39752257713823302</v>
      </c>
      <c r="AY11" s="17">
        <v>0.33909970088980901</v>
      </c>
      <c r="AZ11" s="17"/>
      <c r="BA11" s="17">
        <v>0.30590292079762099</v>
      </c>
      <c r="BB11" s="17">
        <v>0.32752007850543702</v>
      </c>
      <c r="BC11" s="17">
        <v>0.37555968699879799</v>
      </c>
      <c r="BD11" s="17">
        <v>0.273149800813896</v>
      </c>
      <c r="BE11" s="17">
        <v>0.45847588640116899</v>
      </c>
      <c r="BF11" s="17"/>
      <c r="BG11" s="17">
        <v>0.32204320342132797</v>
      </c>
      <c r="BH11" s="17">
        <v>0.404454149884586</v>
      </c>
    </row>
    <row r="12" spans="2:60" ht="29" x14ac:dyDescent="0.35">
      <c r="B12" s="18" t="s">
        <v>351</v>
      </c>
      <c r="C12" s="17">
        <v>0.31463619197700299</v>
      </c>
      <c r="D12" s="17">
        <v>0.33451231114844998</v>
      </c>
      <c r="E12" s="17">
        <v>0.29703936028512001</v>
      </c>
      <c r="F12" s="17"/>
      <c r="G12" s="17">
        <v>0.33831408820894199</v>
      </c>
      <c r="H12" s="17">
        <v>0.32165281238325399</v>
      </c>
      <c r="I12" s="17">
        <v>0.29408586804353898</v>
      </c>
      <c r="J12" s="17">
        <v>0.227234217245112</v>
      </c>
      <c r="K12" s="17">
        <v>0.43862078238896102</v>
      </c>
      <c r="L12" s="17">
        <v>0.299516727136524</v>
      </c>
      <c r="M12" s="17"/>
      <c r="N12" s="17">
        <v>0.30799020101531899</v>
      </c>
      <c r="O12" s="17">
        <v>0.30283528071007099</v>
      </c>
      <c r="P12" s="17">
        <v>0.268374634211274</v>
      </c>
      <c r="Q12" s="17">
        <v>0.35231937794795998</v>
      </c>
      <c r="R12" s="17">
        <v>0.42261224047222201</v>
      </c>
      <c r="S12" s="17"/>
      <c r="T12" s="17">
        <v>0.31877430941380702</v>
      </c>
      <c r="U12" s="17">
        <v>0.330302519372762</v>
      </c>
      <c r="V12" s="17">
        <v>0.29501407896353898</v>
      </c>
      <c r="W12" s="17">
        <v>0.332270390225538</v>
      </c>
      <c r="X12" s="17"/>
      <c r="Y12" s="17">
        <v>0.29765460340551803</v>
      </c>
      <c r="Z12" s="17">
        <v>0.31847900636811</v>
      </c>
      <c r="AA12" s="17">
        <v>0</v>
      </c>
      <c r="AB12" s="17">
        <v>0.36194405471964303</v>
      </c>
      <c r="AC12" s="17">
        <v>0</v>
      </c>
      <c r="AD12" s="17">
        <v>0.37818604475992401</v>
      </c>
      <c r="AE12" s="17"/>
      <c r="AF12" s="17">
        <v>0.27482505146703201</v>
      </c>
      <c r="AG12" s="17">
        <v>0.37133410736741101</v>
      </c>
      <c r="AH12" s="17"/>
      <c r="AI12" s="17">
        <v>0.207650224387606</v>
      </c>
      <c r="AJ12" s="17">
        <v>0.26085793020973802</v>
      </c>
      <c r="AK12" s="17">
        <v>0.3276524855497</v>
      </c>
      <c r="AL12" s="17">
        <v>0.41138510444684001</v>
      </c>
      <c r="AM12" s="17">
        <v>0.30383653143654599</v>
      </c>
      <c r="AN12" s="17">
        <v>0.36097843891453302</v>
      </c>
      <c r="AO12" s="17">
        <v>0.65817988399756999</v>
      </c>
      <c r="AP12" s="17"/>
      <c r="AQ12" s="17">
        <v>0.39064810750046403</v>
      </c>
      <c r="AR12" s="17">
        <v>0.220276995431507</v>
      </c>
      <c r="AS12" s="17"/>
      <c r="AT12" s="17">
        <v>0.54695732293437105</v>
      </c>
      <c r="AU12" s="17">
        <v>0.26217161533920003</v>
      </c>
      <c r="AV12" s="17">
        <v>0.238242364984422</v>
      </c>
      <c r="AW12" s="17"/>
      <c r="AX12" s="17">
        <v>0.34049306071067198</v>
      </c>
      <c r="AY12" s="17">
        <v>0.305822725485277</v>
      </c>
      <c r="AZ12" s="17"/>
      <c r="BA12" s="17">
        <v>0.17136692864254</v>
      </c>
      <c r="BB12" s="17">
        <v>0.37669037654166199</v>
      </c>
      <c r="BC12" s="17">
        <v>0.35150663698261397</v>
      </c>
      <c r="BD12" s="17">
        <v>0.35048971248166799</v>
      </c>
      <c r="BE12" s="17">
        <v>0.18898694086887199</v>
      </c>
      <c r="BF12" s="17"/>
      <c r="BG12" s="17">
        <v>0.32467008362518901</v>
      </c>
      <c r="BH12" s="17">
        <v>0.23606428644123001</v>
      </c>
    </row>
    <row r="13" spans="2:60" ht="29" x14ac:dyDescent="0.35">
      <c r="B13" s="18" t="s">
        <v>352</v>
      </c>
      <c r="C13" s="17">
        <v>6.9641672856607606E-2</v>
      </c>
      <c r="D13" s="17">
        <v>9.3834359988472199E-2</v>
      </c>
      <c r="E13" s="17">
        <v>4.71242929913143E-2</v>
      </c>
      <c r="F13" s="17"/>
      <c r="G13" s="17">
        <v>0.121373275131507</v>
      </c>
      <c r="H13" s="17">
        <v>0.10378511448068101</v>
      </c>
      <c r="I13" s="17">
        <v>8.8312727794641305E-2</v>
      </c>
      <c r="J13" s="17">
        <v>4.3483379130504901E-2</v>
      </c>
      <c r="K13" s="17">
        <v>3.38123179051351E-2</v>
      </c>
      <c r="L13" s="17">
        <v>4.6541836515894899E-2</v>
      </c>
      <c r="M13" s="17"/>
      <c r="N13" s="17">
        <v>4.3065808718964899E-2</v>
      </c>
      <c r="O13" s="17">
        <v>5.0591638119580902E-2</v>
      </c>
      <c r="P13" s="17">
        <v>0.11223051776220901</v>
      </c>
      <c r="Q13" s="17">
        <v>4.9933695009133201E-2</v>
      </c>
      <c r="R13" s="17">
        <v>8.0411471630439796E-2</v>
      </c>
      <c r="S13" s="17"/>
      <c r="T13" s="17">
        <v>4.9193906940829903E-2</v>
      </c>
      <c r="U13" s="17">
        <v>8.9352018008344303E-2</v>
      </c>
      <c r="V13" s="17">
        <v>5.5934107541449E-2</v>
      </c>
      <c r="W13" s="17">
        <v>9.2214250645305501E-2</v>
      </c>
      <c r="X13" s="17"/>
      <c r="Y13" s="17">
        <v>0.119688671250333</v>
      </c>
      <c r="Z13" s="17">
        <v>4.8330229841061299E-2</v>
      </c>
      <c r="AA13" s="17">
        <v>0</v>
      </c>
      <c r="AB13" s="17">
        <v>7.9488320496735307E-2</v>
      </c>
      <c r="AC13" s="17">
        <v>0</v>
      </c>
      <c r="AD13" s="17">
        <v>0</v>
      </c>
      <c r="AE13" s="17"/>
      <c r="AF13" s="17">
        <v>5.08622171312327E-2</v>
      </c>
      <c r="AG13" s="17">
        <v>9.5598348442462705E-2</v>
      </c>
      <c r="AH13" s="17"/>
      <c r="AI13" s="17">
        <v>9.3380118451243305E-2</v>
      </c>
      <c r="AJ13" s="17">
        <v>5.9233105610568999E-2</v>
      </c>
      <c r="AK13" s="17">
        <v>3.8600872605070703E-2</v>
      </c>
      <c r="AL13" s="17">
        <v>0</v>
      </c>
      <c r="AM13" s="17">
        <v>0.13187214205533901</v>
      </c>
      <c r="AN13" s="17">
        <v>3.9564430613298597E-2</v>
      </c>
      <c r="AO13" s="17">
        <v>0.108404057718175</v>
      </c>
      <c r="AP13" s="17"/>
      <c r="AQ13" s="17">
        <v>5.2266623889547802E-2</v>
      </c>
      <c r="AR13" s="17">
        <v>8.4714257424949396E-2</v>
      </c>
      <c r="AS13" s="17"/>
      <c r="AT13" s="17">
        <v>6.0559405087923499E-2</v>
      </c>
      <c r="AU13" s="17">
        <v>6.1377892314442503E-2</v>
      </c>
      <c r="AV13" s="17">
        <v>9.2826065669546903E-2</v>
      </c>
      <c r="AW13" s="17"/>
      <c r="AX13" s="17">
        <v>3.7124605263213303E-2</v>
      </c>
      <c r="AY13" s="17">
        <v>8.0725307483658207E-2</v>
      </c>
      <c r="AZ13" s="17"/>
      <c r="BA13" s="17">
        <v>0.103934136947317</v>
      </c>
      <c r="BB13" s="17">
        <v>8.1994708820880502E-2</v>
      </c>
      <c r="BC13" s="17">
        <v>5.9309855960778E-2</v>
      </c>
      <c r="BD13" s="17">
        <v>4.7055300337903297E-2</v>
      </c>
      <c r="BE13" s="17">
        <v>7.9096237301932507E-2</v>
      </c>
      <c r="BF13" s="17"/>
      <c r="BG13" s="17">
        <v>8.7553233622771995E-2</v>
      </c>
      <c r="BH13" s="17">
        <v>6.97564455023581E-2</v>
      </c>
    </row>
    <row r="14" spans="2:60" x14ac:dyDescent="0.35">
      <c r="B14" s="32" t="s">
        <v>280</v>
      </c>
      <c r="C14" s="19">
        <v>8.2843319273176605E-2</v>
      </c>
      <c r="D14" s="19">
        <v>7.9002604565454604E-2</v>
      </c>
      <c r="E14" s="19">
        <v>8.7720956081910606E-2</v>
      </c>
      <c r="F14" s="19"/>
      <c r="G14" s="19">
        <v>0.13708372828628501</v>
      </c>
      <c r="H14" s="19">
        <v>4.8747953632754901E-2</v>
      </c>
      <c r="I14" s="19">
        <v>4.4151688580137897E-2</v>
      </c>
      <c r="J14" s="19">
        <v>0.14179614889853101</v>
      </c>
      <c r="K14" s="19">
        <v>4.9605773656912197E-2</v>
      </c>
      <c r="L14" s="19">
        <v>0.104165944876912</v>
      </c>
      <c r="M14" s="19"/>
      <c r="N14" s="19">
        <v>0.114822173268505</v>
      </c>
      <c r="O14" s="19">
        <v>6.8586600541195697E-2</v>
      </c>
      <c r="P14" s="19">
        <v>5.0164397384098898E-2</v>
      </c>
      <c r="Q14" s="19">
        <v>9.8025550293334998E-2</v>
      </c>
      <c r="R14" s="19">
        <v>3.2358993051670497E-2</v>
      </c>
      <c r="S14" s="19"/>
      <c r="T14" s="19">
        <v>6.0748074059952098E-2</v>
      </c>
      <c r="U14" s="19">
        <v>5.6773745792007099E-2</v>
      </c>
      <c r="V14" s="19">
        <v>9.8051415374586795E-2</v>
      </c>
      <c r="W14" s="19">
        <v>9.3321875527995896E-2</v>
      </c>
      <c r="X14" s="19"/>
      <c r="Y14" s="19">
        <v>8.8046340086588001E-2</v>
      </c>
      <c r="Z14" s="19">
        <v>8.5157521509566597E-2</v>
      </c>
      <c r="AA14" s="19">
        <v>0</v>
      </c>
      <c r="AB14" s="19">
        <v>8.0127443600001902E-2</v>
      </c>
      <c r="AC14" s="19">
        <v>0</v>
      </c>
      <c r="AD14" s="19">
        <v>7.33342255285232E-2</v>
      </c>
      <c r="AE14" s="19"/>
      <c r="AF14" s="19">
        <v>8.7189497286577197E-2</v>
      </c>
      <c r="AG14" s="19">
        <v>6.7817283736885198E-2</v>
      </c>
      <c r="AH14" s="19"/>
      <c r="AI14" s="19">
        <v>7.4355573907652794E-2</v>
      </c>
      <c r="AJ14" s="19">
        <v>0.124056049481664</v>
      </c>
      <c r="AK14" s="19">
        <v>5.74129623439023E-2</v>
      </c>
      <c r="AL14" s="19">
        <v>5.4278980723722801E-2</v>
      </c>
      <c r="AM14" s="19">
        <v>9.5087298100421005E-2</v>
      </c>
      <c r="AN14" s="19">
        <v>3.8667749937359303E-2</v>
      </c>
      <c r="AO14" s="19">
        <v>0</v>
      </c>
      <c r="AP14" s="19"/>
      <c r="AQ14" s="19">
        <v>8.1180723227124996E-2</v>
      </c>
      <c r="AR14" s="19">
        <v>5.7655782961311998E-2</v>
      </c>
      <c r="AS14" s="19"/>
      <c r="AT14" s="19">
        <v>4.72242972399151E-2</v>
      </c>
      <c r="AU14" s="19">
        <v>0.107467691709488</v>
      </c>
      <c r="AV14" s="19">
        <v>5.2806020904953802E-2</v>
      </c>
      <c r="AW14" s="19"/>
      <c r="AX14" s="19">
        <v>7.9979019186281697E-2</v>
      </c>
      <c r="AY14" s="19">
        <v>8.3819632882458597E-2</v>
      </c>
      <c r="AZ14" s="19"/>
      <c r="BA14" s="19">
        <v>0.104181062781473</v>
      </c>
      <c r="BB14" s="19">
        <v>5.0201470983429197E-2</v>
      </c>
      <c r="BC14" s="19">
        <v>5.9473905365672E-2</v>
      </c>
      <c r="BD14" s="19">
        <v>5.0216497763812401E-2</v>
      </c>
      <c r="BE14" s="19">
        <v>9.6284187564005003E-2</v>
      </c>
      <c r="BF14" s="19"/>
      <c r="BG14" s="19">
        <v>6.3877620520064293E-2</v>
      </c>
      <c r="BH14" s="19">
        <v>8.2855659181573005E-2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378</v>
      </c>
      <c r="D7" s="10">
        <v>175</v>
      </c>
      <c r="E7" s="10">
        <v>196</v>
      </c>
      <c r="F7" s="10"/>
      <c r="G7" s="10">
        <v>49</v>
      </c>
      <c r="H7" s="10">
        <v>57</v>
      </c>
      <c r="I7" s="10">
        <v>66</v>
      </c>
      <c r="J7" s="10">
        <v>69</v>
      </c>
      <c r="K7" s="10">
        <v>63</v>
      </c>
      <c r="L7" s="10">
        <v>74</v>
      </c>
      <c r="M7" s="10"/>
      <c r="N7" s="10">
        <v>82</v>
      </c>
      <c r="O7" s="10">
        <v>85</v>
      </c>
      <c r="P7" s="10">
        <v>114</v>
      </c>
      <c r="Q7" s="10">
        <v>45</v>
      </c>
      <c r="R7" s="10">
        <v>39</v>
      </c>
      <c r="S7" s="10"/>
      <c r="T7" s="10">
        <v>77</v>
      </c>
      <c r="U7" s="10">
        <v>80</v>
      </c>
      <c r="V7" s="10">
        <v>147</v>
      </c>
      <c r="W7" s="10">
        <v>74</v>
      </c>
      <c r="X7" s="10"/>
      <c r="Y7" s="10">
        <v>123</v>
      </c>
      <c r="Z7" s="10">
        <v>154</v>
      </c>
      <c r="AA7" s="10">
        <v>9</v>
      </c>
      <c r="AB7" s="10">
        <v>39</v>
      </c>
      <c r="AC7" s="10">
        <v>4</v>
      </c>
      <c r="AD7" s="10">
        <v>49</v>
      </c>
      <c r="AE7" s="10"/>
      <c r="AF7" s="10">
        <v>208</v>
      </c>
      <c r="AG7" s="10">
        <v>167</v>
      </c>
      <c r="AH7" s="10"/>
      <c r="AI7" s="10">
        <v>29</v>
      </c>
      <c r="AJ7" s="10">
        <v>101</v>
      </c>
      <c r="AK7" s="10">
        <v>74</v>
      </c>
      <c r="AL7" s="10">
        <v>48</v>
      </c>
      <c r="AM7" s="10">
        <v>82</v>
      </c>
      <c r="AN7" s="10">
        <v>38</v>
      </c>
      <c r="AO7" s="10">
        <v>6</v>
      </c>
      <c r="AP7" s="10"/>
      <c r="AQ7" s="10">
        <v>183</v>
      </c>
      <c r="AR7" s="10">
        <v>127</v>
      </c>
      <c r="AS7" s="10"/>
      <c r="AT7" s="10">
        <v>83</v>
      </c>
      <c r="AU7" s="10">
        <v>170</v>
      </c>
      <c r="AV7" s="10">
        <v>98</v>
      </c>
      <c r="AW7" s="10"/>
      <c r="AX7" s="10">
        <v>104</v>
      </c>
      <c r="AY7" s="10">
        <v>274</v>
      </c>
      <c r="AZ7" s="10"/>
      <c r="BA7" s="10">
        <v>34</v>
      </c>
      <c r="BB7" s="10">
        <v>129</v>
      </c>
      <c r="BC7" s="10">
        <v>130</v>
      </c>
      <c r="BD7" s="10">
        <v>14</v>
      </c>
      <c r="BE7" s="10">
        <v>44</v>
      </c>
      <c r="BF7" s="10"/>
      <c r="BG7" s="10">
        <v>163</v>
      </c>
      <c r="BH7" s="10">
        <v>58</v>
      </c>
    </row>
    <row r="8" spans="2:60" ht="30" customHeight="1" x14ac:dyDescent="0.35">
      <c r="B8" s="11" t="s">
        <v>19</v>
      </c>
      <c r="C8" s="11">
        <v>390</v>
      </c>
      <c r="D8" s="11">
        <v>189</v>
      </c>
      <c r="E8" s="11">
        <v>194</v>
      </c>
      <c r="F8" s="11"/>
      <c r="G8" s="11">
        <v>51</v>
      </c>
      <c r="H8" s="11">
        <v>66</v>
      </c>
      <c r="I8" s="11">
        <v>66</v>
      </c>
      <c r="J8" s="11">
        <v>68</v>
      </c>
      <c r="K8" s="11">
        <v>63</v>
      </c>
      <c r="L8" s="11">
        <v>75</v>
      </c>
      <c r="M8" s="11"/>
      <c r="N8" s="11">
        <v>77</v>
      </c>
      <c r="O8" s="11">
        <v>85</v>
      </c>
      <c r="P8" s="11">
        <v>123</v>
      </c>
      <c r="Q8" s="11">
        <v>50</v>
      </c>
      <c r="R8" s="11">
        <v>42</v>
      </c>
      <c r="S8" s="11"/>
      <c r="T8" s="11">
        <v>73</v>
      </c>
      <c r="U8" s="11">
        <v>83</v>
      </c>
      <c r="V8" s="11">
        <v>151</v>
      </c>
      <c r="W8" s="11">
        <v>82</v>
      </c>
      <c r="X8" s="11"/>
      <c r="Y8" s="11">
        <v>124</v>
      </c>
      <c r="Z8" s="11">
        <v>164</v>
      </c>
      <c r="AA8" s="11">
        <v>9</v>
      </c>
      <c r="AB8" s="11">
        <v>37</v>
      </c>
      <c r="AC8" s="11">
        <v>5</v>
      </c>
      <c r="AD8" s="11">
        <v>50</v>
      </c>
      <c r="AE8" s="11"/>
      <c r="AF8" s="11">
        <v>207</v>
      </c>
      <c r="AG8" s="11">
        <v>179</v>
      </c>
      <c r="AH8" s="11"/>
      <c r="AI8" s="11">
        <v>28</v>
      </c>
      <c r="AJ8" s="11">
        <v>101</v>
      </c>
      <c r="AK8" s="11">
        <v>75</v>
      </c>
      <c r="AL8" s="11">
        <v>50</v>
      </c>
      <c r="AM8" s="11">
        <v>89</v>
      </c>
      <c r="AN8" s="11">
        <v>41</v>
      </c>
      <c r="AO8" s="11">
        <v>6</v>
      </c>
      <c r="AP8" s="11"/>
      <c r="AQ8" s="11">
        <v>180</v>
      </c>
      <c r="AR8" s="11">
        <v>140</v>
      </c>
      <c r="AS8" s="11"/>
      <c r="AT8" s="11">
        <v>82</v>
      </c>
      <c r="AU8" s="11">
        <v>175</v>
      </c>
      <c r="AV8" s="11">
        <v>108</v>
      </c>
      <c r="AW8" s="11"/>
      <c r="AX8" s="11">
        <v>101</v>
      </c>
      <c r="AY8" s="11">
        <v>289</v>
      </c>
      <c r="AZ8" s="11"/>
      <c r="BA8" s="11">
        <v>37</v>
      </c>
      <c r="BB8" s="11">
        <v>131</v>
      </c>
      <c r="BC8" s="11">
        <v>131</v>
      </c>
      <c r="BD8" s="11">
        <v>16</v>
      </c>
      <c r="BE8" s="11">
        <v>48</v>
      </c>
      <c r="BF8" s="11"/>
      <c r="BG8" s="11">
        <v>167</v>
      </c>
      <c r="BH8" s="11">
        <v>64</v>
      </c>
    </row>
    <row r="9" spans="2:60" ht="29" x14ac:dyDescent="0.35">
      <c r="B9" s="18" t="s">
        <v>348</v>
      </c>
      <c r="C9" s="17">
        <v>9.7341301595174595E-2</v>
      </c>
      <c r="D9" s="17">
        <v>0.11387560480694001</v>
      </c>
      <c r="E9" s="17">
        <v>8.1881402489770494E-2</v>
      </c>
      <c r="F9" s="17"/>
      <c r="G9" s="17">
        <v>9.0930349405559205E-2</v>
      </c>
      <c r="H9" s="17">
        <v>0.13817542944453201</v>
      </c>
      <c r="I9" s="17">
        <v>5.2871858848309097E-2</v>
      </c>
      <c r="J9" s="17">
        <v>0.102196791153362</v>
      </c>
      <c r="K9" s="17">
        <v>0.122409918640347</v>
      </c>
      <c r="L9" s="17">
        <v>7.9242307308994606E-2</v>
      </c>
      <c r="M9" s="17"/>
      <c r="N9" s="17">
        <v>0.114188504712171</v>
      </c>
      <c r="O9" s="17">
        <v>9.1238478325883804E-2</v>
      </c>
      <c r="P9" s="17">
        <v>8.3111103290421998E-2</v>
      </c>
      <c r="Q9" s="17">
        <v>7.7069900109666994E-2</v>
      </c>
      <c r="R9" s="17">
        <v>0.171847797875497</v>
      </c>
      <c r="S9" s="17"/>
      <c r="T9" s="17">
        <v>5.0182424197810098E-2</v>
      </c>
      <c r="U9" s="17">
        <v>4.89007940773898E-2</v>
      </c>
      <c r="V9" s="17">
        <v>0.125449477347163</v>
      </c>
      <c r="W9" s="17">
        <v>0.13673324706647</v>
      </c>
      <c r="X9" s="17"/>
      <c r="Y9" s="17">
        <v>0.11011927362394899</v>
      </c>
      <c r="Z9" s="17">
        <v>9.9038439114341695E-2</v>
      </c>
      <c r="AA9" s="17">
        <v>0.115586983873674</v>
      </c>
      <c r="AB9" s="17">
        <v>8.5259306816209302E-2</v>
      </c>
      <c r="AC9" s="17">
        <v>0</v>
      </c>
      <c r="AD9" s="17">
        <v>7.6138412968483601E-2</v>
      </c>
      <c r="AE9" s="17"/>
      <c r="AF9" s="17">
        <v>0.112946278641403</v>
      </c>
      <c r="AG9" s="17">
        <v>8.0923150158573098E-2</v>
      </c>
      <c r="AH9" s="17"/>
      <c r="AI9" s="17">
        <v>8.3788499615513601E-2</v>
      </c>
      <c r="AJ9" s="17">
        <v>0.13162756361720801</v>
      </c>
      <c r="AK9" s="17">
        <v>3.08479001590269E-2</v>
      </c>
      <c r="AL9" s="17">
        <v>0.123454064664729</v>
      </c>
      <c r="AM9" s="17">
        <v>9.1243163985211498E-2</v>
      </c>
      <c r="AN9" s="17">
        <v>0.13839816985860001</v>
      </c>
      <c r="AO9" s="17">
        <v>0</v>
      </c>
      <c r="AP9" s="17"/>
      <c r="AQ9" s="17">
        <v>0.101455839498738</v>
      </c>
      <c r="AR9" s="17">
        <v>8.38537138551287E-2</v>
      </c>
      <c r="AS9" s="17"/>
      <c r="AT9" s="17">
        <v>6.9739328658734306E-2</v>
      </c>
      <c r="AU9" s="17">
        <v>8.7790974696602506E-2</v>
      </c>
      <c r="AV9" s="17">
        <v>9.7528984937735194E-2</v>
      </c>
      <c r="AW9" s="17"/>
      <c r="AX9" s="17">
        <v>2.5356599576494099E-2</v>
      </c>
      <c r="AY9" s="17">
        <v>0.12245348627395899</v>
      </c>
      <c r="AZ9" s="17"/>
      <c r="BA9" s="17">
        <v>0.12634783270762101</v>
      </c>
      <c r="BB9" s="17">
        <v>0.1045705270657</v>
      </c>
      <c r="BC9" s="17">
        <v>5.2696600790970001E-2</v>
      </c>
      <c r="BD9" s="17">
        <v>0.19020579167464599</v>
      </c>
      <c r="BE9" s="17">
        <v>0.10708667574595999</v>
      </c>
      <c r="BF9" s="17"/>
      <c r="BG9" s="17">
        <v>0.109366383990991</v>
      </c>
      <c r="BH9" s="17">
        <v>0.127413830952505</v>
      </c>
    </row>
    <row r="10" spans="2:60" ht="43.5" x14ac:dyDescent="0.35">
      <c r="B10" s="18" t="s">
        <v>349</v>
      </c>
      <c r="C10" s="17">
        <v>0.17882790859209699</v>
      </c>
      <c r="D10" s="17">
        <v>0.18943021404909199</v>
      </c>
      <c r="E10" s="17">
        <v>0.17435967735403299</v>
      </c>
      <c r="F10" s="17"/>
      <c r="G10" s="17">
        <v>0.19593039875755899</v>
      </c>
      <c r="H10" s="17">
        <v>0.19716917172273199</v>
      </c>
      <c r="I10" s="17">
        <v>0.20041679486394501</v>
      </c>
      <c r="J10" s="17">
        <v>0.16836677730932401</v>
      </c>
      <c r="K10" s="17">
        <v>0.19730089218330099</v>
      </c>
      <c r="L10" s="17">
        <v>0.12609316114060601</v>
      </c>
      <c r="M10" s="17"/>
      <c r="N10" s="17">
        <v>0.15944019810273999</v>
      </c>
      <c r="O10" s="17">
        <v>0.20676650538521599</v>
      </c>
      <c r="P10" s="17">
        <v>0.20529542255446701</v>
      </c>
      <c r="Q10" s="17">
        <v>0.188531666333424</v>
      </c>
      <c r="R10" s="17">
        <v>8.4791200764330193E-2</v>
      </c>
      <c r="S10" s="17"/>
      <c r="T10" s="17">
        <v>0.210789881764016</v>
      </c>
      <c r="U10" s="17">
        <v>0.17905008656690699</v>
      </c>
      <c r="V10" s="17">
        <v>0.18620596873143999</v>
      </c>
      <c r="W10" s="17">
        <v>0.136608528297263</v>
      </c>
      <c r="X10" s="17"/>
      <c r="Y10" s="17">
        <v>0.19377058935116201</v>
      </c>
      <c r="Z10" s="17">
        <v>0.16303791782372901</v>
      </c>
      <c r="AA10" s="17">
        <v>0</v>
      </c>
      <c r="AB10" s="17">
        <v>0.200074662069743</v>
      </c>
      <c r="AC10" s="17">
        <v>0</v>
      </c>
      <c r="AD10" s="17">
        <v>0.22919039114183601</v>
      </c>
      <c r="AE10" s="17"/>
      <c r="AF10" s="17">
        <v>0.14564702953582701</v>
      </c>
      <c r="AG10" s="17">
        <v>0.21573961260615501</v>
      </c>
      <c r="AH10" s="17"/>
      <c r="AI10" s="17">
        <v>0.40296491930310702</v>
      </c>
      <c r="AJ10" s="17">
        <v>0.146312957746907</v>
      </c>
      <c r="AK10" s="17">
        <v>8.5317476555510002E-2</v>
      </c>
      <c r="AL10" s="17">
        <v>0.18864300900657599</v>
      </c>
      <c r="AM10" s="17">
        <v>0.24593338670863499</v>
      </c>
      <c r="AN10" s="17">
        <v>0.14655664925544201</v>
      </c>
      <c r="AO10" s="17">
        <v>0</v>
      </c>
      <c r="AP10" s="17"/>
      <c r="AQ10" s="17">
        <v>0.14201445626425199</v>
      </c>
      <c r="AR10" s="17">
        <v>0.23271051492900899</v>
      </c>
      <c r="AS10" s="17"/>
      <c r="AT10" s="17">
        <v>0.11506631875187499</v>
      </c>
      <c r="AU10" s="17">
        <v>0.17803902282553299</v>
      </c>
      <c r="AV10" s="17">
        <v>0.24496252302504701</v>
      </c>
      <c r="AW10" s="17"/>
      <c r="AX10" s="17">
        <v>0.16956718915601199</v>
      </c>
      <c r="AY10" s="17">
        <v>0.18205855191235501</v>
      </c>
      <c r="AZ10" s="17"/>
      <c r="BA10" s="17">
        <v>0.20882182848775899</v>
      </c>
      <c r="BB10" s="17">
        <v>0.151075698159058</v>
      </c>
      <c r="BC10" s="17">
        <v>0.19967629683975799</v>
      </c>
      <c r="BD10" s="17">
        <v>0</v>
      </c>
      <c r="BE10" s="17">
        <v>0.23425376202140999</v>
      </c>
      <c r="BF10" s="17"/>
      <c r="BG10" s="17">
        <v>0.16379270657136399</v>
      </c>
      <c r="BH10" s="17">
        <v>0.17696594651563</v>
      </c>
    </row>
    <row r="11" spans="2:60" ht="29" x14ac:dyDescent="0.35">
      <c r="B11" s="18" t="s">
        <v>350</v>
      </c>
      <c r="C11" s="17">
        <v>0.43959649833704001</v>
      </c>
      <c r="D11" s="17">
        <v>0.38342793411153397</v>
      </c>
      <c r="E11" s="17">
        <v>0.492301590433601</v>
      </c>
      <c r="F11" s="17"/>
      <c r="G11" s="17">
        <v>0.33435252074363297</v>
      </c>
      <c r="H11" s="17">
        <v>0.41538876650580697</v>
      </c>
      <c r="I11" s="17">
        <v>0.46687362080624401</v>
      </c>
      <c r="J11" s="17">
        <v>0.436261109130474</v>
      </c>
      <c r="K11" s="17">
        <v>0.39338601597811601</v>
      </c>
      <c r="L11" s="17">
        <v>0.54992138135831903</v>
      </c>
      <c r="M11" s="17"/>
      <c r="N11" s="17">
        <v>0.44433132662350799</v>
      </c>
      <c r="O11" s="17">
        <v>0.46503270792725399</v>
      </c>
      <c r="P11" s="17">
        <v>0.49163427760587902</v>
      </c>
      <c r="Q11" s="17">
        <v>0.36335296439963999</v>
      </c>
      <c r="R11" s="17">
        <v>0.31463193191769201</v>
      </c>
      <c r="S11" s="17"/>
      <c r="T11" s="17">
        <v>0.38951907260185797</v>
      </c>
      <c r="U11" s="17">
        <v>0.52831522109848605</v>
      </c>
      <c r="V11" s="17">
        <v>0.42193814864717399</v>
      </c>
      <c r="W11" s="17">
        <v>0.426669475844551</v>
      </c>
      <c r="X11" s="17"/>
      <c r="Y11" s="17">
        <v>0.36715061825873202</v>
      </c>
      <c r="Z11" s="17">
        <v>0.46769909481268401</v>
      </c>
      <c r="AA11" s="17">
        <v>0.58603359068871597</v>
      </c>
      <c r="AB11" s="17">
        <v>0.54455881057465005</v>
      </c>
      <c r="AC11" s="17">
        <v>0.30731215226432801</v>
      </c>
      <c r="AD11" s="17">
        <v>0.43546057582394998</v>
      </c>
      <c r="AE11" s="17"/>
      <c r="AF11" s="17">
        <v>0.46792331145127902</v>
      </c>
      <c r="AG11" s="17">
        <v>0.41410651219057698</v>
      </c>
      <c r="AH11" s="17"/>
      <c r="AI11" s="17">
        <v>0.27457568269691601</v>
      </c>
      <c r="AJ11" s="17">
        <v>0.45889621593098501</v>
      </c>
      <c r="AK11" s="17">
        <v>0.60170858106617697</v>
      </c>
      <c r="AL11" s="17">
        <v>0.425797911483763</v>
      </c>
      <c r="AM11" s="17">
        <v>0.349649301136153</v>
      </c>
      <c r="AN11" s="17">
        <v>0.37132192753219001</v>
      </c>
      <c r="AO11" s="17">
        <v>0.77280765427892495</v>
      </c>
      <c r="AP11" s="17"/>
      <c r="AQ11" s="17">
        <v>0.41778532462611201</v>
      </c>
      <c r="AR11" s="17">
        <v>0.45002693448829301</v>
      </c>
      <c r="AS11" s="17"/>
      <c r="AT11" s="17">
        <v>0.47281413916349402</v>
      </c>
      <c r="AU11" s="17">
        <v>0.44438599421726099</v>
      </c>
      <c r="AV11" s="17">
        <v>0.40166718607270002</v>
      </c>
      <c r="AW11" s="17"/>
      <c r="AX11" s="17">
        <v>0.55358984190391203</v>
      </c>
      <c r="AY11" s="17">
        <v>0.39982941150433299</v>
      </c>
      <c r="AZ11" s="17"/>
      <c r="BA11" s="17">
        <v>0.43365177630913498</v>
      </c>
      <c r="BB11" s="17">
        <v>0.51494642903914101</v>
      </c>
      <c r="BC11" s="17">
        <v>0.39694426945410399</v>
      </c>
      <c r="BD11" s="17">
        <v>0.63922619940820702</v>
      </c>
      <c r="BE11" s="17">
        <v>0.40553793211338701</v>
      </c>
      <c r="BF11" s="17"/>
      <c r="BG11" s="17">
        <v>0.49704350157442101</v>
      </c>
      <c r="BH11" s="17">
        <v>0.46268745332973199</v>
      </c>
    </row>
    <row r="12" spans="2:60" ht="29" x14ac:dyDescent="0.35">
      <c r="B12" s="18" t="s">
        <v>351</v>
      </c>
      <c r="C12" s="17">
        <v>0.208083238911802</v>
      </c>
      <c r="D12" s="17">
        <v>0.25148228180180898</v>
      </c>
      <c r="E12" s="17">
        <v>0.163074213353533</v>
      </c>
      <c r="F12" s="17"/>
      <c r="G12" s="17">
        <v>0.28176698011822499</v>
      </c>
      <c r="H12" s="17">
        <v>0.14979781563571401</v>
      </c>
      <c r="I12" s="17">
        <v>0.24388790329933599</v>
      </c>
      <c r="J12" s="17">
        <v>0.206108259147396</v>
      </c>
      <c r="K12" s="17">
        <v>0.22328596817176699</v>
      </c>
      <c r="L12" s="17">
        <v>0.167304056667965</v>
      </c>
      <c r="M12" s="17"/>
      <c r="N12" s="17">
        <v>0.145338250192835</v>
      </c>
      <c r="O12" s="17">
        <v>0.13901892319292</v>
      </c>
      <c r="P12" s="17">
        <v>0.172890359744927</v>
      </c>
      <c r="Q12" s="17">
        <v>0.32255323245829098</v>
      </c>
      <c r="R12" s="17">
        <v>0.40541100834030303</v>
      </c>
      <c r="S12" s="17"/>
      <c r="T12" s="17">
        <v>0.26993028016097897</v>
      </c>
      <c r="U12" s="17">
        <v>0.188482117071365</v>
      </c>
      <c r="V12" s="17">
        <v>0.19332765077767899</v>
      </c>
      <c r="W12" s="17">
        <v>0.20005460704488801</v>
      </c>
      <c r="X12" s="17"/>
      <c r="Y12" s="17">
        <v>0.20959002860492201</v>
      </c>
      <c r="Z12" s="17">
        <v>0.209987049704115</v>
      </c>
      <c r="AA12" s="17">
        <v>0.29837942543760998</v>
      </c>
      <c r="AB12" s="17">
        <v>0.14507910533881199</v>
      </c>
      <c r="AC12" s="17">
        <v>0.69268784773567205</v>
      </c>
      <c r="AD12" s="17">
        <v>0.17766590709565999</v>
      </c>
      <c r="AE12" s="17"/>
      <c r="AF12" s="17">
        <v>0.19359511966207699</v>
      </c>
      <c r="AG12" s="17">
        <v>0.22822263068148901</v>
      </c>
      <c r="AH12" s="17"/>
      <c r="AI12" s="17">
        <v>7.4045802654178303E-2</v>
      </c>
      <c r="AJ12" s="17">
        <v>0.16844297358803101</v>
      </c>
      <c r="AK12" s="17">
        <v>0.18106549287677801</v>
      </c>
      <c r="AL12" s="17">
        <v>0.219004734868742</v>
      </c>
      <c r="AM12" s="17">
        <v>0.24798086309696499</v>
      </c>
      <c r="AN12" s="17">
        <v>0.34372325335376802</v>
      </c>
      <c r="AO12" s="17">
        <v>0.227192345721075</v>
      </c>
      <c r="AP12" s="17"/>
      <c r="AQ12" s="17">
        <v>0.26756431046575802</v>
      </c>
      <c r="AR12" s="17">
        <v>0.16322358071478699</v>
      </c>
      <c r="AS12" s="17"/>
      <c r="AT12" s="17">
        <v>0.26359418818571001</v>
      </c>
      <c r="AU12" s="17">
        <v>0.20676637417634999</v>
      </c>
      <c r="AV12" s="17">
        <v>0.19518370113990299</v>
      </c>
      <c r="AW12" s="17"/>
      <c r="AX12" s="17">
        <v>0.18397653471270101</v>
      </c>
      <c r="AY12" s="17">
        <v>0.216492970297334</v>
      </c>
      <c r="AZ12" s="17"/>
      <c r="BA12" s="17">
        <v>0.16488554235806499</v>
      </c>
      <c r="BB12" s="17">
        <v>0.18944026316037799</v>
      </c>
      <c r="BC12" s="17">
        <v>0.27880719021573702</v>
      </c>
      <c r="BD12" s="17">
        <v>9.8913836879905404E-2</v>
      </c>
      <c r="BE12" s="17">
        <v>0.16739039513986001</v>
      </c>
      <c r="BF12" s="17"/>
      <c r="BG12" s="17">
        <v>0.184032756384991</v>
      </c>
      <c r="BH12" s="17">
        <v>0.15064414354408601</v>
      </c>
    </row>
    <row r="13" spans="2:60" ht="29" x14ac:dyDescent="0.35">
      <c r="B13" s="18" t="s">
        <v>352</v>
      </c>
      <c r="C13" s="17">
        <v>2.3508991280843401E-2</v>
      </c>
      <c r="D13" s="17">
        <v>1.14753338570605E-2</v>
      </c>
      <c r="E13" s="17">
        <v>3.1734972668110303E-2</v>
      </c>
      <c r="F13" s="17"/>
      <c r="G13" s="17">
        <v>4.9471910965855001E-2</v>
      </c>
      <c r="H13" s="17">
        <v>4.9515697269304597E-2</v>
      </c>
      <c r="I13" s="17">
        <v>0</v>
      </c>
      <c r="J13" s="17">
        <v>1.45021699094564E-2</v>
      </c>
      <c r="K13" s="17">
        <v>1.6077720273490699E-2</v>
      </c>
      <c r="L13" s="17">
        <v>1.8061636080128899E-2</v>
      </c>
      <c r="M13" s="17"/>
      <c r="N13" s="17">
        <v>2.8582064979456E-2</v>
      </c>
      <c r="O13" s="17">
        <v>3.2770906650182903E-2</v>
      </c>
      <c r="P13" s="17">
        <v>1.5157692263713E-2</v>
      </c>
      <c r="Q13" s="17">
        <v>2.62303788170557E-2</v>
      </c>
      <c r="R13" s="17">
        <v>2.3318061102178801E-2</v>
      </c>
      <c r="S13" s="17"/>
      <c r="T13" s="17">
        <v>1.8034449715097201E-2</v>
      </c>
      <c r="U13" s="17">
        <v>1.1842095529744801E-2</v>
      </c>
      <c r="V13" s="17">
        <v>2.87421161378166E-2</v>
      </c>
      <c r="W13" s="17">
        <v>3.0586988736621499E-2</v>
      </c>
      <c r="X13" s="17"/>
      <c r="Y13" s="17">
        <v>5.7920754250889502E-2</v>
      </c>
      <c r="Z13" s="17">
        <v>1.21779736529096E-2</v>
      </c>
      <c r="AA13" s="17">
        <v>0</v>
      </c>
      <c r="AB13" s="17">
        <v>0</v>
      </c>
      <c r="AC13" s="17">
        <v>0</v>
      </c>
      <c r="AD13" s="17">
        <v>0</v>
      </c>
      <c r="AE13" s="17"/>
      <c r="AF13" s="17">
        <v>1.6027858884309801E-2</v>
      </c>
      <c r="AG13" s="17">
        <v>2.49608647018018E-2</v>
      </c>
      <c r="AH13" s="17"/>
      <c r="AI13" s="17">
        <v>0</v>
      </c>
      <c r="AJ13" s="17">
        <v>2.4595692030869601E-2</v>
      </c>
      <c r="AK13" s="17">
        <v>3.3338853023137799E-2</v>
      </c>
      <c r="AL13" s="17">
        <v>0</v>
      </c>
      <c r="AM13" s="17">
        <v>4.6951430484985401E-2</v>
      </c>
      <c r="AN13" s="17">
        <v>0</v>
      </c>
      <c r="AO13" s="17">
        <v>0</v>
      </c>
      <c r="AP13" s="17"/>
      <c r="AQ13" s="17">
        <v>1.6712489570495499E-2</v>
      </c>
      <c r="AR13" s="17">
        <v>1.6498272867303401E-2</v>
      </c>
      <c r="AS13" s="17"/>
      <c r="AT13" s="17">
        <v>3.2643907074170399E-2</v>
      </c>
      <c r="AU13" s="17">
        <v>1.8787425792983301E-2</v>
      </c>
      <c r="AV13" s="17">
        <v>1.7094643698664602E-2</v>
      </c>
      <c r="AW13" s="17"/>
      <c r="AX13" s="17">
        <v>2.28726833948244E-2</v>
      </c>
      <c r="AY13" s="17">
        <v>2.3730970127711901E-2</v>
      </c>
      <c r="AZ13" s="17"/>
      <c r="BA13" s="17">
        <v>2.3152027254456201E-2</v>
      </c>
      <c r="BB13" s="17">
        <v>2.1414150175621201E-2</v>
      </c>
      <c r="BC13" s="17">
        <v>2.4174941950141499E-2</v>
      </c>
      <c r="BD13" s="17">
        <v>0</v>
      </c>
      <c r="BE13" s="17">
        <v>2.0449817705296799E-2</v>
      </c>
      <c r="BF13" s="17"/>
      <c r="BG13" s="17">
        <v>2.1796870148462599E-2</v>
      </c>
      <c r="BH13" s="17">
        <v>1.54487224241854E-2</v>
      </c>
    </row>
    <row r="14" spans="2:60" x14ac:dyDescent="0.35">
      <c r="B14" s="32" t="s">
        <v>280</v>
      </c>
      <c r="C14" s="19">
        <v>5.2642061283042399E-2</v>
      </c>
      <c r="D14" s="19">
        <v>5.0308631373565199E-2</v>
      </c>
      <c r="E14" s="19">
        <v>5.6648143700952003E-2</v>
      </c>
      <c r="F14" s="19"/>
      <c r="G14" s="19">
        <v>4.7547840009169499E-2</v>
      </c>
      <c r="H14" s="19">
        <v>4.99531194219111E-2</v>
      </c>
      <c r="I14" s="19">
        <v>3.5949822182165803E-2</v>
      </c>
      <c r="J14" s="19">
        <v>7.2564893349987697E-2</v>
      </c>
      <c r="K14" s="19">
        <v>4.7539484752977999E-2</v>
      </c>
      <c r="L14" s="19">
        <v>5.9377457443986099E-2</v>
      </c>
      <c r="M14" s="19"/>
      <c r="N14" s="19">
        <v>0.10811965538929</v>
      </c>
      <c r="O14" s="19">
        <v>6.5172478518543797E-2</v>
      </c>
      <c r="P14" s="19">
        <v>3.1911144540592899E-2</v>
      </c>
      <c r="Q14" s="19">
        <v>2.2261857881922101E-2</v>
      </c>
      <c r="R14" s="19">
        <v>0</v>
      </c>
      <c r="S14" s="19"/>
      <c r="T14" s="19">
        <v>6.1543891560239997E-2</v>
      </c>
      <c r="U14" s="19">
        <v>4.3409685656108303E-2</v>
      </c>
      <c r="V14" s="19">
        <v>4.4336638358727198E-2</v>
      </c>
      <c r="W14" s="19">
        <v>6.93471530102059E-2</v>
      </c>
      <c r="X14" s="19"/>
      <c r="Y14" s="19">
        <v>6.14487359103442E-2</v>
      </c>
      <c r="Z14" s="19">
        <v>4.8059524892220401E-2</v>
      </c>
      <c r="AA14" s="19">
        <v>0</v>
      </c>
      <c r="AB14" s="19">
        <v>2.5028115200585E-2</v>
      </c>
      <c r="AC14" s="19">
        <v>0</v>
      </c>
      <c r="AD14" s="19">
        <v>8.1544712970070404E-2</v>
      </c>
      <c r="AE14" s="19"/>
      <c r="AF14" s="19">
        <v>6.3860401825104204E-2</v>
      </c>
      <c r="AG14" s="19">
        <v>3.60472296614038E-2</v>
      </c>
      <c r="AH14" s="19"/>
      <c r="AI14" s="19">
        <v>0.164625095730285</v>
      </c>
      <c r="AJ14" s="19">
        <v>7.0124597085999205E-2</v>
      </c>
      <c r="AK14" s="19">
        <v>6.7721696319369903E-2</v>
      </c>
      <c r="AL14" s="19">
        <v>4.3100279976190502E-2</v>
      </c>
      <c r="AM14" s="19">
        <v>1.8241854588049802E-2</v>
      </c>
      <c r="AN14" s="19">
        <v>0</v>
      </c>
      <c r="AO14" s="19">
        <v>0</v>
      </c>
      <c r="AP14" s="19"/>
      <c r="AQ14" s="19">
        <v>5.4467579574644202E-2</v>
      </c>
      <c r="AR14" s="19">
        <v>5.3686983145478699E-2</v>
      </c>
      <c r="AS14" s="19"/>
      <c r="AT14" s="19">
        <v>4.61421181660161E-2</v>
      </c>
      <c r="AU14" s="19">
        <v>6.4230208291271199E-2</v>
      </c>
      <c r="AV14" s="19">
        <v>4.3562961125950497E-2</v>
      </c>
      <c r="AW14" s="19"/>
      <c r="AX14" s="19">
        <v>4.4637151256056398E-2</v>
      </c>
      <c r="AY14" s="19">
        <v>5.54346098843072E-2</v>
      </c>
      <c r="AZ14" s="19"/>
      <c r="BA14" s="19">
        <v>4.3140992882963997E-2</v>
      </c>
      <c r="BB14" s="19">
        <v>1.85529324001018E-2</v>
      </c>
      <c r="BC14" s="19">
        <v>4.7700700749290101E-2</v>
      </c>
      <c r="BD14" s="19">
        <v>7.1654172037241101E-2</v>
      </c>
      <c r="BE14" s="19">
        <v>6.5281417274085707E-2</v>
      </c>
      <c r="BF14" s="19"/>
      <c r="BG14" s="19">
        <v>2.3967781329770101E-2</v>
      </c>
      <c r="BH14" s="19">
        <v>6.6839903233862394E-2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460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388</v>
      </c>
      <c r="D7" s="10">
        <v>185</v>
      </c>
      <c r="E7" s="10">
        <v>198</v>
      </c>
      <c r="F7" s="10"/>
      <c r="G7" s="10">
        <v>48</v>
      </c>
      <c r="H7" s="10">
        <v>60</v>
      </c>
      <c r="I7" s="10">
        <v>58</v>
      </c>
      <c r="J7" s="10">
        <v>64</v>
      </c>
      <c r="K7" s="10">
        <v>70</v>
      </c>
      <c r="L7" s="10">
        <v>88</v>
      </c>
      <c r="M7" s="10"/>
      <c r="N7" s="10">
        <v>81</v>
      </c>
      <c r="O7" s="10">
        <v>84</v>
      </c>
      <c r="P7" s="10">
        <v>124</v>
      </c>
      <c r="Q7" s="10">
        <v>48</v>
      </c>
      <c r="R7" s="10">
        <v>39</v>
      </c>
      <c r="S7" s="10"/>
      <c r="T7" s="10">
        <v>75</v>
      </c>
      <c r="U7" s="10">
        <v>86</v>
      </c>
      <c r="V7" s="10">
        <v>150</v>
      </c>
      <c r="W7" s="10">
        <v>77</v>
      </c>
      <c r="X7" s="10"/>
      <c r="Y7" s="10">
        <v>116</v>
      </c>
      <c r="Z7" s="10">
        <v>162</v>
      </c>
      <c r="AA7" s="10">
        <v>20</v>
      </c>
      <c r="AB7" s="10">
        <v>40</v>
      </c>
      <c r="AC7" s="10">
        <v>5</v>
      </c>
      <c r="AD7" s="10">
        <v>45</v>
      </c>
      <c r="AE7" s="10"/>
      <c r="AF7" s="10">
        <v>223</v>
      </c>
      <c r="AG7" s="10">
        <v>164</v>
      </c>
      <c r="AH7" s="10"/>
      <c r="AI7" s="10">
        <v>28</v>
      </c>
      <c r="AJ7" s="10">
        <v>86</v>
      </c>
      <c r="AK7" s="10">
        <v>88</v>
      </c>
      <c r="AL7" s="10">
        <v>41</v>
      </c>
      <c r="AM7" s="10">
        <v>91</v>
      </c>
      <c r="AN7" s="10">
        <v>44</v>
      </c>
      <c r="AO7" s="10">
        <v>10</v>
      </c>
      <c r="AP7" s="10"/>
      <c r="AQ7" s="10">
        <v>192</v>
      </c>
      <c r="AR7" s="10">
        <v>132</v>
      </c>
      <c r="AS7" s="10"/>
      <c r="AT7" s="10">
        <v>86</v>
      </c>
      <c r="AU7" s="10">
        <v>169</v>
      </c>
      <c r="AV7" s="10">
        <v>110</v>
      </c>
      <c r="AW7" s="10"/>
      <c r="AX7" s="10">
        <v>115</v>
      </c>
      <c r="AY7" s="10">
        <v>273</v>
      </c>
      <c r="AZ7" s="10"/>
      <c r="BA7" s="10">
        <v>47</v>
      </c>
      <c r="BB7" s="10">
        <v>126</v>
      </c>
      <c r="BC7" s="10">
        <v>126</v>
      </c>
      <c r="BD7" s="10">
        <v>20</v>
      </c>
      <c r="BE7" s="10">
        <v>48</v>
      </c>
      <c r="BF7" s="10"/>
      <c r="BG7" s="10">
        <v>173</v>
      </c>
      <c r="BH7" s="10">
        <v>68</v>
      </c>
    </row>
    <row r="8" spans="2:60" ht="30" customHeight="1" x14ac:dyDescent="0.35">
      <c r="B8" s="11" t="s">
        <v>19</v>
      </c>
      <c r="C8" s="11">
        <v>378</v>
      </c>
      <c r="D8" s="11">
        <v>184</v>
      </c>
      <c r="E8" s="11">
        <v>188</v>
      </c>
      <c r="F8" s="11"/>
      <c r="G8" s="11">
        <v>46</v>
      </c>
      <c r="H8" s="11">
        <v>63</v>
      </c>
      <c r="I8" s="11">
        <v>60</v>
      </c>
      <c r="J8" s="11">
        <v>60</v>
      </c>
      <c r="K8" s="11">
        <v>68</v>
      </c>
      <c r="L8" s="11">
        <v>81</v>
      </c>
      <c r="M8" s="11"/>
      <c r="N8" s="11">
        <v>79</v>
      </c>
      <c r="O8" s="11">
        <v>78</v>
      </c>
      <c r="P8" s="11">
        <v>124</v>
      </c>
      <c r="Q8" s="11">
        <v>50</v>
      </c>
      <c r="R8" s="11">
        <v>36</v>
      </c>
      <c r="S8" s="11"/>
      <c r="T8" s="11">
        <v>67</v>
      </c>
      <c r="U8" s="11">
        <v>84</v>
      </c>
      <c r="V8" s="11">
        <v>147</v>
      </c>
      <c r="W8" s="11">
        <v>80</v>
      </c>
      <c r="X8" s="11"/>
      <c r="Y8" s="11">
        <v>113</v>
      </c>
      <c r="Z8" s="11">
        <v>160</v>
      </c>
      <c r="AA8" s="11">
        <v>20</v>
      </c>
      <c r="AB8" s="11">
        <v>38</v>
      </c>
      <c r="AC8" s="11">
        <v>6</v>
      </c>
      <c r="AD8" s="11">
        <v>41</v>
      </c>
      <c r="AE8" s="11"/>
      <c r="AF8" s="11">
        <v>211</v>
      </c>
      <c r="AG8" s="11">
        <v>166</v>
      </c>
      <c r="AH8" s="11"/>
      <c r="AI8" s="11">
        <v>25</v>
      </c>
      <c r="AJ8" s="11">
        <v>85</v>
      </c>
      <c r="AK8" s="11">
        <v>88</v>
      </c>
      <c r="AL8" s="11">
        <v>40</v>
      </c>
      <c r="AM8" s="11">
        <v>88</v>
      </c>
      <c r="AN8" s="11">
        <v>42</v>
      </c>
      <c r="AO8" s="11">
        <v>9</v>
      </c>
      <c r="AP8" s="11"/>
      <c r="AQ8" s="11">
        <v>183</v>
      </c>
      <c r="AR8" s="11">
        <v>134</v>
      </c>
      <c r="AS8" s="11"/>
      <c r="AT8" s="11">
        <v>83</v>
      </c>
      <c r="AU8" s="11">
        <v>164</v>
      </c>
      <c r="AV8" s="11">
        <v>110</v>
      </c>
      <c r="AW8" s="11"/>
      <c r="AX8" s="11">
        <v>110</v>
      </c>
      <c r="AY8" s="11">
        <v>268</v>
      </c>
      <c r="AZ8" s="11"/>
      <c r="BA8" s="11">
        <v>45</v>
      </c>
      <c r="BB8" s="11">
        <v>124</v>
      </c>
      <c r="BC8" s="11">
        <v>121</v>
      </c>
      <c r="BD8" s="11">
        <v>19</v>
      </c>
      <c r="BE8" s="11">
        <v>50</v>
      </c>
      <c r="BF8" s="11"/>
      <c r="BG8" s="11">
        <v>169</v>
      </c>
      <c r="BH8" s="11">
        <v>69</v>
      </c>
    </row>
    <row r="9" spans="2:60" ht="29" x14ac:dyDescent="0.35">
      <c r="B9" s="18" t="s">
        <v>348</v>
      </c>
      <c r="C9" s="17">
        <v>0.18605274327433499</v>
      </c>
      <c r="D9" s="17">
        <v>0.18168174831883999</v>
      </c>
      <c r="E9" s="17">
        <v>0.189937008177817</v>
      </c>
      <c r="F9" s="17"/>
      <c r="G9" s="17">
        <v>0.22756613262749401</v>
      </c>
      <c r="H9" s="17">
        <v>0.127022547325878</v>
      </c>
      <c r="I9" s="17">
        <v>9.8324410769586701E-2</v>
      </c>
      <c r="J9" s="17">
        <v>0.16533907067578901</v>
      </c>
      <c r="K9" s="17">
        <v>0.19932472767560599</v>
      </c>
      <c r="L9" s="17">
        <v>0.27703002692071099</v>
      </c>
      <c r="M9" s="17"/>
      <c r="N9" s="17">
        <v>0.236068598027561</v>
      </c>
      <c r="O9" s="17">
        <v>0.179806449068561</v>
      </c>
      <c r="P9" s="17">
        <v>0.169474398588805</v>
      </c>
      <c r="Q9" s="17">
        <v>0.15216656911596299</v>
      </c>
      <c r="R9" s="17">
        <v>0.187015271847949</v>
      </c>
      <c r="S9" s="17"/>
      <c r="T9" s="17">
        <v>0.18589146509835</v>
      </c>
      <c r="U9" s="17">
        <v>0.18510383241138401</v>
      </c>
      <c r="V9" s="17">
        <v>0.17419842807695601</v>
      </c>
      <c r="W9" s="17">
        <v>0.20880539878686599</v>
      </c>
      <c r="X9" s="17"/>
      <c r="Y9" s="17">
        <v>0.16217978229860899</v>
      </c>
      <c r="Z9" s="17">
        <v>0.18743179308195401</v>
      </c>
      <c r="AA9" s="17">
        <v>0.21324626872508901</v>
      </c>
      <c r="AB9" s="17">
        <v>0.27490143406685202</v>
      </c>
      <c r="AC9" s="17">
        <v>0</v>
      </c>
      <c r="AD9" s="17">
        <v>0.179978169108966</v>
      </c>
      <c r="AE9" s="17"/>
      <c r="AF9" s="17">
        <v>0.17376113695690801</v>
      </c>
      <c r="AG9" s="17">
        <v>0.20266122434172201</v>
      </c>
      <c r="AH9" s="17"/>
      <c r="AI9" s="17">
        <v>0.31379578922518803</v>
      </c>
      <c r="AJ9" s="17">
        <v>0.269357973107755</v>
      </c>
      <c r="AK9" s="17">
        <v>0.13075719822128901</v>
      </c>
      <c r="AL9" s="17">
        <v>4.2750483002949001E-2</v>
      </c>
      <c r="AM9" s="17">
        <v>0.18086901107330799</v>
      </c>
      <c r="AN9" s="17">
        <v>0.22046261597509401</v>
      </c>
      <c r="AO9" s="17">
        <v>0.100975113030741</v>
      </c>
      <c r="AP9" s="17"/>
      <c r="AQ9" s="17">
        <v>0.16376888087837299</v>
      </c>
      <c r="AR9" s="17">
        <v>0.229675403271418</v>
      </c>
      <c r="AS9" s="17"/>
      <c r="AT9" s="17">
        <v>0.11245835607376301</v>
      </c>
      <c r="AU9" s="17">
        <v>0.17996851539870201</v>
      </c>
      <c r="AV9" s="17">
        <v>0.22238928737817301</v>
      </c>
      <c r="AW9" s="17"/>
      <c r="AX9" s="17">
        <v>0.18803592869074501</v>
      </c>
      <c r="AY9" s="17">
        <v>0.185236617169553</v>
      </c>
      <c r="AZ9" s="17"/>
      <c r="BA9" s="17">
        <v>0.26145508559703901</v>
      </c>
      <c r="BB9" s="17">
        <v>0.126932005524725</v>
      </c>
      <c r="BC9" s="17">
        <v>0.19200479703185999</v>
      </c>
      <c r="BD9" s="17">
        <v>0</v>
      </c>
      <c r="BE9" s="17">
        <v>0.281572228912293</v>
      </c>
      <c r="BF9" s="17"/>
      <c r="BG9" s="17">
        <v>0.16266597103229699</v>
      </c>
      <c r="BH9" s="17">
        <v>0.20528682986215399</v>
      </c>
    </row>
    <row r="10" spans="2:60" ht="43.5" x14ac:dyDescent="0.35">
      <c r="B10" s="18" t="s">
        <v>349</v>
      </c>
      <c r="C10" s="17">
        <v>0.27142857412354998</v>
      </c>
      <c r="D10" s="17">
        <v>0.28279174944254698</v>
      </c>
      <c r="E10" s="17">
        <v>0.25812324183912899</v>
      </c>
      <c r="F10" s="17"/>
      <c r="G10" s="17">
        <v>8.6287062709821394E-2</v>
      </c>
      <c r="H10" s="17">
        <v>0.26805647977147401</v>
      </c>
      <c r="I10" s="17">
        <v>0.34079851514189502</v>
      </c>
      <c r="J10" s="17">
        <v>0.25470808541124401</v>
      </c>
      <c r="K10" s="17">
        <v>0.26983521059618298</v>
      </c>
      <c r="L10" s="17">
        <v>0.34119174320909901</v>
      </c>
      <c r="M10" s="17"/>
      <c r="N10" s="17">
        <v>0.19559370747257701</v>
      </c>
      <c r="O10" s="17">
        <v>0.26214920305280798</v>
      </c>
      <c r="P10" s="17">
        <v>0.31523180565091402</v>
      </c>
      <c r="Q10" s="17">
        <v>0.287261891072638</v>
      </c>
      <c r="R10" s="17">
        <v>0.24661699202720999</v>
      </c>
      <c r="S10" s="17"/>
      <c r="T10" s="17">
        <v>0.31258588887307698</v>
      </c>
      <c r="U10" s="17">
        <v>0.29376562480669799</v>
      </c>
      <c r="V10" s="17">
        <v>0.25046225798895</v>
      </c>
      <c r="W10" s="17">
        <v>0.25194939642101499</v>
      </c>
      <c r="X10" s="17"/>
      <c r="Y10" s="17">
        <v>0.25847731024412801</v>
      </c>
      <c r="Z10" s="17">
        <v>0.29741222369509701</v>
      </c>
      <c r="AA10" s="17">
        <v>0.14748447129671699</v>
      </c>
      <c r="AB10" s="17">
        <v>0.226384059287699</v>
      </c>
      <c r="AC10" s="17">
        <v>0.160633772649874</v>
      </c>
      <c r="AD10" s="17">
        <v>0.32308855424095201</v>
      </c>
      <c r="AE10" s="17"/>
      <c r="AF10" s="17">
        <v>0.28698557957949899</v>
      </c>
      <c r="AG10" s="17">
        <v>0.25304308634433298</v>
      </c>
      <c r="AH10" s="17"/>
      <c r="AI10" s="17">
        <v>0.27368464841621498</v>
      </c>
      <c r="AJ10" s="17">
        <v>0.19235979220027799</v>
      </c>
      <c r="AK10" s="17">
        <v>0.33398738123544802</v>
      </c>
      <c r="AL10" s="17">
        <v>0.28201752305105698</v>
      </c>
      <c r="AM10" s="17">
        <v>0.261728532177818</v>
      </c>
      <c r="AN10" s="17">
        <v>0.28038261538397602</v>
      </c>
      <c r="AO10" s="17">
        <v>0.40737014951511302</v>
      </c>
      <c r="AP10" s="17"/>
      <c r="AQ10" s="17">
        <v>0.28254408560982902</v>
      </c>
      <c r="AR10" s="17">
        <v>0.26558221017482297</v>
      </c>
      <c r="AS10" s="17"/>
      <c r="AT10" s="17">
        <v>0.28874515739029599</v>
      </c>
      <c r="AU10" s="17">
        <v>0.25657310421385499</v>
      </c>
      <c r="AV10" s="17">
        <v>0.29392180088820202</v>
      </c>
      <c r="AW10" s="17"/>
      <c r="AX10" s="17">
        <v>0.273507226792776</v>
      </c>
      <c r="AY10" s="17">
        <v>0.270573161063282</v>
      </c>
      <c r="AZ10" s="17"/>
      <c r="BA10" s="17">
        <v>0.205796854084623</v>
      </c>
      <c r="BB10" s="17">
        <v>0.29922046407526698</v>
      </c>
      <c r="BC10" s="17">
        <v>0.28505110950268597</v>
      </c>
      <c r="BD10" s="17">
        <v>0.232144231995004</v>
      </c>
      <c r="BE10" s="17">
        <v>0.32704742314294599</v>
      </c>
      <c r="BF10" s="17"/>
      <c r="BG10" s="17">
        <v>0.27440393404039098</v>
      </c>
      <c r="BH10" s="17">
        <v>0.30133562679207998</v>
      </c>
    </row>
    <row r="11" spans="2:60" ht="29" x14ac:dyDescent="0.35">
      <c r="B11" s="18" t="s">
        <v>350</v>
      </c>
      <c r="C11" s="17">
        <v>0.35996041262513401</v>
      </c>
      <c r="D11" s="17">
        <v>0.37423619093678201</v>
      </c>
      <c r="E11" s="17">
        <v>0.35627221520626701</v>
      </c>
      <c r="F11" s="17"/>
      <c r="G11" s="17">
        <v>0.40107977703304298</v>
      </c>
      <c r="H11" s="17">
        <v>0.37087715522154102</v>
      </c>
      <c r="I11" s="17">
        <v>0.37857240545249699</v>
      </c>
      <c r="J11" s="17">
        <v>0.40197720724376701</v>
      </c>
      <c r="K11" s="17">
        <v>0.38928349212916702</v>
      </c>
      <c r="L11" s="17">
        <v>0.25924052090838301</v>
      </c>
      <c r="M11" s="17"/>
      <c r="N11" s="17">
        <v>0.33420384783982399</v>
      </c>
      <c r="O11" s="17">
        <v>0.36148903620960998</v>
      </c>
      <c r="P11" s="17">
        <v>0.36801090835205802</v>
      </c>
      <c r="Q11" s="17">
        <v>0.37061719917122599</v>
      </c>
      <c r="R11" s="17">
        <v>0.40953501600463899</v>
      </c>
      <c r="S11" s="17"/>
      <c r="T11" s="17">
        <v>0.35583322448666899</v>
      </c>
      <c r="U11" s="17">
        <v>0.31117656908778002</v>
      </c>
      <c r="V11" s="17">
        <v>0.42207418044832801</v>
      </c>
      <c r="W11" s="17">
        <v>0.30075550948541802</v>
      </c>
      <c r="X11" s="17"/>
      <c r="Y11" s="17">
        <v>0.28285390567707602</v>
      </c>
      <c r="Z11" s="17">
        <v>0.37541731009733098</v>
      </c>
      <c r="AA11" s="17">
        <v>0.50491709815826202</v>
      </c>
      <c r="AB11" s="17">
        <v>0.39788838163143297</v>
      </c>
      <c r="AC11" s="17">
        <v>0.839366227350126</v>
      </c>
      <c r="AD11" s="17">
        <v>0.336123833419953</v>
      </c>
      <c r="AE11" s="17"/>
      <c r="AF11" s="17">
        <v>0.36511462170159997</v>
      </c>
      <c r="AG11" s="17">
        <v>0.35527289208815599</v>
      </c>
      <c r="AH11" s="17"/>
      <c r="AI11" s="17">
        <v>0.20515269315495499</v>
      </c>
      <c r="AJ11" s="17">
        <v>0.31157952477711698</v>
      </c>
      <c r="AK11" s="17">
        <v>0.33438561012152701</v>
      </c>
      <c r="AL11" s="17">
        <v>0.51989860469039295</v>
      </c>
      <c r="AM11" s="17">
        <v>0.36816469061033402</v>
      </c>
      <c r="AN11" s="17">
        <v>0.42697162191549498</v>
      </c>
      <c r="AO11" s="17">
        <v>0.40416903573694402</v>
      </c>
      <c r="AP11" s="17"/>
      <c r="AQ11" s="17">
        <v>0.35052540650208502</v>
      </c>
      <c r="AR11" s="17">
        <v>0.38054175972233401</v>
      </c>
      <c r="AS11" s="17"/>
      <c r="AT11" s="17">
        <v>0.42345247112210699</v>
      </c>
      <c r="AU11" s="17">
        <v>0.34290389227159201</v>
      </c>
      <c r="AV11" s="17">
        <v>0.36403502450160902</v>
      </c>
      <c r="AW11" s="17"/>
      <c r="AX11" s="17">
        <v>0.34729234406967702</v>
      </c>
      <c r="AY11" s="17">
        <v>0.36517361223810002</v>
      </c>
      <c r="AZ11" s="17"/>
      <c r="BA11" s="17">
        <v>0.35987314314402402</v>
      </c>
      <c r="BB11" s="17">
        <v>0.41337491063063803</v>
      </c>
      <c r="BC11" s="17">
        <v>0.339424035928927</v>
      </c>
      <c r="BD11" s="17">
        <v>0.49860485234038199</v>
      </c>
      <c r="BE11" s="17">
        <v>0.31311427755157001</v>
      </c>
      <c r="BF11" s="17"/>
      <c r="BG11" s="17">
        <v>0.39916299760476098</v>
      </c>
      <c r="BH11" s="17">
        <v>0.363368603315393</v>
      </c>
    </row>
    <row r="12" spans="2:60" ht="29" x14ac:dyDescent="0.35">
      <c r="B12" s="18" t="s">
        <v>351</v>
      </c>
      <c r="C12" s="17">
        <v>9.6891422323430801E-2</v>
      </c>
      <c r="D12" s="17">
        <v>9.4748191328388701E-2</v>
      </c>
      <c r="E12" s="17">
        <v>9.6461910615756596E-2</v>
      </c>
      <c r="F12" s="17"/>
      <c r="G12" s="17">
        <v>0.13265157485967599</v>
      </c>
      <c r="H12" s="17">
        <v>0.157711890503657</v>
      </c>
      <c r="I12" s="17">
        <v>8.9729615671800503E-2</v>
      </c>
      <c r="J12" s="17">
        <v>0.100643847646819</v>
      </c>
      <c r="K12" s="17">
        <v>7.7997993902359897E-2</v>
      </c>
      <c r="L12" s="17">
        <v>4.80066436225925E-2</v>
      </c>
      <c r="M12" s="17"/>
      <c r="N12" s="17">
        <v>0.112936033350672</v>
      </c>
      <c r="O12" s="17">
        <v>0.120072550471248</v>
      </c>
      <c r="P12" s="17">
        <v>7.7863196944371202E-2</v>
      </c>
      <c r="Q12" s="17">
        <v>0.14918233186997101</v>
      </c>
      <c r="R12" s="17">
        <v>3.1715522315404102E-2</v>
      </c>
      <c r="S12" s="17"/>
      <c r="T12" s="17">
        <v>8.4370336312530506E-2</v>
      </c>
      <c r="U12" s="17">
        <v>0.121734440219623</v>
      </c>
      <c r="V12" s="17">
        <v>6.7873652849417196E-2</v>
      </c>
      <c r="W12" s="17">
        <v>0.134542159952353</v>
      </c>
      <c r="X12" s="17"/>
      <c r="Y12" s="17">
        <v>0.14923817285218</v>
      </c>
      <c r="Z12" s="17">
        <v>5.2915741524546901E-2</v>
      </c>
      <c r="AA12" s="17">
        <v>8.6291015436426297E-2</v>
      </c>
      <c r="AB12" s="17">
        <v>0.100826125014017</v>
      </c>
      <c r="AC12" s="17">
        <v>0</v>
      </c>
      <c r="AD12" s="17">
        <v>0.13917486394355</v>
      </c>
      <c r="AE12" s="17"/>
      <c r="AF12" s="17">
        <v>0.103280308696027</v>
      </c>
      <c r="AG12" s="17">
        <v>8.9265162643072396E-2</v>
      </c>
      <c r="AH12" s="17"/>
      <c r="AI12" s="17">
        <v>7.4875683890945802E-2</v>
      </c>
      <c r="AJ12" s="17">
        <v>0.12166250190953</v>
      </c>
      <c r="AK12" s="17">
        <v>9.8762126812926496E-2</v>
      </c>
      <c r="AL12" s="17">
        <v>7.1147316399386595E-2</v>
      </c>
      <c r="AM12" s="17">
        <v>0.121082914478396</v>
      </c>
      <c r="AN12" s="17">
        <v>5.0282579758961402E-2</v>
      </c>
      <c r="AO12" s="17">
        <v>0</v>
      </c>
      <c r="AP12" s="17"/>
      <c r="AQ12" s="17">
        <v>0.116000502191708</v>
      </c>
      <c r="AR12" s="17">
        <v>5.5566981094132002E-2</v>
      </c>
      <c r="AS12" s="17"/>
      <c r="AT12" s="17">
        <v>0.109421567855868</v>
      </c>
      <c r="AU12" s="17">
        <v>0.120541161621428</v>
      </c>
      <c r="AV12" s="17">
        <v>5.9198641834936297E-2</v>
      </c>
      <c r="AW12" s="17"/>
      <c r="AX12" s="17">
        <v>9.4659199301348404E-2</v>
      </c>
      <c r="AY12" s="17">
        <v>9.7810033092217696E-2</v>
      </c>
      <c r="AZ12" s="17"/>
      <c r="BA12" s="17">
        <v>7.5791674694231495E-2</v>
      </c>
      <c r="BB12" s="17">
        <v>0.109909273122997</v>
      </c>
      <c r="BC12" s="17">
        <v>0.121822635250284</v>
      </c>
      <c r="BD12" s="17">
        <v>0.16513777708105301</v>
      </c>
      <c r="BE12" s="17">
        <v>0</v>
      </c>
      <c r="BF12" s="17"/>
      <c r="BG12" s="17">
        <v>0.100846463344932</v>
      </c>
      <c r="BH12" s="17">
        <v>4.4740212028527002E-2</v>
      </c>
    </row>
    <row r="13" spans="2:60" ht="29" x14ac:dyDescent="0.35">
      <c r="B13" s="18" t="s">
        <v>352</v>
      </c>
      <c r="C13" s="17">
        <v>2.4637455034746601E-2</v>
      </c>
      <c r="D13" s="17">
        <v>2.57031831728179E-2</v>
      </c>
      <c r="E13" s="17">
        <v>2.42982139415698E-2</v>
      </c>
      <c r="F13" s="17"/>
      <c r="G13" s="17">
        <v>0.102548127262901</v>
      </c>
      <c r="H13" s="17">
        <v>1.3261608506980299E-2</v>
      </c>
      <c r="I13" s="17">
        <v>1.5401407632490399E-2</v>
      </c>
      <c r="J13" s="17">
        <v>1.85982246530377E-2</v>
      </c>
      <c r="K13" s="17">
        <v>1.3747351961293499E-2</v>
      </c>
      <c r="L13" s="17">
        <v>9.6611057973661797E-3</v>
      </c>
      <c r="M13" s="17"/>
      <c r="N13" s="17">
        <v>1.18456522971217E-2</v>
      </c>
      <c r="O13" s="17">
        <v>5.9952133390763003E-2</v>
      </c>
      <c r="P13" s="17">
        <v>1.5841103904131001E-2</v>
      </c>
      <c r="Q13" s="17">
        <v>0</v>
      </c>
      <c r="R13" s="17">
        <v>4.7238279951471299E-2</v>
      </c>
      <c r="S13" s="17"/>
      <c r="T13" s="17">
        <v>0</v>
      </c>
      <c r="U13" s="17">
        <v>1.5517058087021E-2</v>
      </c>
      <c r="V13" s="17">
        <v>2.3614784290883699E-2</v>
      </c>
      <c r="W13" s="17">
        <v>5.6650837372617099E-2</v>
      </c>
      <c r="X13" s="17"/>
      <c r="Y13" s="17">
        <v>5.2859808251787599E-2</v>
      </c>
      <c r="Z13" s="17">
        <v>2.08337513045967E-2</v>
      </c>
      <c r="AA13" s="17">
        <v>0</v>
      </c>
      <c r="AB13" s="17">
        <v>0</v>
      </c>
      <c r="AC13" s="17">
        <v>0</v>
      </c>
      <c r="AD13" s="17">
        <v>0</v>
      </c>
      <c r="AE13" s="17"/>
      <c r="AF13" s="17">
        <v>4.3811064494356303E-3</v>
      </c>
      <c r="AG13" s="17">
        <v>5.0542063361318099E-2</v>
      </c>
      <c r="AH13" s="17"/>
      <c r="AI13" s="17">
        <v>0</v>
      </c>
      <c r="AJ13" s="17">
        <v>3.68334062695913E-2</v>
      </c>
      <c r="AK13" s="17">
        <v>1.87986562730213E-2</v>
      </c>
      <c r="AL13" s="17">
        <v>2.1016251170254501E-2</v>
      </c>
      <c r="AM13" s="17">
        <v>2.2274902014329401E-2</v>
      </c>
      <c r="AN13" s="17">
        <v>2.1900566966474098E-2</v>
      </c>
      <c r="AO13" s="17">
        <v>8.7485701717201506E-2</v>
      </c>
      <c r="AP13" s="17"/>
      <c r="AQ13" s="17">
        <v>3.67908730814068E-2</v>
      </c>
      <c r="AR13" s="17">
        <v>6.9669250824378904E-3</v>
      </c>
      <c r="AS13" s="17"/>
      <c r="AT13" s="17">
        <v>5.54219032293174E-2</v>
      </c>
      <c r="AU13" s="17">
        <v>1.7990393848204101E-2</v>
      </c>
      <c r="AV13" s="17">
        <v>1.6233585840843799E-2</v>
      </c>
      <c r="AW13" s="17"/>
      <c r="AX13" s="17">
        <v>1.1756791775775001E-2</v>
      </c>
      <c r="AY13" s="17">
        <v>2.99381422249415E-2</v>
      </c>
      <c r="AZ13" s="17"/>
      <c r="BA13" s="17">
        <v>3.97317084071791E-2</v>
      </c>
      <c r="BB13" s="17">
        <v>3.75323345204173E-2</v>
      </c>
      <c r="BC13" s="17">
        <v>1.4494064327579799E-2</v>
      </c>
      <c r="BD13" s="17">
        <v>0</v>
      </c>
      <c r="BE13" s="17">
        <v>2.2191787818326002E-2</v>
      </c>
      <c r="BF13" s="17"/>
      <c r="BG13" s="17">
        <v>3.8116564011487199E-2</v>
      </c>
      <c r="BH13" s="17">
        <v>1.6179442794469499E-2</v>
      </c>
    </row>
    <row r="14" spans="2:60" x14ac:dyDescent="0.35">
      <c r="B14" s="32" t="s">
        <v>280</v>
      </c>
      <c r="C14" s="19">
        <v>6.1029392618804301E-2</v>
      </c>
      <c r="D14" s="19">
        <v>4.0838936800623997E-2</v>
      </c>
      <c r="E14" s="19">
        <v>7.4907410219460305E-2</v>
      </c>
      <c r="F14" s="19"/>
      <c r="G14" s="19">
        <v>4.9867325507063298E-2</v>
      </c>
      <c r="H14" s="19">
        <v>6.3070318670470596E-2</v>
      </c>
      <c r="I14" s="19">
        <v>7.7173645331730406E-2</v>
      </c>
      <c r="J14" s="19">
        <v>5.87335643693426E-2</v>
      </c>
      <c r="K14" s="19">
        <v>4.9811223735390903E-2</v>
      </c>
      <c r="L14" s="19">
        <v>6.4869959541848404E-2</v>
      </c>
      <c r="M14" s="19"/>
      <c r="N14" s="19">
        <v>0.109352161012245</v>
      </c>
      <c r="O14" s="19">
        <v>1.6530627807010201E-2</v>
      </c>
      <c r="P14" s="19">
        <v>5.3578586559721399E-2</v>
      </c>
      <c r="Q14" s="19">
        <v>4.0772008770201103E-2</v>
      </c>
      <c r="R14" s="19">
        <v>7.7878917853326707E-2</v>
      </c>
      <c r="S14" s="19"/>
      <c r="T14" s="19">
        <v>6.1319085229374098E-2</v>
      </c>
      <c r="U14" s="19">
        <v>7.2702475387493706E-2</v>
      </c>
      <c r="V14" s="19">
        <v>6.1776696345465898E-2</v>
      </c>
      <c r="W14" s="19">
        <v>4.7296697981730799E-2</v>
      </c>
      <c r="X14" s="19"/>
      <c r="Y14" s="19">
        <v>9.4391020676218407E-2</v>
      </c>
      <c r="Z14" s="19">
        <v>6.5989180296473604E-2</v>
      </c>
      <c r="AA14" s="19">
        <v>4.8061146383504803E-2</v>
      </c>
      <c r="AB14" s="19">
        <v>0</v>
      </c>
      <c r="AC14" s="19">
        <v>0</v>
      </c>
      <c r="AD14" s="19">
        <v>2.1634579286578099E-2</v>
      </c>
      <c r="AE14" s="19"/>
      <c r="AF14" s="19">
        <v>6.64772466165299E-2</v>
      </c>
      <c r="AG14" s="19">
        <v>4.9215571221399003E-2</v>
      </c>
      <c r="AH14" s="19"/>
      <c r="AI14" s="19">
        <v>0.13249118531269699</v>
      </c>
      <c r="AJ14" s="19">
        <v>6.8206801735729294E-2</v>
      </c>
      <c r="AK14" s="19">
        <v>8.3309027335789002E-2</v>
      </c>
      <c r="AL14" s="19">
        <v>6.3169821685960706E-2</v>
      </c>
      <c r="AM14" s="19">
        <v>4.5879949645814898E-2</v>
      </c>
      <c r="AN14" s="19">
        <v>0</v>
      </c>
      <c r="AO14" s="19">
        <v>0</v>
      </c>
      <c r="AP14" s="19"/>
      <c r="AQ14" s="19">
        <v>5.0370251736598003E-2</v>
      </c>
      <c r="AR14" s="19">
        <v>6.1666720654854901E-2</v>
      </c>
      <c r="AS14" s="19"/>
      <c r="AT14" s="19">
        <v>1.0500544328647899E-2</v>
      </c>
      <c r="AU14" s="19">
        <v>8.2022932646218197E-2</v>
      </c>
      <c r="AV14" s="19">
        <v>4.4221659556235297E-2</v>
      </c>
      <c r="AW14" s="19"/>
      <c r="AX14" s="19">
        <v>8.4748509369678399E-2</v>
      </c>
      <c r="AY14" s="19">
        <v>5.1268434211905203E-2</v>
      </c>
      <c r="AZ14" s="19"/>
      <c r="BA14" s="19">
        <v>5.7351534072902798E-2</v>
      </c>
      <c r="BB14" s="19">
        <v>1.30310121259562E-2</v>
      </c>
      <c r="BC14" s="19">
        <v>4.7203357958663199E-2</v>
      </c>
      <c r="BD14" s="19">
        <v>0.104113138583561</v>
      </c>
      <c r="BE14" s="19">
        <v>5.6074282574865998E-2</v>
      </c>
      <c r="BF14" s="19"/>
      <c r="BG14" s="19">
        <v>2.4804069966130798E-2</v>
      </c>
      <c r="BH14" s="19">
        <v>6.9089285207376797E-2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461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389</v>
      </c>
      <c r="D7" s="10">
        <v>166</v>
      </c>
      <c r="E7" s="10">
        <v>219</v>
      </c>
      <c r="F7" s="10"/>
      <c r="G7" s="10">
        <v>45</v>
      </c>
      <c r="H7" s="10">
        <v>56</v>
      </c>
      <c r="I7" s="10">
        <v>63</v>
      </c>
      <c r="J7" s="10">
        <v>62</v>
      </c>
      <c r="K7" s="10">
        <v>80</v>
      </c>
      <c r="L7" s="10">
        <v>83</v>
      </c>
      <c r="M7" s="10"/>
      <c r="N7" s="10">
        <v>78</v>
      </c>
      <c r="O7" s="10">
        <v>87</v>
      </c>
      <c r="P7" s="10">
        <v>119</v>
      </c>
      <c r="Q7" s="10">
        <v>39</v>
      </c>
      <c r="R7" s="10">
        <v>52</v>
      </c>
      <c r="S7" s="10"/>
      <c r="T7" s="10">
        <v>66</v>
      </c>
      <c r="U7" s="10">
        <v>84</v>
      </c>
      <c r="V7" s="10">
        <v>164</v>
      </c>
      <c r="W7" s="10">
        <v>75</v>
      </c>
      <c r="X7" s="10"/>
      <c r="Y7" s="10">
        <v>120</v>
      </c>
      <c r="Z7" s="10">
        <v>149</v>
      </c>
      <c r="AA7" s="10">
        <v>15</v>
      </c>
      <c r="AB7" s="10">
        <v>47</v>
      </c>
      <c r="AC7" s="10">
        <v>3</v>
      </c>
      <c r="AD7" s="10">
        <v>55</v>
      </c>
      <c r="AE7" s="10"/>
      <c r="AF7" s="10">
        <v>222</v>
      </c>
      <c r="AG7" s="10">
        <v>164</v>
      </c>
      <c r="AH7" s="10"/>
      <c r="AI7" s="10">
        <v>23</v>
      </c>
      <c r="AJ7" s="10">
        <v>102</v>
      </c>
      <c r="AK7" s="10">
        <v>74</v>
      </c>
      <c r="AL7" s="10">
        <v>51</v>
      </c>
      <c r="AM7" s="10">
        <v>87</v>
      </c>
      <c r="AN7" s="10">
        <v>40</v>
      </c>
      <c r="AO7" s="10">
        <v>12</v>
      </c>
      <c r="AP7" s="10"/>
      <c r="AQ7" s="10">
        <v>195</v>
      </c>
      <c r="AR7" s="10">
        <v>132</v>
      </c>
      <c r="AS7" s="10"/>
      <c r="AT7" s="10">
        <v>88</v>
      </c>
      <c r="AU7" s="10">
        <v>159</v>
      </c>
      <c r="AV7" s="10">
        <v>118</v>
      </c>
      <c r="AW7" s="10"/>
      <c r="AX7" s="10">
        <v>110</v>
      </c>
      <c r="AY7" s="10">
        <v>279</v>
      </c>
      <c r="AZ7" s="10"/>
      <c r="BA7" s="10">
        <v>40</v>
      </c>
      <c r="BB7" s="10">
        <v>126</v>
      </c>
      <c r="BC7" s="10">
        <v>138</v>
      </c>
      <c r="BD7" s="10">
        <v>24</v>
      </c>
      <c r="BE7" s="10">
        <v>43</v>
      </c>
      <c r="BF7" s="10"/>
      <c r="BG7" s="10">
        <v>166</v>
      </c>
      <c r="BH7" s="10">
        <v>67</v>
      </c>
    </row>
    <row r="8" spans="2:60" ht="30" customHeight="1" x14ac:dyDescent="0.35">
      <c r="B8" s="11" t="s">
        <v>19</v>
      </c>
      <c r="C8" s="11">
        <v>385</v>
      </c>
      <c r="D8" s="11">
        <v>170</v>
      </c>
      <c r="E8" s="11">
        <v>211</v>
      </c>
      <c r="F8" s="11"/>
      <c r="G8" s="11">
        <v>49</v>
      </c>
      <c r="H8" s="11">
        <v>60</v>
      </c>
      <c r="I8" s="11">
        <v>59</v>
      </c>
      <c r="J8" s="11">
        <v>62</v>
      </c>
      <c r="K8" s="11">
        <v>77</v>
      </c>
      <c r="L8" s="11">
        <v>77</v>
      </c>
      <c r="M8" s="11"/>
      <c r="N8" s="11">
        <v>77</v>
      </c>
      <c r="O8" s="11">
        <v>84</v>
      </c>
      <c r="P8" s="11">
        <v>122</v>
      </c>
      <c r="Q8" s="11">
        <v>39</v>
      </c>
      <c r="R8" s="11">
        <v>50</v>
      </c>
      <c r="S8" s="11"/>
      <c r="T8" s="11">
        <v>58</v>
      </c>
      <c r="U8" s="11">
        <v>81</v>
      </c>
      <c r="V8" s="11">
        <v>159</v>
      </c>
      <c r="W8" s="11">
        <v>87</v>
      </c>
      <c r="X8" s="11"/>
      <c r="Y8" s="11">
        <v>119</v>
      </c>
      <c r="Z8" s="11">
        <v>149</v>
      </c>
      <c r="AA8" s="11">
        <v>14</v>
      </c>
      <c r="AB8" s="11">
        <v>44</v>
      </c>
      <c r="AC8" s="11">
        <v>3</v>
      </c>
      <c r="AD8" s="11">
        <v>56</v>
      </c>
      <c r="AE8" s="11"/>
      <c r="AF8" s="11">
        <v>213</v>
      </c>
      <c r="AG8" s="11">
        <v>169</v>
      </c>
      <c r="AH8" s="11"/>
      <c r="AI8" s="11">
        <v>21</v>
      </c>
      <c r="AJ8" s="11">
        <v>102</v>
      </c>
      <c r="AK8" s="11">
        <v>72</v>
      </c>
      <c r="AL8" s="11">
        <v>51</v>
      </c>
      <c r="AM8" s="11">
        <v>89</v>
      </c>
      <c r="AN8" s="11">
        <v>39</v>
      </c>
      <c r="AO8" s="11">
        <v>11</v>
      </c>
      <c r="AP8" s="11"/>
      <c r="AQ8" s="11">
        <v>189</v>
      </c>
      <c r="AR8" s="11">
        <v>139</v>
      </c>
      <c r="AS8" s="11"/>
      <c r="AT8" s="11">
        <v>83</v>
      </c>
      <c r="AU8" s="11">
        <v>157</v>
      </c>
      <c r="AV8" s="11">
        <v>122</v>
      </c>
      <c r="AW8" s="11"/>
      <c r="AX8" s="11">
        <v>103</v>
      </c>
      <c r="AY8" s="11">
        <v>282</v>
      </c>
      <c r="AZ8" s="11"/>
      <c r="BA8" s="11">
        <v>40</v>
      </c>
      <c r="BB8" s="11">
        <v>128</v>
      </c>
      <c r="BC8" s="11">
        <v>132</v>
      </c>
      <c r="BD8" s="11">
        <v>23</v>
      </c>
      <c r="BE8" s="11">
        <v>44</v>
      </c>
      <c r="BF8" s="11"/>
      <c r="BG8" s="11">
        <v>168</v>
      </c>
      <c r="BH8" s="11">
        <v>67</v>
      </c>
    </row>
    <row r="9" spans="2:60" ht="29" x14ac:dyDescent="0.35">
      <c r="B9" s="18" t="s">
        <v>348</v>
      </c>
      <c r="C9" s="17">
        <v>0.22385626826647301</v>
      </c>
      <c r="D9" s="17">
        <v>0.209309897430247</v>
      </c>
      <c r="E9" s="17">
        <v>0.23450568730226401</v>
      </c>
      <c r="F9" s="17"/>
      <c r="G9" s="17">
        <v>0.17437445516804001</v>
      </c>
      <c r="H9" s="17">
        <v>0.12915301603357901</v>
      </c>
      <c r="I9" s="17">
        <v>0.16266458982658599</v>
      </c>
      <c r="J9" s="17">
        <v>0.221071881919745</v>
      </c>
      <c r="K9" s="17">
        <v>0.22939171680349599</v>
      </c>
      <c r="L9" s="17">
        <v>0.37446829971337903</v>
      </c>
      <c r="M9" s="17"/>
      <c r="N9" s="17">
        <v>0.252488601881181</v>
      </c>
      <c r="O9" s="17">
        <v>0.32400257767617202</v>
      </c>
      <c r="P9" s="17">
        <v>0.194314456678575</v>
      </c>
      <c r="Q9" s="17">
        <v>0.18520200691546601</v>
      </c>
      <c r="R9" s="17">
        <v>0.129373075037087</v>
      </c>
      <c r="S9" s="17"/>
      <c r="T9" s="17">
        <v>0.19540309025646399</v>
      </c>
      <c r="U9" s="17">
        <v>0.24738855639486501</v>
      </c>
      <c r="V9" s="17">
        <v>0.264764549819134</v>
      </c>
      <c r="W9" s="17">
        <v>0.14675229162235101</v>
      </c>
      <c r="X9" s="17"/>
      <c r="Y9" s="17">
        <v>0.214459507929778</v>
      </c>
      <c r="Z9" s="17">
        <v>0.241231150316812</v>
      </c>
      <c r="AA9" s="17">
        <v>4.92204994137821E-2</v>
      </c>
      <c r="AB9" s="17">
        <v>0.19853809120921201</v>
      </c>
      <c r="AC9" s="17">
        <v>0</v>
      </c>
      <c r="AD9" s="17">
        <v>0.27267717817422599</v>
      </c>
      <c r="AE9" s="17"/>
      <c r="AF9" s="17">
        <v>0.21530151107457701</v>
      </c>
      <c r="AG9" s="17">
        <v>0.23416752320685799</v>
      </c>
      <c r="AH9" s="17"/>
      <c r="AI9" s="17">
        <v>0.450650376800806</v>
      </c>
      <c r="AJ9" s="17">
        <v>0.269324433632738</v>
      </c>
      <c r="AK9" s="17">
        <v>0.13903237569751301</v>
      </c>
      <c r="AL9" s="17">
        <v>0.31229885484725001</v>
      </c>
      <c r="AM9" s="17">
        <v>0.13518173738484299</v>
      </c>
      <c r="AN9" s="17">
        <v>0.237705212864497</v>
      </c>
      <c r="AO9" s="17">
        <v>0.178603461180631</v>
      </c>
      <c r="AP9" s="17"/>
      <c r="AQ9" s="17">
        <v>0.210178874488644</v>
      </c>
      <c r="AR9" s="17">
        <v>0.26187411785251302</v>
      </c>
      <c r="AS9" s="17"/>
      <c r="AT9" s="17">
        <v>0.13067939775702</v>
      </c>
      <c r="AU9" s="17">
        <v>0.20626782545168901</v>
      </c>
      <c r="AV9" s="17">
        <v>0.27998506675582602</v>
      </c>
      <c r="AW9" s="17"/>
      <c r="AX9" s="17">
        <v>0.22711536659836801</v>
      </c>
      <c r="AY9" s="17">
        <v>0.222666432017876</v>
      </c>
      <c r="AZ9" s="17"/>
      <c r="BA9" s="17">
        <v>0.295987846688398</v>
      </c>
      <c r="BB9" s="17">
        <v>0.19591215133126499</v>
      </c>
      <c r="BC9" s="17">
        <v>0.190041678608172</v>
      </c>
      <c r="BD9" s="17">
        <v>7.6579720300116796E-2</v>
      </c>
      <c r="BE9" s="17">
        <v>0.401022446468282</v>
      </c>
      <c r="BF9" s="17"/>
      <c r="BG9" s="17">
        <v>0.21983349403942601</v>
      </c>
      <c r="BH9" s="17">
        <v>0.28980751254561898</v>
      </c>
    </row>
    <row r="10" spans="2:60" ht="43.5" x14ac:dyDescent="0.35">
      <c r="B10" s="18" t="s">
        <v>349</v>
      </c>
      <c r="C10" s="17">
        <v>0.30914845028289201</v>
      </c>
      <c r="D10" s="17">
        <v>0.31719588768929502</v>
      </c>
      <c r="E10" s="17">
        <v>0.303231988339701</v>
      </c>
      <c r="F10" s="17"/>
      <c r="G10" s="17">
        <v>0.33782710831950402</v>
      </c>
      <c r="H10" s="17">
        <v>0.253414863623941</v>
      </c>
      <c r="I10" s="17">
        <v>0.31684467767858998</v>
      </c>
      <c r="J10" s="17">
        <v>0.301792715826184</v>
      </c>
      <c r="K10" s="17">
        <v>0.34315282093205501</v>
      </c>
      <c r="L10" s="17">
        <v>0.30026561970552601</v>
      </c>
      <c r="M10" s="17"/>
      <c r="N10" s="17">
        <v>0.26510574113177499</v>
      </c>
      <c r="O10" s="17">
        <v>0.35804045231213999</v>
      </c>
      <c r="P10" s="17">
        <v>0.320560258660743</v>
      </c>
      <c r="Q10" s="17">
        <v>0.32496207475695799</v>
      </c>
      <c r="R10" s="17">
        <v>0.29537517675424702</v>
      </c>
      <c r="S10" s="17"/>
      <c r="T10" s="17">
        <v>0.34270995546383498</v>
      </c>
      <c r="U10" s="17">
        <v>0.31644986091974903</v>
      </c>
      <c r="V10" s="17">
        <v>0.30705349582094399</v>
      </c>
      <c r="W10" s="17">
        <v>0.28387871877301002</v>
      </c>
      <c r="X10" s="17"/>
      <c r="Y10" s="17">
        <v>0.21147148532627899</v>
      </c>
      <c r="Z10" s="17">
        <v>0.30776045246411399</v>
      </c>
      <c r="AA10" s="17">
        <v>0.32100455991075799</v>
      </c>
      <c r="AB10" s="17">
        <v>0.35802055826183199</v>
      </c>
      <c r="AC10" s="17">
        <v>1</v>
      </c>
      <c r="AD10" s="17">
        <v>0.44655106622358398</v>
      </c>
      <c r="AE10" s="17"/>
      <c r="AF10" s="17">
        <v>0.32756046861179899</v>
      </c>
      <c r="AG10" s="17">
        <v>0.29171379534224301</v>
      </c>
      <c r="AH10" s="17"/>
      <c r="AI10" s="17">
        <v>0.24978133494284899</v>
      </c>
      <c r="AJ10" s="17">
        <v>0.27658671978768701</v>
      </c>
      <c r="AK10" s="17">
        <v>0.28381207183351098</v>
      </c>
      <c r="AL10" s="17">
        <v>0.326034467315095</v>
      </c>
      <c r="AM10" s="17">
        <v>0.33662163827104002</v>
      </c>
      <c r="AN10" s="17">
        <v>0.39141259141766499</v>
      </c>
      <c r="AO10" s="17">
        <v>0.29783127818689797</v>
      </c>
      <c r="AP10" s="17"/>
      <c r="AQ10" s="17">
        <v>0.28500599671622201</v>
      </c>
      <c r="AR10" s="17">
        <v>0.34469225761324102</v>
      </c>
      <c r="AS10" s="17"/>
      <c r="AT10" s="17">
        <v>0.327145116662379</v>
      </c>
      <c r="AU10" s="17">
        <v>0.30281833198310198</v>
      </c>
      <c r="AV10" s="17">
        <v>0.31427304419160201</v>
      </c>
      <c r="AW10" s="17"/>
      <c r="AX10" s="17">
        <v>0.33760542027929902</v>
      </c>
      <c r="AY10" s="17">
        <v>0.29875933925313303</v>
      </c>
      <c r="AZ10" s="17"/>
      <c r="BA10" s="17">
        <v>0.25616790979202098</v>
      </c>
      <c r="BB10" s="17">
        <v>0.372006989907749</v>
      </c>
      <c r="BC10" s="17">
        <v>0.26799143070305698</v>
      </c>
      <c r="BD10" s="17">
        <v>0.32563128839257</v>
      </c>
      <c r="BE10" s="17">
        <v>0.310709295342811</v>
      </c>
      <c r="BF10" s="17"/>
      <c r="BG10" s="17">
        <v>0.34431768608070401</v>
      </c>
      <c r="BH10" s="17">
        <v>0.315824369089797</v>
      </c>
    </row>
    <row r="11" spans="2:60" ht="29" x14ac:dyDescent="0.35">
      <c r="B11" s="18" t="s">
        <v>350</v>
      </c>
      <c r="C11" s="17">
        <v>0.29053110727875597</v>
      </c>
      <c r="D11" s="17">
        <v>0.30783192433191597</v>
      </c>
      <c r="E11" s="17">
        <v>0.27785588783340198</v>
      </c>
      <c r="F11" s="17"/>
      <c r="G11" s="17">
        <v>0.25169995692046099</v>
      </c>
      <c r="H11" s="17">
        <v>0.32944300126973303</v>
      </c>
      <c r="I11" s="17">
        <v>0.33817901431236203</v>
      </c>
      <c r="J11" s="17">
        <v>0.23561795388243501</v>
      </c>
      <c r="K11" s="17">
        <v>0.35584611382430198</v>
      </c>
      <c r="L11" s="17">
        <v>0.22690476841253199</v>
      </c>
      <c r="M11" s="17"/>
      <c r="N11" s="17">
        <v>0.25268994738751299</v>
      </c>
      <c r="O11" s="17">
        <v>0.24221069368461801</v>
      </c>
      <c r="P11" s="17">
        <v>0.29438769502515499</v>
      </c>
      <c r="Q11" s="17">
        <v>0.321504700711428</v>
      </c>
      <c r="R11" s="17">
        <v>0.391072325420592</v>
      </c>
      <c r="S11" s="17"/>
      <c r="T11" s="17">
        <v>0.30138361982873202</v>
      </c>
      <c r="U11" s="17">
        <v>0.236119810958865</v>
      </c>
      <c r="V11" s="17">
        <v>0.28782926397821001</v>
      </c>
      <c r="W11" s="17">
        <v>0.33857738504471102</v>
      </c>
      <c r="X11" s="17"/>
      <c r="Y11" s="17">
        <v>0.30444287001480802</v>
      </c>
      <c r="Z11" s="17">
        <v>0.31051056939980098</v>
      </c>
      <c r="AA11" s="17">
        <v>0.42362054154150403</v>
      </c>
      <c r="AB11" s="17">
        <v>0.318301118011656</v>
      </c>
      <c r="AC11" s="17">
        <v>0</v>
      </c>
      <c r="AD11" s="17">
        <v>0.16583680812891399</v>
      </c>
      <c r="AE11" s="17"/>
      <c r="AF11" s="17">
        <v>0.28186552893470501</v>
      </c>
      <c r="AG11" s="17">
        <v>0.30672235176483198</v>
      </c>
      <c r="AH11" s="17"/>
      <c r="AI11" s="17">
        <v>0.13189088826524301</v>
      </c>
      <c r="AJ11" s="17">
        <v>0.28174817043436901</v>
      </c>
      <c r="AK11" s="17">
        <v>0.342790629177954</v>
      </c>
      <c r="AL11" s="17">
        <v>0.21957126735303301</v>
      </c>
      <c r="AM11" s="17">
        <v>0.36990958797089801</v>
      </c>
      <c r="AN11" s="17">
        <v>0.22653439028306599</v>
      </c>
      <c r="AO11" s="17">
        <v>0.24558905952962801</v>
      </c>
      <c r="AP11" s="17"/>
      <c r="AQ11" s="17">
        <v>0.31166906980627002</v>
      </c>
      <c r="AR11" s="17">
        <v>0.246239257438851</v>
      </c>
      <c r="AS11" s="17"/>
      <c r="AT11" s="17">
        <v>0.41276522861676301</v>
      </c>
      <c r="AU11" s="17">
        <v>0.26466644974620401</v>
      </c>
      <c r="AV11" s="17">
        <v>0.26388405046344499</v>
      </c>
      <c r="AW11" s="17"/>
      <c r="AX11" s="17">
        <v>0.25754205026127103</v>
      </c>
      <c r="AY11" s="17">
        <v>0.302574799076055</v>
      </c>
      <c r="AZ11" s="17"/>
      <c r="BA11" s="17">
        <v>0.33868000643262097</v>
      </c>
      <c r="BB11" s="17">
        <v>0.24361028214646599</v>
      </c>
      <c r="BC11" s="17">
        <v>0.37127848290402699</v>
      </c>
      <c r="BD11" s="17">
        <v>0.42283171562828298</v>
      </c>
      <c r="BE11" s="17">
        <v>0.18587755466153499</v>
      </c>
      <c r="BF11" s="17"/>
      <c r="BG11" s="17">
        <v>0.26633503512173801</v>
      </c>
      <c r="BH11" s="17">
        <v>0.26710249585795998</v>
      </c>
    </row>
    <row r="12" spans="2:60" ht="29" x14ac:dyDescent="0.35">
      <c r="B12" s="18" t="s">
        <v>351</v>
      </c>
      <c r="C12" s="17">
        <v>8.8261311368566894E-2</v>
      </c>
      <c r="D12" s="17">
        <v>0.104179114338599</v>
      </c>
      <c r="E12" s="17">
        <v>7.3113662237858396E-2</v>
      </c>
      <c r="F12" s="17"/>
      <c r="G12" s="17">
        <v>8.5519759541230894E-2</v>
      </c>
      <c r="H12" s="17">
        <v>0.23879033769369501</v>
      </c>
      <c r="I12" s="17">
        <v>6.9919627001376994E-2</v>
      </c>
      <c r="J12" s="17">
        <v>0.114397255815258</v>
      </c>
      <c r="K12" s="17">
        <v>2.53438150488084E-2</v>
      </c>
      <c r="L12" s="17">
        <v>2.77637692093388E-2</v>
      </c>
      <c r="M12" s="17"/>
      <c r="N12" s="17">
        <v>0.11593905227742</v>
      </c>
      <c r="O12" s="17">
        <v>7.5746276327069206E-2</v>
      </c>
      <c r="P12" s="17">
        <v>9.1103282984348499E-2</v>
      </c>
      <c r="Q12" s="17">
        <v>8.0526412858812305E-2</v>
      </c>
      <c r="R12" s="17">
        <v>8.8483244257155994E-2</v>
      </c>
      <c r="S12" s="17"/>
      <c r="T12" s="17">
        <v>2.67685328288438E-2</v>
      </c>
      <c r="U12" s="17">
        <v>0.112377464698105</v>
      </c>
      <c r="V12" s="17">
        <v>7.5006822848326896E-2</v>
      </c>
      <c r="W12" s="17">
        <v>0.13088136376110601</v>
      </c>
      <c r="X12" s="17"/>
      <c r="Y12" s="17">
        <v>0.109207142111092</v>
      </c>
      <c r="Z12" s="17">
        <v>7.0117963214815698E-2</v>
      </c>
      <c r="AA12" s="17">
        <v>0.148728603710607</v>
      </c>
      <c r="AB12" s="17">
        <v>8.7269427863663804E-2</v>
      </c>
      <c r="AC12" s="17">
        <v>0</v>
      </c>
      <c r="AD12" s="17">
        <v>8.1205008309384E-2</v>
      </c>
      <c r="AE12" s="17"/>
      <c r="AF12" s="17">
        <v>7.9954435841388102E-2</v>
      </c>
      <c r="AG12" s="17">
        <v>0.100298134507005</v>
      </c>
      <c r="AH12" s="17"/>
      <c r="AI12" s="17">
        <v>0.12696180210965399</v>
      </c>
      <c r="AJ12" s="17">
        <v>8.6883914102054899E-2</v>
      </c>
      <c r="AK12" s="17">
        <v>7.3395042275547398E-2</v>
      </c>
      <c r="AL12" s="17">
        <v>9.4211083253889993E-2</v>
      </c>
      <c r="AM12" s="17">
        <v>7.2517417901255002E-2</v>
      </c>
      <c r="AN12" s="17">
        <v>7.5222466452392306E-2</v>
      </c>
      <c r="AO12" s="17">
        <v>0.27797620110284299</v>
      </c>
      <c r="AP12" s="17"/>
      <c r="AQ12" s="17">
        <v>9.2975555767222898E-2</v>
      </c>
      <c r="AR12" s="17">
        <v>9.1925247053168097E-2</v>
      </c>
      <c r="AS12" s="17"/>
      <c r="AT12" s="17">
        <v>7.0263185010749699E-2</v>
      </c>
      <c r="AU12" s="17">
        <v>0.10363905803704999</v>
      </c>
      <c r="AV12" s="17">
        <v>9.2325703102172405E-2</v>
      </c>
      <c r="AW12" s="17"/>
      <c r="AX12" s="17">
        <v>4.1470312828279399E-2</v>
      </c>
      <c r="AY12" s="17">
        <v>0.105343835582836</v>
      </c>
      <c r="AZ12" s="17"/>
      <c r="BA12" s="17">
        <v>0</v>
      </c>
      <c r="BB12" s="17">
        <v>0.112166218330663</v>
      </c>
      <c r="BC12" s="17">
        <v>9.8717757812334897E-2</v>
      </c>
      <c r="BD12" s="17">
        <v>0.17495727567902999</v>
      </c>
      <c r="BE12" s="17">
        <v>5.7336823556869802E-2</v>
      </c>
      <c r="BF12" s="17"/>
      <c r="BG12" s="17">
        <v>8.5354847803674194E-2</v>
      </c>
      <c r="BH12" s="17">
        <v>9.7655652600180207E-2</v>
      </c>
    </row>
    <row r="13" spans="2:60" ht="29" x14ac:dyDescent="0.35">
      <c r="B13" s="18" t="s">
        <v>352</v>
      </c>
      <c r="C13" s="17">
        <v>2.0758987041398901E-2</v>
      </c>
      <c r="D13" s="17">
        <v>2.6464733767580701E-2</v>
      </c>
      <c r="E13" s="17">
        <v>1.6543260912244999E-2</v>
      </c>
      <c r="F13" s="17"/>
      <c r="G13" s="17">
        <v>4.9480823072091E-2</v>
      </c>
      <c r="H13" s="17">
        <v>1.7142489488536899E-2</v>
      </c>
      <c r="I13" s="17">
        <v>5.9680466678892298E-2</v>
      </c>
      <c r="J13" s="17">
        <v>1.5798895260885699E-2</v>
      </c>
      <c r="K13" s="17">
        <v>0</v>
      </c>
      <c r="L13" s="17">
        <v>0</v>
      </c>
      <c r="M13" s="17"/>
      <c r="N13" s="17">
        <v>1.08405533357522E-2</v>
      </c>
      <c r="O13" s="17">
        <v>0</v>
      </c>
      <c r="P13" s="17">
        <v>1.4890289964660601E-2</v>
      </c>
      <c r="Q13" s="17">
        <v>4.1907021150370802E-2</v>
      </c>
      <c r="R13" s="17">
        <v>5.8506985951152203E-2</v>
      </c>
      <c r="S13" s="17"/>
      <c r="T13" s="17">
        <v>4.7866115535689001E-2</v>
      </c>
      <c r="U13" s="17">
        <v>1.2189591859816299E-2</v>
      </c>
      <c r="V13" s="17">
        <v>1.4969079478832199E-2</v>
      </c>
      <c r="W13" s="17">
        <v>2.1175036566891701E-2</v>
      </c>
      <c r="X13" s="17"/>
      <c r="Y13" s="17">
        <v>3.1928698395958702E-2</v>
      </c>
      <c r="Z13" s="17">
        <v>1.1433659281575999E-2</v>
      </c>
      <c r="AA13" s="17">
        <v>5.7425795423348601E-2</v>
      </c>
      <c r="AB13" s="17">
        <v>3.7870804653636098E-2</v>
      </c>
      <c r="AC13" s="17">
        <v>0</v>
      </c>
      <c r="AD13" s="17">
        <v>0</v>
      </c>
      <c r="AE13" s="17"/>
      <c r="AF13" s="17">
        <v>3.0663245542534301E-2</v>
      </c>
      <c r="AG13" s="17">
        <v>8.7150077640536297E-3</v>
      </c>
      <c r="AH13" s="17"/>
      <c r="AI13" s="17">
        <v>0</v>
      </c>
      <c r="AJ13" s="17">
        <v>1.6878928481310201E-2</v>
      </c>
      <c r="AK13" s="17">
        <v>3.33330671586516E-2</v>
      </c>
      <c r="AL13" s="17">
        <v>0</v>
      </c>
      <c r="AM13" s="17">
        <v>3.30039700831673E-2</v>
      </c>
      <c r="AN13" s="17">
        <v>2.3594632144162901E-2</v>
      </c>
      <c r="AO13" s="17">
        <v>0</v>
      </c>
      <c r="AP13" s="17"/>
      <c r="AQ13" s="17">
        <v>2.8665236422129901E-2</v>
      </c>
      <c r="AR13" s="17">
        <v>7.0837729620515004E-3</v>
      </c>
      <c r="AS13" s="17"/>
      <c r="AT13" s="17">
        <v>4.1033160261728402E-2</v>
      </c>
      <c r="AU13" s="17">
        <v>1.6346920572265999E-2</v>
      </c>
      <c r="AV13" s="17">
        <v>1.6579439725267299E-2</v>
      </c>
      <c r="AW13" s="17"/>
      <c r="AX13" s="17">
        <v>2.8517530480268002E-2</v>
      </c>
      <c r="AY13" s="17">
        <v>1.79264869816314E-2</v>
      </c>
      <c r="AZ13" s="17"/>
      <c r="BA13" s="17">
        <v>4.87365298300464E-2</v>
      </c>
      <c r="BB13" s="17">
        <v>1.86975896956624E-2</v>
      </c>
      <c r="BC13" s="17">
        <v>2.00844450976265E-2</v>
      </c>
      <c r="BD13" s="17">
        <v>0</v>
      </c>
      <c r="BE13" s="17">
        <v>2.22650076080937E-2</v>
      </c>
      <c r="BF13" s="17"/>
      <c r="BG13" s="17">
        <v>2.5877872370493799E-2</v>
      </c>
      <c r="BH13" s="17">
        <v>1.46328397393086E-2</v>
      </c>
    </row>
    <row r="14" spans="2:60" x14ac:dyDescent="0.35">
      <c r="B14" s="32" t="s">
        <v>280</v>
      </c>
      <c r="C14" s="19">
        <v>6.7443875761913505E-2</v>
      </c>
      <c r="D14" s="19">
        <v>3.5018442442362199E-2</v>
      </c>
      <c r="E14" s="19">
        <v>9.4749513374529901E-2</v>
      </c>
      <c r="F14" s="19"/>
      <c r="G14" s="19">
        <v>0.101097896978673</v>
      </c>
      <c r="H14" s="19">
        <v>3.2056291890515197E-2</v>
      </c>
      <c r="I14" s="19">
        <v>5.2711624502192599E-2</v>
      </c>
      <c r="J14" s="19">
        <v>0.11132129729549201</v>
      </c>
      <c r="K14" s="19">
        <v>4.62655333913383E-2</v>
      </c>
      <c r="L14" s="19">
        <v>7.0597542959224296E-2</v>
      </c>
      <c r="M14" s="19"/>
      <c r="N14" s="19">
        <v>0.102936103986359</v>
      </c>
      <c r="O14" s="19">
        <v>0</v>
      </c>
      <c r="P14" s="19">
        <v>8.4744016686517903E-2</v>
      </c>
      <c r="Q14" s="19">
        <v>4.58977836069656E-2</v>
      </c>
      <c r="R14" s="19">
        <v>3.7189192579765898E-2</v>
      </c>
      <c r="S14" s="19"/>
      <c r="T14" s="19">
        <v>8.5868686086435803E-2</v>
      </c>
      <c r="U14" s="19">
        <v>7.5474715168600298E-2</v>
      </c>
      <c r="V14" s="19">
        <v>5.0376788054552299E-2</v>
      </c>
      <c r="W14" s="19">
        <v>7.87352042319302E-2</v>
      </c>
      <c r="X14" s="19"/>
      <c r="Y14" s="19">
        <v>0.12849029622208499</v>
      </c>
      <c r="Z14" s="19">
        <v>5.8946205322881598E-2</v>
      </c>
      <c r="AA14" s="19">
        <v>0</v>
      </c>
      <c r="AB14" s="19">
        <v>0</v>
      </c>
      <c r="AC14" s="19">
        <v>0</v>
      </c>
      <c r="AD14" s="19">
        <v>3.3729939163892199E-2</v>
      </c>
      <c r="AE14" s="19"/>
      <c r="AF14" s="19">
        <v>6.4654809994996107E-2</v>
      </c>
      <c r="AG14" s="19">
        <v>5.8383187415007899E-2</v>
      </c>
      <c r="AH14" s="19"/>
      <c r="AI14" s="19">
        <v>4.0715597881447803E-2</v>
      </c>
      <c r="AJ14" s="19">
        <v>6.8577833561840607E-2</v>
      </c>
      <c r="AK14" s="19">
        <v>0.12763681385682199</v>
      </c>
      <c r="AL14" s="19">
        <v>4.7884327230731598E-2</v>
      </c>
      <c r="AM14" s="19">
        <v>5.2765648388796903E-2</v>
      </c>
      <c r="AN14" s="19">
        <v>4.5530706838216799E-2</v>
      </c>
      <c r="AO14" s="19">
        <v>0</v>
      </c>
      <c r="AP14" s="19"/>
      <c r="AQ14" s="19">
        <v>7.1505266799510706E-2</v>
      </c>
      <c r="AR14" s="19">
        <v>4.8185347080175099E-2</v>
      </c>
      <c r="AS14" s="19"/>
      <c r="AT14" s="19">
        <v>1.81139116913593E-2</v>
      </c>
      <c r="AU14" s="19">
        <v>0.106261414209689</v>
      </c>
      <c r="AV14" s="19">
        <v>3.2952695761686898E-2</v>
      </c>
      <c r="AW14" s="19"/>
      <c r="AX14" s="19">
        <v>0.107749319552515</v>
      </c>
      <c r="AY14" s="19">
        <v>5.2729107088468702E-2</v>
      </c>
      <c r="AZ14" s="19"/>
      <c r="BA14" s="19">
        <v>6.0427707256912898E-2</v>
      </c>
      <c r="BB14" s="19">
        <v>5.7606768588194399E-2</v>
      </c>
      <c r="BC14" s="19">
        <v>5.1886204874782099E-2</v>
      </c>
      <c r="BD14" s="19">
        <v>0</v>
      </c>
      <c r="BE14" s="19">
        <v>2.2788872362408698E-2</v>
      </c>
      <c r="BF14" s="19"/>
      <c r="BG14" s="19">
        <v>5.8281064583963503E-2</v>
      </c>
      <c r="BH14" s="19">
        <v>1.49771301671356E-2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462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365</v>
      </c>
      <c r="D7" s="10">
        <v>187</v>
      </c>
      <c r="E7" s="10">
        <v>174</v>
      </c>
      <c r="F7" s="10"/>
      <c r="G7" s="10">
        <v>47</v>
      </c>
      <c r="H7" s="10">
        <v>46</v>
      </c>
      <c r="I7" s="10">
        <v>59</v>
      </c>
      <c r="J7" s="10">
        <v>58</v>
      </c>
      <c r="K7" s="10">
        <v>67</v>
      </c>
      <c r="L7" s="10">
        <v>88</v>
      </c>
      <c r="M7" s="10"/>
      <c r="N7" s="10">
        <v>62</v>
      </c>
      <c r="O7" s="10">
        <v>80</v>
      </c>
      <c r="P7" s="10">
        <v>122</v>
      </c>
      <c r="Q7" s="10">
        <v>49</v>
      </c>
      <c r="R7" s="10">
        <v>40</v>
      </c>
      <c r="S7" s="10"/>
      <c r="T7" s="10">
        <v>64</v>
      </c>
      <c r="U7" s="10">
        <v>77</v>
      </c>
      <c r="V7" s="10">
        <v>138</v>
      </c>
      <c r="W7" s="10">
        <v>86</v>
      </c>
      <c r="X7" s="10"/>
      <c r="Y7" s="10">
        <v>111</v>
      </c>
      <c r="Z7" s="10">
        <v>141</v>
      </c>
      <c r="AA7" s="10">
        <v>17</v>
      </c>
      <c r="AB7" s="10">
        <v>46</v>
      </c>
      <c r="AC7" s="10">
        <v>2</v>
      </c>
      <c r="AD7" s="10">
        <v>48</v>
      </c>
      <c r="AE7" s="10"/>
      <c r="AF7" s="10">
        <v>208</v>
      </c>
      <c r="AG7" s="10">
        <v>154</v>
      </c>
      <c r="AH7" s="10"/>
      <c r="AI7" s="10">
        <v>24</v>
      </c>
      <c r="AJ7" s="10">
        <v>83</v>
      </c>
      <c r="AK7" s="10">
        <v>86</v>
      </c>
      <c r="AL7" s="10">
        <v>41</v>
      </c>
      <c r="AM7" s="10">
        <v>80</v>
      </c>
      <c r="AN7" s="10">
        <v>39</v>
      </c>
      <c r="AO7" s="10">
        <v>12</v>
      </c>
      <c r="AP7" s="10"/>
      <c r="AQ7" s="10">
        <v>199</v>
      </c>
      <c r="AR7" s="10">
        <v>119</v>
      </c>
      <c r="AS7" s="10"/>
      <c r="AT7" s="10">
        <v>97</v>
      </c>
      <c r="AU7" s="10">
        <v>145</v>
      </c>
      <c r="AV7" s="10">
        <v>107</v>
      </c>
      <c r="AW7" s="10"/>
      <c r="AX7" s="10">
        <v>102</v>
      </c>
      <c r="AY7" s="10">
        <v>263</v>
      </c>
      <c r="AZ7" s="10"/>
      <c r="BA7" s="10">
        <v>38</v>
      </c>
      <c r="BB7" s="10">
        <v>115</v>
      </c>
      <c r="BC7" s="10">
        <v>128</v>
      </c>
      <c r="BD7" s="10">
        <v>15</v>
      </c>
      <c r="BE7" s="10">
        <v>45</v>
      </c>
      <c r="BF7" s="10"/>
      <c r="BG7" s="10">
        <v>153</v>
      </c>
      <c r="BH7" s="10">
        <v>60</v>
      </c>
    </row>
    <row r="8" spans="2:60" ht="30" customHeight="1" x14ac:dyDescent="0.35">
      <c r="B8" s="11" t="s">
        <v>19</v>
      </c>
      <c r="C8" s="11">
        <v>359</v>
      </c>
      <c r="D8" s="11">
        <v>184</v>
      </c>
      <c r="E8" s="11">
        <v>170</v>
      </c>
      <c r="F8" s="11"/>
      <c r="G8" s="11">
        <v>47</v>
      </c>
      <c r="H8" s="11">
        <v>51</v>
      </c>
      <c r="I8" s="11">
        <v>59</v>
      </c>
      <c r="J8" s="11">
        <v>56</v>
      </c>
      <c r="K8" s="11">
        <v>64</v>
      </c>
      <c r="L8" s="11">
        <v>81</v>
      </c>
      <c r="M8" s="11"/>
      <c r="N8" s="11">
        <v>62</v>
      </c>
      <c r="O8" s="11">
        <v>77</v>
      </c>
      <c r="P8" s="11">
        <v>123</v>
      </c>
      <c r="Q8" s="11">
        <v>47</v>
      </c>
      <c r="R8" s="11">
        <v>39</v>
      </c>
      <c r="S8" s="11"/>
      <c r="T8" s="11">
        <v>59</v>
      </c>
      <c r="U8" s="11">
        <v>79</v>
      </c>
      <c r="V8" s="11">
        <v>128</v>
      </c>
      <c r="W8" s="11">
        <v>93</v>
      </c>
      <c r="X8" s="11"/>
      <c r="Y8" s="11">
        <v>112</v>
      </c>
      <c r="Z8" s="11">
        <v>137</v>
      </c>
      <c r="AA8" s="11">
        <v>19</v>
      </c>
      <c r="AB8" s="11">
        <v>44</v>
      </c>
      <c r="AC8" s="11">
        <v>2</v>
      </c>
      <c r="AD8" s="11">
        <v>46</v>
      </c>
      <c r="AE8" s="11"/>
      <c r="AF8" s="11">
        <v>202</v>
      </c>
      <c r="AG8" s="11">
        <v>154</v>
      </c>
      <c r="AH8" s="11"/>
      <c r="AI8" s="11">
        <v>22</v>
      </c>
      <c r="AJ8" s="11">
        <v>85</v>
      </c>
      <c r="AK8" s="11">
        <v>84</v>
      </c>
      <c r="AL8" s="11">
        <v>40</v>
      </c>
      <c r="AM8" s="11">
        <v>82</v>
      </c>
      <c r="AN8" s="11">
        <v>36</v>
      </c>
      <c r="AO8" s="11">
        <v>10</v>
      </c>
      <c r="AP8" s="11"/>
      <c r="AQ8" s="11">
        <v>190</v>
      </c>
      <c r="AR8" s="11">
        <v>121</v>
      </c>
      <c r="AS8" s="11"/>
      <c r="AT8" s="11">
        <v>89</v>
      </c>
      <c r="AU8" s="11">
        <v>147</v>
      </c>
      <c r="AV8" s="11">
        <v>106</v>
      </c>
      <c r="AW8" s="11"/>
      <c r="AX8" s="11">
        <v>97</v>
      </c>
      <c r="AY8" s="11">
        <v>262</v>
      </c>
      <c r="AZ8" s="11"/>
      <c r="BA8" s="11">
        <v>38</v>
      </c>
      <c r="BB8" s="11">
        <v>116</v>
      </c>
      <c r="BC8" s="11">
        <v>122</v>
      </c>
      <c r="BD8" s="11">
        <v>14</v>
      </c>
      <c r="BE8" s="11">
        <v>45</v>
      </c>
      <c r="BF8" s="11"/>
      <c r="BG8" s="11">
        <v>154</v>
      </c>
      <c r="BH8" s="11">
        <v>60</v>
      </c>
    </row>
    <row r="9" spans="2:60" ht="29" x14ac:dyDescent="0.35">
      <c r="B9" s="18" t="s">
        <v>348</v>
      </c>
      <c r="C9" s="17">
        <v>0.59286152427866701</v>
      </c>
      <c r="D9" s="17">
        <v>0.56549396921147799</v>
      </c>
      <c r="E9" s="17">
        <v>0.62479556141339399</v>
      </c>
      <c r="F9" s="17"/>
      <c r="G9" s="17">
        <v>0.30660899378976297</v>
      </c>
      <c r="H9" s="17">
        <v>0.57939271671107195</v>
      </c>
      <c r="I9" s="17">
        <v>0.50134426149048095</v>
      </c>
      <c r="J9" s="17">
        <v>0.59605388582408803</v>
      </c>
      <c r="K9" s="17">
        <v>0.73682513842201902</v>
      </c>
      <c r="L9" s="17">
        <v>0.71914945769598304</v>
      </c>
      <c r="M9" s="17"/>
      <c r="N9" s="17">
        <v>0.66800884784726799</v>
      </c>
      <c r="O9" s="17">
        <v>0.57135242497412797</v>
      </c>
      <c r="P9" s="17">
        <v>0.58673409527853404</v>
      </c>
      <c r="Q9" s="17">
        <v>0.65063266230339001</v>
      </c>
      <c r="R9" s="17">
        <v>0.53737332913167302</v>
      </c>
      <c r="S9" s="17"/>
      <c r="T9" s="17">
        <v>0.577595853994187</v>
      </c>
      <c r="U9" s="17">
        <v>0.56982311814176501</v>
      </c>
      <c r="V9" s="17">
        <v>0.59891413678100702</v>
      </c>
      <c r="W9" s="17">
        <v>0.61385410613438895</v>
      </c>
      <c r="X9" s="17"/>
      <c r="Y9" s="17">
        <v>0.54545037803482799</v>
      </c>
      <c r="Z9" s="17">
        <v>0.58268342390550498</v>
      </c>
      <c r="AA9" s="17">
        <v>0.56934244282248403</v>
      </c>
      <c r="AB9" s="17">
        <v>0.69191590242345102</v>
      </c>
      <c r="AC9" s="17">
        <v>1</v>
      </c>
      <c r="AD9" s="17">
        <v>0.63564152687270103</v>
      </c>
      <c r="AE9" s="17"/>
      <c r="AF9" s="17">
        <v>0.64371096210713996</v>
      </c>
      <c r="AG9" s="17">
        <v>0.53873505270215805</v>
      </c>
      <c r="AH9" s="17"/>
      <c r="AI9" s="17">
        <v>0.71499404853626203</v>
      </c>
      <c r="AJ9" s="17">
        <v>0.56138214338567904</v>
      </c>
      <c r="AK9" s="17">
        <v>0.58120066501144296</v>
      </c>
      <c r="AL9" s="17">
        <v>0.618220540999037</v>
      </c>
      <c r="AM9" s="17">
        <v>0.57023875262983503</v>
      </c>
      <c r="AN9" s="17">
        <v>0.67783531254098395</v>
      </c>
      <c r="AO9" s="17">
        <v>0.459479290955774</v>
      </c>
      <c r="AP9" s="17"/>
      <c r="AQ9" s="17">
        <v>0.55929672432556399</v>
      </c>
      <c r="AR9" s="17">
        <v>0.63808752414763903</v>
      </c>
      <c r="AS9" s="17"/>
      <c r="AT9" s="17">
        <v>0.49536162876346801</v>
      </c>
      <c r="AU9" s="17">
        <v>0.59629308911201395</v>
      </c>
      <c r="AV9" s="17">
        <v>0.67422240508993803</v>
      </c>
      <c r="AW9" s="17"/>
      <c r="AX9" s="17">
        <v>0.57219341838783899</v>
      </c>
      <c r="AY9" s="17">
        <v>0.60051993205173804</v>
      </c>
      <c r="AZ9" s="17"/>
      <c r="BA9" s="17">
        <v>0.68888550315157004</v>
      </c>
      <c r="BB9" s="17">
        <v>0.53722172040292204</v>
      </c>
      <c r="BC9" s="17">
        <v>0.59477851302235596</v>
      </c>
      <c r="BD9" s="17">
        <v>0.50269266434464799</v>
      </c>
      <c r="BE9" s="17">
        <v>0.77912607503827902</v>
      </c>
      <c r="BF9" s="17"/>
      <c r="BG9" s="17">
        <v>0.57500989656830404</v>
      </c>
      <c r="BH9" s="17">
        <v>0.71290650559635504</v>
      </c>
    </row>
    <row r="10" spans="2:60" ht="43.5" x14ac:dyDescent="0.35">
      <c r="B10" s="18" t="s">
        <v>349</v>
      </c>
      <c r="C10" s="17">
        <v>0.23205406242655599</v>
      </c>
      <c r="D10" s="17">
        <v>0.25217258962184202</v>
      </c>
      <c r="E10" s="17">
        <v>0.21121759156292599</v>
      </c>
      <c r="F10" s="17"/>
      <c r="G10" s="17">
        <v>0.30698174413492502</v>
      </c>
      <c r="H10" s="17">
        <v>0.16468117306003699</v>
      </c>
      <c r="I10" s="17">
        <v>0.26764274093213197</v>
      </c>
      <c r="J10" s="17">
        <v>0.24000105665149199</v>
      </c>
      <c r="K10" s="17">
        <v>0.20729004630489001</v>
      </c>
      <c r="L10" s="17">
        <v>0.219020489255424</v>
      </c>
      <c r="M10" s="17"/>
      <c r="N10" s="17">
        <v>0.20342436967345601</v>
      </c>
      <c r="O10" s="17">
        <v>0.25607416959236101</v>
      </c>
      <c r="P10" s="17">
        <v>0.196584721393294</v>
      </c>
      <c r="Q10" s="17">
        <v>0.230152272881328</v>
      </c>
      <c r="R10" s="17">
        <v>0.36709614574088101</v>
      </c>
      <c r="S10" s="17"/>
      <c r="T10" s="17">
        <v>0.24169645535564299</v>
      </c>
      <c r="U10" s="17">
        <v>0.30910072250513398</v>
      </c>
      <c r="V10" s="17">
        <v>0.214376228372018</v>
      </c>
      <c r="W10" s="17">
        <v>0.18477192138895901</v>
      </c>
      <c r="X10" s="17"/>
      <c r="Y10" s="17">
        <v>0.22686358839930301</v>
      </c>
      <c r="Z10" s="17">
        <v>0.22759236067331801</v>
      </c>
      <c r="AA10" s="17">
        <v>0.30418760644135301</v>
      </c>
      <c r="AB10" s="17">
        <v>0.24464012038661101</v>
      </c>
      <c r="AC10" s="17">
        <v>0</v>
      </c>
      <c r="AD10" s="17">
        <v>0.226189197982544</v>
      </c>
      <c r="AE10" s="17"/>
      <c r="AF10" s="17">
        <v>0.201938661293387</v>
      </c>
      <c r="AG10" s="17">
        <v>0.269752865837533</v>
      </c>
      <c r="AH10" s="17"/>
      <c r="AI10" s="17">
        <v>0.120435402096151</v>
      </c>
      <c r="AJ10" s="17">
        <v>0.20391662683881501</v>
      </c>
      <c r="AK10" s="17">
        <v>0.25464912984503202</v>
      </c>
      <c r="AL10" s="17">
        <v>0.217833795811469</v>
      </c>
      <c r="AM10" s="17">
        <v>0.28817244359989902</v>
      </c>
      <c r="AN10" s="17">
        <v>0.131192928314767</v>
      </c>
      <c r="AO10" s="17">
        <v>0.49902482300965401</v>
      </c>
      <c r="AP10" s="17"/>
      <c r="AQ10" s="17">
        <v>0.26986836913478701</v>
      </c>
      <c r="AR10" s="17">
        <v>0.189154495271871</v>
      </c>
      <c r="AS10" s="17"/>
      <c r="AT10" s="17">
        <v>0.40335553391447998</v>
      </c>
      <c r="AU10" s="17">
        <v>0.214803509664871</v>
      </c>
      <c r="AV10" s="17">
        <v>0.147769187793692</v>
      </c>
      <c r="AW10" s="17"/>
      <c r="AX10" s="17">
        <v>0.29132928267804697</v>
      </c>
      <c r="AY10" s="17">
        <v>0.21009008517956701</v>
      </c>
      <c r="AZ10" s="17"/>
      <c r="BA10" s="17">
        <v>0.140688770287374</v>
      </c>
      <c r="BB10" s="17">
        <v>0.29811455368190698</v>
      </c>
      <c r="BC10" s="17">
        <v>0.24215272766110499</v>
      </c>
      <c r="BD10" s="17">
        <v>0.24456727506940101</v>
      </c>
      <c r="BE10" s="17">
        <v>0.167700345837695</v>
      </c>
      <c r="BF10" s="17"/>
      <c r="BG10" s="17">
        <v>0.25889073156647902</v>
      </c>
      <c r="BH10" s="17">
        <v>0.18611380369459599</v>
      </c>
    </row>
    <row r="11" spans="2:60" ht="29" x14ac:dyDescent="0.35">
      <c r="B11" s="18" t="s">
        <v>350</v>
      </c>
      <c r="C11" s="17">
        <v>8.4238000178629799E-2</v>
      </c>
      <c r="D11" s="17">
        <v>9.3656970541553503E-2</v>
      </c>
      <c r="E11" s="17">
        <v>7.6547261138619399E-2</v>
      </c>
      <c r="F11" s="17"/>
      <c r="G11" s="17">
        <v>0.183477286741797</v>
      </c>
      <c r="H11" s="17">
        <v>0.14524963428971499</v>
      </c>
      <c r="I11" s="17">
        <v>0.119942601433925</v>
      </c>
      <c r="J11" s="17">
        <v>7.7526174707574003E-2</v>
      </c>
      <c r="K11" s="17">
        <v>1.1859217010786099E-2</v>
      </c>
      <c r="L11" s="17">
        <v>2.3637528129869301E-2</v>
      </c>
      <c r="M11" s="17"/>
      <c r="N11" s="17">
        <v>2.17727886835434E-2</v>
      </c>
      <c r="O11" s="17">
        <v>0.118207983335763</v>
      </c>
      <c r="P11" s="17">
        <v>0.11983343549074001</v>
      </c>
      <c r="Q11" s="17">
        <v>4.3633600846759497E-2</v>
      </c>
      <c r="R11" s="17">
        <v>3.0984482717357001E-2</v>
      </c>
      <c r="S11" s="17"/>
      <c r="T11" s="17">
        <v>0.114187320495967</v>
      </c>
      <c r="U11" s="17">
        <v>6.8801400158908399E-2</v>
      </c>
      <c r="V11" s="17">
        <v>6.9873806527527907E-2</v>
      </c>
      <c r="W11" s="17">
        <v>9.80135379750912E-2</v>
      </c>
      <c r="X11" s="17"/>
      <c r="Y11" s="17">
        <v>0.11725847317023901</v>
      </c>
      <c r="Z11" s="17">
        <v>8.7425953236866902E-2</v>
      </c>
      <c r="AA11" s="17">
        <v>7.2613491407060402E-2</v>
      </c>
      <c r="AB11" s="17">
        <v>2.19886831339343E-2</v>
      </c>
      <c r="AC11" s="17">
        <v>0</v>
      </c>
      <c r="AD11" s="17">
        <v>6.2641239553099901E-2</v>
      </c>
      <c r="AE11" s="17"/>
      <c r="AF11" s="17">
        <v>8.1865051686790993E-2</v>
      </c>
      <c r="AG11" s="17">
        <v>8.91090119686858E-2</v>
      </c>
      <c r="AH11" s="17"/>
      <c r="AI11" s="17">
        <v>3.3791465431322901E-2</v>
      </c>
      <c r="AJ11" s="17">
        <v>0.100197670418176</v>
      </c>
      <c r="AK11" s="17">
        <v>4.6545309444092103E-2</v>
      </c>
      <c r="AL11" s="17">
        <v>7.5534248788121205E-2</v>
      </c>
      <c r="AM11" s="17">
        <v>0.123525684248564</v>
      </c>
      <c r="AN11" s="17">
        <v>9.7840161850438701E-2</v>
      </c>
      <c r="AO11" s="17">
        <v>4.1495886034572202E-2</v>
      </c>
      <c r="AP11" s="17"/>
      <c r="AQ11" s="17">
        <v>7.73702229640683E-2</v>
      </c>
      <c r="AR11" s="17">
        <v>8.89312524891131E-2</v>
      </c>
      <c r="AS11" s="17"/>
      <c r="AT11" s="17">
        <v>6.3645866416821101E-2</v>
      </c>
      <c r="AU11" s="17">
        <v>0.103918955885425</v>
      </c>
      <c r="AV11" s="17">
        <v>8.7532972595113695E-2</v>
      </c>
      <c r="AW11" s="17"/>
      <c r="AX11" s="17">
        <v>7.5386137072339696E-2</v>
      </c>
      <c r="AY11" s="17">
        <v>8.7517990013085703E-2</v>
      </c>
      <c r="AZ11" s="17"/>
      <c r="BA11" s="17">
        <v>0.12855764897712799</v>
      </c>
      <c r="BB11" s="17">
        <v>8.0239145822781299E-2</v>
      </c>
      <c r="BC11" s="17">
        <v>7.0720364726078899E-2</v>
      </c>
      <c r="BD11" s="17">
        <v>0.19065548328051801</v>
      </c>
      <c r="BE11" s="17">
        <v>3.6350017081800301E-2</v>
      </c>
      <c r="BF11" s="17"/>
      <c r="BG11" s="17">
        <v>9.2278065571143403E-2</v>
      </c>
      <c r="BH11" s="17">
        <v>7.3313861316746998E-2</v>
      </c>
    </row>
    <row r="12" spans="2:60" ht="29" x14ac:dyDescent="0.35">
      <c r="B12" s="18" t="s">
        <v>351</v>
      </c>
      <c r="C12" s="17">
        <v>2.1487983997107399E-2</v>
      </c>
      <c r="D12" s="17">
        <v>1.91009311551107E-2</v>
      </c>
      <c r="E12" s="17">
        <v>2.4719867933944501E-2</v>
      </c>
      <c r="F12" s="17"/>
      <c r="G12" s="17">
        <v>3.7556814868419698E-2</v>
      </c>
      <c r="H12" s="17">
        <v>0</v>
      </c>
      <c r="I12" s="17">
        <v>8.6656738589830001E-2</v>
      </c>
      <c r="J12" s="17">
        <v>0</v>
      </c>
      <c r="K12" s="17">
        <v>1.2787691634207E-2</v>
      </c>
      <c r="L12" s="17">
        <v>0</v>
      </c>
      <c r="M12" s="17"/>
      <c r="N12" s="17">
        <v>1.00468489725473E-2</v>
      </c>
      <c r="O12" s="17">
        <v>2.26013195835525E-2</v>
      </c>
      <c r="P12" s="17">
        <v>2.998845660617E-2</v>
      </c>
      <c r="Q12" s="17">
        <v>1.8340801340668799E-2</v>
      </c>
      <c r="R12" s="17">
        <v>2.0531532884140599E-2</v>
      </c>
      <c r="S12" s="17"/>
      <c r="T12" s="17">
        <v>3.04224464673493E-2</v>
      </c>
      <c r="U12" s="17">
        <v>7.8782695357799692E-3</v>
      </c>
      <c r="V12" s="17">
        <v>4.1336759091160601E-2</v>
      </c>
      <c r="W12" s="17">
        <v>0</v>
      </c>
      <c r="X12" s="17"/>
      <c r="Y12" s="17">
        <v>2.87777221163086E-2</v>
      </c>
      <c r="Z12" s="17">
        <v>2.6896813426956601E-2</v>
      </c>
      <c r="AA12" s="17">
        <v>0</v>
      </c>
      <c r="AB12" s="17">
        <v>0</v>
      </c>
      <c r="AC12" s="17">
        <v>0</v>
      </c>
      <c r="AD12" s="17">
        <v>1.8007395238251501E-2</v>
      </c>
      <c r="AE12" s="17"/>
      <c r="AF12" s="17">
        <v>2.47486988790847E-2</v>
      </c>
      <c r="AG12" s="17">
        <v>1.7670734260609201E-2</v>
      </c>
      <c r="AH12" s="17"/>
      <c r="AI12" s="17">
        <v>0</v>
      </c>
      <c r="AJ12" s="17">
        <v>2.77656571983429E-2</v>
      </c>
      <c r="AK12" s="17">
        <v>2.1140685364182201E-2</v>
      </c>
      <c r="AL12" s="17">
        <v>4.7842093120698599E-2</v>
      </c>
      <c r="AM12" s="17">
        <v>0</v>
      </c>
      <c r="AN12" s="17">
        <v>4.6282504497738498E-2</v>
      </c>
      <c r="AO12" s="17">
        <v>0</v>
      </c>
      <c r="AP12" s="17"/>
      <c r="AQ12" s="17">
        <v>2.7625730588113299E-2</v>
      </c>
      <c r="AR12" s="17">
        <v>1.52309314608217E-2</v>
      </c>
      <c r="AS12" s="17"/>
      <c r="AT12" s="17">
        <v>3.04545837961239E-2</v>
      </c>
      <c r="AU12" s="17">
        <v>1.1826422786092999E-2</v>
      </c>
      <c r="AV12" s="17">
        <v>2.4789977858159701E-2</v>
      </c>
      <c r="AW12" s="17"/>
      <c r="AX12" s="17">
        <v>2.49974476135921E-2</v>
      </c>
      <c r="AY12" s="17">
        <v>2.0187579229405599E-2</v>
      </c>
      <c r="AZ12" s="17"/>
      <c r="BA12" s="17">
        <v>2.2582276365414801E-2</v>
      </c>
      <c r="BB12" s="17">
        <v>3.7920400310723502E-2</v>
      </c>
      <c r="BC12" s="17">
        <v>1.29090924661467E-2</v>
      </c>
      <c r="BD12" s="17">
        <v>6.2084577305433701E-2</v>
      </c>
      <c r="BE12" s="17">
        <v>0</v>
      </c>
      <c r="BF12" s="17"/>
      <c r="BG12" s="17">
        <v>3.4098790964131202E-2</v>
      </c>
      <c r="BH12" s="17">
        <v>1.4872348345425199E-2</v>
      </c>
    </row>
    <row r="13" spans="2:60" ht="29" x14ac:dyDescent="0.35">
      <c r="B13" s="18" t="s">
        <v>352</v>
      </c>
      <c r="C13" s="17">
        <v>2.4228439999971998E-2</v>
      </c>
      <c r="D13" s="17">
        <v>3.5758327404894902E-2</v>
      </c>
      <c r="E13" s="17">
        <v>1.24516427584873E-2</v>
      </c>
      <c r="F13" s="17"/>
      <c r="G13" s="17">
        <v>5.6904307774036898E-2</v>
      </c>
      <c r="H13" s="17">
        <v>9.2493537709536597E-2</v>
      </c>
      <c r="I13" s="17">
        <v>0</v>
      </c>
      <c r="J13" s="17">
        <v>0</v>
      </c>
      <c r="K13" s="17">
        <v>1.96081527172829E-2</v>
      </c>
      <c r="L13" s="17">
        <v>0</v>
      </c>
      <c r="M13" s="17"/>
      <c r="N13" s="17">
        <v>3.40808479379381E-2</v>
      </c>
      <c r="O13" s="17">
        <v>0</v>
      </c>
      <c r="P13" s="17">
        <v>1.77006527321831E-2</v>
      </c>
      <c r="Q13" s="17">
        <v>5.7240662627853198E-2</v>
      </c>
      <c r="R13" s="17">
        <v>4.4014509525948702E-2</v>
      </c>
      <c r="S13" s="17"/>
      <c r="T13" s="17">
        <v>1.6845122169391099E-2</v>
      </c>
      <c r="U13" s="17">
        <v>2.6793758344990499E-2</v>
      </c>
      <c r="V13" s="17">
        <v>2.11111437517684E-2</v>
      </c>
      <c r="W13" s="17">
        <v>3.1059960493902701E-2</v>
      </c>
      <c r="X13" s="17"/>
      <c r="Y13" s="17">
        <v>1.7737894557879299E-2</v>
      </c>
      <c r="Z13" s="17">
        <v>3.5572039320831701E-2</v>
      </c>
      <c r="AA13" s="17">
        <v>5.3856459329101901E-2</v>
      </c>
      <c r="AB13" s="17">
        <v>0</v>
      </c>
      <c r="AC13" s="17">
        <v>0</v>
      </c>
      <c r="AD13" s="17">
        <v>1.87780776813017E-2</v>
      </c>
      <c r="AE13" s="17"/>
      <c r="AF13" s="17">
        <v>2.3234604098066599E-2</v>
      </c>
      <c r="AG13" s="17">
        <v>2.6036899467027301E-2</v>
      </c>
      <c r="AH13" s="17"/>
      <c r="AI13" s="17">
        <v>3.8447545104712197E-2</v>
      </c>
      <c r="AJ13" s="17">
        <v>2.8676744916320902E-2</v>
      </c>
      <c r="AK13" s="17">
        <v>3.5230875339453599E-2</v>
      </c>
      <c r="AL13" s="17">
        <v>0</v>
      </c>
      <c r="AM13" s="17">
        <v>8.94264436825957E-3</v>
      </c>
      <c r="AN13" s="17">
        <v>4.6849092796072599E-2</v>
      </c>
      <c r="AO13" s="17">
        <v>0</v>
      </c>
      <c r="AP13" s="17"/>
      <c r="AQ13" s="17">
        <v>2.8025682946010402E-2</v>
      </c>
      <c r="AR13" s="17">
        <v>2.7905966997782399E-2</v>
      </c>
      <c r="AS13" s="17"/>
      <c r="AT13" s="17">
        <v>0</v>
      </c>
      <c r="AU13" s="17">
        <v>2.37446832497351E-2</v>
      </c>
      <c r="AV13" s="17">
        <v>4.9100558780393003E-2</v>
      </c>
      <c r="AW13" s="17"/>
      <c r="AX13" s="17">
        <v>2.1782944209772202E-2</v>
      </c>
      <c r="AY13" s="17">
        <v>2.51345996678006E-2</v>
      </c>
      <c r="AZ13" s="17"/>
      <c r="BA13" s="17">
        <v>0</v>
      </c>
      <c r="BB13" s="17">
        <v>1.2511255170926E-2</v>
      </c>
      <c r="BC13" s="17">
        <v>4.2175409626766497E-2</v>
      </c>
      <c r="BD13" s="17">
        <v>0</v>
      </c>
      <c r="BE13" s="17">
        <v>0</v>
      </c>
      <c r="BF13" s="17"/>
      <c r="BG13" s="17">
        <v>9.3939815154711406E-3</v>
      </c>
      <c r="BH13" s="17">
        <v>0</v>
      </c>
    </row>
    <row r="14" spans="2:60" x14ac:dyDescent="0.35">
      <c r="B14" s="32" t="s">
        <v>280</v>
      </c>
      <c r="C14" s="19">
        <v>4.5129989119067598E-2</v>
      </c>
      <c r="D14" s="19">
        <v>3.3817212065121699E-2</v>
      </c>
      <c r="E14" s="19">
        <v>5.0268075192628998E-2</v>
      </c>
      <c r="F14" s="19"/>
      <c r="G14" s="19">
        <v>0.10847085269105899</v>
      </c>
      <c r="H14" s="19">
        <v>1.8182938229639602E-2</v>
      </c>
      <c r="I14" s="19">
        <v>2.4413657553631601E-2</v>
      </c>
      <c r="J14" s="19">
        <v>8.6418882816846704E-2</v>
      </c>
      <c r="K14" s="19">
        <v>1.1629753910814901E-2</v>
      </c>
      <c r="L14" s="19">
        <v>3.8192524918723401E-2</v>
      </c>
      <c r="M14" s="19"/>
      <c r="N14" s="19">
        <v>6.2666296885247302E-2</v>
      </c>
      <c r="O14" s="19">
        <v>3.1764102514195897E-2</v>
      </c>
      <c r="P14" s="19">
        <v>4.9158638499078602E-2</v>
      </c>
      <c r="Q14" s="19">
        <v>0</v>
      </c>
      <c r="R14" s="19">
        <v>0</v>
      </c>
      <c r="S14" s="19"/>
      <c r="T14" s="19">
        <v>1.9252801517461698E-2</v>
      </c>
      <c r="U14" s="19">
        <v>1.7602731313422201E-2</v>
      </c>
      <c r="V14" s="19">
        <v>5.4387925476518099E-2</v>
      </c>
      <c r="W14" s="19">
        <v>7.23004740076576E-2</v>
      </c>
      <c r="X14" s="19"/>
      <c r="Y14" s="19">
        <v>6.3911943721441405E-2</v>
      </c>
      <c r="Z14" s="19">
        <v>3.9829409436521697E-2</v>
      </c>
      <c r="AA14" s="19">
        <v>0</v>
      </c>
      <c r="AB14" s="19">
        <v>4.14552940560034E-2</v>
      </c>
      <c r="AC14" s="19">
        <v>0</v>
      </c>
      <c r="AD14" s="19">
        <v>3.8742562672101001E-2</v>
      </c>
      <c r="AE14" s="19"/>
      <c r="AF14" s="19">
        <v>2.4502021935529899E-2</v>
      </c>
      <c r="AG14" s="19">
        <v>5.8695435763987301E-2</v>
      </c>
      <c r="AH14" s="19"/>
      <c r="AI14" s="19">
        <v>9.2331538831551804E-2</v>
      </c>
      <c r="AJ14" s="19">
        <v>7.8061157242666004E-2</v>
      </c>
      <c r="AK14" s="19">
        <v>6.12333349957968E-2</v>
      </c>
      <c r="AL14" s="19">
        <v>4.0569321280674697E-2</v>
      </c>
      <c r="AM14" s="19">
        <v>9.1204751534422202E-3</v>
      </c>
      <c r="AN14" s="19">
        <v>0</v>
      </c>
      <c r="AO14" s="19">
        <v>0</v>
      </c>
      <c r="AP14" s="19"/>
      <c r="AQ14" s="19">
        <v>3.7813270041456501E-2</v>
      </c>
      <c r="AR14" s="19">
        <v>4.0689829632772803E-2</v>
      </c>
      <c r="AS14" s="19"/>
      <c r="AT14" s="19">
        <v>7.1823871091066596E-3</v>
      </c>
      <c r="AU14" s="19">
        <v>4.9413339301862397E-2</v>
      </c>
      <c r="AV14" s="19">
        <v>1.6584897882702902E-2</v>
      </c>
      <c r="AW14" s="19"/>
      <c r="AX14" s="19">
        <v>1.4310770038409901E-2</v>
      </c>
      <c r="AY14" s="19">
        <v>5.6549813858403603E-2</v>
      </c>
      <c r="AZ14" s="19"/>
      <c r="BA14" s="19">
        <v>1.9285801218513199E-2</v>
      </c>
      <c r="BB14" s="19">
        <v>3.39929246107398E-2</v>
      </c>
      <c r="BC14" s="19">
        <v>3.7263892497547101E-2</v>
      </c>
      <c r="BD14" s="19">
        <v>0</v>
      </c>
      <c r="BE14" s="19">
        <v>1.6823562042225002E-2</v>
      </c>
      <c r="BF14" s="19"/>
      <c r="BG14" s="19">
        <v>3.0328533814470999E-2</v>
      </c>
      <c r="BH14" s="19">
        <v>1.2793481046876999E-2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463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405</v>
      </c>
      <c r="D7" s="10">
        <v>202</v>
      </c>
      <c r="E7" s="10">
        <v>200</v>
      </c>
      <c r="F7" s="10"/>
      <c r="G7" s="10">
        <v>43</v>
      </c>
      <c r="H7" s="10">
        <v>60</v>
      </c>
      <c r="I7" s="10">
        <v>67</v>
      </c>
      <c r="J7" s="10">
        <v>67</v>
      </c>
      <c r="K7" s="10">
        <v>77</v>
      </c>
      <c r="L7" s="10">
        <v>91</v>
      </c>
      <c r="M7" s="10"/>
      <c r="N7" s="10">
        <v>76</v>
      </c>
      <c r="O7" s="10">
        <v>77</v>
      </c>
      <c r="P7" s="10">
        <v>155</v>
      </c>
      <c r="Q7" s="10">
        <v>48</v>
      </c>
      <c r="R7" s="10">
        <v>43</v>
      </c>
      <c r="S7" s="10"/>
      <c r="T7" s="10">
        <v>77</v>
      </c>
      <c r="U7" s="10">
        <v>89</v>
      </c>
      <c r="V7" s="10">
        <v>161</v>
      </c>
      <c r="W7" s="10">
        <v>78</v>
      </c>
      <c r="X7" s="10"/>
      <c r="Y7" s="10">
        <v>133</v>
      </c>
      <c r="Z7" s="10">
        <v>170</v>
      </c>
      <c r="AA7" s="10">
        <v>12</v>
      </c>
      <c r="AB7" s="10">
        <v>43</v>
      </c>
      <c r="AC7" s="10">
        <v>2</v>
      </c>
      <c r="AD7" s="10">
        <v>45</v>
      </c>
      <c r="AE7" s="10"/>
      <c r="AF7" s="10">
        <v>240</v>
      </c>
      <c r="AG7" s="10">
        <v>162</v>
      </c>
      <c r="AH7" s="10"/>
      <c r="AI7" s="10">
        <v>27</v>
      </c>
      <c r="AJ7" s="10">
        <v>103</v>
      </c>
      <c r="AK7" s="10">
        <v>84</v>
      </c>
      <c r="AL7" s="10">
        <v>51</v>
      </c>
      <c r="AM7" s="10">
        <v>94</v>
      </c>
      <c r="AN7" s="10">
        <v>36</v>
      </c>
      <c r="AO7" s="10">
        <v>10</v>
      </c>
      <c r="AP7" s="10"/>
      <c r="AQ7" s="10">
        <v>194</v>
      </c>
      <c r="AR7" s="10">
        <v>144</v>
      </c>
      <c r="AS7" s="10"/>
      <c r="AT7" s="10">
        <v>98</v>
      </c>
      <c r="AU7" s="10">
        <v>182</v>
      </c>
      <c r="AV7" s="10">
        <v>107</v>
      </c>
      <c r="AW7" s="10"/>
      <c r="AX7" s="10">
        <v>109</v>
      </c>
      <c r="AY7" s="10">
        <v>296</v>
      </c>
      <c r="AZ7" s="10"/>
      <c r="BA7" s="10">
        <v>39</v>
      </c>
      <c r="BB7" s="10">
        <v>134</v>
      </c>
      <c r="BC7" s="10">
        <v>138</v>
      </c>
      <c r="BD7" s="10">
        <v>19</v>
      </c>
      <c r="BE7" s="10">
        <v>43</v>
      </c>
      <c r="BF7" s="10"/>
      <c r="BG7" s="10">
        <v>173</v>
      </c>
      <c r="BH7" s="10">
        <v>62</v>
      </c>
    </row>
    <row r="8" spans="2:60" ht="30" customHeight="1" x14ac:dyDescent="0.35">
      <c r="B8" s="11" t="s">
        <v>19</v>
      </c>
      <c r="C8" s="11">
        <v>399</v>
      </c>
      <c r="D8" s="11">
        <v>205</v>
      </c>
      <c r="E8" s="11">
        <v>191</v>
      </c>
      <c r="F8" s="11"/>
      <c r="G8" s="11">
        <v>44</v>
      </c>
      <c r="H8" s="11">
        <v>70</v>
      </c>
      <c r="I8" s="11">
        <v>66</v>
      </c>
      <c r="J8" s="11">
        <v>60</v>
      </c>
      <c r="K8" s="11">
        <v>74</v>
      </c>
      <c r="L8" s="11">
        <v>85</v>
      </c>
      <c r="M8" s="11"/>
      <c r="N8" s="11">
        <v>74</v>
      </c>
      <c r="O8" s="11">
        <v>72</v>
      </c>
      <c r="P8" s="11">
        <v>156</v>
      </c>
      <c r="Q8" s="11">
        <v>50</v>
      </c>
      <c r="R8" s="11">
        <v>42</v>
      </c>
      <c r="S8" s="11"/>
      <c r="T8" s="11">
        <v>70</v>
      </c>
      <c r="U8" s="11">
        <v>85</v>
      </c>
      <c r="V8" s="11">
        <v>156</v>
      </c>
      <c r="W8" s="11">
        <v>88</v>
      </c>
      <c r="X8" s="11"/>
      <c r="Y8" s="11">
        <v>134</v>
      </c>
      <c r="Z8" s="11">
        <v>167</v>
      </c>
      <c r="AA8" s="11">
        <v>12</v>
      </c>
      <c r="AB8" s="11">
        <v>43</v>
      </c>
      <c r="AC8" s="11">
        <v>2</v>
      </c>
      <c r="AD8" s="11">
        <v>41</v>
      </c>
      <c r="AE8" s="11"/>
      <c r="AF8" s="11">
        <v>226</v>
      </c>
      <c r="AG8" s="11">
        <v>170</v>
      </c>
      <c r="AH8" s="11"/>
      <c r="AI8" s="11">
        <v>25</v>
      </c>
      <c r="AJ8" s="11">
        <v>105</v>
      </c>
      <c r="AK8" s="11">
        <v>86</v>
      </c>
      <c r="AL8" s="11">
        <v>46</v>
      </c>
      <c r="AM8" s="11">
        <v>92</v>
      </c>
      <c r="AN8" s="11">
        <v>36</v>
      </c>
      <c r="AO8" s="11">
        <v>10</v>
      </c>
      <c r="AP8" s="11"/>
      <c r="AQ8" s="11">
        <v>183</v>
      </c>
      <c r="AR8" s="11">
        <v>151</v>
      </c>
      <c r="AS8" s="11"/>
      <c r="AT8" s="11">
        <v>93</v>
      </c>
      <c r="AU8" s="11">
        <v>178</v>
      </c>
      <c r="AV8" s="11">
        <v>112</v>
      </c>
      <c r="AW8" s="11"/>
      <c r="AX8" s="11">
        <v>101</v>
      </c>
      <c r="AY8" s="11">
        <v>298</v>
      </c>
      <c r="AZ8" s="11"/>
      <c r="BA8" s="11">
        <v>38</v>
      </c>
      <c r="BB8" s="11">
        <v>133</v>
      </c>
      <c r="BC8" s="11">
        <v>135</v>
      </c>
      <c r="BD8" s="11">
        <v>17</v>
      </c>
      <c r="BE8" s="11">
        <v>45</v>
      </c>
      <c r="BF8" s="11"/>
      <c r="BG8" s="11">
        <v>171</v>
      </c>
      <c r="BH8" s="11">
        <v>62</v>
      </c>
    </row>
    <row r="9" spans="2:60" ht="29" x14ac:dyDescent="0.35">
      <c r="B9" s="18" t="s">
        <v>348</v>
      </c>
      <c r="C9" s="17">
        <v>0.68918199371668898</v>
      </c>
      <c r="D9" s="17">
        <v>0.66419801432247205</v>
      </c>
      <c r="E9" s="17">
        <v>0.72053971736523403</v>
      </c>
      <c r="F9" s="17"/>
      <c r="G9" s="17">
        <v>0.52879316094676398</v>
      </c>
      <c r="H9" s="17">
        <v>0.47104709394345901</v>
      </c>
      <c r="I9" s="17">
        <v>0.67244593262307595</v>
      </c>
      <c r="J9" s="17">
        <v>0.70750645063689899</v>
      </c>
      <c r="K9" s="17">
        <v>0.81034631111798805</v>
      </c>
      <c r="L9" s="17">
        <v>0.84674103539970702</v>
      </c>
      <c r="M9" s="17"/>
      <c r="N9" s="17">
        <v>0.56722197785045003</v>
      </c>
      <c r="O9" s="17">
        <v>0.69375181666853403</v>
      </c>
      <c r="P9" s="17">
        <v>0.74460060099954495</v>
      </c>
      <c r="Q9" s="17">
        <v>0.72502496422806195</v>
      </c>
      <c r="R9" s="17">
        <v>0.62897791018921601</v>
      </c>
      <c r="S9" s="17"/>
      <c r="T9" s="17">
        <v>0.72882657589926103</v>
      </c>
      <c r="U9" s="17">
        <v>0.73995031729651095</v>
      </c>
      <c r="V9" s="17">
        <v>0.72557045881716498</v>
      </c>
      <c r="W9" s="17">
        <v>0.54370503741577703</v>
      </c>
      <c r="X9" s="17"/>
      <c r="Y9" s="17">
        <v>0.62166268553557003</v>
      </c>
      <c r="Z9" s="17">
        <v>0.73961451484504703</v>
      </c>
      <c r="AA9" s="17">
        <v>0.44662477786286298</v>
      </c>
      <c r="AB9" s="17">
        <v>0.63739881278224697</v>
      </c>
      <c r="AC9" s="17">
        <v>1</v>
      </c>
      <c r="AD9" s="17">
        <v>0.81540698642239196</v>
      </c>
      <c r="AE9" s="17"/>
      <c r="AF9" s="17">
        <v>0.70950294701390304</v>
      </c>
      <c r="AG9" s="17">
        <v>0.66783867737255398</v>
      </c>
      <c r="AH9" s="17"/>
      <c r="AI9" s="17">
        <v>0.67283698259038205</v>
      </c>
      <c r="AJ9" s="17">
        <v>0.61094988804134498</v>
      </c>
      <c r="AK9" s="17">
        <v>0.77037442170085102</v>
      </c>
      <c r="AL9" s="17">
        <v>0.64880923657042899</v>
      </c>
      <c r="AM9" s="17">
        <v>0.72282257796823501</v>
      </c>
      <c r="AN9" s="17">
        <v>0.64198235745181098</v>
      </c>
      <c r="AO9" s="17">
        <v>0.91295304514680398</v>
      </c>
      <c r="AP9" s="17"/>
      <c r="AQ9" s="17">
        <v>0.65967287992452495</v>
      </c>
      <c r="AR9" s="17">
        <v>0.73483883049323995</v>
      </c>
      <c r="AS9" s="17"/>
      <c r="AT9" s="17">
        <v>0.66491563822308397</v>
      </c>
      <c r="AU9" s="17">
        <v>0.70268058606148298</v>
      </c>
      <c r="AV9" s="17">
        <v>0.71854635213074003</v>
      </c>
      <c r="AW9" s="17"/>
      <c r="AX9" s="17">
        <v>0.77078668653480098</v>
      </c>
      <c r="AY9" s="17">
        <v>0.66147540969975105</v>
      </c>
      <c r="AZ9" s="17"/>
      <c r="BA9" s="17">
        <v>0.634320548509125</v>
      </c>
      <c r="BB9" s="17">
        <v>0.642188126034971</v>
      </c>
      <c r="BC9" s="17">
        <v>0.68991061758970595</v>
      </c>
      <c r="BD9" s="17">
        <v>0.84052047216360104</v>
      </c>
      <c r="BE9" s="17">
        <v>0.88079078506225905</v>
      </c>
      <c r="BF9" s="17"/>
      <c r="BG9" s="17">
        <v>0.64045173248613096</v>
      </c>
      <c r="BH9" s="17">
        <v>0.86965035507809196</v>
      </c>
    </row>
    <row r="10" spans="2:60" ht="43.5" x14ac:dyDescent="0.35">
      <c r="B10" s="18" t="s">
        <v>349</v>
      </c>
      <c r="C10" s="17">
        <v>0.190376943407433</v>
      </c>
      <c r="D10" s="17">
        <v>0.22037286636082801</v>
      </c>
      <c r="E10" s="17">
        <v>0.15596706530513901</v>
      </c>
      <c r="F10" s="17"/>
      <c r="G10" s="17">
        <v>0.221559270788311</v>
      </c>
      <c r="H10" s="17">
        <v>0.34183121664816002</v>
      </c>
      <c r="I10" s="17">
        <v>0.168229458686564</v>
      </c>
      <c r="J10" s="17">
        <v>0.142652696126608</v>
      </c>
      <c r="K10" s="17">
        <v>0.168785124791617</v>
      </c>
      <c r="L10" s="17">
        <v>0.11970699688465999</v>
      </c>
      <c r="M10" s="17"/>
      <c r="N10" s="17">
        <v>0.28731564343122301</v>
      </c>
      <c r="O10" s="17">
        <v>0.16965730795990999</v>
      </c>
      <c r="P10" s="17">
        <v>0.162070656478284</v>
      </c>
      <c r="Q10" s="17">
        <v>0.15824046376930501</v>
      </c>
      <c r="R10" s="17">
        <v>0.220662603623003</v>
      </c>
      <c r="S10" s="17"/>
      <c r="T10" s="17">
        <v>0.14646165570543601</v>
      </c>
      <c r="U10" s="17">
        <v>0.18723366482093501</v>
      </c>
      <c r="V10" s="17">
        <v>0.176384315154823</v>
      </c>
      <c r="W10" s="17">
        <v>0.25326287450125901</v>
      </c>
      <c r="X10" s="17"/>
      <c r="Y10" s="17">
        <v>0.23415250123438</v>
      </c>
      <c r="Z10" s="17">
        <v>0.15625042667508099</v>
      </c>
      <c r="AA10" s="17">
        <v>0.487479144245062</v>
      </c>
      <c r="AB10" s="17">
        <v>0.17709310017226201</v>
      </c>
      <c r="AC10" s="17">
        <v>0</v>
      </c>
      <c r="AD10" s="17">
        <v>0.121009256346969</v>
      </c>
      <c r="AE10" s="17"/>
      <c r="AF10" s="17">
        <v>0.181443681863625</v>
      </c>
      <c r="AG10" s="17">
        <v>0.199133665390444</v>
      </c>
      <c r="AH10" s="17"/>
      <c r="AI10" s="17">
        <v>0.134271475013549</v>
      </c>
      <c r="AJ10" s="17">
        <v>0.224181023259717</v>
      </c>
      <c r="AK10" s="17">
        <v>0.140638033282803</v>
      </c>
      <c r="AL10" s="17">
        <v>0.20176084863822799</v>
      </c>
      <c r="AM10" s="17">
        <v>0.212232060492861</v>
      </c>
      <c r="AN10" s="17">
        <v>0.20536247975792199</v>
      </c>
      <c r="AO10" s="17">
        <v>8.7046954853195802E-2</v>
      </c>
      <c r="AP10" s="17"/>
      <c r="AQ10" s="17">
        <v>0.21895315506881699</v>
      </c>
      <c r="AR10" s="17">
        <v>0.14713550883653501</v>
      </c>
      <c r="AS10" s="17"/>
      <c r="AT10" s="17">
        <v>0.219761158323936</v>
      </c>
      <c r="AU10" s="17">
        <v>0.18355953842808401</v>
      </c>
      <c r="AV10" s="17">
        <v>0.180493462117019</v>
      </c>
      <c r="AW10" s="17"/>
      <c r="AX10" s="17">
        <v>0.15602720378423199</v>
      </c>
      <c r="AY10" s="17">
        <v>0.202039433810422</v>
      </c>
      <c r="AZ10" s="17"/>
      <c r="BA10" s="17">
        <v>0.228326350067282</v>
      </c>
      <c r="BB10" s="17">
        <v>0.24160757530449201</v>
      </c>
      <c r="BC10" s="17">
        <v>0.19794381829845201</v>
      </c>
      <c r="BD10" s="17">
        <v>0.15947952783639899</v>
      </c>
      <c r="BE10" s="17">
        <v>4.7073421835181997E-2</v>
      </c>
      <c r="BF10" s="17"/>
      <c r="BG10" s="17">
        <v>0.23867637650196</v>
      </c>
      <c r="BH10" s="17">
        <v>7.8169588305273693E-2</v>
      </c>
    </row>
    <row r="11" spans="2:60" ht="29" x14ac:dyDescent="0.35">
      <c r="B11" s="18" t="s">
        <v>350</v>
      </c>
      <c r="C11" s="17">
        <v>6.9259981432307494E-2</v>
      </c>
      <c r="D11" s="17">
        <v>7.5855608031298594E-2</v>
      </c>
      <c r="E11" s="17">
        <v>5.89602776021486E-2</v>
      </c>
      <c r="F11" s="17"/>
      <c r="G11" s="17">
        <v>0.190342967870161</v>
      </c>
      <c r="H11" s="17">
        <v>0.11893996258930201</v>
      </c>
      <c r="I11" s="17">
        <v>7.2190613986846994E-2</v>
      </c>
      <c r="J11" s="17">
        <v>8.9858645726800496E-2</v>
      </c>
      <c r="K11" s="17">
        <v>9.9601704215637795E-3</v>
      </c>
      <c r="L11" s="17">
        <v>0</v>
      </c>
      <c r="M11" s="17"/>
      <c r="N11" s="17">
        <v>5.4933957607493103E-2</v>
      </c>
      <c r="O11" s="17">
        <v>0.102144120006885</v>
      </c>
      <c r="P11" s="17">
        <v>5.4621835802154801E-2</v>
      </c>
      <c r="Q11" s="17">
        <v>6.1722267565528399E-2</v>
      </c>
      <c r="R11" s="17">
        <v>0.109721299424068</v>
      </c>
      <c r="S11" s="17"/>
      <c r="T11" s="17">
        <v>9.7658678464334306E-2</v>
      </c>
      <c r="U11" s="17">
        <v>3.4541053507319397E-2</v>
      </c>
      <c r="V11" s="17">
        <v>5.6302151358951502E-2</v>
      </c>
      <c r="W11" s="17">
        <v>0.103342369334107</v>
      </c>
      <c r="X11" s="17"/>
      <c r="Y11" s="17">
        <v>9.3446852304686204E-2</v>
      </c>
      <c r="Z11" s="17">
        <v>5.9069329213405498E-2</v>
      </c>
      <c r="AA11" s="17">
        <v>6.5896077892075605E-2</v>
      </c>
      <c r="AB11" s="17">
        <v>8.2191001916723502E-2</v>
      </c>
      <c r="AC11" s="17">
        <v>0</v>
      </c>
      <c r="AD11" s="17">
        <v>2.2874361728396599E-2</v>
      </c>
      <c r="AE11" s="17"/>
      <c r="AF11" s="17">
        <v>5.6851977008700601E-2</v>
      </c>
      <c r="AG11" s="17">
        <v>8.6792980753614205E-2</v>
      </c>
      <c r="AH11" s="17"/>
      <c r="AI11" s="17">
        <v>0</v>
      </c>
      <c r="AJ11" s="17">
        <v>0.103927745323278</v>
      </c>
      <c r="AK11" s="17">
        <v>4.9465500102831503E-2</v>
      </c>
      <c r="AL11" s="17">
        <v>9.6888046241295794E-2</v>
      </c>
      <c r="AM11" s="17">
        <v>3.5210921871174097E-2</v>
      </c>
      <c r="AN11" s="17">
        <v>0.131993373294154</v>
      </c>
      <c r="AO11" s="17">
        <v>0</v>
      </c>
      <c r="AP11" s="17"/>
      <c r="AQ11" s="17">
        <v>7.5770096353660998E-2</v>
      </c>
      <c r="AR11" s="17">
        <v>6.3735914984160993E-2</v>
      </c>
      <c r="AS11" s="17"/>
      <c r="AT11" s="17">
        <v>9.6769572889760194E-2</v>
      </c>
      <c r="AU11" s="17">
        <v>6.0828890722932898E-2</v>
      </c>
      <c r="AV11" s="17">
        <v>5.5089315075534703E-2</v>
      </c>
      <c r="AW11" s="17"/>
      <c r="AX11" s="17">
        <v>5.7391125024012099E-2</v>
      </c>
      <c r="AY11" s="17">
        <v>7.3289718643553201E-2</v>
      </c>
      <c r="AZ11" s="17"/>
      <c r="BA11" s="17">
        <v>9.3225068120954699E-2</v>
      </c>
      <c r="BB11" s="17">
        <v>8.0517074036043093E-2</v>
      </c>
      <c r="BC11" s="17">
        <v>6.7951519026364399E-2</v>
      </c>
      <c r="BD11" s="17">
        <v>0</v>
      </c>
      <c r="BE11" s="17">
        <v>2.7254268925599099E-2</v>
      </c>
      <c r="BF11" s="17"/>
      <c r="BG11" s="17">
        <v>8.3321759325161296E-2</v>
      </c>
      <c r="BH11" s="17">
        <v>1.97146137086316E-2</v>
      </c>
    </row>
    <row r="12" spans="2:60" ht="29" x14ac:dyDescent="0.35">
      <c r="B12" s="18" t="s">
        <v>351</v>
      </c>
      <c r="C12" s="17">
        <v>1.4178157735460901E-2</v>
      </c>
      <c r="D12" s="17">
        <v>2.0112211304303899E-2</v>
      </c>
      <c r="E12" s="17">
        <v>8.0288425202147094E-3</v>
      </c>
      <c r="F12" s="17"/>
      <c r="G12" s="17">
        <v>4.25281399256075E-2</v>
      </c>
      <c r="H12" s="17">
        <v>1.19422237077951E-2</v>
      </c>
      <c r="I12" s="17">
        <v>3.3922753853355199E-2</v>
      </c>
      <c r="J12" s="17">
        <v>1.15661275345333E-2</v>
      </c>
      <c r="K12" s="17">
        <v>0</v>
      </c>
      <c r="L12" s="17">
        <v>0</v>
      </c>
      <c r="M12" s="17"/>
      <c r="N12" s="17">
        <v>9.3932978122857006E-3</v>
      </c>
      <c r="O12" s="17">
        <v>1.15295906992608E-2</v>
      </c>
      <c r="P12" s="17">
        <v>2.1721847898872999E-2</v>
      </c>
      <c r="Q12" s="17">
        <v>1.4920857604388899E-2</v>
      </c>
      <c r="R12" s="17">
        <v>0</v>
      </c>
      <c r="S12" s="17"/>
      <c r="T12" s="17">
        <v>0</v>
      </c>
      <c r="U12" s="17">
        <v>1.6888122473570501E-2</v>
      </c>
      <c r="V12" s="17">
        <v>1.1099509034763699E-2</v>
      </c>
      <c r="W12" s="17">
        <v>2.8310723647395099E-2</v>
      </c>
      <c r="X12" s="17"/>
      <c r="Y12" s="17">
        <v>6.2330476697028498E-3</v>
      </c>
      <c r="Z12" s="17">
        <v>1.3447871360745E-2</v>
      </c>
      <c r="AA12" s="17">
        <v>0</v>
      </c>
      <c r="AB12" s="17">
        <v>6.0193060085051799E-2</v>
      </c>
      <c r="AC12" s="17">
        <v>0</v>
      </c>
      <c r="AD12" s="17">
        <v>0</v>
      </c>
      <c r="AE12" s="17"/>
      <c r="AF12" s="17">
        <v>1.39114944859347E-2</v>
      </c>
      <c r="AG12" s="17">
        <v>1.47436660971265E-2</v>
      </c>
      <c r="AH12" s="17"/>
      <c r="AI12" s="17">
        <v>0</v>
      </c>
      <c r="AJ12" s="17">
        <v>2.9665498038099598E-2</v>
      </c>
      <c r="AK12" s="17">
        <v>1.1439005646211401E-2</v>
      </c>
      <c r="AL12" s="17">
        <v>1.79644670736008E-2</v>
      </c>
      <c r="AM12" s="17">
        <v>8.0648019523656307E-3</v>
      </c>
      <c r="AN12" s="17">
        <v>0</v>
      </c>
      <c r="AO12" s="17">
        <v>0</v>
      </c>
      <c r="AP12" s="17"/>
      <c r="AQ12" s="17">
        <v>1.34823913653971E-2</v>
      </c>
      <c r="AR12" s="17">
        <v>1.6517529216266001E-2</v>
      </c>
      <c r="AS12" s="17"/>
      <c r="AT12" s="17">
        <v>1.8553630563219198E-2</v>
      </c>
      <c r="AU12" s="17">
        <v>4.1668363536690603E-3</v>
      </c>
      <c r="AV12" s="17">
        <v>2.2267821761472999E-2</v>
      </c>
      <c r="AW12" s="17"/>
      <c r="AX12" s="17">
        <v>7.3353274257151801E-3</v>
      </c>
      <c r="AY12" s="17">
        <v>1.65014487907095E-2</v>
      </c>
      <c r="AZ12" s="17"/>
      <c r="BA12" s="17">
        <v>0</v>
      </c>
      <c r="BB12" s="17">
        <v>1.8652232997814398E-2</v>
      </c>
      <c r="BC12" s="17">
        <v>2.3463706350987198E-2</v>
      </c>
      <c r="BD12" s="17">
        <v>0</v>
      </c>
      <c r="BE12" s="17">
        <v>0</v>
      </c>
      <c r="BF12" s="17"/>
      <c r="BG12" s="17">
        <v>1.45356396827223E-2</v>
      </c>
      <c r="BH12" s="17">
        <v>0</v>
      </c>
    </row>
    <row r="13" spans="2:60" ht="29" x14ac:dyDescent="0.35">
      <c r="B13" s="18" t="s">
        <v>352</v>
      </c>
      <c r="C13" s="17">
        <v>7.0701296566430902E-3</v>
      </c>
      <c r="D13" s="17">
        <v>4.5116787428958003E-3</v>
      </c>
      <c r="E13" s="17">
        <v>9.9424377877337308E-3</v>
      </c>
      <c r="F13" s="17"/>
      <c r="G13" s="17">
        <v>0</v>
      </c>
      <c r="H13" s="17">
        <v>1.53084966238946E-2</v>
      </c>
      <c r="I13" s="17">
        <v>1.3956267903967E-2</v>
      </c>
      <c r="J13" s="17">
        <v>1.37216621262519E-2</v>
      </c>
      <c r="K13" s="17">
        <v>0</v>
      </c>
      <c r="L13" s="17">
        <v>0</v>
      </c>
      <c r="M13" s="17"/>
      <c r="N13" s="17">
        <v>2.55174726322441E-2</v>
      </c>
      <c r="O13" s="17">
        <v>0</v>
      </c>
      <c r="P13" s="17">
        <v>0</v>
      </c>
      <c r="Q13" s="17">
        <v>1.8618814508257399E-2</v>
      </c>
      <c r="R13" s="17">
        <v>0</v>
      </c>
      <c r="S13" s="17"/>
      <c r="T13" s="17">
        <v>0</v>
      </c>
      <c r="U13" s="17">
        <v>0</v>
      </c>
      <c r="V13" s="17">
        <v>5.3069411314512404E-3</v>
      </c>
      <c r="W13" s="17">
        <v>2.2695742762147902E-2</v>
      </c>
      <c r="X13" s="17"/>
      <c r="Y13" s="17">
        <v>1.4918124611106901E-2</v>
      </c>
      <c r="Z13" s="17">
        <v>0</v>
      </c>
      <c r="AA13" s="17">
        <v>0</v>
      </c>
      <c r="AB13" s="17">
        <v>0</v>
      </c>
      <c r="AC13" s="17">
        <v>0</v>
      </c>
      <c r="AD13" s="17">
        <v>2.0017980279002801E-2</v>
      </c>
      <c r="AE13" s="17"/>
      <c r="AF13" s="17">
        <v>7.7476519030916903E-3</v>
      </c>
      <c r="AG13" s="17">
        <v>6.2741390737171597E-3</v>
      </c>
      <c r="AH13" s="17"/>
      <c r="AI13" s="17">
        <v>0</v>
      </c>
      <c r="AJ13" s="17">
        <v>1.0202447581646601E-2</v>
      </c>
      <c r="AK13" s="17">
        <v>9.67887180373872E-3</v>
      </c>
      <c r="AL13" s="17">
        <v>0</v>
      </c>
      <c r="AM13" s="17">
        <v>1.00635670936743E-2</v>
      </c>
      <c r="AN13" s="17">
        <v>0</v>
      </c>
      <c r="AO13" s="17">
        <v>0</v>
      </c>
      <c r="AP13" s="17"/>
      <c r="AQ13" s="17">
        <v>9.5592994264485209E-3</v>
      </c>
      <c r="AR13" s="17">
        <v>7.0920546233635504E-3</v>
      </c>
      <c r="AS13" s="17"/>
      <c r="AT13" s="17">
        <v>0</v>
      </c>
      <c r="AU13" s="17">
        <v>1.58451480543133E-2</v>
      </c>
      <c r="AV13" s="17">
        <v>0</v>
      </c>
      <c r="AW13" s="17"/>
      <c r="AX13" s="17">
        <v>0</v>
      </c>
      <c r="AY13" s="17">
        <v>9.4705938282201793E-3</v>
      </c>
      <c r="AZ13" s="17"/>
      <c r="BA13" s="17">
        <v>2.4520015595605599E-2</v>
      </c>
      <c r="BB13" s="17">
        <v>6.2091141158467696E-3</v>
      </c>
      <c r="BC13" s="17">
        <v>7.9003899717222104E-3</v>
      </c>
      <c r="BD13" s="17">
        <v>0</v>
      </c>
      <c r="BE13" s="17">
        <v>0</v>
      </c>
      <c r="BF13" s="17"/>
      <c r="BG13" s="17">
        <v>1.02503747324023E-2</v>
      </c>
      <c r="BH13" s="17">
        <v>0</v>
      </c>
    </row>
    <row r="14" spans="2:60" x14ac:dyDescent="0.35">
      <c r="B14" s="32" t="s">
        <v>280</v>
      </c>
      <c r="C14" s="19">
        <v>2.99327940514665E-2</v>
      </c>
      <c r="D14" s="19">
        <v>1.49496212382015E-2</v>
      </c>
      <c r="E14" s="19">
        <v>4.6561659419529798E-2</v>
      </c>
      <c r="F14" s="19"/>
      <c r="G14" s="19">
        <v>1.6776460469157501E-2</v>
      </c>
      <c r="H14" s="19">
        <v>4.0931006487389197E-2</v>
      </c>
      <c r="I14" s="19">
        <v>3.92549729461905E-2</v>
      </c>
      <c r="J14" s="19">
        <v>3.4694417848908199E-2</v>
      </c>
      <c r="K14" s="19">
        <v>1.09083936688311E-2</v>
      </c>
      <c r="L14" s="19">
        <v>3.3551967715633603E-2</v>
      </c>
      <c r="M14" s="19"/>
      <c r="N14" s="19">
        <v>5.5617650666303899E-2</v>
      </c>
      <c r="O14" s="19">
        <v>2.29171646654103E-2</v>
      </c>
      <c r="P14" s="19">
        <v>1.69850588211428E-2</v>
      </c>
      <c r="Q14" s="19">
        <v>2.14726323244584E-2</v>
      </c>
      <c r="R14" s="19">
        <v>4.0638186763713502E-2</v>
      </c>
      <c r="S14" s="19"/>
      <c r="T14" s="19">
        <v>2.70530899309681E-2</v>
      </c>
      <c r="U14" s="19">
        <v>2.1386841901664701E-2</v>
      </c>
      <c r="V14" s="19">
        <v>2.5336624502846E-2</v>
      </c>
      <c r="W14" s="19">
        <v>4.8683252339313803E-2</v>
      </c>
      <c r="X14" s="19"/>
      <c r="Y14" s="19">
        <v>2.9586788644554201E-2</v>
      </c>
      <c r="Z14" s="19">
        <v>3.1617857905721303E-2</v>
      </c>
      <c r="AA14" s="19">
        <v>0</v>
      </c>
      <c r="AB14" s="19">
        <v>4.3124025043715999E-2</v>
      </c>
      <c r="AC14" s="19">
        <v>0</v>
      </c>
      <c r="AD14" s="19">
        <v>2.0691415223239199E-2</v>
      </c>
      <c r="AE14" s="19"/>
      <c r="AF14" s="19">
        <v>3.0542247724744599E-2</v>
      </c>
      <c r="AG14" s="19">
        <v>2.5216871312544301E-2</v>
      </c>
      <c r="AH14" s="19"/>
      <c r="AI14" s="19">
        <v>0.19289154239606901</v>
      </c>
      <c r="AJ14" s="19">
        <v>2.1073397755913201E-2</v>
      </c>
      <c r="AK14" s="19">
        <v>1.84041674635647E-2</v>
      </c>
      <c r="AL14" s="19">
        <v>3.4577401476445703E-2</v>
      </c>
      <c r="AM14" s="19">
        <v>1.16060706216903E-2</v>
      </c>
      <c r="AN14" s="19">
        <v>2.0661789496113601E-2</v>
      </c>
      <c r="AO14" s="19">
        <v>0</v>
      </c>
      <c r="AP14" s="19"/>
      <c r="AQ14" s="19">
        <v>2.2562177861151202E-2</v>
      </c>
      <c r="AR14" s="19">
        <v>3.0680161846434201E-2</v>
      </c>
      <c r="AS14" s="19"/>
      <c r="AT14" s="19">
        <v>0</v>
      </c>
      <c r="AU14" s="19">
        <v>3.29190003795174E-2</v>
      </c>
      <c r="AV14" s="19">
        <v>2.3603048915233699E-2</v>
      </c>
      <c r="AW14" s="19"/>
      <c r="AX14" s="19">
        <v>8.4596572312401197E-3</v>
      </c>
      <c r="AY14" s="19">
        <v>3.7223395227343699E-2</v>
      </c>
      <c r="AZ14" s="19"/>
      <c r="BA14" s="19">
        <v>1.9608017707032199E-2</v>
      </c>
      <c r="BB14" s="19">
        <v>1.08258775108329E-2</v>
      </c>
      <c r="BC14" s="19">
        <v>1.2829948762768099E-2</v>
      </c>
      <c r="BD14" s="19">
        <v>0</v>
      </c>
      <c r="BE14" s="19">
        <v>4.48815241769603E-2</v>
      </c>
      <c r="BF14" s="19"/>
      <c r="BG14" s="19">
        <v>1.27641172716224E-2</v>
      </c>
      <c r="BH14" s="19">
        <v>3.2465442908002497E-2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367</v>
      </c>
      <c r="D7" s="10">
        <v>165</v>
      </c>
      <c r="E7" s="10">
        <v>198</v>
      </c>
      <c r="F7" s="10"/>
      <c r="G7" s="10">
        <v>44</v>
      </c>
      <c r="H7" s="10">
        <v>51</v>
      </c>
      <c r="I7" s="10">
        <v>65</v>
      </c>
      <c r="J7" s="10">
        <v>65</v>
      </c>
      <c r="K7" s="10">
        <v>59</v>
      </c>
      <c r="L7" s="10">
        <v>83</v>
      </c>
      <c r="M7" s="10"/>
      <c r="N7" s="10">
        <v>84</v>
      </c>
      <c r="O7" s="10">
        <v>72</v>
      </c>
      <c r="P7" s="10">
        <v>116</v>
      </c>
      <c r="Q7" s="10">
        <v>43</v>
      </c>
      <c r="R7" s="10">
        <v>38</v>
      </c>
      <c r="S7" s="10"/>
      <c r="T7" s="10">
        <v>79</v>
      </c>
      <c r="U7" s="10">
        <v>84</v>
      </c>
      <c r="V7" s="10">
        <v>131</v>
      </c>
      <c r="W7" s="10">
        <v>73</v>
      </c>
      <c r="X7" s="10"/>
      <c r="Y7" s="10">
        <v>119</v>
      </c>
      <c r="Z7" s="10">
        <v>152</v>
      </c>
      <c r="AA7" s="10">
        <v>12</v>
      </c>
      <c r="AB7" s="10">
        <v>39</v>
      </c>
      <c r="AC7" s="10">
        <v>2</v>
      </c>
      <c r="AD7" s="10">
        <v>43</v>
      </c>
      <c r="AE7" s="10"/>
      <c r="AF7" s="10">
        <v>212</v>
      </c>
      <c r="AG7" s="10">
        <v>150</v>
      </c>
      <c r="AH7" s="10"/>
      <c r="AI7" s="10">
        <v>28</v>
      </c>
      <c r="AJ7" s="10">
        <v>100</v>
      </c>
      <c r="AK7" s="10">
        <v>61</v>
      </c>
      <c r="AL7" s="10">
        <v>42</v>
      </c>
      <c r="AM7" s="10">
        <v>87</v>
      </c>
      <c r="AN7" s="10">
        <v>35</v>
      </c>
      <c r="AO7" s="10">
        <v>14</v>
      </c>
      <c r="AP7" s="10"/>
      <c r="AQ7" s="10">
        <v>177</v>
      </c>
      <c r="AR7" s="10">
        <v>130</v>
      </c>
      <c r="AS7" s="10"/>
      <c r="AT7" s="10">
        <v>74</v>
      </c>
      <c r="AU7" s="10">
        <v>162</v>
      </c>
      <c r="AV7" s="10">
        <v>108</v>
      </c>
      <c r="AW7" s="10"/>
      <c r="AX7" s="10">
        <v>111</v>
      </c>
      <c r="AY7" s="10">
        <v>256</v>
      </c>
      <c r="AZ7" s="10"/>
      <c r="BA7" s="10">
        <v>34</v>
      </c>
      <c r="BB7" s="10">
        <v>117</v>
      </c>
      <c r="BC7" s="10">
        <v>128</v>
      </c>
      <c r="BD7" s="10">
        <v>14</v>
      </c>
      <c r="BE7" s="10">
        <v>50</v>
      </c>
      <c r="BF7" s="10"/>
      <c r="BG7" s="10">
        <v>151</v>
      </c>
      <c r="BH7" s="10">
        <v>64</v>
      </c>
    </row>
    <row r="8" spans="2:60" ht="30" customHeight="1" x14ac:dyDescent="0.35">
      <c r="B8" s="11" t="s">
        <v>19</v>
      </c>
      <c r="C8" s="11">
        <v>368</v>
      </c>
      <c r="D8" s="11">
        <v>174</v>
      </c>
      <c r="E8" s="11">
        <v>190</v>
      </c>
      <c r="F8" s="11"/>
      <c r="G8" s="11">
        <v>46</v>
      </c>
      <c r="H8" s="11">
        <v>61</v>
      </c>
      <c r="I8" s="11">
        <v>61</v>
      </c>
      <c r="J8" s="11">
        <v>63</v>
      </c>
      <c r="K8" s="11">
        <v>58</v>
      </c>
      <c r="L8" s="11">
        <v>79</v>
      </c>
      <c r="M8" s="11"/>
      <c r="N8" s="11">
        <v>80</v>
      </c>
      <c r="O8" s="11">
        <v>72</v>
      </c>
      <c r="P8" s="11">
        <v>124</v>
      </c>
      <c r="Q8" s="11">
        <v>44</v>
      </c>
      <c r="R8" s="11">
        <v>35</v>
      </c>
      <c r="S8" s="11"/>
      <c r="T8" s="11">
        <v>73</v>
      </c>
      <c r="U8" s="11">
        <v>84</v>
      </c>
      <c r="V8" s="11">
        <v>128</v>
      </c>
      <c r="W8" s="11">
        <v>82</v>
      </c>
      <c r="X8" s="11"/>
      <c r="Y8" s="11">
        <v>122</v>
      </c>
      <c r="Z8" s="11">
        <v>153</v>
      </c>
      <c r="AA8" s="11">
        <v>11</v>
      </c>
      <c r="AB8" s="11">
        <v>38</v>
      </c>
      <c r="AC8" s="11">
        <v>2</v>
      </c>
      <c r="AD8" s="11">
        <v>42</v>
      </c>
      <c r="AE8" s="11"/>
      <c r="AF8" s="11">
        <v>206</v>
      </c>
      <c r="AG8" s="11">
        <v>157</v>
      </c>
      <c r="AH8" s="11"/>
      <c r="AI8" s="11">
        <v>26</v>
      </c>
      <c r="AJ8" s="11">
        <v>102</v>
      </c>
      <c r="AK8" s="11">
        <v>61</v>
      </c>
      <c r="AL8" s="11">
        <v>41</v>
      </c>
      <c r="AM8" s="11">
        <v>91</v>
      </c>
      <c r="AN8" s="11">
        <v>33</v>
      </c>
      <c r="AO8" s="11">
        <v>14</v>
      </c>
      <c r="AP8" s="11"/>
      <c r="AQ8" s="11">
        <v>169</v>
      </c>
      <c r="AR8" s="11">
        <v>137</v>
      </c>
      <c r="AS8" s="11"/>
      <c r="AT8" s="11">
        <v>70</v>
      </c>
      <c r="AU8" s="11">
        <v>163</v>
      </c>
      <c r="AV8" s="11">
        <v>114</v>
      </c>
      <c r="AW8" s="11"/>
      <c r="AX8" s="11">
        <v>106</v>
      </c>
      <c r="AY8" s="11">
        <v>262</v>
      </c>
      <c r="AZ8" s="11"/>
      <c r="BA8" s="11">
        <v>35</v>
      </c>
      <c r="BB8" s="11">
        <v>119</v>
      </c>
      <c r="BC8" s="11">
        <v>126</v>
      </c>
      <c r="BD8" s="11">
        <v>14</v>
      </c>
      <c r="BE8" s="11">
        <v>52</v>
      </c>
      <c r="BF8" s="11"/>
      <c r="BG8" s="11">
        <v>153</v>
      </c>
      <c r="BH8" s="11">
        <v>66</v>
      </c>
    </row>
    <row r="9" spans="2:60" ht="29" x14ac:dyDescent="0.35">
      <c r="B9" s="18" t="s">
        <v>348</v>
      </c>
      <c r="C9" s="17">
        <v>0.769250950331688</v>
      </c>
      <c r="D9" s="17">
        <v>0.76214184712845801</v>
      </c>
      <c r="E9" s="17">
        <v>0.772135078856377</v>
      </c>
      <c r="F9" s="17"/>
      <c r="G9" s="17">
        <v>0.73876339408751701</v>
      </c>
      <c r="H9" s="17">
        <v>0.60810437290081099</v>
      </c>
      <c r="I9" s="17">
        <v>0.72117992009490195</v>
      </c>
      <c r="J9" s="17">
        <v>0.73731424670435097</v>
      </c>
      <c r="K9" s="17">
        <v>0.88511425016079204</v>
      </c>
      <c r="L9" s="17">
        <v>0.88965912537915304</v>
      </c>
      <c r="M9" s="17"/>
      <c r="N9" s="17">
        <v>0.77214770431924895</v>
      </c>
      <c r="O9" s="17">
        <v>0.76755160936858402</v>
      </c>
      <c r="P9" s="17">
        <v>0.76856908407884195</v>
      </c>
      <c r="Q9" s="17">
        <v>0.77178817057851101</v>
      </c>
      <c r="R9" s="17">
        <v>0.84811739325351898</v>
      </c>
      <c r="S9" s="17"/>
      <c r="T9" s="17">
        <v>0.76965622839013204</v>
      </c>
      <c r="U9" s="17">
        <v>0.86530158337102203</v>
      </c>
      <c r="V9" s="17">
        <v>0.75053003341489699</v>
      </c>
      <c r="W9" s="17">
        <v>0.700284848425618</v>
      </c>
      <c r="X9" s="17"/>
      <c r="Y9" s="17">
        <v>0.65178196369242103</v>
      </c>
      <c r="Z9" s="17">
        <v>0.79744662256591303</v>
      </c>
      <c r="AA9" s="17">
        <v>1</v>
      </c>
      <c r="AB9" s="17">
        <v>0.86284530408961801</v>
      </c>
      <c r="AC9" s="17">
        <v>1</v>
      </c>
      <c r="AD9" s="17">
        <v>0.85419177782351596</v>
      </c>
      <c r="AE9" s="17"/>
      <c r="AF9" s="17">
        <v>0.79225998592560698</v>
      </c>
      <c r="AG9" s="17">
        <v>0.75157190048126798</v>
      </c>
      <c r="AH9" s="17"/>
      <c r="AI9" s="17">
        <v>0.84625314951179798</v>
      </c>
      <c r="AJ9" s="17">
        <v>0.705812336370364</v>
      </c>
      <c r="AK9" s="17">
        <v>0.74762271377812906</v>
      </c>
      <c r="AL9" s="17">
        <v>0.88496669716482701</v>
      </c>
      <c r="AM9" s="17">
        <v>0.76715979874038498</v>
      </c>
      <c r="AN9" s="17">
        <v>0.78384367519345299</v>
      </c>
      <c r="AO9" s="17">
        <v>0.82909827535161496</v>
      </c>
      <c r="AP9" s="17"/>
      <c r="AQ9" s="17">
        <v>0.75438990536707395</v>
      </c>
      <c r="AR9" s="17">
        <v>0.798369111593076</v>
      </c>
      <c r="AS9" s="17"/>
      <c r="AT9" s="17">
        <v>0.80420651580587998</v>
      </c>
      <c r="AU9" s="17">
        <v>0.76558830440083203</v>
      </c>
      <c r="AV9" s="17">
        <v>0.7971281214857</v>
      </c>
      <c r="AW9" s="17"/>
      <c r="AX9" s="17">
        <v>0.82371934430615601</v>
      </c>
      <c r="AY9" s="17">
        <v>0.74725028103844504</v>
      </c>
      <c r="AZ9" s="17"/>
      <c r="BA9" s="17">
        <v>0.81548490452716604</v>
      </c>
      <c r="BB9" s="17">
        <v>0.77118524897470797</v>
      </c>
      <c r="BC9" s="17">
        <v>0.72338643531116398</v>
      </c>
      <c r="BD9" s="17">
        <v>0.80309994085948699</v>
      </c>
      <c r="BE9" s="17">
        <v>0.90068124932873905</v>
      </c>
      <c r="BF9" s="17"/>
      <c r="BG9" s="17">
        <v>0.78125140945390603</v>
      </c>
      <c r="BH9" s="17">
        <v>0.879630854560423</v>
      </c>
    </row>
    <row r="10" spans="2:60" ht="43.5" x14ac:dyDescent="0.35">
      <c r="B10" s="18" t="s">
        <v>349</v>
      </c>
      <c r="C10" s="17">
        <v>0.118845008735968</v>
      </c>
      <c r="D10" s="17">
        <v>0.136034938343742</v>
      </c>
      <c r="E10" s="17">
        <v>0.10497247803312799</v>
      </c>
      <c r="F10" s="17"/>
      <c r="G10" s="17">
        <v>0.14784001665789201</v>
      </c>
      <c r="H10" s="17">
        <v>0.28841669975606399</v>
      </c>
      <c r="I10" s="17">
        <v>8.0324284953664907E-2</v>
      </c>
      <c r="J10" s="17">
        <v>9.9171211973637693E-2</v>
      </c>
      <c r="K10" s="17">
        <v>5.6725502920491097E-2</v>
      </c>
      <c r="L10" s="17">
        <v>6.2142597399734503E-2</v>
      </c>
      <c r="M10" s="17"/>
      <c r="N10" s="17">
        <v>0.13185421072928599</v>
      </c>
      <c r="O10" s="17">
        <v>0.146237411944205</v>
      </c>
      <c r="P10" s="17">
        <v>0.118216011251267</v>
      </c>
      <c r="Q10" s="17">
        <v>8.2094942272028001E-2</v>
      </c>
      <c r="R10" s="17">
        <v>7.4410099072796804E-2</v>
      </c>
      <c r="S10" s="17"/>
      <c r="T10" s="17">
        <v>8.1314309238915999E-2</v>
      </c>
      <c r="U10" s="17">
        <v>3.4028346933516501E-2</v>
      </c>
      <c r="V10" s="17">
        <v>0.14080777842464001</v>
      </c>
      <c r="W10" s="17">
        <v>0.204414655372986</v>
      </c>
      <c r="X10" s="17"/>
      <c r="Y10" s="17">
        <v>0.19131806810751101</v>
      </c>
      <c r="Z10" s="17">
        <v>0.10263163799362</v>
      </c>
      <c r="AA10" s="17">
        <v>0</v>
      </c>
      <c r="AB10" s="17">
        <v>7.6046483583916996E-2</v>
      </c>
      <c r="AC10" s="17">
        <v>0</v>
      </c>
      <c r="AD10" s="17">
        <v>4.1326732687025899E-2</v>
      </c>
      <c r="AE10" s="17"/>
      <c r="AF10" s="17">
        <v>9.64537315591288E-2</v>
      </c>
      <c r="AG10" s="17">
        <v>0.14311372984633</v>
      </c>
      <c r="AH10" s="17"/>
      <c r="AI10" s="17">
        <v>0</v>
      </c>
      <c r="AJ10" s="17">
        <v>0.18213208249709401</v>
      </c>
      <c r="AK10" s="17">
        <v>0.14006003201610001</v>
      </c>
      <c r="AL10" s="17">
        <v>6.1488756967309002E-2</v>
      </c>
      <c r="AM10" s="17">
        <v>0.115111797891385</v>
      </c>
      <c r="AN10" s="17">
        <v>3.7138565103550597E-2</v>
      </c>
      <c r="AO10" s="17">
        <v>0.17090172464838499</v>
      </c>
      <c r="AP10" s="17"/>
      <c r="AQ10" s="17">
        <v>0.118065346412644</v>
      </c>
      <c r="AR10" s="17">
        <v>9.8456283154552404E-2</v>
      </c>
      <c r="AS10" s="17"/>
      <c r="AT10" s="17">
        <v>0.14509666176942501</v>
      </c>
      <c r="AU10" s="17">
        <v>0.106253873383403</v>
      </c>
      <c r="AV10" s="17">
        <v>0.11285649311639399</v>
      </c>
      <c r="AW10" s="17"/>
      <c r="AX10" s="17">
        <v>5.2921619839923197E-2</v>
      </c>
      <c r="AY10" s="17">
        <v>0.145472536591326</v>
      </c>
      <c r="AZ10" s="17"/>
      <c r="BA10" s="17">
        <v>8.4550340003846494E-2</v>
      </c>
      <c r="BB10" s="17">
        <v>0.165325831329103</v>
      </c>
      <c r="BC10" s="17">
        <v>0.15087342566005499</v>
      </c>
      <c r="BD10" s="17">
        <v>5.9338265242900701E-2</v>
      </c>
      <c r="BE10" s="17">
        <v>0</v>
      </c>
      <c r="BF10" s="17"/>
      <c r="BG10" s="17">
        <v>0.146971308064171</v>
      </c>
      <c r="BH10" s="17">
        <v>1.2800544774655099E-2</v>
      </c>
    </row>
    <row r="11" spans="2:60" ht="29" x14ac:dyDescent="0.35">
      <c r="B11" s="18" t="s">
        <v>350</v>
      </c>
      <c r="C11" s="17">
        <v>3.4197524462088402E-2</v>
      </c>
      <c r="D11" s="17">
        <v>2.9469281789134699E-2</v>
      </c>
      <c r="E11" s="17">
        <v>3.9064117098897899E-2</v>
      </c>
      <c r="F11" s="17"/>
      <c r="G11" s="17">
        <v>3.3501120870018102E-2</v>
      </c>
      <c r="H11" s="17">
        <v>4.3466559319002E-2</v>
      </c>
      <c r="I11" s="17">
        <v>3.6993758144104799E-2</v>
      </c>
      <c r="J11" s="17">
        <v>7.0427036309276894E-2</v>
      </c>
      <c r="K11" s="17">
        <v>2.9204558364908501E-2</v>
      </c>
      <c r="L11" s="17">
        <v>0</v>
      </c>
      <c r="M11" s="17"/>
      <c r="N11" s="17">
        <v>2.9073341680704301E-2</v>
      </c>
      <c r="O11" s="17">
        <v>4.4408424638012499E-2</v>
      </c>
      <c r="P11" s="17">
        <v>3.1202616553059299E-2</v>
      </c>
      <c r="Q11" s="17">
        <v>5.4682614901862797E-2</v>
      </c>
      <c r="R11" s="17">
        <v>2.2505671399584499E-2</v>
      </c>
      <c r="S11" s="17"/>
      <c r="T11" s="17">
        <v>6.9367821809839705E-2</v>
      </c>
      <c r="U11" s="17">
        <v>5.90714115077874E-2</v>
      </c>
      <c r="V11" s="17">
        <v>1.9765172296387801E-2</v>
      </c>
      <c r="W11" s="17">
        <v>0</v>
      </c>
      <c r="X11" s="17"/>
      <c r="Y11" s="17">
        <v>3.8728143280512502E-2</v>
      </c>
      <c r="Z11" s="17">
        <v>3.5259658099643001E-2</v>
      </c>
      <c r="AA11" s="17">
        <v>0</v>
      </c>
      <c r="AB11" s="17">
        <v>0</v>
      </c>
      <c r="AC11" s="17">
        <v>0</v>
      </c>
      <c r="AD11" s="17">
        <v>5.8470236346135497E-2</v>
      </c>
      <c r="AE11" s="17"/>
      <c r="AF11" s="17">
        <v>3.9013601816182797E-2</v>
      </c>
      <c r="AG11" s="17">
        <v>2.8856931988039899E-2</v>
      </c>
      <c r="AH11" s="17"/>
      <c r="AI11" s="17">
        <v>2.9088914608472901E-2</v>
      </c>
      <c r="AJ11" s="17">
        <v>3.2319825761504002E-2</v>
      </c>
      <c r="AK11" s="17">
        <v>3.3804964718234499E-2</v>
      </c>
      <c r="AL11" s="17">
        <v>1.7853965088180001E-2</v>
      </c>
      <c r="AM11" s="17">
        <v>3.6472467995838198E-2</v>
      </c>
      <c r="AN11" s="17">
        <v>7.2291520707988999E-2</v>
      </c>
      <c r="AO11" s="17">
        <v>0</v>
      </c>
      <c r="AP11" s="17"/>
      <c r="AQ11" s="17">
        <v>3.2591747621229898E-2</v>
      </c>
      <c r="AR11" s="17">
        <v>5.1728480291204998E-2</v>
      </c>
      <c r="AS11" s="17"/>
      <c r="AT11" s="17">
        <v>0</v>
      </c>
      <c r="AU11" s="17">
        <v>5.3117036114165198E-2</v>
      </c>
      <c r="AV11" s="17">
        <v>2.6701949940395101E-2</v>
      </c>
      <c r="AW11" s="17"/>
      <c r="AX11" s="17">
        <v>5.6640599943125203E-2</v>
      </c>
      <c r="AY11" s="17">
        <v>2.5132401634838701E-2</v>
      </c>
      <c r="AZ11" s="17"/>
      <c r="BA11" s="17">
        <v>0</v>
      </c>
      <c r="BB11" s="17">
        <v>2.67482412428919E-2</v>
      </c>
      <c r="BC11" s="17">
        <v>3.10498737105332E-2</v>
      </c>
      <c r="BD11" s="17">
        <v>0.137561793897612</v>
      </c>
      <c r="BE11" s="17">
        <v>3.8031730814668402E-2</v>
      </c>
      <c r="BF11" s="17"/>
      <c r="BG11" s="17">
        <v>2.0670268727543298E-2</v>
      </c>
      <c r="BH11" s="17">
        <v>5.9502514021797799E-2</v>
      </c>
    </row>
    <row r="12" spans="2:60" ht="29" x14ac:dyDescent="0.35">
      <c r="B12" s="18" t="s">
        <v>351</v>
      </c>
      <c r="C12" s="17">
        <v>2.5771947598674402E-2</v>
      </c>
      <c r="D12" s="17">
        <v>3.15056954263183E-2</v>
      </c>
      <c r="E12" s="17">
        <v>2.0926835568654899E-2</v>
      </c>
      <c r="F12" s="17"/>
      <c r="G12" s="17">
        <v>0</v>
      </c>
      <c r="H12" s="17">
        <v>1.3898057874737701E-2</v>
      </c>
      <c r="I12" s="17">
        <v>9.4683017316867998E-2</v>
      </c>
      <c r="J12" s="17">
        <v>2.7223252917699101E-2</v>
      </c>
      <c r="K12" s="17">
        <v>0</v>
      </c>
      <c r="L12" s="17">
        <v>1.39064431797798E-2</v>
      </c>
      <c r="M12" s="17"/>
      <c r="N12" s="17">
        <v>1.4211927038021399E-2</v>
      </c>
      <c r="O12" s="17">
        <v>1.1777502194547301E-2</v>
      </c>
      <c r="P12" s="17">
        <v>3.7547602987003298E-2</v>
      </c>
      <c r="Q12" s="17">
        <v>2.04234925842353E-2</v>
      </c>
      <c r="R12" s="17">
        <v>5.4966836274099998E-2</v>
      </c>
      <c r="S12" s="17"/>
      <c r="T12" s="17">
        <v>1.4971797383706799E-2</v>
      </c>
      <c r="U12" s="17">
        <v>2.07626477635534E-2</v>
      </c>
      <c r="V12" s="17">
        <v>2.4165084968367199E-2</v>
      </c>
      <c r="W12" s="17">
        <v>4.2985356942119503E-2</v>
      </c>
      <c r="X12" s="17"/>
      <c r="Y12" s="17">
        <v>5.42672560267565E-2</v>
      </c>
      <c r="Z12" s="17">
        <v>3.8078494217905E-3</v>
      </c>
      <c r="AA12" s="17">
        <v>0</v>
      </c>
      <c r="AB12" s="17">
        <v>2.9207398213983202E-2</v>
      </c>
      <c r="AC12" s="17">
        <v>0</v>
      </c>
      <c r="AD12" s="17">
        <v>2.7715976775836499E-2</v>
      </c>
      <c r="AE12" s="17"/>
      <c r="AF12" s="17">
        <v>3.1476282617002603E-2</v>
      </c>
      <c r="AG12" s="17">
        <v>1.9016503500909301E-2</v>
      </c>
      <c r="AH12" s="17"/>
      <c r="AI12" s="17">
        <v>2.25451336034003E-2</v>
      </c>
      <c r="AJ12" s="17">
        <v>2.2061303028187498E-2</v>
      </c>
      <c r="AK12" s="17">
        <v>1.39405422412891E-2</v>
      </c>
      <c r="AL12" s="17">
        <v>0</v>
      </c>
      <c r="AM12" s="17">
        <v>3.2377930930639703E-2</v>
      </c>
      <c r="AN12" s="17">
        <v>8.5115361444475901E-2</v>
      </c>
      <c r="AO12" s="17">
        <v>0</v>
      </c>
      <c r="AP12" s="17"/>
      <c r="AQ12" s="17">
        <v>4.4141644700590101E-2</v>
      </c>
      <c r="AR12" s="17">
        <v>1.4823332560474699E-2</v>
      </c>
      <c r="AS12" s="17"/>
      <c r="AT12" s="17">
        <v>4.0449113202937897E-2</v>
      </c>
      <c r="AU12" s="17">
        <v>1.1218901416525999E-2</v>
      </c>
      <c r="AV12" s="17">
        <v>4.2265583546069303E-2</v>
      </c>
      <c r="AW12" s="17"/>
      <c r="AX12" s="17">
        <v>1.6450704176914101E-2</v>
      </c>
      <c r="AY12" s="17">
        <v>2.9536949262209601E-2</v>
      </c>
      <c r="AZ12" s="17"/>
      <c r="BA12" s="17">
        <v>7.2335025267026995E-2</v>
      </c>
      <c r="BB12" s="17">
        <v>0</v>
      </c>
      <c r="BC12" s="17">
        <v>5.5368752899790201E-2</v>
      </c>
      <c r="BD12" s="17">
        <v>0</v>
      </c>
      <c r="BE12" s="17">
        <v>0</v>
      </c>
      <c r="BF12" s="17"/>
      <c r="BG12" s="17">
        <v>1.6436605737091999E-2</v>
      </c>
      <c r="BH12" s="17">
        <v>0</v>
      </c>
    </row>
    <row r="13" spans="2:60" ht="29" x14ac:dyDescent="0.35">
      <c r="B13" s="18" t="s">
        <v>352</v>
      </c>
      <c r="C13" s="17">
        <v>6.8266844953841499E-3</v>
      </c>
      <c r="D13" s="17">
        <v>1.11112391064158E-2</v>
      </c>
      <c r="E13" s="17">
        <v>3.01085977381199E-3</v>
      </c>
      <c r="F13" s="17"/>
      <c r="G13" s="17">
        <v>0</v>
      </c>
      <c r="H13" s="17">
        <v>0</v>
      </c>
      <c r="I13" s="17">
        <v>2.2687439074146901E-2</v>
      </c>
      <c r="J13" s="17">
        <v>1.7714061640708201E-2</v>
      </c>
      <c r="K13" s="17">
        <v>0</v>
      </c>
      <c r="L13" s="17">
        <v>0</v>
      </c>
      <c r="M13" s="17"/>
      <c r="N13" s="17">
        <v>0</v>
      </c>
      <c r="O13" s="17">
        <v>1.9368507955543499E-2</v>
      </c>
      <c r="P13" s="17">
        <v>8.9951427112965297E-3</v>
      </c>
      <c r="Q13" s="17">
        <v>0</v>
      </c>
      <c r="R13" s="17">
        <v>0</v>
      </c>
      <c r="S13" s="17"/>
      <c r="T13" s="17">
        <v>0</v>
      </c>
      <c r="U13" s="17">
        <v>0</v>
      </c>
      <c r="V13" s="17">
        <v>1.0876050171142199E-2</v>
      </c>
      <c r="W13" s="17">
        <v>1.35577237669298E-2</v>
      </c>
      <c r="X13" s="17"/>
      <c r="Y13" s="17">
        <v>0</v>
      </c>
      <c r="Z13" s="17">
        <v>1.26529385615596E-2</v>
      </c>
      <c r="AA13" s="17">
        <v>0</v>
      </c>
      <c r="AB13" s="17">
        <v>1.52352272401625E-2</v>
      </c>
      <c r="AC13" s="17">
        <v>0</v>
      </c>
      <c r="AD13" s="17">
        <v>0</v>
      </c>
      <c r="AE13" s="17"/>
      <c r="AF13" s="17">
        <v>2.7780415161486501E-3</v>
      </c>
      <c r="AG13" s="17">
        <v>1.23542178179847E-2</v>
      </c>
      <c r="AH13" s="17"/>
      <c r="AI13" s="17">
        <v>0</v>
      </c>
      <c r="AJ13" s="17">
        <v>1.36265363443607E-2</v>
      </c>
      <c r="AK13" s="17">
        <v>0</v>
      </c>
      <c r="AL13" s="17">
        <v>0</v>
      </c>
      <c r="AM13" s="17">
        <v>1.22237703556374E-2</v>
      </c>
      <c r="AN13" s="17">
        <v>0</v>
      </c>
      <c r="AO13" s="17">
        <v>0</v>
      </c>
      <c r="AP13" s="17"/>
      <c r="AQ13" s="17">
        <v>1.00169410343689E-2</v>
      </c>
      <c r="AR13" s="17">
        <v>0</v>
      </c>
      <c r="AS13" s="17"/>
      <c r="AT13" s="17">
        <v>0</v>
      </c>
      <c r="AU13" s="17">
        <v>1.1906010034129199E-2</v>
      </c>
      <c r="AV13" s="17">
        <v>5.0337849666802301E-3</v>
      </c>
      <c r="AW13" s="17"/>
      <c r="AX13" s="17">
        <v>0</v>
      </c>
      <c r="AY13" s="17">
        <v>9.5840932785889003E-3</v>
      </c>
      <c r="AZ13" s="17"/>
      <c r="BA13" s="17">
        <v>0</v>
      </c>
      <c r="BB13" s="17">
        <v>6.9146674665473296E-3</v>
      </c>
      <c r="BC13" s="17">
        <v>4.5636297406675998E-3</v>
      </c>
      <c r="BD13" s="17">
        <v>0</v>
      </c>
      <c r="BE13" s="17">
        <v>2.1658459549771601E-2</v>
      </c>
      <c r="BF13" s="17"/>
      <c r="BG13" s="17">
        <v>5.3434554218818502E-3</v>
      </c>
      <c r="BH13" s="17">
        <v>1.6986262273999801E-2</v>
      </c>
    </row>
    <row r="14" spans="2:60" x14ac:dyDescent="0.35">
      <c r="B14" s="32" t="s">
        <v>280</v>
      </c>
      <c r="C14" s="19">
        <v>4.5107884376196901E-2</v>
      </c>
      <c r="D14" s="19">
        <v>2.9736998205931699E-2</v>
      </c>
      <c r="E14" s="19">
        <v>5.9890630669129898E-2</v>
      </c>
      <c r="F14" s="19"/>
      <c r="G14" s="19">
        <v>7.9895468384572704E-2</v>
      </c>
      <c r="H14" s="19">
        <v>4.6114310149385503E-2</v>
      </c>
      <c r="I14" s="19">
        <v>4.4131580416313099E-2</v>
      </c>
      <c r="J14" s="19">
        <v>4.8150190454327002E-2</v>
      </c>
      <c r="K14" s="19">
        <v>2.8955688553808898E-2</v>
      </c>
      <c r="L14" s="19">
        <v>3.4291834041332701E-2</v>
      </c>
      <c r="M14" s="19"/>
      <c r="N14" s="19">
        <v>5.2712816232739199E-2</v>
      </c>
      <c r="O14" s="19">
        <v>1.06565438991068E-2</v>
      </c>
      <c r="P14" s="19">
        <v>3.5469542418532403E-2</v>
      </c>
      <c r="Q14" s="19">
        <v>7.1010779663363097E-2</v>
      </c>
      <c r="R14" s="19">
        <v>0</v>
      </c>
      <c r="S14" s="19"/>
      <c r="T14" s="19">
        <v>6.4689843177405101E-2</v>
      </c>
      <c r="U14" s="19">
        <v>2.0836010424120699E-2</v>
      </c>
      <c r="V14" s="19">
        <v>5.3855880724566402E-2</v>
      </c>
      <c r="W14" s="19">
        <v>3.8757415492347E-2</v>
      </c>
      <c r="X14" s="19"/>
      <c r="Y14" s="19">
        <v>6.3904568892798802E-2</v>
      </c>
      <c r="Z14" s="19">
        <v>4.8201293357473897E-2</v>
      </c>
      <c r="AA14" s="19">
        <v>0</v>
      </c>
      <c r="AB14" s="19">
        <v>1.6665586872319199E-2</v>
      </c>
      <c r="AC14" s="19">
        <v>0</v>
      </c>
      <c r="AD14" s="19">
        <v>1.8295276367485801E-2</v>
      </c>
      <c r="AE14" s="19"/>
      <c r="AF14" s="19">
        <v>3.8018356565929903E-2</v>
      </c>
      <c r="AG14" s="19">
        <v>4.5086716365467898E-2</v>
      </c>
      <c r="AH14" s="19"/>
      <c r="AI14" s="19">
        <v>0.102112802276329</v>
      </c>
      <c r="AJ14" s="19">
        <v>4.4047915998490103E-2</v>
      </c>
      <c r="AK14" s="19">
        <v>6.4571747246247202E-2</v>
      </c>
      <c r="AL14" s="19">
        <v>3.5690580779683602E-2</v>
      </c>
      <c r="AM14" s="19">
        <v>3.66542340861147E-2</v>
      </c>
      <c r="AN14" s="19">
        <v>2.1610877550531801E-2</v>
      </c>
      <c r="AO14" s="19">
        <v>0</v>
      </c>
      <c r="AP14" s="19"/>
      <c r="AQ14" s="19">
        <v>4.0794414864093097E-2</v>
      </c>
      <c r="AR14" s="19">
        <v>3.66227924006918E-2</v>
      </c>
      <c r="AS14" s="19"/>
      <c r="AT14" s="19">
        <v>1.0247709221757601E-2</v>
      </c>
      <c r="AU14" s="19">
        <v>5.1915874650945201E-2</v>
      </c>
      <c r="AV14" s="19">
        <v>1.6014066944761301E-2</v>
      </c>
      <c r="AW14" s="19"/>
      <c r="AX14" s="19">
        <v>5.0267731733881903E-2</v>
      </c>
      <c r="AY14" s="19">
        <v>4.3023738194591897E-2</v>
      </c>
      <c r="AZ14" s="19"/>
      <c r="BA14" s="19">
        <v>2.7629730201960499E-2</v>
      </c>
      <c r="BB14" s="19">
        <v>2.9826010986749401E-2</v>
      </c>
      <c r="BC14" s="19">
        <v>3.4757882677790099E-2</v>
      </c>
      <c r="BD14" s="19">
        <v>0</v>
      </c>
      <c r="BE14" s="19">
        <v>3.9628560306821103E-2</v>
      </c>
      <c r="BF14" s="19"/>
      <c r="BG14" s="19">
        <v>2.9326952595406301E-2</v>
      </c>
      <c r="BH14" s="19">
        <v>3.1079824369124098E-2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465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381</v>
      </c>
      <c r="D7" s="10">
        <v>172</v>
      </c>
      <c r="E7" s="10">
        <v>203</v>
      </c>
      <c r="F7" s="10"/>
      <c r="G7" s="10">
        <v>45</v>
      </c>
      <c r="H7" s="10">
        <v>62</v>
      </c>
      <c r="I7" s="10">
        <v>61</v>
      </c>
      <c r="J7" s="10">
        <v>72</v>
      </c>
      <c r="K7" s="10">
        <v>62</v>
      </c>
      <c r="L7" s="10">
        <v>79</v>
      </c>
      <c r="M7" s="10"/>
      <c r="N7" s="10">
        <v>73</v>
      </c>
      <c r="O7" s="10">
        <v>94</v>
      </c>
      <c r="P7" s="10">
        <v>102</v>
      </c>
      <c r="Q7" s="10">
        <v>61</v>
      </c>
      <c r="R7" s="10">
        <v>39</v>
      </c>
      <c r="S7" s="10"/>
      <c r="T7" s="10">
        <v>82</v>
      </c>
      <c r="U7" s="10">
        <v>84</v>
      </c>
      <c r="V7" s="10">
        <v>135</v>
      </c>
      <c r="W7" s="10">
        <v>80</v>
      </c>
      <c r="X7" s="10"/>
      <c r="Y7" s="10">
        <v>126</v>
      </c>
      <c r="Z7" s="10">
        <v>147</v>
      </c>
      <c r="AA7" s="10">
        <v>18</v>
      </c>
      <c r="AB7" s="10">
        <v>34</v>
      </c>
      <c r="AC7" s="10">
        <v>7</v>
      </c>
      <c r="AD7" s="10">
        <v>49</v>
      </c>
      <c r="AE7" s="10"/>
      <c r="AF7" s="10">
        <v>230</v>
      </c>
      <c r="AG7" s="10">
        <v>147</v>
      </c>
      <c r="AH7" s="10"/>
      <c r="AI7" s="10">
        <v>21</v>
      </c>
      <c r="AJ7" s="10">
        <v>96</v>
      </c>
      <c r="AK7" s="10">
        <v>82</v>
      </c>
      <c r="AL7" s="10">
        <v>41</v>
      </c>
      <c r="AM7" s="10">
        <v>91</v>
      </c>
      <c r="AN7" s="10">
        <v>40</v>
      </c>
      <c r="AO7" s="10">
        <v>10</v>
      </c>
      <c r="AP7" s="10"/>
      <c r="AQ7" s="10">
        <v>193</v>
      </c>
      <c r="AR7" s="10">
        <v>124</v>
      </c>
      <c r="AS7" s="10"/>
      <c r="AT7" s="10">
        <v>80</v>
      </c>
      <c r="AU7" s="10">
        <v>180</v>
      </c>
      <c r="AV7" s="10">
        <v>102</v>
      </c>
      <c r="AW7" s="10"/>
      <c r="AX7" s="10">
        <v>121</v>
      </c>
      <c r="AY7" s="10">
        <v>260</v>
      </c>
      <c r="AZ7" s="10"/>
      <c r="BA7" s="10">
        <v>34</v>
      </c>
      <c r="BB7" s="10">
        <v>128</v>
      </c>
      <c r="BC7" s="10">
        <v>133</v>
      </c>
      <c r="BD7" s="10">
        <v>14</v>
      </c>
      <c r="BE7" s="10">
        <v>41</v>
      </c>
      <c r="BF7" s="10"/>
      <c r="BG7" s="10">
        <v>162</v>
      </c>
      <c r="BH7" s="10">
        <v>55</v>
      </c>
    </row>
    <row r="8" spans="2:60" ht="30" customHeight="1" x14ac:dyDescent="0.35">
      <c r="B8" s="11" t="s">
        <v>19</v>
      </c>
      <c r="C8" s="11">
        <v>381</v>
      </c>
      <c r="D8" s="11">
        <v>170</v>
      </c>
      <c r="E8" s="11">
        <v>205</v>
      </c>
      <c r="F8" s="11"/>
      <c r="G8" s="11">
        <v>47</v>
      </c>
      <c r="H8" s="11">
        <v>65</v>
      </c>
      <c r="I8" s="11">
        <v>61</v>
      </c>
      <c r="J8" s="11">
        <v>69</v>
      </c>
      <c r="K8" s="11">
        <v>62</v>
      </c>
      <c r="L8" s="11">
        <v>76</v>
      </c>
      <c r="M8" s="11"/>
      <c r="N8" s="11">
        <v>74</v>
      </c>
      <c r="O8" s="11">
        <v>93</v>
      </c>
      <c r="P8" s="11">
        <v>97</v>
      </c>
      <c r="Q8" s="11">
        <v>67</v>
      </c>
      <c r="R8" s="11">
        <v>39</v>
      </c>
      <c r="S8" s="11"/>
      <c r="T8" s="11">
        <v>72</v>
      </c>
      <c r="U8" s="11">
        <v>84</v>
      </c>
      <c r="V8" s="11">
        <v>137</v>
      </c>
      <c r="W8" s="11">
        <v>89</v>
      </c>
      <c r="X8" s="11"/>
      <c r="Y8" s="11">
        <v>127</v>
      </c>
      <c r="Z8" s="11">
        <v>148</v>
      </c>
      <c r="AA8" s="11">
        <v>17</v>
      </c>
      <c r="AB8" s="11">
        <v>33</v>
      </c>
      <c r="AC8" s="11">
        <v>8</v>
      </c>
      <c r="AD8" s="11">
        <v>50</v>
      </c>
      <c r="AE8" s="11"/>
      <c r="AF8" s="11">
        <v>225</v>
      </c>
      <c r="AG8" s="11">
        <v>152</v>
      </c>
      <c r="AH8" s="11"/>
      <c r="AI8" s="11">
        <v>23</v>
      </c>
      <c r="AJ8" s="11">
        <v>100</v>
      </c>
      <c r="AK8" s="11">
        <v>79</v>
      </c>
      <c r="AL8" s="11">
        <v>42</v>
      </c>
      <c r="AM8" s="11">
        <v>90</v>
      </c>
      <c r="AN8" s="11">
        <v>39</v>
      </c>
      <c r="AO8" s="11">
        <v>9</v>
      </c>
      <c r="AP8" s="11"/>
      <c r="AQ8" s="11">
        <v>191</v>
      </c>
      <c r="AR8" s="11">
        <v>126</v>
      </c>
      <c r="AS8" s="11"/>
      <c r="AT8" s="11">
        <v>80</v>
      </c>
      <c r="AU8" s="11">
        <v>180</v>
      </c>
      <c r="AV8" s="11">
        <v>101</v>
      </c>
      <c r="AW8" s="11"/>
      <c r="AX8" s="11">
        <v>114</v>
      </c>
      <c r="AY8" s="11">
        <v>267</v>
      </c>
      <c r="AZ8" s="11"/>
      <c r="BA8" s="11">
        <v>32</v>
      </c>
      <c r="BB8" s="11">
        <v>130</v>
      </c>
      <c r="BC8" s="11">
        <v>133</v>
      </c>
      <c r="BD8" s="11">
        <v>13</v>
      </c>
      <c r="BE8" s="11">
        <v>40</v>
      </c>
      <c r="BF8" s="11"/>
      <c r="BG8" s="11">
        <v>162</v>
      </c>
      <c r="BH8" s="11">
        <v>53</v>
      </c>
    </row>
    <row r="9" spans="2:60" ht="29" x14ac:dyDescent="0.35">
      <c r="B9" s="18" t="s">
        <v>348</v>
      </c>
      <c r="C9" s="17">
        <v>4.9559042889602098E-2</v>
      </c>
      <c r="D9" s="17">
        <v>4.36274044085386E-2</v>
      </c>
      <c r="E9" s="17">
        <v>5.5837490618157903E-2</v>
      </c>
      <c r="F9" s="17"/>
      <c r="G9" s="17">
        <v>0.10042289089784701</v>
      </c>
      <c r="H9" s="17">
        <v>4.4381190833449297E-2</v>
      </c>
      <c r="I9" s="17">
        <v>5.0064324655820301E-2</v>
      </c>
      <c r="J9" s="17">
        <v>3.0140246332338E-2</v>
      </c>
      <c r="K9" s="17">
        <v>1.6074003778257601E-2</v>
      </c>
      <c r="L9" s="17">
        <v>6.7238501881251106E-2</v>
      </c>
      <c r="M9" s="17"/>
      <c r="N9" s="17">
        <v>0.105250148405623</v>
      </c>
      <c r="O9" s="17">
        <v>7.6169325545067501E-2</v>
      </c>
      <c r="P9" s="17">
        <v>1.6420080527782901E-2</v>
      </c>
      <c r="Q9" s="17">
        <v>1.11898107339086E-2</v>
      </c>
      <c r="R9" s="17">
        <v>4.35226931072464E-2</v>
      </c>
      <c r="S9" s="17"/>
      <c r="T9" s="17">
        <v>4.46645073212543E-2</v>
      </c>
      <c r="U9" s="17">
        <v>0</v>
      </c>
      <c r="V9" s="17">
        <v>6.08426814137073E-2</v>
      </c>
      <c r="W9" s="17">
        <v>8.3072360754728902E-2</v>
      </c>
      <c r="X9" s="17"/>
      <c r="Y9" s="17">
        <v>7.2277256786129798E-2</v>
      </c>
      <c r="Z9" s="17">
        <v>3.5117176501907897E-2</v>
      </c>
      <c r="AA9" s="17">
        <v>8.0642673713049298E-2</v>
      </c>
      <c r="AB9" s="17">
        <v>2.5340130285867801E-2</v>
      </c>
      <c r="AC9" s="17">
        <v>0</v>
      </c>
      <c r="AD9" s="17">
        <v>4.8389864499391699E-2</v>
      </c>
      <c r="AE9" s="17"/>
      <c r="AF9" s="17">
        <v>4.136707557489E-2</v>
      </c>
      <c r="AG9" s="17">
        <v>5.4184218114101797E-2</v>
      </c>
      <c r="AH9" s="17"/>
      <c r="AI9" s="17">
        <v>9.2006460458536998E-2</v>
      </c>
      <c r="AJ9" s="17">
        <v>0.111877748123322</v>
      </c>
      <c r="AK9" s="17">
        <v>1.0837520514989899E-2</v>
      </c>
      <c r="AL9" s="17">
        <v>0</v>
      </c>
      <c r="AM9" s="17">
        <v>5.3718227787555597E-2</v>
      </c>
      <c r="AN9" s="17">
        <v>0</v>
      </c>
      <c r="AO9" s="17">
        <v>0</v>
      </c>
      <c r="AP9" s="17"/>
      <c r="AQ9" s="17">
        <v>4.17898312492722E-2</v>
      </c>
      <c r="AR9" s="17">
        <v>3.3862782138452098E-2</v>
      </c>
      <c r="AS9" s="17"/>
      <c r="AT9" s="17">
        <v>2.9273291907693101E-2</v>
      </c>
      <c r="AU9" s="17">
        <v>3.8687084950485499E-2</v>
      </c>
      <c r="AV9" s="17">
        <v>4.8731811466196998E-2</v>
      </c>
      <c r="AW9" s="17"/>
      <c r="AX9" s="17">
        <v>2.1460862462115E-2</v>
      </c>
      <c r="AY9" s="17">
        <v>6.1581808309403997E-2</v>
      </c>
      <c r="AZ9" s="17"/>
      <c r="BA9" s="17">
        <v>4.7510442282306997E-2</v>
      </c>
      <c r="BB9" s="17">
        <v>7.3736134976211204E-2</v>
      </c>
      <c r="BC9" s="17">
        <v>2.3512825078071599E-2</v>
      </c>
      <c r="BD9" s="17">
        <v>0</v>
      </c>
      <c r="BE9" s="17">
        <v>6.0089837311022999E-2</v>
      </c>
      <c r="BF9" s="17"/>
      <c r="BG9" s="17">
        <v>6.8602250149163505E-2</v>
      </c>
      <c r="BH9" s="17">
        <v>4.5167232567412501E-2</v>
      </c>
    </row>
    <row r="10" spans="2:60" ht="43.5" x14ac:dyDescent="0.35">
      <c r="B10" s="18" t="s">
        <v>349</v>
      </c>
      <c r="C10" s="17">
        <v>4.8500600773940201E-2</v>
      </c>
      <c r="D10" s="17">
        <v>5.6244343805499898E-2</v>
      </c>
      <c r="E10" s="17">
        <v>4.3403859913550599E-2</v>
      </c>
      <c r="F10" s="17"/>
      <c r="G10" s="17">
        <v>3.7669465924465503E-2</v>
      </c>
      <c r="H10" s="17">
        <v>6.4856712932959998E-2</v>
      </c>
      <c r="I10" s="17">
        <v>5.4069245201817301E-2</v>
      </c>
      <c r="J10" s="17">
        <v>6.6064859484814206E-2</v>
      </c>
      <c r="K10" s="17">
        <v>4.6965093696748797E-2</v>
      </c>
      <c r="L10" s="17">
        <v>2.2006019011648E-2</v>
      </c>
      <c r="M10" s="17"/>
      <c r="N10" s="17">
        <v>8.0140098801693302E-2</v>
      </c>
      <c r="O10" s="17">
        <v>8.3303736283789794E-3</v>
      </c>
      <c r="P10" s="17">
        <v>7.1886323538306707E-2</v>
      </c>
      <c r="Q10" s="17">
        <v>0</v>
      </c>
      <c r="R10" s="17">
        <v>9.4410637064849104E-2</v>
      </c>
      <c r="S10" s="17"/>
      <c r="T10" s="17">
        <v>4.8486470977591699E-2</v>
      </c>
      <c r="U10" s="17">
        <v>0</v>
      </c>
      <c r="V10" s="17">
        <v>6.9903522570980398E-2</v>
      </c>
      <c r="W10" s="17">
        <v>6.1432325098464198E-2</v>
      </c>
      <c r="X10" s="17"/>
      <c r="Y10" s="17">
        <v>5.6802332398084403E-2</v>
      </c>
      <c r="Z10" s="17">
        <v>4.0625187656131198E-2</v>
      </c>
      <c r="AA10" s="17">
        <v>5.6642657379605901E-2</v>
      </c>
      <c r="AB10" s="17">
        <v>5.61341985218042E-2</v>
      </c>
      <c r="AC10" s="17">
        <v>0</v>
      </c>
      <c r="AD10" s="17">
        <v>5.11291409602284E-2</v>
      </c>
      <c r="AE10" s="17"/>
      <c r="AF10" s="17">
        <v>4.6129263873615697E-2</v>
      </c>
      <c r="AG10" s="17">
        <v>5.3416446499635201E-2</v>
      </c>
      <c r="AH10" s="17"/>
      <c r="AI10" s="17">
        <v>0</v>
      </c>
      <c r="AJ10" s="17">
        <v>3.03990680853202E-2</v>
      </c>
      <c r="AK10" s="17">
        <v>5.0707136425266502E-2</v>
      </c>
      <c r="AL10" s="17">
        <v>4.7672766384521399E-2</v>
      </c>
      <c r="AM10" s="17">
        <v>5.1758107701782297E-2</v>
      </c>
      <c r="AN10" s="17">
        <v>0.123035469064724</v>
      </c>
      <c r="AO10" s="17">
        <v>0</v>
      </c>
      <c r="AP10" s="17"/>
      <c r="AQ10" s="17">
        <v>4.9061543511106899E-2</v>
      </c>
      <c r="AR10" s="17">
        <v>5.7731785178413798E-2</v>
      </c>
      <c r="AS10" s="17"/>
      <c r="AT10" s="17">
        <v>4.7035681419829903E-2</v>
      </c>
      <c r="AU10" s="17">
        <v>3.3415869211262703E-2</v>
      </c>
      <c r="AV10" s="17">
        <v>8.6817693102370794E-2</v>
      </c>
      <c r="AW10" s="17"/>
      <c r="AX10" s="17">
        <v>7.2899614646635804E-3</v>
      </c>
      <c r="AY10" s="17">
        <v>6.6133979223272396E-2</v>
      </c>
      <c r="AZ10" s="17"/>
      <c r="BA10" s="17">
        <v>0.14619407104610899</v>
      </c>
      <c r="BB10" s="17">
        <v>6.0625326005125699E-2</v>
      </c>
      <c r="BC10" s="17">
        <v>2.8936598532624699E-2</v>
      </c>
      <c r="BD10" s="17">
        <v>0</v>
      </c>
      <c r="BE10" s="17">
        <v>3.3221939033742397E-2</v>
      </c>
      <c r="BF10" s="17"/>
      <c r="BG10" s="17">
        <v>7.7376078290785202E-2</v>
      </c>
      <c r="BH10" s="17">
        <v>2.49716609966954E-2</v>
      </c>
    </row>
    <row r="11" spans="2:60" ht="29" x14ac:dyDescent="0.35">
      <c r="B11" s="18" t="s">
        <v>350</v>
      </c>
      <c r="C11" s="17">
        <v>0.15570689894195</v>
      </c>
      <c r="D11" s="17">
        <v>0.17176757854296401</v>
      </c>
      <c r="E11" s="17">
        <v>0.14375866289379999</v>
      </c>
      <c r="F11" s="17"/>
      <c r="G11" s="17">
        <v>0.16612292350426</v>
      </c>
      <c r="H11" s="17">
        <v>0.170978597954342</v>
      </c>
      <c r="I11" s="17">
        <v>0.15934641156016399</v>
      </c>
      <c r="J11" s="17">
        <v>0.19624504655414601</v>
      </c>
      <c r="K11" s="17">
        <v>0.102655708597993</v>
      </c>
      <c r="L11" s="17">
        <v>0.13976364882974099</v>
      </c>
      <c r="M11" s="17"/>
      <c r="N11" s="17">
        <v>0.17488527239000801</v>
      </c>
      <c r="O11" s="17">
        <v>0.170348209589996</v>
      </c>
      <c r="P11" s="17">
        <v>0.11924121638082</v>
      </c>
      <c r="Q11" s="17">
        <v>0.17649682099577699</v>
      </c>
      <c r="R11" s="17">
        <v>0.13553276559357799</v>
      </c>
      <c r="S11" s="17"/>
      <c r="T11" s="17">
        <v>0.194683661038835</v>
      </c>
      <c r="U11" s="17">
        <v>0.20072729067437101</v>
      </c>
      <c r="V11" s="17">
        <v>0.12918636005617201</v>
      </c>
      <c r="W11" s="17">
        <v>0.122167983864909</v>
      </c>
      <c r="X11" s="17"/>
      <c r="Y11" s="17">
        <v>0.146987997493739</v>
      </c>
      <c r="Z11" s="17">
        <v>0.17325482022261901</v>
      </c>
      <c r="AA11" s="17">
        <v>0.19436087456270501</v>
      </c>
      <c r="AB11" s="17">
        <v>0.14409615912087501</v>
      </c>
      <c r="AC11" s="17">
        <v>0.150769854944625</v>
      </c>
      <c r="AD11" s="17">
        <v>0.12119769545994501</v>
      </c>
      <c r="AE11" s="17"/>
      <c r="AF11" s="17">
        <v>0.15828007886948101</v>
      </c>
      <c r="AG11" s="17">
        <v>0.156403276360053</v>
      </c>
      <c r="AH11" s="17"/>
      <c r="AI11" s="17">
        <v>0.13322719149895501</v>
      </c>
      <c r="AJ11" s="17">
        <v>0.18205842307391701</v>
      </c>
      <c r="AK11" s="17">
        <v>0.14053968774815501</v>
      </c>
      <c r="AL11" s="17">
        <v>0.18193634387813401</v>
      </c>
      <c r="AM11" s="17">
        <v>0.14428646706328299</v>
      </c>
      <c r="AN11" s="17">
        <v>0.16820243827352799</v>
      </c>
      <c r="AO11" s="17">
        <v>0</v>
      </c>
      <c r="AP11" s="17"/>
      <c r="AQ11" s="17">
        <v>0.12615078420998099</v>
      </c>
      <c r="AR11" s="17">
        <v>0.17861436871052799</v>
      </c>
      <c r="AS11" s="17"/>
      <c r="AT11" s="17">
        <v>9.3656202267352495E-2</v>
      </c>
      <c r="AU11" s="17">
        <v>0.16183568512948701</v>
      </c>
      <c r="AV11" s="17">
        <v>0.19189846683511</v>
      </c>
      <c r="AW11" s="17"/>
      <c r="AX11" s="17">
        <v>0.18997343265522801</v>
      </c>
      <c r="AY11" s="17">
        <v>0.14104479305763201</v>
      </c>
      <c r="AZ11" s="17"/>
      <c r="BA11" s="17">
        <v>0.123260821466048</v>
      </c>
      <c r="BB11" s="17">
        <v>8.7901490942935104E-2</v>
      </c>
      <c r="BC11" s="17">
        <v>0.18735345143322399</v>
      </c>
      <c r="BD11" s="17">
        <v>0.106045485538139</v>
      </c>
      <c r="BE11" s="17">
        <v>0.30355594169126698</v>
      </c>
      <c r="BF11" s="17"/>
      <c r="BG11" s="17">
        <v>9.4823356938465997E-2</v>
      </c>
      <c r="BH11" s="17">
        <v>0.254506541629691</v>
      </c>
    </row>
    <row r="12" spans="2:60" ht="29" x14ac:dyDescent="0.35">
      <c r="B12" s="18" t="s">
        <v>351</v>
      </c>
      <c r="C12" s="17">
        <v>0.38676908762877399</v>
      </c>
      <c r="D12" s="17">
        <v>0.33225225830903798</v>
      </c>
      <c r="E12" s="17">
        <v>0.41809524348389498</v>
      </c>
      <c r="F12" s="17"/>
      <c r="G12" s="17">
        <v>0.33125800967269098</v>
      </c>
      <c r="H12" s="17">
        <v>0.45497400031138402</v>
      </c>
      <c r="I12" s="17">
        <v>0.27632715226493698</v>
      </c>
      <c r="J12" s="17">
        <v>0.39263250792460902</v>
      </c>
      <c r="K12" s="17">
        <v>0.39874805553493498</v>
      </c>
      <c r="L12" s="17">
        <v>0.43557586595202502</v>
      </c>
      <c r="M12" s="17"/>
      <c r="N12" s="17">
        <v>0.39835615454679302</v>
      </c>
      <c r="O12" s="17">
        <v>0.35923639676320801</v>
      </c>
      <c r="P12" s="17">
        <v>0.42934509484236999</v>
      </c>
      <c r="Q12" s="17">
        <v>0.44287443018656703</v>
      </c>
      <c r="R12" s="17">
        <v>0.28305650609765798</v>
      </c>
      <c r="S12" s="17"/>
      <c r="T12" s="17">
        <v>0.314484917012813</v>
      </c>
      <c r="U12" s="17">
        <v>0.43340123201700298</v>
      </c>
      <c r="V12" s="17">
        <v>0.396669577273911</v>
      </c>
      <c r="W12" s="17">
        <v>0.38634382101932202</v>
      </c>
      <c r="X12" s="17"/>
      <c r="Y12" s="17">
        <v>0.35682058298369701</v>
      </c>
      <c r="Z12" s="17">
        <v>0.419967506380931</v>
      </c>
      <c r="AA12" s="17">
        <v>0.51128192641302606</v>
      </c>
      <c r="AB12" s="17">
        <v>0.31265920060325803</v>
      </c>
      <c r="AC12" s="17">
        <v>0.31625293318269798</v>
      </c>
      <c r="AD12" s="17">
        <v>0.38324598309619501</v>
      </c>
      <c r="AE12" s="17"/>
      <c r="AF12" s="17">
        <v>0.42146456140537902</v>
      </c>
      <c r="AG12" s="17">
        <v>0.34107039804188899</v>
      </c>
      <c r="AH12" s="17"/>
      <c r="AI12" s="17">
        <v>0.111559774138403</v>
      </c>
      <c r="AJ12" s="17">
        <v>0.37540606684212902</v>
      </c>
      <c r="AK12" s="17">
        <v>0.53289106185163704</v>
      </c>
      <c r="AL12" s="17">
        <v>0.216074008903655</v>
      </c>
      <c r="AM12" s="17">
        <v>0.45130808539475098</v>
      </c>
      <c r="AN12" s="17">
        <v>0.28804687787688399</v>
      </c>
      <c r="AO12" s="17">
        <v>0.496395377779078</v>
      </c>
      <c r="AP12" s="17"/>
      <c r="AQ12" s="17">
        <v>0.384611038464309</v>
      </c>
      <c r="AR12" s="17">
        <v>0.433060661745574</v>
      </c>
      <c r="AS12" s="17"/>
      <c r="AT12" s="17">
        <v>0.41140101281297697</v>
      </c>
      <c r="AU12" s="17">
        <v>0.41121828141032601</v>
      </c>
      <c r="AV12" s="17">
        <v>0.38100775956912297</v>
      </c>
      <c r="AW12" s="17"/>
      <c r="AX12" s="17">
        <v>0.413054890718421</v>
      </c>
      <c r="AY12" s="17">
        <v>0.37552180970508398</v>
      </c>
      <c r="AZ12" s="17"/>
      <c r="BA12" s="17">
        <v>0.339549554200203</v>
      </c>
      <c r="BB12" s="17">
        <v>0.45093411964889202</v>
      </c>
      <c r="BC12" s="17">
        <v>0.41912599798438999</v>
      </c>
      <c r="BD12" s="17">
        <v>0.552981894282909</v>
      </c>
      <c r="BE12" s="17">
        <v>0.21121290389755101</v>
      </c>
      <c r="BF12" s="17"/>
      <c r="BG12" s="17">
        <v>0.42912971824761897</v>
      </c>
      <c r="BH12" s="17">
        <v>0.29608721518492598</v>
      </c>
    </row>
    <row r="13" spans="2:60" ht="29" x14ac:dyDescent="0.35">
      <c r="B13" s="18" t="s">
        <v>352</v>
      </c>
      <c r="C13" s="17">
        <v>0.26081136179909498</v>
      </c>
      <c r="D13" s="17">
        <v>0.314594039607549</v>
      </c>
      <c r="E13" s="17">
        <v>0.22333071218504499</v>
      </c>
      <c r="F13" s="17"/>
      <c r="G13" s="17">
        <v>0.206319277005341</v>
      </c>
      <c r="H13" s="17">
        <v>0.20365365135092101</v>
      </c>
      <c r="I13" s="17">
        <v>0.32059443371693502</v>
      </c>
      <c r="J13" s="17">
        <v>0.23523297247856401</v>
      </c>
      <c r="K13" s="17">
        <v>0.32501507456779299</v>
      </c>
      <c r="L13" s="17">
        <v>0.266500206563554</v>
      </c>
      <c r="M13" s="17"/>
      <c r="N13" s="17">
        <v>0.16232241448336901</v>
      </c>
      <c r="O13" s="17">
        <v>0.24373994035222299</v>
      </c>
      <c r="P13" s="17">
        <v>0.26044613847471099</v>
      </c>
      <c r="Q13" s="17">
        <v>0.29417132239174498</v>
      </c>
      <c r="R13" s="17">
        <v>0.42102250070182401</v>
      </c>
      <c r="S13" s="17"/>
      <c r="T13" s="17">
        <v>0.32993371558264201</v>
      </c>
      <c r="U13" s="17">
        <v>0.30229689175890301</v>
      </c>
      <c r="V13" s="17">
        <v>0.189313827445202</v>
      </c>
      <c r="W13" s="17">
        <v>0.27534959232652001</v>
      </c>
      <c r="X13" s="17"/>
      <c r="Y13" s="17">
        <v>0.26250898952124002</v>
      </c>
      <c r="Z13" s="17">
        <v>0.26953172558529498</v>
      </c>
      <c r="AA13" s="17">
        <v>5.67803509283678E-2</v>
      </c>
      <c r="AB13" s="17">
        <v>0.28677151556124297</v>
      </c>
      <c r="AC13" s="17">
        <v>0.53297721187267699</v>
      </c>
      <c r="AD13" s="17">
        <v>0.23631282030141301</v>
      </c>
      <c r="AE13" s="17"/>
      <c r="AF13" s="17">
        <v>0.246309193919757</v>
      </c>
      <c r="AG13" s="17">
        <v>0.28223826489920401</v>
      </c>
      <c r="AH13" s="17"/>
      <c r="AI13" s="17">
        <v>8.2031256547654599E-2</v>
      </c>
      <c r="AJ13" s="17">
        <v>0.23573619772584101</v>
      </c>
      <c r="AK13" s="17">
        <v>0.19930430820620501</v>
      </c>
      <c r="AL13" s="17">
        <v>0.40041932549797499</v>
      </c>
      <c r="AM13" s="17">
        <v>0.25652594395364497</v>
      </c>
      <c r="AN13" s="17">
        <v>0.35422778621412099</v>
      </c>
      <c r="AO13" s="17">
        <v>0.50360462222092195</v>
      </c>
      <c r="AP13" s="17"/>
      <c r="AQ13" s="17">
        <v>0.32189755958180799</v>
      </c>
      <c r="AR13" s="17">
        <v>0.22647208548845299</v>
      </c>
      <c r="AS13" s="17"/>
      <c r="AT13" s="17">
        <v>0.37770675250378699</v>
      </c>
      <c r="AU13" s="17">
        <v>0.24144691927988701</v>
      </c>
      <c r="AV13" s="17">
        <v>0.234437517852981</v>
      </c>
      <c r="AW13" s="17"/>
      <c r="AX13" s="17">
        <v>0.27870176190500601</v>
      </c>
      <c r="AY13" s="17">
        <v>0.253156343557082</v>
      </c>
      <c r="AZ13" s="17"/>
      <c r="BA13" s="17">
        <v>0.27657632801496201</v>
      </c>
      <c r="BB13" s="17">
        <v>0.28567542624001402</v>
      </c>
      <c r="BC13" s="17">
        <v>0.26473093153703398</v>
      </c>
      <c r="BD13" s="17">
        <v>0.34097262017895202</v>
      </c>
      <c r="BE13" s="17">
        <v>0.30462640407116398</v>
      </c>
      <c r="BF13" s="17"/>
      <c r="BG13" s="17">
        <v>0.28389420646966701</v>
      </c>
      <c r="BH13" s="17">
        <v>0.31365255959385302</v>
      </c>
    </row>
    <row r="14" spans="2:60" x14ac:dyDescent="0.35">
      <c r="B14" s="32" t="s">
        <v>280</v>
      </c>
      <c r="C14" s="19">
        <v>9.8653007966639297E-2</v>
      </c>
      <c r="D14" s="19">
        <v>8.1514375326410302E-2</v>
      </c>
      <c r="E14" s="19">
        <v>0.115574030905552</v>
      </c>
      <c r="F14" s="19"/>
      <c r="G14" s="19">
        <v>0.158207432995396</v>
      </c>
      <c r="H14" s="19">
        <v>6.1155846616943399E-2</v>
      </c>
      <c r="I14" s="19">
        <v>0.13959843260032601</v>
      </c>
      <c r="J14" s="19">
        <v>7.9684367225528602E-2</v>
      </c>
      <c r="K14" s="19">
        <v>0.11054206382427099</v>
      </c>
      <c r="L14" s="19">
        <v>6.8915757761780896E-2</v>
      </c>
      <c r="M14" s="19"/>
      <c r="N14" s="19">
        <v>7.9045911372513503E-2</v>
      </c>
      <c r="O14" s="19">
        <v>0.14217575412112601</v>
      </c>
      <c r="P14" s="19">
        <v>0.102661146236009</v>
      </c>
      <c r="Q14" s="19">
        <v>7.52676156920013E-2</v>
      </c>
      <c r="R14" s="19">
        <v>2.2454897434844901E-2</v>
      </c>
      <c r="S14" s="19"/>
      <c r="T14" s="19">
        <v>6.7746728066863202E-2</v>
      </c>
      <c r="U14" s="19">
        <v>6.3574585549722895E-2</v>
      </c>
      <c r="V14" s="19">
        <v>0.15408403124002701</v>
      </c>
      <c r="W14" s="19">
        <v>7.1633916936056002E-2</v>
      </c>
      <c r="X14" s="19"/>
      <c r="Y14" s="19">
        <v>0.10460284081710999</v>
      </c>
      <c r="Z14" s="19">
        <v>6.1503583653115701E-2</v>
      </c>
      <c r="AA14" s="19">
        <v>0.100291517003245</v>
      </c>
      <c r="AB14" s="19">
        <v>0.174998795906952</v>
      </c>
      <c r="AC14" s="19">
        <v>0</v>
      </c>
      <c r="AD14" s="19">
        <v>0.15972449568282601</v>
      </c>
      <c r="AE14" s="19"/>
      <c r="AF14" s="19">
        <v>8.6449826356876605E-2</v>
      </c>
      <c r="AG14" s="19">
        <v>0.11268739608511701</v>
      </c>
      <c r="AH14" s="19"/>
      <c r="AI14" s="19">
        <v>0.58117531735645001</v>
      </c>
      <c r="AJ14" s="19">
        <v>6.4522496149471698E-2</v>
      </c>
      <c r="AK14" s="19">
        <v>6.5720285253747304E-2</v>
      </c>
      <c r="AL14" s="19">
        <v>0.153897555335716</v>
      </c>
      <c r="AM14" s="19">
        <v>4.2403168098982598E-2</v>
      </c>
      <c r="AN14" s="19">
        <v>6.6487428570742899E-2</v>
      </c>
      <c r="AO14" s="19">
        <v>0</v>
      </c>
      <c r="AP14" s="19"/>
      <c r="AQ14" s="19">
        <v>7.6489242983521596E-2</v>
      </c>
      <c r="AR14" s="19">
        <v>7.02583167385782E-2</v>
      </c>
      <c r="AS14" s="19"/>
      <c r="AT14" s="19">
        <v>4.09270590883598E-2</v>
      </c>
      <c r="AU14" s="19">
        <v>0.113396160018551</v>
      </c>
      <c r="AV14" s="19">
        <v>5.7106751174218102E-2</v>
      </c>
      <c r="AW14" s="19"/>
      <c r="AX14" s="19">
        <v>8.9519090794566006E-2</v>
      </c>
      <c r="AY14" s="19">
        <v>0.102561266147525</v>
      </c>
      <c r="AZ14" s="19"/>
      <c r="BA14" s="19">
        <v>6.6908782990369994E-2</v>
      </c>
      <c r="BB14" s="19">
        <v>4.1127502186822602E-2</v>
      </c>
      <c r="BC14" s="19">
        <v>7.6340195434656394E-2</v>
      </c>
      <c r="BD14" s="19">
        <v>0</v>
      </c>
      <c r="BE14" s="19">
        <v>8.7292973995253098E-2</v>
      </c>
      <c r="BF14" s="19"/>
      <c r="BG14" s="19">
        <v>4.61743899042995E-2</v>
      </c>
      <c r="BH14" s="19">
        <v>6.5614790027421405E-2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466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406</v>
      </c>
      <c r="D7" s="10">
        <v>167</v>
      </c>
      <c r="E7" s="10">
        <v>234</v>
      </c>
      <c r="F7" s="10"/>
      <c r="G7" s="10">
        <v>44</v>
      </c>
      <c r="H7" s="10">
        <v>59</v>
      </c>
      <c r="I7" s="10">
        <v>71</v>
      </c>
      <c r="J7" s="10">
        <v>62</v>
      </c>
      <c r="K7" s="10">
        <v>74</v>
      </c>
      <c r="L7" s="10">
        <v>96</v>
      </c>
      <c r="M7" s="10"/>
      <c r="N7" s="10">
        <v>97</v>
      </c>
      <c r="O7" s="10">
        <v>75</v>
      </c>
      <c r="P7" s="10">
        <v>112</v>
      </c>
      <c r="Q7" s="10">
        <v>65</v>
      </c>
      <c r="R7" s="10">
        <v>48</v>
      </c>
      <c r="S7" s="10"/>
      <c r="T7" s="10">
        <v>82</v>
      </c>
      <c r="U7" s="10">
        <v>93</v>
      </c>
      <c r="V7" s="10">
        <v>149</v>
      </c>
      <c r="W7" s="10">
        <v>82</v>
      </c>
      <c r="X7" s="10"/>
      <c r="Y7" s="10">
        <v>126</v>
      </c>
      <c r="Z7" s="10">
        <v>169</v>
      </c>
      <c r="AA7" s="10">
        <v>22</v>
      </c>
      <c r="AB7" s="10">
        <v>40</v>
      </c>
      <c r="AC7" s="10">
        <v>5</v>
      </c>
      <c r="AD7" s="10">
        <v>44</v>
      </c>
      <c r="AE7" s="10"/>
      <c r="AF7" s="10">
        <v>263</v>
      </c>
      <c r="AG7" s="10">
        <v>140</v>
      </c>
      <c r="AH7" s="10"/>
      <c r="AI7" s="10">
        <v>18</v>
      </c>
      <c r="AJ7" s="10">
        <v>100</v>
      </c>
      <c r="AK7" s="10">
        <v>77</v>
      </c>
      <c r="AL7" s="10">
        <v>46</v>
      </c>
      <c r="AM7" s="10">
        <v>113</v>
      </c>
      <c r="AN7" s="10">
        <v>37</v>
      </c>
      <c r="AO7" s="10">
        <v>15</v>
      </c>
      <c r="AP7" s="10"/>
      <c r="AQ7" s="10">
        <v>197</v>
      </c>
      <c r="AR7" s="10">
        <v>141</v>
      </c>
      <c r="AS7" s="10"/>
      <c r="AT7" s="10">
        <v>77</v>
      </c>
      <c r="AU7" s="10">
        <v>190</v>
      </c>
      <c r="AV7" s="10">
        <v>119</v>
      </c>
      <c r="AW7" s="10"/>
      <c r="AX7" s="10">
        <v>124</v>
      </c>
      <c r="AY7" s="10">
        <v>282</v>
      </c>
      <c r="AZ7" s="10"/>
      <c r="BA7" s="10">
        <v>29</v>
      </c>
      <c r="BB7" s="10">
        <v>138</v>
      </c>
      <c r="BC7" s="10">
        <v>141</v>
      </c>
      <c r="BD7" s="10">
        <v>20</v>
      </c>
      <c r="BE7" s="10">
        <v>51</v>
      </c>
      <c r="BF7" s="10"/>
      <c r="BG7" s="10">
        <v>167</v>
      </c>
      <c r="BH7" s="10">
        <v>71</v>
      </c>
    </row>
    <row r="8" spans="2:60" ht="30" customHeight="1" x14ac:dyDescent="0.35">
      <c r="B8" s="11" t="s">
        <v>19</v>
      </c>
      <c r="C8" s="11">
        <v>412</v>
      </c>
      <c r="D8" s="11">
        <v>173</v>
      </c>
      <c r="E8" s="11">
        <v>234</v>
      </c>
      <c r="F8" s="11"/>
      <c r="G8" s="11">
        <v>49</v>
      </c>
      <c r="H8" s="11">
        <v>64</v>
      </c>
      <c r="I8" s="11">
        <v>74</v>
      </c>
      <c r="J8" s="11">
        <v>60</v>
      </c>
      <c r="K8" s="11">
        <v>72</v>
      </c>
      <c r="L8" s="11">
        <v>93</v>
      </c>
      <c r="M8" s="11"/>
      <c r="N8" s="11">
        <v>97</v>
      </c>
      <c r="O8" s="11">
        <v>79</v>
      </c>
      <c r="P8" s="11">
        <v>111</v>
      </c>
      <c r="Q8" s="11">
        <v>71</v>
      </c>
      <c r="R8" s="11">
        <v>47</v>
      </c>
      <c r="S8" s="11"/>
      <c r="T8" s="11">
        <v>73</v>
      </c>
      <c r="U8" s="11">
        <v>92</v>
      </c>
      <c r="V8" s="11">
        <v>151</v>
      </c>
      <c r="W8" s="11">
        <v>96</v>
      </c>
      <c r="X8" s="11"/>
      <c r="Y8" s="11">
        <v>126</v>
      </c>
      <c r="Z8" s="11">
        <v>175</v>
      </c>
      <c r="AA8" s="11">
        <v>20</v>
      </c>
      <c r="AB8" s="11">
        <v>42</v>
      </c>
      <c r="AC8" s="11">
        <v>6</v>
      </c>
      <c r="AD8" s="11">
        <v>42</v>
      </c>
      <c r="AE8" s="11"/>
      <c r="AF8" s="11">
        <v>266</v>
      </c>
      <c r="AG8" s="11">
        <v>143</v>
      </c>
      <c r="AH8" s="11"/>
      <c r="AI8" s="11">
        <v>21</v>
      </c>
      <c r="AJ8" s="11">
        <v>103</v>
      </c>
      <c r="AK8" s="11">
        <v>74</v>
      </c>
      <c r="AL8" s="11">
        <v>46</v>
      </c>
      <c r="AM8" s="11">
        <v>118</v>
      </c>
      <c r="AN8" s="11">
        <v>35</v>
      </c>
      <c r="AO8" s="11">
        <v>14</v>
      </c>
      <c r="AP8" s="11"/>
      <c r="AQ8" s="11">
        <v>192</v>
      </c>
      <c r="AR8" s="11">
        <v>149</v>
      </c>
      <c r="AS8" s="11"/>
      <c r="AT8" s="11">
        <v>76</v>
      </c>
      <c r="AU8" s="11">
        <v>192</v>
      </c>
      <c r="AV8" s="11">
        <v>122</v>
      </c>
      <c r="AW8" s="11"/>
      <c r="AX8" s="11">
        <v>115</v>
      </c>
      <c r="AY8" s="11">
        <v>297</v>
      </c>
      <c r="AZ8" s="11"/>
      <c r="BA8" s="11">
        <v>30</v>
      </c>
      <c r="BB8" s="11">
        <v>137</v>
      </c>
      <c r="BC8" s="11">
        <v>142</v>
      </c>
      <c r="BD8" s="11">
        <v>20</v>
      </c>
      <c r="BE8" s="11">
        <v>53</v>
      </c>
      <c r="BF8" s="11"/>
      <c r="BG8" s="11">
        <v>167</v>
      </c>
      <c r="BH8" s="11">
        <v>72</v>
      </c>
    </row>
    <row r="9" spans="2:60" ht="29" x14ac:dyDescent="0.35">
      <c r="B9" s="18" t="s">
        <v>348</v>
      </c>
      <c r="C9" s="17">
        <v>9.1428228992254307E-2</v>
      </c>
      <c r="D9" s="17">
        <v>0.12801166225539401</v>
      </c>
      <c r="E9" s="17">
        <v>6.6546277048352698E-2</v>
      </c>
      <c r="F9" s="17"/>
      <c r="G9" s="17">
        <v>3.4250306245504999E-2</v>
      </c>
      <c r="H9" s="17">
        <v>0.102669103804911</v>
      </c>
      <c r="I9" s="17">
        <v>3.4621923917395998E-2</v>
      </c>
      <c r="J9" s="17">
        <v>0.14314227836123</v>
      </c>
      <c r="K9" s="17">
        <v>6.2551122202738202E-2</v>
      </c>
      <c r="L9" s="17">
        <v>0.14821052243913499</v>
      </c>
      <c r="M9" s="17"/>
      <c r="N9" s="17">
        <v>7.1583043939251495E-2</v>
      </c>
      <c r="O9" s="17">
        <v>9.5837464863072694E-2</v>
      </c>
      <c r="P9" s="17">
        <v>9.7119283096188905E-2</v>
      </c>
      <c r="Q9" s="17">
        <v>0.102929908924101</v>
      </c>
      <c r="R9" s="17">
        <v>9.2218317276261993E-2</v>
      </c>
      <c r="S9" s="17"/>
      <c r="T9" s="17">
        <v>6.1808488720369002E-2</v>
      </c>
      <c r="U9" s="17">
        <v>0.12246711175347599</v>
      </c>
      <c r="V9" s="17">
        <v>8.0006367456927199E-2</v>
      </c>
      <c r="W9" s="17">
        <v>0.102348928008169</v>
      </c>
      <c r="X9" s="17"/>
      <c r="Y9" s="17">
        <v>0.10048151734715</v>
      </c>
      <c r="Z9" s="17">
        <v>5.5654267888301599E-2</v>
      </c>
      <c r="AA9" s="17">
        <v>0.128499539715655</v>
      </c>
      <c r="AB9" s="17">
        <v>0.11599442359971</v>
      </c>
      <c r="AC9" s="17">
        <v>0</v>
      </c>
      <c r="AD9" s="17">
        <v>0.18554826383509901</v>
      </c>
      <c r="AE9" s="17"/>
      <c r="AF9" s="17">
        <v>8.7101839765024905E-2</v>
      </c>
      <c r="AG9" s="17">
        <v>0.10155474728022899</v>
      </c>
      <c r="AH9" s="17"/>
      <c r="AI9" s="17">
        <v>0.100064363208338</v>
      </c>
      <c r="AJ9" s="17">
        <v>0.100418178607885</v>
      </c>
      <c r="AK9" s="17">
        <v>0.102513343423561</v>
      </c>
      <c r="AL9" s="17">
        <v>6.2069506085865797E-2</v>
      </c>
      <c r="AM9" s="17">
        <v>0.116952630213032</v>
      </c>
      <c r="AN9" s="17">
        <v>0</v>
      </c>
      <c r="AO9" s="17">
        <v>6.3085363118104004E-2</v>
      </c>
      <c r="AP9" s="17"/>
      <c r="AQ9" s="17">
        <v>8.5788801914505899E-2</v>
      </c>
      <c r="AR9" s="17">
        <v>0.11416555217928</v>
      </c>
      <c r="AS9" s="17"/>
      <c r="AT9" s="17">
        <v>4.5120156735407202E-2</v>
      </c>
      <c r="AU9" s="17">
        <v>7.8371625271528494E-2</v>
      </c>
      <c r="AV9" s="17">
        <v>0.13490218294540399</v>
      </c>
      <c r="AW9" s="17"/>
      <c r="AX9" s="17">
        <v>9.3503541563426898E-2</v>
      </c>
      <c r="AY9" s="17">
        <v>9.0621867728139502E-2</v>
      </c>
      <c r="AZ9" s="17"/>
      <c r="BA9" s="17">
        <v>0.13833839889118599</v>
      </c>
      <c r="BB9" s="17">
        <v>9.3147398168460294E-2</v>
      </c>
      <c r="BC9" s="17">
        <v>5.24729640525761E-2</v>
      </c>
      <c r="BD9" s="17">
        <v>0</v>
      </c>
      <c r="BE9" s="17">
        <v>0.23684494133383699</v>
      </c>
      <c r="BF9" s="17"/>
      <c r="BG9" s="17">
        <v>0.10120781638171999</v>
      </c>
      <c r="BH9" s="17">
        <v>0.17215547594859301</v>
      </c>
    </row>
    <row r="10" spans="2:60" ht="43.5" x14ac:dyDescent="0.35">
      <c r="B10" s="18" t="s">
        <v>349</v>
      </c>
      <c r="C10" s="17">
        <v>6.9512196455553496E-2</v>
      </c>
      <c r="D10" s="17">
        <v>0.10758194806666301</v>
      </c>
      <c r="E10" s="17">
        <v>4.3040820890528499E-2</v>
      </c>
      <c r="F10" s="17"/>
      <c r="G10" s="17">
        <v>0.14640437057357999</v>
      </c>
      <c r="H10" s="17">
        <v>7.8673650493334704E-2</v>
      </c>
      <c r="I10" s="17">
        <v>6.6961334829682598E-2</v>
      </c>
      <c r="J10" s="17">
        <v>1.34375836995889E-2</v>
      </c>
      <c r="K10" s="17">
        <v>9.0337640180693304E-2</v>
      </c>
      <c r="L10" s="17">
        <v>4.4976925039700598E-2</v>
      </c>
      <c r="M10" s="17"/>
      <c r="N10" s="17">
        <v>9.8491635006772493E-2</v>
      </c>
      <c r="O10" s="17">
        <v>7.3101958055336397E-2</v>
      </c>
      <c r="P10" s="17">
        <v>5.0812647789298997E-2</v>
      </c>
      <c r="Q10" s="17">
        <v>9.8187024808114601E-2</v>
      </c>
      <c r="R10" s="17">
        <v>1.6940661624381601E-2</v>
      </c>
      <c r="S10" s="17"/>
      <c r="T10" s="17">
        <v>6.4206638944951003E-2</v>
      </c>
      <c r="U10" s="17">
        <v>5.3424345391755897E-2</v>
      </c>
      <c r="V10" s="17">
        <v>7.2230234424211406E-2</v>
      </c>
      <c r="W10" s="17">
        <v>8.4744613156534698E-2</v>
      </c>
      <c r="X10" s="17"/>
      <c r="Y10" s="17">
        <v>0.119528483414492</v>
      </c>
      <c r="Z10" s="17">
        <v>3.8853099996957297E-2</v>
      </c>
      <c r="AA10" s="17">
        <v>8.8025472984122999E-2</v>
      </c>
      <c r="AB10" s="17">
        <v>1.6152586300292499E-2</v>
      </c>
      <c r="AC10" s="17">
        <v>0</v>
      </c>
      <c r="AD10" s="17">
        <v>0.102043584182522</v>
      </c>
      <c r="AE10" s="17"/>
      <c r="AF10" s="17">
        <v>7.5308692790831605E-2</v>
      </c>
      <c r="AG10" s="17">
        <v>6.0302643742970098E-2</v>
      </c>
      <c r="AH10" s="17"/>
      <c r="AI10" s="17">
        <v>7.4845653725078898E-2</v>
      </c>
      <c r="AJ10" s="17">
        <v>9.6906327715306398E-2</v>
      </c>
      <c r="AK10" s="17">
        <v>5.7294106811206703E-2</v>
      </c>
      <c r="AL10" s="17">
        <v>7.2544734482485301E-2</v>
      </c>
      <c r="AM10" s="17">
        <v>5.7280765912945501E-2</v>
      </c>
      <c r="AN10" s="17">
        <v>5.5731291757754098E-2</v>
      </c>
      <c r="AO10" s="17">
        <v>5.2128987903850101E-2</v>
      </c>
      <c r="AP10" s="17"/>
      <c r="AQ10" s="17">
        <v>5.4587877328221901E-2</v>
      </c>
      <c r="AR10" s="17">
        <v>9.8872570101158394E-2</v>
      </c>
      <c r="AS10" s="17"/>
      <c r="AT10" s="17">
        <v>4.3333502177499997E-2</v>
      </c>
      <c r="AU10" s="17">
        <v>5.4585642834864098E-2</v>
      </c>
      <c r="AV10" s="17">
        <v>0.11610382063539</v>
      </c>
      <c r="AW10" s="17"/>
      <c r="AX10" s="17">
        <v>7.4771084930692705E-2</v>
      </c>
      <c r="AY10" s="17">
        <v>6.7468858975910304E-2</v>
      </c>
      <c r="AZ10" s="17"/>
      <c r="BA10" s="17">
        <v>3.7099539406065599E-2</v>
      </c>
      <c r="BB10" s="17">
        <v>5.7342327824191297E-2</v>
      </c>
      <c r="BC10" s="17">
        <v>9.5595444917152397E-2</v>
      </c>
      <c r="BD10" s="17">
        <v>3.4254899920439202E-2</v>
      </c>
      <c r="BE10" s="17">
        <v>6.3591304741940705E-2</v>
      </c>
      <c r="BF10" s="17"/>
      <c r="BG10" s="17">
        <v>5.3731756297932101E-2</v>
      </c>
      <c r="BH10" s="17">
        <v>5.5578651680657398E-2</v>
      </c>
    </row>
    <row r="11" spans="2:60" ht="29" x14ac:dyDescent="0.35">
      <c r="B11" s="18" t="s">
        <v>350</v>
      </c>
      <c r="C11" s="17">
        <v>0.32723382243869598</v>
      </c>
      <c r="D11" s="17">
        <v>0.33134486761208098</v>
      </c>
      <c r="E11" s="17">
        <v>0.33159190771612401</v>
      </c>
      <c r="F11" s="17"/>
      <c r="G11" s="17">
        <v>0.28563536190886701</v>
      </c>
      <c r="H11" s="17">
        <v>0.226436179796877</v>
      </c>
      <c r="I11" s="17">
        <v>0.31204783306572198</v>
      </c>
      <c r="J11" s="17">
        <v>0.38033124901197601</v>
      </c>
      <c r="K11" s="17">
        <v>0.46522852984822599</v>
      </c>
      <c r="L11" s="17">
        <v>0.289415453736798</v>
      </c>
      <c r="M11" s="17"/>
      <c r="N11" s="17">
        <v>0.34893017554848299</v>
      </c>
      <c r="O11" s="17">
        <v>0.246709320337274</v>
      </c>
      <c r="P11" s="17">
        <v>0.37469152085768798</v>
      </c>
      <c r="Q11" s="17">
        <v>0.32308084593126102</v>
      </c>
      <c r="R11" s="17">
        <v>0.309605076321258</v>
      </c>
      <c r="S11" s="17"/>
      <c r="T11" s="17">
        <v>0.29522412807845499</v>
      </c>
      <c r="U11" s="17">
        <v>0.37725776872346301</v>
      </c>
      <c r="V11" s="17">
        <v>0.353688287426627</v>
      </c>
      <c r="W11" s="17">
        <v>0.261875371990408</v>
      </c>
      <c r="X11" s="17"/>
      <c r="Y11" s="17">
        <v>0.29485369951037899</v>
      </c>
      <c r="Z11" s="17">
        <v>0.34585975222444498</v>
      </c>
      <c r="AA11" s="17">
        <v>0.309178157133077</v>
      </c>
      <c r="AB11" s="17">
        <v>0.36502651134710401</v>
      </c>
      <c r="AC11" s="17">
        <v>0.19891355115780901</v>
      </c>
      <c r="AD11" s="17">
        <v>0.33734194950435997</v>
      </c>
      <c r="AE11" s="17"/>
      <c r="AF11" s="17">
        <v>0.35145959544017702</v>
      </c>
      <c r="AG11" s="17">
        <v>0.28006978016732398</v>
      </c>
      <c r="AH11" s="17"/>
      <c r="AI11" s="17">
        <v>0.22556773556173601</v>
      </c>
      <c r="AJ11" s="17">
        <v>0.32559454613524402</v>
      </c>
      <c r="AK11" s="17">
        <v>0.36391778252147899</v>
      </c>
      <c r="AL11" s="17">
        <v>0.35863120321340097</v>
      </c>
      <c r="AM11" s="17">
        <v>0.320880443201432</v>
      </c>
      <c r="AN11" s="17">
        <v>0.35961930727250901</v>
      </c>
      <c r="AO11" s="17">
        <v>0.17597206485686101</v>
      </c>
      <c r="AP11" s="17"/>
      <c r="AQ11" s="17">
        <v>0.24908275844930899</v>
      </c>
      <c r="AR11" s="17">
        <v>0.39584417264702099</v>
      </c>
      <c r="AS11" s="17"/>
      <c r="AT11" s="17">
        <v>0.24673219884259601</v>
      </c>
      <c r="AU11" s="17">
        <v>0.36109043682467701</v>
      </c>
      <c r="AV11" s="17">
        <v>0.35992935495099798</v>
      </c>
      <c r="AW11" s="17"/>
      <c r="AX11" s="17">
        <v>0.34102735765983</v>
      </c>
      <c r="AY11" s="17">
        <v>0.321874353868986</v>
      </c>
      <c r="AZ11" s="17"/>
      <c r="BA11" s="17">
        <v>0.30724578945094999</v>
      </c>
      <c r="BB11" s="17">
        <v>0.27294509854992099</v>
      </c>
      <c r="BC11" s="17">
        <v>0.31721483526396599</v>
      </c>
      <c r="BD11" s="17">
        <v>0.28676454502888599</v>
      </c>
      <c r="BE11" s="17">
        <v>0.49060128245624202</v>
      </c>
      <c r="BF11" s="17"/>
      <c r="BG11" s="17">
        <v>0.27906308463662899</v>
      </c>
      <c r="BH11" s="17">
        <v>0.43492734871804101</v>
      </c>
    </row>
    <row r="12" spans="2:60" ht="29" x14ac:dyDescent="0.35">
      <c r="B12" s="18" t="s">
        <v>351</v>
      </c>
      <c r="C12" s="17">
        <v>0.30554004391128697</v>
      </c>
      <c r="D12" s="17">
        <v>0.23107388118031</v>
      </c>
      <c r="E12" s="17">
        <v>0.34826279086607198</v>
      </c>
      <c r="F12" s="17"/>
      <c r="G12" s="17">
        <v>0.30968859447477498</v>
      </c>
      <c r="H12" s="17">
        <v>0.32401151914444298</v>
      </c>
      <c r="I12" s="17">
        <v>0.38036991428622902</v>
      </c>
      <c r="J12" s="17">
        <v>0.26338734595533903</v>
      </c>
      <c r="K12" s="17">
        <v>0.23586218791705199</v>
      </c>
      <c r="L12" s="17">
        <v>0.311997332019327</v>
      </c>
      <c r="M12" s="17"/>
      <c r="N12" s="17">
        <v>0.293254108146901</v>
      </c>
      <c r="O12" s="17">
        <v>0.34507863453975801</v>
      </c>
      <c r="P12" s="17">
        <v>0.30204298972258098</v>
      </c>
      <c r="Q12" s="17">
        <v>0.31021821636042701</v>
      </c>
      <c r="R12" s="17">
        <v>0.30847180822576598</v>
      </c>
      <c r="S12" s="17"/>
      <c r="T12" s="17">
        <v>0.332412419656828</v>
      </c>
      <c r="U12" s="17">
        <v>0.24511747830997099</v>
      </c>
      <c r="V12" s="17">
        <v>0.31334989077561998</v>
      </c>
      <c r="W12" s="17">
        <v>0.33067470235072099</v>
      </c>
      <c r="X12" s="17"/>
      <c r="Y12" s="17">
        <v>0.259888380148519</v>
      </c>
      <c r="Z12" s="17">
        <v>0.35772675934024001</v>
      </c>
      <c r="AA12" s="17">
        <v>0.358401137446967</v>
      </c>
      <c r="AB12" s="17">
        <v>0.321908665929588</v>
      </c>
      <c r="AC12" s="17">
        <v>0.67113562285210304</v>
      </c>
      <c r="AD12" s="17">
        <v>0.12634867464560601</v>
      </c>
      <c r="AE12" s="17"/>
      <c r="AF12" s="17">
        <v>0.30239965388660001</v>
      </c>
      <c r="AG12" s="17">
        <v>0.312459487660107</v>
      </c>
      <c r="AH12" s="17"/>
      <c r="AI12" s="17">
        <v>0.115003475851284</v>
      </c>
      <c r="AJ12" s="17">
        <v>0.358530450111258</v>
      </c>
      <c r="AK12" s="17">
        <v>0.28724687270792698</v>
      </c>
      <c r="AL12" s="17">
        <v>0.32032276920605102</v>
      </c>
      <c r="AM12" s="17">
        <v>0.288669837449058</v>
      </c>
      <c r="AN12" s="17">
        <v>0.35268518764663698</v>
      </c>
      <c r="AO12" s="17">
        <v>0.27970535464736002</v>
      </c>
      <c r="AP12" s="17"/>
      <c r="AQ12" s="17">
        <v>0.41264148632136399</v>
      </c>
      <c r="AR12" s="17">
        <v>0.21263453530641199</v>
      </c>
      <c r="AS12" s="17"/>
      <c r="AT12" s="17">
        <v>0.49915511462614698</v>
      </c>
      <c r="AU12" s="17">
        <v>0.30119143558052802</v>
      </c>
      <c r="AV12" s="17">
        <v>0.21484527133082101</v>
      </c>
      <c r="AW12" s="17"/>
      <c r="AX12" s="17">
        <v>0.258526255543365</v>
      </c>
      <c r="AY12" s="17">
        <v>0.32380721886400299</v>
      </c>
      <c r="AZ12" s="17"/>
      <c r="BA12" s="17">
        <v>0.18892698452266199</v>
      </c>
      <c r="BB12" s="17">
        <v>0.38333184864646602</v>
      </c>
      <c r="BC12" s="17">
        <v>0.33710112699660499</v>
      </c>
      <c r="BD12" s="17">
        <v>0.58230692591250099</v>
      </c>
      <c r="BE12" s="17">
        <v>7.6810155235552097E-2</v>
      </c>
      <c r="BF12" s="17"/>
      <c r="BG12" s="17">
        <v>0.34865714610680998</v>
      </c>
      <c r="BH12" s="17">
        <v>0.21487650220881199</v>
      </c>
    </row>
    <row r="13" spans="2:60" ht="29" x14ac:dyDescent="0.35">
      <c r="B13" s="18" t="s">
        <v>352</v>
      </c>
      <c r="C13" s="17">
        <v>0.11064252931348401</v>
      </c>
      <c r="D13" s="17">
        <v>0.12759930935654101</v>
      </c>
      <c r="E13" s="17">
        <v>9.7100934413052495E-2</v>
      </c>
      <c r="F13" s="17"/>
      <c r="G13" s="17">
        <v>0.105204390651568</v>
      </c>
      <c r="H13" s="17">
        <v>0.13946761661523099</v>
      </c>
      <c r="I13" s="17">
        <v>0.13799546847021901</v>
      </c>
      <c r="J13" s="17">
        <v>0.105848388817226</v>
      </c>
      <c r="K13" s="17">
        <v>6.1921538846448201E-2</v>
      </c>
      <c r="L13" s="17">
        <v>0.112551038663095</v>
      </c>
      <c r="M13" s="17"/>
      <c r="N13" s="17">
        <v>7.1997687614714395E-2</v>
      </c>
      <c r="O13" s="17">
        <v>0.10770462307336701</v>
      </c>
      <c r="P13" s="17">
        <v>0.117154371325403</v>
      </c>
      <c r="Q13" s="17">
        <v>9.5290451818167601E-2</v>
      </c>
      <c r="R13" s="17">
        <v>0.18769588439955101</v>
      </c>
      <c r="S13" s="17"/>
      <c r="T13" s="17">
        <v>0.16719273960844599</v>
      </c>
      <c r="U13" s="17">
        <v>0.10477949579854801</v>
      </c>
      <c r="V13" s="17">
        <v>6.6100641264857707E-2</v>
      </c>
      <c r="W13" s="17">
        <v>0.14333736339167799</v>
      </c>
      <c r="X13" s="17"/>
      <c r="Y13" s="17">
        <v>0.10524082672876101</v>
      </c>
      <c r="Z13" s="17">
        <v>0.12964951869020699</v>
      </c>
      <c r="AA13" s="17">
        <v>4.6223418636000199E-2</v>
      </c>
      <c r="AB13" s="17">
        <v>4.5507636893803598E-2</v>
      </c>
      <c r="AC13" s="17">
        <v>0</v>
      </c>
      <c r="AD13" s="17">
        <v>0.16092514386545501</v>
      </c>
      <c r="AE13" s="17"/>
      <c r="AF13" s="17">
        <v>0.104117316668636</v>
      </c>
      <c r="AG13" s="17">
        <v>0.12529715145879999</v>
      </c>
      <c r="AH13" s="17"/>
      <c r="AI13" s="17">
        <v>4.8435176940596299E-2</v>
      </c>
      <c r="AJ13" s="17">
        <v>6.2420749474111699E-2</v>
      </c>
      <c r="AK13" s="17">
        <v>8.9670121186731497E-2</v>
      </c>
      <c r="AL13" s="17">
        <v>6.6342073450118694E-2</v>
      </c>
      <c r="AM13" s="17">
        <v>0.15960972320800601</v>
      </c>
      <c r="AN13" s="17">
        <v>0.161729385397829</v>
      </c>
      <c r="AO13" s="17">
        <v>0.270490133779349</v>
      </c>
      <c r="AP13" s="17"/>
      <c r="AQ13" s="17">
        <v>0.11307546144875499</v>
      </c>
      <c r="AR13" s="17">
        <v>0.11305679366983901</v>
      </c>
      <c r="AS13" s="17"/>
      <c r="AT13" s="17">
        <v>0.112846920484478</v>
      </c>
      <c r="AU13" s="17">
        <v>9.0637045514057393E-2</v>
      </c>
      <c r="AV13" s="17">
        <v>0.14002845063761701</v>
      </c>
      <c r="AW13" s="17"/>
      <c r="AX13" s="17">
        <v>0.125531603606997</v>
      </c>
      <c r="AY13" s="17">
        <v>0.104857389794943</v>
      </c>
      <c r="AZ13" s="17"/>
      <c r="BA13" s="17">
        <v>0.25198949759407602</v>
      </c>
      <c r="BB13" s="17">
        <v>0.142157281753371</v>
      </c>
      <c r="BC13" s="17">
        <v>7.4262553396289205E-2</v>
      </c>
      <c r="BD13" s="17">
        <v>9.66736291381744E-2</v>
      </c>
      <c r="BE13" s="17">
        <v>0.10083562012567999</v>
      </c>
      <c r="BF13" s="17"/>
      <c r="BG13" s="17">
        <v>0.16174732354945701</v>
      </c>
      <c r="BH13" s="17">
        <v>9.96988554120085E-2</v>
      </c>
    </row>
    <row r="14" spans="2:60" x14ac:dyDescent="0.35">
      <c r="B14" s="32" t="s">
        <v>280</v>
      </c>
      <c r="C14" s="19">
        <v>9.5643178888724603E-2</v>
      </c>
      <c r="D14" s="19">
        <v>7.4388331529011406E-2</v>
      </c>
      <c r="E14" s="19">
        <v>0.11345726906587</v>
      </c>
      <c r="F14" s="19"/>
      <c r="G14" s="19">
        <v>0.118816976145704</v>
      </c>
      <c r="H14" s="19">
        <v>0.12874193014520299</v>
      </c>
      <c r="I14" s="19">
        <v>6.8003525430751402E-2</v>
      </c>
      <c r="J14" s="19">
        <v>9.3853154154640503E-2</v>
      </c>
      <c r="K14" s="19">
        <v>8.4098981004843101E-2</v>
      </c>
      <c r="L14" s="19">
        <v>9.2848728101945402E-2</v>
      </c>
      <c r="M14" s="19"/>
      <c r="N14" s="19">
        <v>0.115743349743877</v>
      </c>
      <c r="O14" s="19">
        <v>0.13156799913119199</v>
      </c>
      <c r="P14" s="19">
        <v>5.8179187208840397E-2</v>
      </c>
      <c r="Q14" s="19">
        <v>7.0293552157928901E-2</v>
      </c>
      <c r="R14" s="19">
        <v>8.5068252152780993E-2</v>
      </c>
      <c r="S14" s="19"/>
      <c r="T14" s="19">
        <v>7.9155584990951405E-2</v>
      </c>
      <c r="U14" s="19">
        <v>9.6953800022787404E-2</v>
      </c>
      <c r="V14" s="19">
        <v>0.114624578651756</v>
      </c>
      <c r="W14" s="19">
        <v>7.7019021102489094E-2</v>
      </c>
      <c r="X14" s="19"/>
      <c r="Y14" s="19">
        <v>0.12000709285070001</v>
      </c>
      <c r="Z14" s="19">
        <v>7.2256601859849001E-2</v>
      </c>
      <c r="AA14" s="19">
        <v>6.9672274084177699E-2</v>
      </c>
      <c r="AB14" s="19">
        <v>0.135410175929501</v>
      </c>
      <c r="AC14" s="19">
        <v>0.129950825990089</v>
      </c>
      <c r="AD14" s="19">
        <v>8.7792383966958404E-2</v>
      </c>
      <c r="AE14" s="19"/>
      <c r="AF14" s="19">
        <v>7.96129014487304E-2</v>
      </c>
      <c r="AG14" s="19">
        <v>0.12031618969056999</v>
      </c>
      <c r="AH14" s="19"/>
      <c r="AI14" s="19">
        <v>0.43608359471296798</v>
      </c>
      <c r="AJ14" s="19">
        <v>5.6129747956194499E-2</v>
      </c>
      <c r="AK14" s="19">
        <v>9.9357773349094097E-2</v>
      </c>
      <c r="AL14" s="19">
        <v>0.120089713562077</v>
      </c>
      <c r="AM14" s="19">
        <v>5.66066000155271E-2</v>
      </c>
      <c r="AN14" s="19">
        <v>7.0234827925270998E-2</v>
      </c>
      <c r="AO14" s="19">
        <v>0.15861809569447599</v>
      </c>
      <c r="AP14" s="19"/>
      <c r="AQ14" s="19">
        <v>8.48236145378439E-2</v>
      </c>
      <c r="AR14" s="19">
        <v>6.5426376096288499E-2</v>
      </c>
      <c r="AS14" s="19"/>
      <c r="AT14" s="19">
        <v>5.2812107133871397E-2</v>
      </c>
      <c r="AU14" s="19">
        <v>0.114123813974345</v>
      </c>
      <c r="AV14" s="19">
        <v>3.4190919499768997E-2</v>
      </c>
      <c r="AW14" s="19"/>
      <c r="AX14" s="19">
        <v>0.10664015669568901</v>
      </c>
      <c r="AY14" s="19">
        <v>9.1370310768017798E-2</v>
      </c>
      <c r="AZ14" s="19"/>
      <c r="BA14" s="19">
        <v>7.6399790135060403E-2</v>
      </c>
      <c r="BB14" s="19">
        <v>5.1076045057590398E-2</v>
      </c>
      <c r="BC14" s="19">
        <v>0.123353075373411</v>
      </c>
      <c r="BD14" s="19">
        <v>0</v>
      </c>
      <c r="BE14" s="19">
        <v>3.1316696106748303E-2</v>
      </c>
      <c r="BF14" s="19"/>
      <c r="BG14" s="19">
        <v>5.5592873027451001E-2</v>
      </c>
      <c r="BH14" s="19">
        <v>2.2763166031887199E-2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467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348</v>
      </c>
      <c r="D7" s="10">
        <v>163</v>
      </c>
      <c r="E7" s="10">
        <v>182</v>
      </c>
      <c r="F7" s="10"/>
      <c r="G7" s="10">
        <v>38</v>
      </c>
      <c r="H7" s="10">
        <v>63</v>
      </c>
      <c r="I7" s="10">
        <v>58</v>
      </c>
      <c r="J7" s="10">
        <v>54</v>
      </c>
      <c r="K7" s="10">
        <v>55</v>
      </c>
      <c r="L7" s="10">
        <v>80</v>
      </c>
      <c r="M7" s="10"/>
      <c r="N7" s="10">
        <v>62</v>
      </c>
      <c r="O7" s="10">
        <v>79</v>
      </c>
      <c r="P7" s="10">
        <v>117</v>
      </c>
      <c r="Q7" s="10">
        <v>41</v>
      </c>
      <c r="R7" s="10">
        <v>42</v>
      </c>
      <c r="S7" s="10"/>
      <c r="T7" s="10">
        <v>68</v>
      </c>
      <c r="U7" s="10">
        <v>69</v>
      </c>
      <c r="V7" s="10">
        <v>138</v>
      </c>
      <c r="W7" s="10">
        <v>73</v>
      </c>
      <c r="X7" s="10"/>
      <c r="Y7" s="10">
        <v>119</v>
      </c>
      <c r="Z7" s="10">
        <v>140</v>
      </c>
      <c r="AA7" s="10">
        <v>9</v>
      </c>
      <c r="AB7" s="10">
        <v>36</v>
      </c>
      <c r="AC7" s="10">
        <v>4</v>
      </c>
      <c r="AD7" s="10">
        <v>40</v>
      </c>
      <c r="AE7" s="10"/>
      <c r="AF7" s="10">
        <v>212</v>
      </c>
      <c r="AG7" s="10">
        <v>132</v>
      </c>
      <c r="AH7" s="10"/>
      <c r="AI7" s="10">
        <v>22</v>
      </c>
      <c r="AJ7" s="10">
        <v>85</v>
      </c>
      <c r="AK7" s="10">
        <v>61</v>
      </c>
      <c r="AL7" s="10">
        <v>42</v>
      </c>
      <c r="AM7" s="10">
        <v>96</v>
      </c>
      <c r="AN7" s="10">
        <v>28</v>
      </c>
      <c r="AO7" s="10">
        <v>14</v>
      </c>
      <c r="AP7" s="10"/>
      <c r="AQ7" s="10">
        <v>171</v>
      </c>
      <c r="AR7" s="10">
        <v>131</v>
      </c>
      <c r="AS7" s="10"/>
      <c r="AT7" s="10">
        <v>80</v>
      </c>
      <c r="AU7" s="10">
        <v>128</v>
      </c>
      <c r="AV7" s="10">
        <v>123</v>
      </c>
      <c r="AW7" s="10"/>
      <c r="AX7" s="10">
        <v>99</v>
      </c>
      <c r="AY7" s="10">
        <v>249</v>
      </c>
      <c r="AZ7" s="10"/>
      <c r="BA7" s="10">
        <v>28</v>
      </c>
      <c r="BB7" s="10">
        <v>116</v>
      </c>
      <c r="BC7" s="10">
        <v>117</v>
      </c>
      <c r="BD7" s="10">
        <v>20</v>
      </c>
      <c r="BE7" s="10">
        <v>36</v>
      </c>
      <c r="BF7" s="10"/>
      <c r="BG7" s="10">
        <v>144</v>
      </c>
      <c r="BH7" s="10">
        <v>56</v>
      </c>
    </row>
    <row r="8" spans="2:60" ht="30" customHeight="1" x14ac:dyDescent="0.35">
      <c r="B8" s="11" t="s">
        <v>19</v>
      </c>
      <c r="C8" s="11">
        <v>345</v>
      </c>
      <c r="D8" s="11">
        <v>165</v>
      </c>
      <c r="E8" s="11">
        <v>176</v>
      </c>
      <c r="F8" s="11"/>
      <c r="G8" s="11">
        <v>37</v>
      </c>
      <c r="H8" s="11">
        <v>69</v>
      </c>
      <c r="I8" s="11">
        <v>59</v>
      </c>
      <c r="J8" s="11">
        <v>50</v>
      </c>
      <c r="K8" s="11">
        <v>51</v>
      </c>
      <c r="L8" s="11">
        <v>79</v>
      </c>
      <c r="M8" s="11"/>
      <c r="N8" s="11">
        <v>61</v>
      </c>
      <c r="O8" s="11">
        <v>76</v>
      </c>
      <c r="P8" s="11">
        <v>118</v>
      </c>
      <c r="Q8" s="11">
        <v>43</v>
      </c>
      <c r="R8" s="11">
        <v>40</v>
      </c>
      <c r="S8" s="11"/>
      <c r="T8" s="11">
        <v>63</v>
      </c>
      <c r="U8" s="11">
        <v>69</v>
      </c>
      <c r="V8" s="11">
        <v>131</v>
      </c>
      <c r="W8" s="11">
        <v>82</v>
      </c>
      <c r="X8" s="11"/>
      <c r="Y8" s="11">
        <v>120</v>
      </c>
      <c r="Z8" s="11">
        <v>137</v>
      </c>
      <c r="AA8" s="11">
        <v>8</v>
      </c>
      <c r="AB8" s="11">
        <v>35</v>
      </c>
      <c r="AC8" s="11">
        <v>3</v>
      </c>
      <c r="AD8" s="11">
        <v>41</v>
      </c>
      <c r="AE8" s="11"/>
      <c r="AF8" s="11">
        <v>211</v>
      </c>
      <c r="AG8" s="11">
        <v>129</v>
      </c>
      <c r="AH8" s="11"/>
      <c r="AI8" s="11">
        <v>21</v>
      </c>
      <c r="AJ8" s="11">
        <v>88</v>
      </c>
      <c r="AK8" s="11">
        <v>59</v>
      </c>
      <c r="AL8" s="11">
        <v>39</v>
      </c>
      <c r="AM8" s="11">
        <v>97</v>
      </c>
      <c r="AN8" s="11">
        <v>26</v>
      </c>
      <c r="AO8" s="11">
        <v>13</v>
      </c>
      <c r="AP8" s="11"/>
      <c r="AQ8" s="11">
        <v>165</v>
      </c>
      <c r="AR8" s="11">
        <v>134</v>
      </c>
      <c r="AS8" s="11"/>
      <c r="AT8" s="11">
        <v>76</v>
      </c>
      <c r="AU8" s="11">
        <v>129</v>
      </c>
      <c r="AV8" s="11">
        <v>126</v>
      </c>
      <c r="AW8" s="11"/>
      <c r="AX8" s="11">
        <v>94</v>
      </c>
      <c r="AY8" s="11">
        <v>251</v>
      </c>
      <c r="AZ8" s="11"/>
      <c r="BA8" s="11">
        <v>28</v>
      </c>
      <c r="BB8" s="11">
        <v>119</v>
      </c>
      <c r="BC8" s="11">
        <v>117</v>
      </c>
      <c r="BD8" s="11">
        <v>17</v>
      </c>
      <c r="BE8" s="11">
        <v>35</v>
      </c>
      <c r="BF8" s="11"/>
      <c r="BG8" s="11">
        <v>147</v>
      </c>
      <c r="BH8" s="11">
        <v>52</v>
      </c>
    </row>
    <row r="9" spans="2:60" ht="29" x14ac:dyDescent="0.35">
      <c r="B9" s="18" t="s">
        <v>348</v>
      </c>
      <c r="C9" s="17">
        <v>0.103649942164593</v>
      </c>
      <c r="D9" s="17">
        <v>0.12525055876593699</v>
      </c>
      <c r="E9" s="17">
        <v>8.5276536133910605E-2</v>
      </c>
      <c r="F9" s="17"/>
      <c r="G9" s="17">
        <v>9.3028206273371203E-2</v>
      </c>
      <c r="H9" s="17">
        <v>9.3223225284465097E-2</v>
      </c>
      <c r="I9" s="17">
        <v>5.4793302501872698E-2</v>
      </c>
      <c r="J9" s="17">
        <v>0.10500395320457601</v>
      </c>
      <c r="K9" s="17">
        <v>0.16220577383201601</v>
      </c>
      <c r="L9" s="17">
        <v>0.115507300203986</v>
      </c>
      <c r="M9" s="17"/>
      <c r="N9" s="17">
        <v>0.14995924697687499</v>
      </c>
      <c r="O9" s="17">
        <v>0.140122730418793</v>
      </c>
      <c r="P9" s="17">
        <v>9.7710170426366594E-2</v>
      </c>
      <c r="Q9" s="17">
        <v>0</v>
      </c>
      <c r="R9" s="17">
        <v>0.109512696628863</v>
      </c>
      <c r="S9" s="17"/>
      <c r="T9" s="17">
        <v>0.16189651209297301</v>
      </c>
      <c r="U9" s="17">
        <v>0.133216547574248</v>
      </c>
      <c r="V9" s="17">
        <v>8.5717160138979204E-2</v>
      </c>
      <c r="W9" s="17">
        <v>6.2788577981095106E-2</v>
      </c>
      <c r="X9" s="17"/>
      <c r="Y9" s="17">
        <v>0.12622440285504299</v>
      </c>
      <c r="Z9" s="17">
        <v>8.40618442121146E-2</v>
      </c>
      <c r="AA9" s="17">
        <v>8.0813254823319303E-2</v>
      </c>
      <c r="AB9" s="17">
        <v>0.16833141978138699</v>
      </c>
      <c r="AC9" s="17">
        <v>0</v>
      </c>
      <c r="AD9" s="17">
        <v>6.0910608244960203E-2</v>
      </c>
      <c r="AE9" s="17"/>
      <c r="AF9" s="17">
        <v>9.4688076948008196E-2</v>
      </c>
      <c r="AG9" s="17">
        <v>0.121946867828546</v>
      </c>
      <c r="AH9" s="17"/>
      <c r="AI9" s="17">
        <v>0.184798462276896</v>
      </c>
      <c r="AJ9" s="17">
        <v>0.14296741573496399</v>
      </c>
      <c r="AK9" s="17">
        <v>8.3238998796119706E-2</v>
      </c>
      <c r="AL9" s="17">
        <v>6.4982775704173101E-2</v>
      </c>
      <c r="AM9" s="17">
        <v>0.110695396892294</v>
      </c>
      <c r="AN9" s="17">
        <v>0</v>
      </c>
      <c r="AO9" s="17">
        <v>7.3493427452923504E-2</v>
      </c>
      <c r="AP9" s="17"/>
      <c r="AQ9" s="17">
        <v>8.4149049648146707E-2</v>
      </c>
      <c r="AR9" s="17">
        <v>0.13181871618509</v>
      </c>
      <c r="AS9" s="17"/>
      <c r="AT9" s="17">
        <v>7.3993613574329403E-2</v>
      </c>
      <c r="AU9" s="17">
        <v>0.10381335330305</v>
      </c>
      <c r="AV9" s="17">
        <v>0.123647965084732</v>
      </c>
      <c r="AW9" s="17"/>
      <c r="AX9" s="17">
        <v>0.13504969203644901</v>
      </c>
      <c r="AY9" s="17">
        <v>9.1879037676436695E-2</v>
      </c>
      <c r="AZ9" s="17"/>
      <c r="BA9" s="17">
        <v>0.23184026065228</v>
      </c>
      <c r="BB9" s="17">
        <v>9.1551929302920096E-2</v>
      </c>
      <c r="BC9" s="17">
        <v>7.9159021715299205E-2</v>
      </c>
      <c r="BD9" s="17">
        <v>5.7667623534233999E-2</v>
      </c>
      <c r="BE9" s="17">
        <v>0.13295189538462099</v>
      </c>
      <c r="BF9" s="17"/>
      <c r="BG9" s="17">
        <v>0.118268257154423</v>
      </c>
      <c r="BH9" s="17">
        <v>0.107957159926202</v>
      </c>
    </row>
    <row r="10" spans="2:60" ht="43.5" x14ac:dyDescent="0.35">
      <c r="B10" s="18" t="s">
        <v>349</v>
      </c>
      <c r="C10" s="17">
        <v>0.14237077374046</v>
      </c>
      <c r="D10" s="17">
        <v>0.118536021305371</v>
      </c>
      <c r="E10" s="17">
        <v>0.16730386940997499</v>
      </c>
      <c r="F10" s="17"/>
      <c r="G10" s="17">
        <v>7.0637105933911995E-2</v>
      </c>
      <c r="H10" s="17">
        <v>0.15799879772726499</v>
      </c>
      <c r="I10" s="17">
        <v>0.15473539258744901</v>
      </c>
      <c r="J10" s="17">
        <v>0.154979568183605</v>
      </c>
      <c r="K10" s="17">
        <v>0.102508784217826</v>
      </c>
      <c r="L10" s="17">
        <v>0.17081352170269901</v>
      </c>
      <c r="M10" s="17"/>
      <c r="N10" s="17">
        <v>0.23584749604380301</v>
      </c>
      <c r="O10" s="17">
        <v>0.13848210138802899</v>
      </c>
      <c r="P10" s="17">
        <v>0.13772711505287999</v>
      </c>
      <c r="Q10" s="17">
        <v>0.150162206226262</v>
      </c>
      <c r="R10" s="17">
        <v>3.6592540146566002E-2</v>
      </c>
      <c r="S10" s="17"/>
      <c r="T10" s="17">
        <v>0.11511678875374801</v>
      </c>
      <c r="U10" s="17">
        <v>0.12066360118986499</v>
      </c>
      <c r="V10" s="17">
        <v>0.182604447998028</v>
      </c>
      <c r="W10" s="17">
        <v>0.11684820927600199</v>
      </c>
      <c r="X10" s="17"/>
      <c r="Y10" s="17">
        <v>0.14022521399309901</v>
      </c>
      <c r="Z10" s="17">
        <v>0.13445188018788601</v>
      </c>
      <c r="AA10" s="17">
        <v>0.238517668026823</v>
      </c>
      <c r="AB10" s="17">
        <v>5.2215058346702599E-2</v>
      </c>
      <c r="AC10" s="17">
        <v>0</v>
      </c>
      <c r="AD10" s="17">
        <v>0.245689617261626</v>
      </c>
      <c r="AE10" s="17"/>
      <c r="AF10" s="17">
        <v>0.132395938376663</v>
      </c>
      <c r="AG10" s="17">
        <v>0.15316975377515599</v>
      </c>
      <c r="AH10" s="17"/>
      <c r="AI10" s="17">
        <v>0.39806542677853701</v>
      </c>
      <c r="AJ10" s="17">
        <v>0.16874731439236801</v>
      </c>
      <c r="AK10" s="17">
        <v>0.12598101390784</v>
      </c>
      <c r="AL10" s="17">
        <v>6.9234342826809805E-2</v>
      </c>
      <c r="AM10" s="17">
        <v>0.13464019453686801</v>
      </c>
      <c r="AN10" s="17">
        <v>9.5999837400351298E-2</v>
      </c>
      <c r="AO10" s="17">
        <v>0</v>
      </c>
      <c r="AP10" s="17"/>
      <c r="AQ10" s="17">
        <v>0.14718165038334599</v>
      </c>
      <c r="AR10" s="17">
        <v>0.14820482793417999</v>
      </c>
      <c r="AS10" s="17"/>
      <c r="AT10" s="17">
        <v>0.14762741153167699</v>
      </c>
      <c r="AU10" s="17">
        <v>0.13951906100906</v>
      </c>
      <c r="AV10" s="17">
        <v>0.14129936236330701</v>
      </c>
      <c r="AW10" s="17"/>
      <c r="AX10" s="17">
        <v>9.7326391368444606E-2</v>
      </c>
      <c r="AY10" s="17">
        <v>0.15925667648786301</v>
      </c>
      <c r="AZ10" s="17"/>
      <c r="BA10" s="17">
        <v>0.15844341028845399</v>
      </c>
      <c r="BB10" s="17">
        <v>0.17997789737294201</v>
      </c>
      <c r="BC10" s="17">
        <v>0.12094984392892</v>
      </c>
      <c r="BD10" s="17">
        <v>5.6219504879023101E-2</v>
      </c>
      <c r="BE10" s="17">
        <v>6.1864095964549101E-2</v>
      </c>
      <c r="BF10" s="17"/>
      <c r="BG10" s="17">
        <v>0.17587689758536601</v>
      </c>
      <c r="BH10" s="17">
        <v>5.99900649420528E-2</v>
      </c>
    </row>
    <row r="11" spans="2:60" ht="29" x14ac:dyDescent="0.35">
      <c r="B11" s="18" t="s">
        <v>350</v>
      </c>
      <c r="C11" s="17">
        <v>0.33882207470792203</v>
      </c>
      <c r="D11" s="17">
        <v>0.33138005369217899</v>
      </c>
      <c r="E11" s="17">
        <v>0.344276176234452</v>
      </c>
      <c r="F11" s="17"/>
      <c r="G11" s="17">
        <v>0.33181773719729901</v>
      </c>
      <c r="H11" s="17">
        <v>0.295841196328054</v>
      </c>
      <c r="I11" s="17">
        <v>0.37383206638322403</v>
      </c>
      <c r="J11" s="17">
        <v>0.328840680064376</v>
      </c>
      <c r="K11" s="17">
        <v>0.46515167381858902</v>
      </c>
      <c r="L11" s="17">
        <v>0.27860544518517999</v>
      </c>
      <c r="M11" s="17"/>
      <c r="N11" s="17">
        <v>0.238011037082868</v>
      </c>
      <c r="O11" s="17">
        <v>0.311986119407622</v>
      </c>
      <c r="P11" s="17">
        <v>0.39261178633018801</v>
      </c>
      <c r="Q11" s="17">
        <v>0.42006217523832501</v>
      </c>
      <c r="R11" s="17">
        <v>0.33801371523289198</v>
      </c>
      <c r="S11" s="17"/>
      <c r="T11" s="17">
        <v>0.33362440019858702</v>
      </c>
      <c r="U11" s="17">
        <v>0.38633413555727703</v>
      </c>
      <c r="V11" s="17">
        <v>0.32856396067694199</v>
      </c>
      <c r="W11" s="17">
        <v>0.31905875304988301</v>
      </c>
      <c r="X11" s="17"/>
      <c r="Y11" s="17">
        <v>0.27784866161845501</v>
      </c>
      <c r="Z11" s="17">
        <v>0.36442860245567599</v>
      </c>
      <c r="AA11" s="17">
        <v>0.12118922372612</v>
      </c>
      <c r="AB11" s="17">
        <v>0.444085451694611</v>
      </c>
      <c r="AC11" s="17">
        <v>1</v>
      </c>
      <c r="AD11" s="17">
        <v>0.32622030015409698</v>
      </c>
      <c r="AE11" s="17"/>
      <c r="AF11" s="17">
        <v>0.38228418797386499</v>
      </c>
      <c r="AG11" s="17">
        <v>0.27096085988407798</v>
      </c>
      <c r="AH11" s="17"/>
      <c r="AI11" s="17">
        <v>0.12823219161451599</v>
      </c>
      <c r="AJ11" s="17">
        <v>0.26037645179921898</v>
      </c>
      <c r="AK11" s="17">
        <v>0.308172062544044</v>
      </c>
      <c r="AL11" s="17">
        <v>0.53868859548110903</v>
      </c>
      <c r="AM11" s="17">
        <v>0.35572996023123798</v>
      </c>
      <c r="AN11" s="17">
        <v>0.50628034839610403</v>
      </c>
      <c r="AO11" s="17">
        <v>0.27955632694742799</v>
      </c>
      <c r="AP11" s="17"/>
      <c r="AQ11" s="17">
        <v>0.33182330365587298</v>
      </c>
      <c r="AR11" s="17">
        <v>0.36954158893172101</v>
      </c>
      <c r="AS11" s="17"/>
      <c r="AT11" s="17">
        <v>0.29678233156449801</v>
      </c>
      <c r="AU11" s="17">
        <v>0.33040141151575803</v>
      </c>
      <c r="AV11" s="17">
        <v>0.37466419213007102</v>
      </c>
      <c r="AW11" s="17"/>
      <c r="AX11" s="17">
        <v>0.385331757294326</v>
      </c>
      <c r="AY11" s="17">
        <v>0.32138687112403302</v>
      </c>
      <c r="AZ11" s="17"/>
      <c r="BA11" s="17">
        <v>0.29095090439787302</v>
      </c>
      <c r="BB11" s="17">
        <v>0.29714647107690101</v>
      </c>
      <c r="BC11" s="17">
        <v>0.411209369476912</v>
      </c>
      <c r="BD11" s="17">
        <v>0.44491434371809302</v>
      </c>
      <c r="BE11" s="17">
        <v>0.431161058047137</v>
      </c>
      <c r="BF11" s="17"/>
      <c r="BG11" s="17">
        <v>0.29596659539493397</v>
      </c>
      <c r="BH11" s="17">
        <v>0.43572721414562099</v>
      </c>
    </row>
    <row r="12" spans="2:60" ht="29" x14ac:dyDescent="0.35">
      <c r="B12" s="18" t="s">
        <v>351</v>
      </c>
      <c r="C12" s="17">
        <v>0.25180262402186798</v>
      </c>
      <c r="D12" s="17">
        <v>0.26964757263292999</v>
      </c>
      <c r="E12" s="17">
        <v>0.22916456646335201</v>
      </c>
      <c r="F12" s="17"/>
      <c r="G12" s="17">
        <v>0.30407654014723701</v>
      </c>
      <c r="H12" s="17">
        <v>0.271087712694424</v>
      </c>
      <c r="I12" s="17">
        <v>0.30704519604653202</v>
      </c>
      <c r="J12" s="17">
        <v>0.16686780308578</v>
      </c>
      <c r="K12" s="17">
        <v>0.15973045002625</v>
      </c>
      <c r="L12" s="17">
        <v>0.28203978499083199</v>
      </c>
      <c r="M12" s="17"/>
      <c r="N12" s="17">
        <v>0.194250776195037</v>
      </c>
      <c r="O12" s="17">
        <v>0.23456322477251901</v>
      </c>
      <c r="P12" s="17">
        <v>0.24817391594205901</v>
      </c>
      <c r="Q12" s="17">
        <v>0.27702828028994197</v>
      </c>
      <c r="R12" s="17">
        <v>0.35160466131310902</v>
      </c>
      <c r="S12" s="17"/>
      <c r="T12" s="17">
        <v>0.30050128290269101</v>
      </c>
      <c r="U12" s="17">
        <v>0.20644233861422701</v>
      </c>
      <c r="V12" s="17">
        <v>0.22275126523963101</v>
      </c>
      <c r="W12" s="17">
        <v>0.29971269906264902</v>
      </c>
      <c r="X12" s="17"/>
      <c r="Y12" s="17">
        <v>0.25554756110285098</v>
      </c>
      <c r="Z12" s="17">
        <v>0.27872416688484097</v>
      </c>
      <c r="AA12" s="17">
        <v>0.44683405190402098</v>
      </c>
      <c r="AB12" s="17">
        <v>0.21803577692197601</v>
      </c>
      <c r="AC12" s="17">
        <v>0</v>
      </c>
      <c r="AD12" s="17">
        <v>0.16477569735059</v>
      </c>
      <c r="AE12" s="17"/>
      <c r="AF12" s="17">
        <v>0.24779439053423299</v>
      </c>
      <c r="AG12" s="17">
        <v>0.25940823249513201</v>
      </c>
      <c r="AH12" s="17"/>
      <c r="AI12" s="17">
        <v>4.3305681847447298E-2</v>
      </c>
      <c r="AJ12" s="17">
        <v>0.234372350254414</v>
      </c>
      <c r="AK12" s="17">
        <v>0.31524639210174499</v>
      </c>
      <c r="AL12" s="17">
        <v>0.20741186501231501</v>
      </c>
      <c r="AM12" s="17">
        <v>0.263523382598425</v>
      </c>
      <c r="AN12" s="17">
        <v>0.29516442287360101</v>
      </c>
      <c r="AO12" s="17">
        <v>0.37685980948365699</v>
      </c>
      <c r="AP12" s="17"/>
      <c r="AQ12" s="17">
        <v>0.30164047793263099</v>
      </c>
      <c r="AR12" s="17">
        <v>0.176016118197653</v>
      </c>
      <c r="AS12" s="17"/>
      <c r="AT12" s="17">
        <v>0.408891076177471</v>
      </c>
      <c r="AU12" s="17">
        <v>0.22625046434361101</v>
      </c>
      <c r="AV12" s="17">
        <v>0.207095884001752</v>
      </c>
      <c r="AW12" s="17"/>
      <c r="AX12" s="17">
        <v>0.24235061737546301</v>
      </c>
      <c r="AY12" s="17">
        <v>0.25534592191151101</v>
      </c>
      <c r="AZ12" s="17"/>
      <c r="BA12" s="17">
        <v>0.119924496198529</v>
      </c>
      <c r="BB12" s="17">
        <v>0.29645806874987102</v>
      </c>
      <c r="BC12" s="17">
        <v>0.28511183473893198</v>
      </c>
      <c r="BD12" s="17">
        <v>0.31086717503379901</v>
      </c>
      <c r="BE12" s="17">
        <v>0.13067275510881099</v>
      </c>
      <c r="BF12" s="17"/>
      <c r="BG12" s="17">
        <v>0.26283924417825599</v>
      </c>
      <c r="BH12" s="17">
        <v>0.19049815749908799</v>
      </c>
    </row>
    <row r="13" spans="2:60" ht="29" x14ac:dyDescent="0.35">
      <c r="B13" s="18" t="s">
        <v>352</v>
      </c>
      <c r="C13" s="17">
        <v>5.6997325794398299E-2</v>
      </c>
      <c r="D13" s="17">
        <v>6.6310838343017001E-2</v>
      </c>
      <c r="E13" s="17">
        <v>4.9298628029647303E-2</v>
      </c>
      <c r="F13" s="17"/>
      <c r="G13" s="17">
        <v>6.9176370223478001E-2</v>
      </c>
      <c r="H13" s="17">
        <v>7.9533601804640697E-2</v>
      </c>
      <c r="I13" s="17">
        <v>4.1066746798129897E-2</v>
      </c>
      <c r="J13" s="17">
        <v>0.12879497082654301</v>
      </c>
      <c r="K13" s="17">
        <v>3.84286571587414E-2</v>
      </c>
      <c r="L13" s="17">
        <v>1.04809619065096E-2</v>
      </c>
      <c r="M13" s="17"/>
      <c r="N13" s="17">
        <v>3.2455262569537999E-2</v>
      </c>
      <c r="O13" s="17">
        <v>7.7114592983170693E-2</v>
      </c>
      <c r="P13" s="17">
        <v>3.05870601891646E-2</v>
      </c>
      <c r="Q13" s="17">
        <v>9.7478427782986807E-2</v>
      </c>
      <c r="R13" s="17">
        <v>7.6545722387535403E-2</v>
      </c>
      <c r="S13" s="17"/>
      <c r="T13" s="17">
        <v>2.5571221381442698E-2</v>
      </c>
      <c r="U13" s="17">
        <v>7.6771359373117201E-2</v>
      </c>
      <c r="V13" s="17">
        <v>6.06546646916611E-2</v>
      </c>
      <c r="W13" s="17">
        <v>5.84513770380478E-2</v>
      </c>
      <c r="X13" s="17"/>
      <c r="Y13" s="17">
        <v>9.5564872196433406E-2</v>
      </c>
      <c r="Z13" s="17">
        <v>4.5010824451296998E-2</v>
      </c>
      <c r="AA13" s="17">
        <v>0</v>
      </c>
      <c r="AB13" s="17">
        <v>0</v>
      </c>
      <c r="AC13" s="17">
        <v>0</v>
      </c>
      <c r="AD13" s="17">
        <v>4.9358999713225798E-2</v>
      </c>
      <c r="AE13" s="17"/>
      <c r="AF13" s="17">
        <v>4.2967107947883103E-2</v>
      </c>
      <c r="AG13" s="17">
        <v>8.1916525170318902E-2</v>
      </c>
      <c r="AH13" s="17"/>
      <c r="AI13" s="17">
        <v>0</v>
      </c>
      <c r="AJ13" s="17">
        <v>9.7018393468869202E-2</v>
      </c>
      <c r="AK13" s="17">
        <v>3.48867096417299E-2</v>
      </c>
      <c r="AL13" s="17">
        <v>0</v>
      </c>
      <c r="AM13" s="17">
        <v>6.5466811858178695E-2</v>
      </c>
      <c r="AN13" s="17">
        <v>6.9164924063373101E-2</v>
      </c>
      <c r="AO13" s="17">
        <v>6.2658126877642301E-2</v>
      </c>
      <c r="AP13" s="17"/>
      <c r="AQ13" s="17">
        <v>6.1628160726192302E-2</v>
      </c>
      <c r="AR13" s="17">
        <v>6.3508718909006404E-2</v>
      </c>
      <c r="AS13" s="17"/>
      <c r="AT13" s="17">
        <v>3.5172878085307502E-2</v>
      </c>
      <c r="AU13" s="17">
        <v>2.5292538078021499E-2</v>
      </c>
      <c r="AV13" s="17">
        <v>8.1721480971821997E-2</v>
      </c>
      <c r="AW13" s="17"/>
      <c r="AX13" s="17">
        <v>4.1192548597965999E-2</v>
      </c>
      <c r="AY13" s="17">
        <v>6.2922103016988098E-2</v>
      </c>
      <c r="AZ13" s="17"/>
      <c r="BA13" s="17">
        <v>0.13508608748459899</v>
      </c>
      <c r="BB13" s="17">
        <v>7.5138053607164607E-2</v>
      </c>
      <c r="BC13" s="17">
        <v>1.14400417439536E-2</v>
      </c>
      <c r="BD13" s="17">
        <v>4.4399830798481602E-2</v>
      </c>
      <c r="BE13" s="17">
        <v>8.00762612634347E-2</v>
      </c>
      <c r="BF13" s="17"/>
      <c r="BG13" s="17">
        <v>8.6554479419045705E-2</v>
      </c>
      <c r="BH13" s="17">
        <v>6.8231517073780903E-2</v>
      </c>
    </row>
    <row r="14" spans="2:60" x14ac:dyDescent="0.35">
      <c r="B14" s="32" t="s">
        <v>280</v>
      </c>
      <c r="C14" s="19">
        <v>0.10635725957075901</v>
      </c>
      <c r="D14" s="19">
        <v>8.8874955260565797E-2</v>
      </c>
      <c r="E14" s="19">
        <v>0.124680223728662</v>
      </c>
      <c r="F14" s="19"/>
      <c r="G14" s="19">
        <v>0.13126404022470201</v>
      </c>
      <c r="H14" s="19">
        <v>0.102315466161152</v>
      </c>
      <c r="I14" s="19">
        <v>6.8527295682792394E-2</v>
      </c>
      <c r="J14" s="19">
        <v>0.11551302463512</v>
      </c>
      <c r="K14" s="19">
        <v>7.1974660946577299E-2</v>
      </c>
      <c r="L14" s="19">
        <v>0.142552986010794</v>
      </c>
      <c r="M14" s="19"/>
      <c r="N14" s="19">
        <v>0.14947618113187899</v>
      </c>
      <c r="O14" s="19">
        <v>9.7731231029866805E-2</v>
      </c>
      <c r="P14" s="19">
        <v>9.3189952059342204E-2</v>
      </c>
      <c r="Q14" s="19">
        <v>5.5268910462484E-2</v>
      </c>
      <c r="R14" s="19">
        <v>8.7730664291034904E-2</v>
      </c>
      <c r="S14" s="19"/>
      <c r="T14" s="19">
        <v>6.3289794670558702E-2</v>
      </c>
      <c r="U14" s="19">
        <v>7.6572017691265398E-2</v>
      </c>
      <c r="V14" s="19">
        <v>0.119708501254758</v>
      </c>
      <c r="W14" s="19">
        <v>0.14314038359232301</v>
      </c>
      <c r="X14" s="19"/>
      <c r="Y14" s="19">
        <v>0.10458928823411801</v>
      </c>
      <c r="Z14" s="19">
        <v>9.3322681808185495E-2</v>
      </c>
      <c r="AA14" s="19">
        <v>0.112645801519716</v>
      </c>
      <c r="AB14" s="19">
        <v>0.117332293255324</v>
      </c>
      <c r="AC14" s="19">
        <v>0</v>
      </c>
      <c r="AD14" s="19">
        <v>0.153044777275501</v>
      </c>
      <c r="AE14" s="19"/>
      <c r="AF14" s="19">
        <v>9.98702982193478E-2</v>
      </c>
      <c r="AG14" s="19">
        <v>0.11259776084676899</v>
      </c>
      <c r="AH14" s="19"/>
      <c r="AI14" s="19">
        <v>0.24559823748260401</v>
      </c>
      <c r="AJ14" s="19">
        <v>9.6518074350165906E-2</v>
      </c>
      <c r="AK14" s="19">
        <v>0.13247482300852101</v>
      </c>
      <c r="AL14" s="19">
        <v>0.11968242097559301</v>
      </c>
      <c r="AM14" s="19">
        <v>6.9944253882996202E-2</v>
      </c>
      <c r="AN14" s="19">
        <v>3.3390467266571397E-2</v>
      </c>
      <c r="AO14" s="19">
        <v>0.20743230923834899</v>
      </c>
      <c r="AP14" s="19"/>
      <c r="AQ14" s="19">
        <v>7.3577357653810599E-2</v>
      </c>
      <c r="AR14" s="19">
        <v>0.110910029842351</v>
      </c>
      <c r="AS14" s="19"/>
      <c r="AT14" s="19">
        <v>3.7532689066717299E-2</v>
      </c>
      <c r="AU14" s="19">
        <v>0.17472317175049901</v>
      </c>
      <c r="AV14" s="19">
        <v>7.1571115448316E-2</v>
      </c>
      <c r="AW14" s="19"/>
      <c r="AX14" s="19">
        <v>9.8748993327351695E-2</v>
      </c>
      <c r="AY14" s="19">
        <v>0.10920938978316801</v>
      </c>
      <c r="AZ14" s="19"/>
      <c r="BA14" s="19">
        <v>6.3754840978264296E-2</v>
      </c>
      <c r="BB14" s="19">
        <v>5.9727579890201297E-2</v>
      </c>
      <c r="BC14" s="19">
        <v>9.2129888395983295E-2</v>
      </c>
      <c r="BD14" s="19">
        <v>8.5931522036368696E-2</v>
      </c>
      <c r="BE14" s="19">
        <v>0.16327393423144701</v>
      </c>
      <c r="BF14" s="19"/>
      <c r="BG14" s="19">
        <v>6.0494526267974899E-2</v>
      </c>
      <c r="BH14" s="19">
        <v>0.13759588641325499</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468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399</v>
      </c>
      <c r="D7" s="10">
        <v>183</v>
      </c>
      <c r="E7" s="10">
        <v>215</v>
      </c>
      <c r="F7" s="10"/>
      <c r="G7" s="10">
        <v>46</v>
      </c>
      <c r="H7" s="10">
        <v>61</v>
      </c>
      <c r="I7" s="10">
        <v>60</v>
      </c>
      <c r="J7" s="10">
        <v>76</v>
      </c>
      <c r="K7" s="10">
        <v>69</v>
      </c>
      <c r="L7" s="10">
        <v>87</v>
      </c>
      <c r="M7" s="10"/>
      <c r="N7" s="10">
        <v>70</v>
      </c>
      <c r="O7" s="10">
        <v>98</v>
      </c>
      <c r="P7" s="10">
        <v>127</v>
      </c>
      <c r="Q7" s="10">
        <v>57</v>
      </c>
      <c r="R7" s="10">
        <v>40</v>
      </c>
      <c r="S7" s="10"/>
      <c r="T7" s="10">
        <v>72</v>
      </c>
      <c r="U7" s="10">
        <v>92</v>
      </c>
      <c r="V7" s="10">
        <v>162</v>
      </c>
      <c r="W7" s="10">
        <v>73</v>
      </c>
      <c r="X7" s="10"/>
      <c r="Y7" s="10">
        <v>131</v>
      </c>
      <c r="Z7" s="10">
        <v>169</v>
      </c>
      <c r="AA7" s="10">
        <v>14</v>
      </c>
      <c r="AB7" s="10">
        <v>37</v>
      </c>
      <c r="AC7" s="10">
        <v>2</v>
      </c>
      <c r="AD7" s="10">
        <v>46</v>
      </c>
      <c r="AE7" s="10"/>
      <c r="AF7" s="10">
        <v>250</v>
      </c>
      <c r="AG7" s="10">
        <v>147</v>
      </c>
      <c r="AH7" s="10"/>
      <c r="AI7" s="10">
        <v>27</v>
      </c>
      <c r="AJ7" s="10">
        <v>98</v>
      </c>
      <c r="AK7" s="10">
        <v>74</v>
      </c>
      <c r="AL7" s="10">
        <v>43</v>
      </c>
      <c r="AM7" s="10">
        <v>97</v>
      </c>
      <c r="AN7" s="10">
        <v>43</v>
      </c>
      <c r="AO7" s="10">
        <v>17</v>
      </c>
      <c r="AP7" s="10"/>
      <c r="AQ7" s="10">
        <v>203</v>
      </c>
      <c r="AR7" s="10">
        <v>132</v>
      </c>
      <c r="AS7" s="10"/>
      <c r="AT7" s="10">
        <v>92</v>
      </c>
      <c r="AU7" s="10">
        <v>167</v>
      </c>
      <c r="AV7" s="10">
        <v>118</v>
      </c>
      <c r="AW7" s="10"/>
      <c r="AX7" s="10">
        <v>121</v>
      </c>
      <c r="AY7" s="10">
        <v>278</v>
      </c>
      <c r="AZ7" s="10"/>
      <c r="BA7" s="10">
        <v>36</v>
      </c>
      <c r="BB7" s="10">
        <v>132</v>
      </c>
      <c r="BC7" s="10">
        <v>145</v>
      </c>
      <c r="BD7" s="10">
        <v>16</v>
      </c>
      <c r="BE7" s="10">
        <v>43</v>
      </c>
      <c r="BF7" s="10"/>
      <c r="BG7" s="10">
        <v>168</v>
      </c>
      <c r="BH7" s="10">
        <v>59</v>
      </c>
    </row>
    <row r="8" spans="2:60" ht="30" customHeight="1" x14ac:dyDescent="0.35">
      <c r="B8" s="11" t="s">
        <v>19</v>
      </c>
      <c r="C8" s="11">
        <v>392</v>
      </c>
      <c r="D8" s="11">
        <v>184</v>
      </c>
      <c r="E8" s="11">
        <v>208</v>
      </c>
      <c r="F8" s="11"/>
      <c r="G8" s="11">
        <v>44</v>
      </c>
      <c r="H8" s="11">
        <v>69</v>
      </c>
      <c r="I8" s="11">
        <v>59</v>
      </c>
      <c r="J8" s="11">
        <v>73</v>
      </c>
      <c r="K8" s="11">
        <v>64</v>
      </c>
      <c r="L8" s="11">
        <v>83</v>
      </c>
      <c r="M8" s="11"/>
      <c r="N8" s="11">
        <v>68</v>
      </c>
      <c r="O8" s="11">
        <v>98</v>
      </c>
      <c r="P8" s="11">
        <v>125</v>
      </c>
      <c r="Q8" s="11">
        <v>59</v>
      </c>
      <c r="R8" s="11">
        <v>37</v>
      </c>
      <c r="S8" s="11"/>
      <c r="T8" s="11">
        <v>62</v>
      </c>
      <c r="U8" s="11">
        <v>90</v>
      </c>
      <c r="V8" s="11">
        <v>157</v>
      </c>
      <c r="W8" s="11">
        <v>83</v>
      </c>
      <c r="X8" s="11"/>
      <c r="Y8" s="11">
        <v>130</v>
      </c>
      <c r="Z8" s="11">
        <v>171</v>
      </c>
      <c r="AA8" s="11">
        <v>12</v>
      </c>
      <c r="AB8" s="11">
        <v>35</v>
      </c>
      <c r="AC8" s="11">
        <v>1</v>
      </c>
      <c r="AD8" s="11">
        <v>43</v>
      </c>
      <c r="AE8" s="11"/>
      <c r="AF8" s="11">
        <v>245</v>
      </c>
      <c r="AG8" s="11">
        <v>146</v>
      </c>
      <c r="AH8" s="11"/>
      <c r="AI8" s="11">
        <v>28</v>
      </c>
      <c r="AJ8" s="11">
        <v>96</v>
      </c>
      <c r="AK8" s="11">
        <v>74</v>
      </c>
      <c r="AL8" s="11">
        <v>39</v>
      </c>
      <c r="AM8" s="11">
        <v>97</v>
      </c>
      <c r="AN8" s="11">
        <v>41</v>
      </c>
      <c r="AO8" s="11">
        <v>17</v>
      </c>
      <c r="AP8" s="11"/>
      <c r="AQ8" s="11">
        <v>193</v>
      </c>
      <c r="AR8" s="11">
        <v>138</v>
      </c>
      <c r="AS8" s="11"/>
      <c r="AT8" s="11">
        <v>87</v>
      </c>
      <c r="AU8" s="11">
        <v>164</v>
      </c>
      <c r="AV8" s="11">
        <v>121</v>
      </c>
      <c r="AW8" s="11"/>
      <c r="AX8" s="11">
        <v>113</v>
      </c>
      <c r="AY8" s="11">
        <v>280</v>
      </c>
      <c r="AZ8" s="11"/>
      <c r="BA8" s="11">
        <v>37</v>
      </c>
      <c r="BB8" s="11">
        <v>130</v>
      </c>
      <c r="BC8" s="11">
        <v>139</v>
      </c>
      <c r="BD8" s="11">
        <v>16</v>
      </c>
      <c r="BE8" s="11">
        <v>44</v>
      </c>
      <c r="BF8" s="11"/>
      <c r="BG8" s="11">
        <v>166</v>
      </c>
      <c r="BH8" s="11">
        <v>60</v>
      </c>
    </row>
    <row r="9" spans="2:60" ht="29" x14ac:dyDescent="0.35">
      <c r="B9" s="18" t="s">
        <v>348</v>
      </c>
      <c r="C9" s="17">
        <v>0.187016164678316</v>
      </c>
      <c r="D9" s="17">
        <v>0.195667227792963</v>
      </c>
      <c r="E9" s="17">
        <v>0.180264106136585</v>
      </c>
      <c r="F9" s="17"/>
      <c r="G9" s="17">
        <v>7.3358289846431196E-2</v>
      </c>
      <c r="H9" s="17">
        <v>0.163597124346262</v>
      </c>
      <c r="I9" s="17">
        <v>0.19696288881312299</v>
      </c>
      <c r="J9" s="17">
        <v>0.17993392383809201</v>
      </c>
      <c r="K9" s="17">
        <v>0.22269672946011401</v>
      </c>
      <c r="L9" s="17">
        <v>0.23835047094727299</v>
      </c>
      <c r="M9" s="17"/>
      <c r="N9" s="17">
        <v>0.15822748928281</v>
      </c>
      <c r="O9" s="17">
        <v>0.21857912965248399</v>
      </c>
      <c r="P9" s="17">
        <v>0.19046966890467401</v>
      </c>
      <c r="Q9" s="17">
        <v>0.154038270056334</v>
      </c>
      <c r="R9" s="17">
        <v>0.16463719120835699</v>
      </c>
      <c r="S9" s="17"/>
      <c r="T9" s="17">
        <v>0.18537011728397901</v>
      </c>
      <c r="U9" s="17">
        <v>0.175566017981688</v>
      </c>
      <c r="V9" s="17">
        <v>0.19996784326686901</v>
      </c>
      <c r="W9" s="17">
        <v>0.17613789648616199</v>
      </c>
      <c r="X9" s="17"/>
      <c r="Y9" s="17">
        <v>0.203337240561168</v>
      </c>
      <c r="Z9" s="17">
        <v>0.148599325676252</v>
      </c>
      <c r="AA9" s="17">
        <v>7.1679469142342397E-2</v>
      </c>
      <c r="AB9" s="17">
        <v>8.0497099978017295E-2</v>
      </c>
      <c r="AC9" s="17">
        <v>0</v>
      </c>
      <c r="AD9" s="17">
        <v>0.41249351630409797</v>
      </c>
      <c r="AE9" s="17"/>
      <c r="AF9" s="17">
        <v>0.197906068074061</v>
      </c>
      <c r="AG9" s="17">
        <v>0.170653206349825</v>
      </c>
      <c r="AH9" s="17"/>
      <c r="AI9" s="17">
        <v>0.29631199982971901</v>
      </c>
      <c r="AJ9" s="17">
        <v>0.208046835039702</v>
      </c>
      <c r="AK9" s="17">
        <v>0.18171359216997501</v>
      </c>
      <c r="AL9" s="17">
        <v>0.105693963850668</v>
      </c>
      <c r="AM9" s="17">
        <v>0.19176138675285501</v>
      </c>
      <c r="AN9" s="17">
        <v>0.13943450942194599</v>
      </c>
      <c r="AO9" s="17">
        <v>0.188761375703281</v>
      </c>
      <c r="AP9" s="17"/>
      <c r="AQ9" s="17">
        <v>0.16259136087887499</v>
      </c>
      <c r="AR9" s="17">
        <v>0.20351934604001001</v>
      </c>
      <c r="AS9" s="17"/>
      <c r="AT9" s="17">
        <v>0.10594004618842499</v>
      </c>
      <c r="AU9" s="17">
        <v>0.22259721631802601</v>
      </c>
      <c r="AV9" s="17">
        <v>0.19539925443709699</v>
      </c>
      <c r="AW9" s="17"/>
      <c r="AX9" s="17">
        <v>0.196199231435326</v>
      </c>
      <c r="AY9" s="17">
        <v>0.18331664455473301</v>
      </c>
      <c r="AZ9" s="17"/>
      <c r="BA9" s="17">
        <v>0.300320344873093</v>
      </c>
      <c r="BB9" s="17">
        <v>0.133292565861232</v>
      </c>
      <c r="BC9" s="17">
        <v>0.168288891698684</v>
      </c>
      <c r="BD9" s="17">
        <v>6.1188887154532197E-2</v>
      </c>
      <c r="BE9" s="17">
        <v>0.347800275023598</v>
      </c>
      <c r="BF9" s="17"/>
      <c r="BG9" s="17">
        <v>0.17005330054887</v>
      </c>
      <c r="BH9" s="17">
        <v>0.26998058645662099</v>
      </c>
    </row>
    <row r="10" spans="2:60" ht="43.5" x14ac:dyDescent="0.35">
      <c r="B10" s="18" t="s">
        <v>349</v>
      </c>
      <c r="C10" s="17">
        <v>0.29229994868581399</v>
      </c>
      <c r="D10" s="17">
        <v>0.27754489801821902</v>
      </c>
      <c r="E10" s="17">
        <v>0.306754341376757</v>
      </c>
      <c r="F10" s="17"/>
      <c r="G10" s="17">
        <v>0.31775163455565802</v>
      </c>
      <c r="H10" s="17">
        <v>0.31543760631795098</v>
      </c>
      <c r="I10" s="17">
        <v>0.30954931048766499</v>
      </c>
      <c r="J10" s="17">
        <v>0.21705158877712499</v>
      </c>
      <c r="K10" s="17">
        <v>0.35718967432915599</v>
      </c>
      <c r="L10" s="17">
        <v>0.26328608983421198</v>
      </c>
      <c r="M10" s="17"/>
      <c r="N10" s="17">
        <v>0.27144395713555303</v>
      </c>
      <c r="O10" s="17">
        <v>0.23897416388931</v>
      </c>
      <c r="P10" s="17">
        <v>0.35014039740946401</v>
      </c>
      <c r="Q10" s="17">
        <v>0.359212421827664</v>
      </c>
      <c r="R10" s="17">
        <v>0.192656415332838</v>
      </c>
      <c r="S10" s="17"/>
      <c r="T10" s="17">
        <v>0.24852986712045899</v>
      </c>
      <c r="U10" s="17">
        <v>0.31166287214529098</v>
      </c>
      <c r="V10" s="17">
        <v>0.27584081906838298</v>
      </c>
      <c r="W10" s="17">
        <v>0.33510104418655701</v>
      </c>
      <c r="X10" s="17"/>
      <c r="Y10" s="17">
        <v>0.28734389255820197</v>
      </c>
      <c r="Z10" s="17">
        <v>0.30478419893578701</v>
      </c>
      <c r="AA10" s="17">
        <v>0.143896415627633</v>
      </c>
      <c r="AB10" s="17">
        <v>0.40300183104488102</v>
      </c>
      <c r="AC10" s="17">
        <v>0.51798368283004603</v>
      </c>
      <c r="AD10" s="17">
        <v>0.20589182882988599</v>
      </c>
      <c r="AE10" s="17"/>
      <c r="AF10" s="17">
        <v>0.29134891837025001</v>
      </c>
      <c r="AG10" s="17">
        <v>0.29166401052615898</v>
      </c>
      <c r="AH10" s="17"/>
      <c r="AI10" s="17">
        <v>0.375660597217154</v>
      </c>
      <c r="AJ10" s="17">
        <v>0.27180243014511202</v>
      </c>
      <c r="AK10" s="17">
        <v>0.26000557336374902</v>
      </c>
      <c r="AL10" s="17">
        <v>0.26360974071938997</v>
      </c>
      <c r="AM10" s="17">
        <v>0.25238996108769601</v>
      </c>
      <c r="AN10" s="17">
        <v>0.4024843600086</v>
      </c>
      <c r="AO10" s="17">
        <v>0.44422488454383502</v>
      </c>
      <c r="AP10" s="17"/>
      <c r="AQ10" s="17">
        <v>0.27220509201181498</v>
      </c>
      <c r="AR10" s="17">
        <v>0.31172143564404597</v>
      </c>
      <c r="AS10" s="17"/>
      <c r="AT10" s="17">
        <v>0.295327445742881</v>
      </c>
      <c r="AU10" s="17">
        <v>0.25128677643700897</v>
      </c>
      <c r="AV10" s="17">
        <v>0.33190947575977098</v>
      </c>
      <c r="AW10" s="17"/>
      <c r="AX10" s="17">
        <v>0.29101840031535597</v>
      </c>
      <c r="AY10" s="17">
        <v>0.29281623742805002</v>
      </c>
      <c r="AZ10" s="17"/>
      <c r="BA10" s="17">
        <v>0.147730051447866</v>
      </c>
      <c r="BB10" s="17">
        <v>0.31405311890274301</v>
      </c>
      <c r="BC10" s="17">
        <v>0.33600321892298202</v>
      </c>
      <c r="BD10" s="17">
        <v>0.342080462641494</v>
      </c>
      <c r="BE10" s="17">
        <v>0.27335197860725602</v>
      </c>
      <c r="BF10" s="17"/>
      <c r="BG10" s="17">
        <v>0.27744748245523498</v>
      </c>
      <c r="BH10" s="17">
        <v>0.29201288829053801</v>
      </c>
    </row>
    <row r="11" spans="2:60" ht="29" x14ac:dyDescent="0.35">
      <c r="B11" s="18" t="s">
        <v>350</v>
      </c>
      <c r="C11" s="17">
        <v>0.32767075509425198</v>
      </c>
      <c r="D11" s="17">
        <v>0.30071065668711899</v>
      </c>
      <c r="E11" s="17">
        <v>0.35308931604843002</v>
      </c>
      <c r="F11" s="17"/>
      <c r="G11" s="17">
        <v>0.43579788718120299</v>
      </c>
      <c r="H11" s="17">
        <v>0.25793476737919102</v>
      </c>
      <c r="I11" s="17">
        <v>0.27154967885695702</v>
      </c>
      <c r="J11" s="17">
        <v>0.34429970284595102</v>
      </c>
      <c r="K11" s="17">
        <v>0.32085719570291199</v>
      </c>
      <c r="L11" s="17">
        <v>0.35928035084841098</v>
      </c>
      <c r="M11" s="17"/>
      <c r="N11" s="17">
        <v>0.24170592361207199</v>
      </c>
      <c r="O11" s="17">
        <v>0.39741294564577001</v>
      </c>
      <c r="P11" s="17">
        <v>0.29300726514804198</v>
      </c>
      <c r="Q11" s="17">
        <v>0.31195655683256102</v>
      </c>
      <c r="R11" s="17">
        <v>0.45953687517209801</v>
      </c>
      <c r="S11" s="17"/>
      <c r="T11" s="17">
        <v>0.37026886418647298</v>
      </c>
      <c r="U11" s="17">
        <v>0.35159908858730998</v>
      </c>
      <c r="V11" s="17">
        <v>0.31802397586748699</v>
      </c>
      <c r="W11" s="17">
        <v>0.28837685662338802</v>
      </c>
      <c r="X11" s="17"/>
      <c r="Y11" s="17">
        <v>0.28800478539684499</v>
      </c>
      <c r="Z11" s="17">
        <v>0.38061955993270702</v>
      </c>
      <c r="AA11" s="17">
        <v>0.48006381769107898</v>
      </c>
      <c r="AB11" s="17">
        <v>0.286705041088752</v>
      </c>
      <c r="AC11" s="17">
        <v>0.48201631716995402</v>
      </c>
      <c r="AD11" s="17">
        <v>0.222521990037781</v>
      </c>
      <c r="AE11" s="17"/>
      <c r="AF11" s="17">
        <v>0.32169355737315902</v>
      </c>
      <c r="AG11" s="17">
        <v>0.34109693823355403</v>
      </c>
      <c r="AH11" s="17"/>
      <c r="AI11" s="17">
        <v>0.24599164750786301</v>
      </c>
      <c r="AJ11" s="17">
        <v>0.254576336996023</v>
      </c>
      <c r="AK11" s="17">
        <v>0.32983924486965599</v>
      </c>
      <c r="AL11" s="17">
        <v>0.46780342104426598</v>
      </c>
      <c r="AM11" s="17">
        <v>0.357421927086152</v>
      </c>
      <c r="AN11" s="17">
        <v>0.347485923570516</v>
      </c>
      <c r="AO11" s="17">
        <v>0.323128097699035</v>
      </c>
      <c r="AP11" s="17"/>
      <c r="AQ11" s="17">
        <v>0.38045709693024998</v>
      </c>
      <c r="AR11" s="17">
        <v>0.27317181633992199</v>
      </c>
      <c r="AS11" s="17"/>
      <c r="AT11" s="17">
        <v>0.45875409368341802</v>
      </c>
      <c r="AU11" s="17">
        <v>0.287582530410259</v>
      </c>
      <c r="AV11" s="17">
        <v>0.300090637023119</v>
      </c>
      <c r="AW11" s="17"/>
      <c r="AX11" s="17">
        <v>0.34193058211225602</v>
      </c>
      <c r="AY11" s="17">
        <v>0.32192599482975198</v>
      </c>
      <c r="AZ11" s="17"/>
      <c r="BA11" s="17">
        <v>0.328971689261292</v>
      </c>
      <c r="BB11" s="17">
        <v>0.35979584269647502</v>
      </c>
      <c r="BC11" s="17">
        <v>0.35263915467058099</v>
      </c>
      <c r="BD11" s="17">
        <v>0.40590392157900401</v>
      </c>
      <c r="BE11" s="17">
        <v>0.19829168999284999</v>
      </c>
      <c r="BF11" s="17"/>
      <c r="BG11" s="17">
        <v>0.35301183028186101</v>
      </c>
      <c r="BH11" s="17">
        <v>0.25466181305338398</v>
      </c>
    </row>
    <row r="12" spans="2:60" ht="29" x14ac:dyDescent="0.35">
      <c r="B12" s="18" t="s">
        <v>351</v>
      </c>
      <c r="C12" s="17">
        <v>0.107786314835214</v>
      </c>
      <c r="D12" s="17">
        <v>0.135617822026153</v>
      </c>
      <c r="E12" s="17">
        <v>7.8883448081507698E-2</v>
      </c>
      <c r="F12" s="17"/>
      <c r="G12" s="17">
        <v>8.8548304264862099E-2</v>
      </c>
      <c r="H12" s="17">
        <v>0.20161849163060799</v>
      </c>
      <c r="I12" s="17">
        <v>6.0381175434760001E-2</v>
      </c>
      <c r="J12" s="17">
        <v>0.13684439020327799</v>
      </c>
      <c r="K12" s="17">
        <v>8.6506047837808797E-2</v>
      </c>
      <c r="L12" s="17">
        <v>6.3947663826775594E-2</v>
      </c>
      <c r="M12" s="17"/>
      <c r="N12" s="17">
        <v>0.16748245440400999</v>
      </c>
      <c r="O12" s="17">
        <v>8.4998294239685898E-2</v>
      </c>
      <c r="P12" s="17">
        <v>8.7402308325140093E-2</v>
      </c>
      <c r="Q12" s="17">
        <v>0.10025981635534501</v>
      </c>
      <c r="R12" s="17">
        <v>0.15811601747062301</v>
      </c>
      <c r="S12" s="17"/>
      <c r="T12" s="17">
        <v>9.3692269555668201E-2</v>
      </c>
      <c r="U12" s="17">
        <v>0.101850327612513</v>
      </c>
      <c r="V12" s="17">
        <v>0.113132126710944</v>
      </c>
      <c r="W12" s="17">
        <v>0.11459042940365501</v>
      </c>
      <c r="X12" s="17"/>
      <c r="Y12" s="17">
        <v>0.15427493861670599</v>
      </c>
      <c r="Z12" s="17">
        <v>9.5318221712131307E-2</v>
      </c>
      <c r="AA12" s="17">
        <v>0.17635827849737601</v>
      </c>
      <c r="AB12" s="17">
        <v>5.49751759810563E-2</v>
      </c>
      <c r="AC12" s="17">
        <v>0</v>
      </c>
      <c r="AD12" s="17">
        <v>4.3486680407726297E-2</v>
      </c>
      <c r="AE12" s="17"/>
      <c r="AF12" s="17">
        <v>8.8574373348247304E-2</v>
      </c>
      <c r="AG12" s="17">
        <v>0.141175211184698</v>
      </c>
      <c r="AH12" s="17"/>
      <c r="AI12" s="17">
        <v>5.9060532270822898E-2</v>
      </c>
      <c r="AJ12" s="17">
        <v>0.14068440241845001</v>
      </c>
      <c r="AK12" s="17">
        <v>0.172766476159915</v>
      </c>
      <c r="AL12" s="17">
        <v>0</v>
      </c>
      <c r="AM12" s="17">
        <v>0.10276202897610701</v>
      </c>
      <c r="AN12" s="17">
        <v>8.7980865587740598E-2</v>
      </c>
      <c r="AO12" s="17">
        <v>4.3885642053848803E-2</v>
      </c>
      <c r="AP12" s="17"/>
      <c r="AQ12" s="17">
        <v>0.107380922211332</v>
      </c>
      <c r="AR12" s="17">
        <v>0.11853935865536799</v>
      </c>
      <c r="AS12" s="17"/>
      <c r="AT12" s="17">
        <v>9.8601015668947703E-2</v>
      </c>
      <c r="AU12" s="17">
        <v>0.120422877697919</v>
      </c>
      <c r="AV12" s="17">
        <v>0.111033361147248</v>
      </c>
      <c r="AW12" s="17"/>
      <c r="AX12" s="17">
        <v>8.1618188738141903E-2</v>
      </c>
      <c r="AY12" s="17">
        <v>0.11832849117501699</v>
      </c>
      <c r="AZ12" s="17"/>
      <c r="BA12" s="17">
        <v>8.3472699126661498E-2</v>
      </c>
      <c r="BB12" s="17">
        <v>0.15736257692210701</v>
      </c>
      <c r="BC12" s="17">
        <v>7.8918115670638597E-2</v>
      </c>
      <c r="BD12" s="17">
        <v>5.2537165910893698E-2</v>
      </c>
      <c r="BE12" s="17">
        <v>0.115521872713489</v>
      </c>
      <c r="BF12" s="17"/>
      <c r="BG12" s="17">
        <v>0.14110033473814401</v>
      </c>
      <c r="BH12" s="17">
        <v>9.8420492673071999E-2</v>
      </c>
    </row>
    <row r="13" spans="2:60" ht="29" x14ac:dyDescent="0.35">
      <c r="B13" s="18" t="s">
        <v>352</v>
      </c>
      <c r="C13" s="17">
        <v>1.8298888649649601E-2</v>
      </c>
      <c r="D13" s="17">
        <v>2.94665623366572E-2</v>
      </c>
      <c r="E13" s="17">
        <v>8.5101525958650604E-3</v>
      </c>
      <c r="F13" s="17"/>
      <c r="G13" s="17">
        <v>3.5974068314684901E-2</v>
      </c>
      <c r="H13" s="17">
        <v>1.3585483349214099E-2</v>
      </c>
      <c r="I13" s="17">
        <v>4.9126217335111799E-2</v>
      </c>
      <c r="J13" s="17">
        <v>2.4126167606849901E-2</v>
      </c>
      <c r="K13" s="17">
        <v>0</v>
      </c>
      <c r="L13" s="17">
        <v>0</v>
      </c>
      <c r="M13" s="17"/>
      <c r="N13" s="17">
        <v>2.4853846413725601E-2</v>
      </c>
      <c r="O13" s="17">
        <v>9.4165279675353306E-3</v>
      </c>
      <c r="P13" s="17">
        <v>1.37451053972106E-2</v>
      </c>
      <c r="Q13" s="17">
        <v>3.2769293361895199E-2</v>
      </c>
      <c r="R13" s="17">
        <v>2.50535008160842E-2</v>
      </c>
      <c r="S13" s="17"/>
      <c r="T13" s="17">
        <v>2.8134353828792001E-2</v>
      </c>
      <c r="U13" s="17">
        <v>3.2366432473920001E-2</v>
      </c>
      <c r="V13" s="17">
        <v>5.2799394312632196E-3</v>
      </c>
      <c r="W13" s="17">
        <v>2.03862050109863E-2</v>
      </c>
      <c r="X13" s="17"/>
      <c r="Y13" s="17">
        <v>2.9093994208497599E-2</v>
      </c>
      <c r="Z13" s="17">
        <v>4.8643946229334498E-3</v>
      </c>
      <c r="AA13" s="17">
        <v>6.4454682758289306E-2</v>
      </c>
      <c r="AB13" s="17">
        <v>5.1086551027799902E-2</v>
      </c>
      <c r="AC13" s="17">
        <v>0</v>
      </c>
      <c r="AD13" s="17">
        <v>0</v>
      </c>
      <c r="AE13" s="17"/>
      <c r="AF13" s="17">
        <v>2.24007368838007E-2</v>
      </c>
      <c r="AG13" s="17">
        <v>1.15969160704875E-2</v>
      </c>
      <c r="AH13" s="17"/>
      <c r="AI13" s="17">
        <v>0</v>
      </c>
      <c r="AJ13" s="17">
        <v>9.7604214504262606E-3</v>
      </c>
      <c r="AK13" s="17">
        <v>1.1498810216484001E-2</v>
      </c>
      <c r="AL13" s="17">
        <v>4.14731942496964E-2</v>
      </c>
      <c r="AM13" s="17">
        <v>2.9097144738471602E-2</v>
      </c>
      <c r="AN13" s="17">
        <v>2.26143414111965E-2</v>
      </c>
      <c r="AO13" s="17">
        <v>0</v>
      </c>
      <c r="AP13" s="17"/>
      <c r="AQ13" s="17">
        <v>2.3378814185612599E-2</v>
      </c>
      <c r="AR13" s="17">
        <v>6.8223833949483297E-3</v>
      </c>
      <c r="AS13" s="17"/>
      <c r="AT13" s="17">
        <v>3.1926044821483701E-2</v>
      </c>
      <c r="AU13" s="17">
        <v>1.6514283636517701E-2</v>
      </c>
      <c r="AV13" s="17">
        <v>1.39869808734051E-2</v>
      </c>
      <c r="AW13" s="17"/>
      <c r="AX13" s="17">
        <v>1.5293495076510901E-2</v>
      </c>
      <c r="AY13" s="17">
        <v>1.9509651273652801E-2</v>
      </c>
      <c r="AZ13" s="17"/>
      <c r="BA13" s="17">
        <v>0</v>
      </c>
      <c r="BB13" s="17">
        <v>1.29652294042577E-2</v>
      </c>
      <c r="BC13" s="17">
        <v>2.0560557192484199E-2</v>
      </c>
      <c r="BD13" s="17">
        <v>4.7110944927283398E-2</v>
      </c>
      <c r="BE13" s="17">
        <v>4.2235297516950002E-2</v>
      </c>
      <c r="BF13" s="17"/>
      <c r="BG13" s="17">
        <v>1.0111743827703299E-2</v>
      </c>
      <c r="BH13" s="17">
        <v>4.35591156871055E-2</v>
      </c>
    </row>
    <row r="14" spans="2:60" x14ac:dyDescent="0.35">
      <c r="B14" s="32" t="s">
        <v>280</v>
      </c>
      <c r="C14" s="19">
        <v>6.6927928056754293E-2</v>
      </c>
      <c r="D14" s="19">
        <v>6.0992833138889098E-2</v>
      </c>
      <c r="E14" s="19">
        <v>7.2498635760854899E-2</v>
      </c>
      <c r="F14" s="19"/>
      <c r="G14" s="19">
        <v>4.8569815837161599E-2</v>
      </c>
      <c r="H14" s="19">
        <v>4.7826526976773899E-2</v>
      </c>
      <c r="I14" s="19">
        <v>0.112430729072383</v>
      </c>
      <c r="J14" s="19">
        <v>9.7744226728704503E-2</v>
      </c>
      <c r="K14" s="19">
        <v>1.2750352670008701E-2</v>
      </c>
      <c r="L14" s="19">
        <v>7.5135424543329096E-2</v>
      </c>
      <c r="M14" s="19"/>
      <c r="N14" s="19">
        <v>0.13628632915183</v>
      </c>
      <c r="O14" s="19">
        <v>5.0618938605214603E-2</v>
      </c>
      <c r="P14" s="19">
        <v>6.5235254815468199E-2</v>
      </c>
      <c r="Q14" s="19">
        <v>4.1763641566199501E-2</v>
      </c>
      <c r="R14" s="19">
        <v>0</v>
      </c>
      <c r="S14" s="19"/>
      <c r="T14" s="19">
        <v>7.4004528024628299E-2</v>
      </c>
      <c r="U14" s="19">
        <v>2.6955261199279199E-2</v>
      </c>
      <c r="V14" s="19">
        <v>8.7755295655054397E-2</v>
      </c>
      <c r="W14" s="19">
        <v>6.5407568289250595E-2</v>
      </c>
      <c r="X14" s="19"/>
      <c r="Y14" s="19">
        <v>3.7945148658580702E-2</v>
      </c>
      <c r="Z14" s="19">
        <v>6.5814299120189296E-2</v>
      </c>
      <c r="AA14" s="19">
        <v>6.3547336283280201E-2</v>
      </c>
      <c r="AB14" s="19">
        <v>0.123734300879493</v>
      </c>
      <c r="AC14" s="19">
        <v>0</v>
      </c>
      <c r="AD14" s="19">
        <v>0.115605984420508</v>
      </c>
      <c r="AE14" s="19"/>
      <c r="AF14" s="19">
        <v>7.8076345950482198E-2</v>
      </c>
      <c r="AG14" s="19">
        <v>4.3813717635276798E-2</v>
      </c>
      <c r="AH14" s="19"/>
      <c r="AI14" s="19">
        <v>2.2975223174441201E-2</v>
      </c>
      <c r="AJ14" s="19">
        <v>0.115129573950287</v>
      </c>
      <c r="AK14" s="19">
        <v>4.4176303220221799E-2</v>
      </c>
      <c r="AL14" s="19">
        <v>0.12141968013597899</v>
      </c>
      <c r="AM14" s="19">
        <v>6.6567551358718793E-2</v>
      </c>
      <c r="AN14" s="19">
        <v>0</v>
      </c>
      <c r="AO14" s="19">
        <v>0</v>
      </c>
      <c r="AP14" s="19"/>
      <c r="AQ14" s="19">
        <v>5.3986713782114698E-2</v>
      </c>
      <c r="AR14" s="19">
        <v>8.6225659925705703E-2</v>
      </c>
      <c r="AS14" s="19"/>
      <c r="AT14" s="19">
        <v>9.4513538948446194E-3</v>
      </c>
      <c r="AU14" s="19">
        <v>0.101596315500269</v>
      </c>
      <c r="AV14" s="19">
        <v>4.7580290759360301E-2</v>
      </c>
      <c r="AW14" s="19"/>
      <c r="AX14" s="19">
        <v>7.3940102322408399E-2</v>
      </c>
      <c r="AY14" s="19">
        <v>6.4102980738794696E-2</v>
      </c>
      <c r="AZ14" s="19"/>
      <c r="BA14" s="19">
        <v>0.139505215291088</v>
      </c>
      <c r="BB14" s="19">
        <v>2.25306662131858E-2</v>
      </c>
      <c r="BC14" s="19">
        <v>4.3590061844630601E-2</v>
      </c>
      <c r="BD14" s="19">
        <v>9.1178617786792399E-2</v>
      </c>
      <c r="BE14" s="19">
        <v>2.2798886145857001E-2</v>
      </c>
      <c r="BF14" s="19"/>
      <c r="BG14" s="19">
        <v>4.8275308148186397E-2</v>
      </c>
      <c r="BH14" s="19">
        <v>4.1365103839279702E-2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469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391</v>
      </c>
      <c r="D7" s="10">
        <v>191</v>
      </c>
      <c r="E7" s="10">
        <v>194</v>
      </c>
      <c r="F7" s="10"/>
      <c r="G7" s="10">
        <v>43</v>
      </c>
      <c r="H7" s="10">
        <v>59</v>
      </c>
      <c r="I7" s="10">
        <v>68</v>
      </c>
      <c r="J7" s="10">
        <v>71</v>
      </c>
      <c r="K7" s="10">
        <v>54</v>
      </c>
      <c r="L7" s="10">
        <v>96</v>
      </c>
      <c r="M7" s="10"/>
      <c r="N7" s="10">
        <v>82</v>
      </c>
      <c r="O7" s="10">
        <v>82</v>
      </c>
      <c r="P7" s="10">
        <v>119</v>
      </c>
      <c r="Q7" s="10">
        <v>53</v>
      </c>
      <c r="R7" s="10">
        <v>45</v>
      </c>
      <c r="S7" s="10"/>
      <c r="T7" s="10">
        <v>72</v>
      </c>
      <c r="U7" s="10">
        <v>92</v>
      </c>
      <c r="V7" s="10">
        <v>143</v>
      </c>
      <c r="W7" s="10">
        <v>84</v>
      </c>
      <c r="X7" s="10"/>
      <c r="Y7" s="10">
        <v>130</v>
      </c>
      <c r="Z7" s="10">
        <v>153</v>
      </c>
      <c r="AA7" s="10">
        <v>20</v>
      </c>
      <c r="AB7" s="10">
        <v>39</v>
      </c>
      <c r="AC7" s="10">
        <v>6</v>
      </c>
      <c r="AD7" s="10">
        <v>43</v>
      </c>
      <c r="AE7" s="10"/>
      <c r="AF7" s="10">
        <v>232</v>
      </c>
      <c r="AG7" s="10">
        <v>155</v>
      </c>
      <c r="AH7" s="10"/>
      <c r="AI7" s="10">
        <v>25</v>
      </c>
      <c r="AJ7" s="10">
        <v>93</v>
      </c>
      <c r="AK7" s="10">
        <v>77</v>
      </c>
      <c r="AL7" s="10">
        <v>51</v>
      </c>
      <c r="AM7" s="10">
        <v>79</v>
      </c>
      <c r="AN7" s="10">
        <v>50</v>
      </c>
      <c r="AO7" s="10">
        <v>16</v>
      </c>
      <c r="AP7" s="10"/>
      <c r="AQ7" s="10">
        <v>182</v>
      </c>
      <c r="AR7" s="10">
        <v>128</v>
      </c>
      <c r="AS7" s="10"/>
      <c r="AT7" s="10">
        <v>78</v>
      </c>
      <c r="AU7" s="10">
        <v>171</v>
      </c>
      <c r="AV7" s="10">
        <v>123</v>
      </c>
      <c r="AW7" s="10"/>
      <c r="AX7" s="10">
        <v>126</v>
      </c>
      <c r="AY7" s="10">
        <v>265</v>
      </c>
      <c r="AZ7" s="10"/>
      <c r="BA7" s="10">
        <v>31</v>
      </c>
      <c r="BB7" s="10">
        <v>138</v>
      </c>
      <c r="BC7" s="10">
        <v>146</v>
      </c>
      <c r="BD7" s="10">
        <v>14</v>
      </c>
      <c r="BE7" s="10">
        <v>38</v>
      </c>
      <c r="BF7" s="10"/>
      <c r="BG7" s="10">
        <v>169</v>
      </c>
      <c r="BH7" s="10">
        <v>52</v>
      </c>
    </row>
    <row r="8" spans="2:60" ht="30" customHeight="1" x14ac:dyDescent="0.35">
      <c r="B8" s="11" t="s">
        <v>19</v>
      </c>
      <c r="C8" s="11">
        <v>385</v>
      </c>
      <c r="D8" s="11">
        <v>189</v>
      </c>
      <c r="E8" s="11">
        <v>189</v>
      </c>
      <c r="F8" s="11"/>
      <c r="G8" s="11">
        <v>41</v>
      </c>
      <c r="H8" s="11">
        <v>68</v>
      </c>
      <c r="I8" s="11">
        <v>69</v>
      </c>
      <c r="J8" s="11">
        <v>67</v>
      </c>
      <c r="K8" s="11">
        <v>50</v>
      </c>
      <c r="L8" s="11">
        <v>90</v>
      </c>
      <c r="M8" s="11"/>
      <c r="N8" s="11">
        <v>81</v>
      </c>
      <c r="O8" s="11">
        <v>82</v>
      </c>
      <c r="P8" s="11">
        <v>117</v>
      </c>
      <c r="Q8" s="11">
        <v>55</v>
      </c>
      <c r="R8" s="11">
        <v>42</v>
      </c>
      <c r="S8" s="11"/>
      <c r="T8" s="11">
        <v>64</v>
      </c>
      <c r="U8" s="11">
        <v>89</v>
      </c>
      <c r="V8" s="11">
        <v>134</v>
      </c>
      <c r="W8" s="11">
        <v>98</v>
      </c>
      <c r="X8" s="11"/>
      <c r="Y8" s="11">
        <v>128</v>
      </c>
      <c r="Z8" s="11">
        <v>155</v>
      </c>
      <c r="AA8" s="11">
        <v>19</v>
      </c>
      <c r="AB8" s="11">
        <v>37</v>
      </c>
      <c r="AC8" s="11">
        <v>5</v>
      </c>
      <c r="AD8" s="11">
        <v>42</v>
      </c>
      <c r="AE8" s="11"/>
      <c r="AF8" s="11">
        <v>227</v>
      </c>
      <c r="AG8" s="11">
        <v>154</v>
      </c>
      <c r="AH8" s="11"/>
      <c r="AI8" s="11">
        <v>26</v>
      </c>
      <c r="AJ8" s="11">
        <v>96</v>
      </c>
      <c r="AK8" s="11">
        <v>72</v>
      </c>
      <c r="AL8" s="11">
        <v>49</v>
      </c>
      <c r="AM8" s="11">
        <v>78</v>
      </c>
      <c r="AN8" s="11">
        <v>49</v>
      </c>
      <c r="AO8" s="11">
        <v>16</v>
      </c>
      <c r="AP8" s="11"/>
      <c r="AQ8" s="11">
        <v>174</v>
      </c>
      <c r="AR8" s="11">
        <v>133</v>
      </c>
      <c r="AS8" s="11"/>
      <c r="AT8" s="11">
        <v>72</v>
      </c>
      <c r="AU8" s="11">
        <v>172</v>
      </c>
      <c r="AV8" s="11">
        <v>124</v>
      </c>
      <c r="AW8" s="11"/>
      <c r="AX8" s="11">
        <v>118</v>
      </c>
      <c r="AY8" s="11">
        <v>267</v>
      </c>
      <c r="AZ8" s="11"/>
      <c r="BA8" s="11">
        <v>32</v>
      </c>
      <c r="BB8" s="11">
        <v>135</v>
      </c>
      <c r="BC8" s="11">
        <v>143</v>
      </c>
      <c r="BD8" s="11">
        <v>14</v>
      </c>
      <c r="BE8" s="11">
        <v>37</v>
      </c>
      <c r="BF8" s="11"/>
      <c r="BG8" s="11">
        <v>168</v>
      </c>
      <c r="BH8" s="11">
        <v>52</v>
      </c>
    </row>
    <row r="9" spans="2:60" ht="29" x14ac:dyDescent="0.35">
      <c r="B9" s="18" t="s">
        <v>348</v>
      </c>
      <c r="C9" s="17">
        <v>0.29632087475760499</v>
      </c>
      <c r="D9" s="17">
        <v>0.27963130772677802</v>
      </c>
      <c r="E9" s="17">
        <v>0.323215670415051</v>
      </c>
      <c r="F9" s="17"/>
      <c r="G9" s="17">
        <v>0.19213307305192501</v>
      </c>
      <c r="H9" s="17">
        <v>0.287106786262325</v>
      </c>
      <c r="I9" s="17">
        <v>0.158915443275119</v>
      </c>
      <c r="J9" s="17">
        <v>0.26109257718551598</v>
      </c>
      <c r="K9" s="17">
        <v>0.40603153812586001</v>
      </c>
      <c r="L9" s="17">
        <v>0.42087134117386499</v>
      </c>
      <c r="M9" s="17"/>
      <c r="N9" s="17">
        <v>0.26254209320611999</v>
      </c>
      <c r="O9" s="17">
        <v>0.330738238715518</v>
      </c>
      <c r="P9" s="17">
        <v>0.29695712344387698</v>
      </c>
      <c r="Q9" s="17">
        <v>0.32222165036970302</v>
      </c>
      <c r="R9" s="17">
        <v>0.29223389577569397</v>
      </c>
      <c r="S9" s="17"/>
      <c r="T9" s="17">
        <v>0.26019183600428097</v>
      </c>
      <c r="U9" s="17">
        <v>0.32953104227778002</v>
      </c>
      <c r="V9" s="17">
        <v>0.29482990005815601</v>
      </c>
      <c r="W9" s="17">
        <v>0.29177909431049498</v>
      </c>
      <c r="X9" s="17"/>
      <c r="Y9" s="17">
        <v>0.24578899970586099</v>
      </c>
      <c r="Z9" s="17">
        <v>0.29971053646585499</v>
      </c>
      <c r="AA9" s="17">
        <v>0.24065270695222801</v>
      </c>
      <c r="AB9" s="17">
        <v>0.32177575557807298</v>
      </c>
      <c r="AC9" s="17">
        <v>0.142642202470912</v>
      </c>
      <c r="AD9" s="17">
        <v>0.458412398922938</v>
      </c>
      <c r="AE9" s="17"/>
      <c r="AF9" s="17">
        <v>0.32947013736747899</v>
      </c>
      <c r="AG9" s="17">
        <v>0.25465323120406702</v>
      </c>
      <c r="AH9" s="17"/>
      <c r="AI9" s="17">
        <v>0.43015059302909597</v>
      </c>
      <c r="AJ9" s="17">
        <v>0.292345741155074</v>
      </c>
      <c r="AK9" s="17">
        <v>0.23373977202502699</v>
      </c>
      <c r="AL9" s="17">
        <v>0.21579267502255201</v>
      </c>
      <c r="AM9" s="17">
        <v>0.36701635677634997</v>
      </c>
      <c r="AN9" s="17">
        <v>0.26314880586702</v>
      </c>
      <c r="AO9" s="17">
        <v>0.38654358706443098</v>
      </c>
      <c r="AP9" s="17"/>
      <c r="AQ9" s="17">
        <v>0.26464442402744298</v>
      </c>
      <c r="AR9" s="17">
        <v>0.35340986719714101</v>
      </c>
      <c r="AS9" s="17"/>
      <c r="AT9" s="17">
        <v>0.187627557771263</v>
      </c>
      <c r="AU9" s="17">
        <v>0.29917728929329301</v>
      </c>
      <c r="AV9" s="17">
        <v>0.34804002584298699</v>
      </c>
      <c r="AW9" s="17"/>
      <c r="AX9" s="17">
        <v>0.31352720897629099</v>
      </c>
      <c r="AY9" s="17">
        <v>0.288688889151336</v>
      </c>
      <c r="AZ9" s="17"/>
      <c r="BA9" s="17">
        <v>0.21289372496041101</v>
      </c>
      <c r="BB9" s="17">
        <v>0.26982380599873301</v>
      </c>
      <c r="BC9" s="17">
        <v>0.32626284360496999</v>
      </c>
      <c r="BD9" s="17">
        <v>7.1208993875694904E-2</v>
      </c>
      <c r="BE9" s="17">
        <v>0.52557826775534999</v>
      </c>
      <c r="BF9" s="17"/>
      <c r="BG9" s="17">
        <v>0.258871958958453</v>
      </c>
      <c r="BH9" s="17">
        <v>0.40153639466881702</v>
      </c>
    </row>
    <row r="10" spans="2:60" ht="43.5" x14ac:dyDescent="0.35">
      <c r="B10" s="18" t="s">
        <v>349</v>
      </c>
      <c r="C10" s="17">
        <v>0.226229050303102</v>
      </c>
      <c r="D10" s="17">
        <v>0.23227023606425501</v>
      </c>
      <c r="E10" s="17">
        <v>0.21918624120297001</v>
      </c>
      <c r="F10" s="17"/>
      <c r="G10" s="17">
        <v>0.31008063501953798</v>
      </c>
      <c r="H10" s="17">
        <v>0.108170010126849</v>
      </c>
      <c r="I10" s="17">
        <v>0.15461222131796301</v>
      </c>
      <c r="J10" s="17">
        <v>0.24829214515412901</v>
      </c>
      <c r="K10" s="17">
        <v>0.29516647230889598</v>
      </c>
      <c r="L10" s="17">
        <v>0.27813360231176198</v>
      </c>
      <c r="M10" s="17"/>
      <c r="N10" s="17">
        <v>0.17973351567621099</v>
      </c>
      <c r="O10" s="17">
        <v>0.230577640402539</v>
      </c>
      <c r="P10" s="17">
        <v>0.27093851570395</v>
      </c>
      <c r="Q10" s="17">
        <v>0.18967354945766701</v>
      </c>
      <c r="R10" s="17">
        <v>0.17940207475384301</v>
      </c>
      <c r="S10" s="17"/>
      <c r="T10" s="17">
        <v>0.22431502399713901</v>
      </c>
      <c r="U10" s="17">
        <v>0.265366785327528</v>
      </c>
      <c r="V10" s="17">
        <v>0.22336860357747201</v>
      </c>
      <c r="W10" s="17">
        <v>0.19555810230963699</v>
      </c>
      <c r="X10" s="17"/>
      <c r="Y10" s="17">
        <v>0.18585032438346299</v>
      </c>
      <c r="Z10" s="17">
        <v>0.25908330696055198</v>
      </c>
      <c r="AA10" s="17">
        <v>0.17270372793605299</v>
      </c>
      <c r="AB10" s="17">
        <v>0.30754714319333398</v>
      </c>
      <c r="AC10" s="17">
        <v>0.55121067540811297</v>
      </c>
      <c r="AD10" s="17">
        <v>0.14400841360470901</v>
      </c>
      <c r="AE10" s="17"/>
      <c r="AF10" s="17">
        <v>0.21365292528172899</v>
      </c>
      <c r="AG10" s="17">
        <v>0.24373859126928499</v>
      </c>
      <c r="AH10" s="17"/>
      <c r="AI10" s="17">
        <v>0.10211362475727701</v>
      </c>
      <c r="AJ10" s="17">
        <v>0.23806211748872899</v>
      </c>
      <c r="AK10" s="17">
        <v>0.20222157386234199</v>
      </c>
      <c r="AL10" s="17">
        <v>0.246411277569277</v>
      </c>
      <c r="AM10" s="17">
        <v>0.21569930810264801</v>
      </c>
      <c r="AN10" s="17">
        <v>0.31901790895493998</v>
      </c>
      <c r="AO10" s="17">
        <v>0.170636183614054</v>
      </c>
      <c r="AP10" s="17"/>
      <c r="AQ10" s="17">
        <v>0.25156502738164399</v>
      </c>
      <c r="AR10" s="17">
        <v>0.21535155033711201</v>
      </c>
      <c r="AS10" s="17"/>
      <c r="AT10" s="17">
        <v>0.281611039528258</v>
      </c>
      <c r="AU10" s="17">
        <v>0.229936026111942</v>
      </c>
      <c r="AV10" s="17">
        <v>0.20205202027425201</v>
      </c>
      <c r="AW10" s="17"/>
      <c r="AX10" s="17">
        <v>0.28276280458540598</v>
      </c>
      <c r="AY10" s="17">
        <v>0.201153122248519</v>
      </c>
      <c r="AZ10" s="17"/>
      <c r="BA10" s="17">
        <v>0.214455270865471</v>
      </c>
      <c r="BB10" s="17">
        <v>0.23389682926536601</v>
      </c>
      <c r="BC10" s="17">
        <v>0.19143071371711901</v>
      </c>
      <c r="BD10" s="17">
        <v>0.33536540812441001</v>
      </c>
      <c r="BE10" s="17">
        <v>0.228335822706068</v>
      </c>
      <c r="BF10" s="17"/>
      <c r="BG10" s="17">
        <v>0.23015678586586699</v>
      </c>
      <c r="BH10" s="17">
        <v>0.257554678412589</v>
      </c>
    </row>
    <row r="11" spans="2:60" ht="29" x14ac:dyDescent="0.35">
      <c r="B11" s="18" t="s">
        <v>350</v>
      </c>
      <c r="C11" s="17">
        <v>0.301864569669553</v>
      </c>
      <c r="D11" s="17">
        <v>0.27557594262759699</v>
      </c>
      <c r="E11" s="17">
        <v>0.324707356128627</v>
      </c>
      <c r="F11" s="17"/>
      <c r="G11" s="17">
        <v>0.32112996369840002</v>
      </c>
      <c r="H11" s="17">
        <v>0.39868336400495102</v>
      </c>
      <c r="I11" s="17">
        <v>0.42128356563552799</v>
      </c>
      <c r="J11" s="17">
        <v>0.30241435604894301</v>
      </c>
      <c r="K11" s="17">
        <v>0.174003907198475</v>
      </c>
      <c r="L11" s="17">
        <v>0.198725523853611</v>
      </c>
      <c r="M11" s="17"/>
      <c r="N11" s="17">
        <v>0.32381143595502299</v>
      </c>
      <c r="O11" s="17">
        <v>0.28767580705872797</v>
      </c>
      <c r="P11" s="17">
        <v>0.274933093882827</v>
      </c>
      <c r="Q11" s="17">
        <v>0.36957861727206298</v>
      </c>
      <c r="R11" s="17">
        <v>0.32219291540137901</v>
      </c>
      <c r="S11" s="17"/>
      <c r="T11" s="17">
        <v>0.37679084913126498</v>
      </c>
      <c r="U11" s="17">
        <v>0.27339287395672202</v>
      </c>
      <c r="V11" s="17">
        <v>0.273330462024862</v>
      </c>
      <c r="W11" s="17">
        <v>0.31761551730135101</v>
      </c>
      <c r="X11" s="17"/>
      <c r="Y11" s="17">
        <v>0.32615882766981602</v>
      </c>
      <c r="Z11" s="17">
        <v>0.31602336896049099</v>
      </c>
      <c r="AA11" s="17">
        <v>0.43278587423470699</v>
      </c>
      <c r="AB11" s="17">
        <v>0.18694674493126801</v>
      </c>
      <c r="AC11" s="17">
        <v>0.13273751932181899</v>
      </c>
      <c r="AD11" s="17">
        <v>0.235674009784611</v>
      </c>
      <c r="AE11" s="17"/>
      <c r="AF11" s="17">
        <v>0.29612651775495202</v>
      </c>
      <c r="AG11" s="17">
        <v>0.30527558264002602</v>
      </c>
      <c r="AH11" s="17"/>
      <c r="AI11" s="17">
        <v>0.21663543690044201</v>
      </c>
      <c r="AJ11" s="17">
        <v>0.31438717235421898</v>
      </c>
      <c r="AK11" s="17">
        <v>0.42932609761746399</v>
      </c>
      <c r="AL11" s="17">
        <v>0.30290840187649498</v>
      </c>
      <c r="AM11" s="17">
        <v>0.248751426403446</v>
      </c>
      <c r="AN11" s="17">
        <v>0.264196225616256</v>
      </c>
      <c r="AO11" s="17">
        <v>0.160002918147791</v>
      </c>
      <c r="AP11" s="17"/>
      <c r="AQ11" s="17">
        <v>0.30576367162408102</v>
      </c>
      <c r="AR11" s="17">
        <v>0.27525024098177803</v>
      </c>
      <c r="AS11" s="17"/>
      <c r="AT11" s="17">
        <v>0.33529114662279902</v>
      </c>
      <c r="AU11" s="17">
        <v>0.28486399154591602</v>
      </c>
      <c r="AV11" s="17">
        <v>0.31273362484953199</v>
      </c>
      <c r="AW11" s="17"/>
      <c r="AX11" s="17">
        <v>0.25624351955434599</v>
      </c>
      <c r="AY11" s="17">
        <v>0.32210009418028901</v>
      </c>
      <c r="AZ11" s="17"/>
      <c r="BA11" s="17">
        <v>0.36009056785722598</v>
      </c>
      <c r="BB11" s="17">
        <v>0.36604024720910999</v>
      </c>
      <c r="BC11" s="17">
        <v>0.28178532085598801</v>
      </c>
      <c r="BD11" s="17">
        <v>0.41350963359947401</v>
      </c>
      <c r="BE11" s="17">
        <v>0.151936936202416</v>
      </c>
      <c r="BF11" s="17"/>
      <c r="BG11" s="17">
        <v>0.36489568572224501</v>
      </c>
      <c r="BH11" s="17">
        <v>0.223345742208127</v>
      </c>
    </row>
    <row r="12" spans="2:60" ht="29" x14ac:dyDescent="0.35">
      <c r="B12" s="18" t="s">
        <v>351</v>
      </c>
      <c r="C12" s="17">
        <v>7.7096316256246494E-2</v>
      </c>
      <c r="D12" s="17">
        <v>9.5701179618915999E-2</v>
      </c>
      <c r="E12" s="17">
        <v>5.67413604437252E-2</v>
      </c>
      <c r="F12" s="17"/>
      <c r="G12" s="17">
        <v>0.104486349050903</v>
      </c>
      <c r="H12" s="17">
        <v>0.11684002124402899</v>
      </c>
      <c r="I12" s="17">
        <v>9.7899539602949906E-2</v>
      </c>
      <c r="J12" s="17">
        <v>8.5758299697555801E-2</v>
      </c>
      <c r="K12" s="17">
        <v>6.8672476712894601E-2</v>
      </c>
      <c r="L12" s="17">
        <v>1.70515754186219E-2</v>
      </c>
      <c r="M12" s="17"/>
      <c r="N12" s="17">
        <v>6.7238010558389905E-2</v>
      </c>
      <c r="O12" s="17">
        <v>0.101208174693468</v>
      </c>
      <c r="P12" s="17">
        <v>8.2095636297027402E-2</v>
      </c>
      <c r="Q12" s="17">
        <v>2.07331891916154E-2</v>
      </c>
      <c r="R12" s="17">
        <v>0.101707019017649</v>
      </c>
      <c r="S12" s="17"/>
      <c r="T12" s="17">
        <v>5.7672113277155199E-2</v>
      </c>
      <c r="U12" s="17">
        <v>8.67887461201544E-2</v>
      </c>
      <c r="V12" s="17">
        <v>6.9130142336913503E-2</v>
      </c>
      <c r="W12" s="17">
        <v>9.19511949758825E-2</v>
      </c>
      <c r="X12" s="17"/>
      <c r="Y12" s="17">
        <v>0.13506220994701801</v>
      </c>
      <c r="Z12" s="17">
        <v>5.3247096332377002E-2</v>
      </c>
      <c r="AA12" s="17">
        <v>7.9800015275129796E-2</v>
      </c>
      <c r="AB12" s="17">
        <v>2.2838535530343301E-2</v>
      </c>
      <c r="AC12" s="17">
        <v>0</v>
      </c>
      <c r="AD12" s="17">
        <v>4.3487990764797202E-2</v>
      </c>
      <c r="AE12" s="17"/>
      <c r="AF12" s="17">
        <v>5.60803614461821E-2</v>
      </c>
      <c r="AG12" s="17">
        <v>0.10455558768407</v>
      </c>
      <c r="AH12" s="17"/>
      <c r="AI12" s="17">
        <v>3.5338023636671198E-2</v>
      </c>
      <c r="AJ12" s="17">
        <v>7.8231448880621807E-2</v>
      </c>
      <c r="AK12" s="17">
        <v>5.6560321607387498E-2</v>
      </c>
      <c r="AL12" s="17">
        <v>9.3653793140960895E-2</v>
      </c>
      <c r="AM12" s="17">
        <v>7.0457009035402807E-2</v>
      </c>
      <c r="AN12" s="17">
        <v>0.100857032737083</v>
      </c>
      <c r="AO12" s="17">
        <v>0.1408559926746</v>
      </c>
      <c r="AP12" s="17"/>
      <c r="AQ12" s="17">
        <v>0.110984440392575</v>
      </c>
      <c r="AR12" s="17">
        <v>6.2393664233739599E-2</v>
      </c>
      <c r="AS12" s="17"/>
      <c r="AT12" s="17">
        <v>0.14955384068510899</v>
      </c>
      <c r="AU12" s="17">
        <v>5.93192131289016E-2</v>
      </c>
      <c r="AV12" s="17">
        <v>5.2751846667290103E-2</v>
      </c>
      <c r="AW12" s="17"/>
      <c r="AX12" s="17">
        <v>6.9438323395026494E-2</v>
      </c>
      <c r="AY12" s="17">
        <v>8.04930706460497E-2</v>
      </c>
      <c r="AZ12" s="17"/>
      <c r="BA12" s="17">
        <v>4.4826082166726101E-2</v>
      </c>
      <c r="BB12" s="17">
        <v>8.5369348398561598E-2</v>
      </c>
      <c r="BC12" s="17">
        <v>9.35613897317122E-2</v>
      </c>
      <c r="BD12" s="17">
        <v>0.17991596440042101</v>
      </c>
      <c r="BE12" s="17">
        <v>0</v>
      </c>
      <c r="BF12" s="17"/>
      <c r="BG12" s="17">
        <v>7.7569892606718802E-2</v>
      </c>
      <c r="BH12" s="17">
        <v>4.9116686592476602E-2</v>
      </c>
    </row>
    <row r="13" spans="2:60" ht="29" x14ac:dyDescent="0.35">
      <c r="B13" s="18" t="s">
        <v>352</v>
      </c>
      <c r="C13" s="17">
        <v>2.59174884014494E-2</v>
      </c>
      <c r="D13" s="17">
        <v>2.1626343027486599E-2</v>
      </c>
      <c r="E13" s="17">
        <v>2.3683376446143101E-2</v>
      </c>
      <c r="F13" s="17"/>
      <c r="G13" s="17">
        <v>1.7518804290837599E-2</v>
      </c>
      <c r="H13" s="17">
        <v>5.9492512487883599E-2</v>
      </c>
      <c r="I13" s="17">
        <v>5.6451915010710903E-2</v>
      </c>
      <c r="J13" s="17">
        <v>1.94847327761218E-2</v>
      </c>
      <c r="K13" s="17">
        <v>0</v>
      </c>
      <c r="L13" s="17">
        <v>0</v>
      </c>
      <c r="M13" s="17"/>
      <c r="N13" s="17">
        <v>6.1279046719125797E-2</v>
      </c>
      <c r="O13" s="17">
        <v>1.12621702895415E-2</v>
      </c>
      <c r="P13" s="17">
        <v>0</v>
      </c>
      <c r="Q13" s="17">
        <v>5.2157254914438303E-2</v>
      </c>
      <c r="R13" s="17">
        <v>2.8932553572700501E-2</v>
      </c>
      <c r="S13" s="17"/>
      <c r="T13" s="17">
        <v>2.68411397367764E-2</v>
      </c>
      <c r="U13" s="17">
        <v>1.0266676316350899E-2</v>
      </c>
      <c r="V13" s="17">
        <v>1.3945445395855301E-2</v>
      </c>
      <c r="W13" s="17">
        <v>5.6053420381022498E-2</v>
      </c>
      <c r="X13" s="17"/>
      <c r="Y13" s="17">
        <v>4.0702220251953497E-2</v>
      </c>
      <c r="Z13" s="17">
        <v>4.6121823189337902E-3</v>
      </c>
      <c r="AA13" s="17">
        <v>7.4057675601883005E-2</v>
      </c>
      <c r="AB13" s="17">
        <v>7.2557345115839902E-2</v>
      </c>
      <c r="AC13" s="17">
        <v>0</v>
      </c>
      <c r="AD13" s="17">
        <v>0</v>
      </c>
      <c r="AE13" s="17"/>
      <c r="AF13" s="17">
        <v>2.4368716893016999E-2</v>
      </c>
      <c r="AG13" s="17">
        <v>2.8836250740409401E-2</v>
      </c>
      <c r="AH13" s="17"/>
      <c r="AI13" s="17">
        <v>0</v>
      </c>
      <c r="AJ13" s="17">
        <v>2.9377106676341799E-2</v>
      </c>
      <c r="AK13" s="17">
        <v>2.0602696558748999E-2</v>
      </c>
      <c r="AL13" s="17">
        <v>2.8944237934606501E-2</v>
      </c>
      <c r="AM13" s="17">
        <v>4.3312398114440202E-2</v>
      </c>
      <c r="AN13" s="17">
        <v>1.8165229657083799E-2</v>
      </c>
      <c r="AO13" s="17">
        <v>0</v>
      </c>
      <c r="AP13" s="17"/>
      <c r="AQ13" s="17">
        <v>2.789255334817E-2</v>
      </c>
      <c r="AR13" s="17">
        <v>1.8642730501825799E-2</v>
      </c>
      <c r="AS13" s="17"/>
      <c r="AT13" s="17">
        <v>1.9554539376026799E-2</v>
      </c>
      <c r="AU13" s="17">
        <v>2.2641724202508599E-2</v>
      </c>
      <c r="AV13" s="17">
        <v>3.7816405302556401E-2</v>
      </c>
      <c r="AW13" s="17"/>
      <c r="AX13" s="17">
        <v>2.2361528548930001E-2</v>
      </c>
      <c r="AY13" s="17">
        <v>2.7494758380398599E-2</v>
      </c>
      <c r="AZ13" s="17"/>
      <c r="BA13" s="17">
        <v>6.5113685271124502E-2</v>
      </c>
      <c r="BB13" s="17">
        <v>2.38644637395313E-2</v>
      </c>
      <c r="BC13" s="17">
        <v>2.6098366373226999E-2</v>
      </c>
      <c r="BD13" s="17">
        <v>0</v>
      </c>
      <c r="BE13" s="17">
        <v>2.4499564496159899E-2</v>
      </c>
      <c r="BF13" s="17"/>
      <c r="BG13" s="17">
        <v>3.1799726723621302E-2</v>
      </c>
      <c r="BH13" s="17">
        <v>1.7811234002419501E-2</v>
      </c>
    </row>
    <row r="14" spans="2:60" x14ac:dyDescent="0.35">
      <c r="B14" s="32" t="s">
        <v>280</v>
      </c>
      <c r="C14" s="19">
        <v>7.2571700612044196E-2</v>
      </c>
      <c r="D14" s="19">
        <v>9.5194990934968096E-2</v>
      </c>
      <c r="E14" s="19">
        <v>5.2465995363484001E-2</v>
      </c>
      <c r="F14" s="19"/>
      <c r="G14" s="19">
        <v>5.4651174888395597E-2</v>
      </c>
      <c r="H14" s="19">
        <v>2.97073058739626E-2</v>
      </c>
      <c r="I14" s="19">
        <v>0.11083731515773</v>
      </c>
      <c r="J14" s="19">
        <v>8.2957889137734594E-2</v>
      </c>
      <c r="K14" s="19">
        <v>5.6125605653873901E-2</v>
      </c>
      <c r="L14" s="19">
        <v>8.5217957242140194E-2</v>
      </c>
      <c r="M14" s="19"/>
      <c r="N14" s="19">
        <v>0.10539589788513</v>
      </c>
      <c r="O14" s="19">
        <v>3.8537968840205598E-2</v>
      </c>
      <c r="P14" s="19">
        <v>7.5075630672319205E-2</v>
      </c>
      <c r="Q14" s="19">
        <v>4.5635738794513901E-2</v>
      </c>
      <c r="R14" s="19">
        <v>7.5531541478735406E-2</v>
      </c>
      <c r="S14" s="19"/>
      <c r="T14" s="19">
        <v>5.4189037853382901E-2</v>
      </c>
      <c r="U14" s="19">
        <v>3.4653876001464697E-2</v>
      </c>
      <c r="V14" s="19">
        <v>0.12539544660674201</v>
      </c>
      <c r="W14" s="19">
        <v>4.7042670721612299E-2</v>
      </c>
      <c r="X14" s="19"/>
      <c r="Y14" s="19">
        <v>6.6437418041889101E-2</v>
      </c>
      <c r="Z14" s="19">
        <v>6.7323508961790998E-2</v>
      </c>
      <c r="AA14" s="19">
        <v>0</v>
      </c>
      <c r="AB14" s="19">
        <v>8.8334475651142705E-2</v>
      </c>
      <c r="AC14" s="19">
        <v>0.17340960279915599</v>
      </c>
      <c r="AD14" s="19">
        <v>0.11841718692294501</v>
      </c>
      <c r="AE14" s="19"/>
      <c r="AF14" s="19">
        <v>8.0301341256640693E-2</v>
      </c>
      <c r="AG14" s="19">
        <v>6.2940756462142894E-2</v>
      </c>
      <c r="AH14" s="19"/>
      <c r="AI14" s="19">
        <v>0.21576232167651299</v>
      </c>
      <c r="AJ14" s="19">
        <v>4.7596413445013898E-2</v>
      </c>
      <c r="AK14" s="19">
        <v>5.7549538329030099E-2</v>
      </c>
      <c r="AL14" s="19">
        <v>0.11228961445610899</v>
      </c>
      <c r="AM14" s="19">
        <v>5.4763501567712397E-2</v>
      </c>
      <c r="AN14" s="19">
        <v>3.4614797167617201E-2</v>
      </c>
      <c r="AO14" s="19">
        <v>0.141961318499124</v>
      </c>
      <c r="AP14" s="19"/>
      <c r="AQ14" s="19">
        <v>3.9149883226085598E-2</v>
      </c>
      <c r="AR14" s="19">
        <v>7.4951946748404094E-2</v>
      </c>
      <c r="AS14" s="19"/>
      <c r="AT14" s="19">
        <v>2.63618760165448E-2</v>
      </c>
      <c r="AU14" s="19">
        <v>0.104061755717439</v>
      </c>
      <c r="AV14" s="19">
        <v>4.6606077063382503E-2</v>
      </c>
      <c r="AW14" s="19"/>
      <c r="AX14" s="19">
        <v>5.56666149400009E-2</v>
      </c>
      <c r="AY14" s="19">
        <v>8.0070065393408496E-2</v>
      </c>
      <c r="AZ14" s="19"/>
      <c r="BA14" s="19">
        <v>0.102620668879042</v>
      </c>
      <c r="BB14" s="19">
        <v>2.1005305388698398E-2</v>
      </c>
      <c r="BC14" s="19">
        <v>8.0861365716984102E-2</v>
      </c>
      <c r="BD14" s="19">
        <v>0</v>
      </c>
      <c r="BE14" s="19">
        <v>6.9649408840005603E-2</v>
      </c>
      <c r="BF14" s="19"/>
      <c r="BG14" s="19">
        <v>3.6705950123095299E-2</v>
      </c>
      <c r="BH14" s="19">
        <v>5.0635264115571003E-2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369</v>
      </c>
      <c r="D7" s="10">
        <v>159</v>
      </c>
      <c r="E7" s="10">
        <v>206</v>
      </c>
      <c r="F7" s="10"/>
      <c r="G7" s="10">
        <v>46</v>
      </c>
      <c r="H7" s="10">
        <v>58</v>
      </c>
      <c r="I7" s="10">
        <v>63</v>
      </c>
      <c r="J7" s="10">
        <v>52</v>
      </c>
      <c r="K7" s="10">
        <v>61</v>
      </c>
      <c r="L7" s="10">
        <v>89</v>
      </c>
      <c r="M7" s="10"/>
      <c r="N7" s="10">
        <v>84</v>
      </c>
      <c r="O7" s="10">
        <v>78</v>
      </c>
      <c r="P7" s="10">
        <v>117</v>
      </c>
      <c r="Q7" s="10">
        <v>43</v>
      </c>
      <c r="R7" s="10">
        <v>35</v>
      </c>
      <c r="S7" s="10"/>
      <c r="T7" s="10">
        <v>73</v>
      </c>
      <c r="U7" s="10">
        <v>96</v>
      </c>
      <c r="V7" s="10">
        <v>134</v>
      </c>
      <c r="W7" s="10">
        <v>66</v>
      </c>
      <c r="X7" s="10"/>
      <c r="Y7" s="10">
        <v>111</v>
      </c>
      <c r="Z7" s="10">
        <v>160</v>
      </c>
      <c r="AA7" s="10">
        <v>15</v>
      </c>
      <c r="AB7" s="10">
        <v>42</v>
      </c>
      <c r="AC7" s="10">
        <v>1</v>
      </c>
      <c r="AD7" s="10">
        <v>40</v>
      </c>
      <c r="AE7" s="10"/>
      <c r="AF7" s="10">
        <v>223</v>
      </c>
      <c r="AG7" s="10">
        <v>143</v>
      </c>
      <c r="AH7" s="10"/>
      <c r="AI7" s="10">
        <v>25</v>
      </c>
      <c r="AJ7" s="10">
        <v>95</v>
      </c>
      <c r="AK7" s="10">
        <v>55</v>
      </c>
      <c r="AL7" s="10">
        <v>49</v>
      </c>
      <c r="AM7" s="10">
        <v>97</v>
      </c>
      <c r="AN7" s="10">
        <v>37</v>
      </c>
      <c r="AO7" s="10">
        <v>11</v>
      </c>
      <c r="AP7" s="10"/>
      <c r="AQ7" s="10">
        <v>186</v>
      </c>
      <c r="AR7" s="10">
        <v>123</v>
      </c>
      <c r="AS7" s="10"/>
      <c r="AT7" s="10">
        <v>93</v>
      </c>
      <c r="AU7" s="10">
        <v>163</v>
      </c>
      <c r="AV7" s="10">
        <v>92</v>
      </c>
      <c r="AW7" s="10"/>
      <c r="AX7" s="10">
        <v>118</v>
      </c>
      <c r="AY7" s="10">
        <v>251</v>
      </c>
      <c r="AZ7" s="10"/>
      <c r="BA7" s="10">
        <v>39</v>
      </c>
      <c r="BB7" s="10">
        <v>123</v>
      </c>
      <c r="BC7" s="10">
        <v>133</v>
      </c>
      <c r="BD7" s="10">
        <v>13</v>
      </c>
      <c r="BE7" s="10">
        <v>34</v>
      </c>
      <c r="BF7" s="10"/>
      <c r="BG7" s="10">
        <v>162</v>
      </c>
      <c r="BH7" s="10">
        <v>47</v>
      </c>
    </row>
    <row r="8" spans="2:60" ht="30" customHeight="1" x14ac:dyDescent="0.35">
      <c r="B8" s="11" t="s">
        <v>19</v>
      </c>
      <c r="C8" s="11">
        <v>371</v>
      </c>
      <c r="D8" s="11">
        <v>166</v>
      </c>
      <c r="E8" s="11">
        <v>202</v>
      </c>
      <c r="F8" s="11"/>
      <c r="G8" s="11">
        <v>48</v>
      </c>
      <c r="H8" s="11">
        <v>68</v>
      </c>
      <c r="I8" s="11">
        <v>62</v>
      </c>
      <c r="J8" s="11">
        <v>48</v>
      </c>
      <c r="K8" s="11">
        <v>60</v>
      </c>
      <c r="L8" s="11">
        <v>85</v>
      </c>
      <c r="M8" s="11"/>
      <c r="N8" s="11">
        <v>82</v>
      </c>
      <c r="O8" s="11">
        <v>80</v>
      </c>
      <c r="P8" s="11">
        <v>119</v>
      </c>
      <c r="Q8" s="11">
        <v>45</v>
      </c>
      <c r="R8" s="11">
        <v>34</v>
      </c>
      <c r="S8" s="11"/>
      <c r="T8" s="11">
        <v>65</v>
      </c>
      <c r="U8" s="11">
        <v>95</v>
      </c>
      <c r="V8" s="11">
        <v>132</v>
      </c>
      <c r="W8" s="11">
        <v>79</v>
      </c>
      <c r="X8" s="11"/>
      <c r="Y8" s="11">
        <v>115</v>
      </c>
      <c r="Z8" s="11">
        <v>160</v>
      </c>
      <c r="AA8" s="11">
        <v>17</v>
      </c>
      <c r="AB8" s="11">
        <v>39</v>
      </c>
      <c r="AC8" s="11">
        <v>1</v>
      </c>
      <c r="AD8" s="11">
        <v>38</v>
      </c>
      <c r="AE8" s="11"/>
      <c r="AF8" s="11">
        <v>219</v>
      </c>
      <c r="AG8" s="11">
        <v>149</v>
      </c>
      <c r="AH8" s="11"/>
      <c r="AI8" s="11">
        <v>29</v>
      </c>
      <c r="AJ8" s="11">
        <v>94</v>
      </c>
      <c r="AK8" s="11">
        <v>56</v>
      </c>
      <c r="AL8" s="11">
        <v>48</v>
      </c>
      <c r="AM8" s="11">
        <v>97</v>
      </c>
      <c r="AN8" s="11">
        <v>36</v>
      </c>
      <c r="AO8" s="11">
        <v>12</v>
      </c>
      <c r="AP8" s="11"/>
      <c r="AQ8" s="11">
        <v>183</v>
      </c>
      <c r="AR8" s="11">
        <v>126</v>
      </c>
      <c r="AS8" s="11"/>
      <c r="AT8" s="11">
        <v>92</v>
      </c>
      <c r="AU8" s="11">
        <v>163</v>
      </c>
      <c r="AV8" s="11">
        <v>93</v>
      </c>
      <c r="AW8" s="11"/>
      <c r="AX8" s="11">
        <v>111</v>
      </c>
      <c r="AY8" s="11">
        <v>260</v>
      </c>
      <c r="AZ8" s="11"/>
      <c r="BA8" s="11">
        <v>40</v>
      </c>
      <c r="BB8" s="11">
        <v>123</v>
      </c>
      <c r="BC8" s="11">
        <v>131</v>
      </c>
      <c r="BD8" s="11">
        <v>13</v>
      </c>
      <c r="BE8" s="11">
        <v>35</v>
      </c>
      <c r="BF8" s="11"/>
      <c r="BG8" s="11">
        <v>163</v>
      </c>
      <c r="BH8" s="11">
        <v>47</v>
      </c>
    </row>
    <row r="9" spans="2:60" ht="29" x14ac:dyDescent="0.35">
      <c r="B9" s="18" t="s">
        <v>348</v>
      </c>
      <c r="C9" s="17">
        <v>0.62872972724823994</v>
      </c>
      <c r="D9" s="17">
        <v>0.58008822152928496</v>
      </c>
      <c r="E9" s="17">
        <v>0.67713405575069496</v>
      </c>
      <c r="F9" s="17"/>
      <c r="G9" s="17">
        <v>0.39600692857269199</v>
      </c>
      <c r="H9" s="17">
        <v>0.42598480517345799</v>
      </c>
      <c r="I9" s="17">
        <v>0.532442418517448</v>
      </c>
      <c r="J9" s="17">
        <v>0.55791919748056695</v>
      </c>
      <c r="K9" s="17">
        <v>0.84707111084397302</v>
      </c>
      <c r="L9" s="17">
        <v>0.87613514976253304</v>
      </c>
      <c r="M9" s="17"/>
      <c r="N9" s="17">
        <v>0.61171671376183501</v>
      </c>
      <c r="O9" s="17">
        <v>0.64162745380348996</v>
      </c>
      <c r="P9" s="17">
        <v>0.62511273877237605</v>
      </c>
      <c r="Q9" s="17">
        <v>0.62279047165103596</v>
      </c>
      <c r="R9" s="17">
        <v>0.64966564525135895</v>
      </c>
      <c r="S9" s="17"/>
      <c r="T9" s="17">
        <v>0.68614656471612101</v>
      </c>
      <c r="U9" s="17">
        <v>0.63192549101535</v>
      </c>
      <c r="V9" s="17">
        <v>0.62891089668413702</v>
      </c>
      <c r="W9" s="17">
        <v>0.57744223909952497</v>
      </c>
      <c r="X9" s="17"/>
      <c r="Y9" s="17">
        <v>0.51428294507681305</v>
      </c>
      <c r="Z9" s="17">
        <v>0.65022299046429299</v>
      </c>
      <c r="AA9" s="17">
        <v>0.50936942801872198</v>
      </c>
      <c r="AB9" s="17">
        <v>0.71310995100220298</v>
      </c>
      <c r="AC9" s="17">
        <v>0</v>
      </c>
      <c r="AD9" s="17">
        <v>0.86898469829633995</v>
      </c>
      <c r="AE9" s="17"/>
      <c r="AF9" s="17">
        <v>0.67384259640311195</v>
      </c>
      <c r="AG9" s="17">
        <v>0.57365646490456501</v>
      </c>
      <c r="AH9" s="17"/>
      <c r="AI9" s="17">
        <v>0.58536044782326901</v>
      </c>
      <c r="AJ9" s="17">
        <v>0.65402146067442302</v>
      </c>
      <c r="AK9" s="17">
        <v>0.58838178637514504</v>
      </c>
      <c r="AL9" s="17">
        <v>0.73495587921368799</v>
      </c>
      <c r="AM9" s="17">
        <v>0.59893857553142804</v>
      </c>
      <c r="AN9" s="17">
        <v>0.59333126197363295</v>
      </c>
      <c r="AO9" s="17">
        <v>0.64284592624018799</v>
      </c>
      <c r="AP9" s="17"/>
      <c r="AQ9" s="17">
        <v>0.61291533910802698</v>
      </c>
      <c r="AR9" s="17">
        <v>0.634956544841634</v>
      </c>
      <c r="AS9" s="17"/>
      <c r="AT9" s="17">
        <v>0.52994641352526595</v>
      </c>
      <c r="AU9" s="17">
        <v>0.69311876641429004</v>
      </c>
      <c r="AV9" s="17">
        <v>0.65665290900805096</v>
      </c>
      <c r="AW9" s="17"/>
      <c r="AX9" s="17">
        <v>0.62532093331710403</v>
      </c>
      <c r="AY9" s="17">
        <v>0.63018844578177602</v>
      </c>
      <c r="AZ9" s="17"/>
      <c r="BA9" s="17">
        <v>0.58371577765699201</v>
      </c>
      <c r="BB9" s="17">
        <v>0.56949354274798303</v>
      </c>
      <c r="BC9" s="17">
        <v>0.66797140172444602</v>
      </c>
      <c r="BD9" s="17">
        <v>0.440613308626083</v>
      </c>
      <c r="BE9" s="17">
        <v>0.84705834830670301</v>
      </c>
      <c r="BF9" s="17"/>
      <c r="BG9" s="17">
        <v>0.57299071111191102</v>
      </c>
      <c r="BH9" s="17">
        <v>0.737138401149666</v>
      </c>
    </row>
    <row r="10" spans="2:60" ht="43.5" x14ac:dyDescent="0.35">
      <c r="B10" s="18" t="s">
        <v>349</v>
      </c>
      <c r="C10" s="17">
        <v>0.21319538452459499</v>
      </c>
      <c r="D10" s="17">
        <v>0.23542506719120099</v>
      </c>
      <c r="E10" s="17">
        <v>0.18769521424826199</v>
      </c>
      <c r="F10" s="17"/>
      <c r="G10" s="17">
        <v>0.22807896870218899</v>
      </c>
      <c r="H10" s="17">
        <v>0.33950925958438799</v>
      </c>
      <c r="I10" s="17">
        <v>0.32173760268817703</v>
      </c>
      <c r="J10" s="17">
        <v>0.24398103755744499</v>
      </c>
      <c r="K10" s="17">
        <v>8.5840576342985406E-2</v>
      </c>
      <c r="L10" s="17">
        <v>9.7414909854316195E-2</v>
      </c>
      <c r="M10" s="17"/>
      <c r="N10" s="17">
        <v>0.23618192213293901</v>
      </c>
      <c r="O10" s="17">
        <v>0.16048950480760299</v>
      </c>
      <c r="P10" s="17">
        <v>0.239417948684718</v>
      </c>
      <c r="Q10" s="17">
        <v>0.21886480028939501</v>
      </c>
      <c r="R10" s="17">
        <v>0.198440302578266</v>
      </c>
      <c r="S10" s="17"/>
      <c r="T10" s="17">
        <v>0.15691602398228699</v>
      </c>
      <c r="U10" s="17">
        <v>0.22389284128218201</v>
      </c>
      <c r="V10" s="17">
        <v>0.190316148313634</v>
      </c>
      <c r="W10" s="17">
        <v>0.28465684594240998</v>
      </c>
      <c r="X10" s="17"/>
      <c r="Y10" s="17">
        <v>0.23178346027737601</v>
      </c>
      <c r="Z10" s="17">
        <v>0.22107334228418199</v>
      </c>
      <c r="AA10" s="17">
        <v>0.34604444613379698</v>
      </c>
      <c r="AB10" s="17">
        <v>0.12797374947599399</v>
      </c>
      <c r="AC10" s="17">
        <v>1</v>
      </c>
      <c r="AD10" s="17">
        <v>0.13101530170365999</v>
      </c>
      <c r="AE10" s="17"/>
      <c r="AF10" s="17">
        <v>0.18695896114423199</v>
      </c>
      <c r="AG10" s="17">
        <v>0.250415204066046</v>
      </c>
      <c r="AH10" s="17"/>
      <c r="AI10" s="17">
        <v>0.21155523370211499</v>
      </c>
      <c r="AJ10" s="17">
        <v>0.18109553092632899</v>
      </c>
      <c r="AK10" s="17">
        <v>0.18416362408082901</v>
      </c>
      <c r="AL10" s="17">
        <v>0.145619623737059</v>
      </c>
      <c r="AM10" s="17">
        <v>0.26324579709400298</v>
      </c>
      <c r="AN10" s="17">
        <v>0.28730179796505301</v>
      </c>
      <c r="AO10" s="17">
        <v>0.25169352779242898</v>
      </c>
      <c r="AP10" s="17"/>
      <c r="AQ10" s="17">
        <v>0.238663270715014</v>
      </c>
      <c r="AR10" s="17">
        <v>0.23036898084316901</v>
      </c>
      <c r="AS10" s="17"/>
      <c r="AT10" s="17">
        <v>0.32016700065583098</v>
      </c>
      <c r="AU10" s="17">
        <v>0.195513597925461</v>
      </c>
      <c r="AV10" s="17">
        <v>0.16939029509949699</v>
      </c>
      <c r="AW10" s="17"/>
      <c r="AX10" s="17">
        <v>0.23451548829733901</v>
      </c>
      <c r="AY10" s="17">
        <v>0.204071914130528</v>
      </c>
      <c r="AZ10" s="17"/>
      <c r="BA10" s="17">
        <v>0.177884438415155</v>
      </c>
      <c r="BB10" s="17">
        <v>0.24540321690220801</v>
      </c>
      <c r="BC10" s="17">
        <v>0.232187997910555</v>
      </c>
      <c r="BD10" s="17">
        <v>0.34086274452320497</v>
      </c>
      <c r="BE10" s="17">
        <v>9.0375758579559706E-2</v>
      </c>
      <c r="BF10" s="17"/>
      <c r="BG10" s="17">
        <v>0.22880072526804199</v>
      </c>
      <c r="BH10" s="17">
        <v>0.15811804491693601</v>
      </c>
    </row>
    <row r="11" spans="2:60" ht="29" x14ac:dyDescent="0.35">
      <c r="B11" s="18" t="s">
        <v>350</v>
      </c>
      <c r="C11" s="17">
        <v>6.6930487605650305E-2</v>
      </c>
      <c r="D11" s="17">
        <v>7.7511212393913606E-2</v>
      </c>
      <c r="E11" s="17">
        <v>5.5351285047321501E-2</v>
      </c>
      <c r="F11" s="17"/>
      <c r="G11" s="17">
        <v>0.10375839713811599</v>
      </c>
      <c r="H11" s="17">
        <v>9.52390431518573E-2</v>
      </c>
      <c r="I11" s="17">
        <v>8.74555320977045E-2</v>
      </c>
      <c r="J11" s="17">
        <v>9.5502901433944007E-2</v>
      </c>
      <c r="K11" s="17">
        <v>4.4040780239510698E-2</v>
      </c>
      <c r="L11" s="17">
        <v>9.0459499903010401E-3</v>
      </c>
      <c r="M11" s="17"/>
      <c r="N11" s="17">
        <v>3.9539342362218101E-2</v>
      </c>
      <c r="O11" s="17">
        <v>8.3521151296541196E-2</v>
      </c>
      <c r="P11" s="17">
        <v>7.3265504109390603E-2</v>
      </c>
      <c r="Q11" s="17">
        <v>9.38617268940274E-2</v>
      </c>
      <c r="R11" s="17">
        <v>2.3708120319343301E-2</v>
      </c>
      <c r="S11" s="17"/>
      <c r="T11" s="17">
        <v>7.6046858626935901E-2</v>
      </c>
      <c r="U11" s="17">
        <v>6.01372178216701E-2</v>
      </c>
      <c r="V11" s="17">
        <v>6.6104546113338394E-2</v>
      </c>
      <c r="W11" s="17">
        <v>6.8933922568734998E-2</v>
      </c>
      <c r="X11" s="17"/>
      <c r="Y11" s="17">
        <v>9.0558878002699905E-2</v>
      </c>
      <c r="Z11" s="17">
        <v>7.6740868342293295E-2</v>
      </c>
      <c r="AA11" s="17">
        <v>0</v>
      </c>
      <c r="AB11" s="17">
        <v>5.3345334192717697E-2</v>
      </c>
      <c r="AC11" s="17">
        <v>0</v>
      </c>
      <c r="AD11" s="17">
        <v>0</v>
      </c>
      <c r="AE11" s="17"/>
      <c r="AF11" s="17">
        <v>5.5300853803965502E-2</v>
      </c>
      <c r="AG11" s="17">
        <v>7.7471836540554895E-2</v>
      </c>
      <c r="AH11" s="17"/>
      <c r="AI11" s="17">
        <v>2.4929923742058401E-2</v>
      </c>
      <c r="AJ11" s="17">
        <v>6.5134103882484501E-2</v>
      </c>
      <c r="AK11" s="17">
        <v>8.9004993406767804E-2</v>
      </c>
      <c r="AL11" s="17">
        <v>6.3854839862782897E-2</v>
      </c>
      <c r="AM11" s="17">
        <v>7.7414420953555205E-2</v>
      </c>
      <c r="AN11" s="17">
        <v>6.9352254808112301E-2</v>
      </c>
      <c r="AO11" s="17">
        <v>0</v>
      </c>
      <c r="AP11" s="17"/>
      <c r="AQ11" s="17">
        <v>7.5955393530927701E-2</v>
      </c>
      <c r="AR11" s="17">
        <v>5.9690902188256699E-2</v>
      </c>
      <c r="AS11" s="17"/>
      <c r="AT11" s="17">
        <v>9.9863177712953194E-2</v>
      </c>
      <c r="AU11" s="17">
        <v>4.9594813147783801E-2</v>
      </c>
      <c r="AV11" s="17">
        <v>5.6632544394152398E-2</v>
      </c>
      <c r="AW11" s="17"/>
      <c r="AX11" s="17">
        <v>4.9094292630394602E-2</v>
      </c>
      <c r="AY11" s="17">
        <v>7.4563095708036806E-2</v>
      </c>
      <c r="AZ11" s="17"/>
      <c r="BA11" s="17">
        <v>3.9669066525955303E-2</v>
      </c>
      <c r="BB11" s="17">
        <v>8.2870893027554501E-2</v>
      </c>
      <c r="BC11" s="17">
        <v>5.5895942528914402E-2</v>
      </c>
      <c r="BD11" s="17">
        <v>0.15773683954435799</v>
      </c>
      <c r="BE11" s="17">
        <v>6.2565893113737295E-2</v>
      </c>
      <c r="BF11" s="17"/>
      <c r="BG11" s="17">
        <v>7.2247804471368401E-2</v>
      </c>
      <c r="BH11" s="17">
        <v>8.8304146459772304E-2</v>
      </c>
    </row>
    <row r="12" spans="2:60" ht="29" x14ac:dyDescent="0.35">
      <c r="B12" s="18" t="s">
        <v>351</v>
      </c>
      <c r="C12" s="17">
        <v>2.7129339536670301E-2</v>
      </c>
      <c r="D12" s="17">
        <v>4.5877736610283597E-2</v>
      </c>
      <c r="E12" s="17">
        <v>1.2246207341009299E-2</v>
      </c>
      <c r="F12" s="17"/>
      <c r="G12" s="17">
        <v>1.61110238660849E-2</v>
      </c>
      <c r="H12" s="17">
        <v>6.4220756772721099E-2</v>
      </c>
      <c r="I12" s="17">
        <v>3.9838047580033099E-2</v>
      </c>
      <c r="J12" s="17">
        <v>3.5068698787322397E-2</v>
      </c>
      <c r="K12" s="17">
        <v>0</v>
      </c>
      <c r="L12" s="17">
        <v>9.0987777562613007E-3</v>
      </c>
      <c r="M12" s="17"/>
      <c r="N12" s="17">
        <v>1.9367547159706199E-2</v>
      </c>
      <c r="O12" s="17">
        <v>4.1836812402705398E-2</v>
      </c>
      <c r="P12" s="17">
        <v>1.8343717416031299E-2</v>
      </c>
      <c r="Q12" s="17">
        <v>2.2490074759074399E-2</v>
      </c>
      <c r="R12" s="17">
        <v>5.6861343580624099E-2</v>
      </c>
      <c r="S12" s="17"/>
      <c r="T12" s="17">
        <v>4.4264706643638102E-2</v>
      </c>
      <c r="U12" s="17">
        <v>2.7965366132681201E-2</v>
      </c>
      <c r="V12" s="17">
        <v>2.4844685624165801E-2</v>
      </c>
      <c r="W12" s="17">
        <v>1.58498954239659E-2</v>
      </c>
      <c r="X12" s="17"/>
      <c r="Y12" s="17">
        <v>4.0340969356634698E-2</v>
      </c>
      <c r="Z12" s="17">
        <v>2.1117157768307901E-2</v>
      </c>
      <c r="AA12" s="17">
        <v>6.65962574239473E-2</v>
      </c>
      <c r="AB12" s="17">
        <v>2.2377995603239501E-2</v>
      </c>
      <c r="AC12" s="17">
        <v>0</v>
      </c>
      <c r="AD12" s="17">
        <v>0</v>
      </c>
      <c r="AE12" s="17"/>
      <c r="AF12" s="17">
        <v>3.7177475533174999E-2</v>
      </c>
      <c r="AG12" s="17">
        <v>1.2848660343891601E-2</v>
      </c>
      <c r="AH12" s="17"/>
      <c r="AI12" s="17">
        <v>0</v>
      </c>
      <c r="AJ12" s="17">
        <v>9.3359868123761205E-3</v>
      </c>
      <c r="AK12" s="17">
        <v>4.40330601616261E-2</v>
      </c>
      <c r="AL12" s="17">
        <v>1.7259915541499599E-2</v>
      </c>
      <c r="AM12" s="17">
        <v>2.95815942570163E-2</v>
      </c>
      <c r="AN12" s="17">
        <v>5.0014685253201102E-2</v>
      </c>
      <c r="AO12" s="17">
        <v>0.105460545967382</v>
      </c>
      <c r="AP12" s="17"/>
      <c r="AQ12" s="17">
        <v>2.88146110676358E-2</v>
      </c>
      <c r="AR12" s="17">
        <v>2.4997666679036801E-2</v>
      </c>
      <c r="AS12" s="17"/>
      <c r="AT12" s="17">
        <v>1.7429122971121001E-2</v>
      </c>
      <c r="AU12" s="17">
        <v>2.1581237733946799E-2</v>
      </c>
      <c r="AV12" s="17">
        <v>4.3708852270008598E-2</v>
      </c>
      <c r="AW12" s="17"/>
      <c r="AX12" s="17">
        <v>4.1890651887369797E-2</v>
      </c>
      <c r="AY12" s="17">
        <v>2.08125599541354E-2</v>
      </c>
      <c r="AZ12" s="17"/>
      <c r="BA12" s="17">
        <v>7.6407625107378099E-2</v>
      </c>
      <c r="BB12" s="17">
        <v>2.87423242848618E-2</v>
      </c>
      <c r="BC12" s="17">
        <v>2.0526358461473999E-2</v>
      </c>
      <c r="BD12" s="17">
        <v>6.0787107306352998E-2</v>
      </c>
      <c r="BE12" s="17">
        <v>0</v>
      </c>
      <c r="BF12" s="17"/>
      <c r="BG12" s="17">
        <v>4.0462956320548998E-2</v>
      </c>
      <c r="BH12" s="17">
        <v>1.6439407473625201E-2</v>
      </c>
    </row>
    <row r="13" spans="2:60" ht="29" x14ac:dyDescent="0.35">
      <c r="B13" s="18" t="s">
        <v>352</v>
      </c>
      <c r="C13" s="17">
        <v>1.9698550850689101E-2</v>
      </c>
      <c r="D13" s="17">
        <v>1.8505646796083401E-2</v>
      </c>
      <c r="E13" s="17">
        <v>2.10355811180706E-2</v>
      </c>
      <c r="F13" s="17"/>
      <c r="G13" s="17">
        <v>9.0507540178918003E-2</v>
      </c>
      <c r="H13" s="17">
        <v>3.1635378977298602E-2</v>
      </c>
      <c r="I13" s="17">
        <v>0</v>
      </c>
      <c r="J13" s="17">
        <v>1.7859065946663699E-2</v>
      </c>
      <c r="K13" s="17">
        <v>0</v>
      </c>
      <c r="L13" s="17">
        <v>0</v>
      </c>
      <c r="M13" s="17"/>
      <c r="N13" s="17">
        <v>4.7802934317377803E-2</v>
      </c>
      <c r="O13" s="17">
        <v>0</v>
      </c>
      <c r="P13" s="17">
        <v>1.9594703984806599E-2</v>
      </c>
      <c r="Q13" s="17">
        <v>0</v>
      </c>
      <c r="R13" s="17">
        <v>3.0492389665198998E-2</v>
      </c>
      <c r="S13" s="17"/>
      <c r="T13" s="17">
        <v>2.5496620020768E-2</v>
      </c>
      <c r="U13" s="17">
        <v>8.9563596382263595E-3</v>
      </c>
      <c r="V13" s="17">
        <v>1.7131346159316E-2</v>
      </c>
      <c r="W13" s="17">
        <v>3.2041272596903599E-2</v>
      </c>
      <c r="X13" s="17"/>
      <c r="Y13" s="17">
        <v>3.88522452011167E-2</v>
      </c>
      <c r="Z13" s="17">
        <v>0</v>
      </c>
      <c r="AA13" s="17">
        <v>7.7989868423533407E-2</v>
      </c>
      <c r="AB13" s="17">
        <v>3.76630006398814E-2</v>
      </c>
      <c r="AC13" s="17">
        <v>0</v>
      </c>
      <c r="AD13" s="17">
        <v>0</v>
      </c>
      <c r="AE13" s="17"/>
      <c r="AF13" s="17">
        <v>2.2696985701343E-2</v>
      </c>
      <c r="AG13" s="17">
        <v>1.5644063670981499E-2</v>
      </c>
      <c r="AH13" s="17"/>
      <c r="AI13" s="17">
        <v>0</v>
      </c>
      <c r="AJ13" s="17">
        <v>3.6159767513378897E-2</v>
      </c>
      <c r="AK13" s="17">
        <v>3.5192589944579897E-2</v>
      </c>
      <c r="AL13" s="17">
        <v>1.89421743322792E-2</v>
      </c>
      <c r="AM13" s="17">
        <v>1.07178323500835E-2</v>
      </c>
      <c r="AN13" s="17">
        <v>0</v>
      </c>
      <c r="AO13" s="17">
        <v>0</v>
      </c>
      <c r="AP13" s="17"/>
      <c r="AQ13" s="17">
        <v>1.52416429285986E-2</v>
      </c>
      <c r="AR13" s="17">
        <v>2.0230443530922099E-2</v>
      </c>
      <c r="AS13" s="17"/>
      <c r="AT13" s="17">
        <v>9.8797831401754108E-3</v>
      </c>
      <c r="AU13" s="17">
        <v>5.2233076286288E-3</v>
      </c>
      <c r="AV13" s="17">
        <v>5.2805284847967301E-2</v>
      </c>
      <c r="AW13" s="17"/>
      <c r="AX13" s="17">
        <v>1.49389452118014E-2</v>
      </c>
      <c r="AY13" s="17">
        <v>2.1735319601756099E-2</v>
      </c>
      <c r="AZ13" s="17"/>
      <c r="BA13" s="17">
        <v>5.3718133425549097E-2</v>
      </c>
      <c r="BB13" s="17">
        <v>3.68590940053799E-2</v>
      </c>
      <c r="BC13" s="17">
        <v>4.7770590972474099E-3</v>
      </c>
      <c r="BD13" s="17">
        <v>0</v>
      </c>
      <c r="BE13" s="17">
        <v>0</v>
      </c>
      <c r="BF13" s="17"/>
      <c r="BG13" s="17">
        <v>4.1004637914873202E-2</v>
      </c>
      <c r="BH13" s="17">
        <v>0</v>
      </c>
    </row>
    <row r="14" spans="2:60" x14ac:dyDescent="0.35">
      <c r="B14" s="32" t="s">
        <v>280</v>
      </c>
      <c r="C14" s="19">
        <v>4.4316510234154803E-2</v>
      </c>
      <c r="D14" s="19">
        <v>4.25921154792335E-2</v>
      </c>
      <c r="E14" s="19">
        <v>4.6537656494641498E-2</v>
      </c>
      <c r="F14" s="19"/>
      <c r="G14" s="19">
        <v>0.165537141541999</v>
      </c>
      <c r="H14" s="19">
        <v>4.3410756340277502E-2</v>
      </c>
      <c r="I14" s="19">
        <v>1.85263991166374E-2</v>
      </c>
      <c r="J14" s="19">
        <v>4.9669098794057599E-2</v>
      </c>
      <c r="K14" s="19">
        <v>2.3047532573530701E-2</v>
      </c>
      <c r="L14" s="19">
        <v>8.3052126365886596E-3</v>
      </c>
      <c r="M14" s="19"/>
      <c r="N14" s="19">
        <v>4.5391540265923902E-2</v>
      </c>
      <c r="O14" s="19">
        <v>7.2525077689660697E-2</v>
      </c>
      <c r="P14" s="19">
        <v>2.4265387032677301E-2</v>
      </c>
      <c r="Q14" s="19">
        <v>4.19929264064672E-2</v>
      </c>
      <c r="R14" s="19">
        <v>4.0832198605208897E-2</v>
      </c>
      <c r="S14" s="19"/>
      <c r="T14" s="19">
        <v>1.11292260102504E-2</v>
      </c>
      <c r="U14" s="19">
        <v>4.7122724109890102E-2</v>
      </c>
      <c r="V14" s="19">
        <v>7.2692377105408795E-2</v>
      </c>
      <c r="W14" s="19">
        <v>2.10758243684597E-2</v>
      </c>
      <c r="X14" s="19"/>
      <c r="Y14" s="19">
        <v>8.4181502085359905E-2</v>
      </c>
      <c r="Z14" s="19">
        <v>3.08456411409237E-2</v>
      </c>
      <c r="AA14" s="19">
        <v>0</v>
      </c>
      <c r="AB14" s="19">
        <v>4.5529969085964003E-2</v>
      </c>
      <c r="AC14" s="19">
        <v>0</v>
      </c>
      <c r="AD14" s="19">
        <v>0</v>
      </c>
      <c r="AE14" s="19"/>
      <c r="AF14" s="19">
        <v>2.4023127414173201E-2</v>
      </c>
      <c r="AG14" s="19">
        <v>6.9963770473960796E-2</v>
      </c>
      <c r="AH14" s="19"/>
      <c r="AI14" s="19">
        <v>0.17815439473255701</v>
      </c>
      <c r="AJ14" s="19">
        <v>5.4253150191008501E-2</v>
      </c>
      <c r="AK14" s="19">
        <v>5.9223946031052001E-2</v>
      </c>
      <c r="AL14" s="19">
        <v>1.9367567312691399E-2</v>
      </c>
      <c r="AM14" s="19">
        <v>2.0101779813914498E-2</v>
      </c>
      <c r="AN14" s="19">
        <v>0</v>
      </c>
      <c r="AO14" s="19">
        <v>0</v>
      </c>
      <c r="AP14" s="19"/>
      <c r="AQ14" s="19">
        <v>2.8409742649796399E-2</v>
      </c>
      <c r="AR14" s="19">
        <v>2.9755461916981901E-2</v>
      </c>
      <c r="AS14" s="19"/>
      <c r="AT14" s="19">
        <v>2.2714501994653E-2</v>
      </c>
      <c r="AU14" s="19">
        <v>3.49682771498891E-2</v>
      </c>
      <c r="AV14" s="19">
        <v>2.08101143803236E-2</v>
      </c>
      <c r="AW14" s="19"/>
      <c r="AX14" s="19">
        <v>3.4239688655991397E-2</v>
      </c>
      <c r="AY14" s="19">
        <v>4.86286648237685E-2</v>
      </c>
      <c r="AZ14" s="19"/>
      <c r="BA14" s="19">
        <v>6.8604958868970195E-2</v>
      </c>
      <c r="BB14" s="19">
        <v>3.66309290320126E-2</v>
      </c>
      <c r="BC14" s="19">
        <v>1.8641240277363299E-2</v>
      </c>
      <c r="BD14" s="19">
        <v>0</v>
      </c>
      <c r="BE14" s="19">
        <v>0</v>
      </c>
      <c r="BF14" s="19"/>
      <c r="BG14" s="19">
        <v>4.4493164913256299E-2</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471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364</v>
      </c>
      <c r="D7" s="10">
        <v>175</v>
      </c>
      <c r="E7" s="10">
        <v>185</v>
      </c>
      <c r="F7" s="10"/>
      <c r="G7" s="10">
        <v>47</v>
      </c>
      <c r="H7" s="10">
        <v>56</v>
      </c>
      <c r="I7" s="10">
        <v>45</v>
      </c>
      <c r="J7" s="10">
        <v>82</v>
      </c>
      <c r="K7" s="10">
        <v>52</v>
      </c>
      <c r="L7" s="10">
        <v>82</v>
      </c>
      <c r="M7" s="10"/>
      <c r="N7" s="10">
        <v>81</v>
      </c>
      <c r="O7" s="10">
        <v>74</v>
      </c>
      <c r="P7" s="10">
        <v>97</v>
      </c>
      <c r="Q7" s="10">
        <v>53</v>
      </c>
      <c r="R7" s="10">
        <v>46</v>
      </c>
      <c r="S7" s="10"/>
      <c r="T7" s="10">
        <v>63</v>
      </c>
      <c r="U7" s="10">
        <v>88</v>
      </c>
      <c r="V7" s="10">
        <v>133</v>
      </c>
      <c r="W7" s="10">
        <v>80</v>
      </c>
      <c r="X7" s="10"/>
      <c r="Y7" s="10">
        <v>118</v>
      </c>
      <c r="Z7" s="10">
        <v>143</v>
      </c>
      <c r="AA7" s="10">
        <v>15</v>
      </c>
      <c r="AB7" s="10">
        <v>39</v>
      </c>
      <c r="AC7" s="10">
        <v>4</v>
      </c>
      <c r="AD7" s="10">
        <v>45</v>
      </c>
      <c r="AE7" s="10"/>
      <c r="AF7" s="10">
        <v>209</v>
      </c>
      <c r="AG7" s="10">
        <v>152</v>
      </c>
      <c r="AH7" s="10"/>
      <c r="AI7" s="10">
        <v>30</v>
      </c>
      <c r="AJ7" s="10">
        <v>85</v>
      </c>
      <c r="AK7" s="10">
        <v>70</v>
      </c>
      <c r="AL7" s="10">
        <v>33</v>
      </c>
      <c r="AM7" s="10">
        <v>97</v>
      </c>
      <c r="AN7" s="10">
        <v>36</v>
      </c>
      <c r="AO7" s="10">
        <v>13</v>
      </c>
      <c r="AP7" s="10"/>
      <c r="AQ7" s="10">
        <v>168</v>
      </c>
      <c r="AR7" s="10">
        <v>127</v>
      </c>
      <c r="AS7" s="10"/>
      <c r="AT7" s="10">
        <v>66</v>
      </c>
      <c r="AU7" s="10">
        <v>158</v>
      </c>
      <c r="AV7" s="10">
        <v>114</v>
      </c>
      <c r="AW7" s="10"/>
      <c r="AX7" s="10">
        <v>108</v>
      </c>
      <c r="AY7" s="10">
        <v>256</v>
      </c>
      <c r="AZ7" s="10"/>
      <c r="BA7" s="10">
        <v>30</v>
      </c>
      <c r="BB7" s="10">
        <v>112</v>
      </c>
      <c r="BC7" s="10">
        <v>136</v>
      </c>
      <c r="BD7" s="10">
        <v>16</v>
      </c>
      <c r="BE7" s="10">
        <v>45</v>
      </c>
      <c r="BF7" s="10"/>
      <c r="BG7" s="10">
        <v>142</v>
      </c>
      <c r="BH7" s="10">
        <v>61</v>
      </c>
    </row>
    <row r="8" spans="2:60" ht="30" customHeight="1" x14ac:dyDescent="0.35">
      <c r="B8" s="11" t="s">
        <v>19</v>
      </c>
      <c r="C8" s="11">
        <v>358</v>
      </c>
      <c r="D8" s="11">
        <v>172</v>
      </c>
      <c r="E8" s="11">
        <v>182</v>
      </c>
      <c r="F8" s="11"/>
      <c r="G8" s="11">
        <v>48</v>
      </c>
      <c r="H8" s="11">
        <v>62</v>
      </c>
      <c r="I8" s="11">
        <v>47</v>
      </c>
      <c r="J8" s="11">
        <v>76</v>
      </c>
      <c r="K8" s="11">
        <v>50</v>
      </c>
      <c r="L8" s="11">
        <v>75</v>
      </c>
      <c r="M8" s="11"/>
      <c r="N8" s="11">
        <v>80</v>
      </c>
      <c r="O8" s="11">
        <v>71</v>
      </c>
      <c r="P8" s="11">
        <v>97</v>
      </c>
      <c r="Q8" s="11">
        <v>56</v>
      </c>
      <c r="R8" s="11">
        <v>43</v>
      </c>
      <c r="S8" s="11"/>
      <c r="T8" s="11">
        <v>57</v>
      </c>
      <c r="U8" s="11">
        <v>85</v>
      </c>
      <c r="V8" s="11">
        <v>126</v>
      </c>
      <c r="W8" s="11">
        <v>89</v>
      </c>
      <c r="X8" s="11"/>
      <c r="Y8" s="11">
        <v>113</v>
      </c>
      <c r="Z8" s="11">
        <v>143</v>
      </c>
      <c r="AA8" s="11">
        <v>15</v>
      </c>
      <c r="AB8" s="11">
        <v>38</v>
      </c>
      <c r="AC8" s="11">
        <v>5</v>
      </c>
      <c r="AD8" s="11">
        <v>43</v>
      </c>
      <c r="AE8" s="11"/>
      <c r="AF8" s="11">
        <v>203</v>
      </c>
      <c r="AG8" s="11">
        <v>151</v>
      </c>
      <c r="AH8" s="11"/>
      <c r="AI8" s="11">
        <v>30</v>
      </c>
      <c r="AJ8" s="11">
        <v>86</v>
      </c>
      <c r="AK8" s="11">
        <v>66</v>
      </c>
      <c r="AL8" s="11">
        <v>33</v>
      </c>
      <c r="AM8" s="11">
        <v>98</v>
      </c>
      <c r="AN8" s="11">
        <v>33</v>
      </c>
      <c r="AO8" s="11">
        <v>12</v>
      </c>
      <c r="AP8" s="11"/>
      <c r="AQ8" s="11">
        <v>163</v>
      </c>
      <c r="AR8" s="11">
        <v>132</v>
      </c>
      <c r="AS8" s="11"/>
      <c r="AT8" s="11">
        <v>64</v>
      </c>
      <c r="AU8" s="11">
        <v>154</v>
      </c>
      <c r="AV8" s="11">
        <v>117</v>
      </c>
      <c r="AW8" s="11"/>
      <c r="AX8" s="11">
        <v>102</v>
      </c>
      <c r="AY8" s="11">
        <v>255</v>
      </c>
      <c r="AZ8" s="11"/>
      <c r="BA8" s="11">
        <v>28</v>
      </c>
      <c r="BB8" s="11">
        <v>111</v>
      </c>
      <c r="BC8" s="11">
        <v>137</v>
      </c>
      <c r="BD8" s="11">
        <v>16</v>
      </c>
      <c r="BE8" s="11">
        <v>43</v>
      </c>
      <c r="BF8" s="11"/>
      <c r="BG8" s="11">
        <v>139</v>
      </c>
      <c r="BH8" s="11">
        <v>59</v>
      </c>
    </row>
    <row r="9" spans="2:60" ht="29" x14ac:dyDescent="0.35">
      <c r="B9" s="18" t="s">
        <v>348</v>
      </c>
      <c r="C9" s="17">
        <v>0.67748495610457204</v>
      </c>
      <c r="D9" s="17">
        <v>0.67815520190155298</v>
      </c>
      <c r="E9" s="17">
        <v>0.68021852066833699</v>
      </c>
      <c r="F9" s="17"/>
      <c r="G9" s="17">
        <v>0.48834396386809698</v>
      </c>
      <c r="H9" s="17">
        <v>0.53996439152934095</v>
      </c>
      <c r="I9" s="17">
        <v>0.61486526935813801</v>
      </c>
      <c r="J9" s="17">
        <v>0.62488742380527396</v>
      </c>
      <c r="K9" s="17">
        <v>0.92826288624571796</v>
      </c>
      <c r="L9" s="17">
        <v>0.83512450992408005</v>
      </c>
      <c r="M9" s="17"/>
      <c r="N9" s="17">
        <v>0.62980379271290399</v>
      </c>
      <c r="O9" s="17">
        <v>0.74377548308974795</v>
      </c>
      <c r="P9" s="17">
        <v>0.706608987958526</v>
      </c>
      <c r="Q9" s="17">
        <v>0.69983731797819204</v>
      </c>
      <c r="R9" s="17">
        <v>0.58385850262137295</v>
      </c>
      <c r="S9" s="17"/>
      <c r="T9" s="17">
        <v>0.72763675033987096</v>
      </c>
      <c r="U9" s="17">
        <v>0.71220912303123396</v>
      </c>
      <c r="V9" s="17">
        <v>0.66351834431431</v>
      </c>
      <c r="W9" s="17">
        <v>0.63200674371849797</v>
      </c>
      <c r="X9" s="17"/>
      <c r="Y9" s="17">
        <v>0.57917253570038896</v>
      </c>
      <c r="Z9" s="17">
        <v>0.71471353007357197</v>
      </c>
      <c r="AA9" s="17">
        <v>0.78488545391159004</v>
      </c>
      <c r="AB9" s="17">
        <v>0.62706497510953696</v>
      </c>
      <c r="AC9" s="17">
        <v>1</v>
      </c>
      <c r="AD9" s="17">
        <v>0.77755515338437398</v>
      </c>
      <c r="AE9" s="17"/>
      <c r="AF9" s="17">
        <v>0.69927110428514305</v>
      </c>
      <c r="AG9" s="17">
        <v>0.66126280470797305</v>
      </c>
      <c r="AH9" s="17"/>
      <c r="AI9" s="17">
        <v>0.69891009727948905</v>
      </c>
      <c r="AJ9" s="17">
        <v>0.62018977117197105</v>
      </c>
      <c r="AK9" s="17">
        <v>0.60522671098216696</v>
      </c>
      <c r="AL9" s="17">
        <v>0.72035116066753302</v>
      </c>
      <c r="AM9" s="17">
        <v>0.746171199289003</v>
      </c>
      <c r="AN9" s="17">
        <v>0.63696558800749203</v>
      </c>
      <c r="AO9" s="17">
        <v>0.86259699043967097</v>
      </c>
      <c r="AP9" s="17"/>
      <c r="AQ9" s="17">
        <v>0.65956344873208095</v>
      </c>
      <c r="AR9" s="17">
        <v>0.71159677711908798</v>
      </c>
      <c r="AS9" s="17"/>
      <c r="AT9" s="17">
        <v>0.77648686619936602</v>
      </c>
      <c r="AU9" s="17">
        <v>0.67297414973068104</v>
      </c>
      <c r="AV9" s="17">
        <v>0.64325601666913002</v>
      </c>
      <c r="AW9" s="17"/>
      <c r="AX9" s="17">
        <v>0.73160977772050595</v>
      </c>
      <c r="AY9" s="17">
        <v>0.65576353029755896</v>
      </c>
      <c r="AZ9" s="17"/>
      <c r="BA9" s="17">
        <v>0.48826791582942197</v>
      </c>
      <c r="BB9" s="17">
        <v>0.64371922069964005</v>
      </c>
      <c r="BC9" s="17">
        <v>0.70497086728399905</v>
      </c>
      <c r="BD9" s="17">
        <v>0.54329482442600996</v>
      </c>
      <c r="BE9" s="17">
        <v>0.93421972917901497</v>
      </c>
      <c r="BF9" s="17"/>
      <c r="BG9" s="17">
        <v>0.61206105518631404</v>
      </c>
      <c r="BH9" s="17">
        <v>0.82763386926558202</v>
      </c>
    </row>
    <row r="10" spans="2:60" ht="43.5" x14ac:dyDescent="0.35">
      <c r="B10" s="18" t="s">
        <v>349</v>
      </c>
      <c r="C10" s="17">
        <v>0.16329296048721401</v>
      </c>
      <c r="D10" s="17">
        <v>0.102596951865881</v>
      </c>
      <c r="E10" s="17">
        <v>0.21381850680512701</v>
      </c>
      <c r="F10" s="17"/>
      <c r="G10" s="17">
        <v>0.27207085515249502</v>
      </c>
      <c r="H10" s="17">
        <v>0.28219031957018698</v>
      </c>
      <c r="I10" s="17">
        <v>0.17647304267859401</v>
      </c>
      <c r="J10" s="17">
        <v>0.158260815501296</v>
      </c>
      <c r="K10" s="17">
        <v>3.8799128117142201E-2</v>
      </c>
      <c r="L10" s="17">
        <v>7.6298677216587493E-2</v>
      </c>
      <c r="M10" s="17"/>
      <c r="N10" s="17">
        <v>0.18179640836178401</v>
      </c>
      <c r="O10" s="17">
        <v>0.15840086580186899</v>
      </c>
      <c r="P10" s="17">
        <v>0.13891007009032799</v>
      </c>
      <c r="Q10" s="17">
        <v>0.115428604866969</v>
      </c>
      <c r="R10" s="17">
        <v>0.22760423803486601</v>
      </c>
      <c r="S10" s="17"/>
      <c r="T10" s="17">
        <v>0.13653865841799601</v>
      </c>
      <c r="U10" s="17">
        <v>0.200141895317868</v>
      </c>
      <c r="V10" s="17">
        <v>0.15282461658006</v>
      </c>
      <c r="W10" s="17">
        <v>0.16003501558054101</v>
      </c>
      <c r="X10" s="17"/>
      <c r="Y10" s="17">
        <v>0.207102488874644</v>
      </c>
      <c r="Z10" s="17">
        <v>0.15509412835558301</v>
      </c>
      <c r="AA10" s="17">
        <v>0.13776121666494601</v>
      </c>
      <c r="AB10" s="17">
        <v>0.16224485137133099</v>
      </c>
      <c r="AC10" s="17">
        <v>0</v>
      </c>
      <c r="AD10" s="17">
        <v>0.106188226974821</v>
      </c>
      <c r="AE10" s="17"/>
      <c r="AF10" s="17">
        <v>0.13541676975983499</v>
      </c>
      <c r="AG10" s="17">
        <v>0.18951678471693301</v>
      </c>
      <c r="AH10" s="17"/>
      <c r="AI10" s="17">
        <v>0.21658127414859599</v>
      </c>
      <c r="AJ10" s="17">
        <v>0.131904229096964</v>
      </c>
      <c r="AK10" s="17">
        <v>0.26541579158889</v>
      </c>
      <c r="AL10" s="17">
        <v>0.16114565051492899</v>
      </c>
      <c r="AM10" s="17">
        <v>0.11407074593394</v>
      </c>
      <c r="AN10" s="17">
        <v>0.14876785141724</v>
      </c>
      <c r="AO10" s="17">
        <v>0.137403009560329</v>
      </c>
      <c r="AP10" s="17"/>
      <c r="AQ10" s="17">
        <v>0.15011016503690999</v>
      </c>
      <c r="AR10" s="17">
        <v>0.173193101845941</v>
      </c>
      <c r="AS10" s="17"/>
      <c r="AT10" s="17">
        <v>0.18030219897640801</v>
      </c>
      <c r="AU10" s="17">
        <v>0.20571096072885101</v>
      </c>
      <c r="AV10" s="17">
        <v>0.119829747519341</v>
      </c>
      <c r="AW10" s="17"/>
      <c r="AX10" s="17">
        <v>0.166513424287839</v>
      </c>
      <c r="AY10" s="17">
        <v>0.162000520837143</v>
      </c>
      <c r="AZ10" s="17"/>
      <c r="BA10" s="17">
        <v>0.242184075062083</v>
      </c>
      <c r="BB10" s="17">
        <v>0.162701613449556</v>
      </c>
      <c r="BC10" s="17">
        <v>0.16719448299473</v>
      </c>
      <c r="BD10" s="17">
        <v>0.21433746422693001</v>
      </c>
      <c r="BE10" s="17">
        <v>2.9328569454827199E-2</v>
      </c>
      <c r="BF10" s="17"/>
      <c r="BG10" s="17">
        <v>0.17888847612810799</v>
      </c>
      <c r="BH10" s="17">
        <v>7.9771331993524E-2</v>
      </c>
    </row>
    <row r="11" spans="2:60" ht="29" x14ac:dyDescent="0.35">
      <c r="B11" s="18" t="s">
        <v>350</v>
      </c>
      <c r="C11" s="17">
        <v>6.8224013061066804E-2</v>
      </c>
      <c r="D11" s="17">
        <v>9.9076961218340406E-2</v>
      </c>
      <c r="E11" s="17">
        <v>4.0559931190971399E-2</v>
      </c>
      <c r="F11" s="17"/>
      <c r="G11" s="17">
        <v>8.1412121585328096E-2</v>
      </c>
      <c r="H11" s="17">
        <v>0.10055483014</v>
      </c>
      <c r="I11" s="17">
        <v>0.109493004081711</v>
      </c>
      <c r="J11" s="17">
        <v>9.8736497547124394E-2</v>
      </c>
      <c r="K11" s="17">
        <v>1.4609071061605101E-2</v>
      </c>
      <c r="L11" s="17">
        <v>1.27997780270471E-2</v>
      </c>
      <c r="M11" s="17"/>
      <c r="N11" s="17">
        <v>5.1224845316549202E-2</v>
      </c>
      <c r="O11" s="17">
        <v>2.8875703137873899E-2</v>
      </c>
      <c r="P11" s="17">
        <v>5.8801087150266503E-2</v>
      </c>
      <c r="Q11" s="17">
        <v>0.11763576346999199</v>
      </c>
      <c r="R11" s="17">
        <v>0.14073232441179701</v>
      </c>
      <c r="S11" s="17"/>
      <c r="T11" s="17">
        <v>6.5361877193821694E-2</v>
      </c>
      <c r="U11" s="17">
        <v>3.2688206439807903E-2</v>
      </c>
      <c r="V11" s="17">
        <v>7.7662797942073203E-2</v>
      </c>
      <c r="W11" s="17">
        <v>9.0611535554648098E-2</v>
      </c>
      <c r="X11" s="17"/>
      <c r="Y11" s="17">
        <v>8.5960140928659695E-2</v>
      </c>
      <c r="Z11" s="17">
        <v>6.7560525661299498E-2</v>
      </c>
      <c r="AA11" s="17">
        <v>7.7353329423464304E-2</v>
      </c>
      <c r="AB11" s="17">
        <v>6.0755654430417597E-2</v>
      </c>
      <c r="AC11" s="17">
        <v>0</v>
      </c>
      <c r="AD11" s="17">
        <v>3.6037640684430598E-2</v>
      </c>
      <c r="AE11" s="17"/>
      <c r="AF11" s="17">
        <v>8.9039539283480199E-2</v>
      </c>
      <c r="AG11" s="17">
        <v>4.1603845215866402E-2</v>
      </c>
      <c r="AH11" s="17"/>
      <c r="AI11" s="17">
        <v>5.6136879619292097E-2</v>
      </c>
      <c r="AJ11" s="17">
        <v>6.9135989391108099E-2</v>
      </c>
      <c r="AK11" s="17">
        <v>3.00925777968073E-2</v>
      </c>
      <c r="AL11" s="17">
        <v>2.6687996024232899E-2</v>
      </c>
      <c r="AM11" s="17">
        <v>9.1201314955055804E-2</v>
      </c>
      <c r="AN11" s="17">
        <v>0.15219433403399599</v>
      </c>
      <c r="AO11" s="17">
        <v>0</v>
      </c>
      <c r="AP11" s="17"/>
      <c r="AQ11" s="17">
        <v>0.11341744485095299</v>
      </c>
      <c r="AR11" s="17">
        <v>4.0412360025587103E-2</v>
      </c>
      <c r="AS11" s="17"/>
      <c r="AT11" s="17">
        <v>1.23564454879185E-2</v>
      </c>
      <c r="AU11" s="17">
        <v>4.5986745314663402E-2</v>
      </c>
      <c r="AV11" s="17">
        <v>0.121742600722189</v>
      </c>
      <c r="AW11" s="17"/>
      <c r="AX11" s="17">
        <v>3.6363564250223301E-2</v>
      </c>
      <c r="AY11" s="17">
        <v>8.1010279220679798E-2</v>
      </c>
      <c r="AZ11" s="17"/>
      <c r="BA11" s="17">
        <v>9.2187923438748196E-2</v>
      </c>
      <c r="BB11" s="17">
        <v>8.8445929849735302E-2</v>
      </c>
      <c r="BC11" s="17">
        <v>6.1807660505602997E-2</v>
      </c>
      <c r="BD11" s="17">
        <v>0.10760145060298</v>
      </c>
      <c r="BE11" s="17">
        <v>0</v>
      </c>
      <c r="BF11" s="17"/>
      <c r="BG11" s="17">
        <v>8.9207999055199202E-2</v>
      </c>
      <c r="BH11" s="17">
        <v>2.93375863267081E-2</v>
      </c>
    </row>
    <row r="12" spans="2:60" ht="29" x14ac:dyDescent="0.35">
      <c r="B12" s="18" t="s">
        <v>351</v>
      </c>
      <c r="C12" s="17">
        <v>3.1175506862713798E-2</v>
      </c>
      <c r="D12" s="17">
        <v>3.8469216944698098E-2</v>
      </c>
      <c r="E12" s="17">
        <v>2.4955220871961E-2</v>
      </c>
      <c r="F12" s="17"/>
      <c r="G12" s="17">
        <v>0</v>
      </c>
      <c r="H12" s="17">
        <v>1.54351098632207E-2</v>
      </c>
      <c r="I12" s="17">
        <v>8.2136073373961005E-2</v>
      </c>
      <c r="J12" s="17">
        <v>7.3449849161744393E-2</v>
      </c>
      <c r="K12" s="17">
        <v>0</v>
      </c>
      <c r="L12" s="17">
        <v>1.0674440839423101E-2</v>
      </c>
      <c r="M12" s="17"/>
      <c r="N12" s="17">
        <v>1.0108212860831099E-2</v>
      </c>
      <c r="O12" s="17">
        <v>5.9969706414458798E-2</v>
      </c>
      <c r="P12" s="17">
        <v>3.7560602349220498E-2</v>
      </c>
      <c r="Q12" s="17">
        <v>2.03064370714083E-2</v>
      </c>
      <c r="R12" s="17">
        <v>8.8097666621952606E-3</v>
      </c>
      <c r="S12" s="17"/>
      <c r="T12" s="17">
        <v>0</v>
      </c>
      <c r="U12" s="17">
        <v>4.5755297665838003E-2</v>
      </c>
      <c r="V12" s="17">
        <v>3.4196254880277797E-2</v>
      </c>
      <c r="W12" s="17">
        <v>3.29774841220861E-2</v>
      </c>
      <c r="X12" s="17"/>
      <c r="Y12" s="17">
        <v>6.8631433964161007E-2</v>
      </c>
      <c r="Z12" s="17">
        <v>7.8874901512338592E-3</v>
      </c>
      <c r="AA12" s="17">
        <v>0</v>
      </c>
      <c r="AB12" s="17">
        <v>2.3384430766978801E-2</v>
      </c>
      <c r="AC12" s="17">
        <v>0</v>
      </c>
      <c r="AD12" s="17">
        <v>3.1480888391642897E-2</v>
      </c>
      <c r="AE12" s="17"/>
      <c r="AF12" s="17">
        <v>3.6983646176585901E-2</v>
      </c>
      <c r="AG12" s="17">
        <v>2.3980823859263999E-2</v>
      </c>
      <c r="AH12" s="17"/>
      <c r="AI12" s="17">
        <v>0</v>
      </c>
      <c r="AJ12" s="17">
        <v>6.11201237459724E-2</v>
      </c>
      <c r="AK12" s="17">
        <v>1.21319457147932E-2</v>
      </c>
      <c r="AL12" s="17">
        <v>3.4497005424142697E-2</v>
      </c>
      <c r="AM12" s="17">
        <v>4.056844810436E-2</v>
      </c>
      <c r="AN12" s="17">
        <v>0</v>
      </c>
      <c r="AO12" s="17">
        <v>0</v>
      </c>
      <c r="AP12" s="17"/>
      <c r="AQ12" s="17">
        <v>3.05736328908695E-2</v>
      </c>
      <c r="AR12" s="17">
        <v>3.2936707279401602E-2</v>
      </c>
      <c r="AS12" s="17"/>
      <c r="AT12" s="17">
        <v>1.7060595905164101E-2</v>
      </c>
      <c r="AU12" s="17">
        <v>1.7973312459186E-2</v>
      </c>
      <c r="AV12" s="17">
        <v>4.6678485184461702E-2</v>
      </c>
      <c r="AW12" s="17"/>
      <c r="AX12" s="17">
        <v>1.85110012519582E-2</v>
      </c>
      <c r="AY12" s="17">
        <v>3.6258038514431198E-2</v>
      </c>
      <c r="AZ12" s="17"/>
      <c r="BA12" s="17">
        <v>6.3615165265753004E-2</v>
      </c>
      <c r="BB12" s="17">
        <v>3.0646293976509299E-2</v>
      </c>
      <c r="BC12" s="17">
        <v>3.7543969725696902E-2</v>
      </c>
      <c r="BD12" s="17">
        <v>0</v>
      </c>
      <c r="BE12" s="17">
        <v>1.87086024476548E-2</v>
      </c>
      <c r="BF12" s="17"/>
      <c r="BG12" s="17">
        <v>3.7360512200240503E-2</v>
      </c>
      <c r="BH12" s="17">
        <v>1.3607693154291301E-2</v>
      </c>
    </row>
    <row r="13" spans="2:60" ht="29" x14ac:dyDescent="0.35">
      <c r="B13" s="18" t="s">
        <v>352</v>
      </c>
      <c r="C13" s="17">
        <v>1.7183723323654601E-2</v>
      </c>
      <c r="D13" s="17">
        <v>1.4766918682801101E-2</v>
      </c>
      <c r="E13" s="17">
        <v>1.9829176862766199E-2</v>
      </c>
      <c r="F13" s="17"/>
      <c r="G13" s="17">
        <v>6.1382192400159998E-2</v>
      </c>
      <c r="H13" s="17">
        <v>3.9013136896450099E-2</v>
      </c>
      <c r="I13" s="17">
        <v>1.7032610507595601E-2</v>
      </c>
      <c r="J13" s="17">
        <v>0</v>
      </c>
      <c r="K13" s="17">
        <v>0</v>
      </c>
      <c r="L13" s="17">
        <v>0</v>
      </c>
      <c r="M13" s="17"/>
      <c r="N13" s="17">
        <v>3.8262882613660197E-2</v>
      </c>
      <c r="O13" s="17">
        <v>0</v>
      </c>
      <c r="P13" s="17">
        <v>1.47013827519469E-2</v>
      </c>
      <c r="Q13" s="17">
        <v>0</v>
      </c>
      <c r="R13" s="17">
        <v>3.8995168269768801E-2</v>
      </c>
      <c r="S13" s="17"/>
      <c r="T13" s="17">
        <v>2.63882170820453E-2</v>
      </c>
      <c r="U13" s="17">
        <v>0</v>
      </c>
      <c r="V13" s="17">
        <v>6.3096857401451897E-3</v>
      </c>
      <c r="W13" s="17">
        <v>4.2947210979383497E-2</v>
      </c>
      <c r="X13" s="17"/>
      <c r="Y13" s="17">
        <v>1.9562672879400701E-2</v>
      </c>
      <c r="Z13" s="17">
        <v>0</v>
      </c>
      <c r="AA13" s="17">
        <v>0</v>
      </c>
      <c r="AB13" s="17">
        <v>8.1216993903886994E-2</v>
      </c>
      <c r="AC13" s="17">
        <v>0</v>
      </c>
      <c r="AD13" s="17">
        <v>2.03265924765113E-2</v>
      </c>
      <c r="AE13" s="17"/>
      <c r="AF13" s="17">
        <v>6.9901075961050704E-3</v>
      </c>
      <c r="AG13" s="17">
        <v>3.1191559551961501E-2</v>
      </c>
      <c r="AH13" s="17"/>
      <c r="AI13" s="17">
        <v>0</v>
      </c>
      <c r="AJ13" s="17">
        <v>6.2489211776014797E-2</v>
      </c>
      <c r="AK13" s="17">
        <v>0</v>
      </c>
      <c r="AL13" s="17">
        <v>0</v>
      </c>
      <c r="AM13" s="17">
        <v>0</v>
      </c>
      <c r="AN13" s="17">
        <v>2.43079006043832E-2</v>
      </c>
      <c r="AO13" s="17">
        <v>0</v>
      </c>
      <c r="AP13" s="17"/>
      <c r="AQ13" s="17">
        <v>1.02834478172373E-2</v>
      </c>
      <c r="AR13" s="17">
        <v>1.08199119904913E-2</v>
      </c>
      <c r="AS13" s="17"/>
      <c r="AT13" s="17">
        <v>1.37938934311437E-2</v>
      </c>
      <c r="AU13" s="17">
        <v>0</v>
      </c>
      <c r="AV13" s="17">
        <v>3.3872238676450103E-2</v>
      </c>
      <c r="AW13" s="17"/>
      <c r="AX13" s="17">
        <v>1.4735425834662599E-2</v>
      </c>
      <c r="AY13" s="17">
        <v>1.8166276442037201E-2</v>
      </c>
      <c r="AZ13" s="17"/>
      <c r="BA13" s="17">
        <v>2.7974412833191999E-2</v>
      </c>
      <c r="BB13" s="17">
        <v>3.64843203685319E-2</v>
      </c>
      <c r="BC13" s="17">
        <v>4.5802782435727099E-3</v>
      </c>
      <c r="BD13" s="17">
        <v>4.1973403340284501E-2</v>
      </c>
      <c r="BE13" s="17">
        <v>0</v>
      </c>
      <c r="BF13" s="17"/>
      <c r="BG13" s="17">
        <v>3.47512499290022E-2</v>
      </c>
      <c r="BH13" s="17">
        <v>1.1444068244626701E-2</v>
      </c>
    </row>
    <row r="14" spans="2:60" x14ac:dyDescent="0.35">
      <c r="B14" s="32" t="s">
        <v>280</v>
      </c>
      <c r="C14" s="19">
        <v>4.2638840160778499E-2</v>
      </c>
      <c r="D14" s="19">
        <v>6.6934749386726305E-2</v>
      </c>
      <c r="E14" s="19">
        <v>2.0618643600837101E-2</v>
      </c>
      <c r="F14" s="19"/>
      <c r="G14" s="19">
        <v>9.6790866993920796E-2</v>
      </c>
      <c r="H14" s="19">
        <v>2.2842212000800902E-2</v>
      </c>
      <c r="I14" s="19">
        <v>0</v>
      </c>
      <c r="J14" s="19">
        <v>4.4665413984561003E-2</v>
      </c>
      <c r="K14" s="19">
        <v>1.83289145755345E-2</v>
      </c>
      <c r="L14" s="19">
        <v>6.5102593992862307E-2</v>
      </c>
      <c r="M14" s="19"/>
      <c r="N14" s="19">
        <v>8.8803858134271996E-2</v>
      </c>
      <c r="O14" s="19">
        <v>8.9782415560502905E-3</v>
      </c>
      <c r="P14" s="19">
        <v>4.3417869699712702E-2</v>
      </c>
      <c r="Q14" s="19">
        <v>4.6791876613438498E-2</v>
      </c>
      <c r="R14" s="19">
        <v>0</v>
      </c>
      <c r="S14" s="19"/>
      <c r="T14" s="19">
        <v>4.40744969662656E-2</v>
      </c>
      <c r="U14" s="19">
        <v>9.2054775452522393E-3</v>
      </c>
      <c r="V14" s="19">
        <v>6.5488300543134495E-2</v>
      </c>
      <c r="W14" s="19">
        <v>4.1422010044843499E-2</v>
      </c>
      <c r="X14" s="19"/>
      <c r="Y14" s="19">
        <v>3.9570727652745601E-2</v>
      </c>
      <c r="Z14" s="19">
        <v>5.47443257583108E-2</v>
      </c>
      <c r="AA14" s="19">
        <v>0</v>
      </c>
      <c r="AB14" s="19">
        <v>4.53330944178486E-2</v>
      </c>
      <c r="AC14" s="19">
        <v>0</v>
      </c>
      <c r="AD14" s="19">
        <v>2.8411498088220501E-2</v>
      </c>
      <c r="AE14" s="19"/>
      <c r="AF14" s="19">
        <v>3.2298832898850598E-2</v>
      </c>
      <c r="AG14" s="19">
        <v>5.2444181948002301E-2</v>
      </c>
      <c r="AH14" s="19"/>
      <c r="AI14" s="19">
        <v>2.8371748952622199E-2</v>
      </c>
      <c r="AJ14" s="19">
        <v>5.5160674817970302E-2</v>
      </c>
      <c r="AK14" s="19">
        <v>8.7132973917342801E-2</v>
      </c>
      <c r="AL14" s="19">
        <v>5.73181873691622E-2</v>
      </c>
      <c r="AM14" s="19">
        <v>7.9882917176410592E-3</v>
      </c>
      <c r="AN14" s="19">
        <v>3.77643259368892E-2</v>
      </c>
      <c r="AO14" s="19">
        <v>0</v>
      </c>
      <c r="AP14" s="19"/>
      <c r="AQ14" s="19">
        <v>3.6051860671949501E-2</v>
      </c>
      <c r="AR14" s="19">
        <v>3.1041141739491601E-2</v>
      </c>
      <c r="AS14" s="19"/>
      <c r="AT14" s="19">
        <v>0</v>
      </c>
      <c r="AU14" s="19">
        <v>5.7354831766618999E-2</v>
      </c>
      <c r="AV14" s="19">
        <v>3.4620911228428301E-2</v>
      </c>
      <c r="AW14" s="19"/>
      <c r="AX14" s="19">
        <v>3.2266806654811402E-2</v>
      </c>
      <c r="AY14" s="19">
        <v>4.68013546881502E-2</v>
      </c>
      <c r="AZ14" s="19"/>
      <c r="BA14" s="19">
        <v>8.5770507570802096E-2</v>
      </c>
      <c r="BB14" s="19">
        <v>3.8002621656027601E-2</v>
      </c>
      <c r="BC14" s="19">
        <v>2.39027412463985E-2</v>
      </c>
      <c r="BD14" s="19">
        <v>9.2792857403794601E-2</v>
      </c>
      <c r="BE14" s="19">
        <v>1.7743098918503199E-2</v>
      </c>
      <c r="BF14" s="19"/>
      <c r="BG14" s="19">
        <v>4.7730707501135998E-2</v>
      </c>
      <c r="BH14" s="19">
        <v>3.8205451015267997E-2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472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408</v>
      </c>
      <c r="D7" s="10">
        <v>206</v>
      </c>
      <c r="E7" s="10">
        <v>198</v>
      </c>
      <c r="F7" s="10"/>
      <c r="G7" s="10">
        <v>42</v>
      </c>
      <c r="H7" s="10">
        <v>62</v>
      </c>
      <c r="I7" s="10">
        <v>69</v>
      </c>
      <c r="J7" s="10">
        <v>65</v>
      </c>
      <c r="K7" s="10">
        <v>65</v>
      </c>
      <c r="L7" s="10">
        <v>105</v>
      </c>
      <c r="M7" s="10"/>
      <c r="N7" s="10">
        <v>90</v>
      </c>
      <c r="O7" s="10">
        <v>92</v>
      </c>
      <c r="P7" s="10">
        <v>121</v>
      </c>
      <c r="Q7" s="10">
        <v>53</v>
      </c>
      <c r="R7" s="10">
        <v>44</v>
      </c>
      <c r="S7" s="10"/>
      <c r="T7" s="10">
        <v>82</v>
      </c>
      <c r="U7" s="10">
        <v>88</v>
      </c>
      <c r="V7" s="10">
        <v>155</v>
      </c>
      <c r="W7" s="10">
        <v>83</v>
      </c>
      <c r="X7" s="10"/>
      <c r="Y7" s="10">
        <v>126</v>
      </c>
      <c r="Z7" s="10">
        <v>155</v>
      </c>
      <c r="AA7" s="10">
        <v>22</v>
      </c>
      <c r="AB7" s="10">
        <v>45</v>
      </c>
      <c r="AC7" s="10">
        <v>4</v>
      </c>
      <c r="AD7" s="10">
        <v>56</v>
      </c>
      <c r="AE7" s="10"/>
      <c r="AF7" s="10">
        <v>244</v>
      </c>
      <c r="AG7" s="10">
        <v>163</v>
      </c>
      <c r="AH7" s="10"/>
      <c r="AI7" s="10">
        <v>27</v>
      </c>
      <c r="AJ7" s="10">
        <v>101</v>
      </c>
      <c r="AK7" s="10">
        <v>74</v>
      </c>
      <c r="AL7" s="10">
        <v>46</v>
      </c>
      <c r="AM7" s="10">
        <v>104</v>
      </c>
      <c r="AN7" s="10">
        <v>41</v>
      </c>
      <c r="AO7" s="10">
        <v>15</v>
      </c>
      <c r="AP7" s="10"/>
      <c r="AQ7" s="10">
        <v>200</v>
      </c>
      <c r="AR7" s="10">
        <v>135</v>
      </c>
      <c r="AS7" s="10"/>
      <c r="AT7" s="10">
        <v>94</v>
      </c>
      <c r="AU7" s="10">
        <v>175</v>
      </c>
      <c r="AV7" s="10">
        <v>115</v>
      </c>
      <c r="AW7" s="10"/>
      <c r="AX7" s="10">
        <v>119</v>
      </c>
      <c r="AY7" s="10">
        <v>289</v>
      </c>
      <c r="AZ7" s="10"/>
      <c r="BA7" s="10">
        <v>46</v>
      </c>
      <c r="BB7" s="10">
        <v>133</v>
      </c>
      <c r="BC7" s="10">
        <v>138</v>
      </c>
      <c r="BD7" s="10">
        <v>19</v>
      </c>
      <c r="BE7" s="10">
        <v>42</v>
      </c>
      <c r="BF7" s="10"/>
      <c r="BG7" s="10">
        <v>179</v>
      </c>
      <c r="BH7" s="10">
        <v>61</v>
      </c>
    </row>
    <row r="8" spans="2:60" ht="30" customHeight="1" x14ac:dyDescent="0.35">
      <c r="B8" s="11" t="s">
        <v>19</v>
      </c>
      <c r="C8" s="11">
        <v>407</v>
      </c>
      <c r="D8" s="11">
        <v>207</v>
      </c>
      <c r="E8" s="11">
        <v>195</v>
      </c>
      <c r="F8" s="11"/>
      <c r="G8" s="11">
        <v>41</v>
      </c>
      <c r="H8" s="11">
        <v>74</v>
      </c>
      <c r="I8" s="11">
        <v>71</v>
      </c>
      <c r="J8" s="11">
        <v>59</v>
      </c>
      <c r="K8" s="11">
        <v>64</v>
      </c>
      <c r="L8" s="11">
        <v>98</v>
      </c>
      <c r="M8" s="11"/>
      <c r="N8" s="11">
        <v>89</v>
      </c>
      <c r="O8" s="11">
        <v>95</v>
      </c>
      <c r="P8" s="11">
        <v>121</v>
      </c>
      <c r="Q8" s="11">
        <v>54</v>
      </c>
      <c r="R8" s="11">
        <v>40</v>
      </c>
      <c r="S8" s="11"/>
      <c r="T8" s="11">
        <v>74</v>
      </c>
      <c r="U8" s="11">
        <v>86</v>
      </c>
      <c r="V8" s="11">
        <v>152</v>
      </c>
      <c r="W8" s="11">
        <v>95</v>
      </c>
      <c r="X8" s="11"/>
      <c r="Y8" s="11">
        <v>125</v>
      </c>
      <c r="Z8" s="11">
        <v>156</v>
      </c>
      <c r="AA8" s="11">
        <v>21</v>
      </c>
      <c r="AB8" s="11">
        <v>46</v>
      </c>
      <c r="AC8" s="11">
        <v>4</v>
      </c>
      <c r="AD8" s="11">
        <v>55</v>
      </c>
      <c r="AE8" s="11"/>
      <c r="AF8" s="11">
        <v>241</v>
      </c>
      <c r="AG8" s="11">
        <v>165</v>
      </c>
      <c r="AH8" s="11"/>
      <c r="AI8" s="11">
        <v>29</v>
      </c>
      <c r="AJ8" s="11">
        <v>103</v>
      </c>
      <c r="AK8" s="11">
        <v>72</v>
      </c>
      <c r="AL8" s="11">
        <v>44</v>
      </c>
      <c r="AM8" s="11">
        <v>106</v>
      </c>
      <c r="AN8" s="11">
        <v>39</v>
      </c>
      <c r="AO8" s="11">
        <v>14</v>
      </c>
      <c r="AP8" s="11"/>
      <c r="AQ8" s="11">
        <v>195</v>
      </c>
      <c r="AR8" s="11">
        <v>138</v>
      </c>
      <c r="AS8" s="11"/>
      <c r="AT8" s="11">
        <v>88</v>
      </c>
      <c r="AU8" s="11">
        <v>179</v>
      </c>
      <c r="AV8" s="11">
        <v>118</v>
      </c>
      <c r="AW8" s="11"/>
      <c r="AX8" s="11">
        <v>112</v>
      </c>
      <c r="AY8" s="11">
        <v>295</v>
      </c>
      <c r="AZ8" s="11"/>
      <c r="BA8" s="11">
        <v>47</v>
      </c>
      <c r="BB8" s="11">
        <v>130</v>
      </c>
      <c r="BC8" s="11">
        <v>139</v>
      </c>
      <c r="BD8" s="11">
        <v>18</v>
      </c>
      <c r="BE8" s="11">
        <v>41</v>
      </c>
      <c r="BF8" s="11"/>
      <c r="BG8" s="11">
        <v>177</v>
      </c>
      <c r="BH8" s="11">
        <v>59</v>
      </c>
    </row>
    <row r="9" spans="2:60" ht="29" x14ac:dyDescent="0.35">
      <c r="B9" s="18" t="s">
        <v>348</v>
      </c>
      <c r="C9" s="17">
        <v>0.78349554431972102</v>
      </c>
      <c r="D9" s="17">
        <v>0.75722092758179504</v>
      </c>
      <c r="E9" s="17">
        <v>0.82040487027225995</v>
      </c>
      <c r="F9" s="17"/>
      <c r="G9" s="17">
        <v>0.64773026554592705</v>
      </c>
      <c r="H9" s="17">
        <v>0.63048223522704105</v>
      </c>
      <c r="I9" s="17">
        <v>0.72769103863625495</v>
      </c>
      <c r="J9" s="17">
        <v>0.80863284771483701</v>
      </c>
      <c r="K9" s="17">
        <v>0.86067401994514603</v>
      </c>
      <c r="L9" s="17">
        <v>0.93018797891119398</v>
      </c>
      <c r="M9" s="17"/>
      <c r="N9" s="17">
        <v>0.75147103142793803</v>
      </c>
      <c r="O9" s="17">
        <v>0.84536411294525404</v>
      </c>
      <c r="P9" s="17">
        <v>0.74951860288106897</v>
      </c>
      <c r="Q9" s="17">
        <v>0.81401794814671002</v>
      </c>
      <c r="R9" s="17">
        <v>0.75090778861123297</v>
      </c>
      <c r="S9" s="17"/>
      <c r="T9" s="17">
        <v>0.80744448664711799</v>
      </c>
      <c r="U9" s="17">
        <v>0.86300864866848603</v>
      </c>
      <c r="V9" s="17">
        <v>0.74476602968736205</v>
      </c>
      <c r="W9" s="17">
        <v>0.75532979239155396</v>
      </c>
      <c r="X9" s="17"/>
      <c r="Y9" s="17">
        <v>0.72958966947287696</v>
      </c>
      <c r="Z9" s="17">
        <v>0.83400512992318598</v>
      </c>
      <c r="AA9" s="17">
        <v>0.76492664341313199</v>
      </c>
      <c r="AB9" s="17">
        <v>0.83135164393443095</v>
      </c>
      <c r="AC9" s="17">
        <v>0.78070290932130604</v>
      </c>
      <c r="AD9" s="17">
        <v>0.73039073667917498</v>
      </c>
      <c r="AE9" s="17"/>
      <c r="AF9" s="17">
        <v>0.78351025823115505</v>
      </c>
      <c r="AG9" s="17">
        <v>0.78196737109714298</v>
      </c>
      <c r="AH9" s="17"/>
      <c r="AI9" s="17">
        <v>0.82418036918133697</v>
      </c>
      <c r="AJ9" s="17">
        <v>0.75170831125526105</v>
      </c>
      <c r="AK9" s="17">
        <v>0.79788832659863096</v>
      </c>
      <c r="AL9" s="17">
        <v>0.807391003850356</v>
      </c>
      <c r="AM9" s="17">
        <v>0.80817234945239202</v>
      </c>
      <c r="AN9" s="17">
        <v>0.72474139486946099</v>
      </c>
      <c r="AO9" s="17">
        <v>0.75786363266220502</v>
      </c>
      <c r="AP9" s="17"/>
      <c r="AQ9" s="17">
        <v>0.78809294311222</v>
      </c>
      <c r="AR9" s="17">
        <v>0.75857369019615695</v>
      </c>
      <c r="AS9" s="17"/>
      <c r="AT9" s="17">
        <v>0.82216276369673902</v>
      </c>
      <c r="AU9" s="17">
        <v>0.82294902107572299</v>
      </c>
      <c r="AV9" s="17">
        <v>0.69262613082455204</v>
      </c>
      <c r="AW9" s="17"/>
      <c r="AX9" s="17">
        <v>0.819848083200995</v>
      </c>
      <c r="AY9" s="17">
        <v>0.76966298158628799</v>
      </c>
      <c r="AZ9" s="17"/>
      <c r="BA9" s="17">
        <v>0.79194356321065196</v>
      </c>
      <c r="BB9" s="17">
        <v>0.79988134972338798</v>
      </c>
      <c r="BC9" s="17">
        <v>0.740767509522964</v>
      </c>
      <c r="BD9" s="17">
        <v>0.72142991168168402</v>
      </c>
      <c r="BE9" s="17">
        <v>0.96608523413030201</v>
      </c>
      <c r="BF9" s="17"/>
      <c r="BG9" s="17">
        <v>0.79777609036286601</v>
      </c>
      <c r="BH9" s="17">
        <v>0.89273437687874702</v>
      </c>
    </row>
    <row r="10" spans="2:60" ht="43.5" x14ac:dyDescent="0.35">
      <c r="B10" s="18" t="s">
        <v>349</v>
      </c>
      <c r="C10" s="17">
        <v>0.10269587828473201</v>
      </c>
      <c r="D10" s="17">
        <v>0.12734748512555</v>
      </c>
      <c r="E10" s="17">
        <v>7.2211478388968006E-2</v>
      </c>
      <c r="F10" s="17"/>
      <c r="G10" s="17">
        <v>0.15885967289370201</v>
      </c>
      <c r="H10" s="17">
        <v>0.224498567735886</v>
      </c>
      <c r="I10" s="17">
        <v>0.120265315184229</v>
      </c>
      <c r="J10" s="17">
        <v>6.03396997414999E-2</v>
      </c>
      <c r="K10" s="17">
        <v>9.0943079925663903E-2</v>
      </c>
      <c r="L10" s="17">
        <v>7.71041557531775E-3</v>
      </c>
      <c r="M10" s="17"/>
      <c r="N10" s="17">
        <v>7.0150385187563002E-2</v>
      </c>
      <c r="O10" s="17">
        <v>8.8807189709356901E-2</v>
      </c>
      <c r="P10" s="17">
        <v>0.16699730192311599</v>
      </c>
      <c r="Q10" s="17">
        <v>3.36455934878633E-2</v>
      </c>
      <c r="R10" s="17">
        <v>0.12664895462457301</v>
      </c>
      <c r="S10" s="17"/>
      <c r="T10" s="17">
        <v>0.11358057417920001</v>
      </c>
      <c r="U10" s="17">
        <v>3.7439528581654898E-2</v>
      </c>
      <c r="V10" s="17">
        <v>0.10688847887146199</v>
      </c>
      <c r="W10" s="17">
        <v>0.14621420753971201</v>
      </c>
      <c r="X10" s="17"/>
      <c r="Y10" s="17">
        <v>0.15590061049978099</v>
      </c>
      <c r="Z10" s="17">
        <v>7.4051521086229005E-2</v>
      </c>
      <c r="AA10" s="17">
        <v>9.0184904835213506E-2</v>
      </c>
      <c r="AB10" s="17">
        <v>5.8067026520095301E-2</v>
      </c>
      <c r="AC10" s="17">
        <v>0</v>
      </c>
      <c r="AD10" s="17">
        <v>0.112024305877976</v>
      </c>
      <c r="AE10" s="17"/>
      <c r="AF10" s="17">
        <v>8.9894340718249199E-2</v>
      </c>
      <c r="AG10" s="17">
        <v>0.12205072525122</v>
      </c>
      <c r="AH10" s="17"/>
      <c r="AI10" s="17">
        <v>9.8832808099273195E-2</v>
      </c>
      <c r="AJ10" s="17">
        <v>0.111146369472008</v>
      </c>
      <c r="AK10" s="17">
        <v>0.10513060423333501</v>
      </c>
      <c r="AL10" s="17">
        <v>5.7942696032728398E-2</v>
      </c>
      <c r="AM10" s="17">
        <v>0.10223154442869101</v>
      </c>
      <c r="AN10" s="17">
        <v>0.100657830794703</v>
      </c>
      <c r="AO10" s="17">
        <v>0.18601389535804999</v>
      </c>
      <c r="AP10" s="17"/>
      <c r="AQ10" s="17">
        <v>0.10221415343434299</v>
      </c>
      <c r="AR10" s="17">
        <v>0.134895009572784</v>
      </c>
      <c r="AS10" s="17"/>
      <c r="AT10" s="17">
        <v>7.7750467464679396E-2</v>
      </c>
      <c r="AU10" s="17">
        <v>6.4790852874151997E-2</v>
      </c>
      <c r="AV10" s="17">
        <v>0.187294966209091</v>
      </c>
      <c r="AW10" s="17"/>
      <c r="AX10" s="17">
        <v>8.0379354400144501E-2</v>
      </c>
      <c r="AY10" s="17">
        <v>0.111187574494283</v>
      </c>
      <c r="AZ10" s="17"/>
      <c r="BA10" s="17">
        <v>0.12607291960134201</v>
      </c>
      <c r="BB10" s="17">
        <v>9.0621748137543798E-2</v>
      </c>
      <c r="BC10" s="17">
        <v>0.14440416568549999</v>
      </c>
      <c r="BD10" s="17">
        <v>0.14102901979457799</v>
      </c>
      <c r="BE10" s="17">
        <v>1.54552521442769E-2</v>
      </c>
      <c r="BF10" s="17"/>
      <c r="BG10" s="17">
        <v>0.10002410614325399</v>
      </c>
      <c r="BH10" s="17">
        <v>5.3103905822725499E-2</v>
      </c>
    </row>
    <row r="11" spans="2:60" ht="29" x14ac:dyDescent="0.35">
      <c r="B11" s="18" t="s">
        <v>350</v>
      </c>
      <c r="C11" s="17">
        <v>4.16364060225064E-2</v>
      </c>
      <c r="D11" s="17">
        <v>4.5289015594518298E-2</v>
      </c>
      <c r="E11" s="17">
        <v>3.8667989865801097E-2</v>
      </c>
      <c r="F11" s="17"/>
      <c r="G11" s="17">
        <v>3.5613210430662297E-2</v>
      </c>
      <c r="H11" s="17">
        <v>7.3564161807896294E-2</v>
      </c>
      <c r="I11" s="17">
        <v>7.2860528516484099E-2</v>
      </c>
      <c r="J11" s="17">
        <v>6.63648433148573E-2</v>
      </c>
      <c r="K11" s="17">
        <v>0</v>
      </c>
      <c r="L11" s="17">
        <v>9.8472589793667607E-3</v>
      </c>
      <c r="M11" s="17"/>
      <c r="N11" s="17">
        <v>7.4711677448228805E-2</v>
      </c>
      <c r="O11" s="17">
        <v>2.02166918144547E-2</v>
      </c>
      <c r="P11" s="17">
        <v>1.15666458563969E-2</v>
      </c>
      <c r="Q11" s="17">
        <v>8.9536126901420807E-2</v>
      </c>
      <c r="R11" s="17">
        <v>5.2342423690503001E-2</v>
      </c>
      <c r="S11" s="17"/>
      <c r="T11" s="17">
        <v>5.0371798801147699E-2</v>
      </c>
      <c r="U11" s="17">
        <v>3.3725181055101201E-2</v>
      </c>
      <c r="V11" s="17">
        <v>4.5287059783868801E-2</v>
      </c>
      <c r="W11" s="17">
        <v>3.6141007474775201E-2</v>
      </c>
      <c r="X11" s="17"/>
      <c r="Y11" s="17">
        <v>5.7019318001522601E-2</v>
      </c>
      <c r="Z11" s="17">
        <v>2.5713503786290198E-2</v>
      </c>
      <c r="AA11" s="17">
        <v>3.3143700355332803E-2</v>
      </c>
      <c r="AB11" s="17">
        <v>5.35128287148336E-2</v>
      </c>
      <c r="AC11" s="17">
        <v>0</v>
      </c>
      <c r="AD11" s="17">
        <v>4.8164253543094997E-2</v>
      </c>
      <c r="AE11" s="17"/>
      <c r="AF11" s="17">
        <v>5.0259774692191797E-2</v>
      </c>
      <c r="AG11" s="17">
        <v>2.9369804016037501E-2</v>
      </c>
      <c r="AH11" s="17"/>
      <c r="AI11" s="17">
        <v>3.3089125371774199E-2</v>
      </c>
      <c r="AJ11" s="17">
        <v>5.5934281263177101E-2</v>
      </c>
      <c r="AK11" s="17">
        <v>2.3555004502058E-2</v>
      </c>
      <c r="AL11" s="17">
        <v>1.9848844903927201E-2</v>
      </c>
      <c r="AM11" s="17">
        <v>5.0697694292761698E-2</v>
      </c>
      <c r="AN11" s="17">
        <v>3.8610124648012403E-2</v>
      </c>
      <c r="AO11" s="17">
        <v>5.6122471979745001E-2</v>
      </c>
      <c r="AP11" s="17"/>
      <c r="AQ11" s="17">
        <v>3.75884733424207E-2</v>
      </c>
      <c r="AR11" s="17">
        <v>4.5042203965185199E-2</v>
      </c>
      <c r="AS11" s="17"/>
      <c r="AT11" s="17">
        <v>3.0369530739659301E-2</v>
      </c>
      <c r="AU11" s="17">
        <v>2.4501291953527099E-2</v>
      </c>
      <c r="AV11" s="17">
        <v>6.9781190527025805E-2</v>
      </c>
      <c r="AW11" s="17"/>
      <c r="AX11" s="17">
        <v>3.1276647933586199E-2</v>
      </c>
      <c r="AY11" s="17">
        <v>4.5578414148436601E-2</v>
      </c>
      <c r="AZ11" s="17"/>
      <c r="BA11" s="17">
        <v>2.83594712619997E-2</v>
      </c>
      <c r="BB11" s="17">
        <v>4.5179889351333803E-2</v>
      </c>
      <c r="BC11" s="17">
        <v>4.6137574478484503E-2</v>
      </c>
      <c r="BD11" s="17">
        <v>9.3551357714993899E-2</v>
      </c>
      <c r="BE11" s="17">
        <v>0</v>
      </c>
      <c r="BF11" s="17"/>
      <c r="BG11" s="17">
        <v>4.0718778867491201E-2</v>
      </c>
      <c r="BH11" s="17">
        <v>2.8047917440597699E-2</v>
      </c>
    </row>
    <row r="12" spans="2:60" ht="29" x14ac:dyDescent="0.35">
      <c r="B12" s="18" t="s">
        <v>351</v>
      </c>
      <c r="C12" s="17">
        <v>1.4842189820411199E-2</v>
      </c>
      <c r="D12" s="17">
        <v>1.82028729685417E-2</v>
      </c>
      <c r="E12" s="17">
        <v>4.4056449051903396E-3</v>
      </c>
      <c r="F12" s="17"/>
      <c r="G12" s="17">
        <v>4.5588096482601197E-2</v>
      </c>
      <c r="H12" s="17">
        <v>9.0116482041224799E-3</v>
      </c>
      <c r="I12" s="17">
        <v>3.7576930994758298E-2</v>
      </c>
      <c r="J12" s="17">
        <v>1.45597008414684E-2</v>
      </c>
      <c r="K12" s="17">
        <v>0</v>
      </c>
      <c r="L12" s="17">
        <v>0</v>
      </c>
      <c r="M12" s="17"/>
      <c r="N12" s="17">
        <v>2.639973528069E-2</v>
      </c>
      <c r="O12" s="17">
        <v>0</v>
      </c>
      <c r="P12" s="17">
        <v>1.45562165539047E-2</v>
      </c>
      <c r="Q12" s="17">
        <v>2.3185617457651998E-2</v>
      </c>
      <c r="R12" s="17">
        <v>1.6550999579283399E-2</v>
      </c>
      <c r="S12" s="17"/>
      <c r="T12" s="17">
        <v>0</v>
      </c>
      <c r="U12" s="17">
        <v>2.1213875070527102E-2</v>
      </c>
      <c r="V12" s="17">
        <v>1.0294050295591901E-2</v>
      </c>
      <c r="W12" s="17">
        <v>2.78909506908241E-2</v>
      </c>
      <c r="X12" s="17"/>
      <c r="Y12" s="17">
        <v>1.5387005375492899E-2</v>
      </c>
      <c r="Z12" s="17">
        <v>5.5055110382073698E-3</v>
      </c>
      <c r="AA12" s="17">
        <v>0.11174475139632201</v>
      </c>
      <c r="AB12" s="17">
        <v>1.97022282755803E-2</v>
      </c>
      <c r="AC12" s="17">
        <v>0</v>
      </c>
      <c r="AD12" s="17">
        <v>0</v>
      </c>
      <c r="AE12" s="17"/>
      <c r="AF12" s="17">
        <v>2.1530416455159199E-2</v>
      </c>
      <c r="AG12" s="17">
        <v>5.2068487790622999E-3</v>
      </c>
      <c r="AH12" s="17"/>
      <c r="AI12" s="17">
        <v>0</v>
      </c>
      <c r="AJ12" s="17">
        <v>8.73279287070651E-3</v>
      </c>
      <c r="AK12" s="17">
        <v>0</v>
      </c>
      <c r="AL12" s="17">
        <v>5.3696287551151099E-2</v>
      </c>
      <c r="AM12" s="17">
        <v>0</v>
      </c>
      <c r="AN12" s="17">
        <v>7.2047026105958603E-2</v>
      </c>
      <c r="AO12" s="17">
        <v>0</v>
      </c>
      <c r="AP12" s="17"/>
      <c r="AQ12" s="17">
        <v>1.5420959851482599E-2</v>
      </c>
      <c r="AR12" s="17">
        <v>1.01854058763298E-2</v>
      </c>
      <c r="AS12" s="17"/>
      <c r="AT12" s="17">
        <v>3.6095983294115203E-2</v>
      </c>
      <c r="AU12" s="17">
        <v>3.7393607053834901E-3</v>
      </c>
      <c r="AV12" s="17">
        <v>1.8704555770510299E-2</v>
      </c>
      <c r="AW12" s="17"/>
      <c r="AX12" s="17">
        <v>1.6194119094476399E-2</v>
      </c>
      <c r="AY12" s="17">
        <v>1.43277650492626E-2</v>
      </c>
      <c r="AZ12" s="17"/>
      <c r="BA12" s="17">
        <v>1.8324903042601402E-2</v>
      </c>
      <c r="BB12" s="17">
        <v>1.47706767018093E-2</v>
      </c>
      <c r="BC12" s="17">
        <v>2.3422003847728301E-2</v>
      </c>
      <c r="BD12" s="17">
        <v>0</v>
      </c>
      <c r="BE12" s="17">
        <v>0</v>
      </c>
      <c r="BF12" s="17"/>
      <c r="BG12" s="17">
        <v>1.5713328442488201E-2</v>
      </c>
      <c r="BH12" s="17">
        <v>0</v>
      </c>
    </row>
    <row r="13" spans="2:60" ht="29" x14ac:dyDescent="0.35">
      <c r="B13" s="18" t="s">
        <v>352</v>
      </c>
      <c r="C13" s="17">
        <v>9.0833891136078895E-3</v>
      </c>
      <c r="D13" s="17">
        <v>1.11461507610979E-2</v>
      </c>
      <c r="E13" s="17">
        <v>7.0912034277993497E-3</v>
      </c>
      <c r="F13" s="17"/>
      <c r="G13" s="17">
        <v>1.79823471766558E-2</v>
      </c>
      <c r="H13" s="17">
        <v>0</v>
      </c>
      <c r="I13" s="17">
        <v>1.1010630340941E-2</v>
      </c>
      <c r="J13" s="17">
        <v>0</v>
      </c>
      <c r="K13" s="17">
        <v>3.3988454646981102E-2</v>
      </c>
      <c r="L13" s="17">
        <v>0</v>
      </c>
      <c r="M13" s="17"/>
      <c r="N13" s="17">
        <v>8.9679232037373994E-3</v>
      </c>
      <c r="O13" s="17">
        <v>7.7213436897261498E-3</v>
      </c>
      <c r="P13" s="17">
        <v>0</v>
      </c>
      <c r="Q13" s="17">
        <v>0</v>
      </c>
      <c r="R13" s="17">
        <v>5.3549833494407402E-2</v>
      </c>
      <c r="S13" s="17"/>
      <c r="T13" s="17">
        <v>1.0538868999569901E-2</v>
      </c>
      <c r="U13" s="17">
        <v>1.6171406867161599E-2</v>
      </c>
      <c r="V13" s="17">
        <v>1.00744691150992E-2</v>
      </c>
      <c r="W13" s="17">
        <v>0</v>
      </c>
      <c r="X13" s="17"/>
      <c r="Y13" s="17">
        <v>1.26577644161263E-2</v>
      </c>
      <c r="Z13" s="17">
        <v>1.35423864018647E-2</v>
      </c>
      <c r="AA13" s="17">
        <v>0</v>
      </c>
      <c r="AB13" s="17">
        <v>0</v>
      </c>
      <c r="AC13" s="17">
        <v>0</v>
      </c>
      <c r="AD13" s="17">
        <v>0</v>
      </c>
      <c r="AE13" s="17"/>
      <c r="AF13" s="17">
        <v>1.5365025853175099E-2</v>
      </c>
      <c r="AG13" s="17">
        <v>0</v>
      </c>
      <c r="AH13" s="17"/>
      <c r="AI13" s="17">
        <v>0</v>
      </c>
      <c r="AJ13" s="17">
        <v>1.4908886107372401E-2</v>
      </c>
      <c r="AK13" s="17">
        <v>1.9120814600451098E-2</v>
      </c>
      <c r="AL13" s="17">
        <v>0</v>
      </c>
      <c r="AM13" s="17">
        <v>0</v>
      </c>
      <c r="AN13" s="17">
        <v>2.0165620544220501E-2</v>
      </c>
      <c r="AO13" s="17">
        <v>0</v>
      </c>
      <c r="AP13" s="17"/>
      <c r="AQ13" s="17">
        <v>1.5186034955772899E-2</v>
      </c>
      <c r="AR13" s="17">
        <v>0</v>
      </c>
      <c r="AS13" s="17"/>
      <c r="AT13" s="17">
        <v>2.4151080457419601E-2</v>
      </c>
      <c r="AU13" s="17">
        <v>8.83876742926306E-3</v>
      </c>
      <c r="AV13" s="17">
        <v>0</v>
      </c>
      <c r="AW13" s="17"/>
      <c r="AX13" s="17">
        <v>6.9404960844523401E-3</v>
      </c>
      <c r="AY13" s="17">
        <v>9.8987847687404696E-3</v>
      </c>
      <c r="AZ13" s="17"/>
      <c r="BA13" s="17">
        <v>1.55801107319167E-2</v>
      </c>
      <c r="BB13" s="17">
        <v>1.6811529977482399E-2</v>
      </c>
      <c r="BC13" s="17">
        <v>0</v>
      </c>
      <c r="BD13" s="17">
        <v>4.39897108087439E-2</v>
      </c>
      <c r="BE13" s="17">
        <v>0</v>
      </c>
      <c r="BF13" s="17"/>
      <c r="BG13" s="17">
        <v>1.6484933023873799E-2</v>
      </c>
      <c r="BH13" s="17">
        <v>1.31886891557285E-2</v>
      </c>
    </row>
    <row r="14" spans="2:60" x14ac:dyDescent="0.35">
      <c r="B14" s="32" t="s">
        <v>280</v>
      </c>
      <c r="C14" s="19">
        <v>4.82465924390224E-2</v>
      </c>
      <c r="D14" s="19">
        <v>4.0793547968496498E-2</v>
      </c>
      <c r="E14" s="19">
        <v>5.7218813139980798E-2</v>
      </c>
      <c r="F14" s="19"/>
      <c r="G14" s="19">
        <v>9.4226407470452106E-2</v>
      </c>
      <c r="H14" s="19">
        <v>6.2443387025053698E-2</v>
      </c>
      <c r="I14" s="19">
        <v>3.0595556327333399E-2</v>
      </c>
      <c r="J14" s="19">
        <v>5.0102908387337101E-2</v>
      </c>
      <c r="K14" s="19">
        <v>1.4394445482208701E-2</v>
      </c>
      <c r="L14" s="19">
        <v>5.22543465341214E-2</v>
      </c>
      <c r="M14" s="19"/>
      <c r="N14" s="19">
        <v>6.8299247451842501E-2</v>
      </c>
      <c r="O14" s="19">
        <v>3.7890661841207998E-2</v>
      </c>
      <c r="P14" s="19">
        <v>5.7361232785513597E-2</v>
      </c>
      <c r="Q14" s="19">
        <v>3.9614714006354301E-2</v>
      </c>
      <c r="R14" s="19">
        <v>0</v>
      </c>
      <c r="S14" s="19"/>
      <c r="T14" s="19">
        <v>1.8064271372964499E-2</v>
      </c>
      <c r="U14" s="19">
        <v>2.8441359757069601E-2</v>
      </c>
      <c r="V14" s="19">
        <v>8.2689912246615593E-2</v>
      </c>
      <c r="W14" s="19">
        <v>3.4424041903135E-2</v>
      </c>
      <c r="X14" s="19"/>
      <c r="Y14" s="19">
        <v>2.94456322342001E-2</v>
      </c>
      <c r="Z14" s="19">
        <v>4.71819477642232E-2</v>
      </c>
      <c r="AA14" s="19">
        <v>0</v>
      </c>
      <c r="AB14" s="19">
        <v>3.7366272555059997E-2</v>
      </c>
      <c r="AC14" s="19">
        <v>0.21929709067869399</v>
      </c>
      <c r="AD14" s="19">
        <v>0.109420703899754</v>
      </c>
      <c r="AE14" s="19"/>
      <c r="AF14" s="19">
        <v>3.9440184050069799E-2</v>
      </c>
      <c r="AG14" s="19">
        <v>6.1405250856537301E-2</v>
      </c>
      <c r="AH14" s="19"/>
      <c r="AI14" s="19">
        <v>4.3897697347615498E-2</v>
      </c>
      <c r="AJ14" s="19">
        <v>5.7569359031475302E-2</v>
      </c>
      <c r="AK14" s="19">
        <v>5.4305250065525799E-2</v>
      </c>
      <c r="AL14" s="19">
        <v>6.1121167661836902E-2</v>
      </c>
      <c r="AM14" s="19">
        <v>3.8898411826154902E-2</v>
      </c>
      <c r="AN14" s="19">
        <v>4.3778003037644099E-2</v>
      </c>
      <c r="AO14" s="19">
        <v>0</v>
      </c>
      <c r="AP14" s="19"/>
      <c r="AQ14" s="19">
        <v>4.14974353037608E-2</v>
      </c>
      <c r="AR14" s="19">
        <v>5.1303690389543903E-2</v>
      </c>
      <c r="AS14" s="19"/>
      <c r="AT14" s="19">
        <v>9.4701743473871308E-3</v>
      </c>
      <c r="AU14" s="19">
        <v>7.5180705961951103E-2</v>
      </c>
      <c r="AV14" s="19">
        <v>3.1593156668821301E-2</v>
      </c>
      <c r="AW14" s="19"/>
      <c r="AX14" s="19">
        <v>4.5361299286345802E-2</v>
      </c>
      <c r="AY14" s="19">
        <v>4.9344479952989101E-2</v>
      </c>
      <c r="AZ14" s="19"/>
      <c r="BA14" s="19">
        <v>1.97190321514886E-2</v>
      </c>
      <c r="BB14" s="19">
        <v>3.27348061084426E-2</v>
      </c>
      <c r="BC14" s="19">
        <v>4.5268746465323299E-2</v>
      </c>
      <c r="BD14" s="19">
        <v>0</v>
      </c>
      <c r="BE14" s="19">
        <v>1.8459513725421199E-2</v>
      </c>
      <c r="BF14" s="19"/>
      <c r="BG14" s="19">
        <v>2.92827631600267E-2</v>
      </c>
      <c r="BH14" s="19">
        <v>1.29251107022012E-2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H19"/>
  <sheetViews>
    <sheetView showGridLines="0" topLeftCell="A1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473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406</v>
      </c>
      <c r="D7" s="10">
        <v>200</v>
      </c>
      <c r="E7" s="10">
        <v>204</v>
      </c>
      <c r="F7" s="10"/>
      <c r="G7" s="10">
        <v>46</v>
      </c>
      <c r="H7" s="10">
        <v>59</v>
      </c>
      <c r="I7" s="10">
        <v>71</v>
      </c>
      <c r="J7" s="10">
        <v>68</v>
      </c>
      <c r="K7" s="10">
        <v>75</v>
      </c>
      <c r="L7" s="10">
        <v>87</v>
      </c>
      <c r="M7" s="10"/>
      <c r="N7" s="10">
        <v>81</v>
      </c>
      <c r="O7" s="10">
        <v>81</v>
      </c>
      <c r="P7" s="10">
        <v>145</v>
      </c>
      <c r="Q7" s="10">
        <v>43</v>
      </c>
      <c r="R7" s="10">
        <v>45</v>
      </c>
      <c r="S7" s="10"/>
      <c r="T7" s="10">
        <v>69</v>
      </c>
      <c r="U7" s="10">
        <v>91</v>
      </c>
      <c r="V7" s="10">
        <v>162</v>
      </c>
      <c r="W7" s="10">
        <v>84</v>
      </c>
      <c r="X7" s="10"/>
      <c r="Y7" s="10">
        <v>140</v>
      </c>
      <c r="Z7" s="10">
        <v>164</v>
      </c>
      <c r="AA7" s="10">
        <v>12</v>
      </c>
      <c r="AB7" s="10">
        <v>33</v>
      </c>
      <c r="AC7" s="10">
        <v>4</v>
      </c>
      <c r="AD7" s="10">
        <v>53</v>
      </c>
      <c r="AE7" s="10"/>
      <c r="AF7" s="10">
        <v>231</v>
      </c>
      <c r="AG7" s="10">
        <v>172</v>
      </c>
      <c r="AH7" s="10"/>
      <c r="AI7" s="10">
        <v>17</v>
      </c>
      <c r="AJ7" s="10">
        <v>90</v>
      </c>
      <c r="AK7" s="10">
        <v>81</v>
      </c>
      <c r="AL7" s="10">
        <v>52</v>
      </c>
      <c r="AM7" s="10">
        <v>120</v>
      </c>
      <c r="AN7" s="10">
        <v>36</v>
      </c>
      <c r="AO7" s="10">
        <v>10</v>
      </c>
      <c r="AP7" s="10"/>
      <c r="AQ7" s="10">
        <v>201</v>
      </c>
      <c r="AR7" s="10">
        <v>142</v>
      </c>
      <c r="AS7" s="10"/>
      <c r="AT7" s="10">
        <v>104</v>
      </c>
      <c r="AU7" s="10">
        <v>167</v>
      </c>
      <c r="AV7" s="10">
        <v>112</v>
      </c>
      <c r="AW7" s="10"/>
      <c r="AX7" s="10">
        <v>121</v>
      </c>
      <c r="AY7" s="10">
        <v>285</v>
      </c>
      <c r="AZ7" s="10"/>
      <c r="BA7" s="10">
        <v>37</v>
      </c>
      <c r="BB7" s="10">
        <v>127</v>
      </c>
      <c r="BC7" s="10">
        <v>133</v>
      </c>
      <c r="BD7" s="10">
        <v>23</v>
      </c>
      <c r="BE7" s="10">
        <v>49</v>
      </c>
      <c r="BF7" s="10"/>
      <c r="BG7" s="10">
        <v>164</v>
      </c>
      <c r="BH7" s="10">
        <v>72</v>
      </c>
    </row>
    <row r="8" spans="2:60" ht="30" customHeight="1" x14ac:dyDescent="0.35">
      <c r="B8" s="11" t="s">
        <v>19</v>
      </c>
      <c r="C8" s="11">
        <v>410</v>
      </c>
      <c r="D8" s="11">
        <v>208</v>
      </c>
      <c r="E8" s="11">
        <v>200</v>
      </c>
      <c r="F8" s="11"/>
      <c r="G8" s="11">
        <v>47</v>
      </c>
      <c r="H8" s="11">
        <v>69</v>
      </c>
      <c r="I8" s="11">
        <v>73</v>
      </c>
      <c r="J8" s="11">
        <v>66</v>
      </c>
      <c r="K8" s="11">
        <v>73</v>
      </c>
      <c r="L8" s="11">
        <v>82</v>
      </c>
      <c r="M8" s="11"/>
      <c r="N8" s="11">
        <v>77</v>
      </c>
      <c r="O8" s="11">
        <v>80</v>
      </c>
      <c r="P8" s="11">
        <v>154</v>
      </c>
      <c r="Q8" s="11">
        <v>44</v>
      </c>
      <c r="R8" s="11">
        <v>47</v>
      </c>
      <c r="S8" s="11"/>
      <c r="T8" s="11">
        <v>63</v>
      </c>
      <c r="U8" s="11">
        <v>90</v>
      </c>
      <c r="V8" s="11">
        <v>159</v>
      </c>
      <c r="W8" s="11">
        <v>99</v>
      </c>
      <c r="X8" s="11"/>
      <c r="Y8" s="11">
        <v>140</v>
      </c>
      <c r="Z8" s="11">
        <v>172</v>
      </c>
      <c r="AA8" s="11">
        <v>11</v>
      </c>
      <c r="AB8" s="11">
        <v>30</v>
      </c>
      <c r="AC8" s="11">
        <v>4</v>
      </c>
      <c r="AD8" s="11">
        <v>52</v>
      </c>
      <c r="AE8" s="11"/>
      <c r="AF8" s="11">
        <v>229</v>
      </c>
      <c r="AG8" s="11">
        <v>178</v>
      </c>
      <c r="AH8" s="11"/>
      <c r="AI8" s="11">
        <v>16</v>
      </c>
      <c r="AJ8" s="11">
        <v>92</v>
      </c>
      <c r="AK8" s="11">
        <v>82</v>
      </c>
      <c r="AL8" s="11">
        <v>50</v>
      </c>
      <c r="AM8" s="11">
        <v>126</v>
      </c>
      <c r="AN8" s="11">
        <v>34</v>
      </c>
      <c r="AO8" s="11">
        <v>9</v>
      </c>
      <c r="AP8" s="11"/>
      <c r="AQ8" s="11">
        <v>197</v>
      </c>
      <c r="AR8" s="11">
        <v>149</v>
      </c>
      <c r="AS8" s="11"/>
      <c r="AT8" s="11">
        <v>102</v>
      </c>
      <c r="AU8" s="11">
        <v>169</v>
      </c>
      <c r="AV8" s="11">
        <v>116</v>
      </c>
      <c r="AW8" s="11"/>
      <c r="AX8" s="11">
        <v>117</v>
      </c>
      <c r="AY8" s="11">
        <v>293</v>
      </c>
      <c r="AZ8" s="11"/>
      <c r="BA8" s="11">
        <v>36</v>
      </c>
      <c r="BB8" s="11">
        <v>131</v>
      </c>
      <c r="BC8" s="11">
        <v>136</v>
      </c>
      <c r="BD8" s="11">
        <v>22</v>
      </c>
      <c r="BE8" s="11">
        <v>50</v>
      </c>
      <c r="BF8" s="11"/>
      <c r="BG8" s="11">
        <v>167</v>
      </c>
      <c r="BH8" s="11">
        <v>72</v>
      </c>
    </row>
    <row r="9" spans="2:60" ht="29" x14ac:dyDescent="0.35">
      <c r="B9" s="18" t="s">
        <v>348</v>
      </c>
      <c r="C9" s="17">
        <v>3.6079577072622798E-2</v>
      </c>
      <c r="D9" s="17">
        <v>5.0013335715070897E-2</v>
      </c>
      <c r="E9" s="17">
        <v>2.1909410880622999E-2</v>
      </c>
      <c r="F9" s="17"/>
      <c r="G9" s="17">
        <v>3.4872606664360602E-2</v>
      </c>
      <c r="H9" s="17">
        <v>6.3710197365853094E-2</v>
      </c>
      <c r="I9" s="17">
        <v>2.2919578584663602E-2</v>
      </c>
      <c r="J9" s="17">
        <v>5.04500697700336E-2</v>
      </c>
      <c r="K9" s="17">
        <v>0</v>
      </c>
      <c r="L9" s="17">
        <v>4.5518766967143E-2</v>
      </c>
      <c r="M9" s="17"/>
      <c r="N9" s="17">
        <v>2.4718271731299798E-2</v>
      </c>
      <c r="O9" s="17">
        <v>1.9979447285323901E-2</v>
      </c>
      <c r="P9" s="17">
        <v>3.8608910302334397E-2</v>
      </c>
      <c r="Q9" s="17">
        <v>6.6213388325111394E-2</v>
      </c>
      <c r="R9" s="17">
        <v>3.9401827910456703E-2</v>
      </c>
      <c r="S9" s="17"/>
      <c r="T9" s="17">
        <v>3.1747279878472E-2</v>
      </c>
      <c r="U9" s="17">
        <v>4.6086177696109502E-2</v>
      </c>
      <c r="V9" s="17">
        <v>4.3801259283136398E-2</v>
      </c>
      <c r="W9" s="17">
        <v>1.7349160908564702E-2</v>
      </c>
      <c r="X9" s="17"/>
      <c r="Y9" s="17">
        <v>5.2435754878812503E-2</v>
      </c>
      <c r="Z9" s="17">
        <v>3.2759689909727399E-2</v>
      </c>
      <c r="AA9" s="17">
        <v>0</v>
      </c>
      <c r="AB9" s="17">
        <v>2.9071267333922599E-2</v>
      </c>
      <c r="AC9" s="17">
        <v>0</v>
      </c>
      <c r="AD9" s="17">
        <v>1.7865035535592901E-2</v>
      </c>
      <c r="AE9" s="17"/>
      <c r="AF9" s="17">
        <v>4.0847015822220098E-2</v>
      </c>
      <c r="AG9" s="17">
        <v>3.0591573709179299E-2</v>
      </c>
      <c r="AH9" s="17"/>
      <c r="AI9" s="17">
        <v>8.7746788135867407E-2</v>
      </c>
      <c r="AJ9" s="17">
        <v>3.8938381316806499E-2</v>
      </c>
      <c r="AK9" s="17">
        <v>1.39255451384217E-2</v>
      </c>
      <c r="AL9" s="17">
        <v>0</v>
      </c>
      <c r="AM9" s="17">
        <v>5.5402132517324197E-2</v>
      </c>
      <c r="AN9" s="17">
        <v>4.8652551647950799E-2</v>
      </c>
      <c r="AO9" s="17">
        <v>0</v>
      </c>
      <c r="AP9" s="17"/>
      <c r="AQ9" s="17">
        <v>3.8440554950720802E-2</v>
      </c>
      <c r="AR9" s="17">
        <v>3.1517847234141201E-2</v>
      </c>
      <c r="AS9" s="17"/>
      <c r="AT9" s="17">
        <v>1.7585573722545999E-2</v>
      </c>
      <c r="AU9" s="17">
        <v>2.35403807938608E-2</v>
      </c>
      <c r="AV9" s="17">
        <v>4.7988858089208199E-2</v>
      </c>
      <c r="AW9" s="17"/>
      <c r="AX9" s="17">
        <v>4.4771426305204601E-2</v>
      </c>
      <c r="AY9" s="17">
        <v>3.2600024320228703E-2</v>
      </c>
      <c r="AZ9" s="17"/>
      <c r="BA9" s="17">
        <v>0.16980507167050701</v>
      </c>
      <c r="BB9" s="17">
        <v>1.96637416488127E-2</v>
      </c>
      <c r="BC9" s="17">
        <v>1.6214327905589802E-2</v>
      </c>
      <c r="BD9" s="17">
        <v>0</v>
      </c>
      <c r="BE9" s="17">
        <v>4.4345408468064298E-2</v>
      </c>
      <c r="BF9" s="17"/>
      <c r="BG9" s="17">
        <v>5.1921738595166897E-2</v>
      </c>
      <c r="BH9" s="17">
        <v>3.0794991884743099E-2</v>
      </c>
    </row>
    <row r="10" spans="2:60" ht="43.5" x14ac:dyDescent="0.35">
      <c r="B10" s="18" t="s">
        <v>349</v>
      </c>
      <c r="C10" s="17">
        <v>5.0590487258356603E-2</v>
      </c>
      <c r="D10" s="17">
        <v>4.7164581007984097E-2</v>
      </c>
      <c r="E10" s="17">
        <v>5.4697104306483599E-2</v>
      </c>
      <c r="F10" s="17"/>
      <c r="G10" s="17">
        <v>0.10461798572106699</v>
      </c>
      <c r="H10" s="17">
        <v>0.10718112500143499</v>
      </c>
      <c r="I10" s="17">
        <v>5.7695186704397501E-2</v>
      </c>
      <c r="J10" s="17">
        <v>0</v>
      </c>
      <c r="K10" s="17">
        <v>3.1778541193710798E-2</v>
      </c>
      <c r="L10" s="17">
        <v>2.3050025389267301E-2</v>
      </c>
      <c r="M10" s="17"/>
      <c r="N10" s="17">
        <v>7.9492390804419194E-2</v>
      </c>
      <c r="O10" s="17">
        <v>1.8210558750899799E-2</v>
      </c>
      <c r="P10" s="17">
        <v>5.4942031521896702E-2</v>
      </c>
      <c r="Q10" s="17">
        <v>6.1497490041009399E-2</v>
      </c>
      <c r="R10" s="17">
        <v>4.2501303911563301E-2</v>
      </c>
      <c r="S10" s="17"/>
      <c r="T10" s="17">
        <v>6.6236362215238001E-2</v>
      </c>
      <c r="U10" s="17">
        <v>7.9761718227965697E-2</v>
      </c>
      <c r="V10" s="17">
        <v>3.8741061149624001E-2</v>
      </c>
      <c r="W10" s="17">
        <v>3.3226350691972398E-2</v>
      </c>
      <c r="X10" s="17"/>
      <c r="Y10" s="17">
        <v>5.1729443896411299E-2</v>
      </c>
      <c r="Z10" s="17">
        <v>5.2523625232858598E-2</v>
      </c>
      <c r="AA10" s="17">
        <v>0</v>
      </c>
      <c r="AB10" s="17">
        <v>0</v>
      </c>
      <c r="AC10" s="17">
        <v>0</v>
      </c>
      <c r="AD10" s="17">
        <v>8.5781732004626299E-2</v>
      </c>
      <c r="AE10" s="17"/>
      <c r="AF10" s="17">
        <v>4.6454842433805599E-2</v>
      </c>
      <c r="AG10" s="17">
        <v>5.67934305515626E-2</v>
      </c>
      <c r="AH10" s="17"/>
      <c r="AI10" s="17">
        <v>0</v>
      </c>
      <c r="AJ10" s="17">
        <v>7.4150305852762097E-2</v>
      </c>
      <c r="AK10" s="17">
        <v>3.4878799397297398E-2</v>
      </c>
      <c r="AL10" s="17">
        <v>5.8617426480468797E-2</v>
      </c>
      <c r="AM10" s="17">
        <v>4.9806001578150801E-2</v>
      </c>
      <c r="AN10" s="17">
        <v>5.4395523807173302E-2</v>
      </c>
      <c r="AO10" s="17">
        <v>0</v>
      </c>
      <c r="AP10" s="17"/>
      <c r="AQ10" s="17">
        <v>4.0927811237682098E-2</v>
      </c>
      <c r="AR10" s="17">
        <v>6.9726761566954704E-2</v>
      </c>
      <c r="AS10" s="17"/>
      <c r="AT10" s="17">
        <v>6.2609665216317903E-2</v>
      </c>
      <c r="AU10" s="17">
        <v>3.8958718672978503E-2</v>
      </c>
      <c r="AV10" s="17">
        <v>6.69195121735848E-2</v>
      </c>
      <c r="AW10" s="17"/>
      <c r="AX10" s="17">
        <v>8.22875600482533E-2</v>
      </c>
      <c r="AY10" s="17">
        <v>3.7901399594998698E-2</v>
      </c>
      <c r="AZ10" s="17"/>
      <c r="BA10" s="17">
        <v>6.9152946366411894E-2</v>
      </c>
      <c r="BB10" s="17">
        <v>8.7130405358469401E-2</v>
      </c>
      <c r="BC10" s="17">
        <v>5.0293187643352798E-2</v>
      </c>
      <c r="BD10" s="17">
        <v>0</v>
      </c>
      <c r="BE10" s="17">
        <v>0</v>
      </c>
      <c r="BF10" s="17"/>
      <c r="BG10" s="17">
        <v>8.3267932465860797E-2</v>
      </c>
      <c r="BH10" s="17">
        <v>0</v>
      </c>
    </row>
    <row r="11" spans="2:60" ht="29" x14ac:dyDescent="0.35">
      <c r="B11" s="18" t="s">
        <v>350</v>
      </c>
      <c r="C11" s="17">
        <v>0.206135715619785</v>
      </c>
      <c r="D11" s="17">
        <v>0.20267456066617801</v>
      </c>
      <c r="E11" s="17">
        <v>0.211907756723625</v>
      </c>
      <c r="F11" s="17"/>
      <c r="G11" s="17">
        <v>0.16974975270776399</v>
      </c>
      <c r="H11" s="17">
        <v>0.28078539812665398</v>
      </c>
      <c r="I11" s="17">
        <v>0.20548664401830399</v>
      </c>
      <c r="J11" s="17">
        <v>0.239667596150272</v>
      </c>
      <c r="K11" s="17">
        <v>0.156035444965055</v>
      </c>
      <c r="L11" s="17">
        <v>0.182105486567256</v>
      </c>
      <c r="M11" s="17"/>
      <c r="N11" s="17">
        <v>0.25733445454671799</v>
      </c>
      <c r="O11" s="17">
        <v>0.25918792161892701</v>
      </c>
      <c r="P11" s="17">
        <v>0.173953945244712</v>
      </c>
      <c r="Q11" s="17">
        <v>0.23227582472737099</v>
      </c>
      <c r="R11" s="17">
        <v>0.13044388589896599</v>
      </c>
      <c r="S11" s="17"/>
      <c r="T11" s="17">
        <v>0.25485202286259001</v>
      </c>
      <c r="U11" s="17">
        <v>0.173283422998465</v>
      </c>
      <c r="V11" s="17">
        <v>0.20037843475004299</v>
      </c>
      <c r="W11" s="17">
        <v>0.21425488900460701</v>
      </c>
      <c r="X11" s="17"/>
      <c r="Y11" s="17">
        <v>0.20099894084897099</v>
      </c>
      <c r="Z11" s="17">
        <v>0.22959614451701199</v>
      </c>
      <c r="AA11" s="17">
        <v>7.7786631789007604E-2</v>
      </c>
      <c r="AB11" s="17">
        <v>0.150906411297277</v>
      </c>
      <c r="AC11" s="17">
        <v>0.53376031387515799</v>
      </c>
      <c r="AD11" s="17">
        <v>0.175868770865795</v>
      </c>
      <c r="AE11" s="17"/>
      <c r="AF11" s="17">
        <v>0.209679118250758</v>
      </c>
      <c r="AG11" s="17">
        <v>0.20521493123364301</v>
      </c>
      <c r="AH11" s="17"/>
      <c r="AI11" s="17">
        <v>0.199675376021024</v>
      </c>
      <c r="AJ11" s="17">
        <v>0.27190202943984798</v>
      </c>
      <c r="AK11" s="17">
        <v>0.230704170793578</v>
      </c>
      <c r="AL11" s="17">
        <v>0.20980304025985499</v>
      </c>
      <c r="AM11" s="17">
        <v>0.17449320004716201</v>
      </c>
      <c r="AN11" s="17">
        <v>0.14165733589193399</v>
      </c>
      <c r="AO11" s="17">
        <v>0</v>
      </c>
      <c r="AP11" s="17"/>
      <c r="AQ11" s="17">
        <v>0.22295196728733699</v>
      </c>
      <c r="AR11" s="17">
        <v>0.19879552596948399</v>
      </c>
      <c r="AS11" s="17"/>
      <c r="AT11" s="17">
        <v>0.132358781334727</v>
      </c>
      <c r="AU11" s="17">
        <v>0.279210595466439</v>
      </c>
      <c r="AV11" s="17">
        <v>0.18024857865594701</v>
      </c>
      <c r="AW11" s="17"/>
      <c r="AX11" s="17">
        <v>0.23430653313330099</v>
      </c>
      <c r="AY11" s="17">
        <v>0.19485827131611499</v>
      </c>
      <c r="AZ11" s="17"/>
      <c r="BA11" s="17">
        <v>0.31397749737931002</v>
      </c>
      <c r="BB11" s="17">
        <v>0.220992287991648</v>
      </c>
      <c r="BC11" s="17">
        <v>0.17283265512479001</v>
      </c>
      <c r="BD11" s="17">
        <v>0.27901698464896801</v>
      </c>
      <c r="BE11" s="17">
        <v>0.184434742079954</v>
      </c>
      <c r="BF11" s="17"/>
      <c r="BG11" s="17">
        <v>0.240970242096956</v>
      </c>
      <c r="BH11" s="17">
        <v>0.21333579029372399</v>
      </c>
    </row>
    <row r="12" spans="2:60" ht="29" x14ac:dyDescent="0.35">
      <c r="B12" s="18" t="s">
        <v>351</v>
      </c>
      <c r="C12" s="17">
        <v>0.436039746674316</v>
      </c>
      <c r="D12" s="17">
        <v>0.40531795935936399</v>
      </c>
      <c r="E12" s="17">
        <v>0.46221080319464197</v>
      </c>
      <c r="F12" s="17"/>
      <c r="G12" s="17">
        <v>0.38358820187431802</v>
      </c>
      <c r="H12" s="17">
        <v>0.322920019438936</v>
      </c>
      <c r="I12" s="17">
        <v>0.39860262080595499</v>
      </c>
      <c r="J12" s="17">
        <v>0.44620982665679298</v>
      </c>
      <c r="K12" s="17">
        <v>0.47360761768746701</v>
      </c>
      <c r="L12" s="17">
        <v>0.55344308856162705</v>
      </c>
      <c r="M12" s="17"/>
      <c r="N12" s="17">
        <v>0.39317597785248698</v>
      </c>
      <c r="O12" s="17">
        <v>0.45916714232300798</v>
      </c>
      <c r="P12" s="17">
        <v>0.47123097672036202</v>
      </c>
      <c r="Q12" s="17">
        <v>0.26784185444538</v>
      </c>
      <c r="R12" s="17">
        <v>0.55685732236540197</v>
      </c>
      <c r="S12" s="17"/>
      <c r="T12" s="17">
        <v>0.41749686224238503</v>
      </c>
      <c r="U12" s="17">
        <v>0.471959486383772</v>
      </c>
      <c r="V12" s="17">
        <v>0.43230143664685799</v>
      </c>
      <c r="W12" s="17">
        <v>0.42123233433204299</v>
      </c>
      <c r="X12" s="17"/>
      <c r="Y12" s="17">
        <v>0.39131614623376099</v>
      </c>
      <c r="Z12" s="17">
        <v>0.45344508155704</v>
      </c>
      <c r="AA12" s="17">
        <v>0.64236426805892</v>
      </c>
      <c r="AB12" s="17">
        <v>0.53885835062174703</v>
      </c>
      <c r="AC12" s="17">
        <v>0.237472147188871</v>
      </c>
      <c r="AD12" s="17">
        <v>0.41021283705892903</v>
      </c>
      <c r="AE12" s="17"/>
      <c r="AF12" s="17">
        <v>0.40692389850211302</v>
      </c>
      <c r="AG12" s="17">
        <v>0.47542876813874602</v>
      </c>
      <c r="AH12" s="17"/>
      <c r="AI12" s="17">
        <v>0.22092239455905999</v>
      </c>
      <c r="AJ12" s="17">
        <v>0.418442094367666</v>
      </c>
      <c r="AK12" s="17">
        <v>0.484613434754262</v>
      </c>
      <c r="AL12" s="17">
        <v>0.41304462271849302</v>
      </c>
      <c r="AM12" s="17">
        <v>0.446137147864614</v>
      </c>
      <c r="AN12" s="17">
        <v>0.40978377581006298</v>
      </c>
      <c r="AO12" s="17">
        <v>0.63980042565009898</v>
      </c>
      <c r="AP12" s="17"/>
      <c r="AQ12" s="17">
        <v>0.48482400014739702</v>
      </c>
      <c r="AR12" s="17">
        <v>0.404240484006128</v>
      </c>
      <c r="AS12" s="17"/>
      <c r="AT12" s="17">
        <v>0.58950028501114304</v>
      </c>
      <c r="AU12" s="17">
        <v>0.44416832878830098</v>
      </c>
      <c r="AV12" s="17">
        <v>0.33582632019555703</v>
      </c>
      <c r="AW12" s="17"/>
      <c r="AX12" s="17">
        <v>0.42370845431433801</v>
      </c>
      <c r="AY12" s="17">
        <v>0.44097625455930101</v>
      </c>
      <c r="AZ12" s="17"/>
      <c r="BA12" s="17">
        <v>0.28438347568488698</v>
      </c>
      <c r="BB12" s="17">
        <v>0.46103852022112202</v>
      </c>
      <c r="BC12" s="17">
        <v>0.519204559068979</v>
      </c>
      <c r="BD12" s="17">
        <v>0.519677718043975</v>
      </c>
      <c r="BE12" s="17">
        <v>0.33688985513950798</v>
      </c>
      <c r="BF12" s="17"/>
      <c r="BG12" s="17">
        <v>0.42308402836745002</v>
      </c>
      <c r="BH12" s="17">
        <v>0.39274347729103798</v>
      </c>
    </row>
    <row r="13" spans="2:60" ht="29" x14ac:dyDescent="0.35">
      <c r="B13" s="18" t="s">
        <v>352</v>
      </c>
      <c r="C13" s="17">
        <v>0.22210413597974299</v>
      </c>
      <c r="D13" s="17">
        <v>0.26740672213078298</v>
      </c>
      <c r="E13" s="17">
        <v>0.177130212625039</v>
      </c>
      <c r="F13" s="17"/>
      <c r="G13" s="17">
        <v>0.241846561599426</v>
      </c>
      <c r="H13" s="17">
        <v>0.176202342489784</v>
      </c>
      <c r="I13" s="17">
        <v>0.24789036763090999</v>
      </c>
      <c r="J13" s="17">
        <v>0.172789719633133</v>
      </c>
      <c r="K13" s="17">
        <v>0.31369104970900802</v>
      </c>
      <c r="L13" s="17">
        <v>0.185277204987947</v>
      </c>
      <c r="M13" s="17"/>
      <c r="N13" s="17">
        <v>0.127327865217646</v>
      </c>
      <c r="O13" s="17">
        <v>0.21939232217011601</v>
      </c>
      <c r="P13" s="17">
        <v>0.23210284919103499</v>
      </c>
      <c r="Q13" s="17">
        <v>0.32599562398575599</v>
      </c>
      <c r="R13" s="17">
        <v>0.21203360653856601</v>
      </c>
      <c r="S13" s="17"/>
      <c r="T13" s="17">
        <v>0.21193126692311501</v>
      </c>
      <c r="U13" s="17">
        <v>0.20892959470051201</v>
      </c>
      <c r="V13" s="17">
        <v>0.205140529342763</v>
      </c>
      <c r="W13" s="17">
        <v>0.26776362191668901</v>
      </c>
      <c r="X13" s="17"/>
      <c r="Y13" s="17">
        <v>0.27225673694055802</v>
      </c>
      <c r="Z13" s="17">
        <v>0.19108190585787699</v>
      </c>
      <c r="AA13" s="17">
        <v>0.13352559712422801</v>
      </c>
      <c r="AB13" s="17">
        <v>0.25288874493147401</v>
      </c>
      <c r="AC13" s="17">
        <v>0.22876753893597099</v>
      </c>
      <c r="AD13" s="17">
        <v>0.19050689719226899</v>
      </c>
      <c r="AE13" s="17"/>
      <c r="AF13" s="17">
        <v>0.240724238802864</v>
      </c>
      <c r="AG13" s="17">
        <v>0.19017538096020201</v>
      </c>
      <c r="AH13" s="17"/>
      <c r="AI13" s="17">
        <v>0.165678256025106</v>
      </c>
      <c r="AJ13" s="17">
        <v>0.16226833094205101</v>
      </c>
      <c r="AK13" s="17">
        <v>0.17094044197515301</v>
      </c>
      <c r="AL13" s="17">
        <v>0.30274236954446199</v>
      </c>
      <c r="AM13" s="17">
        <v>0.259073416115424</v>
      </c>
      <c r="AN13" s="17">
        <v>0.239746496791404</v>
      </c>
      <c r="AO13" s="17">
        <v>0.36019957434990102</v>
      </c>
      <c r="AP13" s="17"/>
      <c r="AQ13" s="17">
        <v>0.18718413883572699</v>
      </c>
      <c r="AR13" s="17">
        <v>0.25874530442057397</v>
      </c>
      <c r="AS13" s="17"/>
      <c r="AT13" s="17">
        <v>0.18889094840012199</v>
      </c>
      <c r="AU13" s="17">
        <v>0.15494522343348299</v>
      </c>
      <c r="AV13" s="17">
        <v>0.338035794659376</v>
      </c>
      <c r="AW13" s="17"/>
      <c r="AX13" s="17">
        <v>0.19014705083133099</v>
      </c>
      <c r="AY13" s="17">
        <v>0.234897312737782</v>
      </c>
      <c r="AZ13" s="17"/>
      <c r="BA13" s="17">
        <v>0.13893250201055399</v>
      </c>
      <c r="BB13" s="17">
        <v>0.178629717932652</v>
      </c>
      <c r="BC13" s="17">
        <v>0.21614050257405601</v>
      </c>
      <c r="BD13" s="17">
        <v>0.20130529730705801</v>
      </c>
      <c r="BE13" s="17">
        <v>0.39802206711836402</v>
      </c>
      <c r="BF13" s="17"/>
      <c r="BG13" s="17">
        <v>0.170100736140572</v>
      </c>
      <c r="BH13" s="17">
        <v>0.33791225480739701</v>
      </c>
    </row>
    <row r="14" spans="2:60" x14ac:dyDescent="0.35">
      <c r="B14" s="32" t="s">
        <v>280</v>
      </c>
      <c r="C14" s="19">
        <v>4.9050337395176002E-2</v>
      </c>
      <c r="D14" s="19">
        <v>2.7422841120620101E-2</v>
      </c>
      <c r="E14" s="19">
        <v>7.2144712269587505E-2</v>
      </c>
      <c r="F14" s="19"/>
      <c r="G14" s="19">
        <v>6.5324891433064594E-2</v>
      </c>
      <c r="H14" s="19">
        <v>4.9200917577337203E-2</v>
      </c>
      <c r="I14" s="19">
        <v>6.7405602255769803E-2</v>
      </c>
      <c r="J14" s="19">
        <v>9.0882787789768799E-2</v>
      </c>
      <c r="K14" s="19">
        <v>2.48873464447598E-2</v>
      </c>
      <c r="L14" s="19">
        <v>1.06054275267601E-2</v>
      </c>
      <c r="M14" s="19"/>
      <c r="N14" s="19">
        <v>0.11795103984742999</v>
      </c>
      <c r="O14" s="19">
        <v>2.4062607851725201E-2</v>
      </c>
      <c r="P14" s="19">
        <v>2.9161287019659501E-2</v>
      </c>
      <c r="Q14" s="19">
        <v>4.61758184753732E-2</v>
      </c>
      <c r="R14" s="19">
        <v>1.8762053375045301E-2</v>
      </c>
      <c r="S14" s="19"/>
      <c r="T14" s="19">
        <v>1.77362058782011E-2</v>
      </c>
      <c r="U14" s="19">
        <v>1.9979599993175199E-2</v>
      </c>
      <c r="V14" s="19">
        <v>7.9637278827575694E-2</v>
      </c>
      <c r="W14" s="19">
        <v>4.6173643146123503E-2</v>
      </c>
      <c r="X14" s="19"/>
      <c r="Y14" s="19">
        <v>3.1262977201486401E-2</v>
      </c>
      <c r="Z14" s="19">
        <v>4.05935529254845E-2</v>
      </c>
      <c r="AA14" s="19">
        <v>0.146323503027844</v>
      </c>
      <c r="AB14" s="19">
        <v>2.8275225815578599E-2</v>
      </c>
      <c r="AC14" s="19">
        <v>0</v>
      </c>
      <c r="AD14" s="19">
        <v>0.11976472734278799</v>
      </c>
      <c r="AE14" s="19"/>
      <c r="AF14" s="19">
        <v>5.5370886188238502E-2</v>
      </c>
      <c r="AG14" s="19">
        <v>4.17959154066661E-2</v>
      </c>
      <c r="AH14" s="19"/>
      <c r="AI14" s="19">
        <v>0.32597718525894198</v>
      </c>
      <c r="AJ14" s="19">
        <v>3.42988580808661E-2</v>
      </c>
      <c r="AK14" s="19">
        <v>6.4937607941287195E-2</v>
      </c>
      <c r="AL14" s="19">
        <v>1.5792540996721598E-2</v>
      </c>
      <c r="AM14" s="19">
        <v>1.50881018773249E-2</v>
      </c>
      <c r="AN14" s="19">
        <v>0.105764316051476</v>
      </c>
      <c r="AO14" s="19">
        <v>0</v>
      </c>
      <c r="AP14" s="19"/>
      <c r="AQ14" s="19">
        <v>2.5671527541136201E-2</v>
      </c>
      <c r="AR14" s="19">
        <v>3.6974076802718102E-2</v>
      </c>
      <c r="AS14" s="19"/>
      <c r="AT14" s="19">
        <v>9.0547463151450305E-3</v>
      </c>
      <c r="AU14" s="19">
        <v>5.9176752844938001E-2</v>
      </c>
      <c r="AV14" s="19">
        <v>3.0980936226326701E-2</v>
      </c>
      <c r="AW14" s="19"/>
      <c r="AX14" s="19">
        <v>2.4778975367571999E-2</v>
      </c>
      <c r="AY14" s="19">
        <v>5.8766737471574598E-2</v>
      </c>
      <c r="AZ14" s="19"/>
      <c r="BA14" s="19">
        <v>2.3748506888330599E-2</v>
      </c>
      <c r="BB14" s="19">
        <v>3.2545326847295497E-2</v>
      </c>
      <c r="BC14" s="19">
        <v>2.5314767683232299E-2</v>
      </c>
      <c r="BD14" s="19">
        <v>0</v>
      </c>
      <c r="BE14" s="19">
        <v>3.6307927194110301E-2</v>
      </c>
      <c r="BF14" s="19"/>
      <c r="BG14" s="19">
        <v>3.0655322333995101E-2</v>
      </c>
      <c r="BH14" s="19">
        <v>2.52134857230976E-2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474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355</v>
      </c>
      <c r="D7" s="10">
        <v>172</v>
      </c>
      <c r="E7" s="10">
        <v>181</v>
      </c>
      <c r="F7" s="10"/>
      <c r="G7" s="10">
        <v>42</v>
      </c>
      <c r="H7" s="10">
        <v>53</v>
      </c>
      <c r="I7" s="10">
        <v>56</v>
      </c>
      <c r="J7" s="10">
        <v>62</v>
      </c>
      <c r="K7" s="10">
        <v>63</v>
      </c>
      <c r="L7" s="10">
        <v>79</v>
      </c>
      <c r="M7" s="10"/>
      <c r="N7" s="10">
        <v>60</v>
      </c>
      <c r="O7" s="10">
        <v>88</v>
      </c>
      <c r="P7" s="10">
        <v>109</v>
      </c>
      <c r="Q7" s="10">
        <v>44</v>
      </c>
      <c r="R7" s="10">
        <v>37</v>
      </c>
      <c r="S7" s="10"/>
      <c r="T7" s="10">
        <v>44</v>
      </c>
      <c r="U7" s="10">
        <v>81</v>
      </c>
      <c r="V7" s="10">
        <v>157</v>
      </c>
      <c r="W7" s="10">
        <v>73</v>
      </c>
      <c r="X7" s="10"/>
      <c r="Y7" s="10">
        <v>110</v>
      </c>
      <c r="Z7" s="10">
        <v>145</v>
      </c>
      <c r="AA7" s="10">
        <v>12</v>
      </c>
      <c r="AB7" s="10">
        <v>37</v>
      </c>
      <c r="AC7" s="10">
        <v>4</v>
      </c>
      <c r="AD7" s="10">
        <v>47</v>
      </c>
      <c r="AE7" s="10"/>
      <c r="AF7" s="10">
        <v>212</v>
      </c>
      <c r="AG7" s="10">
        <v>142</v>
      </c>
      <c r="AH7" s="10"/>
      <c r="AI7" s="10">
        <v>22</v>
      </c>
      <c r="AJ7" s="10">
        <v>84</v>
      </c>
      <c r="AK7" s="10">
        <v>65</v>
      </c>
      <c r="AL7" s="10">
        <v>43</v>
      </c>
      <c r="AM7" s="10">
        <v>93</v>
      </c>
      <c r="AN7" s="10">
        <v>38</v>
      </c>
      <c r="AO7" s="10">
        <v>10</v>
      </c>
      <c r="AP7" s="10"/>
      <c r="AQ7" s="10">
        <v>163</v>
      </c>
      <c r="AR7" s="10">
        <v>122</v>
      </c>
      <c r="AS7" s="10"/>
      <c r="AT7" s="10">
        <v>74</v>
      </c>
      <c r="AU7" s="10">
        <v>161</v>
      </c>
      <c r="AV7" s="10">
        <v>100</v>
      </c>
      <c r="AW7" s="10"/>
      <c r="AX7" s="10">
        <v>93</v>
      </c>
      <c r="AY7" s="10">
        <v>262</v>
      </c>
      <c r="AZ7" s="10"/>
      <c r="BA7" s="10">
        <v>30</v>
      </c>
      <c r="BB7" s="10">
        <v>107</v>
      </c>
      <c r="BC7" s="10">
        <v>116</v>
      </c>
      <c r="BD7" s="10">
        <v>20</v>
      </c>
      <c r="BE7" s="10">
        <v>50</v>
      </c>
      <c r="BF7" s="10"/>
      <c r="BG7" s="10">
        <v>137</v>
      </c>
      <c r="BH7" s="10">
        <v>70</v>
      </c>
    </row>
    <row r="8" spans="2:60" ht="30" customHeight="1" x14ac:dyDescent="0.35">
      <c r="B8" s="11" t="s">
        <v>19</v>
      </c>
      <c r="C8" s="11">
        <v>359</v>
      </c>
      <c r="D8" s="11">
        <v>179</v>
      </c>
      <c r="E8" s="11">
        <v>178</v>
      </c>
      <c r="F8" s="11"/>
      <c r="G8" s="11">
        <v>44</v>
      </c>
      <c r="H8" s="11">
        <v>65</v>
      </c>
      <c r="I8" s="11">
        <v>58</v>
      </c>
      <c r="J8" s="11">
        <v>58</v>
      </c>
      <c r="K8" s="11">
        <v>60</v>
      </c>
      <c r="L8" s="11">
        <v>74</v>
      </c>
      <c r="M8" s="11"/>
      <c r="N8" s="11">
        <v>60</v>
      </c>
      <c r="O8" s="11">
        <v>87</v>
      </c>
      <c r="P8" s="11">
        <v>115</v>
      </c>
      <c r="Q8" s="11">
        <v>44</v>
      </c>
      <c r="R8" s="11">
        <v>39</v>
      </c>
      <c r="S8" s="11"/>
      <c r="T8" s="11">
        <v>41</v>
      </c>
      <c r="U8" s="11">
        <v>79</v>
      </c>
      <c r="V8" s="11">
        <v>155</v>
      </c>
      <c r="W8" s="11">
        <v>84</v>
      </c>
      <c r="X8" s="11"/>
      <c r="Y8" s="11">
        <v>114</v>
      </c>
      <c r="Z8" s="11">
        <v>152</v>
      </c>
      <c r="AA8" s="11">
        <v>11</v>
      </c>
      <c r="AB8" s="11">
        <v>35</v>
      </c>
      <c r="AC8" s="11">
        <v>4</v>
      </c>
      <c r="AD8" s="11">
        <v>43</v>
      </c>
      <c r="AE8" s="11"/>
      <c r="AF8" s="11">
        <v>205</v>
      </c>
      <c r="AG8" s="11">
        <v>152</v>
      </c>
      <c r="AH8" s="11"/>
      <c r="AI8" s="11">
        <v>20</v>
      </c>
      <c r="AJ8" s="11">
        <v>87</v>
      </c>
      <c r="AK8" s="11">
        <v>62</v>
      </c>
      <c r="AL8" s="11">
        <v>44</v>
      </c>
      <c r="AM8" s="11">
        <v>98</v>
      </c>
      <c r="AN8" s="11">
        <v>37</v>
      </c>
      <c r="AO8" s="11">
        <v>11</v>
      </c>
      <c r="AP8" s="11"/>
      <c r="AQ8" s="11">
        <v>161</v>
      </c>
      <c r="AR8" s="11">
        <v>129</v>
      </c>
      <c r="AS8" s="11"/>
      <c r="AT8" s="11">
        <v>73</v>
      </c>
      <c r="AU8" s="11">
        <v>161</v>
      </c>
      <c r="AV8" s="11">
        <v>105</v>
      </c>
      <c r="AW8" s="11"/>
      <c r="AX8" s="11">
        <v>90</v>
      </c>
      <c r="AY8" s="11">
        <v>269</v>
      </c>
      <c r="AZ8" s="11"/>
      <c r="BA8" s="11">
        <v>31</v>
      </c>
      <c r="BB8" s="11">
        <v>105</v>
      </c>
      <c r="BC8" s="11">
        <v>120</v>
      </c>
      <c r="BD8" s="11">
        <v>22</v>
      </c>
      <c r="BE8" s="11">
        <v>49</v>
      </c>
      <c r="BF8" s="11"/>
      <c r="BG8" s="11">
        <v>137</v>
      </c>
      <c r="BH8" s="11">
        <v>71</v>
      </c>
    </row>
    <row r="9" spans="2:60" ht="29" x14ac:dyDescent="0.35">
      <c r="B9" s="18" t="s">
        <v>348</v>
      </c>
      <c r="C9" s="17">
        <v>6.7745115625670899E-2</v>
      </c>
      <c r="D9" s="17">
        <v>9.4751560259054193E-2</v>
      </c>
      <c r="E9" s="17">
        <v>4.1171066028851198E-2</v>
      </c>
      <c r="F9" s="17"/>
      <c r="G9" s="17">
        <v>2.39614277615516E-2</v>
      </c>
      <c r="H9" s="17">
        <v>0.15893210974982999</v>
      </c>
      <c r="I9" s="17">
        <v>5.6803959445544602E-2</v>
      </c>
      <c r="J9" s="17">
        <v>5.7796185471015102E-2</v>
      </c>
      <c r="K9" s="17">
        <v>4.4701570414006103E-2</v>
      </c>
      <c r="L9" s="17">
        <v>4.8920973067436799E-2</v>
      </c>
      <c r="M9" s="17"/>
      <c r="N9" s="17">
        <v>0.149661409962693</v>
      </c>
      <c r="O9" s="17">
        <v>4.8120312441421197E-2</v>
      </c>
      <c r="P9" s="17">
        <v>3.2056063749839103E-2</v>
      </c>
      <c r="Q9" s="17">
        <v>7.4118587579476897E-2</v>
      </c>
      <c r="R9" s="17">
        <v>9.5154827810868994E-2</v>
      </c>
      <c r="S9" s="17"/>
      <c r="T9" s="17">
        <v>5.0801558258000097E-2</v>
      </c>
      <c r="U9" s="17">
        <v>4.2705353856712501E-2</v>
      </c>
      <c r="V9" s="17">
        <v>9.7578515387530596E-2</v>
      </c>
      <c r="W9" s="17">
        <v>4.4325203379386703E-2</v>
      </c>
      <c r="X9" s="17"/>
      <c r="Y9" s="17">
        <v>7.8489931738440197E-2</v>
      </c>
      <c r="Z9" s="17">
        <v>6.64953546251114E-2</v>
      </c>
      <c r="AA9" s="17">
        <v>9.1734713194561099E-2</v>
      </c>
      <c r="AB9" s="17">
        <v>7.9683208635295502E-2</v>
      </c>
      <c r="AC9" s="17">
        <v>0</v>
      </c>
      <c r="AD9" s="17">
        <v>3.3945570151307697E-2</v>
      </c>
      <c r="AE9" s="17"/>
      <c r="AF9" s="17">
        <v>6.6226747179759599E-2</v>
      </c>
      <c r="AG9" s="17">
        <v>6.1452628462119602E-2</v>
      </c>
      <c r="AH9" s="17"/>
      <c r="AI9" s="17">
        <v>0.120404530022304</v>
      </c>
      <c r="AJ9" s="17">
        <v>8.3441852839963707E-2</v>
      </c>
      <c r="AK9" s="17">
        <v>5.5767799391533902E-2</v>
      </c>
      <c r="AL9" s="17">
        <v>5.1169384339547597E-2</v>
      </c>
      <c r="AM9" s="17">
        <v>7.3429936137272694E-2</v>
      </c>
      <c r="AN9" s="17">
        <v>4.6469158728050297E-2</v>
      </c>
      <c r="AO9" s="17">
        <v>0</v>
      </c>
      <c r="AP9" s="17"/>
      <c r="AQ9" s="17">
        <v>5.5458968936633303E-2</v>
      </c>
      <c r="AR9" s="17">
        <v>9.5831282748878394E-2</v>
      </c>
      <c r="AS9" s="17"/>
      <c r="AT9" s="17">
        <v>2.4279576124980499E-2</v>
      </c>
      <c r="AU9" s="17">
        <v>6.5259513417908602E-2</v>
      </c>
      <c r="AV9" s="17">
        <v>8.31167490759607E-2</v>
      </c>
      <c r="AW9" s="17"/>
      <c r="AX9" s="17">
        <v>4.8670793580411098E-2</v>
      </c>
      <c r="AY9" s="17">
        <v>7.4121600823198505E-2</v>
      </c>
      <c r="AZ9" s="17"/>
      <c r="BA9" s="17">
        <v>9.1734984911217302E-2</v>
      </c>
      <c r="BB9" s="17">
        <v>7.4187451604943805E-2</v>
      </c>
      <c r="BC9" s="17">
        <v>2.3559511697132999E-2</v>
      </c>
      <c r="BD9" s="17">
        <v>0.119484785176472</v>
      </c>
      <c r="BE9" s="17">
        <v>0.13880239372685799</v>
      </c>
      <c r="BF9" s="17"/>
      <c r="BG9" s="17">
        <v>7.8216340341795504E-2</v>
      </c>
      <c r="BH9" s="17">
        <v>0.13294049855155299</v>
      </c>
    </row>
    <row r="10" spans="2:60" ht="43.5" x14ac:dyDescent="0.35">
      <c r="B10" s="18" t="s">
        <v>349</v>
      </c>
      <c r="C10" s="17">
        <v>8.8874798054718401E-2</v>
      </c>
      <c r="D10" s="17">
        <v>9.5143184346218504E-2</v>
      </c>
      <c r="E10" s="17">
        <v>7.9944539911929194E-2</v>
      </c>
      <c r="F10" s="17"/>
      <c r="G10" s="17">
        <v>8.2061871488822005E-2</v>
      </c>
      <c r="H10" s="17">
        <v>0.101679480447133</v>
      </c>
      <c r="I10" s="17">
        <v>6.9530363489713698E-2</v>
      </c>
      <c r="J10" s="17">
        <v>7.7378016312124195E-2</v>
      </c>
      <c r="K10" s="17">
        <v>6.8829693656524901E-2</v>
      </c>
      <c r="L10" s="17">
        <v>0.122042935133012</v>
      </c>
      <c r="M10" s="17"/>
      <c r="N10" s="17">
        <v>0.12470702305049</v>
      </c>
      <c r="O10" s="17">
        <v>7.7457167405659194E-2</v>
      </c>
      <c r="P10" s="17">
        <v>9.5262847970877501E-2</v>
      </c>
      <c r="Q10" s="17">
        <v>5.7228073739135001E-2</v>
      </c>
      <c r="R10" s="17">
        <v>9.1655148690624397E-2</v>
      </c>
      <c r="S10" s="17"/>
      <c r="T10" s="17">
        <v>0.20497267342317099</v>
      </c>
      <c r="U10" s="17">
        <v>2.8566207800364299E-2</v>
      </c>
      <c r="V10" s="17">
        <v>7.8049230851320706E-2</v>
      </c>
      <c r="W10" s="17">
        <v>0.10926856302502</v>
      </c>
      <c r="X10" s="17"/>
      <c r="Y10" s="17">
        <v>0.10074490721780401</v>
      </c>
      <c r="Z10" s="17">
        <v>6.7543556659687101E-2</v>
      </c>
      <c r="AA10" s="17">
        <v>0</v>
      </c>
      <c r="AB10" s="17">
        <v>0.11788597567471799</v>
      </c>
      <c r="AC10" s="17">
        <v>0</v>
      </c>
      <c r="AD10" s="17">
        <v>0.141966827806706</v>
      </c>
      <c r="AE10" s="17"/>
      <c r="AF10" s="17">
        <v>9.2599265988329904E-2</v>
      </c>
      <c r="AG10" s="17">
        <v>8.4627008827352607E-2</v>
      </c>
      <c r="AH10" s="17"/>
      <c r="AI10" s="17">
        <v>3.1362334319985703E-2</v>
      </c>
      <c r="AJ10" s="17">
        <v>0.13912822666181501</v>
      </c>
      <c r="AK10" s="17">
        <v>0.106038323448095</v>
      </c>
      <c r="AL10" s="17">
        <v>0</v>
      </c>
      <c r="AM10" s="17">
        <v>8.5541794990361297E-2</v>
      </c>
      <c r="AN10" s="17">
        <v>8.5733894479159301E-2</v>
      </c>
      <c r="AO10" s="17">
        <v>9.9004890494168399E-2</v>
      </c>
      <c r="AP10" s="17"/>
      <c r="AQ10" s="17">
        <v>6.4506469887502499E-2</v>
      </c>
      <c r="AR10" s="17">
        <v>0.11539461879139901</v>
      </c>
      <c r="AS10" s="17"/>
      <c r="AT10" s="17">
        <v>5.2846518394048102E-2</v>
      </c>
      <c r="AU10" s="17">
        <v>5.93317794506633E-2</v>
      </c>
      <c r="AV10" s="17">
        <v>0.16084839186841099</v>
      </c>
      <c r="AW10" s="17"/>
      <c r="AX10" s="17">
        <v>4.1903355529495201E-2</v>
      </c>
      <c r="AY10" s="17">
        <v>0.104577201907286</v>
      </c>
      <c r="AZ10" s="17"/>
      <c r="BA10" s="17">
        <v>0.24277190604622201</v>
      </c>
      <c r="BB10" s="17">
        <v>6.2162732783310901E-2</v>
      </c>
      <c r="BC10" s="17">
        <v>9.0347330500759299E-2</v>
      </c>
      <c r="BD10" s="17">
        <v>4.6656838368752701E-2</v>
      </c>
      <c r="BE10" s="17">
        <v>6.8605375910347197E-2</v>
      </c>
      <c r="BF10" s="17"/>
      <c r="BG10" s="17">
        <v>0.10363034257385</v>
      </c>
      <c r="BH10" s="17">
        <v>6.1945129846012102E-2</v>
      </c>
    </row>
    <row r="11" spans="2:60" ht="29" x14ac:dyDescent="0.35">
      <c r="B11" s="18" t="s">
        <v>350</v>
      </c>
      <c r="C11" s="17">
        <v>0.33174453383582397</v>
      </c>
      <c r="D11" s="17">
        <v>0.31983734360560301</v>
      </c>
      <c r="E11" s="17">
        <v>0.346244416541857</v>
      </c>
      <c r="F11" s="17"/>
      <c r="G11" s="17">
        <v>0.23929672779679001</v>
      </c>
      <c r="H11" s="17">
        <v>0.28437392753811203</v>
      </c>
      <c r="I11" s="17">
        <v>0.268209101598051</v>
      </c>
      <c r="J11" s="17">
        <v>0.32964087217647098</v>
      </c>
      <c r="K11" s="17">
        <v>0.416497973504175</v>
      </c>
      <c r="L11" s="17">
        <v>0.41022128636413302</v>
      </c>
      <c r="M11" s="17"/>
      <c r="N11" s="17">
        <v>0.32399109534415299</v>
      </c>
      <c r="O11" s="17">
        <v>0.39540666589693302</v>
      </c>
      <c r="P11" s="17">
        <v>0.31362522456845998</v>
      </c>
      <c r="Q11" s="17">
        <v>0.41155540238425298</v>
      </c>
      <c r="R11" s="17">
        <v>0.219660352587455</v>
      </c>
      <c r="S11" s="17"/>
      <c r="T11" s="17">
        <v>0.309876911860482</v>
      </c>
      <c r="U11" s="17">
        <v>0.325352171146293</v>
      </c>
      <c r="V11" s="17">
        <v>0.36525063348775699</v>
      </c>
      <c r="W11" s="17">
        <v>0.28649623579838601</v>
      </c>
      <c r="X11" s="17"/>
      <c r="Y11" s="17">
        <v>0.28560016861258702</v>
      </c>
      <c r="Z11" s="17">
        <v>0.36295647301325401</v>
      </c>
      <c r="AA11" s="17">
        <v>0.168457580197026</v>
      </c>
      <c r="AB11" s="17">
        <v>0.32369248631445002</v>
      </c>
      <c r="AC11" s="17">
        <v>0.297173572074517</v>
      </c>
      <c r="AD11" s="17">
        <v>0.39799310046661501</v>
      </c>
      <c r="AE11" s="17"/>
      <c r="AF11" s="17">
        <v>0.32705920528746701</v>
      </c>
      <c r="AG11" s="17">
        <v>0.34106031938998099</v>
      </c>
      <c r="AH11" s="17"/>
      <c r="AI11" s="17">
        <v>0.33285299264661899</v>
      </c>
      <c r="AJ11" s="17">
        <v>0.26086480489226299</v>
      </c>
      <c r="AK11" s="17">
        <v>0.29081532736694798</v>
      </c>
      <c r="AL11" s="17">
        <v>0.57614361117037205</v>
      </c>
      <c r="AM11" s="17">
        <v>0.32017674550190001</v>
      </c>
      <c r="AN11" s="17">
        <v>0.28282438006609401</v>
      </c>
      <c r="AO11" s="17">
        <v>0.40751237531625001</v>
      </c>
      <c r="AP11" s="17"/>
      <c r="AQ11" s="17">
        <v>0.31655174260104402</v>
      </c>
      <c r="AR11" s="17">
        <v>0.317384858603663</v>
      </c>
      <c r="AS11" s="17"/>
      <c r="AT11" s="17">
        <v>0.38033622562116498</v>
      </c>
      <c r="AU11" s="17">
        <v>0.34236025425403899</v>
      </c>
      <c r="AV11" s="17">
        <v>0.29219423519693499</v>
      </c>
      <c r="AW11" s="17"/>
      <c r="AX11" s="17">
        <v>0.33320318903621499</v>
      </c>
      <c r="AY11" s="17">
        <v>0.33125691004130497</v>
      </c>
      <c r="AZ11" s="17"/>
      <c r="BA11" s="17">
        <v>0.38353829434782899</v>
      </c>
      <c r="BB11" s="17">
        <v>0.32796866566676203</v>
      </c>
      <c r="BC11" s="17">
        <v>0.3364508102123</v>
      </c>
      <c r="BD11" s="17">
        <v>0.251753699732574</v>
      </c>
      <c r="BE11" s="17">
        <v>0.386892672554765</v>
      </c>
      <c r="BF11" s="17"/>
      <c r="BG11" s="17">
        <v>0.340727373525954</v>
      </c>
      <c r="BH11" s="17">
        <v>0.34588498308244398</v>
      </c>
    </row>
    <row r="12" spans="2:60" ht="29" x14ac:dyDescent="0.35">
      <c r="B12" s="18" t="s">
        <v>351</v>
      </c>
      <c r="C12" s="17">
        <v>0.39963539169725698</v>
      </c>
      <c r="D12" s="17">
        <v>0.37471097483934901</v>
      </c>
      <c r="E12" s="17">
        <v>0.42334625497103701</v>
      </c>
      <c r="F12" s="17"/>
      <c r="G12" s="17">
        <v>0.53918403095649403</v>
      </c>
      <c r="H12" s="17">
        <v>0.45501448226492602</v>
      </c>
      <c r="I12" s="17">
        <v>0.49537991431502398</v>
      </c>
      <c r="J12" s="17">
        <v>0.33458592316153701</v>
      </c>
      <c r="K12" s="17">
        <v>0.35195319508815398</v>
      </c>
      <c r="L12" s="17">
        <v>0.28343273602427899</v>
      </c>
      <c r="M12" s="17"/>
      <c r="N12" s="17">
        <v>0.34460095696466803</v>
      </c>
      <c r="O12" s="17">
        <v>0.404059856394484</v>
      </c>
      <c r="P12" s="17">
        <v>0.44314528240453399</v>
      </c>
      <c r="Q12" s="17">
        <v>0.341064423752861</v>
      </c>
      <c r="R12" s="17">
        <v>0.44239594325374698</v>
      </c>
      <c r="S12" s="17"/>
      <c r="T12" s="17">
        <v>0.36131847170638098</v>
      </c>
      <c r="U12" s="17">
        <v>0.45328679099781299</v>
      </c>
      <c r="V12" s="17">
        <v>0.327172683690306</v>
      </c>
      <c r="W12" s="17">
        <v>0.50150957692667397</v>
      </c>
      <c r="X12" s="17"/>
      <c r="Y12" s="17">
        <v>0.40902098316156899</v>
      </c>
      <c r="Z12" s="17">
        <v>0.40386732367531702</v>
      </c>
      <c r="AA12" s="17">
        <v>0.56495044195760302</v>
      </c>
      <c r="AB12" s="17">
        <v>0.32804751750611499</v>
      </c>
      <c r="AC12" s="17">
        <v>0.702826427925483</v>
      </c>
      <c r="AD12" s="17">
        <v>0.34361245856567002</v>
      </c>
      <c r="AE12" s="17"/>
      <c r="AF12" s="17">
        <v>0.36887128174730499</v>
      </c>
      <c r="AG12" s="17">
        <v>0.444875187915656</v>
      </c>
      <c r="AH12" s="17"/>
      <c r="AI12" s="17">
        <v>0.27452815818924597</v>
      </c>
      <c r="AJ12" s="17">
        <v>0.44032873896511698</v>
      </c>
      <c r="AK12" s="17">
        <v>0.439072082658303</v>
      </c>
      <c r="AL12" s="17">
        <v>0.29875639027911799</v>
      </c>
      <c r="AM12" s="17">
        <v>0.39832387738811698</v>
      </c>
      <c r="AN12" s="17">
        <v>0.50086666100385502</v>
      </c>
      <c r="AO12" s="17">
        <v>0.15866247885531401</v>
      </c>
      <c r="AP12" s="17"/>
      <c r="AQ12" s="17">
        <v>0.50028577986230405</v>
      </c>
      <c r="AR12" s="17">
        <v>0.36390145060200002</v>
      </c>
      <c r="AS12" s="17"/>
      <c r="AT12" s="17">
        <v>0.50854097079172</v>
      </c>
      <c r="AU12" s="17">
        <v>0.42227669740405299</v>
      </c>
      <c r="AV12" s="17">
        <v>0.32922989679889603</v>
      </c>
      <c r="AW12" s="17"/>
      <c r="AX12" s="17">
        <v>0.47482947570239298</v>
      </c>
      <c r="AY12" s="17">
        <v>0.37449824855462299</v>
      </c>
      <c r="AZ12" s="17"/>
      <c r="BA12" s="17">
        <v>0.19513310343322199</v>
      </c>
      <c r="BB12" s="17">
        <v>0.45212664981362999</v>
      </c>
      <c r="BC12" s="17">
        <v>0.459998425684918</v>
      </c>
      <c r="BD12" s="17">
        <v>0.55018637974989304</v>
      </c>
      <c r="BE12" s="17">
        <v>0.22019426737125999</v>
      </c>
      <c r="BF12" s="17"/>
      <c r="BG12" s="17">
        <v>0.39312129638965798</v>
      </c>
      <c r="BH12" s="17">
        <v>0.32032980777190501</v>
      </c>
    </row>
    <row r="13" spans="2:60" ht="29" x14ac:dyDescent="0.35">
      <c r="B13" s="18" t="s">
        <v>352</v>
      </c>
      <c r="C13" s="17">
        <v>6.8788328352907796E-2</v>
      </c>
      <c r="D13" s="17">
        <v>9.2134036628960705E-2</v>
      </c>
      <c r="E13" s="17">
        <v>4.5895113939822998E-2</v>
      </c>
      <c r="F13" s="17"/>
      <c r="G13" s="17">
        <v>9.2187445438018198E-2</v>
      </c>
      <c r="H13" s="17">
        <v>0</v>
      </c>
      <c r="I13" s="17">
        <v>7.5725446418344194E-2</v>
      </c>
      <c r="J13" s="17">
        <v>0.108824746248415</v>
      </c>
      <c r="K13" s="17">
        <v>6.9718593054544406E-2</v>
      </c>
      <c r="L13" s="17">
        <v>7.7707487289534694E-2</v>
      </c>
      <c r="M13" s="17"/>
      <c r="N13" s="17">
        <v>2.9825515812786502E-2</v>
      </c>
      <c r="O13" s="17">
        <v>4.8385772713704298E-2</v>
      </c>
      <c r="P13" s="17">
        <v>6.5662120878435495E-2</v>
      </c>
      <c r="Q13" s="17">
        <v>9.7167329023267607E-2</v>
      </c>
      <c r="R13" s="17">
        <v>0.12427898427360801</v>
      </c>
      <c r="S13" s="17"/>
      <c r="T13" s="17">
        <v>5.2726331694915002E-2</v>
      </c>
      <c r="U13" s="17">
        <v>8.0219425508016903E-2</v>
      </c>
      <c r="V13" s="17">
        <v>7.2825246665917401E-2</v>
      </c>
      <c r="W13" s="17">
        <v>5.8400420870534299E-2</v>
      </c>
      <c r="X13" s="17"/>
      <c r="Y13" s="17">
        <v>8.0169233661579006E-2</v>
      </c>
      <c r="Z13" s="17">
        <v>6.1822542647637098E-2</v>
      </c>
      <c r="AA13" s="17">
        <v>0.105396465247692</v>
      </c>
      <c r="AB13" s="17">
        <v>0.10312037287697499</v>
      </c>
      <c r="AC13" s="17">
        <v>0</v>
      </c>
      <c r="AD13" s="17">
        <v>3.19901951677138E-2</v>
      </c>
      <c r="AE13" s="17"/>
      <c r="AF13" s="17">
        <v>8.5745313995321606E-2</v>
      </c>
      <c r="AG13" s="17">
        <v>4.6441112019381399E-2</v>
      </c>
      <c r="AH13" s="17"/>
      <c r="AI13" s="17">
        <v>7.6696061181955197E-2</v>
      </c>
      <c r="AJ13" s="17">
        <v>4.5014206359729698E-2</v>
      </c>
      <c r="AK13" s="17">
        <v>6.8400882827194698E-2</v>
      </c>
      <c r="AL13" s="17">
        <v>3.8285968506965203E-2</v>
      </c>
      <c r="AM13" s="17">
        <v>0.103981808075055</v>
      </c>
      <c r="AN13" s="17">
        <v>2.4930912366765701E-2</v>
      </c>
      <c r="AO13" s="17">
        <v>0.20252223759245699</v>
      </c>
      <c r="AP13" s="17"/>
      <c r="AQ13" s="17">
        <v>4.9607652728556398E-2</v>
      </c>
      <c r="AR13" s="17">
        <v>7.9432972660577097E-2</v>
      </c>
      <c r="AS13" s="17"/>
      <c r="AT13" s="17">
        <v>3.3996709068086398E-2</v>
      </c>
      <c r="AU13" s="17">
        <v>5.5771175682425699E-2</v>
      </c>
      <c r="AV13" s="17">
        <v>0.104979916856362</v>
      </c>
      <c r="AW13" s="17"/>
      <c r="AX13" s="17">
        <v>4.0196240167709202E-2</v>
      </c>
      <c r="AY13" s="17">
        <v>7.8346572501597295E-2</v>
      </c>
      <c r="AZ13" s="17"/>
      <c r="BA13" s="17">
        <v>8.6821711261509601E-2</v>
      </c>
      <c r="BB13" s="17">
        <v>5.2167895479460602E-2</v>
      </c>
      <c r="BC13" s="17">
        <v>6.0078460950892802E-2</v>
      </c>
      <c r="BD13" s="17">
        <v>3.1918296972308101E-2</v>
      </c>
      <c r="BE13" s="17">
        <v>0.13974995191423001</v>
      </c>
      <c r="BF13" s="17"/>
      <c r="BG13" s="17">
        <v>6.0124362388876001E-2</v>
      </c>
      <c r="BH13" s="17">
        <v>0.107028621207041</v>
      </c>
    </row>
    <row r="14" spans="2:60" x14ac:dyDescent="0.35">
      <c r="B14" s="32" t="s">
        <v>280</v>
      </c>
      <c r="C14" s="19">
        <v>4.3211832433621401E-2</v>
      </c>
      <c r="D14" s="19">
        <v>2.34229003208139E-2</v>
      </c>
      <c r="E14" s="19">
        <v>6.3398608606502496E-2</v>
      </c>
      <c r="F14" s="19"/>
      <c r="G14" s="19">
        <v>2.3308496558323701E-2</v>
      </c>
      <c r="H14" s="19">
        <v>0</v>
      </c>
      <c r="I14" s="19">
        <v>3.4351214733322401E-2</v>
      </c>
      <c r="J14" s="19">
        <v>9.17742566304382E-2</v>
      </c>
      <c r="K14" s="19">
        <v>4.8298974282595303E-2</v>
      </c>
      <c r="L14" s="19">
        <v>5.7674582121604603E-2</v>
      </c>
      <c r="M14" s="19"/>
      <c r="N14" s="19">
        <v>2.7213998865209602E-2</v>
      </c>
      <c r="O14" s="19">
        <v>2.65702251477982E-2</v>
      </c>
      <c r="P14" s="19">
        <v>5.0248460427854497E-2</v>
      </c>
      <c r="Q14" s="19">
        <v>1.88661835210059E-2</v>
      </c>
      <c r="R14" s="19">
        <v>2.68547433836973E-2</v>
      </c>
      <c r="S14" s="19"/>
      <c r="T14" s="19">
        <v>2.0304053057051099E-2</v>
      </c>
      <c r="U14" s="19">
        <v>6.9870050690800503E-2</v>
      </c>
      <c r="V14" s="19">
        <v>5.9123689917168099E-2</v>
      </c>
      <c r="W14" s="19">
        <v>0</v>
      </c>
      <c r="X14" s="19"/>
      <c r="Y14" s="19">
        <v>4.59747756080204E-2</v>
      </c>
      <c r="Z14" s="19">
        <v>3.7314749378992797E-2</v>
      </c>
      <c r="AA14" s="19">
        <v>6.9460799403117598E-2</v>
      </c>
      <c r="AB14" s="19">
        <v>4.7570438992446902E-2</v>
      </c>
      <c r="AC14" s="19">
        <v>0</v>
      </c>
      <c r="AD14" s="19">
        <v>5.0491847841987597E-2</v>
      </c>
      <c r="AE14" s="19"/>
      <c r="AF14" s="19">
        <v>5.9498185801816802E-2</v>
      </c>
      <c r="AG14" s="19">
        <v>2.1543743385509E-2</v>
      </c>
      <c r="AH14" s="19"/>
      <c r="AI14" s="19">
        <v>0.16415592363989101</v>
      </c>
      <c r="AJ14" s="19">
        <v>3.1222170281111499E-2</v>
      </c>
      <c r="AK14" s="19">
        <v>3.9905584307925603E-2</v>
      </c>
      <c r="AL14" s="19">
        <v>3.5644645703997002E-2</v>
      </c>
      <c r="AM14" s="19">
        <v>1.8545837907294499E-2</v>
      </c>
      <c r="AN14" s="19">
        <v>5.9174993356075699E-2</v>
      </c>
      <c r="AO14" s="19">
        <v>0.13229801774181099</v>
      </c>
      <c r="AP14" s="19"/>
      <c r="AQ14" s="19">
        <v>1.35893859839598E-2</v>
      </c>
      <c r="AR14" s="19">
        <v>2.8054816593482301E-2</v>
      </c>
      <c r="AS14" s="19"/>
      <c r="AT14" s="19">
        <v>0</v>
      </c>
      <c r="AU14" s="19">
        <v>5.5000579790909797E-2</v>
      </c>
      <c r="AV14" s="19">
        <v>2.9630810203436098E-2</v>
      </c>
      <c r="AW14" s="19"/>
      <c r="AX14" s="19">
        <v>6.1196945983776202E-2</v>
      </c>
      <c r="AY14" s="19">
        <v>3.7199466171989798E-2</v>
      </c>
      <c r="AZ14" s="19"/>
      <c r="BA14" s="19">
        <v>0</v>
      </c>
      <c r="BB14" s="19">
        <v>3.1386604651893003E-2</v>
      </c>
      <c r="BC14" s="19">
        <v>2.95654609539973E-2</v>
      </c>
      <c r="BD14" s="19">
        <v>0</v>
      </c>
      <c r="BE14" s="19">
        <v>4.5755338522539803E-2</v>
      </c>
      <c r="BF14" s="19"/>
      <c r="BG14" s="19">
        <v>2.41802847798675E-2</v>
      </c>
      <c r="BH14" s="19">
        <v>3.1870959541044998E-2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475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368</v>
      </c>
      <c r="D7" s="10">
        <v>180</v>
      </c>
      <c r="E7" s="10">
        <v>188</v>
      </c>
      <c r="F7" s="10"/>
      <c r="G7" s="10">
        <v>36</v>
      </c>
      <c r="H7" s="10">
        <v>67</v>
      </c>
      <c r="I7" s="10">
        <v>60</v>
      </c>
      <c r="J7" s="10">
        <v>54</v>
      </c>
      <c r="K7" s="10">
        <v>63</v>
      </c>
      <c r="L7" s="10">
        <v>88</v>
      </c>
      <c r="M7" s="10"/>
      <c r="N7" s="10">
        <v>74</v>
      </c>
      <c r="O7" s="10">
        <v>80</v>
      </c>
      <c r="P7" s="10">
        <v>115</v>
      </c>
      <c r="Q7" s="10">
        <v>38</v>
      </c>
      <c r="R7" s="10">
        <v>51</v>
      </c>
      <c r="S7" s="10"/>
      <c r="T7" s="10">
        <v>66</v>
      </c>
      <c r="U7" s="10">
        <v>75</v>
      </c>
      <c r="V7" s="10">
        <v>154</v>
      </c>
      <c r="W7" s="10">
        <v>73</v>
      </c>
      <c r="X7" s="10"/>
      <c r="Y7" s="10">
        <v>137</v>
      </c>
      <c r="Z7" s="10">
        <v>143</v>
      </c>
      <c r="AA7" s="10">
        <v>16</v>
      </c>
      <c r="AB7" s="10">
        <v>26</v>
      </c>
      <c r="AC7" s="10">
        <v>5</v>
      </c>
      <c r="AD7" s="10">
        <v>41</v>
      </c>
      <c r="AE7" s="10"/>
      <c r="AF7" s="10">
        <v>219</v>
      </c>
      <c r="AG7" s="10">
        <v>148</v>
      </c>
      <c r="AH7" s="10"/>
      <c r="AI7" s="10">
        <v>19</v>
      </c>
      <c r="AJ7" s="10">
        <v>84</v>
      </c>
      <c r="AK7" s="10">
        <v>73</v>
      </c>
      <c r="AL7" s="10">
        <v>40</v>
      </c>
      <c r="AM7" s="10">
        <v>92</v>
      </c>
      <c r="AN7" s="10">
        <v>48</v>
      </c>
      <c r="AO7" s="10">
        <v>12</v>
      </c>
      <c r="AP7" s="10"/>
      <c r="AQ7" s="10">
        <v>172</v>
      </c>
      <c r="AR7" s="10">
        <v>134</v>
      </c>
      <c r="AS7" s="10"/>
      <c r="AT7" s="10">
        <v>83</v>
      </c>
      <c r="AU7" s="10">
        <v>158</v>
      </c>
      <c r="AV7" s="10">
        <v>106</v>
      </c>
      <c r="AW7" s="10"/>
      <c r="AX7" s="10">
        <v>96</v>
      </c>
      <c r="AY7" s="10">
        <v>272</v>
      </c>
      <c r="AZ7" s="10"/>
      <c r="BA7" s="10">
        <v>40</v>
      </c>
      <c r="BB7" s="10">
        <v>117</v>
      </c>
      <c r="BC7" s="10">
        <v>125</v>
      </c>
      <c r="BD7" s="10">
        <v>22</v>
      </c>
      <c r="BE7" s="10">
        <v>49</v>
      </c>
      <c r="BF7" s="10"/>
      <c r="BG7" s="10">
        <v>157</v>
      </c>
      <c r="BH7" s="10">
        <v>71</v>
      </c>
    </row>
    <row r="8" spans="2:60" ht="30" customHeight="1" x14ac:dyDescent="0.35">
      <c r="B8" s="11" t="s">
        <v>19</v>
      </c>
      <c r="C8" s="11">
        <v>373</v>
      </c>
      <c r="D8" s="11">
        <v>188</v>
      </c>
      <c r="E8" s="11">
        <v>185</v>
      </c>
      <c r="F8" s="11"/>
      <c r="G8" s="11">
        <v>37</v>
      </c>
      <c r="H8" s="11">
        <v>84</v>
      </c>
      <c r="I8" s="11">
        <v>60</v>
      </c>
      <c r="J8" s="11">
        <v>50</v>
      </c>
      <c r="K8" s="11">
        <v>58</v>
      </c>
      <c r="L8" s="11">
        <v>83</v>
      </c>
      <c r="M8" s="11"/>
      <c r="N8" s="11">
        <v>74</v>
      </c>
      <c r="O8" s="11">
        <v>80</v>
      </c>
      <c r="P8" s="11">
        <v>120</v>
      </c>
      <c r="Q8" s="11">
        <v>40</v>
      </c>
      <c r="R8" s="11">
        <v>49</v>
      </c>
      <c r="S8" s="11"/>
      <c r="T8" s="11">
        <v>61</v>
      </c>
      <c r="U8" s="11">
        <v>77</v>
      </c>
      <c r="V8" s="11">
        <v>148</v>
      </c>
      <c r="W8" s="11">
        <v>87</v>
      </c>
      <c r="X8" s="11"/>
      <c r="Y8" s="11">
        <v>144</v>
      </c>
      <c r="Z8" s="11">
        <v>141</v>
      </c>
      <c r="AA8" s="11">
        <v>17</v>
      </c>
      <c r="AB8" s="11">
        <v>26</v>
      </c>
      <c r="AC8" s="11">
        <v>5</v>
      </c>
      <c r="AD8" s="11">
        <v>40</v>
      </c>
      <c r="AE8" s="11"/>
      <c r="AF8" s="11">
        <v>218</v>
      </c>
      <c r="AG8" s="11">
        <v>153</v>
      </c>
      <c r="AH8" s="11"/>
      <c r="AI8" s="11">
        <v>19</v>
      </c>
      <c r="AJ8" s="11">
        <v>92</v>
      </c>
      <c r="AK8" s="11">
        <v>72</v>
      </c>
      <c r="AL8" s="11">
        <v>37</v>
      </c>
      <c r="AM8" s="11">
        <v>97</v>
      </c>
      <c r="AN8" s="11">
        <v>46</v>
      </c>
      <c r="AO8" s="11">
        <v>10</v>
      </c>
      <c r="AP8" s="11"/>
      <c r="AQ8" s="11">
        <v>169</v>
      </c>
      <c r="AR8" s="11">
        <v>145</v>
      </c>
      <c r="AS8" s="11"/>
      <c r="AT8" s="11">
        <v>83</v>
      </c>
      <c r="AU8" s="11">
        <v>160</v>
      </c>
      <c r="AV8" s="11">
        <v>110</v>
      </c>
      <c r="AW8" s="11"/>
      <c r="AX8" s="11">
        <v>95</v>
      </c>
      <c r="AY8" s="11">
        <v>278</v>
      </c>
      <c r="AZ8" s="11"/>
      <c r="BA8" s="11">
        <v>38</v>
      </c>
      <c r="BB8" s="11">
        <v>121</v>
      </c>
      <c r="BC8" s="11">
        <v>128</v>
      </c>
      <c r="BD8" s="11">
        <v>21</v>
      </c>
      <c r="BE8" s="11">
        <v>50</v>
      </c>
      <c r="BF8" s="11"/>
      <c r="BG8" s="11">
        <v>159</v>
      </c>
      <c r="BH8" s="11">
        <v>71</v>
      </c>
    </row>
    <row r="9" spans="2:60" ht="29" x14ac:dyDescent="0.35">
      <c r="B9" s="18" t="s">
        <v>348</v>
      </c>
      <c r="C9" s="17">
        <v>0.129878361064488</v>
      </c>
      <c r="D9" s="17">
        <v>0.14867440405006399</v>
      </c>
      <c r="E9" s="17">
        <v>0.110709537983714</v>
      </c>
      <c r="F9" s="17"/>
      <c r="G9" s="17">
        <v>0.13985185955996501</v>
      </c>
      <c r="H9" s="17">
        <v>0.11193476931554899</v>
      </c>
      <c r="I9" s="17">
        <v>0.11496510107816101</v>
      </c>
      <c r="J9" s="17">
        <v>8.8364164801601294E-2</v>
      </c>
      <c r="K9" s="17">
        <v>0.19493464278615499</v>
      </c>
      <c r="L9" s="17">
        <v>0.133745914742671</v>
      </c>
      <c r="M9" s="17"/>
      <c r="N9" s="17">
        <v>0.15721585092806101</v>
      </c>
      <c r="O9" s="17">
        <v>0.18734023396340499</v>
      </c>
      <c r="P9" s="17">
        <v>0.10063182333654801</v>
      </c>
      <c r="Q9" s="17">
        <v>1.7580644807953599E-2</v>
      </c>
      <c r="R9" s="17">
        <v>0.14859645442897401</v>
      </c>
      <c r="S9" s="17"/>
      <c r="T9" s="17">
        <v>0.15563585475549199</v>
      </c>
      <c r="U9" s="17">
        <v>0.141390838902726</v>
      </c>
      <c r="V9" s="17">
        <v>0.16385713700849799</v>
      </c>
      <c r="W9" s="17">
        <v>4.34065224405236E-2</v>
      </c>
      <c r="X9" s="17"/>
      <c r="Y9" s="17">
        <v>0.122299597892463</v>
      </c>
      <c r="Z9" s="17">
        <v>0.118363540424203</v>
      </c>
      <c r="AA9" s="17">
        <v>0.19217283488036099</v>
      </c>
      <c r="AB9" s="17">
        <v>0.173719208540249</v>
      </c>
      <c r="AC9" s="17">
        <v>0</v>
      </c>
      <c r="AD9" s="17">
        <v>0.15741301211876699</v>
      </c>
      <c r="AE9" s="17"/>
      <c r="AF9" s="17">
        <v>0.115695473862236</v>
      </c>
      <c r="AG9" s="17">
        <v>0.15169227067801</v>
      </c>
      <c r="AH9" s="17"/>
      <c r="AI9" s="17">
        <v>0.1351397060457</v>
      </c>
      <c r="AJ9" s="17">
        <v>0.26552250070274602</v>
      </c>
      <c r="AK9" s="17">
        <v>6.5780699930000699E-2</v>
      </c>
      <c r="AL9" s="17">
        <v>0.13469100520404401</v>
      </c>
      <c r="AM9" s="17">
        <v>9.1732673295284298E-2</v>
      </c>
      <c r="AN9" s="17">
        <v>6.3511048749384305E-2</v>
      </c>
      <c r="AO9" s="17">
        <v>0</v>
      </c>
      <c r="AP9" s="17"/>
      <c r="AQ9" s="17">
        <v>9.1244144130441004E-2</v>
      </c>
      <c r="AR9" s="17">
        <v>0.138885400513834</v>
      </c>
      <c r="AS9" s="17"/>
      <c r="AT9" s="17">
        <v>6.3434786572845903E-2</v>
      </c>
      <c r="AU9" s="17">
        <v>0.15271962899125299</v>
      </c>
      <c r="AV9" s="17">
        <v>0.12599783761948999</v>
      </c>
      <c r="AW9" s="17"/>
      <c r="AX9" s="17">
        <v>9.0416080822633596E-2</v>
      </c>
      <c r="AY9" s="17">
        <v>0.14332020488515701</v>
      </c>
      <c r="AZ9" s="17"/>
      <c r="BA9" s="17">
        <v>0.172148648716729</v>
      </c>
      <c r="BB9" s="17">
        <v>0.13763060552951401</v>
      </c>
      <c r="BC9" s="17">
        <v>7.3373135641942699E-2</v>
      </c>
      <c r="BD9" s="17">
        <v>0.123416099712943</v>
      </c>
      <c r="BE9" s="17">
        <v>0.26561367893075999</v>
      </c>
      <c r="BF9" s="17"/>
      <c r="BG9" s="17">
        <v>0.14591136130188201</v>
      </c>
      <c r="BH9" s="17">
        <v>0.22414011168532899</v>
      </c>
    </row>
    <row r="10" spans="2:60" ht="43.5" x14ac:dyDescent="0.35">
      <c r="B10" s="18" t="s">
        <v>349</v>
      </c>
      <c r="C10" s="17">
        <v>0.17214639666113299</v>
      </c>
      <c r="D10" s="17">
        <v>0.175675228939776</v>
      </c>
      <c r="E10" s="17">
        <v>0.16854757739460299</v>
      </c>
      <c r="F10" s="17"/>
      <c r="G10" s="17">
        <v>0.19449698412713301</v>
      </c>
      <c r="H10" s="17">
        <v>0.18217443737089201</v>
      </c>
      <c r="I10" s="17">
        <v>0.13663423448342599</v>
      </c>
      <c r="J10" s="17">
        <v>0.16658624942855699</v>
      </c>
      <c r="K10" s="17">
        <v>0.15371114034068301</v>
      </c>
      <c r="L10" s="17">
        <v>0.19387233128193401</v>
      </c>
      <c r="M10" s="17"/>
      <c r="N10" s="17">
        <v>0.17940052623337799</v>
      </c>
      <c r="O10" s="17">
        <v>0.19981112679040899</v>
      </c>
      <c r="P10" s="17">
        <v>0.18776144649344401</v>
      </c>
      <c r="Q10" s="17">
        <v>0.19856989207411399</v>
      </c>
      <c r="R10" s="17">
        <v>8.87784585800033E-2</v>
      </c>
      <c r="S10" s="17"/>
      <c r="T10" s="17">
        <v>0.130952868523774</v>
      </c>
      <c r="U10" s="17">
        <v>0.22055659488808599</v>
      </c>
      <c r="V10" s="17">
        <v>0.18305802187724499</v>
      </c>
      <c r="W10" s="17">
        <v>0.13906512812843599</v>
      </c>
      <c r="X10" s="17"/>
      <c r="Y10" s="17">
        <v>0.196961882032332</v>
      </c>
      <c r="Z10" s="17">
        <v>0.13107189291134999</v>
      </c>
      <c r="AA10" s="17">
        <v>5.1935979190729502E-2</v>
      </c>
      <c r="AB10" s="17">
        <v>0.20112791588312801</v>
      </c>
      <c r="AC10" s="17">
        <v>0.21770077531873799</v>
      </c>
      <c r="AD10" s="17">
        <v>0.25467941274522399</v>
      </c>
      <c r="AE10" s="17"/>
      <c r="AF10" s="17">
        <v>0.16027165967864801</v>
      </c>
      <c r="AG10" s="17">
        <v>0.19122029169980301</v>
      </c>
      <c r="AH10" s="17"/>
      <c r="AI10" s="17">
        <v>0.23095875725113801</v>
      </c>
      <c r="AJ10" s="17">
        <v>0.13359156909504499</v>
      </c>
      <c r="AK10" s="17">
        <v>0.20713592053226201</v>
      </c>
      <c r="AL10" s="17">
        <v>0.129271537613347</v>
      </c>
      <c r="AM10" s="17">
        <v>0.192011948233688</v>
      </c>
      <c r="AN10" s="17">
        <v>0.202325531532768</v>
      </c>
      <c r="AO10" s="17">
        <v>0</v>
      </c>
      <c r="AP10" s="17"/>
      <c r="AQ10" s="17">
        <v>0.19240893229018799</v>
      </c>
      <c r="AR10" s="17">
        <v>0.18235437120119899</v>
      </c>
      <c r="AS10" s="17"/>
      <c r="AT10" s="17">
        <v>0.12907068306255301</v>
      </c>
      <c r="AU10" s="17">
        <v>0.18499669825447601</v>
      </c>
      <c r="AV10" s="17">
        <v>0.20618364806457001</v>
      </c>
      <c r="AW10" s="17"/>
      <c r="AX10" s="17">
        <v>0.222749145698101</v>
      </c>
      <c r="AY10" s="17">
        <v>0.15490982935476599</v>
      </c>
      <c r="AZ10" s="17"/>
      <c r="BA10" s="17">
        <v>0.14216325683696901</v>
      </c>
      <c r="BB10" s="17">
        <v>0.18629579803649099</v>
      </c>
      <c r="BC10" s="17">
        <v>0.17405385974975501</v>
      </c>
      <c r="BD10" s="17">
        <v>0.21718107930039199</v>
      </c>
      <c r="BE10" s="17">
        <v>0.18975217932331601</v>
      </c>
      <c r="BF10" s="17"/>
      <c r="BG10" s="17">
        <v>0.17570855839184699</v>
      </c>
      <c r="BH10" s="17">
        <v>0.19775213497604099</v>
      </c>
    </row>
    <row r="11" spans="2:60" ht="29" x14ac:dyDescent="0.35">
      <c r="B11" s="18" t="s">
        <v>350</v>
      </c>
      <c r="C11" s="17">
        <v>0.456327333816473</v>
      </c>
      <c r="D11" s="17">
        <v>0.42081492405431098</v>
      </c>
      <c r="E11" s="17">
        <v>0.49254405775274102</v>
      </c>
      <c r="F11" s="17"/>
      <c r="G11" s="17">
        <v>0.36080246439799402</v>
      </c>
      <c r="H11" s="17">
        <v>0.49775614322786199</v>
      </c>
      <c r="I11" s="17">
        <v>0.418705124382595</v>
      </c>
      <c r="J11" s="17">
        <v>0.47433751460034201</v>
      </c>
      <c r="K11" s="17">
        <v>0.38137435455614999</v>
      </c>
      <c r="L11" s="17">
        <v>0.52646706600342996</v>
      </c>
      <c r="M11" s="17"/>
      <c r="N11" s="17">
        <v>0.43590500383985997</v>
      </c>
      <c r="O11" s="17">
        <v>0.52157241252967501</v>
      </c>
      <c r="P11" s="17">
        <v>0.46250891133050298</v>
      </c>
      <c r="Q11" s="17">
        <v>0.48134658379909501</v>
      </c>
      <c r="R11" s="17">
        <v>0.35364529230999298</v>
      </c>
      <c r="S11" s="17"/>
      <c r="T11" s="17">
        <v>0.41894104387973302</v>
      </c>
      <c r="U11" s="17">
        <v>0.43570735140002598</v>
      </c>
      <c r="V11" s="17">
        <v>0.415395357664891</v>
      </c>
      <c r="W11" s="17">
        <v>0.57097277855558504</v>
      </c>
      <c r="X11" s="17"/>
      <c r="Y11" s="17">
        <v>0.39401276951715403</v>
      </c>
      <c r="Z11" s="17">
        <v>0.51007475201812802</v>
      </c>
      <c r="AA11" s="17">
        <v>0.48340070674081898</v>
      </c>
      <c r="AB11" s="17">
        <v>0.52103282565505804</v>
      </c>
      <c r="AC11" s="17">
        <v>0.78229922468126201</v>
      </c>
      <c r="AD11" s="17">
        <v>0.39878129032073301</v>
      </c>
      <c r="AE11" s="17"/>
      <c r="AF11" s="17">
        <v>0.44925538070800097</v>
      </c>
      <c r="AG11" s="17">
        <v>0.47220674772643301</v>
      </c>
      <c r="AH11" s="17"/>
      <c r="AI11" s="17">
        <v>0.44401188943151898</v>
      </c>
      <c r="AJ11" s="17">
        <v>0.45913182327672702</v>
      </c>
      <c r="AK11" s="17">
        <v>0.49127118087620902</v>
      </c>
      <c r="AL11" s="17">
        <v>0.56178814071648298</v>
      </c>
      <c r="AM11" s="17">
        <v>0.38421137354152501</v>
      </c>
      <c r="AN11" s="17">
        <v>0.447128338755031</v>
      </c>
      <c r="AO11" s="17">
        <v>0.54297021327408901</v>
      </c>
      <c r="AP11" s="17"/>
      <c r="AQ11" s="17">
        <v>0.46220750887712703</v>
      </c>
      <c r="AR11" s="17">
        <v>0.46010909438845399</v>
      </c>
      <c r="AS11" s="17"/>
      <c r="AT11" s="17">
        <v>0.50200955227792898</v>
      </c>
      <c r="AU11" s="17">
        <v>0.428525887978982</v>
      </c>
      <c r="AV11" s="17">
        <v>0.44511035954850903</v>
      </c>
      <c r="AW11" s="17"/>
      <c r="AX11" s="17">
        <v>0.47720878522356402</v>
      </c>
      <c r="AY11" s="17">
        <v>0.44921458698981298</v>
      </c>
      <c r="AZ11" s="17"/>
      <c r="BA11" s="17">
        <v>0.416733600208545</v>
      </c>
      <c r="BB11" s="17">
        <v>0.44697184621535502</v>
      </c>
      <c r="BC11" s="17">
        <v>0.50577489541221099</v>
      </c>
      <c r="BD11" s="17">
        <v>0.30477088950519099</v>
      </c>
      <c r="BE11" s="17">
        <v>0.39707345711073999</v>
      </c>
      <c r="BF11" s="17"/>
      <c r="BG11" s="17">
        <v>0.43971779856239002</v>
      </c>
      <c r="BH11" s="17">
        <v>0.37015234659977397</v>
      </c>
    </row>
    <row r="12" spans="2:60" ht="29" x14ac:dyDescent="0.35">
      <c r="B12" s="18" t="s">
        <v>351</v>
      </c>
      <c r="C12" s="17">
        <v>0.17800011112196701</v>
      </c>
      <c r="D12" s="17">
        <v>0.20171313300030699</v>
      </c>
      <c r="E12" s="17">
        <v>0.15381679118355099</v>
      </c>
      <c r="F12" s="17"/>
      <c r="G12" s="17">
        <v>0.16259662972803701</v>
      </c>
      <c r="H12" s="17">
        <v>0.16212284677560099</v>
      </c>
      <c r="I12" s="17">
        <v>0.28250795354547698</v>
      </c>
      <c r="J12" s="17">
        <v>0.18051775772223499</v>
      </c>
      <c r="K12" s="17">
        <v>0.22174896893059201</v>
      </c>
      <c r="L12" s="17">
        <v>9.3294995704572795E-2</v>
      </c>
      <c r="M12" s="17"/>
      <c r="N12" s="17">
        <v>0.15787945300178599</v>
      </c>
      <c r="O12" s="17">
        <v>7.4828944741076098E-2</v>
      </c>
      <c r="P12" s="17">
        <v>0.177639807116273</v>
      </c>
      <c r="Q12" s="17">
        <v>0.28053224788124198</v>
      </c>
      <c r="R12" s="17">
        <v>0.32942262541491202</v>
      </c>
      <c r="S12" s="17"/>
      <c r="T12" s="17">
        <v>0.24007008945723399</v>
      </c>
      <c r="U12" s="17">
        <v>0.12954800702944499</v>
      </c>
      <c r="V12" s="17">
        <v>0.16945835209201601</v>
      </c>
      <c r="W12" s="17">
        <v>0.19245243916662699</v>
      </c>
      <c r="X12" s="17"/>
      <c r="Y12" s="17">
        <v>0.19585224163635001</v>
      </c>
      <c r="Z12" s="17">
        <v>0.19428001656305999</v>
      </c>
      <c r="AA12" s="17">
        <v>0.15468028478978699</v>
      </c>
      <c r="AB12" s="17">
        <v>0.104120049921564</v>
      </c>
      <c r="AC12" s="17">
        <v>0</v>
      </c>
      <c r="AD12" s="17">
        <v>0.135997742065501</v>
      </c>
      <c r="AE12" s="17"/>
      <c r="AF12" s="17">
        <v>0.20513878475653899</v>
      </c>
      <c r="AG12" s="17">
        <v>0.14170860549945999</v>
      </c>
      <c r="AH12" s="17"/>
      <c r="AI12" s="17">
        <v>0.18988964727164301</v>
      </c>
      <c r="AJ12" s="17">
        <v>9.3925989918659997E-2</v>
      </c>
      <c r="AK12" s="17">
        <v>0.17348577136676399</v>
      </c>
      <c r="AL12" s="17">
        <v>8.9707393185551307E-2</v>
      </c>
      <c r="AM12" s="17">
        <v>0.255987266438581</v>
      </c>
      <c r="AN12" s="17">
        <v>0.258763090700594</v>
      </c>
      <c r="AO12" s="17">
        <v>0.16425611954864799</v>
      </c>
      <c r="AP12" s="17"/>
      <c r="AQ12" s="17">
        <v>0.21787914523615701</v>
      </c>
      <c r="AR12" s="17">
        <v>0.13482882254728901</v>
      </c>
      <c r="AS12" s="17"/>
      <c r="AT12" s="17">
        <v>0.279513969201996</v>
      </c>
      <c r="AU12" s="17">
        <v>0.16121753392129501</v>
      </c>
      <c r="AV12" s="17">
        <v>0.14712090269363701</v>
      </c>
      <c r="AW12" s="17"/>
      <c r="AX12" s="17">
        <v>0.164250050994311</v>
      </c>
      <c r="AY12" s="17">
        <v>0.18268372696038401</v>
      </c>
      <c r="AZ12" s="17"/>
      <c r="BA12" s="17">
        <v>0.22993706719997101</v>
      </c>
      <c r="BB12" s="17">
        <v>0.18954967027995301</v>
      </c>
      <c r="BC12" s="17">
        <v>0.20357988351543599</v>
      </c>
      <c r="BD12" s="17">
        <v>0.27897874280913598</v>
      </c>
      <c r="BE12" s="17">
        <v>3.6047542779365803E-2</v>
      </c>
      <c r="BF12" s="17"/>
      <c r="BG12" s="17">
        <v>0.19923846313424301</v>
      </c>
      <c r="BH12" s="17">
        <v>0.10690123463451801</v>
      </c>
    </row>
    <row r="13" spans="2:60" ht="29" x14ac:dyDescent="0.35">
      <c r="B13" s="18" t="s">
        <v>352</v>
      </c>
      <c r="C13" s="17">
        <v>2.4808262903310702E-2</v>
      </c>
      <c r="D13" s="17">
        <v>1.8129325174481899E-2</v>
      </c>
      <c r="E13" s="17">
        <v>3.1619663355505402E-2</v>
      </c>
      <c r="F13" s="17"/>
      <c r="G13" s="17">
        <v>7.3947309737058306E-2</v>
      </c>
      <c r="H13" s="17">
        <v>1.5772700297868199E-2</v>
      </c>
      <c r="I13" s="17">
        <v>0</v>
      </c>
      <c r="J13" s="17">
        <v>1.37839599135747E-2</v>
      </c>
      <c r="K13" s="17">
        <v>2.5918972488966598E-2</v>
      </c>
      <c r="L13" s="17">
        <v>3.5569359851778198E-2</v>
      </c>
      <c r="M13" s="17"/>
      <c r="N13" s="17">
        <v>2.5626618759500099E-2</v>
      </c>
      <c r="O13" s="17">
        <v>8.5438416283464408E-3</v>
      </c>
      <c r="P13" s="17">
        <v>2.3599099258218501E-2</v>
      </c>
      <c r="Q13" s="17">
        <v>2.1970631437596502E-2</v>
      </c>
      <c r="R13" s="17">
        <v>6.0168208797750401E-2</v>
      </c>
      <c r="S13" s="17"/>
      <c r="T13" s="17">
        <v>2.3015633195465901E-2</v>
      </c>
      <c r="U13" s="17">
        <v>3.62430429035345E-2</v>
      </c>
      <c r="V13" s="17">
        <v>1.9531603795672401E-2</v>
      </c>
      <c r="W13" s="17">
        <v>2.48843046293496E-2</v>
      </c>
      <c r="X13" s="17"/>
      <c r="Y13" s="17">
        <v>3.0633716346116901E-2</v>
      </c>
      <c r="Z13" s="17">
        <v>4.9225255984511303E-3</v>
      </c>
      <c r="AA13" s="17">
        <v>0.11781019439830399</v>
      </c>
      <c r="AB13" s="17">
        <v>0</v>
      </c>
      <c r="AC13" s="17">
        <v>0</v>
      </c>
      <c r="AD13" s="17">
        <v>5.3128542749775298E-2</v>
      </c>
      <c r="AE13" s="17"/>
      <c r="AF13" s="17">
        <v>3.2309114697298399E-2</v>
      </c>
      <c r="AG13" s="17">
        <v>1.4466079868295701E-2</v>
      </c>
      <c r="AH13" s="17"/>
      <c r="AI13" s="17">
        <v>0</v>
      </c>
      <c r="AJ13" s="17">
        <v>0</v>
      </c>
      <c r="AK13" s="17">
        <v>1.9324324278120499E-2</v>
      </c>
      <c r="AL13" s="17">
        <v>3.2135799312353101E-2</v>
      </c>
      <c r="AM13" s="17">
        <v>5.1834307581317997E-2</v>
      </c>
      <c r="AN13" s="17">
        <v>0</v>
      </c>
      <c r="AO13" s="17">
        <v>0.158012291731989</v>
      </c>
      <c r="AP13" s="17"/>
      <c r="AQ13" s="17">
        <v>2.2757459037670801E-2</v>
      </c>
      <c r="AR13" s="17">
        <v>2.7676206895099701E-2</v>
      </c>
      <c r="AS13" s="17"/>
      <c r="AT13" s="17">
        <v>2.59710088846766E-2</v>
      </c>
      <c r="AU13" s="17">
        <v>1.93167144381786E-2</v>
      </c>
      <c r="AV13" s="17">
        <v>3.6373757133683897E-2</v>
      </c>
      <c r="AW13" s="17"/>
      <c r="AX13" s="17">
        <v>1.6108462609455799E-2</v>
      </c>
      <c r="AY13" s="17">
        <v>2.7771633395444102E-2</v>
      </c>
      <c r="AZ13" s="17"/>
      <c r="BA13" s="17">
        <v>1.8372668703030601E-2</v>
      </c>
      <c r="BB13" s="17">
        <v>3.0356310934481601E-2</v>
      </c>
      <c r="BC13" s="17">
        <v>0</v>
      </c>
      <c r="BD13" s="17">
        <v>7.5653188672338806E-2</v>
      </c>
      <c r="BE13" s="17">
        <v>6.6421132868009894E-2</v>
      </c>
      <c r="BF13" s="17"/>
      <c r="BG13" s="17">
        <v>2.7481477791598201E-2</v>
      </c>
      <c r="BH13" s="17">
        <v>6.9113768631013303E-2</v>
      </c>
    </row>
    <row r="14" spans="2:60" x14ac:dyDescent="0.35">
      <c r="B14" s="32" t="s">
        <v>280</v>
      </c>
      <c r="C14" s="19">
        <v>3.8839534432627797E-2</v>
      </c>
      <c r="D14" s="19">
        <v>3.4992984781060797E-2</v>
      </c>
      <c r="E14" s="19">
        <v>4.2762372329885397E-2</v>
      </c>
      <c r="F14" s="19"/>
      <c r="G14" s="19">
        <v>6.8304752449813697E-2</v>
      </c>
      <c r="H14" s="19">
        <v>3.0239103012227899E-2</v>
      </c>
      <c r="I14" s="19">
        <v>4.7187586510340399E-2</v>
      </c>
      <c r="J14" s="19">
        <v>7.6410353533689995E-2</v>
      </c>
      <c r="K14" s="19">
        <v>2.23119208974536E-2</v>
      </c>
      <c r="L14" s="19">
        <v>1.70503324156141E-2</v>
      </c>
      <c r="M14" s="19"/>
      <c r="N14" s="19">
        <v>4.3972547237415699E-2</v>
      </c>
      <c r="O14" s="19">
        <v>7.9034403470883696E-3</v>
      </c>
      <c r="P14" s="19">
        <v>4.7858912465013698E-2</v>
      </c>
      <c r="Q14" s="19">
        <v>0</v>
      </c>
      <c r="R14" s="19">
        <v>1.9388960468367501E-2</v>
      </c>
      <c r="S14" s="19"/>
      <c r="T14" s="19">
        <v>3.13845101883014E-2</v>
      </c>
      <c r="U14" s="19">
        <v>3.6554164876181697E-2</v>
      </c>
      <c r="V14" s="19">
        <v>4.8699527561678398E-2</v>
      </c>
      <c r="W14" s="19">
        <v>2.9218827079478399E-2</v>
      </c>
      <c r="X14" s="19"/>
      <c r="Y14" s="19">
        <v>6.0239792575583297E-2</v>
      </c>
      <c r="Z14" s="19">
        <v>4.1287272484807798E-2</v>
      </c>
      <c r="AA14" s="19">
        <v>0</v>
      </c>
      <c r="AB14" s="19">
        <v>0</v>
      </c>
      <c r="AC14" s="19">
        <v>0</v>
      </c>
      <c r="AD14" s="19">
        <v>0</v>
      </c>
      <c r="AE14" s="19"/>
      <c r="AF14" s="19">
        <v>3.7329586297278498E-2</v>
      </c>
      <c r="AG14" s="19">
        <v>2.8706004527998399E-2</v>
      </c>
      <c r="AH14" s="19"/>
      <c r="AI14" s="19">
        <v>0</v>
      </c>
      <c r="AJ14" s="19">
        <v>4.7828117006823101E-2</v>
      </c>
      <c r="AK14" s="19">
        <v>4.30021030166437E-2</v>
      </c>
      <c r="AL14" s="19">
        <v>5.2406123968221599E-2</v>
      </c>
      <c r="AM14" s="19">
        <v>2.4222430909603999E-2</v>
      </c>
      <c r="AN14" s="19">
        <v>2.8271990262223101E-2</v>
      </c>
      <c r="AO14" s="19">
        <v>0.134761375445274</v>
      </c>
      <c r="AP14" s="19"/>
      <c r="AQ14" s="19">
        <v>1.35028104284153E-2</v>
      </c>
      <c r="AR14" s="19">
        <v>5.6146104454123998E-2</v>
      </c>
      <c r="AS14" s="19"/>
      <c r="AT14" s="19">
        <v>0</v>
      </c>
      <c r="AU14" s="19">
        <v>5.3223536415815703E-2</v>
      </c>
      <c r="AV14" s="19">
        <v>3.9213494940108902E-2</v>
      </c>
      <c r="AW14" s="19"/>
      <c r="AX14" s="19">
        <v>2.9267474651934602E-2</v>
      </c>
      <c r="AY14" s="19">
        <v>4.2100018414436002E-2</v>
      </c>
      <c r="AZ14" s="19"/>
      <c r="BA14" s="19">
        <v>2.06447583347554E-2</v>
      </c>
      <c r="BB14" s="19">
        <v>9.19576900420567E-3</v>
      </c>
      <c r="BC14" s="19">
        <v>4.32182256806556E-2</v>
      </c>
      <c r="BD14" s="19">
        <v>0</v>
      </c>
      <c r="BE14" s="19">
        <v>4.5092008987808498E-2</v>
      </c>
      <c r="BF14" s="19"/>
      <c r="BG14" s="19">
        <v>1.19423408180403E-2</v>
      </c>
      <c r="BH14" s="19">
        <v>3.1940403473323699E-2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476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367</v>
      </c>
      <c r="D7" s="10">
        <v>176</v>
      </c>
      <c r="E7" s="10">
        <v>188</v>
      </c>
      <c r="F7" s="10"/>
      <c r="G7" s="10">
        <v>43</v>
      </c>
      <c r="H7" s="10">
        <v>53</v>
      </c>
      <c r="I7" s="10">
        <v>66</v>
      </c>
      <c r="J7" s="10">
        <v>63</v>
      </c>
      <c r="K7" s="10">
        <v>64</v>
      </c>
      <c r="L7" s="10">
        <v>78</v>
      </c>
      <c r="M7" s="10"/>
      <c r="N7" s="10">
        <v>71</v>
      </c>
      <c r="O7" s="10">
        <v>87</v>
      </c>
      <c r="P7" s="10">
        <v>122</v>
      </c>
      <c r="Q7" s="10">
        <v>38</v>
      </c>
      <c r="R7" s="10">
        <v>40</v>
      </c>
      <c r="S7" s="10"/>
      <c r="T7" s="10">
        <v>63</v>
      </c>
      <c r="U7" s="10">
        <v>80</v>
      </c>
      <c r="V7" s="10">
        <v>153</v>
      </c>
      <c r="W7" s="10">
        <v>71</v>
      </c>
      <c r="X7" s="10"/>
      <c r="Y7" s="10">
        <v>114</v>
      </c>
      <c r="Z7" s="10">
        <v>151</v>
      </c>
      <c r="AA7" s="10">
        <v>14</v>
      </c>
      <c r="AB7" s="10">
        <v>27</v>
      </c>
      <c r="AC7" s="10">
        <v>4</v>
      </c>
      <c r="AD7" s="10">
        <v>57</v>
      </c>
      <c r="AE7" s="10"/>
      <c r="AF7" s="10">
        <v>213</v>
      </c>
      <c r="AG7" s="10">
        <v>153</v>
      </c>
      <c r="AH7" s="10"/>
      <c r="AI7" s="10">
        <v>23</v>
      </c>
      <c r="AJ7" s="10">
        <v>82</v>
      </c>
      <c r="AK7" s="10">
        <v>70</v>
      </c>
      <c r="AL7" s="10">
        <v>46</v>
      </c>
      <c r="AM7" s="10">
        <v>101</v>
      </c>
      <c r="AN7" s="10">
        <v>36</v>
      </c>
      <c r="AO7" s="10">
        <v>9</v>
      </c>
      <c r="AP7" s="10"/>
      <c r="AQ7" s="10">
        <v>170</v>
      </c>
      <c r="AR7" s="10">
        <v>135</v>
      </c>
      <c r="AS7" s="10"/>
      <c r="AT7" s="10">
        <v>88</v>
      </c>
      <c r="AU7" s="10">
        <v>145</v>
      </c>
      <c r="AV7" s="10">
        <v>116</v>
      </c>
      <c r="AW7" s="10"/>
      <c r="AX7" s="10">
        <v>104</v>
      </c>
      <c r="AY7" s="10">
        <v>263</v>
      </c>
      <c r="AZ7" s="10"/>
      <c r="BA7" s="10">
        <v>31</v>
      </c>
      <c r="BB7" s="10">
        <v>116</v>
      </c>
      <c r="BC7" s="10">
        <v>123</v>
      </c>
      <c r="BD7" s="10">
        <v>17</v>
      </c>
      <c r="BE7" s="10">
        <v>42</v>
      </c>
      <c r="BF7" s="10"/>
      <c r="BG7" s="10">
        <v>147</v>
      </c>
      <c r="BH7" s="10">
        <v>59</v>
      </c>
    </row>
    <row r="8" spans="2:60" ht="30" customHeight="1" x14ac:dyDescent="0.35">
      <c r="B8" s="11" t="s">
        <v>19</v>
      </c>
      <c r="C8" s="11">
        <v>376</v>
      </c>
      <c r="D8" s="11">
        <v>182</v>
      </c>
      <c r="E8" s="11">
        <v>191</v>
      </c>
      <c r="F8" s="11"/>
      <c r="G8" s="11">
        <v>48</v>
      </c>
      <c r="H8" s="11">
        <v>63</v>
      </c>
      <c r="I8" s="11">
        <v>71</v>
      </c>
      <c r="J8" s="11">
        <v>62</v>
      </c>
      <c r="K8" s="11">
        <v>61</v>
      </c>
      <c r="L8" s="11">
        <v>70</v>
      </c>
      <c r="M8" s="11"/>
      <c r="N8" s="11">
        <v>71</v>
      </c>
      <c r="O8" s="11">
        <v>92</v>
      </c>
      <c r="P8" s="11">
        <v>130</v>
      </c>
      <c r="Q8" s="11">
        <v>37</v>
      </c>
      <c r="R8" s="11">
        <v>37</v>
      </c>
      <c r="S8" s="11"/>
      <c r="T8" s="11">
        <v>58</v>
      </c>
      <c r="U8" s="11">
        <v>81</v>
      </c>
      <c r="V8" s="11">
        <v>156</v>
      </c>
      <c r="W8" s="11">
        <v>81</v>
      </c>
      <c r="X8" s="11"/>
      <c r="Y8" s="11">
        <v>118</v>
      </c>
      <c r="Z8" s="11">
        <v>153</v>
      </c>
      <c r="AA8" s="11">
        <v>15</v>
      </c>
      <c r="AB8" s="11">
        <v>28</v>
      </c>
      <c r="AC8" s="11">
        <v>4</v>
      </c>
      <c r="AD8" s="11">
        <v>58</v>
      </c>
      <c r="AE8" s="11"/>
      <c r="AF8" s="11">
        <v>210</v>
      </c>
      <c r="AG8" s="11">
        <v>164</v>
      </c>
      <c r="AH8" s="11"/>
      <c r="AI8" s="11">
        <v>25</v>
      </c>
      <c r="AJ8" s="11">
        <v>84</v>
      </c>
      <c r="AK8" s="11">
        <v>70</v>
      </c>
      <c r="AL8" s="11">
        <v>45</v>
      </c>
      <c r="AM8" s="11">
        <v>109</v>
      </c>
      <c r="AN8" s="11">
        <v>35</v>
      </c>
      <c r="AO8" s="11">
        <v>8</v>
      </c>
      <c r="AP8" s="11"/>
      <c r="AQ8" s="11">
        <v>168</v>
      </c>
      <c r="AR8" s="11">
        <v>142</v>
      </c>
      <c r="AS8" s="11"/>
      <c r="AT8" s="11">
        <v>86</v>
      </c>
      <c r="AU8" s="11">
        <v>149</v>
      </c>
      <c r="AV8" s="11">
        <v>119</v>
      </c>
      <c r="AW8" s="11"/>
      <c r="AX8" s="11">
        <v>101</v>
      </c>
      <c r="AY8" s="11">
        <v>275</v>
      </c>
      <c r="AZ8" s="11"/>
      <c r="BA8" s="11">
        <v>31</v>
      </c>
      <c r="BB8" s="11">
        <v>120</v>
      </c>
      <c r="BC8" s="11">
        <v>123</v>
      </c>
      <c r="BD8" s="11">
        <v>17</v>
      </c>
      <c r="BE8" s="11">
        <v>44</v>
      </c>
      <c r="BF8" s="11"/>
      <c r="BG8" s="11">
        <v>151</v>
      </c>
      <c r="BH8" s="11">
        <v>62</v>
      </c>
    </row>
    <row r="9" spans="2:60" ht="29" x14ac:dyDescent="0.35">
      <c r="B9" s="18" t="s">
        <v>348</v>
      </c>
      <c r="C9" s="17">
        <v>0.16937525143465701</v>
      </c>
      <c r="D9" s="17">
        <v>0.15636199133763301</v>
      </c>
      <c r="E9" s="17">
        <v>0.18342160727016901</v>
      </c>
      <c r="F9" s="17"/>
      <c r="G9" s="17">
        <v>0.15540218057080099</v>
      </c>
      <c r="H9" s="17">
        <v>0.156355962000085</v>
      </c>
      <c r="I9" s="17">
        <v>0.119062375725231</v>
      </c>
      <c r="J9" s="17">
        <v>0.10562994210066599</v>
      </c>
      <c r="K9" s="17">
        <v>0.23617269494732401</v>
      </c>
      <c r="L9" s="17">
        <v>0.239683807565125</v>
      </c>
      <c r="M9" s="17"/>
      <c r="N9" s="17">
        <v>0.19349999002957899</v>
      </c>
      <c r="O9" s="17">
        <v>0.21675909083216699</v>
      </c>
      <c r="P9" s="17">
        <v>0.152166349475676</v>
      </c>
      <c r="Q9" s="17">
        <v>0.13969356899068899</v>
      </c>
      <c r="R9" s="17">
        <v>0.109512456001811</v>
      </c>
      <c r="S9" s="17"/>
      <c r="T9" s="17">
        <v>0.23916925234362399</v>
      </c>
      <c r="U9" s="17">
        <v>0.18197541118275601</v>
      </c>
      <c r="V9" s="17">
        <v>0.178808274560154</v>
      </c>
      <c r="W9" s="17">
        <v>8.8386425463069199E-2</v>
      </c>
      <c r="X9" s="17"/>
      <c r="Y9" s="17">
        <v>0.145181953219683</v>
      </c>
      <c r="Z9" s="17">
        <v>0.16797664360665601</v>
      </c>
      <c r="AA9" s="17">
        <v>5.5805149578063297E-2</v>
      </c>
      <c r="AB9" s="17">
        <v>0.13194259157420801</v>
      </c>
      <c r="AC9" s="17">
        <v>0.257253012183908</v>
      </c>
      <c r="AD9" s="17">
        <v>0.26186409208877898</v>
      </c>
      <c r="AE9" s="17"/>
      <c r="AF9" s="17">
        <v>0.16639856293108199</v>
      </c>
      <c r="AG9" s="17">
        <v>0.17521965429411801</v>
      </c>
      <c r="AH9" s="17"/>
      <c r="AI9" s="17">
        <v>0.17507502154440899</v>
      </c>
      <c r="AJ9" s="17">
        <v>0.25432143983667799</v>
      </c>
      <c r="AK9" s="17">
        <v>0.12674737310248199</v>
      </c>
      <c r="AL9" s="17">
        <v>0.212626567222757</v>
      </c>
      <c r="AM9" s="17">
        <v>0.13619319182182399</v>
      </c>
      <c r="AN9" s="17">
        <v>0.13454163206101499</v>
      </c>
      <c r="AO9" s="17">
        <v>0</v>
      </c>
      <c r="AP9" s="17"/>
      <c r="AQ9" s="17">
        <v>0.17148268266644101</v>
      </c>
      <c r="AR9" s="17">
        <v>0.19332291835759299</v>
      </c>
      <c r="AS9" s="17"/>
      <c r="AT9" s="17">
        <v>0.138339711450293</v>
      </c>
      <c r="AU9" s="17">
        <v>0.191361034881112</v>
      </c>
      <c r="AV9" s="17">
        <v>0.14553364598103299</v>
      </c>
      <c r="AW9" s="17"/>
      <c r="AX9" s="17">
        <v>0.18869945401166399</v>
      </c>
      <c r="AY9" s="17">
        <v>0.16231686558192199</v>
      </c>
      <c r="AZ9" s="17"/>
      <c r="BA9" s="17">
        <v>0.359103541798171</v>
      </c>
      <c r="BB9" s="17">
        <v>0.17040085390027401</v>
      </c>
      <c r="BC9" s="17">
        <v>0.12793886989821199</v>
      </c>
      <c r="BD9" s="17">
        <v>9.7621366661569398E-2</v>
      </c>
      <c r="BE9" s="17">
        <v>0.18061364873521901</v>
      </c>
      <c r="BF9" s="17"/>
      <c r="BG9" s="17">
        <v>0.20884457976438101</v>
      </c>
      <c r="BH9" s="17">
        <v>0.15743882804404899</v>
      </c>
    </row>
    <row r="10" spans="2:60" ht="43.5" x14ac:dyDescent="0.35">
      <c r="B10" s="18" t="s">
        <v>349</v>
      </c>
      <c r="C10" s="17">
        <v>0.27196215609716101</v>
      </c>
      <c r="D10" s="17">
        <v>0.26298395591893398</v>
      </c>
      <c r="E10" s="17">
        <v>0.280065115608921</v>
      </c>
      <c r="F10" s="17"/>
      <c r="G10" s="17">
        <v>0.21813688789692301</v>
      </c>
      <c r="H10" s="17">
        <v>0.207842839423207</v>
      </c>
      <c r="I10" s="17">
        <v>0.21210906922008599</v>
      </c>
      <c r="J10" s="17">
        <v>0.35419342220714201</v>
      </c>
      <c r="K10" s="17">
        <v>0.22472842242317601</v>
      </c>
      <c r="L10" s="17">
        <v>0.39654492613810999</v>
      </c>
      <c r="M10" s="17"/>
      <c r="N10" s="17">
        <v>0.223904351326673</v>
      </c>
      <c r="O10" s="17">
        <v>0.29920846431609299</v>
      </c>
      <c r="P10" s="17">
        <v>0.26795108713988602</v>
      </c>
      <c r="Q10" s="17">
        <v>0.37035373225740698</v>
      </c>
      <c r="R10" s="17">
        <v>0.20216796815044599</v>
      </c>
      <c r="S10" s="17"/>
      <c r="T10" s="17">
        <v>0.328855225881797</v>
      </c>
      <c r="U10" s="17">
        <v>0.19067277830892601</v>
      </c>
      <c r="V10" s="17">
        <v>0.28134216786357902</v>
      </c>
      <c r="W10" s="17">
        <v>0.29472637856110701</v>
      </c>
      <c r="X10" s="17"/>
      <c r="Y10" s="17">
        <v>0.17269383801357999</v>
      </c>
      <c r="Z10" s="17">
        <v>0.31244386267670898</v>
      </c>
      <c r="AA10" s="17">
        <v>0.39398491192667601</v>
      </c>
      <c r="AB10" s="17">
        <v>0.18886157143711901</v>
      </c>
      <c r="AC10" s="17">
        <v>0.51389972300972098</v>
      </c>
      <c r="AD10" s="17">
        <v>0.35885466412954198</v>
      </c>
      <c r="AE10" s="17"/>
      <c r="AF10" s="17">
        <v>0.27997413374823199</v>
      </c>
      <c r="AG10" s="17">
        <v>0.26493468737070602</v>
      </c>
      <c r="AH10" s="17"/>
      <c r="AI10" s="17">
        <v>0.155787175789114</v>
      </c>
      <c r="AJ10" s="17">
        <v>0.233741605469138</v>
      </c>
      <c r="AK10" s="17">
        <v>0.38370444780641499</v>
      </c>
      <c r="AL10" s="17">
        <v>0.31868353002435801</v>
      </c>
      <c r="AM10" s="17">
        <v>0.27165072085610298</v>
      </c>
      <c r="AN10" s="17">
        <v>0.14102830854238299</v>
      </c>
      <c r="AO10" s="17">
        <v>0.35608041816502001</v>
      </c>
      <c r="AP10" s="17"/>
      <c r="AQ10" s="17">
        <v>0.259791493394324</v>
      </c>
      <c r="AR10" s="17">
        <v>0.31500692410835701</v>
      </c>
      <c r="AS10" s="17"/>
      <c r="AT10" s="17">
        <v>0.29023550041447999</v>
      </c>
      <c r="AU10" s="17">
        <v>0.29254352191525701</v>
      </c>
      <c r="AV10" s="17">
        <v>0.26977470865563502</v>
      </c>
      <c r="AW10" s="17"/>
      <c r="AX10" s="17">
        <v>0.26460091621455301</v>
      </c>
      <c r="AY10" s="17">
        <v>0.27465093309786398</v>
      </c>
      <c r="AZ10" s="17"/>
      <c r="BA10" s="17">
        <v>0.12895975611423299</v>
      </c>
      <c r="BB10" s="17">
        <v>0.30574678152392298</v>
      </c>
      <c r="BC10" s="17">
        <v>0.292052509257127</v>
      </c>
      <c r="BD10" s="17">
        <v>0.42307586954418402</v>
      </c>
      <c r="BE10" s="17">
        <v>0.27222775003972099</v>
      </c>
      <c r="BF10" s="17"/>
      <c r="BG10" s="17">
        <v>0.26973059109817599</v>
      </c>
      <c r="BH10" s="17">
        <v>0.31435068043478698</v>
      </c>
    </row>
    <row r="11" spans="2:60" ht="29" x14ac:dyDescent="0.35">
      <c r="B11" s="18" t="s">
        <v>350</v>
      </c>
      <c r="C11" s="17">
        <v>0.36186162827941798</v>
      </c>
      <c r="D11" s="17">
        <v>0.36937335097339802</v>
      </c>
      <c r="E11" s="17">
        <v>0.35415395091319901</v>
      </c>
      <c r="F11" s="17"/>
      <c r="G11" s="17">
        <v>0.23648274664111299</v>
      </c>
      <c r="H11" s="17">
        <v>0.36445151455464497</v>
      </c>
      <c r="I11" s="17">
        <v>0.44444488376741798</v>
      </c>
      <c r="J11" s="17">
        <v>0.39457856790610202</v>
      </c>
      <c r="K11" s="17">
        <v>0.43761204727507602</v>
      </c>
      <c r="L11" s="17">
        <v>0.266700551470475</v>
      </c>
      <c r="M11" s="17"/>
      <c r="N11" s="17">
        <v>0.33607079892375702</v>
      </c>
      <c r="O11" s="17">
        <v>0.31997871072421302</v>
      </c>
      <c r="P11" s="17">
        <v>0.38202351759032599</v>
      </c>
      <c r="Q11" s="17">
        <v>0.356510348435922</v>
      </c>
      <c r="R11" s="17">
        <v>0.41993597267416299</v>
      </c>
      <c r="S11" s="17"/>
      <c r="T11" s="17">
        <v>0.27480228071417501</v>
      </c>
      <c r="U11" s="17">
        <v>0.39301301293355301</v>
      </c>
      <c r="V11" s="17">
        <v>0.342755465872496</v>
      </c>
      <c r="W11" s="17">
        <v>0.43000294499117803</v>
      </c>
      <c r="X11" s="17"/>
      <c r="Y11" s="17">
        <v>0.44820300058533202</v>
      </c>
      <c r="Z11" s="17">
        <v>0.31233796025407901</v>
      </c>
      <c r="AA11" s="17">
        <v>0.39140531377566001</v>
      </c>
      <c r="AB11" s="17">
        <v>0.49748081923621301</v>
      </c>
      <c r="AC11" s="17">
        <v>0.22884726480637099</v>
      </c>
      <c r="AD11" s="17">
        <v>0.25482009343057399</v>
      </c>
      <c r="AE11" s="17"/>
      <c r="AF11" s="17">
        <v>0.37243906837108598</v>
      </c>
      <c r="AG11" s="17">
        <v>0.35261761544845599</v>
      </c>
      <c r="AH11" s="17"/>
      <c r="AI11" s="17">
        <v>0.38961277694077501</v>
      </c>
      <c r="AJ11" s="17">
        <v>0.248952151897565</v>
      </c>
      <c r="AK11" s="17">
        <v>0.30924437721627801</v>
      </c>
      <c r="AL11" s="17">
        <v>0.23630278147367101</v>
      </c>
      <c r="AM11" s="17">
        <v>0.43433636888279697</v>
      </c>
      <c r="AN11" s="17">
        <v>0.63818044626263704</v>
      </c>
      <c r="AO11" s="17">
        <v>0.44559067289844101</v>
      </c>
      <c r="AP11" s="17"/>
      <c r="AQ11" s="17">
        <v>0.41279335950118101</v>
      </c>
      <c r="AR11" s="17">
        <v>0.32635638334015399</v>
      </c>
      <c r="AS11" s="17"/>
      <c r="AT11" s="17">
        <v>0.42165078720557098</v>
      </c>
      <c r="AU11" s="17">
        <v>0.34447136960721703</v>
      </c>
      <c r="AV11" s="17">
        <v>0.37403249981140402</v>
      </c>
      <c r="AW11" s="17"/>
      <c r="AX11" s="17">
        <v>0.34259185231635803</v>
      </c>
      <c r="AY11" s="17">
        <v>0.36890013418935202</v>
      </c>
      <c r="AZ11" s="17"/>
      <c r="BA11" s="17">
        <v>0.36851687524156301</v>
      </c>
      <c r="BB11" s="17">
        <v>0.331832643635883</v>
      </c>
      <c r="BC11" s="17">
        <v>0.42124758999409401</v>
      </c>
      <c r="BD11" s="17">
        <v>0.22716374008576801</v>
      </c>
      <c r="BE11" s="17">
        <v>0.39126075730836202</v>
      </c>
      <c r="BF11" s="17"/>
      <c r="BG11" s="17">
        <v>0.33930619135846402</v>
      </c>
      <c r="BH11" s="17">
        <v>0.345438195799395</v>
      </c>
    </row>
    <row r="12" spans="2:60" ht="29" x14ac:dyDescent="0.35">
      <c r="B12" s="18" t="s">
        <v>351</v>
      </c>
      <c r="C12" s="17">
        <v>0.10888593591186201</v>
      </c>
      <c r="D12" s="17">
        <v>0.13483721929779099</v>
      </c>
      <c r="E12" s="17">
        <v>8.2659416764235605E-2</v>
      </c>
      <c r="F12" s="17"/>
      <c r="G12" s="17">
        <v>0.154829113058088</v>
      </c>
      <c r="H12" s="17">
        <v>0.18551515178684699</v>
      </c>
      <c r="I12" s="17">
        <v>7.7802367451209206E-2</v>
      </c>
      <c r="J12" s="17">
        <v>0.10934031718654701</v>
      </c>
      <c r="K12" s="17">
        <v>8.9767183568700906E-2</v>
      </c>
      <c r="L12" s="17">
        <v>5.6413639567373802E-2</v>
      </c>
      <c r="M12" s="17"/>
      <c r="N12" s="17">
        <v>7.9039313010471707E-2</v>
      </c>
      <c r="O12" s="17">
        <v>8.7013815701903599E-2</v>
      </c>
      <c r="P12" s="17">
        <v>0.124791425831608</v>
      </c>
      <c r="Q12" s="17">
        <v>0.109754451254696</v>
      </c>
      <c r="R12" s="17">
        <v>0.19042822912541901</v>
      </c>
      <c r="S12" s="17"/>
      <c r="T12" s="17">
        <v>0.116611401281669</v>
      </c>
      <c r="U12" s="17">
        <v>0.13459756391817701</v>
      </c>
      <c r="V12" s="17">
        <v>8.2858949305207499E-2</v>
      </c>
      <c r="W12" s="17">
        <v>0.12800742638136001</v>
      </c>
      <c r="X12" s="17"/>
      <c r="Y12" s="17">
        <v>9.5994707870689505E-2</v>
      </c>
      <c r="Z12" s="17">
        <v>0.131165791595385</v>
      </c>
      <c r="AA12" s="17">
        <v>0.158804624719601</v>
      </c>
      <c r="AB12" s="17">
        <v>0.13917502153889599</v>
      </c>
      <c r="AC12" s="17">
        <v>0</v>
      </c>
      <c r="AD12" s="17">
        <v>5.7373662468853302E-2</v>
      </c>
      <c r="AE12" s="17"/>
      <c r="AF12" s="17">
        <v>0.11385071339512701</v>
      </c>
      <c r="AG12" s="17">
        <v>0.10381808065461801</v>
      </c>
      <c r="AH12" s="17"/>
      <c r="AI12" s="17">
        <v>5.5120924344844599E-2</v>
      </c>
      <c r="AJ12" s="17">
        <v>0.142954480752567</v>
      </c>
      <c r="AK12" s="17">
        <v>8.9149043489365004E-2</v>
      </c>
      <c r="AL12" s="17">
        <v>0.143878297288415</v>
      </c>
      <c r="AM12" s="17">
        <v>0.100988423122647</v>
      </c>
      <c r="AN12" s="17">
        <v>8.6249613133965106E-2</v>
      </c>
      <c r="AO12" s="17">
        <v>9.7896985911152798E-2</v>
      </c>
      <c r="AP12" s="17"/>
      <c r="AQ12" s="17">
        <v>0.11132535468283</v>
      </c>
      <c r="AR12" s="17">
        <v>0.10187065011839599</v>
      </c>
      <c r="AS12" s="17"/>
      <c r="AT12" s="17">
        <v>0.141599204666051</v>
      </c>
      <c r="AU12" s="17">
        <v>8.8288919154993997E-2</v>
      </c>
      <c r="AV12" s="17">
        <v>0.127447952194917</v>
      </c>
      <c r="AW12" s="17"/>
      <c r="AX12" s="17">
        <v>0.13455561430895799</v>
      </c>
      <c r="AY12" s="17">
        <v>9.9509792491697696E-2</v>
      </c>
      <c r="AZ12" s="17"/>
      <c r="BA12" s="17">
        <v>0.117807906907794</v>
      </c>
      <c r="BB12" s="17">
        <v>9.9422457909892195E-2</v>
      </c>
      <c r="BC12" s="17">
        <v>0.116043451396607</v>
      </c>
      <c r="BD12" s="17">
        <v>0.15837811767701401</v>
      </c>
      <c r="BE12" s="17">
        <v>9.2850325271923606E-2</v>
      </c>
      <c r="BF12" s="17"/>
      <c r="BG12" s="17">
        <v>0.103168059888526</v>
      </c>
      <c r="BH12" s="17">
        <v>0.11114835011631199</v>
      </c>
    </row>
    <row r="13" spans="2:60" ht="29" x14ac:dyDescent="0.35">
      <c r="B13" s="18" t="s">
        <v>352</v>
      </c>
      <c r="C13" s="17">
        <v>2.5369318255735698E-2</v>
      </c>
      <c r="D13" s="17">
        <v>2.5928050748147798E-2</v>
      </c>
      <c r="E13" s="17">
        <v>2.5083833674150902E-2</v>
      </c>
      <c r="F13" s="17"/>
      <c r="G13" s="17">
        <v>1.79755450230893E-2</v>
      </c>
      <c r="H13" s="17">
        <v>4.1428853029066702E-2</v>
      </c>
      <c r="I13" s="17">
        <v>4.1547486749095301E-2</v>
      </c>
      <c r="J13" s="17">
        <v>3.6257750599542699E-2</v>
      </c>
      <c r="K13" s="17">
        <v>0</v>
      </c>
      <c r="L13" s="17">
        <v>1.21860151837354E-2</v>
      </c>
      <c r="M13" s="17"/>
      <c r="N13" s="17">
        <v>3.1858700098525101E-2</v>
      </c>
      <c r="O13" s="17">
        <v>8.1211213999766007E-3</v>
      </c>
      <c r="P13" s="17">
        <v>2.9246585997192601E-2</v>
      </c>
      <c r="Q13" s="17">
        <v>2.3687899061285701E-2</v>
      </c>
      <c r="R13" s="17">
        <v>4.9905048980244497E-2</v>
      </c>
      <c r="S13" s="17"/>
      <c r="T13" s="17">
        <v>2.68952876507597E-2</v>
      </c>
      <c r="U13" s="17">
        <v>1.2177108969774199E-2</v>
      </c>
      <c r="V13" s="17">
        <v>3.02207225377224E-2</v>
      </c>
      <c r="W13" s="17">
        <v>2.8125491196101301E-2</v>
      </c>
      <c r="X13" s="17"/>
      <c r="Y13" s="17">
        <v>4.46580443527127E-2</v>
      </c>
      <c r="Z13" s="17">
        <v>2.78084970333289E-2</v>
      </c>
      <c r="AA13" s="17">
        <v>0</v>
      </c>
      <c r="AB13" s="17">
        <v>0</v>
      </c>
      <c r="AC13" s="17">
        <v>0</v>
      </c>
      <c r="AD13" s="17">
        <v>0</v>
      </c>
      <c r="AE13" s="17"/>
      <c r="AF13" s="17">
        <v>2.8667229194714101E-2</v>
      </c>
      <c r="AG13" s="17">
        <v>2.1441423908698201E-2</v>
      </c>
      <c r="AH13" s="17"/>
      <c r="AI13" s="17">
        <v>0</v>
      </c>
      <c r="AJ13" s="17">
        <v>3.5771075615374702E-2</v>
      </c>
      <c r="AK13" s="17">
        <v>0</v>
      </c>
      <c r="AL13" s="17">
        <v>2.7787925730598802E-2</v>
      </c>
      <c r="AM13" s="17">
        <v>4.0679283610384198E-2</v>
      </c>
      <c r="AN13" s="17">
        <v>0</v>
      </c>
      <c r="AO13" s="17">
        <v>0.10043192302538601</v>
      </c>
      <c r="AP13" s="17"/>
      <c r="AQ13" s="17">
        <v>1.3744006906786701E-2</v>
      </c>
      <c r="AR13" s="17">
        <v>1.2971898154145799E-2</v>
      </c>
      <c r="AS13" s="17"/>
      <c r="AT13" s="17">
        <v>8.1747962636045599E-3</v>
      </c>
      <c r="AU13" s="17">
        <v>5.83017803498491E-3</v>
      </c>
      <c r="AV13" s="17">
        <v>5.9010194000384701E-2</v>
      </c>
      <c r="AW13" s="17"/>
      <c r="AX13" s="17">
        <v>1.8305536306680598E-2</v>
      </c>
      <c r="AY13" s="17">
        <v>2.7949445346482599E-2</v>
      </c>
      <c r="AZ13" s="17"/>
      <c r="BA13" s="17">
        <v>0</v>
      </c>
      <c r="BB13" s="17">
        <v>4.0077092982318499E-2</v>
      </c>
      <c r="BC13" s="17">
        <v>1.02166039611482E-2</v>
      </c>
      <c r="BD13" s="17">
        <v>9.3760906031464003E-2</v>
      </c>
      <c r="BE13" s="17">
        <v>4.14355286074592E-2</v>
      </c>
      <c r="BF13" s="17"/>
      <c r="BG13" s="17">
        <v>3.1912329707318297E-2</v>
      </c>
      <c r="BH13" s="17">
        <v>5.6046902208717102E-2</v>
      </c>
    </row>
    <row r="14" spans="2:60" x14ac:dyDescent="0.35">
      <c r="B14" s="32" t="s">
        <v>280</v>
      </c>
      <c r="C14" s="19">
        <v>6.25457100211671E-2</v>
      </c>
      <c r="D14" s="19">
        <v>5.0515431724095498E-2</v>
      </c>
      <c r="E14" s="19">
        <v>7.46160757693239E-2</v>
      </c>
      <c r="F14" s="19"/>
      <c r="G14" s="19">
        <v>0.217173526809985</v>
      </c>
      <c r="H14" s="19">
        <v>4.4405679206149497E-2</v>
      </c>
      <c r="I14" s="19">
        <v>0.10503381708696</v>
      </c>
      <c r="J14" s="19">
        <v>0</v>
      </c>
      <c r="K14" s="19">
        <v>1.17196517857231E-2</v>
      </c>
      <c r="L14" s="19">
        <v>2.8471060075180899E-2</v>
      </c>
      <c r="M14" s="19"/>
      <c r="N14" s="19">
        <v>0.135626846610994</v>
      </c>
      <c r="O14" s="19">
        <v>6.89187970256466E-2</v>
      </c>
      <c r="P14" s="19">
        <v>4.3821033965311298E-2</v>
      </c>
      <c r="Q14" s="19">
        <v>0</v>
      </c>
      <c r="R14" s="19">
        <v>2.8050325067916299E-2</v>
      </c>
      <c r="S14" s="19"/>
      <c r="T14" s="19">
        <v>1.36665521279747E-2</v>
      </c>
      <c r="U14" s="19">
        <v>8.7564124686814598E-2</v>
      </c>
      <c r="V14" s="19">
        <v>8.4014419860840697E-2</v>
      </c>
      <c r="W14" s="19">
        <v>3.0751333407183602E-2</v>
      </c>
      <c r="X14" s="19"/>
      <c r="Y14" s="19">
        <v>9.3268455958002497E-2</v>
      </c>
      <c r="Z14" s="19">
        <v>4.8267244833841302E-2</v>
      </c>
      <c r="AA14" s="19">
        <v>0</v>
      </c>
      <c r="AB14" s="19">
        <v>4.25399962135641E-2</v>
      </c>
      <c r="AC14" s="19">
        <v>0</v>
      </c>
      <c r="AD14" s="19">
        <v>6.7087487882252203E-2</v>
      </c>
      <c r="AE14" s="19"/>
      <c r="AF14" s="19">
        <v>3.8670292359758503E-2</v>
      </c>
      <c r="AG14" s="19">
        <v>8.1968538323405005E-2</v>
      </c>
      <c r="AH14" s="19"/>
      <c r="AI14" s="19">
        <v>0.22440410138085801</v>
      </c>
      <c r="AJ14" s="19">
        <v>8.42592464286777E-2</v>
      </c>
      <c r="AK14" s="19">
        <v>9.1154758385460194E-2</v>
      </c>
      <c r="AL14" s="19">
        <v>6.07208982601996E-2</v>
      </c>
      <c r="AM14" s="19">
        <v>1.61520117062448E-2</v>
      </c>
      <c r="AN14" s="19">
        <v>0</v>
      </c>
      <c r="AO14" s="19">
        <v>0</v>
      </c>
      <c r="AP14" s="19"/>
      <c r="AQ14" s="19">
        <v>3.08631028484374E-2</v>
      </c>
      <c r="AR14" s="19">
        <v>5.04712259213543E-2</v>
      </c>
      <c r="AS14" s="19"/>
      <c r="AT14" s="19">
        <v>0</v>
      </c>
      <c r="AU14" s="19">
        <v>7.7504976406434695E-2</v>
      </c>
      <c r="AV14" s="19">
        <v>2.42009993566276E-2</v>
      </c>
      <c r="AW14" s="19"/>
      <c r="AX14" s="19">
        <v>5.1246626841787199E-2</v>
      </c>
      <c r="AY14" s="19">
        <v>6.6672829292681604E-2</v>
      </c>
      <c r="AZ14" s="19"/>
      <c r="BA14" s="19">
        <v>2.5611919938239299E-2</v>
      </c>
      <c r="BB14" s="19">
        <v>5.2520170047708599E-2</v>
      </c>
      <c r="BC14" s="19">
        <v>3.25009754928135E-2</v>
      </c>
      <c r="BD14" s="19">
        <v>0</v>
      </c>
      <c r="BE14" s="19">
        <v>2.1611990037314701E-2</v>
      </c>
      <c r="BF14" s="19"/>
      <c r="BG14" s="19">
        <v>4.7038248183135102E-2</v>
      </c>
      <c r="BH14" s="19">
        <v>1.55770433967387E-2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477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361</v>
      </c>
      <c r="D7" s="10">
        <v>185</v>
      </c>
      <c r="E7" s="10">
        <v>172</v>
      </c>
      <c r="F7" s="10"/>
      <c r="G7" s="10">
        <v>46</v>
      </c>
      <c r="H7" s="10">
        <v>61</v>
      </c>
      <c r="I7" s="10">
        <v>62</v>
      </c>
      <c r="J7" s="10">
        <v>57</v>
      </c>
      <c r="K7" s="10">
        <v>70</v>
      </c>
      <c r="L7" s="10">
        <v>65</v>
      </c>
      <c r="M7" s="10"/>
      <c r="N7" s="10">
        <v>67</v>
      </c>
      <c r="O7" s="10">
        <v>80</v>
      </c>
      <c r="P7" s="10">
        <v>118</v>
      </c>
      <c r="Q7" s="10">
        <v>46</v>
      </c>
      <c r="R7" s="10">
        <v>40</v>
      </c>
      <c r="S7" s="10"/>
      <c r="T7" s="10">
        <v>65</v>
      </c>
      <c r="U7" s="10">
        <v>84</v>
      </c>
      <c r="V7" s="10">
        <v>129</v>
      </c>
      <c r="W7" s="10">
        <v>83</v>
      </c>
      <c r="X7" s="10"/>
      <c r="Y7" s="10">
        <v>122</v>
      </c>
      <c r="Z7" s="10">
        <v>124</v>
      </c>
      <c r="AA7" s="10">
        <v>15</v>
      </c>
      <c r="AB7" s="10">
        <v>45</v>
      </c>
      <c r="AC7" s="10">
        <v>5</v>
      </c>
      <c r="AD7" s="10">
        <v>50</v>
      </c>
      <c r="AE7" s="10"/>
      <c r="AF7" s="10">
        <v>208</v>
      </c>
      <c r="AG7" s="10">
        <v>148</v>
      </c>
      <c r="AH7" s="10"/>
      <c r="AI7" s="10">
        <v>20</v>
      </c>
      <c r="AJ7" s="10">
        <v>84</v>
      </c>
      <c r="AK7" s="10">
        <v>77</v>
      </c>
      <c r="AL7" s="10">
        <v>43</v>
      </c>
      <c r="AM7" s="10">
        <v>94</v>
      </c>
      <c r="AN7" s="10">
        <v>34</v>
      </c>
      <c r="AO7" s="10">
        <v>9</v>
      </c>
      <c r="AP7" s="10"/>
      <c r="AQ7" s="10">
        <v>185</v>
      </c>
      <c r="AR7" s="10">
        <v>118</v>
      </c>
      <c r="AS7" s="10"/>
      <c r="AT7" s="10">
        <v>80</v>
      </c>
      <c r="AU7" s="10">
        <v>155</v>
      </c>
      <c r="AV7" s="10">
        <v>107</v>
      </c>
      <c r="AW7" s="10"/>
      <c r="AX7" s="10">
        <v>111</v>
      </c>
      <c r="AY7" s="10">
        <v>250</v>
      </c>
      <c r="AZ7" s="10"/>
      <c r="BA7" s="10">
        <v>35</v>
      </c>
      <c r="BB7" s="10">
        <v>114</v>
      </c>
      <c r="BC7" s="10">
        <v>126</v>
      </c>
      <c r="BD7" s="10">
        <v>15</v>
      </c>
      <c r="BE7" s="10">
        <v>42</v>
      </c>
      <c r="BF7" s="10"/>
      <c r="BG7" s="10">
        <v>149</v>
      </c>
      <c r="BH7" s="10">
        <v>57</v>
      </c>
    </row>
    <row r="8" spans="2:60" ht="30" customHeight="1" x14ac:dyDescent="0.35">
      <c r="B8" s="11" t="s">
        <v>19</v>
      </c>
      <c r="C8" s="11">
        <v>366</v>
      </c>
      <c r="D8" s="11">
        <v>193</v>
      </c>
      <c r="E8" s="11">
        <v>170</v>
      </c>
      <c r="F8" s="11"/>
      <c r="G8" s="11">
        <v>47</v>
      </c>
      <c r="H8" s="11">
        <v>73</v>
      </c>
      <c r="I8" s="11">
        <v>64</v>
      </c>
      <c r="J8" s="11">
        <v>55</v>
      </c>
      <c r="K8" s="11">
        <v>67</v>
      </c>
      <c r="L8" s="11">
        <v>60</v>
      </c>
      <c r="M8" s="11"/>
      <c r="N8" s="11">
        <v>67</v>
      </c>
      <c r="O8" s="11">
        <v>78</v>
      </c>
      <c r="P8" s="11">
        <v>126</v>
      </c>
      <c r="Q8" s="11">
        <v>48</v>
      </c>
      <c r="R8" s="11">
        <v>39</v>
      </c>
      <c r="S8" s="11"/>
      <c r="T8" s="11">
        <v>60</v>
      </c>
      <c r="U8" s="11">
        <v>84</v>
      </c>
      <c r="V8" s="11">
        <v>127</v>
      </c>
      <c r="W8" s="11">
        <v>95</v>
      </c>
      <c r="X8" s="11"/>
      <c r="Y8" s="11">
        <v>127</v>
      </c>
      <c r="Z8" s="11">
        <v>128</v>
      </c>
      <c r="AA8" s="11">
        <v>14</v>
      </c>
      <c r="AB8" s="11">
        <v>43</v>
      </c>
      <c r="AC8" s="11">
        <v>6</v>
      </c>
      <c r="AD8" s="11">
        <v>48</v>
      </c>
      <c r="AE8" s="11"/>
      <c r="AF8" s="11">
        <v>203</v>
      </c>
      <c r="AG8" s="11">
        <v>157</v>
      </c>
      <c r="AH8" s="11"/>
      <c r="AI8" s="11">
        <v>18</v>
      </c>
      <c r="AJ8" s="11">
        <v>88</v>
      </c>
      <c r="AK8" s="11">
        <v>77</v>
      </c>
      <c r="AL8" s="11">
        <v>42</v>
      </c>
      <c r="AM8" s="11">
        <v>98</v>
      </c>
      <c r="AN8" s="11">
        <v>34</v>
      </c>
      <c r="AO8" s="11">
        <v>9</v>
      </c>
      <c r="AP8" s="11"/>
      <c r="AQ8" s="11">
        <v>182</v>
      </c>
      <c r="AR8" s="11">
        <v>124</v>
      </c>
      <c r="AS8" s="11"/>
      <c r="AT8" s="11">
        <v>82</v>
      </c>
      <c r="AU8" s="11">
        <v>154</v>
      </c>
      <c r="AV8" s="11">
        <v>111</v>
      </c>
      <c r="AW8" s="11"/>
      <c r="AX8" s="11">
        <v>108</v>
      </c>
      <c r="AY8" s="11">
        <v>258</v>
      </c>
      <c r="AZ8" s="11"/>
      <c r="BA8" s="11">
        <v>35</v>
      </c>
      <c r="BB8" s="11">
        <v>116</v>
      </c>
      <c r="BC8" s="11">
        <v>132</v>
      </c>
      <c r="BD8" s="11">
        <v>13</v>
      </c>
      <c r="BE8" s="11">
        <v>42</v>
      </c>
      <c r="BF8" s="11"/>
      <c r="BG8" s="11">
        <v>151</v>
      </c>
      <c r="BH8" s="11">
        <v>55</v>
      </c>
    </row>
    <row r="9" spans="2:60" ht="29" x14ac:dyDescent="0.35">
      <c r="B9" s="18" t="s">
        <v>348</v>
      </c>
      <c r="C9" s="17">
        <v>0.23463009313196101</v>
      </c>
      <c r="D9" s="17">
        <v>0.24130338839790699</v>
      </c>
      <c r="E9" s="17">
        <v>0.227965839327787</v>
      </c>
      <c r="F9" s="17"/>
      <c r="G9" s="17">
        <v>0.21214848494271801</v>
      </c>
      <c r="H9" s="17">
        <v>0.14822829553554301</v>
      </c>
      <c r="I9" s="17">
        <v>0.13985948603655801</v>
      </c>
      <c r="J9" s="17">
        <v>0.10873559702515601</v>
      </c>
      <c r="K9" s="17">
        <v>0.33737461138009101</v>
      </c>
      <c r="L9" s="17">
        <v>0.46072413688859298</v>
      </c>
      <c r="M9" s="17"/>
      <c r="N9" s="17">
        <v>0.39640746398742699</v>
      </c>
      <c r="O9" s="17">
        <v>0.23001360352332501</v>
      </c>
      <c r="P9" s="17">
        <v>0.19897276750971399</v>
      </c>
      <c r="Q9" s="17">
        <v>0.112311941232422</v>
      </c>
      <c r="R9" s="17">
        <v>0.24524576603360901</v>
      </c>
      <c r="S9" s="17"/>
      <c r="T9" s="17">
        <v>0.32061685371392501</v>
      </c>
      <c r="U9" s="17">
        <v>0.25413620281730598</v>
      </c>
      <c r="V9" s="17">
        <v>0.23501936499924</v>
      </c>
      <c r="W9" s="17">
        <v>0.16299077427248301</v>
      </c>
      <c r="X9" s="17"/>
      <c r="Y9" s="17">
        <v>0.22965525522729699</v>
      </c>
      <c r="Z9" s="17">
        <v>0.184508141033253</v>
      </c>
      <c r="AA9" s="17">
        <v>0.56645038276002102</v>
      </c>
      <c r="AB9" s="17">
        <v>0.277865737584923</v>
      </c>
      <c r="AC9" s="17">
        <v>0</v>
      </c>
      <c r="AD9" s="17">
        <v>0.27583875342786102</v>
      </c>
      <c r="AE9" s="17"/>
      <c r="AF9" s="17">
        <v>0.235842673821263</v>
      </c>
      <c r="AG9" s="17">
        <v>0.22942132699901999</v>
      </c>
      <c r="AH9" s="17"/>
      <c r="AI9" s="17">
        <v>0.123655796419315</v>
      </c>
      <c r="AJ9" s="17">
        <v>0.31960415588472102</v>
      </c>
      <c r="AK9" s="17">
        <v>0.22645870547703301</v>
      </c>
      <c r="AL9" s="17">
        <v>0.289551674847981</v>
      </c>
      <c r="AM9" s="17">
        <v>0.20766248536251</v>
      </c>
      <c r="AN9" s="17">
        <v>0.12987667341845599</v>
      </c>
      <c r="AO9" s="17">
        <v>0.11919681339077499</v>
      </c>
      <c r="AP9" s="17"/>
      <c r="AQ9" s="17">
        <v>0.20851802429553901</v>
      </c>
      <c r="AR9" s="17">
        <v>0.29237824120581002</v>
      </c>
      <c r="AS9" s="17"/>
      <c r="AT9" s="17">
        <v>0.15946421294499699</v>
      </c>
      <c r="AU9" s="17">
        <v>0.28746134115990701</v>
      </c>
      <c r="AV9" s="17">
        <v>0.226646613496612</v>
      </c>
      <c r="AW9" s="17"/>
      <c r="AX9" s="17">
        <v>0.264522404757218</v>
      </c>
      <c r="AY9" s="17">
        <v>0.22213978367551801</v>
      </c>
      <c r="AZ9" s="17"/>
      <c r="BA9" s="17">
        <v>0.31078207797498703</v>
      </c>
      <c r="BB9" s="17">
        <v>0.18629312547240801</v>
      </c>
      <c r="BC9" s="17">
        <v>0.22496283597685901</v>
      </c>
      <c r="BD9" s="17">
        <v>0.21707398201414499</v>
      </c>
      <c r="BE9" s="17">
        <v>0.42025159951705299</v>
      </c>
      <c r="BF9" s="17"/>
      <c r="BG9" s="17">
        <v>0.21521871847631299</v>
      </c>
      <c r="BH9" s="17">
        <v>0.37229593226839502</v>
      </c>
    </row>
    <row r="10" spans="2:60" ht="43.5" x14ac:dyDescent="0.35">
      <c r="B10" s="18" t="s">
        <v>349</v>
      </c>
      <c r="C10" s="17">
        <v>0.32493098067486897</v>
      </c>
      <c r="D10" s="17">
        <v>0.33531466075226601</v>
      </c>
      <c r="E10" s="17">
        <v>0.31327798398964701</v>
      </c>
      <c r="F10" s="17"/>
      <c r="G10" s="17">
        <v>0.30990723769100997</v>
      </c>
      <c r="H10" s="17">
        <v>0.32719069427980302</v>
      </c>
      <c r="I10" s="17">
        <v>0.35087754859138798</v>
      </c>
      <c r="J10" s="17">
        <v>0.359913430271039</v>
      </c>
      <c r="K10" s="17">
        <v>0.31497007858280501</v>
      </c>
      <c r="L10" s="17">
        <v>0.28509227674371901</v>
      </c>
      <c r="M10" s="17"/>
      <c r="N10" s="17">
        <v>0.25931240291794699</v>
      </c>
      <c r="O10" s="17">
        <v>0.36783091922475503</v>
      </c>
      <c r="P10" s="17">
        <v>0.32801986432003</v>
      </c>
      <c r="Q10" s="17">
        <v>0.248744789668117</v>
      </c>
      <c r="R10" s="17">
        <v>0.382913020151462</v>
      </c>
      <c r="S10" s="17"/>
      <c r="T10" s="17">
        <v>0.19878923821490899</v>
      </c>
      <c r="U10" s="17">
        <v>0.40517484700201301</v>
      </c>
      <c r="V10" s="17">
        <v>0.330844908174936</v>
      </c>
      <c r="W10" s="17">
        <v>0.32565621587466498</v>
      </c>
      <c r="X10" s="17"/>
      <c r="Y10" s="17">
        <v>0.28586485640049603</v>
      </c>
      <c r="Z10" s="17">
        <v>0.348486488592403</v>
      </c>
      <c r="AA10" s="17">
        <v>0.24481523728806001</v>
      </c>
      <c r="AB10" s="17">
        <v>0.39131442338610101</v>
      </c>
      <c r="AC10" s="17">
        <v>0.16311768859634601</v>
      </c>
      <c r="AD10" s="17">
        <v>0.34965221734007101</v>
      </c>
      <c r="AE10" s="17"/>
      <c r="AF10" s="17">
        <v>0.33239870987114201</v>
      </c>
      <c r="AG10" s="17">
        <v>0.32103255898364902</v>
      </c>
      <c r="AH10" s="17"/>
      <c r="AI10" s="17">
        <v>0.41537900403560801</v>
      </c>
      <c r="AJ10" s="17">
        <v>0.32809767549603402</v>
      </c>
      <c r="AK10" s="17">
        <v>0.29994777707769199</v>
      </c>
      <c r="AL10" s="17">
        <v>0.26618479217796898</v>
      </c>
      <c r="AM10" s="17">
        <v>0.30708808834982798</v>
      </c>
      <c r="AN10" s="17">
        <v>0.43316495747240802</v>
      </c>
      <c r="AO10" s="17">
        <v>0.39988266483067803</v>
      </c>
      <c r="AP10" s="17"/>
      <c r="AQ10" s="17">
        <v>0.32599892704168998</v>
      </c>
      <c r="AR10" s="17">
        <v>0.32329722498185998</v>
      </c>
      <c r="AS10" s="17"/>
      <c r="AT10" s="17">
        <v>0.33328941871721401</v>
      </c>
      <c r="AU10" s="17">
        <v>0.352449188086636</v>
      </c>
      <c r="AV10" s="17">
        <v>0.29773190348289102</v>
      </c>
      <c r="AW10" s="17"/>
      <c r="AX10" s="17">
        <v>0.34192571345969802</v>
      </c>
      <c r="AY10" s="17">
        <v>0.317829841282467</v>
      </c>
      <c r="AZ10" s="17"/>
      <c r="BA10" s="17">
        <v>0.38144164209085601</v>
      </c>
      <c r="BB10" s="17">
        <v>0.34638986771991598</v>
      </c>
      <c r="BC10" s="17">
        <v>0.30309596577689901</v>
      </c>
      <c r="BD10" s="17">
        <v>0.31920869131711799</v>
      </c>
      <c r="BE10" s="17">
        <v>0.29923439805271301</v>
      </c>
      <c r="BF10" s="17"/>
      <c r="BG10" s="17">
        <v>0.35453431217973702</v>
      </c>
      <c r="BH10" s="17">
        <v>0.30394889649544299</v>
      </c>
    </row>
    <row r="11" spans="2:60" ht="29" x14ac:dyDescent="0.35">
      <c r="B11" s="18" t="s">
        <v>350</v>
      </c>
      <c r="C11" s="17">
        <v>0.29680180253935101</v>
      </c>
      <c r="D11" s="17">
        <v>0.27678548157371602</v>
      </c>
      <c r="E11" s="17">
        <v>0.32499990321980199</v>
      </c>
      <c r="F11" s="17"/>
      <c r="G11" s="17">
        <v>0.29864360245763999</v>
      </c>
      <c r="H11" s="17">
        <v>0.31708303978172903</v>
      </c>
      <c r="I11" s="17">
        <v>0.347856829055394</v>
      </c>
      <c r="J11" s="17">
        <v>0.33286573966305599</v>
      </c>
      <c r="K11" s="17">
        <v>0.26989146882137799</v>
      </c>
      <c r="L11" s="17">
        <v>0.21258338377559499</v>
      </c>
      <c r="M11" s="17"/>
      <c r="N11" s="17">
        <v>0.20579792442575801</v>
      </c>
      <c r="O11" s="17">
        <v>0.322016308136991</v>
      </c>
      <c r="P11" s="17">
        <v>0.30574411519609401</v>
      </c>
      <c r="Q11" s="17">
        <v>0.45883912136879801</v>
      </c>
      <c r="R11" s="17">
        <v>0.20771430078240999</v>
      </c>
      <c r="S11" s="17"/>
      <c r="T11" s="17">
        <v>0.38313101985296699</v>
      </c>
      <c r="U11" s="17">
        <v>0.24949741905092601</v>
      </c>
      <c r="V11" s="17">
        <v>0.27087806984719298</v>
      </c>
      <c r="W11" s="17">
        <v>0.31876776150450298</v>
      </c>
      <c r="X11" s="17"/>
      <c r="Y11" s="17">
        <v>0.27446073542465999</v>
      </c>
      <c r="Z11" s="17">
        <v>0.33395441089438199</v>
      </c>
      <c r="AA11" s="17">
        <v>0.12550079121750399</v>
      </c>
      <c r="AB11" s="17">
        <v>0.26309950332083998</v>
      </c>
      <c r="AC11" s="17">
        <v>0.83688231140365399</v>
      </c>
      <c r="AD11" s="17">
        <v>0.26777489127151599</v>
      </c>
      <c r="AE11" s="17"/>
      <c r="AF11" s="17">
        <v>0.28345596733478601</v>
      </c>
      <c r="AG11" s="17">
        <v>0.30654460338762801</v>
      </c>
      <c r="AH11" s="17"/>
      <c r="AI11" s="17">
        <v>0.262932665903433</v>
      </c>
      <c r="AJ11" s="17">
        <v>0.18844114627674299</v>
      </c>
      <c r="AK11" s="17">
        <v>0.340188161781453</v>
      </c>
      <c r="AL11" s="17">
        <v>0.33774753757931802</v>
      </c>
      <c r="AM11" s="17">
        <v>0.36684543000604602</v>
      </c>
      <c r="AN11" s="17">
        <v>0.23562968130518</v>
      </c>
      <c r="AO11" s="17">
        <v>0.31826540082802102</v>
      </c>
      <c r="AP11" s="17"/>
      <c r="AQ11" s="17">
        <v>0.33011424413469898</v>
      </c>
      <c r="AR11" s="17">
        <v>0.23511150284955701</v>
      </c>
      <c r="AS11" s="17"/>
      <c r="AT11" s="17">
        <v>0.44880732153097502</v>
      </c>
      <c r="AU11" s="17">
        <v>0.23862033495950499</v>
      </c>
      <c r="AV11" s="17">
        <v>0.29071632612097098</v>
      </c>
      <c r="AW11" s="17"/>
      <c r="AX11" s="17">
        <v>0.31387291478483598</v>
      </c>
      <c r="AY11" s="17">
        <v>0.28966874848234597</v>
      </c>
      <c r="AZ11" s="17"/>
      <c r="BA11" s="17">
        <v>0.17057000604704201</v>
      </c>
      <c r="BB11" s="17">
        <v>0.32024170634003502</v>
      </c>
      <c r="BC11" s="17">
        <v>0.35328166005119899</v>
      </c>
      <c r="BD11" s="17">
        <v>0.345754677043565</v>
      </c>
      <c r="BE11" s="17">
        <v>0.144627192599874</v>
      </c>
      <c r="BF11" s="17"/>
      <c r="BG11" s="17">
        <v>0.28546478357021798</v>
      </c>
      <c r="BH11" s="17">
        <v>0.19209897043191401</v>
      </c>
    </row>
    <row r="12" spans="2:60" ht="29" x14ac:dyDescent="0.35">
      <c r="B12" s="18" t="s">
        <v>351</v>
      </c>
      <c r="C12" s="17">
        <v>8.0147220809080197E-2</v>
      </c>
      <c r="D12" s="17">
        <v>8.9282714640056202E-2</v>
      </c>
      <c r="E12" s="17">
        <v>6.2089490063573102E-2</v>
      </c>
      <c r="F12" s="17"/>
      <c r="G12" s="17">
        <v>8.9087765707452096E-2</v>
      </c>
      <c r="H12" s="17">
        <v>0.119919517470609</v>
      </c>
      <c r="I12" s="17">
        <v>9.8772460520220998E-2</v>
      </c>
      <c r="J12" s="17">
        <v>0.12251526547755701</v>
      </c>
      <c r="K12" s="17">
        <v>3.1414039739833297E-2</v>
      </c>
      <c r="L12" s="17">
        <v>1.9995458556820798E-2</v>
      </c>
      <c r="M12" s="17"/>
      <c r="N12" s="17">
        <v>3.3571221362521997E-2</v>
      </c>
      <c r="O12" s="17">
        <v>3.4372831026402699E-2</v>
      </c>
      <c r="P12" s="17">
        <v>0.101604904823138</v>
      </c>
      <c r="Q12" s="17">
        <v>0.13301334380435301</v>
      </c>
      <c r="R12" s="17">
        <v>0.108223440165712</v>
      </c>
      <c r="S12" s="17"/>
      <c r="T12" s="17">
        <v>7.1619470384781794E-2</v>
      </c>
      <c r="U12" s="17">
        <v>3.1683398986770903E-2</v>
      </c>
      <c r="V12" s="17">
        <v>7.9716769256876999E-2</v>
      </c>
      <c r="W12" s="17">
        <v>0.12869004188268199</v>
      </c>
      <c r="X12" s="17"/>
      <c r="Y12" s="17">
        <v>0.14455110069623101</v>
      </c>
      <c r="Z12" s="17">
        <v>6.3224311735549196E-2</v>
      </c>
      <c r="AA12" s="17">
        <v>0</v>
      </c>
      <c r="AB12" s="17">
        <v>4.8441222236772399E-2</v>
      </c>
      <c r="AC12" s="17">
        <v>0</v>
      </c>
      <c r="AD12" s="17">
        <v>1.7084963377172399E-2</v>
      </c>
      <c r="AE12" s="17"/>
      <c r="AF12" s="17">
        <v>7.8193955321101294E-2</v>
      </c>
      <c r="AG12" s="17">
        <v>8.5708546866212695E-2</v>
      </c>
      <c r="AH12" s="17"/>
      <c r="AI12" s="17">
        <v>8.8206321319656E-2</v>
      </c>
      <c r="AJ12" s="17">
        <v>0.107037572513578</v>
      </c>
      <c r="AK12" s="17">
        <v>3.7171909426389899E-2</v>
      </c>
      <c r="AL12" s="17">
        <v>4.0334023724635501E-2</v>
      </c>
      <c r="AM12" s="17">
        <v>7.9140352287643503E-2</v>
      </c>
      <c r="AN12" s="17">
        <v>0.13630185465423</v>
      </c>
      <c r="AO12" s="17">
        <v>0.16265512095052601</v>
      </c>
      <c r="AP12" s="17"/>
      <c r="AQ12" s="17">
        <v>9.6050214958736793E-2</v>
      </c>
      <c r="AR12" s="17">
        <v>7.1665048989062299E-2</v>
      </c>
      <c r="AS12" s="17"/>
      <c r="AT12" s="17">
        <v>4.9895189856861102E-2</v>
      </c>
      <c r="AU12" s="17">
        <v>6.2123470376315902E-2</v>
      </c>
      <c r="AV12" s="17">
        <v>0.126815340227727</v>
      </c>
      <c r="AW12" s="17"/>
      <c r="AX12" s="17">
        <v>4.4749125790934E-2</v>
      </c>
      <c r="AY12" s="17">
        <v>9.4938086316171594E-2</v>
      </c>
      <c r="AZ12" s="17"/>
      <c r="BA12" s="17">
        <v>0.13720627388711401</v>
      </c>
      <c r="BB12" s="17">
        <v>6.7365726139213003E-2</v>
      </c>
      <c r="BC12" s="17">
        <v>9.6757860277839905E-2</v>
      </c>
      <c r="BD12" s="17">
        <v>0.117962649625171</v>
      </c>
      <c r="BE12" s="17">
        <v>2.1477575684373799E-2</v>
      </c>
      <c r="BF12" s="17"/>
      <c r="BG12" s="17">
        <v>8.3593505542238697E-2</v>
      </c>
      <c r="BH12" s="17">
        <v>4.4250783467956398E-2</v>
      </c>
    </row>
    <row r="13" spans="2:60" ht="29" x14ac:dyDescent="0.35">
      <c r="B13" s="18" t="s">
        <v>352</v>
      </c>
      <c r="C13" s="17">
        <v>3.66935521625842E-2</v>
      </c>
      <c r="D13" s="17">
        <v>4.1895879612814303E-2</v>
      </c>
      <c r="E13" s="17">
        <v>3.1487433895384498E-2</v>
      </c>
      <c r="F13" s="17"/>
      <c r="G13" s="17">
        <v>4.7281534280360402E-2</v>
      </c>
      <c r="H13" s="17">
        <v>6.8835800708388906E-2</v>
      </c>
      <c r="I13" s="17">
        <v>2.40248934304165E-2</v>
      </c>
      <c r="J13" s="17">
        <v>6.0746859225467902E-2</v>
      </c>
      <c r="K13" s="17">
        <v>0</v>
      </c>
      <c r="L13" s="17">
        <v>2.16047440352733E-2</v>
      </c>
      <c r="M13" s="17"/>
      <c r="N13" s="17">
        <v>7.1817041895463299E-2</v>
      </c>
      <c r="O13" s="17">
        <v>1.6675851538096E-2</v>
      </c>
      <c r="P13" s="17">
        <v>3.91597243825373E-2</v>
      </c>
      <c r="Q13" s="17">
        <v>2.3689540844236499E-2</v>
      </c>
      <c r="R13" s="17">
        <v>3.32385173627293E-2</v>
      </c>
      <c r="S13" s="17"/>
      <c r="T13" s="17">
        <v>2.5843417833417402E-2</v>
      </c>
      <c r="U13" s="17">
        <v>3.09961177108742E-2</v>
      </c>
      <c r="V13" s="17">
        <v>4.1091772472905901E-2</v>
      </c>
      <c r="W13" s="17">
        <v>4.2651488791394201E-2</v>
      </c>
      <c r="X13" s="17"/>
      <c r="Y13" s="17">
        <v>2.8464059127814901E-2</v>
      </c>
      <c r="Z13" s="17">
        <v>4.9304781847445703E-2</v>
      </c>
      <c r="AA13" s="17">
        <v>0</v>
      </c>
      <c r="AB13" s="17">
        <v>0</v>
      </c>
      <c r="AC13" s="17">
        <v>0</v>
      </c>
      <c r="AD13" s="17">
        <v>7.34986942166546E-2</v>
      </c>
      <c r="AE13" s="17"/>
      <c r="AF13" s="17">
        <v>3.50077285432795E-2</v>
      </c>
      <c r="AG13" s="17">
        <v>4.0267404228891801E-2</v>
      </c>
      <c r="AH13" s="17"/>
      <c r="AI13" s="17">
        <v>0</v>
      </c>
      <c r="AJ13" s="17">
        <v>3.21687953732517E-2</v>
      </c>
      <c r="AK13" s="17">
        <v>6.09541197157333E-2</v>
      </c>
      <c r="AL13" s="17">
        <v>4.7856967778925202E-2</v>
      </c>
      <c r="AM13" s="17">
        <v>3.92636439939721E-2</v>
      </c>
      <c r="AN13" s="17">
        <v>0</v>
      </c>
      <c r="AO13" s="17">
        <v>0</v>
      </c>
      <c r="AP13" s="17"/>
      <c r="AQ13" s="17">
        <v>2.0709721148190401E-2</v>
      </c>
      <c r="AR13" s="17">
        <v>4.9414078392807703E-2</v>
      </c>
      <c r="AS13" s="17"/>
      <c r="AT13" s="17">
        <v>8.5438569499530301E-3</v>
      </c>
      <c r="AU13" s="17">
        <v>2.1209217122230499E-2</v>
      </c>
      <c r="AV13" s="17">
        <v>3.84777223325325E-2</v>
      </c>
      <c r="AW13" s="17"/>
      <c r="AX13" s="17">
        <v>1.9954477622744701E-2</v>
      </c>
      <c r="AY13" s="17">
        <v>4.3687866407602798E-2</v>
      </c>
      <c r="AZ13" s="17"/>
      <c r="BA13" s="17">
        <v>0</v>
      </c>
      <c r="BB13" s="17">
        <v>5.44893793114734E-2</v>
      </c>
      <c r="BC13" s="17">
        <v>2.1901677917203401E-2</v>
      </c>
      <c r="BD13" s="17">
        <v>0</v>
      </c>
      <c r="BE13" s="17">
        <v>6.2187134663824598E-2</v>
      </c>
      <c r="BF13" s="17"/>
      <c r="BG13" s="17">
        <v>4.1828516019476202E-2</v>
      </c>
      <c r="BH13" s="17">
        <v>4.7509211112313501E-2</v>
      </c>
    </row>
    <row r="14" spans="2:60" x14ac:dyDescent="0.35">
      <c r="B14" s="32" t="s">
        <v>280</v>
      </c>
      <c r="C14" s="19">
        <v>2.67963506821545E-2</v>
      </c>
      <c r="D14" s="19">
        <v>1.5417875023239901E-2</v>
      </c>
      <c r="E14" s="19">
        <v>4.0179349503806201E-2</v>
      </c>
      <c r="F14" s="19"/>
      <c r="G14" s="19">
        <v>4.2931374920819797E-2</v>
      </c>
      <c r="H14" s="19">
        <v>1.8742652223927299E-2</v>
      </c>
      <c r="I14" s="19">
        <v>3.8608782366021901E-2</v>
      </c>
      <c r="J14" s="19">
        <v>1.52231083377233E-2</v>
      </c>
      <c r="K14" s="19">
        <v>4.6349801475892301E-2</v>
      </c>
      <c r="L14" s="19">
        <v>0</v>
      </c>
      <c r="M14" s="19"/>
      <c r="N14" s="19">
        <v>3.3093945410881599E-2</v>
      </c>
      <c r="O14" s="19">
        <v>2.9090486550431002E-2</v>
      </c>
      <c r="P14" s="19">
        <v>2.6498623768486398E-2</v>
      </c>
      <c r="Q14" s="19">
        <v>2.3401263082072601E-2</v>
      </c>
      <c r="R14" s="19">
        <v>2.2664955504077499E-2</v>
      </c>
      <c r="S14" s="19"/>
      <c r="T14" s="19">
        <v>0</v>
      </c>
      <c r="U14" s="19">
        <v>2.8512014432110398E-2</v>
      </c>
      <c r="V14" s="19">
        <v>4.2449115248848097E-2</v>
      </c>
      <c r="W14" s="19">
        <v>2.12437176742723E-2</v>
      </c>
      <c r="X14" s="19"/>
      <c r="Y14" s="19">
        <v>3.70039931234998E-2</v>
      </c>
      <c r="Z14" s="19">
        <v>2.0521865896967601E-2</v>
      </c>
      <c r="AA14" s="19">
        <v>6.32335887344153E-2</v>
      </c>
      <c r="AB14" s="19">
        <v>1.92791134713639E-2</v>
      </c>
      <c r="AC14" s="19">
        <v>0</v>
      </c>
      <c r="AD14" s="19">
        <v>1.61504803667251E-2</v>
      </c>
      <c r="AE14" s="19"/>
      <c r="AF14" s="19">
        <v>3.5100965108428098E-2</v>
      </c>
      <c r="AG14" s="19">
        <v>1.7025559534599201E-2</v>
      </c>
      <c r="AH14" s="19"/>
      <c r="AI14" s="19">
        <v>0.109826212321988</v>
      </c>
      <c r="AJ14" s="19">
        <v>2.4650654455670901E-2</v>
      </c>
      <c r="AK14" s="19">
        <v>3.5279326521700002E-2</v>
      </c>
      <c r="AL14" s="19">
        <v>1.8325003891171698E-2</v>
      </c>
      <c r="AM14" s="19">
        <v>0</v>
      </c>
      <c r="AN14" s="19">
        <v>6.5026833149725904E-2</v>
      </c>
      <c r="AO14" s="19">
        <v>0</v>
      </c>
      <c r="AP14" s="19"/>
      <c r="AQ14" s="19">
        <v>1.8608868421143999E-2</v>
      </c>
      <c r="AR14" s="19">
        <v>2.8133903580903299E-2</v>
      </c>
      <c r="AS14" s="19"/>
      <c r="AT14" s="19">
        <v>0</v>
      </c>
      <c r="AU14" s="19">
        <v>3.81364482954058E-2</v>
      </c>
      <c r="AV14" s="19">
        <v>1.9612094339266101E-2</v>
      </c>
      <c r="AW14" s="19"/>
      <c r="AX14" s="19">
        <v>1.4975363584569801E-2</v>
      </c>
      <c r="AY14" s="19">
        <v>3.1735673835894998E-2</v>
      </c>
      <c r="AZ14" s="19"/>
      <c r="BA14" s="19">
        <v>0</v>
      </c>
      <c r="BB14" s="19">
        <v>2.5220195016954699E-2</v>
      </c>
      <c r="BC14" s="19">
        <v>0</v>
      </c>
      <c r="BD14" s="19">
        <v>0</v>
      </c>
      <c r="BE14" s="19">
        <v>5.2222099482161402E-2</v>
      </c>
      <c r="BF14" s="19"/>
      <c r="BG14" s="19">
        <v>1.9360164212017E-2</v>
      </c>
      <c r="BH14" s="19">
        <v>3.9896206223978103E-2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478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372</v>
      </c>
      <c r="D7" s="10">
        <v>193</v>
      </c>
      <c r="E7" s="10">
        <v>179</v>
      </c>
      <c r="F7" s="10"/>
      <c r="G7" s="10">
        <v>37</v>
      </c>
      <c r="H7" s="10">
        <v>55</v>
      </c>
      <c r="I7" s="10">
        <v>65</v>
      </c>
      <c r="J7" s="10">
        <v>68</v>
      </c>
      <c r="K7" s="10">
        <v>63</v>
      </c>
      <c r="L7" s="10">
        <v>84</v>
      </c>
      <c r="M7" s="10"/>
      <c r="N7" s="10">
        <v>69</v>
      </c>
      <c r="O7" s="10">
        <v>78</v>
      </c>
      <c r="P7" s="10">
        <v>119</v>
      </c>
      <c r="Q7" s="10">
        <v>44</v>
      </c>
      <c r="R7" s="10">
        <v>51</v>
      </c>
      <c r="S7" s="10"/>
      <c r="T7" s="10">
        <v>73</v>
      </c>
      <c r="U7" s="10">
        <v>69</v>
      </c>
      <c r="V7" s="10">
        <v>155</v>
      </c>
      <c r="W7" s="10">
        <v>75</v>
      </c>
      <c r="X7" s="10"/>
      <c r="Y7" s="10">
        <v>123</v>
      </c>
      <c r="Z7" s="10">
        <v>149</v>
      </c>
      <c r="AA7" s="10">
        <v>11</v>
      </c>
      <c r="AB7" s="10">
        <v>34</v>
      </c>
      <c r="AC7" s="10">
        <v>6</v>
      </c>
      <c r="AD7" s="10">
        <v>49</v>
      </c>
      <c r="AE7" s="10"/>
      <c r="AF7" s="10">
        <v>234</v>
      </c>
      <c r="AG7" s="10">
        <v>138</v>
      </c>
      <c r="AH7" s="10"/>
      <c r="AI7" s="10">
        <v>18</v>
      </c>
      <c r="AJ7" s="10">
        <v>88</v>
      </c>
      <c r="AK7" s="10">
        <v>70</v>
      </c>
      <c r="AL7" s="10">
        <v>42</v>
      </c>
      <c r="AM7" s="10">
        <v>104</v>
      </c>
      <c r="AN7" s="10">
        <v>40</v>
      </c>
      <c r="AO7" s="10">
        <v>10</v>
      </c>
      <c r="AP7" s="10"/>
      <c r="AQ7" s="10">
        <v>166</v>
      </c>
      <c r="AR7" s="10">
        <v>152</v>
      </c>
      <c r="AS7" s="10"/>
      <c r="AT7" s="10">
        <v>69</v>
      </c>
      <c r="AU7" s="10">
        <v>148</v>
      </c>
      <c r="AV7" s="10">
        <v>131</v>
      </c>
      <c r="AW7" s="10"/>
      <c r="AX7" s="10">
        <v>97</v>
      </c>
      <c r="AY7" s="10">
        <v>275</v>
      </c>
      <c r="AZ7" s="10"/>
      <c r="BA7" s="10">
        <v>34</v>
      </c>
      <c r="BB7" s="10">
        <v>112</v>
      </c>
      <c r="BC7" s="10">
        <v>120</v>
      </c>
      <c r="BD7" s="10">
        <v>19</v>
      </c>
      <c r="BE7" s="10">
        <v>59</v>
      </c>
      <c r="BF7" s="10"/>
      <c r="BG7" s="10">
        <v>146</v>
      </c>
      <c r="BH7" s="10">
        <v>78</v>
      </c>
    </row>
    <row r="8" spans="2:60" ht="30" customHeight="1" x14ac:dyDescent="0.35">
      <c r="B8" s="11" t="s">
        <v>19</v>
      </c>
      <c r="C8" s="11">
        <v>376</v>
      </c>
      <c r="D8" s="11">
        <v>196</v>
      </c>
      <c r="E8" s="11">
        <v>180</v>
      </c>
      <c r="F8" s="11"/>
      <c r="G8" s="11">
        <v>42</v>
      </c>
      <c r="H8" s="11">
        <v>63</v>
      </c>
      <c r="I8" s="11">
        <v>70</v>
      </c>
      <c r="J8" s="11">
        <v>63</v>
      </c>
      <c r="K8" s="11">
        <v>58</v>
      </c>
      <c r="L8" s="11">
        <v>80</v>
      </c>
      <c r="M8" s="11"/>
      <c r="N8" s="11">
        <v>65</v>
      </c>
      <c r="O8" s="11">
        <v>81</v>
      </c>
      <c r="P8" s="11">
        <v>125</v>
      </c>
      <c r="Q8" s="11">
        <v>45</v>
      </c>
      <c r="R8" s="11">
        <v>51</v>
      </c>
      <c r="S8" s="11"/>
      <c r="T8" s="11">
        <v>67</v>
      </c>
      <c r="U8" s="11">
        <v>65</v>
      </c>
      <c r="V8" s="11">
        <v>158</v>
      </c>
      <c r="W8" s="11">
        <v>87</v>
      </c>
      <c r="X8" s="11"/>
      <c r="Y8" s="11">
        <v>130</v>
      </c>
      <c r="Z8" s="11">
        <v>152</v>
      </c>
      <c r="AA8" s="11">
        <v>11</v>
      </c>
      <c r="AB8" s="11">
        <v>32</v>
      </c>
      <c r="AC8" s="11">
        <v>5</v>
      </c>
      <c r="AD8" s="11">
        <v>46</v>
      </c>
      <c r="AE8" s="11"/>
      <c r="AF8" s="11">
        <v>228</v>
      </c>
      <c r="AG8" s="11">
        <v>148</v>
      </c>
      <c r="AH8" s="11"/>
      <c r="AI8" s="11">
        <v>19</v>
      </c>
      <c r="AJ8" s="11">
        <v>89</v>
      </c>
      <c r="AK8" s="11">
        <v>74</v>
      </c>
      <c r="AL8" s="11">
        <v>40</v>
      </c>
      <c r="AM8" s="11">
        <v>107</v>
      </c>
      <c r="AN8" s="11">
        <v>37</v>
      </c>
      <c r="AO8" s="11">
        <v>11</v>
      </c>
      <c r="AP8" s="11"/>
      <c r="AQ8" s="11">
        <v>159</v>
      </c>
      <c r="AR8" s="11">
        <v>161</v>
      </c>
      <c r="AS8" s="11"/>
      <c r="AT8" s="11">
        <v>67</v>
      </c>
      <c r="AU8" s="11">
        <v>148</v>
      </c>
      <c r="AV8" s="11">
        <v>136</v>
      </c>
      <c r="AW8" s="11"/>
      <c r="AX8" s="11">
        <v>90</v>
      </c>
      <c r="AY8" s="11">
        <v>286</v>
      </c>
      <c r="AZ8" s="11"/>
      <c r="BA8" s="11">
        <v>34</v>
      </c>
      <c r="BB8" s="11">
        <v>107</v>
      </c>
      <c r="BC8" s="11">
        <v>121</v>
      </c>
      <c r="BD8" s="11">
        <v>18</v>
      </c>
      <c r="BE8" s="11">
        <v>62</v>
      </c>
      <c r="BF8" s="11"/>
      <c r="BG8" s="11">
        <v>142</v>
      </c>
      <c r="BH8" s="11">
        <v>81</v>
      </c>
    </row>
    <row r="9" spans="2:60" ht="29" x14ac:dyDescent="0.35">
      <c r="B9" s="18" t="s">
        <v>348</v>
      </c>
      <c r="C9" s="17">
        <v>0.58707263996526904</v>
      </c>
      <c r="D9" s="17">
        <v>0.58739042655163898</v>
      </c>
      <c r="E9" s="17">
        <v>0.58672568519277402</v>
      </c>
      <c r="F9" s="17"/>
      <c r="G9" s="17">
        <v>0.26685068133360401</v>
      </c>
      <c r="H9" s="17">
        <v>0.45006386892327099</v>
      </c>
      <c r="I9" s="17">
        <v>0.55811929382221204</v>
      </c>
      <c r="J9" s="17">
        <v>0.55535719082403801</v>
      </c>
      <c r="K9" s="17">
        <v>0.73325634106732296</v>
      </c>
      <c r="L9" s="17">
        <v>0.80555066071504799</v>
      </c>
      <c r="M9" s="17"/>
      <c r="N9" s="17">
        <v>0.56905213211511296</v>
      </c>
      <c r="O9" s="17">
        <v>0.686062196092182</v>
      </c>
      <c r="P9" s="17">
        <v>0.58205549553499103</v>
      </c>
      <c r="Q9" s="17">
        <v>0.55231373375988202</v>
      </c>
      <c r="R9" s="17">
        <v>0.52749254559240699</v>
      </c>
      <c r="S9" s="17"/>
      <c r="T9" s="17">
        <v>0.55235733163518597</v>
      </c>
      <c r="U9" s="17">
        <v>0.72190201435429602</v>
      </c>
      <c r="V9" s="17">
        <v>0.54428698718944002</v>
      </c>
      <c r="W9" s="17">
        <v>0.59090388633651503</v>
      </c>
      <c r="X9" s="17"/>
      <c r="Y9" s="17">
        <v>0.49472152236294198</v>
      </c>
      <c r="Z9" s="17">
        <v>0.59999994901687204</v>
      </c>
      <c r="AA9" s="17">
        <v>0.70549930909990399</v>
      </c>
      <c r="AB9" s="17">
        <v>0.65227264737175705</v>
      </c>
      <c r="AC9" s="17">
        <v>0.55143351850705002</v>
      </c>
      <c r="AD9" s="17">
        <v>0.734101551532232</v>
      </c>
      <c r="AE9" s="17"/>
      <c r="AF9" s="17">
        <v>0.60804503893560702</v>
      </c>
      <c r="AG9" s="17">
        <v>0.55474549375812998</v>
      </c>
      <c r="AH9" s="17"/>
      <c r="AI9" s="17">
        <v>0.49905025137076198</v>
      </c>
      <c r="AJ9" s="17">
        <v>0.55029438186313495</v>
      </c>
      <c r="AK9" s="17">
        <v>0.59122881697099405</v>
      </c>
      <c r="AL9" s="17">
        <v>0.65093807632503997</v>
      </c>
      <c r="AM9" s="17">
        <v>0.61458348873846302</v>
      </c>
      <c r="AN9" s="17">
        <v>0.57477922890341204</v>
      </c>
      <c r="AO9" s="17">
        <v>0.55133199510684505</v>
      </c>
      <c r="AP9" s="17"/>
      <c r="AQ9" s="17">
        <v>0.60024422454467297</v>
      </c>
      <c r="AR9" s="17">
        <v>0.64582103075891595</v>
      </c>
      <c r="AS9" s="17"/>
      <c r="AT9" s="17">
        <v>0.60154401119402101</v>
      </c>
      <c r="AU9" s="17">
        <v>0.64027521455804604</v>
      </c>
      <c r="AV9" s="17">
        <v>0.54638468730161605</v>
      </c>
      <c r="AW9" s="17"/>
      <c r="AX9" s="17">
        <v>0.67197609060627805</v>
      </c>
      <c r="AY9" s="17">
        <v>0.56028633649824</v>
      </c>
      <c r="AZ9" s="17"/>
      <c r="BA9" s="17">
        <v>0.53775021896152597</v>
      </c>
      <c r="BB9" s="17">
        <v>0.61563899346121698</v>
      </c>
      <c r="BC9" s="17">
        <v>0.53219189126796695</v>
      </c>
      <c r="BD9" s="17">
        <v>0.43731532107879501</v>
      </c>
      <c r="BE9" s="17">
        <v>0.78428868662018603</v>
      </c>
      <c r="BF9" s="17"/>
      <c r="BG9" s="17">
        <v>0.596819258940958</v>
      </c>
      <c r="BH9" s="17">
        <v>0.70540516438360901</v>
      </c>
    </row>
    <row r="10" spans="2:60" ht="43.5" x14ac:dyDescent="0.35">
      <c r="B10" s="18" t="s">
        <v>349</v>
      </c>
      <c r="C10" s="17">
        <v>0.238496865461645</v>
      </c>
      <c r="D10" s="17">
        <v>0.235576550216577</v>
      </c>
      <c r="E10" s="17">
        <v>0.241685223167484</v>
      </c>
      <c r="F10" s="17"/>
      <c r="G10" s="17">
        <v>0.320183652456211</v>
      </c>
      <c r="H10" s="17">
        <v>0.239507053614744</v>
      </c>
      <c r="I10" s="17">
        <v>0.24190041981310401</v>
      </c>
      <c r="J10" s="17">
        <v>0.285507141989505</v>
      </c>
      <c r="K10" s="17">
        <v>0.24052095847037899</v>
      </c>
      <c r="L10" s="17">
        <v>0.154355770593714</v>
      </c>
      <c r="M10" s="17"/>
      <c r="N10" s="17">
        <v>0.21551469081847099</v>
      </c>
      <c r="O10" s="17">
        <v>0.14494417873621901</v>
      </c>
      <c r="P10" s="17">
        <v>0.25595816781097103</v>
      </c>
      <c r="Q10" s="17">
        <v>0.27838991517640099</v>
      </c>
      <c r="R10" s="17">
        <v>0.34430131781859102</v>
      </c>
      <c r="S10" s="17"/>
      <c r="T10" s="17">
        <v>0.25467915752098702</v>
      </c>
      <c r="U10" s="17">
        <v>0.18840697607399701</v>
      </c>
      <c r="V10" s="17">
        <v>0.238717251148786</v>
      </c>
      <c r="W10" s="17">
        <v>0.262826304926155</v>
      </c>
      <c r="X10" s="17"/>
      <c r="Y10" s="17">
        <v>0.25191100110144599</v>
      </c>
      <c r="Z10" s="17">
        <v>0.246220075398768</v>
      </c>
      <c r="AA10" s="17">
        <v>8.3422989871038605E-2</v>
      </c>
      <c r="AB10" s="17">
        <v>0.183022545128527</v>
      </c>
      <c r="AC10" s="17">
        <v>0.44856648149294998</v>
      </c>
      <c r="AD10" s="17">
        <v>0.22732000542731201</v>
      </c>
      <c r="AE10" s="17"/>
      <c r="AF10" s="17">
        <v>0.25932466386395803</v>
      </c>
      <c r="AG10" s="17">
        <v>0.20639260857254499</v>
      </c>
      <c r="AH10" s="17"/>
      <c r="AI10" s="17">
        <v>0.100300363643544</v>
      </c>
      <c r="AJ10" s="17">
        <v>0.19879064555654499</v>
      </c>
      <c r="AK10" s="17">
        <v>0.26328850786195701</v>
      </c>
      <c r="AL10" s="17">
        <v>0.30048945680714501</v>
      </c>
      <c r="AM10" s="17">
        <v>0.228853091994662</v>
      </c>
      <c r="AN10" s="17">
        <v>0.30652677956054297</v>
      </c>
      <c r="AO10" s="17">
        <v>0.27303041212458901</v>
      </c>
      <c r="AP10" s="17"/>
      <c r="AQ10" s="17">
        <v>0.28116568822711802</v>
      </c>
      <c r="AR10" s="17">
        <v>0.18278506564905</v>
      </c>
      <c r="AS10" s="17"/>
      <c r="AT10" s="17">
        <v>0.32634132406817301</v>
      </c>
      <c r="AU10" s="17">
        <v>0.17874517151468899</v>
      </c>
      <c r="AV10" s="17">
        <v>0.26361950450180399</v>
      </c>
      <c r="AW10" s="17"/>
      <c r="AX10" s="17">
        <v>0.208030878079388</v>
      </c>
      <c r="AY10" s="17">
        <v>0.248108620664555</v>
      </c>
      <c r="AZ10" s="17"/>
      <c r="BA10" s="17">
        <v>0.24727239274346399</v>
      </c>
      <c r="BB10" s="17">
        <v>0.24985069657324699</v>
      </c>
      <c r="BC10" s="17">
        <v>0.28923010663759302</v>
      </c>
      <c r="BD10" s="17">
        <v>0.30421463526128101</v>
      </c>
      <c r="BE10" s="17">
        <v>0.187484940156567</v>
      </c>
      <c r="BF10" s="17"/>
      <c r="BG10" s="17">
        <v>0.24922771856517401</v>
      </c>
      <c r="BH10" s="17">
        <v>0.214023142837035</v>
      </c>
    </row>
    <row r="11" spans="2:60" ht="29" x14ac:dyDescent="0.35">
      <c r="B11" s="18" t="s">
        <v>350</v>
      </c>
      <c r="C11" s="17">
        <v>8.2674214298396095E-2</v>
      </c>
      <c r="D11" s="17">
        <v>8.5382403322186495E-2</v>
      </c>
      <c r="E11" s="17">
        <v>7.9717452915371995E-2</v>
      </c>
      <c r="F11" s="17"/>
      <c r="G11" s="17">
        <v>0.220760659354554</v>
      </c>
      <c r="H11" s="17">
        <v>0.10614678499390701</v>
      </c>
      <c r="I11" s="17">
        <v>0.113657542972947</v>
      </c>
      <c r="J11" s="17">
        <v>6.3843901060176206E-2</v>
      </c>
      <c r="K11" s="17">
        <v>1.4391667886335099E-2</v>
      </c>
      <c r="L11" s="17">
        <v>2.9473147966001301E-2</v>
      </c>
      <c r="M11" s="17"/>
      <c r="N11" s="17">
        <v>7.2285663940912598E-2</v>
      </c>
      <c r="O11" s="17">
        <v>6.9891712419764898E-2</v>
      </c>
      <c r="P11" s="17">
        <v>8.17157635152055E-2</v>
      </c>
      <c r="Q11" s="17">
        <v>0.113330820025104</v>
      </c>
      <c r="R11" s="17">
        <v>8.6571226924636799E-2</v>
      </c>
      <c r="S11" s="17"/>
      <c r="T11" s="17">
        <v>0.10233850398989799</v>
      </c>
      <c r="U11" s="17">
        <v>6.3038025092917699E-2</v>
      </c>
      <c r="V11" s="17">
        <v>7.5599685870342201E-2</v>
      </c>
      <c r="W11" s="17">
        <v>9.4968579388136007E-2</v>
      </c>
      <c r="X11" s="17"/>
      <c r="Y11" s="17">
        <v>8.2088412044925105E-2</v>
      </c>
      <c r="Z11" s="17">
        <v>9.7636948863119993E-2</v>
      </c>
      <c r="AA11" s="17">
        <v>0.101449072420186</v>
      </c>
      <c r="AB11" s="17">
        <v>0.14065629133048399</v>
      </c>
      <c r="AC11" s="17">
        <v>0</v>
      </c>
      <c r="AD11" s="17">
        <v>0</v>
      </c>
      <c r="AE11" s="17"/>
      <c r="AF11" s="17">
        <v>5.65418855373662E-2</v>
      </c>
      <c r="AG11" s="17">
        <v>0.122954947741701</v>
      </c>
      <c r="AH11" s="17"/>
      <c r="AI11" s="17">
        <v>3.0702959345821599E-2</v>
      </c>
      <c r="AJ11" s="17">
        <v>0.10440785996391</v>
      </c>
      <c r="AK11" s="17">
        <v>6.1871009531178002E-2</v>
      </c>
      <c r="AL11" s="17">
        <v>2.24871507312248E-2</v>
      </c>
      <c r="AM11" s="17">
        <v>9.7189996892039193E-2</v>
      </c>
      <c r="AN11" s="17">
        <v>0.118693991536045</v>
      </c>
      <c r="AO11" s="17">
        <v>9.4860470708891198E-2</v>
      </c>
      <c r="AP11" s="17"/>
      <c r="AQ11" s="17">
        <v>6.7702220408495203E-2</v>
      </c>
      <c r="AR11" s="17">
        <v>9.6341943165823202E-2</v>
      </c>
      <c r="AS11" s="17"/>
      <c r="AT11" s="17">
        <v>5.6502971595583602E-2</v>
      </c>
      <c r="AU11" s="17">
        <v>8.5804266253193498E-2</v>
      </c>
      <c r="AV11" s="17">
        <v>0.107775134478584</v>
      </c>
      <c r="AW11" s="17"/>
      <c r="AX11" s="17">
        <v>5.4881836639405997E-2</v>
      </c>
      <c r="AY11" s="17">
        <v>9.1442468785386199E-2</v>
      </c>
      <c r="AZ11" s="17"/>
      <c r="BA11" s="17">
        <v>0.154559258433345</v>
      </c>
      <c r="BB11" s="17">
        <v>7.0092597238437304E-2</v>
      </c>
      <c r="BC11" s="17">
        <v>8.4883593961800605E-2</v>
      </c>
      <c r="BD11" s="17">
        <v>0.118160501762618</v>
      </c>
      <c r="BE11" s="17">
        <v>1.4569894262270899E-2</v>
      </c>
      <c r="BF11" s="17"/>
      <c r="BG11" s="17">
        <v>9.0501701755893699E-2</v>
      </c>
      <c r="BH11" s="17">
        <v>3.8120958412407702E-2</v>
      </c>
    </row>
    <row r="12" spans="2:60" ht="29" x14ac:dyDescent="0.35">
      <c r="B12" s="18" t="s">
        <v>351</v>
      </c>
      <c r="C12" s="17">
        <v>3.7389174916229402E-2</v>
      </c>
      <c r="D12" s="17">
        <v>4.8224042852060001E-2</v>
      </c>
      <c r="E12" s="17">
        <v>2.55598237072092E-2</v>
      </c>
      <c r="F12" s="17"/>
      <c r="G12" s="17">
        <v>2.10207332305378E-2</v>
      </c>
      <c r="H12" s="17">
        <v>0.14840954496037001</v>
      </c>
      <c r="I12" s="17">
        <v>3.25607374168373E-2</v>
      </c>
      <c r="J12" s="17">
        <v>2.3804461731845299E-2</v>
      </c>
      <c r="K12" s="17">
        <v>0</v>
      </c>
      <c r="L12" s="17">
        <v>0</v>
      </c>
      <c r="M12" s="17"/>
      <c r="N12" s="17">
        <v>4.9722363224197097E-2</v>
      </c>
      <c r="O12" s="17">
        <v>2.2337693731879701E-2</v>
      </c>
      <c r="P12" s="17">
        <v>4.4117053257219402E-2</v>
      </c>
      <c r="Q12" s="17">
        <v>2.9250381060562099E-2</v>
      </c>
      <c r="R12" s="17">
        <v>2.47825799443551E-2</v>
      </c>
      <c r="S12" s="17"/>
      <c r="T12" s="17">
        <v>3.1280125195818097E-2</v>
      </c>
      <c r="U12" s="17">
        <v>1.6036506661118E-2</v>
      </c>
      <c r="V12" s="17">
        <v>5.70394199160262E-2</v>
      </c>
      <c r="W12" s="17">
        <v>2.2420033166514398E-2</v>
      </c>
      <c r="X12" s="17"/>
      <c r="Y12" s="17">
        <v>7.3643977705743796E-2</v>
      </c>
      <c r="Z12" s="17">
        <v>1.8883194067614101E-2</v>
      </c>
      <c r="AA12" s="17">
        <v>0</v>
      </c>
      <c r="AB12" s="17">
        <v>2.4048516169231801E-2</v>
      </c>
      <c r="AC12" s="17">
        <v>0</v>
      </c>
      <c r="AD12" s="17">
        <v>1.8856916660783301E-2</v>
      </c>
      <c r="AE12" s="17"/>
      <c r="AF12" s="17">
        <v>2.2336857256567401E-2</v>
      </c>
      <c r="AG12" s="17">
        <v>6.05910258074129E-2</v>
      </c>
      <c r="AH12" s="17"/>
      <c r="AI12" s="17">
        <v>3.7574481932527902E-2</v>
      </c>
      <c r="AJ12" s="17">
        <v>8.8983175379247603E-2</v>
      </c>
      <c r="AK12" s="17">
        <v>0</v>
      </c>
      <c r="AL12" s="17">
        <v>2.60853161365911E-2</v>
      </c>
      <c r="AM12" s="17">
        <v>4.15465381088422E-2</v>
      </c>
      <c r="AN12" s="17">
        <v>0</v>
      </c>
      <c r="AO12" s="17">
        <v>0</v>
      </c>
      <c r="AP12" s="17"/>
      <c r="AQ12" s="17">
        <v>2.0708781062453701E-2</v>
      </c>
      <c r="AR12" s="17">
        <v>3.3654632921750097E-2</v>
      </c>
      <c r="AS12" s="17"/>
      <c r="AT12" s="17">
        <v>0</v>
      </c>
      <c r="AU12" s="17">
        <v>4.3624880775789701E-2</v>
      </c>
      <c r="AV12" s="17">
        <v>4.9110758016500597E-2</v>
      </c>
      <c r="AW12" s="17"/>
      <c r="AX12" s="17">
        <v>3.4584782333813999E-2</v>
      </c>
      <c r="AY12" s="17">
        <v>3.8273936491714601E-2</v>
      </c>
      <c r="AZ12" s="17"/>
      <c r="BA12" s="17">
        <v>2.1120981347356099E-2</v>
      </c>
      <c r="BB12" s="17">
        <v>4.4273498564939201E-2</v>
      </c>
      <c r="BC12" s="17">
        <v>4.9025561260883803E-2</v>
      </c>
      <c r="BD12" s="17">
        <v>0.102950983371452</v>
      </c>
      <c r="BE12" s="17">
        <v>0</v>
      </c>
      <c r="BF12" s="17"/>
      <c r="BG12" s="17">
        <v>3.8679313391151902E-2</v>
      </c>
      <c r="BH12" s="17">
        <v>2.3405647212683799E-2</v>
      </c>
    </row>
    <row r="13" spans="2:60" ht="29" x14ac:dyDescent="0.35">
      <c r="B13" s="18" t="s">
        <v>352</v>
      </c>
      <c r="C13" s="17">
        <v>1.59233313955413E-2</v>
      </c>
      <c r="D13" s="17">
        <v>2.21442217904383E-2</v>
      </c>
      <c r="E13" s="17">
        <v>9.1314537510799494E-3</v>
      </c>
      <c r="F13" s="17"/>
      <c r="G13" s="17">
        <v>1.33618630034773E-2</v>
      </c>
      <c r="H13" s="17">
        <v>2.5893598555543199E-2</v>
      </c>
      <c r="I13" s="17">
        <v>0</v>
      </c>
      <c r="J13" s="17">
        <v>3.6045263133967498E-2</v>
      </c>
      <c r="K13" s="17">
        <v>1.18310325759628E-2</v>
      </c>
      <c r="L13" s="17">
        <v>1.06204207252366E-2</v>
      </c>
      <c r="M13" s="17"/>
      <c r="N13" s="17">
        <v>5.01977953509763E-2</v>
      </c>
      <c r="O13" s="17">
        <v>8.5057681510383697E-3</v>
      </c>
      <c r="P13" s="17">
        <v>0</v>
      </c>
      <c r="Q13" s="17">
        <v>2.6715149978051699E-2</v>
      </c>
      <c r="R13" s="17">
        <v>1.68523297200097E-2</v>
      </c>
      <c r="S13" s="17"/>
      <c r="T13" s="17">
        <v>1.2803855995906201E-2</v>
      </c>
      <c r="U13" s="17">
        <v>1.06164778176716E-2</v>
      </c>
      <c r="V13" s="17">
        <v>1.78290938299525E-2</v>
      </c>
      <c r="W13" s="17">
        <v>1.8791701761347999E-2</v>
      </c>
      <c r="X13" s="17"/>
      <c r="Y13" s="17">
        <v>1.6152398275417701E-2</v>
      </c>
      <c r="Z13" s="17">
        <v>1.7683098370487899E-2</v>
      </c>
      <c r="AA13" s="17">
        <v>0.109628628608872</v>
      </c>
      <c r="AB13" s="17">
        <v>0</v>
      </c>
      <c r="AC13" s="17">
        <v>0</v>
      </c>
      <c r="AD13" s="17">
        <v>0</v>
      </c>
      <c r="AE13" s="17"/>
      <c r="AF13" s="17">
        <v>2.0810004446491101E-2</v>
      </c>
      <c r="AG13" s="17">
        <v>8.3909458821831793E-3</v>
      </c>
      <c r="AH13" s="17"/>
      <c r="AI13" s="17">
        <v>0</v>
      </c>
      <c r="AJ13" s="17">
        <v>6.2778799847436296E-3</v>
      </c>
      <c r="AK13" s="17">
        <v>6.16203454326558E-2</v>
      </c>
      <c r="AL13" s="17">
        <v>0</v>
      </c>
      <c r="AM13" s="17">
        <v>0</v>
      </c>
      <c r="AN13" s="17">
        <v>0</v>
      </c>
      <c r="AO13" s="17">
        <v>8.0777122059675299E-2</v>
      </c>
      <c r="AP13" s="17"/>
      <c r="AQ13" s="17">
        <v>1.76759550935193E-2</v>
      </c>
      <c r="AR13" s="17">
        <v>5.3099070334901898E-3</v>
      </c>
      <c r="AS13" s="17"/>
      <c r="AT13" s="17">
        <v>1.5611693142223101E-2</v>
      </c>
      <c r="AU13" s="17">
        <v>1.28015292790374E-2</v>
      </c>
      <c r="AV13" s="17">
        <v>6.2800630455815002E-3</v>
      </c>
      <c r="AW13" s="17"/>
      <c r="AX13" s="17">
        <v>9.4522546881854498E-3</v>
      </c>
      <c r="AY13" s="17">
        <v>1.7964900061278499E-2</v>
      </c>
      <c r="AZ13" s="17"/>
      <c r="BA13" s="17">
        <v>1.6244404243021902E-2</v>
      </c>
      <c r="BB13" s="17">
        <v>9.77839997755507E-3</v>
      </c>
      <c r="BC13" s="17">
        <v>9.9439899277627593E-3</v>
      </c>
      <c r="BD13" s="17">
        <v>3.73585585258535E-2</v>
      </c>
      <c r="BE13" s="17">
        <v>1.3656478960975899E-2</v>
      </c>
      <c r="BF13" s="17"/>
      <c r="BG13" s="17">
        <v>1.13407365846541E-2</v>
      </c>
      <c r="BH13" s="17">
        <v>1.9045087154264201E-2</v>
      </c>
    </row>
    <row r="14" spans="2:60" x14ac:dyDescent="0.35">
      <c r="B14" s="32" t="s">
        <v>280</v>
      </c>
      <c r="C14" s="19">
        <v>3.84437739629198E-2</v>
      </c>
      <c r="D14" s="19">
        <v>2.12823552670992E-2</v>
      </c>
      <c r="E14" s="19">
        <v>5.7180361266080802E-2</v>
      </c>
      <c r="F14" s="19"/>
      <c r="G14" s="19">
        <v>0.157822410621616</v>
      </c>
      <c r="H14" s="19">
        <v>2.9979148952165101E-2</v>
      </c>
      <c r="I14" s="19">
        <v>5.3762005974899198E-2</v>
      </c>
      <c r="J14" s="19">
        <v>3.5442041260467502E-2</v>
      </c>
      <c r="K14" s="19">
        <v>0</v>
      </c>
      <c r="L14" s="19">
        <v>0</v>
      </c>
      <c r="M14" s="19"/>
      <c r="N14" s="19">
        <v>4.3227354550330201E-2</v>
      </c>
      <c r="O14" s="19">
        <v>6.8258450868916506E-2</v>
      </c>
      <c r="P14" s="19">
        <v>3.6153519881613097E-2</v>
      </c>
      <c r="Q14" s="19">
        <v>0</v>
      </c>
      <c r="R14" s="19">
        <v>0</v>
      </c>
      <c r="S14" s="19"/>
      <c r="T14" s="19">
        <v>4.65410256622052E-2</v>
      </c>
      <c r="U14" s="19">
        <v>0</v>
      </c>
      <c r="V14" s="19">
        <v>6.6527562045453195E-2</v>
      </c>
      <c r="W14" s="19">
        <v>1.00894944213318E-2</v>
      </c>
      <c r="X14" s="19"/>
      <c r="Y14" s="19">
        <v>8.1482688509525503E-2</v>
      </c>
      <c r="Z14" s="19">
        <v>1.95767342831378E-2</v>
      </c>
      <c r="AA14" s="19">
        <v>0</v>
      </c>
      <c r="AB14" s="19">
        <v>0</v>
      </c>
      <c r="AC14" s="19">
        <v>0</v>
      </c>
      <c r="AD14" s="19">
        <v>1.97215263796728E-2</v>
      </c>
      <c r="AE14" s="19"/>
      <c r="AF14" s="19">
        <v>3.2941549960009697E-2</v>
      </c>
      <c r="AG14" s="19">
        <v>4.6924978238027798E-2</v>
      </c>
      <c r="AH14" s="19"/>
      <c r="AI14" s="19">
        <v>0.33237194370734502</v>
      </c>
      <c r="AJ14" s="19">
        <v>5.1246057252419E-2</v>
      </c>
      <c r="AK14" s="19">
        <v>2.1991320203215599E-2</v>
      </c>
      <c r="AL14" s="19">
        <v>0</v>
      </c>
      <c r="AM14" s="19">
        <v>1.78268842659936E-2</v>
      </c>
      <c r="AN14" s="19">
        <v>0</v>
      </c>
      <c r="AO14" s="19">
        <v>0</v>
      </c>
      <c r="AP14" s="19"/>
      <c r="AQ14" s="19">
        <v>1.2503130663740701E-2</v>
      </c>
      <c r="AR14" s="19">
        <v>3.6087420470971097E-2</v>
      </c>
      <c r="AS14" s="19"/>
      <c r="AT14" s="19">
        <v>0</v>
      </c>
      <c r="AU14" s="19">
        <v>3.8748937619244903E-2</v>
      </c>
      <c r="AV14" s="19">
        <v>2.6829852655913901E-2</v>
      </c>
      <c r="AW14" s="19"/>
      <c r="AX14" s="19">
        <v>2.1074157652928201E-2</v>
      </c>
      <c r="AY14" s="19">
        <v>4.3923737498825298E-2</v>
      </c>
      <c r="AZ14" s="19"/>
      <c r="BA14" s="19">
        <v>2.3052744271286799E-2</v>
      </c>
      <c r="BB14" s="19">
        <v>1.0365814184603901E-2</v>
      </c>
      <c r="BC14" s="19">
        <v>3.4724856943992299E-2</v>
      </c>
      <c r="BD14" s="19">
        <v>0</v>
      </c>
      <c r="BE14" s="19">
        <v>0</v>
      </c>
      <c r="BF14" s="19"/>
      <c r="BG14" s="19">
        <v>1.34312707621676E-2</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479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371</v>
      </c>
      <c r="D7" s="10">
        <v>185</v>
      </c>
      <c r="E7" s="10">
        <v>185</v>
      </c>
      <c r="F7" s="10"/>
      <c r="G7" s="10">
        <v>40</v>
      </c>
      <c r="H7" s="10">
        <v>57</v>
      </c>
      <c r="I7" s="10">
        <v>58</v>
      </c>
      <c r="J7" s="10">
        <v>56</v>
      </c>
      <c r="K7" s="10">
        <v>63</v>
      </c>
      <c r="L7" s="10">
        <v>97</v>
      </c>
      <c r="M7" s="10"/>
      <c r="N7" s="10">
        <v>82</v>
      </c>
      <c r="O7" s="10">
        <v>85</v>
      </c>
      <c r="P7" s="10">
        <v>112</v>
      </c>
      <c r="Q7" s="10">
        <v>38</v>
      </c>
      <c r="R7" s="10">
        <v>42</v>
      </c>
      <c r="S7" s="10"/>
      <c r="T7" s="10">
        <v>62</v>
      </c>
      <c r="U7" s="10">
        <v>82</v>
      </c>
      <c r="V7" s="10">
        <v>163</v>
      </c>
      <c r="W7" s="10">
        <v>64</v>
      </c>
      <c r="X7" s="10"/>
      <c r="Y7" s="10">
        <v>124</v>
      </c>
      <c r="Z7" s="10">
        <v>146</v>
      </c>
      <c r="AA7" s="10">
        <v>11</v>
      </c>
      <c r="AB7" s="10">
        <v>38</v>
      </c>
      <c r="AC7" s="10">
        <v>4</v>
      </c>
      <c r="AD7" s="10">
        <v>48</v>
      </c>
      <c r="AE7" s="10"/>
      <c r="AF7" s="10">
        <v>209</v>
      </c>
      <c r="AG7" s="10">
        <v>159</v>
      </c>
      <c r="AH7" s="10"/>
      <c r="AI7" s="10">
        <v>23</v>
      </c>
      <c r="AJ7" s="10">
        <v>85</v>
      </c>
      <c r="AK7" s="10">
        <v>70</v>
      </c>
      <c r="AL7" s="10">
        <v>39</v>
      </c>
      <c r="AM7" s="10">
        <v>103</v>
      </c>
      <c r="AN7" s="10">
        <v>36</v>
      </c>
      <c r="AO7" s="10">
        <v>15</v>
      </c>
      <c r="AP7" s="10"/>
      <c r="AQ7" s="10">
        <v>188</v>
      </c>
      <c r="AR7" s="10">
        <v>121</v>
      </c>
      <c r="AS7" s="10"/>
      <c r="AT7" s="10">
        <v>75</v>
      </c>
      <c r="AU7" s="10">
        <v>178</v>
      </c>
      <c r="AV7" s="10">
        <v>102</v>
      </c>
      <c r="AW7" s="10"/>
      <c r="AX7" s="10">
        <v>100</v>
      </c>
      <c r="AY7" s="10">
        <v>271</v>
      </c>
      <c r="AZ7" s="10"/>
      <c r="BA7" s="10">
        <v>31</v>
      </c>
      <c r="BB7" s="10">
        <v>129</v>
      </c>
      <c r="BC7" s="10">
        <v>113</v>
      </c>
      <c r="BD7" s="10">
        <v>19</v>
      </c>
      <c r="BE7" s="10">
        <v>53</v>
      </c>
      <c r="BF7" s="10"/>
      <c r="BG7" s="10">
        <v>160</v>
      </c>
      <c r="BH7" s="10">
        <v>72</v>
      </c>
    </row>
    <row r="8" spans="2:60" ht="30" customHeight="1" x14ac:dyDescent="0.35">
      <c r="B8" s="11" t="s">
        <v>19</v>
      </c>
      <c r="C8" s="11">
        <v>370</v>
      </c>
      <c r="D8" s="11">
        <v>188</v>
      </c>
      <c r="E8" s="11">
        <v>181</v>
      </c>
      <c r="F8" s="11"/>
      <c r="G8" s="11">
        <v>38</v>
      </c>
      <c r="H8" s="11">
        <v>63</v>
      </c>
      <c r="I8" s="11">
        <v>57</v>
      </c>
      <c r="J8" s="11">
        <v>55</v>
      </c>
      <c r="K8" s="11">
        <v>63</v>
      </c>
      <c r="L8" s="11">
        <v>94</v>
      </c>
      <c r="M8" s="11"/>
      <c r="N8" s="11">
        <v>79</v>
      </c>
      <c r="O8" s="11">
        <v>86</v>
      </c>
      <c r="P8" s="11">
        <v>112</v>
      </c>
      <c r="Q8" s="11">
        <v>42</v>
      </c>
      <c r="R8" s="11">
        <v>40</v>
      </c>
      <c r="S8" s="11"/>
      <c r="T8" s="11">
        <v>57</v>
      </c>
      <c r="U8" s="11">
        <v>80</v>
      </c>
      <c r="V8" s="11">
        <v>160</v>
      </c>
      <c r="W8" s="11">
        <v>73</v>
      </c>
      <c r="X8" s="11"/>
      <c r="Y8" s="11">
        <v>122</v>
      </c>
      <c r="Z8" s="11">
        <v>148</v>
      </c>
      <c r="AA8" s="11">
        <v>11</v>
      </c>
      <c r="AB8" s="11">
        <v>37</v>
      </c>
      <c r="AC8" s="11">
        <v>6</v>
      </c>
      <c r="AD8" s="11">
        <v>47</v>
      </c>
      <c r="AE8" s="11"/>
      <c r="AF8" s="11">
        <v>209</v>
      </c>
      <c r="AG8" s="11">
        <v>158</v>
      </c>
      <c r="AH8" s="11"/>
      <c r="AI8" s="11">
        <v>22</v>
      </c>
      <c r="AJ8" s="11">
        <v>87</v>
      </c>
      <c r="AK8" s="11">
        <v>69</v>
      </c>
      <c r="AL8" s="11">
        <v>40</v>
      </c>
      <c r="AM8" s="11">
        <v>101</v>
      </c>
      <c r="AN8" s="11">
        <v>36</v>
      </c>
      <c r="AO8" s="11">
        <v>14</v>
      </c>
      <c r="AP8" s="11"/>
      <c r="AQ8" s="11">
        <v>184</v>
      </c>
      <c r="AR8" s="11">
        <v>126</v>
      </c>
      <c r="AS8" s="11"/>
      <c r="AT8" s="11">
        <v>74</v>
      </c>
      <c r="AU8" s="11">
        <v>183</v>
      </c>
      <c r="AV8" s="11">
        <v>97</v>
      </c>
      <c r="AW8" s="11"/>
      <c r="AX8" s="11">
        <v>96</v>
      </c>
      <c r="AY8" s="11">
        <v>274</v>
      </c>
      <c r="AZ8" s="11"/>
      <c r="BA8" s="11">
        <v>32</v>
      </c>
      <c r="BB8" s="11">
        <v>124</v>
      </c>
      <c r="BC8" s="11">
        <v>117</v>
      </c>
      <c r="BD8" s="11">
        <v>19</v>
      </c>
      <c r="BE8" s="11">
        <v>53</v>
      </c>
      <c r="BF8" s="11"/>
      <c r="BG8" s="11">
        <v>156</v>
      </c>
      <c r="BH8" s="11">
        <v>73</v>
      </c>
    </row>
    <row r="9" spans="2:60" ht="29" x14ac:dyDescent="0.35">
      <c r="B9" s="18" t="s">
        <v>348</v>
      </c>
      <c r="C9" s="17">
        <v>0.75407033124581402</v>
      </c>
      <c r="D9" s="17">
        <v>0.75851092739862302</v>
      </c>
      <c r="E9" s="17">
        <v>0.748015725366726</v>
      </c>
      <c r="F9" s="17"/>
      <c r="G9" s="17">
        <v>0.62350593022865397</v>
      </c>
      <c r="H9" s="17">
        <v>0.67904089014389502</v>
      </c>
      <c r="I9" s="17">
        <v>0.58794058382113001</v>
      </c>
      <c r="J9" s="17">
        <v>0.76714178170217895</v>
      </c>
      <c r="K9" s="17">
        <v>0.83628126361926003</v>
      </c>
      <c r="L9" s="17">
        <v>0.89459020863143301</v>
      </c>
      <c r="M9" s="17"/>
      <c r="N9" s="17">
        <v>0.71397786858179801</v>
      </c>
      <c r="O9" s="17">
        <v>0.78532599627002597</v>
      </c>
      <c r="P9" s="17">
        <v>0.79529122928503804</v>
      </c>
      <c r="Q9" s="17">
        <v>0.70940014324295197</v>
      </c>
      <c r="R9" s="17">
        <v>0.67619811096914295</v>
      </c>
      <c r="S9" s="17"/>
      <c r="T9" s="17">
        <v>0.78892013241287096</v>
      </c>
      <c r="U9" s="17">
        <v>0.85046108085078198</v>
      </c>
      <c r="V9" s="17">
        <v>0.71375719930430903</v>
      </c>
      <c r="W9" s="17">
        <v>0.70966095667359397</v>
      </c>
      <c r="X9" s="17"/>
      <c r="Y9" s="17">
        <v>0.724834883243902</v>
      </c>
      <c r="Z9" s="17">
        <v>0.76471223984834702</v>
      </c>
      <c r="AA9" s="17">
        <v>0.90992462299510202</v>
      </c>
      <c r="AB9" s="17">
        <v>0.77233047180574799</v>
      </c>
      <c r="AC9" s="17">
        <v>0.84753294270660795</v>
      </c>
      <c r="AD9" s="17">
        <v>0.73290034771626</v>
      </c>
      <c r="AE9" s="17"/>
      <c r="AF9" s="17">
        <v>0.81502956626908096</v>
      </c>
      <c r="AG9" s="17">
        <v>0.68032118485788495</v>
      </c>
      <c r="AH9" s="17"/>
      <c r="AI9" s="17">
        <v>0.69724883165386098</v>
      </c>
      <c r="AJ9" s="17">
        <v>0.72956836385296098</v>
      </c>
      <c r="AK9" s="17">
        <v>0.80287071821982603</v>
      </c>
      <c r="AL9" s="17">
        <v>0.81309935320134796</v>
      </c>
      <c r="AM9" s="17">
        <v>0.75042735161289598</v>
      </c>
      <c r="AN9" s="17">
        <v>0.71005178277462</v>
      </c>
      <c r="AO9" s="17">
        <v>0.72765119014707602</v>
      </c>
      <c r="AP9" s="17"/>
      <c r="AQ9" s="17">
        <v>0.76792675756261797</v>
      </c>
      <c r="AR9" s="17">
        <v>0.77795648435369602</v>
      </c>
      <c r="AS9" s="17"/>
      <c r="AT9" s="17">
        <v>0.71321198469356695</v>
      </c>
      <c r="AU9" s="17">
        <v>0.78558888332975496</v>
      </c>
      <c r="AV9" s="17">
        <v>0.73006602696587897</v>
      </c>
      <c r="AW9" s="17"/>
      <c r="AX9" s="17">
        <v>0.85986483653441304</v>
      </c>
      <c r="AY9" s="17">
        <v>0.717122398949117</v>
      </c>
      <c r="AZ9" s="17"/>
      <c r="BA9" s="17">
        <v>0.75846036558846097</v>
      </c>
      <c r="BB9" s="17">
        <v>0.75154558740656496</v>
      </c>
      <c r="BC9" s="17">
        <v>0.75285583823847702</v>
      </c>
      <c r="BD9" s="17">
        <v>0.65253931038970103</v>
      </c>
      <c r="BE9" s="17">
        <v>0.90553119303829899</v>
      </c>
      <c r="BF9" s="17"/>
      <c r="BG9" s="17">
        <v>0.75294683359811299</v>
      </c>
      <c r="BH9" s="17">
        <v>0.83766044488109703</v>
      </c>
    </row>
    <row r="10" spans="2:60" ht="43.5" x14ac:dyDescent="0.35">
      <c r="B10" s="18" t="s">
        <v>349</v>
      </c>
      <c r="C10" s="17">
        <v>0.139973211942407</v>
      </c>
      <c r="D10" s="17">
        <v>0.13147701039699</v>
      </c>
      <c r="E10" s="17">
        <v>0.14959555089457499</v>
      </c>
      <c r="F10" s="17"/>
      <c r="G10" s="17">
        <v>0.21272204302307399</v>
      </c>
      <c r="H10" s="17">
        <v>0.129003647057225</v>
      </c>
      <c r="I10" s="17">
        <v>0.22039592607073599</v>
      </c>
      <c r="J10" s="17">
        <v>0.13439688173383099</v>
      </c>
      <c r="K10" s="17">
        <v>0.13703842634305299</v>
      </c>
      <c r="L10" s="17">
        <v>7.4304901280622795E-2</v>
      </c>
      <c r="M10" s="17"/>
      <c r="N10" s="17">
        <v>0.12039241552468601</v>
      </c>
      <c r="O10" s="17">
        <v>0.16038048705914501</v>
      </c>
      <c r="P10" s="17">
        <v>0.12768463727049101</v>
      </c>
      <c r="Q10" s="17">
        <v>0.14090506649336201</v>
      </c>
      <c r="R10" s="17">
        <v>0.188019467823419</v>
      </c>
      <c r="S10" s="17"/>
      <c r="T10" s="17">
        <v>0.14419419151819801</v>
      </c>
      <c r="U10" s="17">
        <v>8.0741603812125501E-2</v>
      </c>
      <c r="V10" s="17">
        <v>0.170347269074168</v>
      </c>
      <c r="W10" s="17">
        <v>0.135062354820012</v>
      </c>
      <c r="X10" s="17"/>
      <c r="Y10" s="17">
        <v>0.13312375708562901</v>
      </c>
      <c r="Z10" s="17">
        <v>0.16054210413584299</v>
      </c>
      <c r="AA10" s="17">
        <v>0</v>
      </c>
      <c r="AB10" s="17">
        <v>0.113984306801312</v>
      </c>
      <c r="AC10" s="17">
        <v>0.15246705729339199</v>
      </c>
      <c r="AD10" s="17">
        <v>0.14531825235527099</v>
      </c>
      <c r="AE10" s="17"/>
      <c r="AF10" s="17">
        <v>9.9541244436913895E-2</v>
      </c>
      <c r="AG10" s="17">
        <v>0.18464180191329899</v>
      </c>
      <c r="AH10" s="17"/>
      <c r="AI10" s="17">
        <v>6.7003612967901902E-2</v>
      </c>
      <c r="AJ10" s="17">
        <v>0.17055453664678499</v>
      </c>
      <c r="AK10" s="17">
        <v>0.103971166592415</v>
      </c>
      <c r="AL10" s="17">
        <v>9.0144891897046095E-2</v>
      </c>
      <c r="AM10" s="17">
        <v>0.177142509915892</v>
      </c>
      <c r="AN10" s="17">
        <v>0.116416403868515</v>
      </c>
      <c r="AO10" s="17">
        <v>0.17822386660099401</v>
      </c>
      <c r="AP10" s="17"/>
      <c r="AQ10" s="17">
        <v>0.141131699471159</v>
      </c>
      <c r="AR10" s="17">
        <v>0.102723211666295</v>
      </c>
      <c r="AS10" s="17"/>
      <c r="AT10" s="17">
        <v>0.204504449974314</v>
      </c>
      <c r="AU10" s="17">
        <v>0.121871363565657</v>
      </c>
      <c r="AV10" s="17">
        <v>0.13742285945909799</v>
      </c>
      <c r="AW10" s="17"/>
      <c r="AX10" s="17">
        <v>8.3542038315195702E-2</v>
      </c>
      <c r="AY10" s="17">
        <v>0.15968137331537799</v>
      </c>
      <c r="AZ10" s="17"/>
      <c r="BA10" s="17">
        <v>0.13358143439284301</v>
      </c>
      <c r="BB10" s="17">
        <v>0.16214630277931899</v>
      </c>
      <c r="BC10" s="17">
        <v>0.12540346399140501</v>
      </c>
      <c r="BD10" s="17">
        <v>0.10631313003192901</v>
      </c>
      <c r="BE10" s="17">
        <v>7.7321539908933395E-2</v>
      </c>
      <c r="BF10" s="17"/>
      <c r="BG10" s="17">
        <v>0.15635777103098</v>
      </c>
      <c r="BH10" s="17">
        <v>8.5099184358687296E-2</v>
      </c>
    </row>
    <row r="11" spans="2:60" ht="29" x14ac:dyDescent="0.35">
      <c r="B11" s="18" t="s">
        <v>350</v>
      </c>
      <c r="C11" s="17">
        <v>5.6016821984687597E-2</v>
      </c>
      <c r="D11" s="17">
        <v>6.4226290663950206E-2</v>
      </c>
      <c r="E11" s="17">
        <v>4.7854414959854298E-2</v>
      </c>
      <c r="F11" s="17"/>
      <c r="G11" s="17">
        <v>7.2644727094395595E-2</v>
      </c>
      <c r="H11" s="17">
        <v>0.130762936133584</v>
      </c>
      <c r="I11" s="17">
        <v>9.4938614714833197E-2</v>
      </c>
      <c r="J11" s="17">
        <v>5.3808837083571197E-2</v>
      </c>
      <c r="K11" s="17">
        <v>1.23152855450722E-2</v>
      </c>
      <c r="L11" s="17">
        <v>6.6798207222292603E-3</v>
      </c>
      <c r="M11" s="17"/>
      <c r="N11" s="17">
        <v>6.3350734485738205E-2</v>
      </c>
      <c r="O11" s="17">
        <v>3.0458220731511099E-2</v>
      </c>
      <c r="P11" s="17">
        <v>4.26149199554305E-2</v>
      </c>
      <c r="Q11" s="17">
        <v>0.10228849072611</v>
      </c>
      <c r="R11" s="17">
        <v>7.3756652834213607E-2</v>
      </c>
      <c r="S11" s="17"/>
      <c r="T11" s="17">
        <v>3.2059997929927503E-2</v>
      </c>
      <c r="U11" s="17">
        <v>5.9136601253195399E-2</v>
      </c>
      <c r="V11" s="17">
        <v>4.4999184508789002E-2</v>
      </c>
      <c r="W11" s="17">
        <v>9.5371330886346001E-2</v>
      </c>
      <c r="X11" s="17"/>
      <c r="Y11" s="17">
        <v>8.5646881136375197E-2</v>
      </c>
      <c r="Z11" s="17">
        <v>4.4989962497606499E-2</v>
      </c>
      <c r="AA11" s="17">
        <v>0</v>
      </c>
      <c r="AB11" s="17">
        <v>5.5996058653814601E-2</v>
      </c>
      <c r="AC11" s="17">
        <v>0</v>
      </c>
      <c r="AD11" s="17">
        <v>3.4144588430517701E-2</v>
      </c>
      <c r="AE11" s="17"/>
      <c r="AF11" s="17">
        <v>5.3434668265265203E-2</v>
      </c>
      <c r="AG11" s="17">
        <v>6.0468847983525802E-2</v>
      </c>
      <c r="AH11" s="17"/>
      <c r="AI11" s="17">
        <v>7.2285807991150197E-2</v>
      </c>
      <c r="AJ11" s="17">
        <v>5.9921174624046697E-2</v>
      </c>
      <c r="AK11" s="17">
        <v>5.4901879300984703E-2</v>
      </c>
      <c r="AL11" s="17">
        <v>5.96131794378503E-2</v>
      </c>
      <c r="AM11" s="17">
        <v>4.4296642423587301E-2</v>
      </c>
      <c r="AN11" s="17">
        <v>8.9567761989826897E-2</v>
      </c>
      <c r="AO11" s="17">
        <v>0</v>
      </c>
      <c r="AP11" s="17"/>
      <c r="AQ11" s="17">
        <v>4.34871686467386E-2</v>
      </c>
      <c r="AR11" s="17">
        <v>8.0038942259641394E-2</v>
      </c>
      <c r="AS11" s="17"/>
      <c r="AT11" s="17">
        <v>4.5513570068863703E-2</v>
      </c>
      <c r="AU11" s="17">
        <v>4.0454128830523801E-2</v>
      </c>
      <c r="AV11" s="17">
        <v>0.102293488835934</v>
      </c>
      <c r="AW11" s="17"/>
      <c r="AX11" s="17">
        <v>5.6593125150391402E-2</v>
      </c>
      <c r="AY11" s="17">
        <v>5.5815552454755897E-2</v>
      </c>
      <c r="AZ11" s="17"/>
      <c r="BA11" s="17">
        <v>0</v>
      </c>
      <c r="BB11" s="17">
        <v>6.3666397033584801E-2</v>
      </c>
      <c r="BC11" s="17">
        <v>8.0188039038658995E-2</v>
      </c>
      <c r="BD11" s="17">
        <v>0.13237814020630101</v>
      </c>
      <c r="BE11" s="17">
        <v>1.7147267052767399E-2</v>
      </c>
      <c r="BF11" s="17"/>
      <c r="BG11" s="17">
        <v>5.0764711104384602E-2</v>
      </c>
      <c r="BH11" s="17">
        <v>4.80605338732722E-2</v>
      </c>
    </row>
    <row r="12" spans="2:60" ht="29" x14ac:dyDescent="0.35">
      <c r="B12" s="18" t="s">
        <v>351</v>
      </c>
      <c r="C12" s="17">
        <v>2.1960632435114098E-2</v>
      </c>
      <c r="D12" s="17">
        <v>2.4904801200103702E-2</v>
      </c>
      <c r="E12" s="17">
        <v>1.9044447713463999E-2</v>
      </c>
      <c r="F12" s="17"/>
      <c r="G12" s="17">
        <v>4.8070107939926998E-2</v>
      </c>
      <c r="H12" s="17">
        <v>4.3042089786467501E-2</v>
      </c>
      <c r="I12" s="17">
        <v>5.0344752512461302E-2</v>
      </c>
      <c r="J12" s="17">
        <v>1.3239875764807001E-2</v>
      </c>
      <c r="K12" s="17">
        <v>0</v>
      </c>
      <c r="L12" s="17">
        <v>0</v>
      </c>
      <c r="M12" s="17"/>
      <c r="N12" s="17">
        <v>5.11000748995157E-2</v>
      </c>
      <c r="O12" s="17">
        <v>0</v>
      </c>
      <c r="P12" s="17">
        <v>2.59853359365456E-2</v>
      </c>
      <c r="Q12" s="17">
        <v>0</v>
      </c>
      <c r="R12" s="17">
        <v>2.8932064375500499E-2</v>
      </c>
      <c r="S12" s="17"/>
      <c r="T12" s="17">
        <v>3.4825678139003398E-2</v>
      </c>
      <c r="U12" s="17">
        <v>0</v>
      </c>
      <c r="V12" s="17">
        <v>2.9109700215029399E-2</v>
      </c>
      <c r="W12" s="17">
        <v>2.03867760311532E-2</v>
      </c>
      <c r="X12" s="17"/>
      <c r="Y12" s="17">
        <v>2.0094182026528601E-2</v>
      </c>
      <c r="Z12" s="17">
        <v>1.4821351738880301E-2</v>
      </c>
      <c r="AA12" s="17">
        <v>9.0075377004897997E-2</v>
      </c>
      <c r="AB12" s="17">
        <v>3.4582502970597902E-2</v>
      </c>
      <c r="AC12" s="17">
        <v>0</v>
      </c>
      <c r="AD12" s="17">
        <v>2.59204483150609E-2</v>
      </c>
      <c r="AE12" s="17"/>
      <c r="AF12" s="17">
        <v>1.38810342027746E-2</v>
      </c>
      <c r="AG12" s="17">
        <v>3.3039619877243201E-2</v>
      </c>
      <c r="AH12" s="17"/>
      <c r="AI12" s="17">
        <v>3.2326547694789098E-2</v>
      </c>
      <c r="AJ12" s="17">
        <v>6.3995538390623097E-3</v>
      </c>
      <c r="AK12" s="17">
        <v>1.84781866929868E-2</v>
      </c>
      <c r="AL12" s="17">
        <v>3.7142575463756003E-2</v>
      </c>
      <c r="AM12" s="17">
        <v>1.8811250546994999E-2</v>
      </c>
      <c r="AN12" s="17">
        <v>6.01624414742798E-2</v>
      </c>
      <c r="AO12" s="17">
        <v>0</v>
      </c>
      <c r="AP12" s="17"/>
      <c r="AQ12" s="17">
        <v>1.7152796330672002E-2</v>
      </c>
      <c r="AR12" s="17">
        <v>3.1607891980644398E-2</v>
      </c>
      <c r="AS12" s="17"/>
      <c r="AT12" s="17">
        <v>2.5166675266356499E-2</v>
      </c>
      <c r="AU12" s="17">
        <v>2.02858355242562E-2</v>
      </c>
      <c r="AV12" s="17">
        <v>2.0516613010729101E-2</v>
      </c>
      <c r="AW12" s="17"/>
      <c r="AX12" s="17">
        <v>0</v>
      </c>
      <c r="AY12" s="17">
        <v>2.9630217525491099E-2</v>
      </c>
      <c r="AZ12" s="17"/>
      <c r="BA12" s="17">
        <v>8.0940685985069205E-2</v>
      </c>
      <c r="BB12" s="17">
        <v>5.6297628029068304E-3</v>
      </c>
      <c r="BC12" s="17">
        <v>3.1793888719088101E-2</v>
      </c>
      <c r="BD12" s="17">
        <v>6.0165842630315901E-2</v>
      </c>
      <c r="BE12" s="17">
        <v>0</v>
      </c>
      <c r="BF12" s="17"/>
      <c r="BG12" s="17">
        <v>2.0891155361713602E-2</v>
      </c>
      <c r="BH12" s="17">
        <v>1.6140837050095998E-2</v>
      </c>
    </row>
    <row r="13" spans="2:60" ht="29" x14ac:dyDescent="0.35">
      <c r="B13" s="18" t="s">
        <v>352</v>
      </c>
      <c r="C13" s="17">
        <v>9.2409929825363803E-3</v>
      </c>
      <c r="D13" s="17">
        <v>7.1298803766600303E-3</v>
      </c>
      <c r="E13" s="17">
        <v>1.1480346277684199E-2</v>
      </c>
      <c r="F13" s="17"/>
      <c r="G13" s="17">
        <v>0</v>
      </c>
      <c r="H13" s="17">
        <v>1.8150436878829002E-2</v>
      </c>
      <c r="I13" s="17">
        <v>1.65365210182149E-2</v>
      </c>
      <c r="J13" s="17">
        <v>0</v>
      </c>
      <c r="K13" s="17">
        <v>0</v>
      </c>
      <c r="L13" s="17">
        <v>1.41942279278002E-2</v>
      </c>
      <c r="M13" s="17"/>
      <c r="N13" s="17">
        <v>0</v>
      </c>
      <c r="O13" s="17">
        <v>1.32380266060034E-2</v>
      </c>
      <c r="P13" s="17">
        <v>8.4238775524941804E-3</v>
      </c>
      <c r="Q13" s="17">
        <v>0</v>
      </c>
      <c r="R13" s="17">
        <v>3.3093703997723697E-2</v>
      </c>
      <c r="S13" s="17"/>
      <c r="T13" s="17">
        <v>0</v>
      </c>
      <c r="U13" s="17">
        <v>0</v>
      </c>
      <c r="V13" s="17">
        <v>2.1346531489517401E-2</v>
      </c>
      <c r="W13" s="17">
        <v>0</v>
      </c>
      <c r="X13" s="17"/>
      <c r="Y13" s="17">
        <v>7.7568189972918597E-3</v>
      </c>
      <c r="Z13" s="17">
        <v>9.0647497051205301E-3</v>
      </c>
      <c r="AA13" s="17">
        <v>0</v>
      </c>
      <c r="AB13" s="17">
        <v>0</v>
      </c>
      <c r="AC13" s="17">
        <v>0</v>
      </c>
      <c r="AD13" s="17">
        <v>2.4402931381295401E-2</v>
      </c>
      <c r="AE13" s="17"/>
      <c r="AF13" s="17">
        <v>1.09262099805347E-2</v>
      </c>
      <c r="AG13" s="17">
        <v>7.1872320811550297E-3</v>
      </c>
      <c r="AH13" s="17"/>
      <c r="AI13" s="17">
        <v>0</v>
      </c>
      <c r="AJ13" s="17">
        <v>1.30954213601665E-2</v>
      </c>
      <c r="AK13" s="17">
        <v>0</v>
      </c>
      <c r="AL13" s="17">
        <v>0</v>
      </c>
      <c r="AM13" s="17">
        <v>9.3222455006292497E-3</v>
      </c>
      <c r="AN13" s="17">
        <v>0</v>
      </c>
      <c r="AO13" s="17">
        <v>9.4124943251929605E-2</v>
      </c>
      <c r="AP13" s="17"/>
      <c r="AQ13" s="17">
        <v>1.1348443993344301E-2</v>
      </c>
      <c r="AR13" s="17">
        <v>0</v>
      </c>
      <c r="AS13" s="17"/>
      <c r="AT13" s="17">
        <v>0</v>
      </c>
      <c r="AU13" s="17">
        <v>1.3553218484742601E-2</v>
      </c>
      <c r="AV13" s="17">
        <v>9.70101172835975E-3</v>
      </c>
      <c r="AW13" s="17"/>
      <c r="AX13" s="17">
        <v>0</v>
      </c>
      <c r="AY13" s="17">
        <v>1.24683400185814E-2</v>
      </c>
      <c r="AZ13" s="17"/>
      <c r="BA13" s="17">
        <v>0</v>
      </c>
      <c r="BB13" s="17">
        <v>1.0776118070919801E-2</v>
      </c>
      <c r="BC13" s="17">
        <v>9.7587700123706305E-3</v>
      </c>
      <c r="BD13" s="17">
        <v>4.8603576741752801E-2</v>
      </c>
      <c r="BE13" s="17">
        <v>0</v>
      </c>
      <c r="BF13" s="17"/>
      <c r="BG13" s="17">
        <v>8.5923901176378405E-3</v>
      </c>
      <c r="BH13" s="17">
        <v>1.30389998368472E-2</v>
      </c>
    </row>
    <row r="14" spans="2:60" x14ac:dyDescent="0.35">
      <c r="B14" s="32" t="s">
        <v>280</v>
      </c>
      <c r="C14" s="19">
        <v>1.8738009409440402E-2</v>
      </c>
      <c r="D14" s="19">
        <v>1.3751089963672801E-2</v>
      </c>
      <c r="E14" s="19">
        <v>2.40095147876969E-2</v>
      </c>
      <c r="F14" s="19"/>
      <c r="G14" s="19">
        <v>4.3057191713948999E-2</v>
      </c>
      <c r="H14" s="19">
        <v>0</v>
      </c>
      <c r="I14" s="19">
        <v>2.9843601862624101E-2</v>
      </c>
      <c r="J14" s="19">
        <v>3.1412623715611598E-2</v>
      </c>
      <c r="K14" s="19">
        <v>1.43650244926156E-2</v>
      </c>
      <c r="L14" s="19">
        <v>1.02308414379143E-2</v>
      </c>
      <c r="M14" s="19"/>
      <c r="N14" s="19">
        <v>5.1178906508262602E-2</v>
      </c>
      <c r="O14" s="19">
        <v>1.05972693333138E-2</v>
      </c>
      <c r="P14" s="19">
        <v>0</v>
      </c>
      <c r="Q14" s="19">
        <v>4.7406299537576801E-2</v>
      </c>
      <c r="R14" s="19">
        <v>0</v>
      </c>
      <c r="S14" s="19"/>
      <c r="T14" s="19">
        <v>0</v>
      </c>
      <c r="U14" s="19">
        <v>9.6607140838970394E-3</v>
      </c>
      <c r="V14" s="19">
        <v>2.0440115408186601E-2</v>
      </c>
      <c r="W14" s="19">
        <v>3.9518581588894201E-2</v>
      </c>
      <c r="X14" s="19"/>
      <c r="Y14" s="19">
        <v>2.8543477510273699E-2</v>
      </c>
      <c r="Z14" s="19">
        <v>5.8695920742021799E-3</v>
      </c>
      <c r="AA14" s="19">
        <v>0</v>
      </c>
      <c r="AB14" s="19">
        <v>2.3106659768527899E-2</v>
      </c>
      <c r="AC14" s="19">
        <v>0</v>
      </c>
      <c r="AD14" s="19">
        <v>3.7313431801595499E-2</v>
      </c>
      <c r="AE14" s="19"/>
      <c r="AF14" s="19">
        <v>7.1872768454300396E-3</v>
      </c>
      <c r="AG14" s="19">
        <v>3.4341313286892501E-2</v>
      </c>
      <c r="AH14" s="19"/>
      <c r="AI14" s="19">
        <v>0.131135199692298</v>
      </c>
      <c r="AJ14" s="19">
        <v>2.0460949676977699E-2</v>
      </c>
      <c r="AK14" s="19">
        <v>1.9778049193787901E-2</v>
      </c>
      <c r="AL14" s="19">
        <v>0</v>
      </c>
      <c r="AM14" s="19">
        <v>0</v>
      </c>
      <c r="AN14" s="19">
        <v>2.38016098927579E-2</v>
      </c>
      <c r="AO14" s="19">
        <v>0</v>
      </c>
      <c r="AP14" s="19"/>
      <c r="AQ14" s="19">
        <v>1.8953133995468201E-2</v>
      </c>
      <c r="AR14" s="19">
        <v>7.6734697397237402E-3</v>
      </c>
      <c r="AS14" s="19"/>
      <c r="AT14" s="19">
        <v>1.1603319996898899E-2</v>
      </c>
      <c r="AU14" s="19">
        <v>1.82465702650653E-2</v>
      </c>
      <c r="AV14" s="19">
        <v>0</v>
      </c>
      <c r="AW14" s="19"/>
      <c r="AX14" s="19">
        <v>0</v>
      </c>
      <c r="AY14" s="19">
        <v>2.5282117736676001E-2</v>
      </c>
      <c r="AZ14" s="19"/>
      <c r="BA14" s="19">
        <v>2.7017514033626702E-2</v>
      </c>
      <c r="BB14" s="19">
        <v>6.2358319067039097E-3</v>
      </c>
      <c r="BC14" s="19">
        <v>0</v>
      </c>
      <c r="BD14" s="19">
        <v>0</v>
      </c>
      <c r="BE14" s="19">
        <v>0</v>
      </c>
      <c r="BF14" s="19"/>
      <c r="BG14" s="19">
        <v>1.04471387871702E-2</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480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364</v>
      </c>
      <c r="D7" s="10">
        <v>191</v>
      </c>
      <c r="E7" s="10">
        <v>170</v>
      </c>
      <c r="F7" s="10"/>
      <c r="G7" s="10">
        <v>34</v>
      </c>
      <c r="H7" s="10">
        <v>57</v>
      </c>
      <c r="I7" s="10">
        <v>66</v>
      </c>
      <c r="J7" s="10">
        <v>64</v>
      </c>
      <c r="K7" s="10">
        <v>58</v>
      </c>
      <c r="L7" s="10">
        <v>85</v>
      </c>
      <c r="M7" s="10"/>
      <c r="N7" s="10">
        <v>60</v>
      </c>
      <c r="O7" s="10">
        <v>90</v>
      </c>
      <c r="P7" s="10">
        <v>117</v>
      </c>
      <c r="Q7" s="10">
        <v>48</v>
      </c>
      <c r="R7" s="10">
        <v>39</v>
      </c>
      <c r="S7" s="10"/>
      <c r="T7" s="10">
        <v>65</v>
      </c>
      <c r="U7" s="10">
        <v>77</v>
      </c>
      <c r="V7" s="10">
        <v>145</v>
      </c>
      <c r="W7" s="10">
        <v>77</v>
      </c>
      <c r="X7" s="10"/>
      <c r="Y7" s="10">
        <v>123</v>
      </c>
      <c r="Z7" s="10">
        <v>148</v>
      </c>
      <c r="AA7" s="10">
        <v>11</v>
      </c>
      <c r="AB7" s="10">
        <v>36</v>
      </c>
      <c r="AC7" s="10">
        <v>4</v>
      </c>
      <c r="AD7" s="10">
        <v>42</v>
      </c>
      <c r="AE7" s="10"/>
      <c r="AF7" s="10">
        <v>208</v>
      </c>
      <c r="AG7" s="10">
        <v>152</v>
      </c>
      <c r="AH7" s="10"/>
      <c r="AI7" s="10">
        <v>20</v>
      </c>
      <c r="AJ7" s="10">
        <v>75</v>
      </c>
      <c r="AK7" s="10">
        <v>70</v>
      </c>
      <c r="AL7" s="10">
        <v>55</v>
      </c>
      <c r="AM7" s="10">
        <v>97</v>
      </c>
      <c r="AN7" s="10">
        <v>35</v>
      </c>
      <c r="AO7" s="10">
        <v>12</v>
      </c>
      <c r="AP7" s="10"/>
      <c r="AQ7" s="10">
        <v>168</v>
      </c>
      <c r="AR7" s="10">
        <v>132</v>
      </c>
      <c r="AS7" s="10"/>
      <c r="AT7" s="10">
        <v>78</v>
      </c>
      <c r="AU7" s="10">
        <v>157</v>
      </c>
      <c r="AV7" s="10">
        <v>108</v>
      </c>
      <c r="AW7" s="10"/>
      <c r="AX7" s="10">
        <v>103</v>
      </c>
      <c r="AY7" s="10">
        <v>261</v>
      </c>
      <c r="AZ7" s="10"/>
      <c r="BA7" s="10">
        <v>26</v>
      </c>
      <c r="BB7" s="10">
        <v>111</v>
      </c>
      <c r="BC7" s="10">
        <v>119</v>
      </c>
      <c r="BD7" s="10">
        <v>24</v>
      </c>
      <c r="BE7" s="10">
        <v>55</v>
      </c>
      <c r="BF7" s="10"/>
      <c r="BG7" s="10">
        <v>137</v>
      </c>
      <c r="BH7" s="10">
        <v>79</v>
      </c>
    </row>
    <row r="8" spans="2:60" ht="30" customHeight="1" x14ac:dyDescent="0.35">
      <c r="B8" s="11" t="s">
        <v>19</v>
      </c>
      <c r="C8" s="11">
        <v>376</v>
      </c>
      <c r="D8" s="11">
        <v>198</v>
      </c>
      <c r="E8" s="11">
        <v>176</v>
      </c>
      <c r="F8" s="11"/>
      <c r="G8" s="11">
        <v>42</v>
      </c>
      <c r="H8" s="11">
        <v>66</v>
      </c>
      <c r="I8" s="11">
        <v>71</v>
      </c>
      <c r="J8" s="11">
        <v>61</v>
      </c>
      <c r="K8" s="11">
        <v>56</v>
      </c>
      <c r="L8" s="11">
        <v>79</v>
      </c>
      <c r="M8" s="11"/>
      <c r="N8" s="11">
        <v>60</v>
      </c>
      <c r="O8" s="11">
        <v>91</v>
      </c>
      <c r="P8" s="11">
        <v>123</v>
      </c>
      <c r="Q8" s="11">
        <v>54</v>
      </c>
      <c r="R8" s="11">
        <v>39</v>
      </c>
      <c r="S8" s="11"/>
      <c r="T8" s="11">
        <v>60</v>
      </c>
      <c r="U8" s="11">
        <v>75</v>
      </c>
      <c r="V8" s="11">
        <v>152</v>
      </c>
      <c r="W8" s="11">
        <v>89</v>
      </c>
      <c r="X8" s="11"/>
      <c r="Y8" s="11">
        <v>127</v>
      </c>
      <c r="Z8" s="11">
        <v>150</v>
      </c>
      <c r="AA8" s="11">
        <v>12</v>
      </c>
      <c r="AB8" s="11">
        <v>36</v>
      </c>
      <c r="AC8" s="11">
        <v>6</v>
      </c>
      <c r="AD8" s="11">
        <v>45</v>
      </c>
      <c r="AE8" s="11"/>
      <c r="AF8" s="11">
        <v>203</v>
      </c>
      <c r="AG8" s="11">
        <v>168</v>
      </c>
      <c r="AH8" s="11"/>
      <c r="AI8" s="11">
        <v>23</v>
      </c>
      <c r="AJ8" s="11">
        <v>77</v>
      </c>
      <c r="AK8" s="11">
        <v>67</v>
      </c>
      <c r="AL8" s="11">
        <v>56</v>
      </c>
      <c r="AM8" s="11">
        <v>108</v>
      </c>
      <c r="AN8" s="11">
        <v>33</v>
      </c>
      <c r="AO8" s="11">
        <v>11</v>
      </c>
      <c r="AP8" s="11"/>
      <c r="AQ8" s="11">
        <v>167</v>
      </c>
      <c r="AR8" s="11">
        <v>138</v>
      </c>
      <c r="AS8" s="11"/>
      <c r="AT8" s="11">
        <v>81</v>
      </c>
      <c r="AU8" s="11">
        <v>155</v>
      </c>
      <c r="AV8" s="11">
        <v>116</v>
      </c>
      <c r="AW8" s="11"/>
      <c r="AX8" s="11">
        <v>99</v>
      </c>
      <c r="AY8" s="11">
        <v>277</v>
      </c>
      <c r="AZ8" s="11"/>
      <c r="BA8" s="11">
        <v>26</v>
      </c>
      <c r="BB8" s="11">
        <v>117</v>
      </c>
      <c r="BC8" s="11">
        <v>118</v>
      </c>
      <c r="BD8" s="11">
        <v>25</v>
      </c>
      <c r="BE8" s="11">
        <v>57</v>
      </c>
      <c r="BF8" s="11"/>
      <c r="BG8" s="11">
        <v>142</v>
      </c>
      <c r="BH8" s="11">
        <v>82</v>
      </c>
    </row>
    <row r="9" spans="2:60" ht="29" x14ac:dyDescent="0.35">
      <c r="B9" s="18" t="s">
        <v>348</v>
      </c>
      <c r="C9" s="17">
        <v>0.78153896023743297</v>
      </c>
      <c r="D9" s="17">
        <v>0.76755812772992105</v>
      </c>
      <c r="E9" s="17">
        <v>0.80741957877440895</v>
      </c>
      <c r="F9" s="17"/>
      <c r="G9" s="17">
        <v>0.54270437806524796</v>
      </c>
      <c r="H9" s="17">
        <v>0.65066260000234499</v>
      </c>
      <c r="I9" s="17">
        <v>0.78444422722264495</v>
      </c>
      <c r="J9" s="17">
        <v>0.79362799419373398</v>
      </c>
      <c r="K9" s="17">
        <v>0.93608427388034499</v>
      </c>
      <c r="L9" s="17">
        <v>0.89674224835872296</v>
      </c>
      <c r="M9" s="17"/>
      <c r="N9" s="17">
        <v>0.77930322239931604</v>
      </c>
      <c r="O9" s="17">
        <v>0.86395233485938205</v>
      </c>
      <c r="P9" s="17">
        <v>0.79731509865807104</v>
      </c>
      <c r="Q9" s="17">
        <v>0.66885908137922401</v>
      </c>
      <c r="R9" s="17">
        <v>0.73024900246317603</v>
      </c>
      <c r="S9" s="17"/>
      <c r="T9" s="17">
        <v>0.86898692867511496</v>
      </c>
      <c r="U9" s="17">
        <v>0.82651418366182405</v>
      </c>
      <c r="V9" s="17">
        <v>0.75532546369193398</v>
      </c>
      <c r="W9" s="17">
        <v>0.72964274545708396</v>
      </c>
      <c r="X9" s="17"/>
      <c r="Y9" s="17">
        <v>0.66028858765284104</v>
      </c>
      <c r="Z9" s="17">
        <v>0.83014128480525995</v>
      </c>
      <c r="AA9" s="17">
        <v>0.86244684702562402</v>
      </c>
      <c r="AB9" s="17">
        <v>0.79464900640101199</v>
      </c>
      <c r="AC9" s="17">
        <v>1</v>
      </c>
      <c r="AD9" s="17">
        <v>0.90058648547821996</v>
      </c>
      <c r="AE9" s="17"/>
      <c r="AF9" s="17">
        <v>0.81902512958957197</v>
      </c>
      <c r="AG9" s="17">
        <v>0.73630771822529395</v>
      </c>
      <c r="AH9" s="17"/>
      <c r="AI9" s="17">
        <v>0.59483416398105904</v>
      </c>
      <c r="AJ9" s="17">
        <v>0.71874448973591798</v>
      </c>
      <c r="AK9" s="17">
        <v>0.830945280318102</v>
      </c>
      <c r="AL9" s="17">
        <v>0.87818601768475302</v>
      </c>
      <c r="AM9" s="17">
        <v>0.78901595846081596</v>
      </c>
      <c r="AN9" s="17">
        <v>0.78930556760472903</v>
      </c>
      <c r="AO9" s="17">
        <v>0.71605122647522601</v>
      </c>
      <c r="AP9" s="17"/>
      <c r="AQ9" s="17">
        <v>0.77583178037148903</v>
      </c>
      <c r="AR9" s="17">
        <v>0.82019677022979098</v>
      </c>
      <c r="AS9" s="17"/>
      <c r="AT9" s="17">
        <v>0.81715363704420796</v>
      </c>
      <c r="AU9" s="17">
        <v>0.81874506725329999</v>
      </c>
      <c r="AV9" s="17">
        <v>0.73662702029997096</v>
      </c>
      <c r="AW9" s="17"/>
      <c r="AX9" s="17">
        <v>0.80882823379607804</v>
      </c>
      <c r="AY9" s="17">
        <v>0.77178332890071799</v>
      </c>
      <c r="AZ9" s="17"/>
      <c r="BA9" s="17">
        <v>0.73529968667131596</v>
      </c>
      <c r="BB9" s="17">
        <v>0.82949545449300299</v>
      </c>
      <c r="BC9" s="17">
        <v>0.76897916240554298</v>
      </c>
      <c r="BD9" s="17">
        <v>0.64459885947204998</v>
      </c>
      <c r="BE9" s="17">
        <v>0.93549552675394299</v>
      </c>
      <c r="BF9" s="17"/>
      <c r="BG9" s="17">
        <v>0.81256426605353604</v>
      </c>
      <c r="BH9" s="17">
        <v>0.84697353226418004</v>
      </c>
    </row>
    <row r="10" spans="2:60" ht="43.5" x14ac:dyDescent="0.35">
      <c r="B10" s="18" t="s">
        <v>349</v>
      </c>
      <c r="C10" s="17">
        <v>0.10916350249944699</v>
      </c>
      <c r="D10" s="17">
        <v>0.131116149298493</v>
      </c>
      <c r="E10" s="17">
        <v>7.5687045959820898E-2</v>
      </c>
      <c r="F10" s="17"/>
      <c r="G10" s="17">
        <v>0.14868487936489599</v>
      </c>
      <c r="H10" s="17">
        <v>0.18209231057125899</v>
      </c>
      <c r="I10" s="17">
        <v>0.12921251328219399</v>
      </c>
      <c r="J10" s="17">
        <v>0.123503466350236</v>
      </c>
      <c r="K10" s="17">
        <v>6.3915726119655E-2</v>
      </c>
      <c r="L10" s="17">
        <v>3.0188396910664699E-2</v>
      </c>
      <c r="M10" s="17"/>
      <c r="N10" s="17">
        <v>0.10443479839977</v>
      </c>
      <c r="O10" s="17">
        <v>3.6822532144792301E-2</v>
      </c>
      <c r="P10" s="17">
        <v>8.7167816068009399E-2</v>
      </c>
      <c r="Q10" s="17">
        <v>0.180702225403748</v>
      </c>
      <c r="R10" s="17">
        <v>0.25724844039449002</v>
      </c>
      <c r="S10" s="17"/>
      <c r="T10" s="17">
        <v>0.117586314274092</v>
      </c>
      <c r="U10" s="17">
        <v>7.45417077039571E-2</v>
      </c>
      <c r="V10" s="17">
        <v>0.110156507707803</v>
      </c>
      <c r="W10" s="17">
        <v>0.13086775142992399</v>
      </c>
      <c r="X10" s="17"/>
      <c r="Y10" s="17">
        <v>0.167401267083299</v>
      </c>
      <c r="Z10" s="17">
        <v>7.5510239044188604E-2</v>
      </c>
      <c r="AA10" s="17">
        <v>6.9622624265228694E-2</v>
      </c>
      <c r="AB10" s="17">
        <v>0.170609212810345</v>
      </c>
      <c r="AC10" s="17">
        <v>0</v>
      </c>
      <c r="AD10" s="17">
        <v>3.3550814293468199E-2</v>
      </c>
      <c r="AE10" s="17"/>
      <c r="AF10" s="17">
        <v>8.5979646749818797E-2</v>
      </c>
      <c r="AG10" s="17">
        <v>0.13413123981230199</v>
      </c>
      <c r="AH10" s="17"/>
      <c r="AI10" s="17">
        <v>7.9368715998613198E-2</v>
      </c>
      <c r="AJ10" s="17">
        <v>0.120063883320673</v>
      </c>
      <c r="AK10" s="17">
        <v>0.1042206844345</v>
      </c>
      <c r="AL10" s="17">
        <v>6.9130895148494104E-2</v>
      </c>
      <c r="AM10" s="17">
        <v>0.12893053166204399</v>
      </c>
      <c r="AN10" s="17">
        <v>8.8981970329814294E-2</v>
      </c>
      <c r="AO10" s="17">
        <v>0.195038177026989</v>
      </c>
      <c r="AP10" s="17"/>
      <c r="AQ10" s="17">
        <v>0.118175746578268</v>
      </c>
      <c r="AR10" s="17">
        <v>9.4387685266025506E-2</v>
      </c>
      <c r="AS10" s="17"/>
      <c r="AT10" s="17">
        <v>0.103272221812549</v>
      </c>
      <c r="AU10" s="17">
        <v>9.0201205034608503E-2</v>
      </c>
      <c r="AV10" s="17">
        <v>0.15219156376380999</v>
      </c>
      <c r="AW10" s="17"/>
      <c r="AX10" s="17">
        <v>0.11229537675930699</v>
      </c>
      <c r="AY10" s="17">
        <v>0.10804389004049</v>
      </c>
      <c r="AZ10" s="17"/>
      <c r="BA10" s="17">
        <v>0.144367179620525</v>
      </c>
      <c r="BB10" s="17">
        <v>9.1242069320156105E-2</v>
      </c>
      <c r="BC10" s="17">
        <v>0.120904630369597</v>
      </c>
      <c r="BD10" s="17">
        <v>0.21420580805852901</v>
      </c>
      <c r="BE10" s="17">
        <v>4.2351017811629602E-2</v>
      </c>
      <c r="BF10" s="17"/>
      <c r="BG10" s="17">
        <v>0.10079102543743899</v>
      </c>
      <c r="BH10" s="17">
        <v>9.4647693938665997E-2</v>
      </c>
    </row>
    <row r="11" spans="2:60" ht="29" x14ac:dyDescent="0.35">
      <c r="B11" s="18" t="s">
        <v>350</v>
      </c>
      <c r="C11" s="17">
        <v>5.1667852620048103E-2</v>
      </c>
      <c r="D11" s="17">
        <v>7.6369863369028998E-2</v>
      </c>
      <c r="E11" s="17">
        <v>2.4557197938708801E-2</v>
      </c>
      <c r="F11" s="17"/>
      <c r="G11" s="17">
        <v>0.14127714685682499</v>
      </c>
      <c r="H11" s="17">
        <v>9.4772187322245405E-2</v>
      </c>
      <c r="I11" s="17">
        <v>4.7713211009341901E-2</v>
      </c>
      <c r="J11" s="17">
        <v>2.21971299170616E-2</v>
      </c>
      <c r="K11" s="17">
        <v>0</v>
      </c>
      <c r="L11" s="17">
        <v>3.0931351201422898E-2</v>
      </c>
      <c r="M11" s="17"/>
      <c r="N11" s="17">
        <v>4.4480451345263697E-2</v>
      </c>
      <c r="O11" s="17">
        <v>1.6337123640319001E-2</v>
      </c>
      <c r="P11" s="17">
        <v>7.2643556520188002E-2</v>
      </c>
      <c r="Q11" s="17">
        <v>9.1676239766761494E-2</v>
      </c>
      <c r="R11" s="17">
        <v>0</v>
      </c>
      <c r="S11" s="17"/>
      <c r="T11" s="17">
        <v>1.34267570507928E-2</v>
      </c>
      <c r="U11" s="17">
        <v>6.2626375872153306E-2</v>
      </c>
      <c r="V11" s="17">
        <v>3.8473403501624502E-2</v>
      </c>
      <c r="W11" s="17">
        <v>9.0895013320175105E-2</v>
      </c>
      <c r="X11" s="17"/>
      <c r="Y11" s="17">
        <v>7.7241677019869795E-2</v>
      </c>
      <c r="Z11" s="17">
        <v>5.3690780017371403E-2</v>
      </c>
      <c r="AA11" s="17">
        <v>0</v>
      </c>
      <c r="AB11" s="17">
        <v>1.0829915216338699E-2</v>
      </c>
      <c r="AC11" s="17">
        <v>0</v>
      </c>
      <c r="AD11" s="17">
        <v>2.54957844279186E-2</v>
      </c>
      <c r="AE11" s="17"/>
      <c r="AF11" s="17">
        <v>5.1156346043706398E-2</v>
      </c>
      <c r="AG11" s="17">
        <v>5.3686827512534098E-2</v>
      </c>
      <c r="AH11" s="17"/>
      <c r="AI11" s="17">
        <v>0</v>
      </c>
      <c r="AJ11" s="17">
        <v>8.2254643680734998E-2</v>
      </c>
      <c r="AK11" s="17">
        <v>3.0078080277006401E-2</v>
      </c>
      <c r="AL11" s="17">
        <v>3.8615207410906197E-2</v>
      </c>
      <c r="AM11" s="17">
        <v>5.2786402561370203E-2</v>
      </c>
      <c r="AN11" s="17">
        <v>9.5600607281872294E-2</v>
      </c>
      <c r="AO11" s="17">
        <v>0</v>
      </c>
      <c r="AP11" s="17"/>
      <c r="AQ11" s="17">
        <v>6.5946864063958499E-2</v>
      </c>
      <c r="AR11" s="17">
        <v>4.8583725095225599E-2</v>
      </c>
      <c r="AS11" s="17"/>
      <c r="AT11" s="17">
        <v>6.0058095653749699E-2</v>
      </c>
      <c r="AU11" s="17">
        <v>4.8915266502141397E-2</v>
      </c>
      <c r="AV11" s="17">
        <v>5.1654696124943403E-2</v>
      </c>
      <c r="AW11" s="17"/>
      <c r="AX11" s="17">
        <v>5.1477931537587202E-2</v>
      </c>
      <c r="AY11" s="17">
        <v>5.1735747430790402E-2</v>
      </c>
      <c r="AZ11" s="17"/>
      <c r="BA11" s="17">
        <v>0</v>
      </c>
      <c r="BB11" s="17">
        <v>3.8313240391914E-2</v>
      </c>
      <c r="BC11" s="17">
        <v>6.5243971324407998E-2</v>
      </c>
      <c r="BD11" s="17">
        <v>0.10102751574048301</v>
      </c>
      <c r="BE11" s="17">
        <v>2.2153455434427299E-2</v>
      </c>
      <c r="BF11" s="17"/>
      <c r="BG11" s="17">
        <v>3.1426639137916303E-2</v>
      </c>
      <c r="BH11" s="17">
        <v>4.6155411857777801E-2</v>
      </c>
    </row>
    <row r="12" spans="2:60" ht="29" x14ac:dyDescent="0.35">
      <c r="B12" s="18" t="s">
        <v>351</v>
      </c>
      <c r="C12" s="17">
        <v>2.1234219722547999E-2</v>
      </c>
      <c r="D12" s="17">
        <v>1.46580262115293E-2</v>
      </c>
      <c r="E12" s="17">
        <v>2.61159871750575E-2</v>
      </c>
      <c r="F12" s="17"/>
      <c r="G12" s="17">
        <v>4.1524639769332503E-2</v>
      </c>
      <c r="H12" s="17">
        <v>3.3729650938604701E-2</v>
      </c>
      <c r="I12" s="17">
        <v>2.5264464530510899E-2</v>
      </c>
      <c r="J12" s="17">
        <v>1.16055002036866E-2</v>
      </c>
      <c r="K12" s="17">
        <v>0</v>
      </c>
      <c r="L12" s="17">
        <v>1.8873687187783199E-2</v>
      </c>
      <c r="M12" s="17"/>
      <c r="N12" s="17">
        <v>1.18774847924293E-2</v>
      </c>
      <c r="O12" s="17">
        <v>2.02161439116629E-2</v>
      </c>
      <c r="P12" s="17">
        <v>1.42525605944703E-2</v>
      </c>
      <c r="Q12" s="17">
        <v>5.8762453450266601E-2</v>
      </c>
      <c r="R12" s="17">
        <v>1.25025571423349E-2</v>
      </c>
      <c r="S12" s="17"/>
      <c r="T12" s="17">
        <v>0</v>
      </c>
      <c r="U12" s="17">
        <v>1.1664243166757E-2</v>
      </c>
      <c r="V12" s="17">
        <v>3.2334078881097197E-2</v>
      </c>
      <c r="W12" s="17">
        <v>2.4584291880039098E-2</v>
      </c>
      <c r="X12" s="17"/>
      <c r="Y12" s="17">
        <v>3.4895909006669897E-2</v>
      </c>
      <c r="Z12" s="17">
        <v>1.72193872662154E-2</v>
      </c>
      <c r="AA12" s="17">
        <v>0</v>
      </c>
      <c r="AB12" s="17">
        <v>0</v>
      </c>
      <c r="AC12" s="17">
        <v>0</v>
      </c>
      <c r="AD12" s="17">
        <v>2.12112965992741E-2</v>
      </c>
      <c r="AE12" s="17"/>
      <c r="AF12" s="17">
        <v>2.2181454610645399E-2</v>
      </c>
      <c r="AG12" s="17">
        <v>2.0663798095716699E-2</v>
      </c>
      <c r="AH12" s="17"/>
      <c r="AI12" s="17">
        <v>9.8672016931140805E-2</v>
      </c>
      <c r="AJ12" s="17">
        <v>2.05391722863323E-2</v>
      </c>
      <c r="AK12" s="17">
        <v>1.43542599482442E-2</v>
      </c>
      <c r="AL12" s="17">
        <v>0</v>
      </c>
      <c r="AM12" s="17">
        <v>2.0257545800446499E-2</v>
      </c>
      <c r="AN12" s="17">
        <v>0</v>
      </c>
      <c r="AO12" s="17">
        <v>8.8910596497784197E-2</v>
      </c>
      <c r="AP12" s="17"/>
      <c r="AQ12" s="17">
        <v>3.2984719566743703E-2</v>
      </c>
      <c r="AR12" s="17">
        <v>1.41961520235228E-2</v>
      </c>
      <c r="AS12" s="17"/>
      <c r="AT12" s="17">
        <v>1.9516045489493299E-2</v>
      </c>
      <c r="AU12" s="17">
        <v>6.2098289018222997E-3</v>
      </c>
      <c r="AV12" s="17">
        <v>4.2539931036359203E-2</v>
      </c>
      <c r="AW12" s="17"/>
      <c r="AX12" s="17">
        <v>8.7996207669528807E-3</v>
      </c>
      <c r="AY12" s="17">
        <v>2.5679459460058601E-2</v>
      </c>
      <c r="AZ12" s="17"/>
      <c r="BA12" s="17">
        <v>4.9100069704273101E-2</v>
      </c>
      <c r="BB12" s="17">
        <v>2.1117209570303701E-2</v>
      </c>
      <c r="BC12" s="17">
        <v>2.33088627037044E-2</v>
      </c>
      <c r="BD12" s="17">
        <v>4.0167816728938398E-2</v>
      </c>
      <c r="BE12" s="17">
        <v>0</v>
      </c>
      <c r="BF12" s="17"/>
      <c r="BG12" s="17">
        <v>2.6146979898206E-2</v>
      </c>
      <c r="BH12" s="17">
        <v>1.2223361939376299E-2</v>
      </c>
    </row>
    <row r="13" spans="2:60" ht="29" x14ac:dyDescent="0.35">
      <c r="B13" s="18" t="s">
        <v>352</v>
      </c>
      <c r="C13" s="17">
        <v>5.7317349057545196E-3</v>
      </c>
      <c r="D13" s="17">
        <v>5.9808485049437903E-3</v>
      </c>
      <c r="E13" s="17">
        <v>5.5260462658128897E-3</v>
      </c>
      <c r="F13" s="17"/>
      <c r="G13" s="17">
        <v>0</v>
      </c>
      <c r="H13" s="17">
        <v>1.7963352453035E-2</v>
      </c>
      <c r="I13" s="17">
        <v>0</v>
      </c>
      <c r="J13" s="17">
        <v>0</v>
      </c>
      <c r="K13" s="17">
        <v>0</v>
      </c>
      <c r="L13" s="17">
        <v>1.2278584222692899E-2</v>
      </c>
      <c r="M13" s="17"/>
      <c r="N13" s="17">
        <v>0</v>
      </c>
      <c r="O13" s="17">
        <v>0</v>
      </c>
      <c r="P13" s="17">
        <v>1.7491832067920501E-2</v>
      </c>
      <c r="Q13" s="17">
        <v>0</v>
      </c>
      <c r="R13" s="17">
        <v>0</v>
      </c>
      <c r="S13" s="17"/>
      <c r="T13" s="17">
        <v>0</v>
      </c>
      <c r="U13" s="17">
        <v>1.30117706420847E-2</v>
      </c>
      <c r="V13" s="17">
        <v>0</v>
      </c>
      <c r="W13" s="17">
        <v>1.33093139926184E-2</v>
      </c>
      <c r="X13" s="17"/>
      <c r="Y13" s="17">
        <v>0</v>
      </c>
      <c r="Z13" s="17">
        <v>1.4334741204480099E-2</v>
      </c>
      <c r="AA13" s="17">
        <v>0</v>
      </c>
      <c r="AB13" s="17">
        <v>0</v>
      </c>
      <c r="AC13" s="17">
        <v>0</v>
      </c>
      <c r="AD13" s="17">
        <v>0</v>
      </c>
      <c r="AE13" s="17"/>
      <c r="AF13" s="17">
        <v>0</v>
      </c>
      <c r="AG13" s="17">
        <v>1.28207534172304E-2</v>
      </c>
      <c r="AH13" s="17"/>
      <c r="AI13" s="17">
        <v>0</v>
      </c>
      <c r="AJ13" s="17">
        <v>1.5326361503607401E-2</v>
      </c>
      <c r="AK13" s="17">
        <v>0</v>
      </c>
      <c r="AL13" s="17">
        <v>0</v>
      </c>
      <c r="AM13" s="17">
        <v>9.0095615153229797E-3</v>
      </c>
      <c r="AN13" s="17">
        <v>0</v>
      </c>
      <c r="AO13" s="17">
        <v>0</v>
      </c>
      <c r="AP13" s="17"/>
      <c r="AQ13" s="17">
        <v>7.0608894195413399E-3</v>
      </c>
      <c r="AR13" s="17">
        <v>7.0177335578717097E-3</v>
      </c>
      <c r="AS13" s="17"/>
      <c r="AT13" s="17">
        <v>0</v>
      </c>
      <c r="AU13" s="17">
        <v>7.6297277859901803E-3</v>
      </c>
      <c r="AV13" s="17">
        <v>8.3620342560354905E-3</v>
      </c>
      <c r="AW13" s="17"/>
      <c r="AX13" s="17">
        <v>9.8162088632750902E-3</v>
      </c>
      <c r="AY13" s="17">
        <v>4.2715779672287298E-3</v>
      </c>
      <c r="AZ13" s="17"/>
      <c r="BA13" s="17">
        <v>3.7917851417081101E-2</v>
      </c>
      <c r="BB13" s="17">
        <v>0</v>
      </c>
      <c r="BC13" s="17">
        <v>9.9879511942500398E-3</v>
      </c>
      <c r="BD13" s="17">
        <v>0</v>
      </c>
      <c r="BE13" s="17">
        <v>0</v>
      </c>
      <c r="BF13" s="17"/>
      <c r="BG13" s="17">
        <v>6.8155321880025597E-3</v>
      </c>
      <c r="BH13" s="17">
        <v>0</v>
      </c>
    </row>
    <row r="14" spans="2:60" x14ac:dyDescent="0.35">
      <c r="B14" s="32" t="s">
        <v>280</v>
      </c>
      <c r="C14" s="19">
        <v>3.0663730014768999E-2</v>
      </c>
      <c r="D14" s="19">
        <v>4.3169848860841699E-3</v>
      </c>
      <c r="E14" s="19">
        <v>6.0694143886191397E-2</v>
      </c>
      <c r="F14" s="19"/>
      <c r="G14" s="19">
        <v>0.12580895594369801</v>
      </c>
      <c r="H14" s="19">
        <v>2.0779898712511201E-2</v>
      </c>
      <c r="I14" s="19">
        <v>1.33655839553077E-2</v>
      </c>
      <c r="J14" s="19">
        <v>4.9065909335282001E-2</v>
      </c>
      <c r="K14" s="19">
        <v>0</v>
      </c>
      <c r="L14" s="19">
        <v>1.0985732118713299E-2</v>
      </c>
      <c r="M14" s="19"/>
      <c r="N14" s="19">
        <v>5.9904043063220502E-2</v>
      </c>
      <c r="O14" s="19">
        <v>6.2671865443844205E-2</v>
      </c>
      <c r="P14" s="19">
        <v>1.1129136091340801E-2</v>
      </c>
      <c r="Q14" s="19">
        <v>0</v>
      </c>
      <c r="R14" s="19">
        <v>0</v>
      </c>
      <c r="S14" s="19"/>
      <c r="T14" s="19">
        <v>0</v>
      </c>
      <c r="U14" s="19">
        <v>1.16417189532239E-2</v>
      </c>
      <c r="V14" s="19">
        <v>6.3710546217540895E-2</v>
      </c>
      <c r="W14" s="19">
        <v>1.07008839201586E-2</v>
      </c>
      <c r="X14" s="19"/>
      <c r="Y14" s="19">
        <v>6.01725592373204E-2</v>
      </c>
      <c r="Z14" s="19">
        <v>9.1035676624850407E-3</v>
      </c>
      <c r="AA14" s="19">
        <v>6.7930528709146995E-2</v>
      </c>
      <c r="AB14" s="19">
        <v>2.3911865572304999E-2</v>
      </c>
      <c r="AC14" s="19">
        <v>0</v>
      </c>
      <c r="AD14" s="19">
        <v>1.9155619201119401E-2</v>
      </c>
      <c r="AE14" s="19"/>
      <c r="AF14" s="19">
        <v>2.1657423006257E-2</v>
      </c>
      <c r="AG14" s="19">
        <v>4.2389662936922701E-2</v>
      </c>
      <c r="AH14" s="19"/>
      <c r="AI14" s="19">
        <v>0.22712510308918599</v>
      </c>
      <c r="AJ14" s="19">
        <v>4.3071449472735099E-2</v>
      </c>
      <c r="AK14" s="19">
        <v>2.0401695022146601E-2</v>
      </c>
      <c r="AL14" s="19">
        <v>1.4067879755846601E-2</v>
      </c>
      <c r="AM14" s="19">
        <v>0</v>
      </c>
      <c r="AN14" s="19">
        <v>2.61118547835845E-2</v>
      </c>
      <c r="AO14" s="19">
        <v>0</v>
      </c>
      <c r="AP14" s="19"/>
      <c r="AQ14" s="19">
        <v>0</v>
      </c>
      <c r="AR14" s="19">
        <v>1.56179338275634E-2</v>
      </c>
      <c r="AS14" s="19"/>
      <c r="AT14" s="19">
        <v>0</v>
      </c>
      <c r="AU14" s="19">
        <v>2.82989045221375E-2</v>
      </c>
      <c r="AV14" s="19">
        <v>8.6247545188812298E-3</v>
      </c>
      <c r="AW14" s="19"/>
      <c r="AX14" s="19">
        <v>8.78262827679889E-3</v>
      </c>
      <c r="AY14" s="19">
        <v>3.8485996200713898E-2</v>
      </c>
      <c r="AZ14" s="19"/>
      <c r="BA14" s="19">
        <v>3.3315212586803998E-2</v>
      </c>
      <c r="BB14" s="19">
        <v>1.9832026224622899E-2</v>
      </c>
      <c r="BC14" s="19">
        <v>1.15754220024983E-2</v>
      </c>
      <c r="BD14" s="19">
        <v>0</v>
      </c>
      <c r="BE14" s="19">
        <v>0</v>
      </c>
      <c r="BF14" s="19"/>
      <c r="BG14" s="19">
        <v>2.2255557284900401E-2</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373</v>
      </c>
      <c r="D7" s="10">
        <v>188</v>
      </c>
      <c r="E7" s="10">
        <v>183</v>
      </c>
      <c r="F7" s="10"/>
      <c r="G7" s="10">
        <v>56</v>
      </c>
      <c r="H7" s="10">
        <v>59</v>
      </c>
      <c r="I7" s="10">
        <v>59</v>
      </c>
      <c r="J7" s="10">
        <v>58</v>
      </c>
      <c r="K7" s="10">
        <v>66</v>
      </c>
      <c r="L7" s="10">
        <v>75</v>
      </c>
      <c r="M7" s="10"/>
      <c r="N7" s="10">
        <v>79</v>
      </c>
      <c r="O7" s="10">
        <v>85</v>
      </c>
      <c r="P7" s="10">
        <v>107</v>
      </c>
      <c r="Q7" s="10">
        <v>46</v>
      </c>
      <c r="R7" s="10">
        <v>45</v>
      </c>
      <c r="S7" s="10"/>
      <c r="T7" s="10">
        <v>81</v>
      </c>
      <c r="U7" s="10">
        <v>73</v>
      </c>
      <c r="V7" s="10">
        <v>132</v>
      </c>
      <c r="W7" s="10">
        <v>87</v>
      </c>
      <c r="X7" s="10"/>
      <c r="Y7" s="10">
        <v>133</v>
      </c>
      <c r="Z7" s="10">
        <v>142</v>
      </c>
      <c r="AA7" s="10">
        <v>15</v>
      </c>
      <c r="AB7" s="10">
        <v>39</v>
      </c>
      <c r="AC7" s="10">
        <v>6</v>
      </c>
      <c r="AD7" s="10">
        <v>38</v>
      </c>
      <c r="AE7" s="10"/>
      <c r="AF7" s="10">
        <v>217</v>
      </c>
      <c r="AG7" s="10">
        <v>152</v>
      </c>
      <c r="AH7" s="10"/>
      <c r="AI7" s="10">
        <v>33</v>
      </c>
      <c r="AJ7" s="10">
        <v>94</v>
      </c>
      <c r="AK7" s="10">
        <v>58</v>
      </c>
      <c r="AL7" s="10">
        <v>47</v>
      </c>
      <c r="AM7" s="10">
        <v>89</v>
      </c>
      <c r="AN7" s="10">
        <v>37</v>
      </c>
      <c r="AO7" s="10">
        <v>15</v>
      </c>
      <c r="AP7" s="10"/>
      <c r="AQ7" s="10">
        <v>175</v>
      </c>
      <c r="AR7" s="10">
        <v>125</v>
      </c>
      <c r="AS7" s="10"/>
      <c r="AT7" s="10">
        <v>68</v>
      </c>
      <c r="AU7" s="10">
        <v>166</v>
      </c>
      <c r="AV7" s="10">
        <v>117</v>
      </c>
      <c r="AW7" s="10"/>
      <c r="AX7" s="10">
        <v>110</v>
      </c>
      <c r="AY7" s="10">
        <v>263</v>
      </c>
      <c r="AZ7" s="10"/>
      <c r="BA7" s="10">
        <v>37</v>
      </c>
      <c r="BB7" s="10">
        <v>118</v>
      </c>
      <c r="BC7" s="10">
        <v>138</v>
      </c>
      <c r="BD7" s="10">
        <v>9</v>
      </c>
      <c r="BE7" s="10">
        <v>40</v>
      </c>
      <c r="BF7" s="10"/>
      <c r="BG7" s="10">
        <v>155</v>
      </c>
      <c r="BH7" s="10">
        <v>49</v>
      </c>
    </row>
    <row r="8" spans="2:60" ht="30" customHeight="1" x14ac:dyDescent="0.35">
      <c r="B8" s="11" t="s">
        <v>19</v>
      </c>
      <c r="C8" s="11">
        <v>380</v>
      </c>
      <c r="D8" s="11">
        <v>193</v>
      </c>
      <c r="E8" s="11">
        <v>185</v>
      </c>
      <c r="F8" s="11"/>
      <c r="G8" s="11">
        <v>60</v>
      </c>
      <c r="H8" s="11">
        <v>72</v>
      </c>
      <c r="I8" s="11">
        <v>59</v>
      </c>
      <c r="J8" s="11">
        <v>53</v>
      </c>
      <c r="K8" s="11">
        <v>63</v>
      </c>
      <c r="L8" s="11">
        <v>72</v>
      </c>
      <c r="M8" s="11"/>
      <c r="N8" s="11">
        <v>83</v>
      </c>
      <c r="O8" s="11">
        <v>84</v>
      </c>
      <c r="P8" s="11">
        <v>111</v>
      </c>
      <c r="Q8" s="11">
        <v>47</v>
      </c>
      <c r="R8" s="11">
        <v>45</v>
      </c>
      <c r="S8" s="11"/>
      <c r="T8" s="11">
        <v>74</v>
      </c>
      <c r="U8" s="11">
        <v>71</v>
      </c>
      <c r="V8" s="11">
        <v>133</v>
      </c>
      <c r="W8" s="11">
        <v>102</v>
      </c>
      <c r="X8" s="11"/>
      <c r="Y8" s="11">
        <v>139</v>
      </c>
      <c r="Z8" s="11">
        <v>148</v>
      </c>
      <c r="AA8" s="11">
        <v>14</v>
      </c>
      <c r="AB8" s="11">
        <v>39</v>
      </c>
      <c r="AC8" s="11">
        <v>5</v>
      </c>
      <c r="AD8" s="11">
        <v>35</v>
      </c>
      <c r="AE8" s="11"/>
      <c r="AF8" s="11">
        <v>211</v>
      </c>
      <c r="AG8" s="11">
        <v>165</v>
      </c>
      <c r="AH8" s="11"/>
      <c r="AI8" s="11">
        <v>33</v>
      </c>
      <c r="AJ8" s="11">
        <v>100</v>
      </c>
      <c r="AK8" s="11">
        <v>59</v>
      </c>
      <c r="AL8" s="11">
        <v>45</v>
      </c>
      <c r="AM8" s="11">
        <v>91</v>
      </c>
      <c r="AN8" s="11">
        <v>38</v>
      </c>
      <c r="AO8" s="11">
        <v>13</v>
      </c>
      <c r="AP8" s="11"/>
      <c r="AQ8" s="11">
        <v>173</v>
      </c>
      <c r="AR8" s="11">
        <v>130</v>
      </c>
      <c r="AS8" s="11"/>
      <c r="AT8" s="11">
        <v>68</v>
      </c>
      <c r="AU8" s="11">
        <v>169</v>
      </c>
      <c r="AV8" s="11">
        <v>120</v>
      </c>
      <c r="AW8" s="11"/>
      <c r="AX8" s="11">
        <v>104</v>
      </c>
      <c r="AY8" s="11">
        <v>277</v>
      </c>
      <c r="AZ8" s="11"/>
      <c r="BA8" s="11">
        <v>36</v>
      </c>
      <c r="BB8" s="11">
        <v>120</v>
      </c>
      <c r="BC8" s="11">
        <v>142</v>
      </c>
      <c r="BD8" s="11">
        <v>9</v>
      </c>
      <c r="BE8" s="11">
        <v>40</v>
      </c>
      <c r="BF8" s="11"/>
      <c r="BG8" s="11">
        <v>156</v>
      </c>
      <c r="BH8" s="11">
        <v>49</v>
      </c>
    </row>
    <row r="9" spans="2:60" ht="29" x14ac:dyDescent="0.35">
      <c r="B9" s="18" t="s">
        <v>348</v>
      </c>
      <c r="C9" s="17">
        <v>2.3821090745740001E-2</v>
      </c>
      <c r="D9" s="17">
        <v>2.6345252541677501E-2</v>
      </c>
      <c r="E9" s="17">
        <v>2.1451167563283701E-2</v>
      </c>
      <c r="F9" s="17"/>
      <c r="G9" s="17">
        <v>2.14615012235141E-2</v>
      </c>
      <c r="H9" s="17">
        <v>3.3490074384575998E-2</v>
      </c>
      <c r="I9" s="17">
        <v>5.5489247095028602E-2</v>
      </c>
      <c r="J9" s="17">
        <v>2.04134121403775E-2</v>
      </c>
      <c r="K9" s="17">
        <v>0</v>
      </c>
      <c r="L9" s="17">
        <v>1.3873539816585199E-2</v>
      </c>
      <c r="M9" s="17"/>
      <c r="N9" s="17">
        <v>1.00076040826702E-2</v>
      </c>
      <c r="O9" s="17">
        <v>0</v>
      </c>
      <c r="P9" s="17">
        <v>2.5948274251615999E-2</v>
      </c>
      <c r="Q9" s="17">
        <v>4.4539019302756701E-2</v>
      </c>
      <c r="R9" s="17">
        <v>7.2363016808920599E-2</v>
      </c>
      <c r="S9" s="17"/>
      <c r="T9" s="17">
        <v>2.25591182701015E-2</v>
      </c>
      <c r="U9" s="17">
        <v>0</v>
      </c>
      <c r="V9" s="17">
        <v>3.2689037246626799E-2</v>
      </c>
      <c r="W9" s="17">
        <v>2.9821721850973499E-2</v>
      </c>
      <c r="X9" s="17"/>
      <c r="Y9" s="17">
        <v>2.6894523767740399E-2</v>
      </c>
      <c r="Z9" s="17">
        <v>2.2972884299686702E-2</v>
      </c>
      <c r="AA9" s="17">
        <v>0.13986953318270101</v>
      </c>
      <c r="AB9" s="17">
        <v>0</v>
      </c>
      <c r="AC9" s="17">
        <v>0</v>
      </c>
      <c r="AD9" s="17">
        <v>0</v>
      </c>
      <c r="AE9" s="17"/>
      <c r="AF9" s="17">
        <v>2.0171551756625401E-2</v>
      </c>
      <c r="AG9" s="17">
        <v>2.9002471078818301E-2</v>
      </c>
      <c r="AH9" s="17"/>
      <c r="AI9" s="17">
        <v>0</v>
      </c>
      <c r="AJ9" s="17">
        <v>2.4030704893088398E-2</v>
      </c>
      <c r="AK9" s="17">
        <v>3.9322807975700903E-2</v>
      </c>
      <c r="AL9" s="17">
        <v>0</v>
      </c>
      <c r="AM9" s="17">
        <v>1.8205161147600402E-2</v>
      </c>
      <c r="AN9" s="17">
        <v>7.0070070647374499E-2</v>
      </c>
      <c r="AO9" s="17">
        <v>0</v>
      </c>
      <c r="AP9" s="17"/>
      <c r="AQ9" s="17">
        <v>2.2468330904440802E-2</v>
      </c>
      <c r="AR9" s="17">
        <v>3.34170189734391E-2</v>
      </c>
      <c r="AS9" s="17"/>
      <c r="AT9" s="17">
        <v>2.3831973778751198E-2</v>
      </c>
      <c r="AU9" s="17">
        <v>2.0282850534633301E-2</v>
      </c>
      <c r="AV9" s="17">
        <v>3.3293465475415E-2</v>
      </c>
      <c r="AW9" s="17"/>
      <c r="AX9" s="17">
        <v>8.1215276250828101E-3</v>
      </c>
      <c r="AY9" s="17">
        <v>2.97015974785791E-2</v>
      </c>
      <c r="AZ9" s="17"/>
      <c r="BA9" s="17">
        <v>0.10330860437379499</v>
      </c>
      <c r="BB9" s="17">
        <v>3.8585089142370499E-3</v>
      </c>
      <c r="BC9" s="17">
        <v>2.0779286288184401E-2</v>
      </c>
      <c r="BD9" s="17">
        <v>0</v>
      </c>
      <c r="BE9" s="17">
        <v>4.83369043659998E-2</v>
      </c>
      <c r="BF9" s="17"/>
      <c r="BG9" s="17">
        <v>2.6805416973149698E-2</v>
      </c>
      <c r="BH9" s="17">
        <v>3.9306147457477E-2</v>
      </c>
    </row>
    <row r="10" spans="2:60" ht="43.5" x14ac:dyDescent="0.35">
      <c r="B10" s="18" t="s">
        <v>349</v>
      </c>
      <c r="C10" s="17">
        <v>4.5290699620870699E-2</v>
      </c>
      <c r="D10" s="17">
        <v>6.9415492825532901E-2</v>
      </c>
      <c r="E10" s="17">
        <v>2.0666240132952301E-2</v>
      </c>
      <c r="F10" s="17"/>
      <c r="G10" s="17">
        <v>3.3547924632014003E-2</v>
      </c>
      <c r="H10" s="17">
        <v>7.2840972704638393E-2</v>
      </c>
      <c r="I10" s="17">
        <v>6.2561976264197697E-2</v>
      </c>
      <c r="J10" s="17">
        <v>4.78703491501992E-2</v>
      </c>
      <c r="K10" s="17">
        <v>3.9364701773009297E-2</v>
      </c>
      <c r="L10" s="17">
        <v>1.6837565219612698E-2</v>
      </c>
      <c r="M10" s="17"/>
      <c r="N10" s="17">
        <v>5.9941613631320501E-2</v>
      </c>
      <c r="O10" s="17">
        <v>3.2512293907652201E-2</v>
      </c>
      <c r="P10" s="17">
        <v>4.4448783834894E-2</v>
      </c>
      <c r="Q10" s="17">
        <v>3.9377382278331499E-2</v>
      </c>
      <c r="R10" s="17">
        <v>6.0607789933975302E-2</v>
      </c>
      <c r="S10" s="17"/>
      <c r="T10" s="17">
        <v>2.7059237587291701E-2</v>
      </c>
      <c r="U10" s="17">
        <v>3.00855964824388E-2</v>
      </c>
      <c r="V10" s="17">
        <v>8.1519370815182499E-2</v>
      </c>
      <c r="W10" s="17">
        <v>2.17783363236672E-2</v>
      </c>
      <c r="X10" s="17"/>
      <c r="Y10" s="17">
        <v>8.9654648997786801E-2</v>
      </c>
      <c r="Z10" s="17">
        <v>2.7129911834986701E-2</v>
      </c>
      <c r="AA10" s="17">
        <v>0</v>
      </c>
      <c r="AB10" s="17">
        <v>1.95952670391965E-2</v>
      </c>
      <c r="AC10" s="17">
        <v>0</v>
      </c>
      <c r="AD10" s="17">
        <v>0</v>
      </c>
      <c r="AE10" s="17"/>
      <c r="AF10" s="17">
        <v>6.0258057455263497E-2</v>
      </c>
      <c r="AG10" s="17">
        <v>2.7156277488839E-2</v>
      </c>
      <c r="AH10" s="17"/>
      <c r="AI10" s="17">
        <v>2.84178264625253E-2</v>
      </c>
      <c r="AJ10" s="17">
        <v>6.4210156259235707E-2</v>
      </c>
      <c r="AK10" s="17">
        <v>1.54606481467908E-2</v>
      </c>
      <c r="AL10" s="17">
        <v>1.7512005826224301E-2</v>
      </c>
      <c r="AM10" s="17">
        <v>3.1234994905025799E-2</v>
      </c>
      <c r="AN10" s="17">
        <v>0.13814045129418101</v>
      </c>
      <c r="AO10" s="17">
        <v>0</v>
      </c>
      <c r="AP10" s="17"/>
      <c r="AQ10" s="17">
        <v>4.1843317416844397E-2</v>
      </c>
      <c r="AR10" s="17">
        <v>4.83042980100305E-2</v>
      </c>
      <c r="AS10" s="17"/>
      <c r="AT10" s="17">
        <v>1.32790060680185E-2</v>
      </c>
      <c r="AU10" s="17">
        <v>4.1031181318113299E-2</v>
      </c>
      <c r="AV10" s="17">
        <v>7.7981090444228393E-2</v>
      </c>
      <c r="AW10" s="17"/>
      <c r="AX10" s="17">
        <v>9.7211250736926602E-3</v>
      </c>
      <c r="AY10" s="17">
        <v>5.8613817022378702E-2</v>
      </c>
      <c r="AZ10" s="17"/>
      <c r="BA10" s="17">
        <v>0.12546353458178</v>
      </c>
      <c r="BB10" s="17">
        <v>2.8769717612592501E-2</v>
      </c>
      <c r="BC10" s="17">
        <v>5.95974556908071E-2</v>
      </c>
      <c r="BD10" s="17">
        <v>0</v>
      </c>
      <c r="BE10" s="17">
        <v>0</v>
      </c>
      <c r="BF10" s="17"/>
      <c r="BG10" s="17">
        <v>5.1080647708779098E-2</v>
      </c>
      <c r="BH10" s="17">
        <v>0</v>
      </c>
    </row>
    <row r="11" spans="2:60" ht="29" x14ac:dyDescent="0.35">
      <c r="B11" s="18" t="s">
        <v>350</v>
      </c>
      <c r="C11" s="17">
        <v>0.19377939065743</v>
      </c>
      <c r="D11" s="17">
        <v>0.16539641757894</v>
      </c>
      <c r="E11" s="17">
        <v>0.22542407139559101</v>
      </c>
      <c r="F11" s="17"/>
      <c r="G11" s="17">
        <v>0.30334279278723297</v>
      </c>
      <c r="H11" s="17">
        <v>0.146669159354543</v>
      </c>
      <c r="I11" s="17">
        <v>0.18757214664636301</v>
      </c>
      <c r="J11" s="17">
        <v>0.20138194140325799</v>
      </c>
      <c r="K11" s="17">
        <v>0.232407331877139</v>
      </c>
      <c r="L11" s="17">
        <v>0.11478262249629199</v>
      </c>
      <c r="M11" s="17"/>
      <c r="N11" s="17">
        <v>0.273587087454574</v>
      </c>
      <c r="O11" s="17">
        <v>0.168249695813905</v>
      </c>
      <c r="P11" s="17">
        <v>0.15342691309070799</v>
      </c>
      <c r="Q11" s="17">
        <v>0.23206475757883399</v>
      </c>
      <c r="R11" s="17">
        <v>0.15634503321276</v>
      </c>
      <c r="S11" s="17"/>
      <c r="T11" s="17">
        <v>0.198943528369741</v>
      </c>
      <c r="U11" s="17">
        <v>0.127700242632063</v>
      </c>
      <c r="V11" s="17">
        <v>0.21964404529347201</v>
      </c>
      <c r="W11" s="17">
        <v>0.20244620383237399</v>
      </c>
      <c r="X11" s="17"/>
      <c r="Y11" s="17">
        <v>0.17418337169180401</v>
      </c>
      <c r="Z11" s="17">
        <v>0.19258466810571401</v>
      </c>
      <c r="AA11" s="17">
        <v>0.28924825232381601</v>
      </c>
      <c r="AB11" s="17">
        <v>0.251901887370724</v>
      </c>
      <c r="AC11" s="17">
        <v>0</v>
      </c>
      <c r="AD11" s="17">
        <v>0.20259556162449799</v>
      </c>
      <c r="AE11" s="17"/>
      <c r="AF11" s="17">
        <v>0.23977023901071901</v>
      </c>
      <c r="AG11" s="17">
        <v>0.139246835055018</v>
      </c>
      <c r="AH11" s="17"/>
      <c r="AI11" s="17">
        <v>0.29733030526701798</v>
      </c>
      <c r="AJ11" s="17">
        <v>0.19708660660379199</v>
      </c>
      <c r="AK11" s="17">
        <v>0.15433388368617501</v>
      </c>
      <c r="AL11" s="17">
        <v>0.222378581415897</v>
      </c>
      <c r="AM11" s="17">
        <v>0.18100832367140299</v>
      </c>
      <c r="AN11" s="17">
        <v>0.176327872735598</v>
      </c>
      <c r="AO11" s="17">
        <v>0.12493944788373</v>
      </c>
      <c r="AP11" s="17"/>
      <c r="AQ11" s="17">
        <v>0.21555616079072501</v>
      </c>
      <c r="AR11" s="17">
        <v>0.19667352997603599</v>
      </c>
      <c r="AS11" s="17"/>
      <c r="AT11" s="17">
        <v>0.172692624983423</v>
      </c>
      <c r="AU11" s="17">
        <v>0.18242307902521801</v>
      </c>
      <c r="AV11" s="17">
        <v>0.20735605684691299</v>
      </c>
      <c r="AW11" s="17"/>
      <c r="AX11" s="17">
        <v>0.171958803010171</v>
      </c>
      <c r="AY11" s="17">
        <v>0.201952618892385</v>
      </c>
      <c r="AZ11" s="17"/>
      <c r="BA11" s="17">
        <v>0.13497335589509199</v>
      </c>
      <c r="BB11" s="17">
        <v>0.240110674654021</v>
      </c>
      <c r="BC11" s="17">
        <v>0.17554406022706201</v>
      </c>
      <c r="BD11" s="17">
        <v>9.5963115108215202E-2</v>
      </c>
      <c r="BE11" s="17">
        <v>0.239806467934852</v>
      </c>
      <c r="BF11" s="17"/>
      <c r="BG11" s="17">
        <v>0.21585150852679599</v>
      </c>
      <c r="BH11" s="17">
        <v>0.212932294478309</v>
      </c>
    </row>
    <row r="12" spans="2:60" ht="29" x14ac:dyDescent="0.35">
      <c r="B12" s="18" t="s">
        <v>351</v>
      </c>
      <c r="C12" s="17">
        <v>0.481413095692522</v>
      </c>
      <c r="D12" s="17">
        <v>0.48542932039148301</v>
      </c>
      <c r="E12" s="17">
        <v>0.47891107138269201</v>
      </c>
      <c r="F12" s="17"/>
      <c r="G12" s="17">
        <v>0.27015424850153003</v>
      </c>
      <c r="H12" s="17">
        <v>0.50408211550168802</v>
      </c>
      <c r="I12" s="17">
        <v>0.53665712662790999</v>
      </c>
      <c r="J12" s="17">
        <v>0.46157959988215902</v>
      </c>
      <c r="K12" s="17">
        <v>0.51354970365976005</v>
      </c>
      <c r="L12" s="17">
        <v>0.57693759089421004</v>
      </c>
      <c r="M12" s="17"/>
      <c r="N12" s="17">
        <v>0.40602322227291698</v>
      </c>
      <c r="O12" s="17">
        <v>0.549396524413028</v>
      </c>
      <c r="P12" s="17">
        <v>0.53887401995038897</v>
      </c>
      <c r="Q12" s="17">
        <v>0.40775921806493198</v>
      </c>
      <c r="R12" s="17">
        <v>0.47955473946343502</v>
      </c>
      <c r="S12" s="17"/>
      <c r="T12" s="17">
        <v>0.51692291802733503</v>
      </c>
      <c r="U12" s="17">
        <v>0.57212358523651796</v>
      </c>
      <c r="V12" s="17">
        <v>0.48223924750300001</v>
      </c>
      <c r="W12" s="17">
        <v>0.39083249092953098</v>
      </c>
      <c r="X12" s="17"/>
      <c r="Y12" s="17">
        <v>0.46342046901266398</v>
      </c>
      <c r="Z12" s="17">
        <v>0.492551488759084</v>
      </c>
      <c r="AA12" s="17">
        <v>0.36822265564925699</v>
      </c>
      <c r="AB12" s="17">
        <v>0.46370083085708402</v>
      </c>
      <c r="AC12" s="17">
        <v>0.50968428310015101</v>
      </c>
      <c r="AD12" s="17">
        <v>0.56486282053499204</v>
      </c>
      <c r="AE12" s="17"/>
      <c r="AF12" s="17">
        <v>0.47957876795349702</v>
      </c>
      <c r="AG12" s="17">
        <v>0.48954965301344</v>
      </c>
      <c r="AH12" s="17"/>
      <c r="AI12" s="17">
        <v>0.36865426163456</v>
      </c>
      <c r="AJ12" s="17">
        <v>0.46603340566025903</v>
      </c>
      <c r="AK12" s="17">
        <v>0.545885442080289</v>
      </c>
      <c r="AL12" s="17">
        <v>0.50485521034373304</v>
      </c>
      <c r="AM12" s="17">
        <v>0.54251371324837505</v>
      </c>
      <c r="AN12" s="17">
        <v>0.36424163052325798</v>
      </c>
      <c r="AO12" s="17">
        <v>0.43174349742075302</v>
      </c>
      <c r="AP12" s="17"/>
      <c r="AQ12" s="17">
        <v>0.47955427237857901</v>
      </c>
      <c r="AR12" s="17">
        <v>0.50211186048559597</v>
      </c>
      <c r="AS12" s="17"/>
      <c r="AT12" s="17">
        <v>0.49095221794637101</v>
      </c>
      <c r="AU12" s="17">
        <v>0.47721816555193602</v>
      </c>
      <c r="AV12" s="17">
        <v>0.515709005562909</v>
      </c>
      <c r="AW12" s="17"/>
      <c r="AX12" s="17">
        <v>0.56046878964798197</v>
      </c>
      <c r="AY12" s="17">
        <v>0.45180160032787298</v>
      </c>
      <c r="AZ12" s="17"/>
      <c r="BA12" s="17">
        <v>0.50317168801829404</v>
      </c>
      <c r="BB12" s="17">
        <v>0.44520912017080799</v>
      </c>
      <c r="BC12" s="17">
        <v>0.50263063075758796</v>
      </c>
      <c r="BD12" s="17">
        <v>0.90403688489178502</v>
      </c>
      <c r="BE12" s="17">
        <v>0.53479498319073004</v>
      </c>
      <c r="BF12" s="17"/>
      <c r="BG12" s="17">
        <v>0.45858328244897001</v>
      </c>
      <c r="BH12" s="17">
        <v>0.60378024193742696</v>
      </c>
    </row>
    <row r="13" spans="2:60" ht="29" x14ac:dyDescent="0.35">
      <c r="B13" s="18" t="s">
        <v>352</v>
      </c>
      <c r="C13" s="17">
        <v>0.22085518754455599</v>
      </c>
      <c r="D13" s="17">
        <v>0.21536017781522199</v>
      </c>
      <c r="E13" s="17">
        <v>0.221674475051818</v>
      </c>
      <c r="F13" s="17"/>
      <c r="G13" s="17">
        <v>0.31940618804187498</v>
      </c>
      <c r="H13" s="17">
        <v>0.199456176192638</v>
      </c>
      <c r="I13" s="17">
        <v>0.128969609963312</v>
      </c>
      <c r="J13" s="17">
        <v>0.22165493164476599</v>
      </c>
      <c r="K13" s="17">
        <v>0.20107622192607799</v>
      </c>
      <c r="L13" s="17">
        <v>0.25122643646812798</v>
      </c>
      <c r="M13" s="17"/>
      <c r="N13" s="17">
        <v>0.173911043266464</v>
      </c>
      <c r="O13" s="17">
        <v>0.231279874307281</v>
      </c>
      <c r="P13" s="17">
        <v>0.237302008872393</v>
      </c>
      <c r="Q13" s="17">
        <v>0.25592190853740898</v>
      </c>
      <c r="R13" s="17">
        <v>0.20812309702732401</v>
      </c>
      <c r="S13" s="17"/>
      <c r="T13" s="17">
        <v>0.178821667751215</v>
      </c>
      <c r="U13" s="17">
        <v>0.22039954431769601</v>
      </c>
      <c r="V13" s="17">
        <v>0.159685319294529</v>
      </c>
      <c r="W13" s="17">
        <v>0.33199145394395002</v>
      </c>
      <c r="X13" s="17"/>
      <c r="Y13" s="17">
        <v>0.22313705860894401</v>
      </c>
      <c r="Z13" s="17">
        <v>0.21371236019259399</v>
      </c>
      <c r="AA13" s="17">
        <v>0.20265955884422601</v>
      </c>
      <c r="AB13" s="17">
        <v>0.26480201473299603</v>
      </c>
      <c r="AC13" s="17">
        <v>0.49031571689984899</v>
      </c>
      <c r="AD13" s="17">
        <v>0.16091327405891101</v>
      </c>
      <c r="AE13" s="17"/>
      <c r="AF13" s="17">
        <v>0.175118061233695</v>
      </c>
      <c r="AG13" s="17">
        <v>0.27711538376308698</v>
      </c>
      <c r="AH13" s="17"/>
      <c r="AI13" s="17">
        <v>0.1794338952425</v>
      </c>
      <c r="AJ13" s="17">
        <v>0.216447077943417</v>
      </c>
      <c r="AK13" s="17">
        <v>0.219910292623406</v>
      </c>
      <c r="AL13" s="17">
        <v>0.234096593009991</v>
      </c>
      <c r="AM13" s="17">
        <v>0.19930097841904801</v>
      </c>
      <c r="AN13" s="17">
        <v>0.22848612762395801</v>
      </c>
      <c r="AO13" s="17">
        <v>0.44331705469551702</v>
      </c>
      <c r="AP13" s="17"/>
      <c r="AQ13" s="17">
        <v>0.21343023860368401</v>
      </c>
      <c r="AR13" s="17">
        <v>0.19872212321112001</v>
      </c>
      <c r="AS13" s="17"/>
      <c r="AT13" s="17">
        <v>0.28746909984841801</v>
      </c>
      <c r="AU13" s="17">
        <v>0.23024127219044799</v>
      </c>
      <c r="AV13" s="17">
        <v>0.15833174713742601</v>
      </c>
      <c r="AW13" s="17"/>
      <c r="AX13" s="17">
        <v>0.18350596375405501</v>
      </c>
      <c r="AY13" s="17">
        <v>0.234844899250441</v>
      </c>
      <c r="AZ13" s="17"/>
      <c r="BA13" s="17">
        <v>0.13308281713103901</v>
      </c>
      <c r="BB13" s="17">
        <v>0.28205197864834097</v>
      </c>
      <c r="BC13" s="17">
        <v>0.20814888908930801</v>
      </c>
      <c r="BD13" s="17">
        <v>0</v>
      </c>
      <c r="BE13" s="17">
        <v>0.17706164450841799</v>
      </c>
      <c r="BF13" s="17"/>
      <c r="BG13" s="17">
        <v>0.24767914434230501</v>
      </c>
      <c r="BH13" s="17">
        <v>0.143981316126787</v>
      </c>
    </row>
    <row r="14" spans="2:60" x14ac:dyDescent="0.35">
      <c r="B14" s="32" t="s">
        <v>280</v>
      </c>
      <c r="C14" s="19">
        <v>3.4840535738881802E-2</v>
      </c>
      <c r="D14" s="19">
        <v>3.8053338847145401E-2</v>
      </c>
      <c r="E14" s="19">
        <v>3.1872974473662101E-2</v>
      </c>
      <c r="F14" s="19"/>
      <c r="G14" s="19">
        <v>5.2087344813834001E-2</v>
      </c>
      <c r="H14" s="19">
        <v>4.34615018619171E-2</v>
      </c>
      <c r="I14" s="19">
        <v>2.8749893403189002E-2</v>
      </c>
      <c r="J14" s="19">
        <v>4.7099765779239702E-2</v>
      </c>
      <c r="K14" s="19">
        <v>1.36020407640134E-2</v>
      </c>
      <c r="L14" s="19">
        <v>2.6342245105172801E-2</v>
      </c>
      <c r="M14" s="19"/>
      <c r="N14" s="19">
        <v>7.6529429292054002E-2</v>
      </c>
      <c r="O14" s="19">
        <v>1.8561611558133399E-2</v>
      </c>
      <c r="P14" s="19">
        <v>0</v>
      </c>
      <c r="Q14" s="19">
        <v>2.0337714237737399E-2</v>
      </c>
      <c r="R14" s="19">
        <v>2.3006323553585301E-2</v>
      </c>
      <c r="S14" s="19"/>
      <c r="T14" s="19">
        <v>5.5693529994316801E-2</v>
      </c>
      <c r="U14" s="19">
        <v>4.9691031331284399E-2</v>
      </c>
      <c r="V14" s="19">
        <v>2.4222979847190101E-2</v>
      </c>
      <c r="W14" s="19">
        <v>2.3129793119503701E-2</v>
      </c>
      <c r="X14" s="19"/>
      <c r="Y14" s="19">
        <v>2.2709927921061301E-2</v>
      </c>
      <c r="Z14" s="19">
        <v>5.1048686807935097E-2</v>
      </c>
      <c r="AA14" s="19">
        <v>0</v>
      </c>
      <c r="AB14" s="19">
        <v>0</v>
      </c>
      <c r="AC14" s="19">
        <v>0</v>
      </c>
      <c r="AD14" s="19">
        <v>7.1628343781599602E-2</v>
      </c>
      <c r="AE14" s="19"/>
      <c r="AF14" s="19">
        <v>2.5103322590200702E-2</v>
      </c>
      <c r="AG14" s="19">
        <v>3.7929379600797702E-2</v>
      </c>
      <c r="AH14" s="19"/>
      <c r="AI14" s="19">
        <v>0.12616371139339599</v>
      </c>
      <c r="AJ14" s="19">
        <v>3.2192048640207402E-2</v>
      </c>
      <c r="AK14" s="19">
        <v>2.5086925487637999E-2</v>
      </c>
      <c r="AL14" s="19">
        <v>2.11576094041547E-2</v>
      </c>
      <c r="AM14" s="19">
        <v>2.7736828608548699E-2</v>
      </c>
      <c r="AN14" s="19">
        <v>2.2733847175630598E-2</v>
      </c>
      <c r="AO14" s="19">
        <v>0</v>
      </c>
      <c r="AP14" s="19"/>
      <c r="AQ14" s="19">
        <v>2.7147679905726699E-2</v>
      </c>
      <c r="AR14" s="19">
        <v>2.0771169343778199E-2</v>
      </c>
      <c r="AS14" s="19"/>
      <c r="AT14" s="19">
        <v>1.1775077375018801E-2</v>
      </c>
      <c r="AU14" s="19">
        <v>4.8803451379651197E-2</v>
      </c>
      <c r="AV14" s="19">
        <v>7.3286345331082803E-3</v>
      </c>
      <c r="AW14" s="19"/>
      <c r="AX14" s="19">
        <v>6.6223790889016698E-2</v>
      </c>
      <c r="AY14" s="19">
        <v>2.30854670283425E-2</v>
      </c>
      <c r="AZ14" s="19"/>
      <c r="BA14" s="19">
        <v>0</v>
      </c>
      <c r="BB14" s="19">
        <v>0</v>
      </c>
      <c r="BC14" s="19">
        <v>3.3299677947049501E-2</v>
      </c>
      <c r="BD14" s="19">
        <v>0</v>
      </c>
      <c r="BE14" s="19">
        <v>0</v>
      </c>
      <c r="BF14" s="19"/>
      <c r="BG14" s="19">
        <v>0</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482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367</v>
      </c>
      <c r="D7" s="10">
        <v>167</v>
      </c>
      <c r="E7" s="10">
        <v>197</v>
      </c>
      <c r="F7" s="10"/>
      <c r="G7" s="10">
        <v>39</v>
      </c>
      <c r="H7" s="10">
        <v>50</v>
      </c>
      <c r="I7" s="10">
        <v>66</v>
      </c>
      <c r="J7" s="10">
        <v>58</v>
      </c>
      <c r="K7" s="10">
        <v>58</v>
      </c>
      <c r="L7" s="10">
        <v>96</v>
      </c>
      <c r="M7" s="10"/>
      <c r="N7" s="10">
        <v>76</v>
      </c>
      <c r="O7" s="10">
        <v>91</v>
      </c>
      <c r="P7" s="10">
        <v>96</v>
      </c>
      <c r="Q7" s="10">
        <v>56</v>
      </c>
      <c r="R7" s="10">
        <v>41</v>
      </c>
      <c r="S7" s="10"/>
      <c r="T7" s="10">
        <v>76</v>
      </c>
      <c r="U7" s="10">
        <v>77</v>
      </c>
      <c r="V7" s="10">
        <v>144</v>
      </c>
      <c r="W7" s="10">
        <v>70</v>
      </c>
      <c r="X7" s="10"/>
      <c r="Y7" s="10">
        <v>120</v>
      </c>
      <c r="Z7" s="10">
        <v>153</v>
      </c>
      <c r="AA7" s="10">
        <v>8</v>
      </c>
      <c r="AB7" s="10">
        <v>37</v>
      </c>
      <c r="AC7" s="10">
        <v>4</v>
      </c>
      <c r="AD7" s="10">
        <v>45</v>
      </c>
      <c r="AE7" s="10"/>
      <c r="AF7" s="10">
        <v>217</v>
      </c>
      <c r="AG7" s="10">
        <v>148</v>
      </c>
      <c r="AH7" s="10"/>
      <c r="AI7" s="10">
        <v>26</v>
      </c>
      <c r="AJ7" s="10">
        <v>80</v>
      </c>
      <c r="AK7" s="10">
        <v>66</v>
      </c>
      <c r="AL7" s="10">
        <v>48</v>
      </c>
      <c r="AM7" s="10">
        <v>93</v>
      </c>
      <c r="AN7" s="10">
        <v>44</v>
      </c>
      <c r="AO7" s="10">
        <v>10</v>
      </c>
      <c r="AP7" s="10"/>
      <c r="AQ7" s="10">
        <v>181</v>
      </c>
      <c r="AR7" s="10">
        <v>115</v>
      </c>
      <c r="AS7" s="10"/>
      <c r="AT7" s="10">
        <v>83</v>
      </c>
      <c r="AU7" s="10">
        <v>165</v>
      </c>
      <c r="AV7" s="10">
        <v>107</v>
      </c>
      <c r="AW7" s="10"/>
      <c r="AX7" s="10">
        <v>114</v>
      </c>
      <c r="AY7" s="10">
        <v>253</v>
      </c>
      <c r="AZ7" s="10"/>
      <c r="BA7" s="10">
        <v>29</v>
      </c>
      <c r="BB7" s="10">
        <v>120</v>
      </c>
      <c r="BC7" s="10">
        <v>132</v>
      </c>
      <c r="BD7" s="10">
        <v>18</v>
      </c>
      <c r="BE7" s="10">
        <v>42</v>
      </c>
      <c r="BF7" s="10"/>
      <c r="BG7" s="10">
        <v>149</v>
      </c>
      <c r="BH7" s="10">
        <v>60</v>
      </c>
    </row>
    <row r="8" spans="2:60" ht="30" customHeight="1" x14ac:dyDescent="0.35">
      <c r="B8" s="11" t="s">
        <v>19</v>
      </c>
      <c r="C8" s="11">
        <v>361</v>
      </c>
      <c r="D8" s="11">
        <v>166</v>
      </c>
      <c r="E8" s="11">
        <v>191</v>
      </c>
      <c r="F8" s="11"/>
      <c r="G8" s="11">
        <v>40</v>
      </c>
      <c r="H8" s="11">
        <v>55</v>
      </c>
      <c r="I8" s="11">
        <v>63</v>
      </c>
      <c r="J8" s="11">
        <v>56</v>
      </c>
      <c r="K8" s="11">
        <v>56</v>
      </c>
      <c r="L8" s="11">
        <v>91</v>
      </c>
      <c r="M8" s="11"/>
      <c r="N8" s="11">
        <v>75</v>
      </c>
      <c r="O8" s="11">
        <v>88</v>
      </c>
      <c r="P8" s="11">
        <v>95</v>
      </c>
      <c r="Q8" s="11">
        <v>58</v>
      </c>
      <c r="R8" s="11">
        <v>40</v>
      </c>
      <c r="S8" s="11"/>
      <c r="T8" s="11">
        <v>71</v>
      </c>
      <c r="U8" s="11">
        <v>73</v>
      </c>
      <c r="V8" s="11">
        <v>141</v>
      </c>
      <c r="W8" s="11">
        <v>77</v>
      </c>
      <c r="X8" s="11"/>
      <c r="Y8" s="11">
        <v>116</v>
      </c>
      <c r="Z8" s="11">
        <v>156</v>
      </c>
      <c r="AA8" s="11">
        <v>8</v>
      </c>
      <c r="AB8" s="11">
        <v>35</v>
      </c>
      <c r="AC8" s="11">
        <v>3</v>
      </c>
      <c r="AD8" s="11">
        <v>44</v>
      </c>
      <c r="AE8" s="11"/>
      <c r="AF8" s="11">
        <v>208</v>
      </c>
      <c r="AG8" s="11">
        <v>151</v>
      </c>
      <c r="AH8" s="11"/>
      <c r="AI8" s="11">
        <v>24</v>
      </c>
      <c r="AJ8" s="11">
        <v>78</v>
      </c>
      <c r="AK8" s="11">
        <v>67</v>
      </c>
      <c r="AL8" s="11">
        <v>48</v>
      </c>
      <c r="AM8" s="11">
        <v>91</v>
      </c>
      <c r="AN8" s="11">
        <v>43</v>
      </c>
      <c r="AO8" s="11">
        <v>9</v>
      </c>
      <c r="AP8" s="11"/>
      <c r="AQ8" s="11">
        <v>173</v>
      </c>
      <c r="AR8" s="11">
        <v>119</v>
      </c>
      <c r="AS8" s="11"/>
      <c r="AT8" s="11">
        <v>77</v>
      </c>
      <c r="AU8" s="11">
        <v>163</v>
      </c>
      <c r="AV8" s="11">
        <v>109</v>
      </c>
      <c r="AW8" s="11"/>
      <c r="AX8" s="11">
        <v>107</v>
      </c>
      <c r="AY8" s="11">
        <v>254</v>
      </c>
      <c r="AZ8" s="11"/>
      <c r="BA8" s="11">
        <v>28</v>
      </c>
      <c r="BB8" s="11">
        <v>114</v>
      </c>
      <c r="BC8" s="11">
        <v>133</v>
      </c>
      <c r="BD8" s="11">
        <v>19</v>
      </c>
      <c r="BE8" s="11">
        <v>44</v>
      </c>
      <c r="BF8" s="11"/>
      <c r="BG8" s="11">
        <v>142</v>
      </c>
      <c r="BH8" s="11">
        <v>62</v>
      </c>
    </row>
    <row r="9" spans="2:60" ht="29" x14ac:dyDescent="0.35">
      <c r="B9" s="18" t="s">
        <v>348</v>
      </c>
      <c r="C9" s="17">
        <v>3.1546864797117997E-2</v>
      </c>
      <c r="D9" s="17">
        <v>2.6791567832100901E-2</v>
      </c>
      <c r="E9" s="17">
        <v>3.6304941715926402E-2</v>
      </c>
      <c r="F9" s="17"/>
      <c r="G9" s="17">
        <v>0</v>
      </c>
      <c r="H9" s="17">
        <v>2.0419984857890001E-2</v>
      </c>
      <c r="I9" s="17">
        <v>7.2156927210373298E-2</v>
      </c>
      <c r="J9" s="17">
        <v>1.35826692922344E-2</v>
      </c>
      <c r="K9" s="17">
        <v>3.1627677099029E-2</v>
      </c>
      <c r="L9" s="17">
        <v>3.4829563800588402E-2</v>
      </c>
      <c r="M9" s="17"/>
      <c r="N9" s="17">
        <v>2.2396643618231901E-2</v>
      </c>
      <c r="O9" s="17">
        <v>8.7098076720972303E-3</v>
      </c>
      <c r="P9" s="17">
        <v>6.1553680198851497E-2</v>
      </c>
      <c r="Q9" s="17">
        <v>2.46878683576532E-2</v>
      </c>
      <c r="R9" s="17">
        <v>4.2689111300077798E-2</v>
      </c>
      <c r="S9" s="17"/>
      <c r="T9" s="17">
        <v>2.40527975234043E-2</v>
      </c>
      <c r="U9" s="17">
        <v>0</v>
      </c>
      <c r="V9" s="17">
        <v>3.0977375798735999E-2</v>
      </c>
      <c r="W9" s="17">
        <v>6.9180643883904006E-2</v>
      </c>
      <c r="X9" s="17"/>
      <c r="Y9" s="17">
        <v>2.14381154326049E-2</v>
      </c>
      <c r="Z9" s="17">
        <v>3.1539969418544901E-2</v>
      </c>
      <c r="AA9" s="17">
        <v>0</v>
      </c>
      <c r="AB9" s="17">
        <v>2.3985508531234899E-2</v>
      </c>
      <c r="AC9" s="17">
        <v>0</v>
      </c>
      <c r="AD9" s="17">
        <v>7.14759868982731E-2</v>
      </c>
      <c r="AE9" s="17"/>
      <c r="AF9" s="17">
        <v>3.2982533622292101E-2</v>
      </c>
      <c r="AG9" s="17">
        <v>3.0026170744468301E-2</v>
      </c>
      <c r="AH9" s="17"/>
      <c r="AI9" s="17">
        <v>3.3889849970103497E-2</v>
      </c>
      <c r="AJ9" s="17">
        <v>5.1174356496772301E-2</v>
      </c>
      <c r="AK9" s="17">
        <v>2.5025687960750199E-2</v>
      </c>
      <c r="AL9" s="17">
        <v>1.6571079293231102E-2</v>
      </c>
      <c r="AM9" s="17">
        <v>1.5593991497738701E-2</v>
      </c>
      <c r="AN9" s="17">
        <v>4.0951427878864299E-2</v>
      </c>
      <c r="AO9" s="17">
        <v>9.7778658806603996E-2</v>
      </c>
      <c r="AP9" s="17"/>
      <c r="AQ9" s="17">
        <v>1.9540213600526601E-2</v>
      </c>
      <c r="AR9" s="17">
        <v>5.3334093425609401E-2</v>
      </c>
      <c r="AS9" s="17"/>
      <c r="AT9" s="17">
        <v>1.1890007365057499E-2</v>
      </c>
      <c r="AU9" s="17">
        <v>2.1902470743644799E-2</v>
      </c>
      <c r="AV9" s="17">
        <v>6.34312269033179E-2</v>
      </c>
      <c r="AW9" s="17"/>
      <c r="AX9" s="17">
        <v>8.53183476561333E-3</v>
      </c>
      <c r="AY9" s="17">
        <v>4.1286266271906701E-2</v>
      </c>
      <c r="AZ9" s="17"/>
      <c r="BA9" s="17">
        <v>5.9114792812290699E-2</v>
      </c>
      <c r="BB9" s="17">
        <v>2.1640225040275698E-2</v>
      </c>
      <c r="BC9" s="17">
        <v>1.5205867490868601E-2</v>
      </c>
      <c r="BD9" s="17">
        <v>0</v>
      </c>
      <c r="BE9" s="17">
        <v>0.120977818948242</v>
      </c>
      <c r="BF9" s="17"/>
      <c r="BG9" s="17">
        <v>2.8940462823647001E-2</v>
      </c>
      <c r="BH9" s="17">
        <v>8.4845327356133496E-2</v>
      </c>
    </row>
    <row r="10" spans="2:60" ht="43.5" x14ac:dyDescent="0.35">
      <c r="B10" s="18" t="s">
        <v>349</v>
      </c>
      <c r="C10" s="17">
        <v>7.8013620979679094E-2</v>
      </c>
      <c r="D10" s="17">
        <v>7.1884797962103605E-2</v>
      </c>
      <c r="E10" s="17">
        <v>7.7552591974446805E-2</v>
      </c>
      <c r="F10" s="17"/>
      <c r="G10" s="17">
        <v>2.6426613073650899E-2</v>
      </c>
      <c r="H10" s="17">
        <v>0.16660244657769599</v>
      </c>
      <c r="I10" s="17">
        <v>9.6575472310664601E-2</v>
      </c>
      <c r="J10" s="17">
        <v>3.2391176968266301E-2</v>
      </c>
      <c r="K10" s="17">
        <v>1.82852300029697E-2</v>
      </c>
      <c r="L10" s="17">
        <v>9.93479492312353E-2</v>
      </c>
      <c r="M10" s="17"/>
      <c r="N10" s="17">
        <v>0.13425246493940499</v>
      </c>
      <c r="O10" s="17">
        <v>0.10313668589807901</v>
      </c>
      <c r="P10" s="17">
        <v>6.8953743621200797E-2</v>
      </c>
      <c r="Q10" s="17">
        <v>3.06505944449777E-2</v>
      </c>
      <c r="R10" s="17">
        <v>1.99028894619908E-2</v>
      </c>
      <c r="S10" s="17"/>
      <c r="T10" s="17">
        <v>3.5293699381891599E-2</v>
      </c>
      <c r="U10" s="17">
        <v>9.74864592146822E-2</v>
      </c>
      <c r="V10" s="17">
        <v>8.9896437579300395E-2</v>
      </c>
      <c r="W10" s="17">
        <v>7.7328325204457898E-2</v>
      </c>
      <c r="X10" s="17"/>
      <c r="Y10" s="17">
        <v>7.8646613497455303E-2</v>
      </c>
      <c r="Z10" s="17">
        <v>4.86380680767413E-2</v>
      </c>
      <c r="AA10" s="17">
        <v>0.45120598233679499</v>
      </c>
      <c r="AB10" s="17">
        <v>0.104963065268957</v>
      </c>
      <c r="AC10" s="17">
        <v>0</v>
      </c>
      <c r="AD10" s="17">
        <v>0.10116646675068799</v>
      </c>
      <c r="AE10" s="17"/>
      <c r="AF10" s="17">
        <v>9.1121108558810698E-2</v>
      </c>
      <c r="AG10" s="17">
        <v>6.1097733574314E-2</v>
      </c>
      <c r="AH10" s="17"/>
      <c r="AI10" s="17">
        <v>0.138103517908332</v>
      </c>
      <c r="AJ10" s="17">
        <v>7.9313841575794394E-2</v>
      </c>
      <c r="AK10" s="17">
        <v>5.8637784335882598E-2</v>
      </c>
      <c r="AL10" s="17">
        <v>0.147221640751208</v>
      </c>
      <c r="AM10" s="17">
        <v>5.6360336723867102E-2</v>
      </c>
      <c r="AN10" s="17">
        <v>5.8044171677080501E-2</v>
      </c>
      <c r="AO10" s="17">
        <v>0</v>
      </c>
      <c r="AP10" s="17"/>
      <c r="AQ10" s="17">
        <v>7.7016568479168296E-2</v>
      </c>
      <c r="AR10" s="17">
        <v>8.9406922825211496E-2</v>
      </c>
      <c r="AS10" s="17"/>
      <c r="AT10" s="17">
        <v>8.9670909724148998E-2</v>
      </c>
      <c r="AU10" s="17">
        <v>6.1571939419226597E-2</v>
      </c>
      <c r="AV10" s="17">
        <v>9.7807569084885498E-2</v>
      </c>
      <c r="AW10" s="17"/>
      <c r="AX10" s="17">
        <v>7.3874309853852099E-2</v>
      </c>
      <c r="AY10" s="17">
        <v>7.9765276868387594E-2</v>
      </c>
      <c r="AZ10" s="17"/>
      <c r="BA10" s="17">
        <v>0.25770633611057903</v>
      </c>
      <c r="BB10" s="17">
        <v>6.8134120649583296E-2</v>
      </c>
      <c r="BC10" s="17">
        <v>8.1839174672281106E-2</v>
      </c>
      <c r="BD10" s="17">
        <v>0</v>
      </c>
      <c r="BE10" s="17">
        <v>5.4395240061052702E-2</v>
      </c>
      <c r="BF10" s="17"/>
      <c r="BG10" s="17">
        <v>0.105063759395657</v>
      </c>
      <c r="BH10" s="17">
        <v>3.8148992846118203E-2</v>
      </c>
    </row>
    <row r="11" spans="2:60" ht="29" x14ac:dyDescent="0.35">
      <c r="B11" s="18" t="s">
        <v>350</v>
      </c>
      <c r="C11" s="17">
        <v>0.39630983602784398</v>
      </c>
      <c r="D11" s="17">
        <v>0.317838619337942</v>
      </c>
      <c r="E11" s="17">
        <v>0.45974111889867902</v>
      </c>
      <c r="F11" s="17"/>
      <c r="G11" s="17">
        <v>0.44069850969516799</v>
      </c>
      <c r="H11" s="17">
        <v>0.32865334428868798</v>
      </c>
      <c r="I11" s="17">
        <v>0.37915120207208097</v>
      </c>
      <c r="J11" s="17">
        <v>0.444888663861982</v>
      </c>
      <c r="K11" s="17">
        <v>0.400827131866902</v>
      </c>
      <c r="L11" s="17">
        <v>0.39669599460997101</v>
      </c>
      <c r="M11" s="17"/>
      <c r="N11" s="17">
        <v>0.30976001103673501</v>
      </c>
      <c r="O11" s="17">
        <v>0.53271743718207898</v>
      </c>
      <c r="P11" s="17">
        <v>0.39659963953715199</v>
      </c>
      <c r="Q11" s="17">
        <v>0.36731669292151498</v>
      </c>
      <c r="R11" s="17">
        <v>0.29484641577027398</v>
      </c>
      <c r="S11" s="17"/>
      <c r="T11" s="17">
        <v>0.402573943385932</v>
      </c>
      <c r="U11" s="17">
        <v>0.36499748403195198</v>
      </c>
      <c r="V11" s="17">
        <v>0.441209907052586</v>
      </c>
      <c r="W11" s="17">
        <v>0.33820584889704602</v>
      </c>
      <c r="X11" s="17"/>
      <c r="Y11" s="17">
        <v>0.45076064319868497</v>
      </c>
      <c r="Z11" s="17">
        <v>0.37562281262262998</v>
      </c>
      <c r="AA11" s="17">
        <v>0.44344505345567098</v>
      </c>
      <c r="AB11" s="17">
        <v>0.40808001519703502</v>
      </c>
      <c r="AC11" s="17">
        <v>0.37642066912051902</v>
      </c>
      <c r="AD11" s="17">
        <v>0.31165868403187502</v>
      </c>
      <c r="AE11" s="17"/>
      <c r="AF11" s="17">
        <v>0.45746759811670301</v>
      </c>
      <c r="AG11" s="17">
        <v>0.31784908184807797</v>
      </c>
      <c r="AH11" s="17"/>
      <c r="AI11" s="17">
        <v>0.47889548841993501</v>
      </c>
      <c r="AJ11" s="17">
        <v>0.37991736413712401</v>
      </c>
      <c r="AK11" s="17">
        <v>0.39043513235844701</v>
      </c>
      <c r="AL11" s="17">
        <v>0.421148447999321</v>
      </c>
      <c r="AM11" s="17">
        <v>0.41582254344283298</v>
      </c>
      <c r="AN11" s="17">
        <v>0.31463575605392602</v>
      </c>
      <c r="AO11" s="17">
        <v>0.42097790050233902</v>
      </c>
      <c r="AP11" s="17"/>
      <c r="AQ11" s="17">
        <v>0.41111653690454403</v>
      </c>
      <c r="AR11" s="17">
        <v>0.34843557800292901</v>
      </c>
      <c r="AS11" s="17"/>
      <c r="AT11" s="17">
        <v>0.33116654297855203</v>
      </c>
      <c r="AU11" s="17">
        <v>0.48969301035118001</v>
      </c>
      <c r="AV11" s="17">
        <v>0.29524034701875701</v>
      </c>
      <c r="AW11" s="17"/>
      <c r="AX11" s="17">
        <v>0.42855987773531001</v>
      </c>
      <c r="AY11" s="17">
        <v>0.38266240201026003</v>
      </c>
      <c r="AZ11" s="17"/>
      <c r="BA11" s="17">
        <v>0.351434715621813</v>
      </c>
      <c r="BB11" s="17">
        <v>0.39612665061326402</v>
      </c>
      <c r="BC11" s="17">
        <v>0.432427749909712</v>
      </c>
      <c r="BD11" s="17">
        <v>0.48766497452822499</v>
      </c>
      <c r="BE11" s="17">
        <v>0.18909764417693301</v>
      </c>
      <c r="BF11" s="17"/>
      <c r="BG11" s="17">
        <v>0.38742043272113402</v>
      </c>
      <c r="BH11" s="17">
        <v>0.27827086326275402</v>
      </c>
    </row>
    <row r="12" spans="2:60" ht="29" x14ac:dyDescent="0.35">
      <c r="B12" s="18" t="s">
        <v>351</v>
      </c>
      <c r="C12" s="17">
        <v>0.36937897131501402</v>
      </c>
      <c r="D12" s="17">
        <v>0.43175270625485002</v>
      </c>
      <c r="E12" s="17">
        <v>0.32258957343219402</v>
      </c>
      <c r="F12" s="17"/>
      <c r="G12" s="17">
        <v>0.31965768749653201</v>
      </c>
      <c r="H12" s="17">
        <v>0.27839989034866303</v>
      </c>
      <c r="I12" s="17">
        <v>0.34356504535823301</v>
      </c>
      <c r="J12" s="17">
        <v>0.402554300631568</v>
      </c>
      <c r="K12" s="17">
        <v>0.45481214203818199</v>
      </c>
      <c r="L12" s="17">
        <v>0.39048503613206997</v>
      </c>
      <c r="M12" s="17"/>
      <c r="N12" s="17">
        <v>0.35628171311362999</v>
      </c>
      <c r="O12" s="17">
        <v>0.30780383422825502</v>
      </c>
      <c r="P12" s="17">
        <v>0.343618017242871</v>
      </c>
      <c r="Q12" s="17">
        <v>0.41624036111722501</v>
      </c>
      <c r="R12" s="17">
        <v>0.51029096759176995</v>
      </c>
      <c r="S12" s="17"/>
      <c r="T12" s="17">
        <v>0.367136495885103</v>
      </c>
      <c r="U12" s="17">
        <v>0.42480467819653001</v>
      </c>
      <c r="V12" s="17">
        <v>0.322443341060622</v>
      </c>
      <c r="W12" s="17">
        <v>0.40478968783374802</v>
      </c>
      <c r="X12" s="17"/>
      <c r="Y12" s="17">
        <v>0.322041976275592</v>
      </c>
      <c r="Z12" s="17">
        <v>0.40679114292031099</v>
      </c>
      <c r="AA12" s="17">
        <v>0.10534896420753399</v>
      </c>
      <c r="AB12" s="17">
        <v>0.35407612782639297</v>
      </c>
      <c r="AC12" s="17">
        <v>0.62357933087948103</v>
      </c>
      <c r="AD12" s="17">
        <v>0.39867496335226199</v>
      </c>
      <c r="AE12" s="17"/>
      <c r="AF12" s="17">
        <v>0.31888638205868203</v>
      </c>
      <c r="AG12" s="17">
        <v>0.43657499623143198</v>
      </c>
      <c r="AH12" s="17"/>
      <c r="AI12" s="17">
        <v>0.26343726124663702</v>
      </c>
      <c r="AJ12" s="17">
        <v>0.354729017438633</v>
      </c>
      <c r="AK12" s="17">
        <v>0.39922860638963698</v>
      </c>
      <c r="AL12" s="17">
        <v>0.258526034161699</v>
      </c>
      <c r="AM12" s="17">
        <v>0.38923763308696602</v>
      </c>
      <c r="AN12" s="17">
        <v>0.48340069888362502</v>
      </c>
      <c r="AO12" s="17">
        <v>0.39652717425758199</v>
      </c>
      <c r="AP12" s="17"/>
      <c r="AQ12" s="17">
        <v>0.38283526405214702</v>
      </c>
      <c r="AR12" s="17">
        <v>0.39714332606151898</v>
      </c>
      <c r="AS12" s="17"/>
      <c r="AT12" s="17">
        <v>0.45127792218824903</v>
      </c>
      <c r="AU12" s="17">
        <v>0.30987111150195401</v>
      </c>
      <c r="AV12" s="17">
        <v>0.40288919738781498</v>
      </c>
      <c r="AW12" s="17"/>
      <c r="AX12" s="17">
        <v>0.36237589147266902</v>
      </c>
      <c r="AY12" s="17">
        <v>0.37234250453879097</v>
      </c>
      <c r="AZ12" s="17"/>
      <c r="BA12" s="17">
        <v>0.20884197266454901</v>
      </c>
      <c r="BB12" s="17">
        <v>0.36679520726076797</v>
      </c>
      <c r="BC12" s="17">
        <v>0.35910703651017301</v>
      </c>
      <c r="BD12" s="17">
        <v>0.46619084928013599</v>
      </c>
      <c r="BE12" s="17">
        <v>0.53358581553825002</v>
      </c>
      <c r="BF12" s="17"/>
      <c r="BG12" s="17">
        <v>0.33602510797049301</v>
      </c>
      <c r="BH12" s="17">
        <v>0.51345693511337198</v>
      </c>
    </row>
    <row r="13" spans="2:60" ht="29" x14ac:dyDescent="0.35">
      <c r="B13" s="18" t="s">
        <v>352</v>
      </c>
      <c r="C13" s="17">
        <v>8.7633479665156097E-2</v>
      </c>
      <c r="D13" s="17">
        <v>0.109975017982756</v>
      </c>
      <c r="E13" s="17">
        <v>6.9983022253446298E-2</v>
      </c>
      <c r="F13" s="17"/>
      <c r="G13" s="17">
        <v>0.117962969520344</v>
      </c>
      <c r="H13" s="17">
        <v>0.14860442806476401</v>
      </c>
      <c r="I13" s="17">
        <v>4.7237692134890201E-2</v>
      </c>
      <c r="J13" s="17">
        <v>8.9663519896798494E-2</v>
      </c>
      <c r="K13" s="17">
        <v>7.9768001191048807E-2</v>
      </c>
      <c r="L13" s="17">
        <v>6.9443830128810599E-2</v>
      </c>
      <c r="M13" s="17"/>
      <c r="N13" s="17">
        <v>5.9841495887553303E-2</v>
      </c>
      <c r="O13" s="17">
        <v>3.8282056248910901E-2</v>
      </c>
      <c r="P13" s="17">
        <v>0.116483895855337</v>
      </c>
      <c r="Q13" s="17">
        <v>0.13028091396904401</v>
      </c>
      <c r="R13" s="17">
        <v>0.13227061587588701</v>
      </c>
      <c r="S13" s="17"/>
      <c r="T13" s="17">
        <v>9.9558285848243194E-2</v>
      </c>
      <c r="U13" s="17">
        <v>0.101171306188876</v>
      </c>
      <c r="V13" s="17">
        <v>8.80894106060814E-2</v>
      </c>
      <c r="W13" s="17">
        <v>6.3085874634685096E-2</v>
      </c>
      <c r="X13" s="17"/>
      <c r="Y13" s="17">
        <v>9.6232579658894493E-2</v>
      </c>
      <c r="Z13" s="17">
        <v>8.4946564892761395E-2</v>
      </c>
      <c r="AA13" s="17">
        <v>0</v>
      </c>
      <c r="AB13" s="17">
        <v>8.5069296042330406E-2</v>
      </c>
      <c r="AC13" s="17">
        <v>0</v>
      </c>
      <c r="AD13" s="17">
        <v>9.8148859181980103E-2</v>
      </c>
      <c r="AE13" s="17"/>
      <c r="AF13" s="17">
        <v>7.24711842547551E-2</v>
      </c>
      <c r="AG13" s="17">
        <v>0.102970654127923</v>
      </c>
      <c r="AH13" s="17"/>
      <c r="AI13" s="17">
        <v>0</v>
      </c>
      <c r="AJ13" s="17">
        <v>7.3695835200505405E-2</v>
      </c>
      <c r="AK13" s="17">
        <v>9.25988653562929E-2</v>
      </c>
      <c r="AL13" s="17">
        <v>0.13651199454843699</v>
      </c>
      <c r="AM13" s="17">
        <v>8.6813897794018394E-2</v>
      </c>
      <c r="AN13" s="17">
        <v>0.102967945506505</v>
      </c>
      <c r="AO13" s="17">
        <v>8.4716266433475504E-2</v>
      </c>
      <c r="AP13" s="17"/>
      <c r="AQ13" s="17">
        <v>8.5968954639813494E-2</v>
      </c>
      <c r="AR13" s="17">
        <v>9.6177430752514295E-2</v>
      </c>
      <c r="AS13" s="17"/>
      <c r="AT13" s="17">
        <v>0.10531931884829999</v>
      </c>
      <c r="AU13" s="17">
        <v>5.6568936823377297E-2</v>
      </c>
      <c r="AV13" s="17">
        <v>0.123329966856455</v>
      </c>
      <c r="AW13" s="17"/>
      <c r="AX13" s="17">
        <v>8.7163525915926202E-2</v>
      </c>
      <c r="AY13" s="17">
        <v>8.7832352672580702E-2</v>
      </c>
      <c r="AZ13" s="17"/>
      <c r="BA13" s="17">
        <v>8.8091781956429194E-2</v>
      </c>
      <c r="BB13" s="17">
        <v>0.14010413222995199</v>
      </c>
      <c r="BC13" s="17">
        <v>7.2152233790533093E-2</v>
      </c>
      <c r="BD13" s="17">
        <v>0</v>
      </c>
      <c r="BE13" s="17">
        <v>8.2679768552151298E-2</v>
      </c>
      <c r="BF13" s="17"/>
      <c r="BG13" s="17">
        <v>0.12997185993854901</v>
      </c>
      <c r="BH13" s="17">
        <v>5.7985770362894699E-2</v>
      </c>
    </row>
    <row r="14" spans="2:60" x14ac:dyDescent="0.35">
      <c r="B14" s="32" t="s">
        <v>280</v>
      </c>
      <c r="C14" s="19">
        <v>3.7117227215188502E-2</v>
      </c>
      <c r="D14" s="19">
        <v>4.17572906302476E-2</v>
      </c>
      <c r="E14" s="19">
        <v>3.3828751725307103E-2</v>
      </c>
      <c r="F14" s="19"/>
      <c r="G14" s="19">
        <v>9.5254220214305005E-2</v>
      </c>
      <c r="H14" s="19">
        <v>5.7319905862298098E-2</v>
      </c>
      <c r="I14" s="19">
        <v>6.1313660913757798E-2</v>
      </c>
      <c r="J14" s="19">
        <v>1.6919669349151501E-2</v>
      </c>
      <c r="K14" s="19">
        <v>1.4679817801869E-2</v>
      </c>
      <c r="L14" s="19">
        <v>9.19762609732451E-3</v>
      </c>
      <c r="M14" s="19"/>
      <c r="N14" s="19">
        <v>0.117467671404444</v>
      </c>
      <c r="O14" s="19">
        <v>9.3501787705787404E-3</v>
      </c>
      <c r="P14" s="19">
        <v>1.27910235445875E-2</v>
      </c>
      <c r="Q14" s="19">
        <v>3.0823569189585499E-2</v>
      </c>
      <c r="R14" s="19">
        <v>0</v>
      </c>
      <c r="S14" s="19"/>
      <c r="T14" s="19">
        <v>7.1384777975425695E-2</v>
      </c>
      <c r="U14" s="19">
        <v>1.15400723679595E-2</v>
      </c>
      <c r="V14" s="19">
        <v>2.73835279026736E-2</v>
      </c>
      <c r="W14" s="19">
        <v>4.7409619546159097E-2</v>
      </c>
      <c r="X14" s="19"/>
      <c r="Y14" s="19">
        <v>3.0880071936768699E-2</v>
      </c>
      <c r="Z14" s="19">
        <v>5.2461442069011197E-2</v>
      </c>
      <c r="AA14" s="19">
        <v>0</v>
      </c>
      <c r="AB14" s="19">
        <v>2.38259871340488E-2</v>
      </c>
      <c r="AC14" s="19">
        <v>0</v>
      </c>
      <c r="AD14" s="19">
        <v>1.8875039784921901E-2</v>
      </c>
      <c r="AE14" s="19"/>
      <c r="AF14" s="19">
        <v>2.7071193388757499E-2</v>
      </c>
      <c r="AG14" s="19">
        <v>5.1481363473785E-2</v>
      </c>
      <c r="AH14" s="19"/>
      <c r="AI14" s="19">
        <v>8.5673882454992106E-2</v>
      </c>
      <c r="AJ14" s="19">
        <v>6.11695851511714E-2</v>
      </c>
      <c r="AK14" s="19">
        <v>3.4073923598989503E-2</v>
      </c>
      <c r="AL14" s="19">
        <v>2.0020803246103801E-2</v>
      </c>
      <c r="AM14" s="19">
        <v>3.6171597454575898E-2</v>
      </c>
      <c r="AN14" s="19">
        <v>0</v>
      </c>
      <c r="AO14" s="19">
        <v>0</v>
      </c>
      <c r="AP14" s="19"/>
      <c r="AQ14" s="19">
        <v>2.3522462323801299E-2</v>
      </c>
      <c r="AR14" s="19">
        <v>1.5502648932217001E-2</v>
      </c>
      <c r="AS14" s="19"/>
      <c r="AT14" s="19">
        <v>1.06752988956923E-2</v>
      </c>
      <c r="AU14" s="19">
        <v>6.0392531160617803E-2</v>
      </c>
      <c r="AV14" s="19">
        <v>1.7301692748769599E-2</v>
      </c>
      <c r="AW14" s="19"/>
      <c r="AX14" s="19">
        <v>3.9494560256629001E-2</v>
      </c>
      <c r="AY14" s="19">
        <v>3.6111197638074202E-2</v>
      </c>
      <c r="AZ14" s="19"/>
      <c r="BA14" s="19">
        <v>3.4810400834338E-2</v>
      </c>
      <c r="BB14" s="19">
        <v>7.1996642061571397E-3</v>
      </c>
      <c r="BC14" s="19">
        <v>3.9267937626432499E-2</v>
      </c>
      <c r="BD14" s="19">
        <v>4.6144176191639401E-2</v>
      </c>
      <c r="BE14" s="19">
        <v>1.9263712723370699E-2</v>
      </c>
      <c r="BF14" s="19"/>
      <c r="BG14" s="19">
        <v>1.2578377150520599E-2</v>
      </c>
      <c r="BH14" s="19">
        <v>2.7292111058727898E-2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483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376</v>
      </c>
      <c r="D7" s="10">
        <v>183</v>
      </c>
      <c r="E7" s="10">
        <v>191</v>
      </c>
      <c r="F7" s="10"/>
      <c r="G7" s="10">
        <v>48</v>
      </c>
      <c r="H7" s="10">
        <v>54</v>
      </c>
      <c r="I7" s="10">
        <v>66</v>
      </c>
      <c r="J7" s="10">
        <v>54</v>
      </c>
      <c r="K7" s="10">
        <v>65</v>
      </c>
      <c r="L7" s="10">
        <v>89</v>
      </c>
      <c r="M7" s="10"/>
      <c r="N7" s="10">
        <v>72</v>
      </c>
      <c r="O7" s="10">
        <v>83</v>
      </c>
      <c r="P7" s="10">
        <v>117</v>
      </c>
      <c r="Q7" s="10">
        <v>49</v>
      </c>
      <c r="R7" s="10">
        <v>41</v>
      </c>
      <c r="S7" s="10"/>
      <c r="T7" s="10">
        <v>71</v>
      </c>
      <c r="U7" s="10">
        <v>74</v>
      </c>
      <c r="V7" s="10">
        <v>149</v>
      </c>
      <c r="W7" s="10">
        <v>82</v>
      </c>
      <c r="X7" s="10"/>
      <c r="Y7" s="10">
        <v>129</v>
      </c>
      <c r="Z7" s="10">
        <v>145</v>
      </c>
      <c r="AA7" s="10">
        <v>13</v>
      </c>
      <c r="AB7" s="10">
        <v>42</v>
      </c>
      <c r="AC7" s="10">
        <v>1</v>
      </c>
      <c r="AD7" s="10">
        <v>46</v>
      </c>
      <c r="AE7" s="10"/>
      <c r="AF7" s="10">
        <v>219</v>
      </c>
      <c r="AG7" s="10">
        <v>155</v>
      </c>
      <c r="AH7" s="10"/>
      <c r="AI7" s="10">
        <v>23</v>
      </c>
      <c r="AJ7" s="10">
        <v>85</v>
      </c>
      <c r="AK7" s="10">
        <v>77</v>
      </c>
      <c r="AL7" s="10">
        <v>47</v>
      </c>
      <c r="AM7" s="10">
        <v>102</v>
      </c>
      <c r="AN7" s="10">
        <v>26</v>
      </c>
      <c r="AO7" s="10">
        <v>16</v>
      </c>
      <c r="AP7" s="10"/>
      <c r="AQ7" s="10">
        <v>184</v>
      </c>
      <c r="AR7" s="10">
        <v>126</v>
      </c>
      <c r="AS7" s="10"/>
      <c r="AT7" s="10">
        <v>87</v>
      </c>
      <c r="AU7" s="10">
        <v>158</v>
      </c>
      <c r="AV7" s="10">
        <v>113</v>
      </c>
      <c r="AW7" s="10"/>
      <c r="AX7" s="10">
        <v>103</v>
      </c>
      <c r="AY7" s="10">
        <v>273</v>
      </c>
      <c r="AZ7" s="10"/>
      <c r="BA7" s="10">
        <v>46</v>
      </c>
      <c r="BB7" s="10">
        <v>113</v>
      </c>
      <c r="BC7" s="10">
        <v>127</v>
      </c>
      <c r="BD7" s="10">
        <v>11</v>
      </c>
      <c r="BE7" s="10">
        <v>47</v>
      </c>
      <c r="BF7" s="10"/>
      <c r="BG7" s="10">
        <v>159</v>
      </c>
      <c r="BH7" s="10">
        <v>58</v>
      </c>
    </row>
    <row r="8" spans="2:60" ht="30" customHeight="1" x14ac:dyDescent="0.35">
      <c r="B8" s="11" t="s">
        <v>19</v>
      </c>
      <c r="C8" s="11">
        <v>374</v>
      </c>
      <c r="D8" s="11">
        <v>188</v>
      </c>
      <c r="E8" s="11">
        <v>184</v>
      </c>
      <c r="F8" s="11"/>
      <c r="G8" s="11">
        <v>49</v>
      </c>
      <c r="H8" s="11">
        <v>64</v>
      </c>
      <c r="I8" s="11">
        <v>64</v>
      </c>
      <c r="J8" s="11">
        <v>49</v>
      </c>
      <c r="K8" s="11">
        <v>63</v>
      </c>
      <c r="L8" s="11">
        <v>84</v>
      </c>
      <c r="M8" s="11"/>
      <c r="N8" s="11">
        <v>70</v>
      </c>
      <c r="O8" s="11">
        <v>84</v>
      </c>
      <c r="P8" s="11">
        <v>119</v>
      </c>
      <c r="Q8" s="11">
        <v>50</v>
      </c>
      <c r="R8" s="11">
        <v>39</v>
      </c>
      <c r="S8" s="11"/>
      <c r="T8" s="11">
        <v>66</v>
      </c>
      <c r="U8" s="11">
        <v>70</v>
      </c>
      <c r="V8" s="11">
        <v>144</v>
      </c>
      <c r="W8" s="11">
        <v>93</v>
      </c>
      <c r="X8" s="11"/>
      <c r="Y8" s="11">
        <v>128</v>
      </c>
      <c r="Z8" s="11">
        <v>147</v>
      </c>
      <c r="AA8" s="11">
        <v>14</v>
      </c>
      <c r="AB8" s="11">
        <v>40</v>
      </c>
      <c r="AC8" s="11">
        <v>1</v>
      </c>
      <c r="AD8" s="11">
        <v>44</v>
      </c>
      <c r="AE8" s="11"/>
      <c r="AF8" s="11">
        <v>213</v>
      </c>
      <c r="AG8" s="11">
        <v>159</v>
      </c>
      <c r="AH8" s="11"/>
      <c r="AI8" s="11">
        <v>23</v>
      </c>
      <c r="AJ8" s="11">
        <v>88</v>
      </c>
      <c r="AK8" s="11">
        <v>75</v>
      </c>
      <c r="AL8" s="11">
        <v>48</v>
      </c>
      <c r="AM8" s="11">
        <v>98</v>
      </c>
      <c r="AN8" s="11">
        <v>26</v>
      </c>
      <c r="AO8" s="11">
        <v>15</v>
      </c>
      <c r="AP8" s="11"/>
      <c r="AQ8" s="11">
        <v>176</v>
      </c>
      <c r="AR8" s="11">
        <v>131</v>
      </c>
      <c r="AS8" s="11"/>
      <c r="AT8" s="11">
        <v>82</v>
      </c>
      <c r="AU8" s="11">
        <v>161</v>
      </c>
      <c r="AV8" s="11">
        <v>114</v>
      </c>
      <c r="AW8" s="11"/>
      <c r="AX8" s="11">
        <v>96</v>
      </c>
      <c r="AY8" s="11">
        <v>278</v>
      </c>
      <c r="AZ8" s="11"/>
      <c r="BA8" s="11">
        <v>47</v>
      </c>
      <c r="BB8" s="11">
        <v>113</v>
      </c>
      <c r="BC8" s="11">
        <v>123</v>
      </c>
      <c r="BD8" s="11">
        <v>12</v>
      </c>
      <c r="BE8" s="11">
        <v>47</v>
      </c>
      <c r="BF8" s="11"/>
      <c r="BG8" s="11">
        <v>160</v>
      </c>
      <c r="BH8" s="11">
        <v>59</v>
      </c>
    </row>
    <row r="9" spans="2:60" ht="29" x14ac:dyDescent="0.35">
      <c r="B9" s="18" t="s">
        <v>348</v>
      </c>
      <c r="C9" s="17">
        <v>8.2946767987600395E-2</v>
      </c>
      <c r="D9" s="17">
        <v>0.102799182399589</v>
      </c>
      <c r="E9" s="17">
        <v>6.3494123537126496E-2</v>
      </c>
      <c r="F9" s="17"/>
      <c r="G9" s="17">
        <v>8.0081763688821403E-2</v>
      </c>
      <c r="H9" s="17">
        <v>9.0935033787962499E-2</v>
      </c>
      <c r="I9" s="17">
        <v>5.6192912579854898E-2</v>
      </c>
      <c r="J9" s="17">
        <v>5.0164352508513997E-2</v>
      </c>
      <c r="K9" s="17">
        <v>0.141111570673492</v>
      </c>
      <c r="L9" s="17">
        <v>7.4454174586824406E-2</v>
      </c>
      <c r="M9" s="17"/>
      <c r="N9" s="17">
        <v>0.152420093484778</v>
      </c>
      <c r="O9" s="17">
        <v>7.4629899531910598E-2</v>
      </c>
      <c r="P9" s="17">
        <v>7.9733702534490206E-2</v>
      </c>
      <c r="Q9" s="17">
        <v>3.88229649805273E-2</v>
      </c>
      <c r="R9" s="17">
        <v>6.7905066676782297E-2</v>
      </c>
      <c r="S9" s="17"/>
      <c r="T9" s="17">
        <v>6.9772083248075198E-2</v>
      </c>
      <c r="U9" s="17">
        <v>3.8950923289263799E-2</v>
      </c>
      <c r="V9" s="17">
        <v>0.104583122465964</v>
      </c>
      <c r="W9" s="17">
        <v>9.1940805389430599E-2</v>
      </c>
      <c r="X9" s="17"/>
      <c r="Y9" s="17">
        <v>0.1075322935167</v>
      </c>
      <c r="Z9" s="17">
        <v>5.9217318602553401E-2</v>
      </c>
      <c r="AA9" s="17">
        <v>7.6742965779147396E-2</v>
      </c>
      <c r="AB9" s="17">
        <v>6.0332998291501502E-2</v>
      </c>
      <c r="AC9" s="17">
        <v>0</v>
      </c>
      <c r="AD9" s="17">
        <v>0.115405890889302</v>
      </c>
      <c r="AE9" s="17"/>
      <c r="AF9" s="17">
        <v>8.5858699998364998E-2</v>
      </c>
      <c r="AG9" s="17">
        <v>7.9912473919538707E-2</v>
      </c>
      <c r="AH9" s="17"/>
      <c r="AI9" s="17">
        <v>0.124395194759244</v>
      </c>
      <c r="AJ9" s="17">
        <v>0.149899347476045</v>
      </c>
      <c r="AK9" s="17">
        <v>4.8964611964732403E-2</v>
      </c>
      <c r="AL9" s="17">
        <v>3.4398181799235601E-2</v>
      </c>
      <c r="AM9" s="17">
        <v>7.7119763713471595E-2</v>
      </c>
      <c r="AN9" s="17">
        <v>7.8338147051046594E-2</v>
      </c>
      <c r="AO9" s="17">
        <v>0</v>
      </c>
      <c r="AP9" s="17"/>
      <c r="AQ9" s="17">
        <v>7.7996856460544994E-2</v>
      </c>
      <c r="AR9" s="17">
        <v>0.11091346333997899</v>
      </c>
      <c r="AS9" s="17"/>
      <c r="AT9" s="17">
        <v>4.9328329132782303E-2</v>
      </c>
      <c r="AU9" s="17">
        <v>8.7629675903375198E-2</v>
      </c>
      <c r="AV9" s="17">
        <v>9.6598141869768006E-2</v>
      </c>
      <c r="AW9" s="17"/>
      <c r="AX9" s="17">
        <v>3.9292138908733003E-2</v>
      </c>
      <c r="AY9" s="17">
        <v>9.79977140493907E-2</v>
      </c>
      <c r="AZ9" s="17"/>
      <c r="BA9" s="17">
        <v>0.14647516167859001</v>
      </c>
      <c r="BB9" s="17">
        <v>8.5916561225877305E-2</v>
      </c>
      <c r="BC9" s="17">
        <v>6.4710223102575001E-2</v>
      </c>
      <c r="BD9" s="17">
        <v>6.44230728544503E-2</v>
      </c>
      <c r="BE9" s="17">
        <v>0.12003711871395099</v>
      </c>
      <c r="BF9" s="17"/>
      <c r="BG9" s="17">
        <v>0.10376595923637399</v>
      </c>
      <c r="BH9" s="17">
        <v>0.10895887476383399</v>
      </c>
    </row>
    <row r="10" spans="2:60" ht="43.5" x14ac:dyDescent="0.35">
      <c r="B10" s="18" t="s">
        <v>349</v>
      </c>
      <c r="C10" s="17">
        <v>0.17438010483654301</v>
      </c>
      <c r="D10" s="17">
        <v>0.13799814703074301</v>
      </c>
      <c r="E10" s="17">
        <v>0.213418404385913</v>
      </c>
      <c r="F10" s="17"/>
      <c r="G10" s="17">
        <v>0.15149294456937601</v>
      </c>
      <c r="H10" s="17">
        <v>0.184225642272282</v>
      </c>
      <c r="I10" s="17">
        <v>0.22196956634663201</v>
      </c>
      <c r="J10" s="17">
        <v>0.14224571415085299</v>
      </c>
      <c r="K10" s="17">
        <v>0.15051954914861801</v>
      </c>
      <c r="L10" s="17">
        <v>0.18078594524639499</v>
      </c>
      <c r="M10" s="17"/>
      <c r="N10" s="17">
        <v>0.165665735341161</v>
      </c>
      <c r="O10" s="17">
        <v>0.201958447502046</v>
      </c>
      <c r="P10" s="17">
        <v>0.19505708941350799</v>
      </c>
      <c r="Q10" s="17">
        <v>9.1808979960295495E-2</v>
      </c>
      <c r="R10" s="17">
        <v>0.15948312529966699</v>
      </c>
      <c r="S10" s="17"/>
      <c r="T10" s="17">
        <v>0.214687576223274</v>
      </c>
      <c r="U10" s="17">
        <v>0.19554498137919599</v>
      </c>
      <c r="V10" s="17">
        <v>0.18732925630937</v>
      </c>
      <c r="W10" s="17">
        <v>0.109757878742396</v>
      </c>
      <c r="X10" s="17"/>
      <c r="Y10" s="17">
        <v>0.164727801359901</v>
      </c>
      <c r="Z10" s="17">
        <v>0.17624908443086401</v>
      </c>
      <c r="AA10" s="17">
        <v>0</v>
      </c>
      <c r="AB10" s="17">
        <v>0.20320240292666999</v>
      </c>
      <c r="AC10" s="17">
        <v>1</v>
      </c>
      <c r="AD10" s="17">
        <v>0.20734466759516401</v>
      </c>
      <c r="AE10" s="17"/>
      <c r="AF10" s="17">
        <v>0.165194322182971</v>
      </c>
      <c r="AG10" s="17">
        <v>0.183565272240724</v>
      </c>
      <c r="AH10" s="17"/>
      <c r="AI10" s="17">
        <v>0.26962125781721102</v>
      </c>
      <c r="AJ10" s="17">
        <v>0.14516744824695199</v>
      </c>
      <c r="AK10" s="17">
        <v>0.18072427604012301</v>
      </c>
      <c r="AL10" s="17">
        <v>0.20671700895768599</v>
      </c>
      <c r="AM10" s="17">
        <v>0.139221646708622</v>
      </c>
      <c r="AN10" s="17">
        <v>0.248940176332381</v>
      </c>
      <c r="AO10" s="17">
        <v>0.163188707346624</v>
      </c>
      <c r="AP10" s="17"/>
      <c r="AQ10" s="17">
        <v>0.19283034854941</v>
      </c>
      <c r="AR10" s="17">
        <v>0.15018024140773101</v>
      </c>
      <c r="AS10" s="17"/>
      <c r="AT10" s="17">
        <v>0.17113857466709601</v>
      </c>
      <c r="AU10" s="17">
        <v>0.21151967381037001</v>
      </c>
      <c r="AV10" s="17">
        <v>0.13218054307834501</v>
      </c>
      <c r="AW10" s="17"/>
      <c r="AX10" s="17">
        <v>0.179935605962424</v>
      </c>
      <c r="AY10" s="17">
        <v>0.17246471694856499</v>
      </c>
      <c r="AZ10" s="17"/>
      <c r="BA10" s="17">
        <v>0.26338639879451498</v>
      </c>
      <c r="BB10" s="17">
        <v>0.17443651548531899</v>
      </c>
      <c r="BC10" s="17">
        <v>0.17284912498890101</v>
      </c>
      <c r="BD10" s="17">
        <v>0</v>
      </c>
      <c r="BE10" s="17">
        <v>0.11127627411682101</v>
      </c>
      <c r="BF10" s="17"/>
      <c r="BG10" s="17">
        <v>0.20065412715903799</v>
      </c>
      <c r="BH10" s="17">
        <v>8.9110188347040598E-2</v>
      </c>
    </row>
    <row r="11" spans="2:60" ht="29" x14ac:dyDescent="0.35">
      <c r="B11" s="18" t="s">
        <v>350</v>
      </c>
      <c r="C11" s="17">
        <v>0.43881805137243302</v>
      </c>
      <c r="D11" s="17">
        <v>0.44506841565375399</v>
      </c>
      <c r="E11" s="17">
        <v>0.43111956832926701</v>
      </c>
      <c r="F11" s="17"/>
      <c r="G11" s="17">
        <v>0.52331707650539405</v>
      </c>
      <c r="H11" s="17">
        <v>0.295053817094863</v>
      </c>
      <c r="I11" s="17">
        <v>0.42428211111111702</v>
      </c>
      <c r="J11" s="17">
        <v>0.41501529859678998</v>
      </c>
      <c r="K11" s="17">
        <v>0.44746028349662698</v>
      </c>
      <c r="L11" s="17">
        <v>0.51664510507630002</v>
      </c>
      <c r="M11" s="17"/>
      <c r="N11" s="17">
        <v>0.373755574412862</v>
      </c>
      <c r="O11" s="17">
        <v>0.49245608449309403</v>
      </c>
      <c r="P11" s="17">
        <v>0.41439559551785199</v>
      </c>
      <c r="Q11" s="17">
        <v>0.52629890098612098</v>
      </c>
      <c r="R11" s="17">
        <v>0.45444113345804499</v>
      </c>
      <c r="S11" s="17"/>
      <c r="T11" s="17">
        <v>0.41095370282272697</v>
      </c>
      <c r="U11" s="17">
        <v>0.46425395686570298</v>
      </c>
      <c r="V11" s="17">
        <v>0.44016217665719998</v>
      </c>
      <c r="W11" s="17">
        <v>0.43729179949368802</v>
      </c>
      <c r="X11" s="17"/>
      <c r="Y11" s="17">
        <v>0.44648435658645402</v>
      </c>
      <c r="Z11" s="17">
        <v>0.41094857418235903</v>
      </c>
      <c r="AA11" s="17">
        <v>0.74328825833885104</v>
      </c>
      <c r="AB11" s="17">
        <v>0.442184843866121</v>
      </c>
      <c r="AC11" s="17">
        <v>0</v>
      </c>
      <c r="AD11" s="17">
        <v>0.41871058453933402</v>
      </c>
      <c r="AE11" s="17"/>
      <c r="AF11" s="17">
        <v>0.43588320502884897</v>
      </c>
      <c r="AG11" s="17">
        <v>0.447251934411596</v>
      </c>
      <c r="AH11" s="17"/>
      <c r="AI11" s="17">
        <v>0.46161547970990302</v>
      </c>
      <c r="AJ11" s="17">
        <v>0.42148329428128001</v>
      </c>
      <c r="AK11" s="17">
        <v>0.42457519107487801</v>
      </c>
      <c r="AL11" s="17">
        <v>0.53072607986572995</v>
      </c>
      <c r="AM11" s="17">
        <v>0.43618797196064701</v>
      </c>
      <c r="AN11" s="17">
        <v>0.366801145616448</v>
      </c>
      <c r="AO11" s="17">
        <v>0.42648648489973801</v>
      </c>
      <c r="AP11" s="17"/>
      <c r="AQ11" s="17">
        <v>0.46781602111993398</v>
      </c>
      <c r="AR11" s="17">
        <v>0.43216442163736701</v>
      </c>
      <c r="AS11" s="17"/>
      <c r="AT11" s="17">
        <v>0.46133070545961402</v>
      </c>
      <c r="AU11" s="17">
        <v>0.44180384581487803</v>
      </c>
      <c r="AV11" s="17">
        <v>0.43242786322497601</v>
      </c>
      <c r="AW11" s="17"/>
      <c r="AX11" s="17">
        <v>0.43094356865637301</v>
      </c>
      <c r="AY11" s="17">
        <v>0.44153296195865799</v>
      </c>
      <c r="AZ11" s="17"/>
      <c r="BA11" s="17">
        <v>0.46645588308536901</v>
      </c>
      <c r="BB11" s="17">
        <v>0.39275415828259902</v>
      </c>
      <c r="BC11" s="17">
        <v>0.48708725314273998</v>
      </c>
      <c r="BD11" s="17">
        <v>0.601927186115635</v>
      </c>
      <c r="BE11" s="17">
        <v>0.33533433355499098</v>
      </c>
      <c r="BF11" s="17"/>
      <c r="BG11" s="17">
        <v>0.41447743805178699</v>
      </c>
      <c r="BH11" s="17">
        <v>0.38843927512830401</v>
      </c>
    </row>
    <row r="12" spans="2:60" ht="29" x14ac:dyDescent="0.35">
      <c r="B12" s="18" t="s">
        <v>351</v>
      </c>
      <c r="C12" s="17">
        <v>0.23269841402581201</v>
      </c>
      <c r="D12" s="17">
        <v>0.24811748600251801</v>
      </c>
      <c r="E12" s="17">
        <v>0.21933706669281</v>
      </c>
      <c r="F12" s="17"/>
      <c r="G12" s="17">
        <v>0.12039747415602101</v>
      </c>
      <c r="H12" s="17">
        <v>0.32605428319167601</v>
      </c>
      <c r="I12" s="17">
        <v>0.24418298282824299</v>
      </c>
      <c r="J12" s="17">
        <v>0.31772856262982302</v>
      </c>
      <c r="K12" s="17">
        <v>0.210972414863526</v>
      </c>
      <c r="L12" s="17">
        <v>0.18573241250785799</v>
      </c>
      <c r="M12" s="17"/>
      <c r="N12" s="17">
        <v>0.19140417141282801</v>
      </c>
      <c r="O12" s="17">
        <v>0.17244317438147599</v>
      </c>
      <c r="P12" s="17">
        <v>0.27086471503959297</v>
      </c>
      <c r="Q12" s="17">
        <v>0.27967452264542197</v>
      </c>
      <c r="R12" s="17">
        <v>0.238603272024417</v>
      </c>
      <c r="S12" s="17"/>
      <c r="T12" s="17">
        <v>0.248424226349752</v>
      </c>
      <c r="U12" s="17">
        <v>0.19810872634426899</v>
      </c>
      <c r="V12" s="17">
        <v>0.19968479712607901</v>
      </c>
      <c r="W12" s="17">
        <v>0.29883937385301901</v>
      </c>
      <c r="X12" s="17"/>
      <c r="Y12" s="17">
        <v>0.209912009865386</v>
      </c>
      <c r="Z12" s="17">
        <v>0.25790582425617598</v>
      </c>
      <c r="AA12" s="17">
        <v>0.121429830672801</v>
      </c>
      <c r="AB12" s="17">
        <v>0.29427975491570701</v>
      </c>
      <c r="AC12" s="17">
        <v>0</v>
      </c>
      <c r="AD12" s="17">
        <v>0.20025053312169</v>
      </c>
      <c r="AE12" s="17"/>
      <c r="AF12" s="17">
        <v>0.258004665648704</v>
      </c>
      <c r="AG12" s="17">
        <v>0.20130563790457101</v>
      </c>
      <c r="AH12" s="17"/>
      <c r="AI12" s="17">
        <v>0.10669727076383299</v>
      </c>
      <c r="AJ12" s="17">
        <v>0.17539027696416201</v>
      </c>
      <c r="AK12" s="17">
        <v>0.29347435982880998</v>
      </c>
      <c r="AL12" s="17">
        <v>0.16655854126397501</v>
      </c>
      <c r="AM12" s="17">
        <v>0.28026469761255901</v>
      </c>
      <c r="AN12" s="17">
        <v>0.26596213601884799</v>
      </c>
      <c r="AO12" s="17">
        <v>0.29927242860874098</v>
      </c>
      <c r="AP12" s="17"/>
      <c r="AQ12" s="17">
        <v>0.207309877201311</v>
      </c>
      <c r="AR12" s="17">
        <v>0.26408408548914097</v>
      </c>
      <c r="AS12" s="17"/>
      <c r="AT12" s="17">
        <v>0.229502561378469</v>
      </c>
      <c r="AU12" s="17">
        <v>0.19461953092192899</v>
      </c>
      <c r="AV12" s="17">
        <v>0.28139537631476003</v>
      </c>
      <c r="AW12" s="17"/>
      <c r="AX12" s="17">
        <v>0.26486535586444598</v>
      </c>
      <c r="AY12" s="17">
        <v>0.221608114627978</v>
      </c>
      <c r="AZ12" s="17"/>
      <c r="BA12" s="17">
        <v>0.12368255644152699</v>
      </c>
      <c r="BB12" s="17">
        <v>0.28926364233037599</v>
      </c>
      <c r="BC12" s="17">
        <v>0.21477135872126699</v>
      </c>
      <c r="BD12" s="17">
        <v>0.26038940143359701</v>
      </c>
      <c r="BE12" s="17">
        <v>0.352629257922905</v>
      </c>
      <c r="BF12" s="17"/>
      <c r="BG12" s="17">
        <v>0.24045929938080399</v>
      </c>
      <c r="BH12" s="17">
        <v>0.33425520121978602</v>
      </c>
    </row>
    <row r="13" spans="2:60" ht="29" x14ac:dyDescent="0.35">
      <c r="B13" s="18" t="s">
        <v>352</v>
      </c>
      <c r="C13" s="17">
        <v>3.53430966340521E-2</v>
      </c>
      <c r="D13" s="17">
        <v>2.7823923659916799E-2</v>
      </c>
      <c r="E13" s="17">
        <v>3.8880001013281297E-2</v>
      </c>
      <c r="F13" s="17"/>
      <c r="G13" s="17">
        <v>7.7965697475492701E-2</v>
      </c>
      <c r="H13" s="17">
        <v>7.8065075661953004E-2</v>
      </c>
      <c r="I13" s="17">
        <v>1.4443923428633199E-2</v>
      </c>
      <c r="J13" s="17">
        <v>7.6965335901613002E-3</v>
      </c>
      <c r="K13" s="17">
        <v>3.6273908095706402E-2</v>
      </c>
      <c r="L13" s="17">
        <v>9.3546331326708997E-3</v>
      </c>
      <c r="M13" s="17"/>
      <c r="N13" s="17">
        <v>4.7273212474125401E-2</v>
      </c>
      <c r="O13" s="17">
        <v>4.3808901963424199E-2</v>
      </c>
      <c r="P13" s="17">
        <v>2.4060615171667198E-2</v>
      </c>
      <c r="Q13" s="17">
        <v>4.4207218027381499E-2</v>
      </c>
      <c r="R13" s="17">
        <v>2.98572233951786E-2</v>
      </c>
      <c r="S13" s="17"/>
      <c r="T13" s="17">
        <v>2.8614320921411501E-2</v>
      </c>
      <c r="U13" s="17">
        <v>4.7900001563405702E-2</v>
      </c>
      <c r="V13" s="17">
        <v>3.1793766918546802E-2</v>
      </c>
      <c r="W13" s="17">
        <v>3.6140197583382397E-2</v>
      </c>
      <c r="X13" s="17"/>
      <c r="Y13" s="17">
        <v>4.4202233416190603E-2</v>
      </c>
      <c r="Z13" s="17">
        <v>4.56973687450924E-2</v>
      </c>
      <c r="AA13" s="17">
        <v>5.8538945209201401E-2</v>
      </c>
      <c r="AB13" s="17">
        <v>0</v>
      </c>
      <c r="AC13" s="17">
        <v>0</v>
      </c>
      <c r="AD13" s="17">
        <v>0</v>
      </c>
      <c r="AE13" s="17"/>
      <c r="AF13" s="17">
        <v>2.3753081078202998E-2</v>
      </c>
      <c r="AG13" s="17">
        <v>5.1181013194836103E-2</v>
      </c>
      <c r="AH13" s="17"/>
      <c r="AI13" s="17">
        <v>0</v>
      </c>
      <c r="AJ13" s="17">
        <v>4.3736387173836398E-2</v>
      </c>
      <c r="AK13" s="17">
        <v>5.2261561091457E-2</v>
      </c>
      <c r="AL13" s="17">
        <v>0</v>
      </c>
      <c r="AM13" s="17">
        <v>3.6701301409037199E-2</v>
      </c>
      <c r="AN13" s="17">
        <v>3.9958394981276797E-2</v>
      </c>
      <c r="AO13" s="17">
        <v>5.1602587244713803E-2</v>
      </c>
      <c r="AP13" s="17"/>
      <c r="AQ13" s="17">
        <v>2.6976559220112099E-2</v>
      </c>
      <c r="AR13" s="17">
        <v>2.83515717525663E-2</v>
      </c>
      <c r="AS13" s="17"/>
      <c r="AT13" s="17">
        <v>6.3786266521231996E-2</v>
      </c>
      <c r="AU13" s="17">
        <v>1.6531185871710902E-2</v>
      </c>
      <c r="AV13" s="17">
        <v>3.25799570398752E-2</v>
      </c>
      <c r="AW13" s="17"/>
      <c r="AX13" s="17">
        <v>3.4227848212823701E-2</v>
      </c>
      <c r="AY13" s="17">
        <v>3.5727604398465299E-2</v>
      </c>
      <c r="AZ13" s="17"/>
      <c r="BA13" s="17">
        <v>0</v>
      </c>
      <c r="BB13" s="17">
        <v>5.0739023606137801E-2</v>
      </c>
      <c r="BC13" s="17">
        <v>2.5792487410010601E-2</v>
      </c>
      <c r="BD13" s="17">
        <v>0</v>
      </c>
      <c r="BE13" s="17">
        <v>1.9735108537731701E-2</v>
      </c>
      <c r="BF13" s="17"/>
      <c r="BG13" s="17">
        <v>3.5783905419132497E-2</v>
      </c>
      <c r="BH13" s="17">
        <v>1.58039011712445E-2</v>
      </c>
    </row>
    <row r="14" spans="2:60" x14ac:dyDescent="0.35">
      <c r="B14" s="32" t="s">
        <v>280</v>
      </c>
      <c r="C14" s="19">
        <v>3.5813565143558698E-2</v>
      </c>
      <c r="D14" s="19">
        <v>3.8192845253478498E-2</v>
      </c>
      <c r="E14" s="19">
        <v>3.3750836041602103E-2</v>
      </c>
      <c r="F14" s="19"/>
      <c r="G14" s="19">
        <v>4.6745043604895203E-2</v>
      </c>
      <c r="H14" s="19">
        <v>2.5666147991263301E-2</v>
      </c>
      <c r="I14" s="19">
        <v>3.8928503705519403E-2</v>
      </c>
      <c r="J14" s="19">
        <v>6.7149538523858202E-2</v>
      </c>
      <c r="K14" s="19">
        <v>1.36622737220307E-2</v>
      </c>
      <c r="L14" s="19">
        <v>3.3027729449951103E-2</v>
      </c>
      <c r="M14" s="19"/>
      <c r="N14" s="19">
        <v>6.9481212874245801E-2</v>
      </c>
      <c r="O14" s="19">
        <v>1.47034921280495E-2</v>
      </c>
      <c r="P14" s="19">
        <v>1.5888282322889701E-2</v>
      </c>
      <c r="Q14" s="19">
        <v>1.91874134002523E-2</v>
      </c>
      <c r="R14" s="19">
        <v>4.9710179145911103E-2</v>
      </c>
      <c r="S14" s="19"/>
      <c r="T14" s="19">
        <v>2.7548090434759601E-2</v>
      </c>
      <c r="U14" s="19">
        <v>5.5241410558162098E-2</v>
      </c>
      <c r="V14" s="19">
        <v>3.6446880522840397E-2</v>
      </c>
      <c r="W14" s="19">
        <v>2.6029944938084099E-2</v>
      </c>
      <c r="X14" s="19"/>
      <c r="Y14" s="19">
        <v>2.71413052553694E-2</v>
      </c>
      <c r="Z14" s="19">
        <v>4.99818297829554E-2</v>
      </c>
      <c r="AA14" s="19">
        <v>0</v>
      </c>
      <c r="AB14" s="19">
        <v>0</v>
      </c>
      <c r="AC14" s="19">
        <v>0</v>
      </c>
      <c r="AD14" s="19">
        <v>5.828832385451E-2</v>
      </c>
      <c r="AE14" s="19"/>
      <c r="AF14" s="19">
        <v>3.1306026062908603E-2</v>
      </c>
      <c r="AG14" s="19">
        <v>3.6783668328733699E-2</v>
      </c>
      <c r="AH14" s="19"/>
      <c r="AI14" s="19">
        <v>3.7670796949808703E-2</v>
      </c>
      <c r="AJ14" s="19">
        <v>6.4323245857725003E-2</v>
      </c>
      <c r="AK14" s="19">
        <v>0</v>
      </c>
      <c r="AL14" s="19">
        <v>6.1600188113374199E-2</v>
      </c>
      <c r="AM14" s="19">
        <v>3.0504618595663099E-2</v>
      </c>
      <c r="AN14" s="19">
        <v>0</v>
      </c>
      <c r="AO14" s="19">
        <v>5.9449791900182999E-2</v>
      </c>
      <c r="AP14" s="19"/>
      <c r="AQ14" s="19">
        <v>2.7070337448688999E-2</v>
      </c>
      <c r="AR14" s="19">
        <v>1.43062163732154E-2</v>
      </c>
      <c r="AS14" s="19"/>
      <c r="AT14" s="19">
        <v>2.4913562840806199E-2</v>
      </c>
      <c r="AU14" s="19">
        <v>4.7896087677737301E-2</v>
      </c>
      <c r="AV14" s="19">
        <v>2.4818118472275601E-2</v>
      </c>
      <c r="AW14" s="19"/>
      <c r="AX14" s="19">
        <v>5.0735482395200801E-2</v>
      </c>
      <c r="AY14" s="19">
        <v>3.0668888016942501E-2</v>
      </c>
      <c r="AZ14" s="19"/>
      <c r="BA14" s="19">
        <v>0</v>
      </c>
      <c r="BB14" s="19">
        <v>6.89009906969003E-3</v>
      </c>
      <c r="BC14" s="19">
        <v>3.4789552634507302E-2</v>
      </c>
      <c r="BD14" s="19">
        <v>7.32603395963176E-2</v>
      </c>
      <c r="BE14" s="19">
        <v>6.0987907153600397E-2</v>
      </c>
      <c r="BF14" s="19"/>
      <c r="BG14" s="19">
        <v>4.8592707528651701E-3</v>
      </c>
      <c r="BH14" s="19">
        <v>6.3432559369790906E-2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484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374</v>
      </c>
      <c r="D7" s="10">
        <v>177</v>
      </c>
      <c r="E7" s="10">
        <v>194</v>
      </c>
      <c r="F7" s="10"/>
      <c r="G7" s="10">
        <v>48</v>
      </c>
      <c r="H7" s="10">
        <v>63</v>
      </c>
      <c r="I7" s="10">
        <v>61</v>
      </c>
      <c r="J7" s="10">
        <v>52</v>
      </c>
      <c r="K7" s="10">
        <v>76</v>
      </c>
      <c r="L7" s="10">
        <v>74</v>
      </c>
      <c r="M7" s="10"/>
      <c r="N7" s="10">
        <v>82</v>
      </c>
      <c r="O7" s="10">
        <v>85</v>
      </c>
      <c r="P7" s="10">
        <v>114</v>
      </c>
      <c r="Q7" s="10">
        <v>44</v>
      </c>
      <c r="R7" s="10">
        <v>36</v>
      </c>
      <c r="S7" s="10"/>
      <c r="T7" s="10">
        <v>58</v>
      </c>
      <c r="U7" s="10">
        <v>85</v>
      </c>
      <c r="V7" s="10">
        <v>150</v>
      </c>
      <c r="W7" s="10">
        <v>81</v>
      </c>
      <c r="X7" s="10"/>
      <c r="Y7" s="10">
        <v>131</v>
      </c>
      <c r="Z7" s="10">
        <v>132</v>
      </c>
      <c r="AA7" s="10">
        <v>13</v>
      </c>
      <c r="AB7" s="10">
        <v>48</v>
      </c>
      <c r="AC7" s="10">
        <v>7</v>
      </c>
      <c r="AD7" s="10">
        <v>43</v>
      </c>
      <c r="AE7" s="10"/>
      <c r="AF7" s="10">
        <v>221</v>
      </c>
      <c r="AG7" s="10">
        <v>150</v>
      </c>
      <c r="AH7" s="10"/>
      <c r="AI7" s="10">
        <v>28</v>
      </c>
      <c r="AJ7" s="10">
        <v>97</v>
      </c>
      <c r="AK7" s="10">
        <v>74</v>
      </c>
      <c r="AL7" s="10">
        <v>36</v>
      </c>
      <c r="AM7" s="10">
        <v>87</v>
      </c>
      <c r="AN7" s="10">
        <v>38</v>
      </c>
      <c r="AO7" s="10">
        <v>14</v>
      </c>
      <c r="AP7" s="10"/>
      <c r="AQ7" s="10">
        <v>180</v>
      </c>
      <c r="AR7" s="10">
        <v>120</v>
      </c>
      <c r="AS7" s="10"/>
      <c r="AT7" s="10">
        <v>75</v>
      </c>
      <c r="AU7" s="10">
        <v>171</v>
      </c>
      <c r="AV7" s="10">
        <v>104</v>
      </c>
      <c r="AW7" s="10"/>
      <c r="AX7" s="10">
        <v>106</v>
      </c>
      <c r="AY7" s="10">
        <v>268</v>
      </c>
      <c r="AZ7" s="10"/>
      <c r="BA7" s="10">
        <v>45</v>
      </c>
      <c r="BB7" s="10">
        <v>118</v>
      </c>
      <c r="BC7" s="10">
        <v>125</v>
      </c>
      <c r="BD7" s="10">
        <v>15</v>
      </c>
      <c r="BE7" s="10">
        <v>47</v>
      </c>
      <c r="BF7" s="10"/>
      <c r="BG7" s="10">
        <v>163</v>
      </c>
      <c r="BH7" s="10">
        <v>62</v>
      </c>
    </row>
    <row r="8" spans="2:60" ht="30" customHeight="1" x14ac:dyDescent="0.35">
      <c r="B8" s="11" t="s">
        <v>19</v>
      </c>
      <c r="C8" s="11">
        <v>370</v>
      </c>
      <c r="D8" s="11">
        <v>176</v>
      </c>
      <c r="E8" s="11">
        <v>190</v>
      </c>
      <c r="F8" s="11"/>
      <c r="G8" s="11">
        <v>48</v>
      </c>
      <c r="H8" s="11">
        <v>71</v>
      </c>
      <c r="I8" s="11">
        <v>59</v>
      </c>
      <c r="J8" s="11">
        <v>48</v>
      </c>
      <c r="K8" s="11">
        <v>75</v>
      </c>
      <c r="L8" s="11">
        <v>68</v>
      </c>
      <c r="M8" s="11"/>
      <c r="N8" s="11">
        <v>83</v>
      </c>
      <c r="O8" s="11">
        <v>82</v>
      </c>
      <c r="P8" s="11">
        <v>112</v>
      </c>
      <c r="Q8" s="11">
        <v>45</v>
      </c>
      <c r="R8" s="11">
        <v>34</v>
      </c>
      <c r="S8" s="11"/>
      <c r="T8" s="11">
        <v>53</v>
      </c>
      <c r="U8" s="11">
        <v>81</v>
      </c>
      <c r="V8" s="11">
        <v>143</v>
      </c>
      <c r="W8" s="11">
        <v>93</v>
      </c>
      <c r="X8" s="11"/>
      <c r="Y8" s="11">
        <v>132</v>
      </c>
      <c r="Z8" s="11">
        <v>134</v>
      </c>
      <c r="AA8" s="11">
        <v>13</v>
      </c>
      <c r="AB8" s="11">
        <v>46</v>
      </c>
      <c r="AC8" s="11">
        <v>6</v>
      </c>
      <c r="AD8" s="11">
        <v>39</v>
      </c>
      <c r="AE8" s="11"/>
      <c r="AF8" s="11">
        <v>214</v>
      </c>
      <c r="AG8" s="11">
        <v>153</v>
      </c>
      <c r="AH8" s="11"/>
      <c r="AI8" s="11">
        <v>28</v>
      </c>
      <c r="AJ8" s="11">
        <v>100</v>
      </c>
      <c r="AK8" s="11">
        <v>72</v>
      </c>
      <c r="AL8" s="11">
        <v>35</v>
      </c>
      <c r="AM8" s="11">
        <v>86</v>
      </c>
      <c r="AN8" s="11">
        <v>36</v>
      </c>
      <c r="AO8" s="11">
        <v>13</v>
      </c>
      <c r="AP8" s="11"/>
      <c r="AQ8" s="11">
        <v>173</v>
      </c>
      <c r="AR8" s="11">
        <v>123</v>
      </c>
      <c r="AS8" s="11"/>
      <c r="AT8" s="11">
        <v>71</v>
      </c>
      <c r="AU8" s="11">
        <v>172</v>
      </c>
      <c r="AV8" s="11">
        <v>104</v>
      </c>
      <c r="AW8" s="11"/>
      <c r="AX8" s="11">
        <v>96</v>
      </c>
      <c r="AY8" s="11">
        <v>273</v>
      </c>
      <c r="AZ8" s="11"/>
      <c r="BA8" s="11">
        <v>46</v>
      </c>
      <c r="BB8" s="11">
        <v>112</v>
      </c>
      <c r="BC8" s="11">
        <v>126</v>
      </c>
      <c r="BD8" s="11">
        <v>14</v>
      </c>
      <c r="BE8" s="11">
        <v>47</v>
      </c>
      <c r="BF8" s="11"/>
      <c r="BG8" s="11">
        <v>159</v>
      </c>
      <c r="BH8" s="11">
        <v>60</v>
      </c>
    </row>
    <row r="9" spans="2:60" ht="29" x14ac:dyDescent="0.35">
      <c r="B9" s="18" t="s">
        <v>348</v>
      </c>
      <c r="C9" s="17">
        <v>0.19184939132780701</v>
      </c>
      <c r="D9" s="17">
        <v>0.21275097419192601</v>
      </c>
      <c r="E9" s="17">
        <v>0.17626055779198599</v>
      </c>
      <c r="F9" s="17"/>
      <c r="G9" s="17">
        <v>0.187590011227702</v>
      </c>
      <c r="H9" s="17">
        <v>0.14221579025058501</v>
      </c>
      <c r="I9" s="17">
        <v>0.14779094694294601</v>
      </c>
      <c r="J9" s="17">
        <v>0.12756693465379701</v>
      </c>
      <c r="K9" s="17">
        <v>0.264604066760807</v>
      </c>
      <c r="L9" s="17">
        <v>0.25028185678617898</v>
      </c>
      <c r="M9" s="17"/>
      <c r="N9" s="17">
        <v>0.27718272101469199</v>
      </c>
      <c r="O9" s="17">
        <v>0.204204009379581</v>
      </c>
      <c r="P9" s="17">
        <v>0.172739971909529</v>
      </c>
      <c r="Q9" s="17">
        <v>0.117555359480495</v>
      </c>
      <c r="R9" s="17">
        <v>0.162045455329446</v>
      </c>
      <c r="S9" s="17"/>
      <c r="T9" s="17">
        <v>0.302418347173183</v>
      </c>
      <c r="U9" s="17">
        <v>0.18434958810032601</v>
      </c>
      <c r="V9" s="17">
        <v>0.17051913085138501</v>
      </c>
      <c r="W9" s="17">
        <v>0.16760117377716099</v>
      </c>
      <c r="X9" s="17"/>
      <c r="Y9" s="17">
        <v>0.21059547538026299</v>
      </c>
      <c r="Z9" s="17">
        <v>0.18450261288223499</v>
      </c>
      <c r="AA9" s="17">
        <v>0.205244650856162</v>
      </c>
      <c r="AB9" s="17">
        <v>0.15504923605336601</v>
      </c>
      <c r="AC9" s="17">
        <v>0.16538544238196201</v>
      </c>
      <c r="AD9" s="17">
        <v>0.19709412693692399</v>
      </c>
      <c r="AE9" s="17"/>
      <c r="AF9" s="17">
        <v>0.19776697378525401</v>
      </c>
      <c r="AG9" s="17">
        <v>0.18206427823183999</v>
      </c>
      <c r="AH9" s="17"/>
      <c r="AI9" s="17">
        <v>0.164986742919494</v>
      </c>
      <c r="AJ9" s="17">
        <v>0.19313977051830999</v>
      </c>
      <c r="AK9" s="17">
        <v>0.21688030701948199</v>
      </c>
      <c r="AL9" s="17">
        <v>0.26474162529952</v>
      </c>
      <c r="AM9" s="17">
        <v>0.17673661023935</v>
      </c>
      <c r="AN9" s="17">
        <v>0.1100493123097</v>
      </c>
      <c r="AO9" s="17">
        <v>0.237733956846676</v>
      </c>
      <c r="AP9" s="17"/>
      <c r="AQ9" s="17">
        <v>0.16896664017344001</v>
      </c>
      <c r="AR9" s="17">
        <v>0.19250817640075699</v>
      </c>
      <c r="AS9" s="17"/>
      <c r="AT9" s="17">
        <v>0.13992564906593599</v>
      </c>
      <c r="AU9" s="17">
        <v>0.20853744062031601</v>
      </c>
      <c r="AV9" s="17">
        <v>0.189977715402247</v>
      </c>
      <c r="AW9" s="17"/>
      <c r="AX9" s="17">
        <v>0.20781152080273099</v>
      </c>
      <c r="AY9" s="17">
        <v>0.186216625614852</v>
      </c>
      <c r="AZ9" s="17"/>
      <c r="BA9" s="17">
        <v>0.34906810481377498</v>
      </c>
      <c r="BB9" s="17">
        <v>0.176941587245526</v>
      </c>
      <c r="BC9" s="17">
        <v>0.17190230399881501</v>
      </c>
      <c r="BD9" s="17">
        <v>0.119836133397485</v>
      </c>
      <c r="BE9" s="17">
        <v>0.19822002806582101</v>
      </c>
      <c r="BF9" s="17"/>
      <c r="BG9" s="17">
        <v>0.227026495764173</v>
      </c>
      <c r="BH9" s="17">
        <v>0.180337833279654</v>
      </c>
    </row>
    <row r="10" spans="2:60" ht="43.5" x14ac:dyDescent="0.35">
      <c r="B10" s="18" t="s">
        <v>349</v>
      </c>
      <c r="C10" s="17">
        <v>0.237602210768741</v>
      </c>
      <c r="D10" s="17">
        <v>0.18653119264079299</v>
      </c>
      <c r="E10" s="17">
        <v>0.277428235534802</v>
      </c>
      <c r="F10" s="17"/>
      <c r="G10" s="17">
        <v>0.285549998092826</v>
      </c>
      <c r="H10" s="17">
        <v>0.24832084258024301</v>
      </c>
      <c r="I10" s="17">
        <v>0.15722452394533901</v>
      </c>
      <c r="J10" s="17">
        <v>0.30779654669502199</v>
      </c>
      <c r="K10" s="17">
        <v>0.19392658312068001</v>
      </c>
      <c r="L10" s="17">
        <v>0.26085989721039698</v>
      </c>
      <c r="M10" s="17"/>
      <c r="N10" s="17">
        <v>0.194747604558836</v>
      </c>
      <c r="O10" s="17">
        <v>0.274572080694925</v>
      </c>
      <c r="P10" s="17">
        <v>0.270542133222132</v>
      </c>
      <c r="Q10" s="17">
        <v>0.21429593022879101</v>
      </c>
      <c r="R10" s="17">
        <v>0.151840830031997</v>
      </c>
      <c r="S10" s="17"/>
      <c r="T10" s="17">
        <v>0.10703915391513</v>
      </c>
      <c r="U10" s="17">
        <v>0.29530863423992898</v>
      </c>
      <c r="V10" s="17">
        <v>0.28018977692290098</v>
      </c>
      <c r="W10" s="17">
        <v>0.19704520571102199</v>
      </c>
      <c r="X10" s="17"/>
      <c r="Y10" s="17">
        <v>0.22251271918298299</v>
      </c>
      <c r="Z10" s="17">
        <v>0.20720295396524399</v>
      </c>
      <c r="AA10" s="17">
        <v>0.16650686875637299</v>
      </c>
      <c r="AB10" s="17">
        <v>0.33145516388628798</v>
      </c>
      <c r="AC10" s="17">
        <v>0</v>
      </c>
      <c r="AD10" s="17">
        <v>0.34365710475146199</v>
      </c>
      <c r="AE10" s="17"/>
      <c r="AF10" s="17">
        <v>0.26201131476359002</v>
      </c>
      <c r="AG10" s="17">
        <v>0.20786281205370999</v>
      </c>
      <c r="AH10" s="17"/>
      <c r="AI10" s="17">
        <v>0.35964068785893699</v>
      </c>
      <c r="AJ10" s="17">
        <v>0.24540063110643201</v>
      </c>
      <c r="AK10" s="17">
        <v>0.243406234636557</v>
      </c>
      <c r="AL10" s="17">
        <v>0.105351820281984</v>
      </c>
      <c r="AM10" s="17">
        <v>0.276240277553434</v>
      </c>
      <c r="AN10" s="17">
        <v>0.154445869524411</v>
      </c>
      <c r="AO10" s="17">
        <v>0.20749482004310399</v>
      </c>
      <c r="AP10" s="17"/>
      <c r="AQ10" s="17">
        <v>0.27539882417652001</v>
      </c>
      <c r="AR10" s="17">
        <v>0.207860718318153</v>
      </c>
      <c r="AS10" s="17"/>
      <c r="AT10" s="17">
        <v>0.27497539080989802</v>
      </c>
      <c r="AU10" s="17">
        <v>0.21522370037650199</v>
      </c>
      <c r="AV10" s="17">
        <v>0.26347650240804599</v>
      </c>
      <c r="AW10" s="17"/>
      <c r="AX10" s="17">
        <v>0.26073926642544698</v>
      </c>
      <c r="AY10" s="17">
        <v>0.229437534870919</v>
      </c>
      <c r="AZ10" s="17"/>
      <c r="BA10" s="17">
        <v>0.17488388737513899</v>
      </c>
      <c r="BB10" s="17">
        <v>0.19905264969839401</v>
      </c>
      <c r="BC10" s="17">
        <v>0.33458007775074999</v>
      </c>
      <c r="BD10" s="17">
        <v>0.34107154137652901</v>
      </c>
      <c r="BE10" s="17">
        <v>0.168725722836086</v>
      </c>
      <c r="BF10" s="17"/>
      <c r="BG10" s="17">
        <v>0.19202008860861799</v>
      </c>
      <c r="BH10" s="17">
        <v>0.20804402298896699</v>
      </c>
    </row>
    <row r="11" spans="2:60" ht="29" x14ac:dyDescent="0.35">
      <c r="B11" s="18" t="s">
        <v>350</v>
      </c>
      <c r="C11" s="17">
        <v>0.42133189693291001</v>
      </c>
      <c r="D11" s="17">
        <v>0.43921715327161698</v>
      </c>
      <c r="E11" s="17">
        <v>0.41311464953566301</v>
      </c>
      <c r="F11" s="17"/>
      <c r="G11" s="17">
        <v>0.42374019633950899</v>
      </c>
      <c r="H11" s="17">
        <v>0.42412236467117898</v>
      </c>
      <c r="I11" s="17">
        <v>0.44318517277372399</v>
      </c>
      <c r="J11" s="17">
        <v>0.386884191820834</v>
      </c>
      <c r="K11" s="17">
        <v>0.45739332431331797</v>
      </c>
      <c r="L11" s="17">
        <v>0.38273360715060001</v>
      </c>
      <c r="M11" s="17"/>
      <c r="N11" s="17">
        <v>0.39041361571090899</v>
      </c>
      <c r="O11" s="17">
        <v>0.39321630631981302</v>
      </c>
      <c r="P11" s="17">
        <v>0.40511892659945897</v>
      </c>
      <c r="Q11" s="17">
        <v>0.47115823943597901</v>
      </c>
      <c r="R11" s="17">
        <v>0.57840884227633305</v>
      </c>
      <c r="S11" s="17"/>
      <c r="T11" s="17">
        <v>0.47709990185079398</v>
      </c>
      <c r="U11" s="17">
        <v>0.404652336653746</v>
      </c>
      <c r="V11" s="17">
        <v>0.37731786611673901</v>
      </c>
      <c r="W11" s="17">
        <v>0.47153270802897401</v>
      </c>
      <c r="X11" s="17"/>
      <c r="Y11" s="17">
        <v>0.34323183879805602</v>
      </c>
      <c r="Z11" s="17">
        <v>0.51434822471810704</v>
      </c>
      <c r="AA11" s="17">
        <v>0.62824848038746495</v>
      </c>
      <c r="AB11" s="17">
        <v>0.36605053920504299</v>
      </c>
      <c r="AC11" s="17">
        <v>0.72033999495395196</v>
      </c>
      <c r="AD11" s="17">
        <v>0.31402945771160501</v>
      </c>
      <c r="AE11" s="17"/>
      <c r="AF11" s="17">
        <v>0.43317622014061502</v>
      </c>
      <c r="AG11" s="17">
        <v>0.41260892620080197</v>
      </c>
      <c r="AH11" s="17"/>
      <c r="AI11" s="17">
        <v>0.34978045606380098</v>
      </c>
      <c r="AJ11" s="17">
        <v>0.38978147100862298</v>
      </c>
      <c r="AK11" s="17">
        <v>0.39806218742214799</v>
      </c>
      <c r="AL11" s="17">
        <v>0.52905694230453104</v>
      </c>
      <c r="AM11" s="17">
        <v>0.40181797631384802</v>
      </c>
      <c r="AN11" s="17">
        <v>0.54500429031766695</v>
      </c>
      <c r="AO11" s="17">
        <v>0.44701819939396398</v>
      </c>
      <c r="AP11" s="17"/>
      <c r="AQ11" s="17">
        <v>0.41605717578793699</v>
      </c>
      <c r="AR11" s="17">
        <v>0.45039383482654799</v>
      </c>
      <c r="AS11" s="17"/>
      <c r="AT11" s="17">
        <v>0.49698944425414598</v>
      </c>
      <c r="AU11" s="17">
        <v>0.427341946974718</v>
      </c>
      <c r="AV11" s="17">
        <v>0.38852899033226801</v>
      </c>
      <c r="AW11" s="17"/>
      <c r="AX11" s="17">
        <v>0.43174538647878702</v>
      </c>
      <c r="AY11" s="17">
        <v>0.41765715247238</v>
      </c>
      <c r="AZ11" s="17"/>
      <c r="BA11" s="17">
        <v>0.36152678366893598</v>
      </c>
      <c r="BB11" s="17">
        <v>0.42109454268246799</v>
      </c>
      <c r="BC11" s="17">
        <v>0.39456668910034598</v>
      </c>
      <c r="BD11" s="17">
        <v>0.41062159854591401</v>
      </c>
      <c r="BE11" s="17">
        <v>0.53105301442590602</v>
      </c>
      <c r="BF11" s="17"/>
      <c r="BG11" s="17">
        <v>0.40376167728204698</v>
      </c>
      <c r="BH11" s="17">
        <v>0.503578262804387</v>
      </c>
    </row>
    <row r="12" spans="2:60" ht="29" x14ac:dyDescent="0.35">
      <c r="B12" s="18" t="s">
        <v>351</v>
      </c>
      <c r="C12" s="17">
        <v>0.11995103050655501</v>
      </c>
      <c r="D12" s="17">
        <v>0.149389172605604</v>
      </c>
      <c r="E12" s="17">
        <v>9.5002912418271607E-2</v>
      </c>
      <c r="F12" s="17"/>
      <c r="G12" s="17">
        <v>7.2565782386594002E-2</v>
      </c>
      <c r="H12" s="17">
        <v>0.13687292902187201</v>
      </c>
      <c r="I12" s="17">
        <v>0.212062613816901</v>
      </c>
      <c r="J12" s="17">
        <v>0.1539250986696</v>
      </c>
      <c r="K12" s="17">
        <v>7.0107573162064798E-2</v>
      </c>
      <c r="L12" s="17">
        <v>8.6149291375715295E-2</v>
      </c>
      <c r="M12" s="17"/>
      <c r="N12" s="17">
        <v>9.89006006217618E-2</v>
      </c>
      <c r="O12" s="17">
        <v>0.11856557538668699</v>
      </c>
      <c r="P12" s="17">
        <v>0.13421776426794399</v>
      </c>
      <c r="Q12" s="17">
        <v>0.13920774783147399</v>
      </c>
      <c r="R12" s="17">
        <v>9.6680867355383199E-2</v>
      </c>
      <c r="S12" s="17"/>
      <c r="T12" s="17">
        <v>0.11344259706089301</v>
      </c>
      <c r="U12" s="17">
        <v>0.10490409572819299</v>
      </c>
      <c r="V12" s="17">
        <v>0.13488453960265701</v>
      </c>
      <c r="W12" s="17">
        <v>0.1137388003679</v>
      </c>
      <c r="X12" s="17"/>
      <c r="Y12" s="17">
        <v>0.179547999876427</v>
      </c>
      <c r="Z12" s="17">
        <v>7.7628076681658498E-2</v>
      </c>
      <c r="AA12" s="17">
        <v>0</v>
      </c>
      <c r="AB12" s="17">
        <v>0.124697316083089</v>
      </c>
      <c r="AC12" s="17">
        <v>0.11427456266408501</v>
      </c>
      <c r="AD12" s="17">
        <v>9.9458142372851305E-2</v>
      </c>
      <c r="AE12" s="17"/>
      <c r="AF12" s="17">
        <v>8.2515173902219602E-2</v>
      </c>
      <c r="AG12" s="17">
        <v>0.16787437627504201</v>
      </c>
      <c r="AH12" s="17"/>
      <c r="AI12" s="17">
        <v>6.0964695740290599E-2</v>
      </c>
      <c r="AJ12" s="17">
        <v>0.15404534096696901</v>
      </c>
      <c r="AK12" s="17">
        <v>0.101262363696711</v>
      </c>
      <c r="AL12" s="17">
        <v>0.100849612113965</v>
      </c>
      <c r="AM12" s="17">
        <v>0.110755320845956</v>
      </c>
      <c r="AN12" s="17">
        <v>0.16652373354969899</v>
      </c>
      <c r="AO12" s="17">
        <v>6.79923358348027E-2</v>
      </c>
      <c r="AP12" s="17"/>
      <c r="AQ12" s="17">
        <v>0.10837511342193699</v>
      </c>
      <c r="AR12" s="17">
        <v>0.11906870156001199</v>
      </c>
      <c r="AS12" s="17"/>
      <c r="AT12" s="17">
        <v>8.8109515870019806E-2</v>
      </c>
      <c r="AU12" s="17">
        <v>0.124963120467913</v>
      </c>
      <c r="AV12" s="17">
        <v>0.137146280964697</v>
      </c>
      <c r="AW12" s="17"/>
      <c r="AX12" s="17">
        <v>9.0699644553076206E-2</v>
      </c>
      <c r="AY12" s="17">
        <v>0.130273350226741</v>
      </c>
      <c r="AZ12" s="17"/>
      <c r="BA12" s="17">
        <v>8.7284736309293204E-2</v>
      </c>
      <c r="BB12" s="17">
        <v>0.19847449953653701</v>
      </c>
      <c r="BC12" s="17">
        <v>7.6983031981936997E-2</v>
      </c>
      <c r="BD12" s="17">
        <v>6.64379183514439E-2</v>
      </c>
      <c r="BE12" s="17">
        <v>0.102001234672188</v>
      </c>
      <c r="BF12" s="17"/>
      <c r="BG12" s="17">
        <v>0.166120802975875</v>
      </c>
      <c r="BH12" s="17">
        <v>9.3887958949152098E-2</v>
      </c>
    </row>
    <row r="13" spans="2:60" ht="29" x14ac:dyDescent="0.35">
      <c r="B13" s="18" t="s">
        <v>352</v>
      </c>
      <c r="C13" s="17">
        <v>1.1958240864849101E-2</v>
      </c>
      <c r="D13" s="17">
        <v>9.2804241480846997E-3</v>
      </c>
      <c r="E13" s="17">
        <v>1.46831109534367E-2</v>
      </c>
      <c r="F13" s="17"/>
      <c r="G13" s="17">
        <v>3.0554011953368598E-2</v>
      </c>
      <c r="H13" s="17">
        <v>3.6437053781951098E-2</v>
      </c>
      <c r="I13" s="17">
        <v>0</v>
      </c>
      <c r="J13" s="17">
        <v>7.8117634335082998E-3</v>
      </c>
      <c r="K13" s="17">
        <v>0</v>
      </c>
      <c r="L13" s="17">
        <v>0</v>
      </c>
      <c r="M13" s="17"/>
      <c r="N13" s="17">
        <v>0</v>
      </c>
      <c r="O13" s="17">
        <v>0</v>
      </c>
      <c r="P13" s="17">
        <v>1.2939669937220699E-2</v>
      </c>
      <c r="Q13" s="17">
        <v>5.7782723023260603E-2</v>
      </c>
      <c r="R13" s="17">
        <v>1.1024005006841101E-2</v>
      </c>
      <c r="S13" s="17"/>
      <c r="T13" s="17">
        <v>0</v>
      </c>
      <c r="U13" s="17">
        <v>0</v>
      </c>
      <c r="V13" s="17">
        <v>1.19661345114427E-2</v>
      </c>
      <c r="W13" s="17">
        <v>2.9200846260072501E-2</v>
      </c>
      <c r="X13" s="17"/>
      <c r="Y13" s="17">
        <v>2.3480124882044099E-2</v>
      </c>
      <c r="Z13" s="17">
        <v>9.9406933170257099E-3</v>
      </c>
      <c r="AA13" s="17">
        <v>0</v>
      </c>
      <c r="AB13" s="17">
        <v>0</v>
      </c>
      <c r="AC13" s="17">
        <v>0</v>
      </c>
      <c r="AD13" s="17">
        <v>0</v>
      </c>
      <c r="AE13" s="17"/>
      <c r="AF13" s="17">
        <v>1.38686867559821E-2</v>
      </c>
      <c r="AG13" s="17">
        <v>9.5067942869647704E-3</v>
      </c>
      <c r="AH13" s="17"/>
      <c r="AI13" s="17">
        <v>0</v>
      </c>
      <c r="AJ13" s="17">
        <v>0</v>
      </c>
      <c r="AK13" s="17">
        <v>2.0293618456261799E-2</v>
      </c>
      <c r="AL13" s="17">
        <v>0</v>
      </c>
      <c r="AM13" s="17">
        <v>3.44498150474115E-2</v>
      </c>
      <c r="AN13" s="17">
        <v>0</v>
      </c>
      <c r="AO13" s="17">
        <v>0</v>
      </c>
      <c r="AP13" s="17"/>
      <c r="AQ13" s="17">
        <v>9.4550953388944994E-3</v>
      </c>
      <c r="AR13" s="17">
        <v>2.27134145925721E-2</v>
      </c>
      <c r="AS13" s="17"/>
      <c r="AT13" s="17">
        <v>0</v>
      </c>
      <c r="AU13" s="17">
        <v>9.9593176474969194E-3</v>
      </c>
      <c r="AV13" s="17">
        <v>1.20804483040241E-2</v>
      </c>
      <c r="AW13" s="17"/>
      <c r="AX13" s="17">
        <v>0</v>
      </c>
      <c r="AY13" s="17">
        <v>1.6178101957731499E-2</v>
      </c>
      <c r="AZ13" s="17"/>
      <c r="BA13" s="17">
        <v>2.72364878328567E-2</v>
      </c>
      <c r="BB13" s="17">
        <v>0</v>
      </c>
      <c r="BC13" s="17">
        <v>1.36278523159201E-2</v>
      </c>
      <c r="BD13" s="17">
        <v>0</v>
      </c>
      <c r="BE13" s="17">
        <v>0</v>
      </c>
      <c r="BF13" s="17"/>
      <c r="BG13" s="17">
        <v>7.9251995610554096E-3</v>
      </c>
      <c r="BH13" s="17">
        <v>0</v>
      </c>
    </row>
    <row r="14" spans="2:60" x14ac:dyDescent="0.35">
      <c r="B14" s="32" t="s">
        <v>280</v>
      </c>
      <c r="C14" s="19">
        <v>1.7307229599138201E-2</v>
      </c>
      <c r="D14" s="19">
        <v>2.8310831419758099E-3</v>
      </c>
      <c r="E14" s="19">
        <v>2.3510533765840901E-2</v>
      </c>
      <c r="F14" s="19"/>
      <c r="G14" s="19">
        <v>0</v>
      </c>
      <c r="H14" s="19">
        <v>1.20310196941703E-2</v>
      </c>
      <c r="I14" s="19">
        <v>3.9736742521090399E-2</v>
      </c>
      <c r="J14" s="19">
        <v>1.60154647272387E-2</v>
      </c>
      <c r="K14" s="19">
        <v>1.39684526431311E-2</v>
      </c>
      <c r="L14" s="19">
        <v>1.9975347477108399E-2</v>
      </c>
      <c r="M14" s="19"/>
      <c r="N14" s="19">
        <v>3.8755458093802202E-2</v>
      </c>
      <c r="O14" s="19">
        <v>9.44202821899379E-3</v>
      </c>
      <c r="P14" s="19">
        <v>4.4415340637150901E-3</v>
      </c>
      <c r="Q14" s="19">
        <v>0</v>
      </c>
      <c r="R14" s="19">
        <v>0</v>
      </c>
      <c r="S14" s="19"/>
      <c r="T14" s="19">
        <v>0</v>
      </c>
      <c r="U14" s="19">
        <v>1.07853452778059E-2</v>
      </c>
      <c r="V14" s="19">
        <v>2.5122551994876299E-2</v>
      </c>
      <c r="W14" s="19">
        <v>2.0881265854871101E-2</v>
      </c>
      <c r="X14" s="19"/>
      <c r="Y14" s="19">
        <v>2.0631841880226501E-2</v>
      </c>
      <c r="Z14" s="19">
        <v>6.3774384357292001E-3</v>
      </c>
      <c r="AA14" s="19">
        <v>0</v>
      </c>
      <c r="AB14" s="19">
        <v>2.2747744772214501E-2</v>
      </c>
      <c r="AC14" s="19">
        <v>0</v>
      </c>
      <c r="AD14" s="19">
        <v>4.5761168227157797E-2</v>
      </c>
      <c r="AE14" s="19"/>
      <c r="AF14" s="19">
        <v>1.06616306523389E-2</v>
      </c>
      <c r="AG14" s="19">
        <v>2.0082812951640199E-2</v>
      </c>
      <c r="AH14" s="19"/>
      <c r="AI14" s="19">
        <v>6.4627417417477601E-2</v>
      </c>
      <c r="AJ14" s="19">
        <v>1.7632786399665E-2</v>
      </c>
      <c r="AK14" s="19">
        <v>2.00952887688397E-2</v>
      </c>
      <c r="AL14" s="19">
        <v>0</v>
      </c>
      <c r="AM14" s="19">
        <v>0</v>
      </c>
      <c r="AN14" s="19">
        <v>2.39767942985234E-2</v>
      </c>
      <c r="AO14" s="19">
        <v>3.9760687881453198E-2</v>
      </c>
      <c r="AP14" s="19"/>
      <c r="AQ14" s="19">
        <v>2.1747151101270599E-2</v>
      </c>
      <c r="AR14" s="19">
        <v>7.4551543019577898E-3</v>
      </c>
      <c r="AS14" s="19"/>
      <c r="AT14" s="19">
        <v>0</v>
      </c>
      <c r="AU14" s="19">
        <v>1.3974473913054E-2</v>
      </c>
      <c r="AV14" s="19">
        <v>8.7900625887186393E-3</v>
      </c>
      <c r="AW14" s="19"/>
      <c r="AX14" s="19">
        <v>9.0041817399584799E-3</v>
      </c>
      <c r="AY14" s="19">
        <v>2.0237234857376898E-2</v>
      </c>
      <c r="AZ14" s="19"/>
      <c r="BA14" s="19">
        <v>0</v>
      </c>
      <c r="BB14" s="19">
        <v>4.4367208370750203E-3</v>
      </c>
      <c r="BC14" s="19">
        <v>8.3400448522311793E-3</v>
      </c>
      <c r="BD14" s="19">
        <v>6.2032808328628501E-2</v>
      </c>
      <c r="BE14" s="19">
        <v>0</v>
      </c>
      <c r="BF14" s="19"/>
      <c r="BG14" s="19">
        <v>3.1457358082309199E-3</v>
      </c>
      <c r="BH14" s="19">
        <v>1.4151921977839099E-2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485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379</v>
      </c>
      <c r="D7" s="10">
        <v>189</v>
      </c>
      <c r="E7" s="10">
        <v>186</v>
      </c>
      <c r="F7" s="10"/>
      <c r="G7" s="10">
        <v>46</v>
      </c>
      <c r="H7" s="10">
        <v>64</v>
      </c>
      <c r="I7" s="10">
        <v>72</v>
      </c>
      <c r="J7" s="10">
        <v>57</v>
      </c>
      <c r="K7" s="10">
        <v>55</v>
      </c>
      <c r="L7" s="10">
        <v>85</v>
      </c>
      <c r="M7" s="10"/>
      <c r="N7" s="10">
        <v>81</v>
      </c>
      <c r="O7" s="10">
        <v>93</v>
      </c>
      <c r="P7" s="10">
        <v>104</v>
      </c>
      <c r="Q7" s="10">
        <v>58</v>
      </c>
      <c r="R7" s="10">
        <v>34</v>
      </c>
      <c r="S7" s="10"/>
      <c r="T7" s="10">
        <v>66</v>
      </c>
      <c r="U7" s="10">
        <v>78</v>
      </c>
      <c r="V7" s="10">
        <v>147</v>
      </c>
      <c r="W7" s="10">
        <v>88</v>
      </c>
      <c r="X7" s="10"/>
      <c r="Y7" s="10">
        <v>122</v>
      </c>
      <c r="Z7" s="10">
        <v>157</v>
      </c>
      <c r="AA7" s="10">
        <v>10</v>
      </c>
      <c r="AB7" s="10">
        <v>38</v>
      </c>
      <c r="AC7" s="10">
        <v>1</v>
      </c>
      <c r="AD7" s="10">
        <v>51</v>
      </c>
      <c r="AE7" s="10"/>
      <c r="AF7" s="10">
        <v>205</v>
      </c>
      <c r="AG7" s="10">
        <v>172</v>
      </c>
      <c r="AH7" s="10"/>
      <c r="AI7" s="10">
        <v>34</v>
      </c>
      <c r="AJ7" s="10">
        <v>101</v>
      </c>
      <c r="AK7" s="10">
        <v>72</v>
      </c>
      <c r="AL7" s="10">
        <v>45</v>
      </c>
      <c r="AM7" s="10">
        <v>83</v>
      </c>
      <c r="AN7" s="10">
        <v>32</v>
      </c>
      <c r="AO7" s="10">
        <v>12</v>
      </c>
      <c r="AP7" s="10"/>
      <c r="AQ7" s="10">
        <v>182</v>
      </c>
      <c r="AR7" s="10">
        <v>133</v>
      </c>
      <c r="AS7" s="10"/>
      <c r="AT7" s="10">
        <v>90</v>
      </c>
      <c r="AU7" s="10">
        <v>146</v>
      </c>
      <c r="AV7" s="10">
        <v>118</v>
      </c>
      <c r="AW7" s="10"/>
      <c r="AX7" s="10">
        <v>94</v>
      </c>
      <c r="AY7" s="10">
        <v>285</v>
      </c>
      <c r="AZ7" s="10"/>
      <c r="BA7" s="10">
        <v>36</v>
      </c>
      <c r="BB7" s="10">
        <v>118</v>
      </c>
      <c r="BC7" s="10">
        <v>130</v>
      </c>
      <c r="BD7" s="10">
        <v>18</v>
      </c>
      <c r="BE7" s="10">
        <v>51</v>
      </c>
      <c r="BF7" s="10"/>
      <c r="BG7" s="10">
        <v>154</v>
      </c>
      <c r="BH7" s="10">
        <v>69</v>
      </c>
    </row>
    <row r="8" spans="2:60" ht="30" customHeight="1" x14ac:dyDescent="0.35">
      <c r="B8" s="11" t="s">
        <v>19</v>
      </c>
      <c r="C8" s="11">
        <v>382</v>
      </c>
      <c r="D8" s="11">
        <v>195</v>
      </c>
      <c r="E8" s="11">
        <v>182</v>
      </c>
      <c r="F8" s="11"/>
      <c r="G8" s="11">
        <v>48</v>
      </c>
      <c r="H8" s="11">
        <v>77</v>
      </c>
      <c r="I8" s="11">
        <v>73</v>
      </c>
      <c r="J8" s="11">
        <v>55</v>
      </c>
      <c r="K8" s="11">
        <v>52</v>
      </c>
      <c r="L8" s="11">
        <v>78</v>
      </c>
      <c r="M8" s="11"/>
      <c r="N8" s="11">
        <v>80</v>
      </c>
      <c r="O8" s="11">
        <v>91</v>
      </c>
      <c r="P8" s="11">
        <v>109</v>
      </c>
      <c r="Q8" s="11">
        <v>58</v>
      </c>
      <c r="R8" s="11">
        <v>36</v>
      </c>
      <c r="S8" s="11"/>
      <c r="T8" s="11">
        <v>59</v>
      </c>
      <c r="U8" s="11">
        <v>78</v>
      </c>
      <c r="V8" s="11">
        <v>144</v>
      </c>
      <c r="W8" s="11">
        <v>102</v>
      </c>
      <c r="X8" s="11"/>
      <c r="Y8" s="11">
        <v>122</v>
      </c>
      <c r="Z8" s="11">
        <v>165</v>
      </c>
      <c r="AA8" s="11">
        <v>11</v>
      </c>
      <c r="AB8" s="11">
        <v>39</v>
      </c>
      <c r="AC8" s="11">
        <v>1</v>
      </c>
      <c r="AD8" s="11">
        <v>46</v>
      </c>
      <c r="AE8" s="11"/>
      <c r="AF8" s="11">
        <v>199</v>
      </c>
      <c r="AG8" s="11">
        <v>181</v>
      </c>
      <c r="AH8" s="11"/>
      <c r="AI8" s="11">
        <v>32</v>
      </c>
      <c r="AJ8" s="11">
        <v>104</v>
      </c>
      <c r="AK8" s="11">
        <v>74</v>
      </c>
      <c r="AL8" s="11">
        <v>47</v>
      </c>
      <c r="AM8" s="11">
        <v>84</v>
      </c>
      <c r="AN8" s="11">
        <v>30</v>
      </c>
      <c r="AO8" s="11">
        <v>11</v>
      </c>
      <c r="AP8" s="11"/>
      <c r="AQ8" s="11">
        <v>172</v>
      </c>
      <c r="AR8" s="11">
        <v>142</v>
      </c>
      <c r="AS8" s="11"/>
      <c r="AT8" s="11">
        <v>85</v>
      </c>
      <c r="AU8" s="11">
        <v>152</v>
      </c>
      <c r="AV8" s="11">
        <v>124</v>
      </c>
      <c r="AW8" s="11"/>
      <c r="AX8" s="11">
        <v>90</v>
      </c>
      <c r="AY8" s="11">
        <v>292</v>
      </c>
      <c r="AZ8" s="11"/>
      <c r="BA8" s="11">
        <v>35</v>
      </c>
      <c r="BB8" s="11">
        <v>122</v>
      </c>
      <c r="BC8" s="11">
        <v>126</v>
      </c>
      <c r="BD8" s="11">
        <v>20</v>
      </c>
      <c r="BE8" s="11">
        <v>53</v>
      </c>
      <c r="BF8" s="11"/>
      <c r="BG8" s="11">
        <v>157</v>
      </c>
      <c r="BH8" s="11">
        <v>73</v>
      </c>
    </row>
    <row r="9" spans="2:60" ht="29" x14ac:dyDescent="0.35">
      <c r="B9" s="18" t="s">
        <v>348</v>
      </c>
      <c r="C9" s="17">
        <v>0.219802468240445</v>
      </c>
      <c r="D9" s="17">
        <v>0.23494244689614399</v>
      </c>
      <c r="E9" s="17">
        <v>0.20907191367831801</v>
      </c>
      <c r="F9" s="17"/>
      <c r="G9" s="17">
        <v>0.119918664927994</v>
      </c>
      <c r="H9" s="17">
        <v>0.15476297007567399</v>
      </c>
      <c r="I9" s="17">
        <v>0.17733593510000301</v>
      </c>
      <c r="J9" s="17">
        <v>0.170801042007385</v>
      </c>
      <c r="K9" s="17">
        <v>0.28086450099836502</v>
      </c>
      <c r="L9" s="17">
        <v>0.379320459830708</v>
      </c>
      <c r="M9" s="17"/>
      <c r="N9" s="17">
        <v>0.22204629457585501</v>
      </c>
      <c r="O9" s="17">
        <v>0.28745139102971501</v>
      </c>
      <c r="P9" s="17">
        <v>0.218530078573518</v>
      </c>
      <c r="Q9" s="17">
        <v>0.19038066658659</v>
      </c>
      <c r="R9" s="17">
        <v>0.10239809659125899</v>
      </c>
      <c r="S9" s="17"/>
      <c r="T9" s="17">
        <v>0.206523351177547</v>
      </c>
      <c r="U9" s="17">
        <v>0.21092689358705399</v>
      </c>
      <c r="V9" s="17">
        <v>0.294549771036619</v>
      </c>
      <c r="W9" s="17">
        <v>0.128924263055297</v>
      </c>
      <c r="X9" s="17"/>
      <c r="Y9" s="17">
        <v>0.156247955303561</v>
      </c>
      <c r="Z9" s="17">
        <v>0.23252807372404299</v>
      </c>
      <c r="AA9" s="17">
        <v>8.5291043022476795E-2</v>
      </c>
      <c r="AB9" s="17">
        <v>0.26606828948577999</v>
      </c>
      <c r="AC9" s="17">
        <v>0</v>
      </c>
      <c r="AD9" s="17">
        <v>0.34059765700820999</v>
      </c>
      <c r="AE9" s="17"/>
      <c r="AF9" s="17">
        <v>0.20758414942828901</v>
      </c>
      <c r="AG9" s="17">
        <v>0.23556165538767701</v>
      </c>
      <c r="AH9" s="17"/>
      <c r="AI9" s="17">
        <v>0.232080559566852</v>
      </c>
      <c r="AJ9" s="17">
        <v>0.23262193333758999</v>
      </c>
      <c r="AK9" s="17">
        <v>0.21085924421852101</v>
      </c>
      <c r="AL9" s="17">
        <v>0.210162668129351</v>
      </c>
      <c r="AM9" s="17">
        <v>0.24865236831958601</v>
      </c>
      <c r="AN9" s="17">
        <v>0.16729790867420599</v>
      </c>
      <c r="AO9" s="17">
        <v>8.6681069087208795E-2</v>
      </c>
      <c r="AP9" s="17"/>
      <c r="AQ9" s="17">
        <v>0.192355852045376</v>
      </c>
      <c r="AR9" s="17">
        <v>0.233503066162424</v>
      </c>
      <c r="AS9" s="17"/>
      <c r="AT9" s="17">
        <v>0.19781011866765899</v>
      </c>
      <c r="AU9" s="17">
        <v>0.25231029680518702</v>
      </c>
      <c r="AV9" s="17">
        <v>0.214825544931187</v>
      </c>
      <c r="AW9" s="17"/>
      <c r="AX9" s="17">
        <v>0.210979425118937</v>
      </c>
      <c r="AY9" s="17">
        <v>0.22252263627287699</v>
      </c>
      <c r="AZ9" s="17"/>
      <c r="BA9" s="17">
        <v>0.31218655551347602</v>
      </c>
      <c r="BB9" s="17">
        <v>0.19401274129210799</v>
      </c>
      <c r="BC9" s="17">
        <v>0.22468402203544599</v>
      </c>
      <c r="BD9" s="17">
        <v>0.117274874406021</v>
      </c>
      <c r="BE9" s="17">
        <v>0.265308378984005</v>
      </c>
      <c r="BF9" s="17"/>
      <c r="BG9" s="17">
        <v>0.22042841398131499</v>
      </c>
      <c r="BH9" s="17">
        <v>0.22485083497703101</v>
      </c>
    </row>
    <row r="10" spans="2:60" ht="43.5" x14ac:dyDescent="0.35">
      <c r="B10" s="18" t="s">
        <v>349</v>
      </c>
      <c r="C10" s="17">
        <v>0.338528608135237</v>
      </c>
      <c r="D10" s="17">
        <v>0.30045327880475198</v>
      </c>
      <c r="E10" s="17">
        <v>0.38198030200104499</v>
      </c>
      <c r="F10" s="17"/>
      <c r="G10" s="17">
        <v>0.34321652927475799</v>
      </c>
      <c r="H10" s="17">
        <v>0.30469316812273201</v>
      </c>
      <c r="I10" s="17">
        <v>0.34867830850803699</v>
      </c>
      <c r="J10" s="17">
        <v>0.30879739876266599</v>
      </c>
      <c r="K10" s="17">
        <v>0.35256535828573698</v>
      </c>
      <c r="L10" s="17">
        <v>0.37124115503730198</v>
      </c>
      <c r="M10" s="17"/>
      <c r="N10" s="17">
        <v>0.33938221686626702</v>
      </c>
      <c r="O10" s="17">
        <v>0.33627606766270401</v>
      </c>
      <c r="P10" s="17">
        <v>0.32877277547633099</v>
      </c>
      <c r="Q10" s="17">
        <v>0.37086701430382901</v>
      </c>
      <c r="R10" s="17">
        <v>0.31032570587410901</v>
      </c>
      <c r="S10" s="17"/>
      <c r="T10" s="17">
        <v>0.35143507197040702</v>
      </c>
      <c r="U10" s="17">
        <v>0.42679932190477599</v>
      </c>
      <c r="V10" s="17">
        <v>0.292058946642693</v>
      </c>
      <c r="W10" s="17">
        <v>0.32879638006900502</v>
      </c>
      <c r="X10" s="17"/>
      <c r="Y10" s="17">
        <v>0.35812545860087702</v>
      </c>
      <c r="Z10" s="17">
        <v>0.31977138895899898</v>
      </c>
      <c r="AA10" s="17">
        <v>0.33962601024981998</v>
      </c>
      <c r="AB10" s="17">
        <v>0.39199051491105302</v>
      </c>
      <c r="AC10" s="17">
        <v>1</v>
      </c>
      <c r="AD10" s="17">
        <v>0.29360078969196501</v>
      </c>
      <c r="AE10" s="17"/>
      <c r="AF10" s="17">
        <v>0.352913226157065</v>
      </c>
      <c r="AG10" s="17">
        <v>0.32627442298866399</v>
      </c>
      <c r="AH10" s="17"/>
      <c r="AI10" s="17">
        <v>0.296978242590893</v>
      </c>
      <c r="AJ10" s="17">
        <v>0.28615798765769501</v>
      </c>
      <c r="AK10" s="17">
        <v>0.33352356385957399</v>
      </c>
      <c r="AL10" s="17">
        <v>0.44246200672910502</v>
      </c>
      <c r="AM10" s="17">
        <v>0.339567967588842</v>
      </c>
      <c r="AN10" s="17">
        <v>0.43124166312023599</v>
      </c>
      <c r="AO10" s="17">
        <v>0.29330068983970098</v>
      </c>
      <c r="AP10" s="17"/>
      <c r="AQ10" s="17">
        <v>0.39693921788363201</v>
      </c>
      <c r="AR10" s="17">
        <v>0.300123800193551</v>
      </c>
      <c r="AS10" s="17"/>
      <c r="AT10" s="17">
        <v>0.30743674543775801</v>
      </c>
      <c r="AU10" s="17">
        <v>0.367681269162899</v>
      </c>
      <c r="AV10" s="17">
        <v>0.316833518072211</v>
      </c>
      <c r="AW10" s="17"/>
      <c r="AX10" s="17">
        <v>0.35103133854362401</v>
      </c>
      <c r="AY10" s="17">
        <v>0.33467398257049202</v>
      </c>
      <c r="AZ10" s="17"/>
      <c r="BA10" s="17">
        <v>0.38013778019086197</v>
      </c>
      <c r="BB10" s="17">
        <v>0.32271894375766003</v>
      </c>
      <c r="BC10" s="17">
        <v>0.38352796352400398</v>
      </c>
      <c r="BD10" s="17">
        <v>0.29554390381276502</v>
      </c>
      <c r="BE10" s="17">
        <v>0.32022027902469402</v>
      </c>
      <c r="BF10" s="17"/>
      <c r="BG10" s="17">
        <v>0.33555391231146597</v>
      </c>
      <c r="BH10" s="17">
        <v>0.31347622781199502</v>
      </c>
    </row>
    <row r="11" spans="2:60" ht="29" x14ac:dyDescent="0.35">
      <c r="B11" s="18" t="s">
        <v>350</v>
      </c>
      <c r="C11" s="17">
        <v>0.32385709632592502</v>
      </c>
      <c r="D11" s="17">
        <v>0.35950361332041803</v>
      </c>
      <c r="E11" s="17">
        <v>0.29016137967413402</v>
      </c>
      <c r="F11" s="17"/>
      <c r="G11" s="17">
        <v>0.38303253994562497</v>
      </c>
      <c r="H11" s="17">
        <v>0.446187238967786</v>
      </c>
      <c r="I11" s="17">
        <v>0.29607263678378798</v>
      </c>
      <c r="J11" s="17">
        <v>0.35531340529591798</v>
      </c>
      <c r="K11" s="17">
        <v>0.30775941401927698</v>
      </c>
      <c r="L11" s="17">
        <v>0.181185892600393</v>
      </c>
      <c r="M11" s="17"/>
      <c r="N11" s="17">
        <v>0.29211612782767998</v>
      </c>
      <c r="O11" s="17">
        <v>0.27437716465283002</v>
      </c>
      <c r="P11" s="17">
        <v>0.37989188669201202</v>
      </c>
      <c r="Q11" s="17">
        <v>0.285335949373553</v>
      </c>
      <c r="R11" s="17">
        <v>0.46913823033994501</v>
      </c>
      <c r="S11" s="17"/>
      <c r="T11" s="17">
        <v>0.320830141246495</v>
      </c>
      <c r="U11" s="17">
        <v>0.29542553249917097</v>
      </c>
      <c r="V11" s="17">
        <v>0.27341528283003502</v>
      </c>
      <c r="W11" s="17">
        <v>0.418513102260754</v>
      </c>
      <c r="X11" s="17"/>
      <c r="Y11" s="17">
        <v>0.35064328558070901</v>
      </c>
      <c r="Z11" s="17">
        <v>0.34638514332915399</v>
      </c>
      <c r="AA11" s="17">
        <v>0.44427283990267602</v>
      </c>
      <c r="AB11" s="17">
        <v>0.21782446453708401</v>
      </c>
      <c r="AC11" s="17">
        <v>0</v>
      </c>
      <c r="AD11" s="17">
        <v>0.240138921793664</v>
      </c>
      <c r="AE11" s="17"/>
      <c r="AF11" s="17">
        <v>0.30309383060841699</v>
      </c>
      <c r="AG11" s="17">
        <v>0.35011378852366898</v>
      </c>
      <c r="AH11" s="17"/>
      <c r="AI11" s="17">
        <v>0.22600053783092899</v>
      </c>
      <c r="AJ11" s="17">
        <v>0.39843087758456702</v>
      </c>
      <c r="AK11" s="17">
        <v>0.33299503734128699</v>
      </c>
      <c r="AL11" s="17">
        <v>0.193862205954004</v>
      </c>
      <c r="AM11" s="17">
        <v>0.32901562285298902</v>
      </c>
      <c r="AN11" s="17">
        <v>0.29999442022483902</v>
      </c>
      <c r="AO11" s="17">
        <v>0.41155528571473299</v>
      </c>
      <c r="AP11" s="17"/>
      <c r="AQ11" s="17">
        <v>0.29701008245246202</v>
      </c>
      <c r="AR11" s="17">
        <v>0.35907627616662202</v>
      </c>
      <c r="AS11" s="17"/>
      <c r="AT11" s="17">
        <v>0.37913182749006102</v>
      </c>
      <c r="AU11" s="17">
        <v>0.29280063168075599</v>
      </c>
      <c r="AV11" s="17">
        <v>0.33368885665495102</v>
      </c>
      <c r="AW11" s="17"/>
      <c r="AX11" s="17">
        <v>0.33058104063687699</v>
      </c>
      <c r="AY11" s="17">
        <v>0.32178408612812598</v>
      </c>
      <c r="AZ11" s="17"/>
      <c r="BA11" s="17">
        <v>0.25486608613428802</v>
      </c>
      <c r="BB11" s="17">
        <v>0.38920447432726801</v>
      </c>
      <c r="BC11" s="17">
        <v>0.26001115900835098</v>
      </c>
      <c r="BD11" s="17">
        <v>0.44608389699616902</v>
      </c>
      <c r="BE11" s="17">
        <v>0.30294304657536802</v>
      </c>
      <c r="BF11" s="17"/>
      <c r="BG11" s="17">
        <v>0.35917549611849198</v>
      </c>
      <c r="BH11" s="17">
        <v>0.34206342862404499</v>
      </c>
    </row>
    <row r="12" spans="2:60" ht="29" x14ac:dyDescent="0.35">
      <c r="B12" s="18" t="s">
        <v>351</v>
      </c>
      <c r="C12" s="17">
        <v>7.6297019809192596E-2</v>
      </c>
      <c r="D12" s="17">
        <v>7.6969123206419507E-2</v>
      </c>
      <c r="E12" s="17">
        <v>6.9782521290070898E-2</v>
      </c>
      <c r="F12" s="17"/>
      <c r="G12" s="17">
        <v>7.95180432754415E-2</v>
      </c>
      <c r="H12" s="17">
        <v>9.4356622833808496E-2</v>
      </c>
      <c r="I12" s="17">
        <v>0.121545876190177</v>
      </c>
      <c r="J12" s="17">
        <v>6.7729986748260404E-2</v>
      </c>
      <c r="K12" s="17">
        <v>2.20175503429124E-2</v>
      </c>
      <c r="L12" s="17">
        <v>5.6595243098848003E-2</v>
      </c>
      <c r="M12" s="17"/>
      <c r="N12" s="17">
        <v>5.7203496598341501E-2</v>
      </c>
      <c r="O12" s="17">
        <v>6.5793382475936302E-2</v>
      </c>
      <c r="P12" s="17">
        <v>5.22901683472837E-2</v>
      </c>
      <c r="Q12" s="17">
        <v>0.15341636973602699</v>
      </c>
      <c r="R12" s="17">
        <v>8.2495813443500404E-2</v>
      </c>
      <c r="S12" s="17"/>
      <c r="T12" s="17">
        <v>9.0045567435906304E-2</v>
      </c>
      <c r="U12" s="17">
        <v>4.1177501622138797E-2</v>
      </c>
      <c r="V12" s="17">
        <v>7.6287305818395101E-2</v>
      </c>
      <c r="W12" s="17">
        <v>9.5379031859317398E-2</v>
      </c>
      <c r="X12" s="17"/>
      <c r="Y12" s="17">
        <v>6.9678921475751596E-2</v>
      </c>
      <c r="Z12" s="17">
        <v>8.3318179215391405E-2</v>
      </c>
      <c r="AA12" s="17">
        <v>0.130810106825027</v>
      </c>
      <c r="AB12" s="17">
        <v>7.5754237764350807E-2</v>
      </c>
      <c r="AC12" s="17">
        <v>0</v>
      </c>
      <c r="AD12" s="17">
        <v>5.7964337892324497E-2</v>
      </c>
      <c r="AE12" s="17"/>
      <c r="AF12" s="17">
        <v>9.3009754205850295E-2</v>
      </c>
      <c r="AG12" s="17">
        <v>5.87162407245529E-2</v>
      </c>
      <c r="AH12" s="17"/>
      <c r="AI12" s="17">
        <v>0.12062849150575899</v>
      </c>
      <c r="AJ12" s="17">
        <v>4.5150848238638297E-2</v>
      </c>
      <c r="AK12" s="17">
        <v>7.2507529362596204E-2</v>
      </c>
      <c r="AL12" s="17">
        <v>0.110398214737447</v>
      </c>
      <c r="AM12" s="17">
        <v>6.6866971230318401E-2</v>
      </c>
      <c r="AN12" s="17">
        <v>0.101466007980719</v>
      </c>
      <c r="AO12" s="17">
        <v>0.12788144148035699</v>
      </c>
      <c r="AP12" s="17"/>
      <c r="AQ12" s="17">
        <v>6.01654853642455E-2</v>
      </c>
      <c r="AR12" s="17">
        <v>8.1799625853537006E-2</v>
      </c>
      <c r="AS12" s="17"/>
      <c r="AT12" s="17">
        <v>8.0873670154309005E-2</v>
      </c>
      <c r="AU12" s="17">
        <v>5.21849246153087E-2</v>
      </c>
      <c r="AV12" s="17">
        <v>0.10979312483043301</v>
      </c>
      <c r="AW12" s="17"/>
      <c r="AX12" s="17">
        <v>6.4844810276561499E-2</v>
      </c>
      <c r="AY12" s="17">
        <v>7.9827766949647896E-2</v>
      </c>
      <c r="AZ12" s="17"/>
      <c r="BA12" s="17">
        <v>0</v>
      </c>
      <c r="BB12" s="17">
        <v>8.7695372371324201E-2</v>
      </c>
      <c r="BC12" s="17">
        <v>9.05539769840457E-2</v>
      </c>
      <c r="BD12" s="17">
        <v>9.9883415437646103E-2</v>
      </c>
      <c r="BE12" s="17">
        <v>9.45451194730937E-2</v>
      </c>
      <c r="BF12" s="17"/>
      <c r="BG12" s="17">
        <v>6.8092618003257499E-2</v>
      </c>
      <c r="BH12" s="17">
        <v>9.60040752988294E-2</v>
      </c>
    </row>
    <row r="13" spans="2:60" ht="29" x14ac:dyDescent="0.35">
      <c r="B13" s="18" t="s">
        <v>352</v>
      </c>
      <c r="C13" s="17">
        <v>4.2654911533180299E-3</v>
      </c>
      <c r="D13" s="17">
        <v>8.3448385880716298E-3</v>
      </c>
      <c r="E13" s="17">
        <v>0</v>
      </c>
      <c r="F13" s="17"/>
      <c r="G13" s="17">
        <v>2.6051683725522599E-2</v>
      </c>
      <c r="H13" s="17">
        <v>0</v>
      </c>
      <c r="I13" s="17">
        <v>0</v>
      </c>
      <c r="J13" s="17">
        <v>6.8393328597259198E-3</v>
      </c>
      <c r="K13" s="17">
        <v>0</v>
      </c>
      <c r="L13" s="17">
        <v>0</v>
      </c>
      <c r="M13" s="17"/>
      <c r="N13" s="17">
        <v>1.56136763258891E-2</v>
      </c>
      <c r="O13" s="17">
        <v>0</v>
      </c>
      <c r="P13" s="17">
        <v>0</v>
      </c>
      <c r="Q13" s="17">
        <v>0</v>
      </c>
      <c r="R13" s="17">
        <v>1.04965483804814E-2</v>
      </c>
      <c r="S13" s="17"/>
      <c r="T13" s="17">
        <v>0</v>
      </c>
      <c r="U13" s="17">
        <v>0</v>
      </c>
      <c r="V13" s="17">
        <v>1.13576473429997E-2</v>
      </c>
      <c r="W13" s="17">
        <v>0</v>
      </c>
      <c r="X13" s="17"/>
      <c r="Y13" s="17">
        <v>1.3400591359030101E-2</v>
      </c>
      <c r="Z13" s="17">
        <v>0</v>
      </c>
      <c r="AA13" s="17">
        <v>0</v>
      </c>
      <c r="AB13" s="17">
        <v>0</v>
      </c>
      <c r="AC13" s="17">
        <v>0</v>
      </c>
      <c r="AD13" s="17">
        <v>0</v>
      </c>
      <c r="AE13" s="17"/>
      <c r="AF13" s="17">
        <v>8.1838075605235195E-3</v>
      </c>
      <c r="AG13" s="17">
        <v>0</v>
      </c>
      <c r="AH13" s="17"/>
      <c r="AI13" s="17">
        <v>0</v>
      </c>
      <c r="AJ13" s="17">
        <v>1.19965025250098E-2</v>
      </c>
      <c r="AK13" s="17">
        <v>0</v>
      </c>
      <c r="AL13" s="17">
        <v>0</v>
      </c>
      <c r="AM13" s="17">
        <v>4.4860370622346298E-3</v>
      </c>
      <c r="AN13" s="17">
        <v>0</v>
      </c>
      <c r="AO13" s="17">
        <v>0</v>
      </c>
      <c r="AP13" s="17"/>
      <c r="AQ13" s="17">
        <v>2.2025080565340298E-3</v>
      </c>
      <c r="AR13" s="17">
        <v>8.8200789565594101E-3</v>
      </c>
      <c r="AS13" s="17"/>
      <c r="AT13" s="17">
        <v>0</v>
      </c>
      <c r="AU13" s="17">
        <v>2.4965084945617398E-3</v>
      </c>
      <c r="AV13" s="17">
        <v>1.0128746250411999E-2</v>
      </c>
      <c r="AW13" s="17"/>
      <c r="AX13" s="17">
        <v>0</v>
      </c>
      <c r="AY13" s="17">
        <v>5.5805536003771103E-3</v>
      </c>
      <c r="AZ13" s="17"/>
      <c r="BA13" s="17">
        <v>0</v>
      </c>
      <c r="BB13" s="17">
        <v>0</v>
      </c>
      <c r="BC13" s="17">
        <v>1.29571774557833E-2</v>
      </c>
      <c r="BD13" s="17">
        <v>0</v>
      </c>
      <c r="BE13" s="17">
        <v>0</v>
      </c>
      <c r="BF13" s="17"/>
      <c r="BG13" s="17">
        <v>0</v>
      </c>
      <c r="BH13" s="17">
        <v>0</v>
      </c>
    </row>
    <row r="14" spans="2:60" x14ac:dyDescent="0.35">
      <c r="B14" s="32" t="s">
        <v>280</v>
      </c>
      <c r="C14" s="19">
        <v>3.7249316335882403E-2</v>
      </c>
      <c r="D14" s="19">
        <v>1.97866991841949E-2</v>
      </c>
      <c r="E14" s="19">
        <v>4.9003883356432298E-2</v>
      </c>
      <c r="F14" s="19"/>
      <c r="G14" s="19">
        <v>4.8262538850659002E-2</v>
      </c>
      <c r="H14" s="19">
        <v>0</v>
      </c>
      <c r="I14" s="19">
        <v>5.6367243417994303E-2</v>
      </c>
      <c r="J14" s="19">
        <v>9.0518834326044004E-2</v>
      </c>
      <c r="K14" s="19">
        <v>3.6793176353708601E-2</v>
      </c>
      <c r="L14" s="19">
        <v>1.16572494327477E-2</v>
      </c>
      <c r="M14" s="19"/>
      <c r="N14" s="19">
        <v>7.3638187805967398E-2</v>
      </c>
      <c r="O14" s="19">
        <v>3.6101994178814302E-2</v>
      </c>
      <c r="P14" s="19">
        <v>2.0515090910854801E-2</v>
      </c>
      <c r="Q14" s="19">
        <v>0</v>
      </c>
      <c r="R14" s="19">
        <v>2.5145605370705801E-2</v>
      </c>
      <c r="S14" s="19"/>
      <c r="T14" s="19">
        <v>3.1165868169644801E-2</v>
      </c>
      <c r="U14" s="19">
        <v>2.5670750386860099E-2</v>
      </c>
      <c r="V14" s="19">
        <v>5.2331046329257697E-2</v>
      </c>
      <c r="W14" s="19">
        <v>2.8387222755626801E-2</v>
      </c>
      <c r="X14" s="19"/>
      <c r="Y14" s="19">
        <v>5.1903787680070798E-2</v>
      </c>
      <c r="Z14" s="19">
        <v>1.79972147724131E-2</v>
      </c>
      <c r="AA14" s="19">
        <v>0</v>
      </c>
      <c r="AB14" s="19">
        <v>4.8362493301732298E-2</v>
      </c>
      <c r="AC14" s="19">
        <v>0</v>
      </c>
      <c r="AD14" s="19">
        <v>6.7698293613836294E-2</v>
      </c>
      <c r="AE14" s="19"/>
      <c r="AF14" s="19">
        <v>3.5215232039854598E-2</v>
      </c>
      <c r="AG14" s="19">
        <v>2.9333892375437501E-2</v>
      </c>
      <c r="AH14" s="19"/>
      <c r="AI14" s="19">
        <v>0.12431216850556601</v>
      </c>
      <c r="AJ14" s="19">
        <v>2.5641850656500799E-2</v>
      </c>
      <c r="AK14" s="19">
        <v>5.01146252180222E-2</v>
      </c>
      <c r="AL14" s="19">
        <v>4.3114904450093798E-2</v>
      </c>
      <c r="AM14" s="19">
        <v>1.14110329460305E-2</v>
      </c>
      <c r="AN14" s="19">
        <v>0</v>
      </c>
      <c r="AO14" s="19">
        <v>8.0581513878000902E-2</v>
      </c>
      <c r="AP14" s="19"/>
      <c r="AQ14" s="19">
        <v>5.13268541977503E-2</v>
      </c>
      <c r="AR14" s="19">
        <v>1.66771526673067E-2</v>
      </c>
      <c r="AS14" s="19"/>
      <c r="AT14" s="19">
        <v>3.4747638250213299E-2</v>
      </c>
      <c r="AU14" s="19">
        <v>3.2526369241287399E-2</v>
      </c>
      <c r="AV14" s="19">
        <v>1.4730209260806801E-2</v>
      </c>
      <c r="AW14" s="19"/>
      <c r="AX14" s="19">
        <v>4.2563385423999699E-2</v>
      </c>
      <c r="AY14" s="19">
        <v>3.5610974478480099E-2</v>
      </c>
      <c r="AZ14" s="19"/>
      <c r="BA14" s="19">
        <v>5.2809578161373799E-2</v>
      </c>
      <c r="BB14" s="19">
        <v>6.3684682516392003E-3</v>
      </c>
      <c r="BC14" s="19">
        <v>2.8265700992369601E-2</v>
      </c>
      <c r="BD14" s="19">
        <v>4.12139093473982E-2</v>
      </c>
      <c r="BE14" s="19">
        <v>1.69831759428394E-2</v>
      </c>
      <c r="BF14" s="19"/>
      <c r="BG14" s="19">
        <v>1.6749559585468799E-2</v>
      </c>
      <c r="BH14" s="19">
        <v>2.36054332880998E-2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486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377</v>
      </c>
      <c r="D7" s="10">
        <v>193</v>
      </c>
      <c r="E7" s="10">
        <v>181</v>
      </c>
      <c r="F7" s="10"/>
      <c r="G7" s="10">
        <v>51</v>
      </c>
      <c r="H7" s="10">
        <v>54</v>
      </c>
      <c r="I7" s="10">
        <v>69</v>
      </c>
      <c r="J7" s="10">
        <v>54</v>
      </c>
      <c r="K7" s="10">
        <v>45</v>
      </c>
      <c r="L7" s="10">
        <v>104</v>
      </c>
      <c r="M7" s="10"/>
      <c r="N7" s="10">
        <v>87</v>
      </c>
      <c r="O7" s="10">
        <v>78</v>
      </c>
      <c r="P7" s="10">
        <v>111</v>
      </c>
      <c r="Q7" s="10">
        <v>51</v>
      </c>
      <c r="R7" s="10">
        <v>37</v>
      </c>
      <c r="S7" s="10"/>
      <c r="T7" s="10">
        <v>67</v>
      </c>
      <c r="U7" s="10">
        <v>95</v>
      </c>
      <c r="V7" s="10">
        <v>136</v>
      </c>
      <c r="W7" s="10">
        <v>79</v>
      </c>
      <c r="X7" s="10"/>
      <c r="Y7" s="10">
        <v>119</v>
      </c>
      <c r="Z7" s="10">
        <v>156</v>
      </c>
      <c r="AA7" s="10">
        <v>11</v>
      </c>
      <c r="AB7" s="10">
        <v>37</v>
      </c>
      <c r="AC7" s="10">
        <v>5</v>
      </c>
      <c r="AD7" s="10">
        <v>49</v>
      </c>
      <c r="AE7" s="10"/>
      <c r="AF7" s="10">
        <v>231</v>
      </c>
      <c r="AG7" s="10">
        <v>143</v>
      </c>
      <c r="AH7" s="10"/>
      <c r="AI7" s="10">
        <v>28</v>
      </c>
      <c r="AJ7" s="10">
        <v>85</v>
      </c>
      <c r="AK7" s="10">
        <v>78</v>
      </c>
      <c r="AL7" s="10">
        <v>44</v>
      </c>
      <c r="AM7" s="10">
        <v>94</v>
      </c>
      <c r="AN7" s="10">
        <v>33</v>
      </c>
      <c r="AO7" s="10">
        <v>15</v>
      </c>
      <c r="AP7" s="10"/>
      <c r="AQ7" s="10">
        <v>186</v>
      </c>
      <c r="AR7" s="10">
        <v>122</v>
      </c>
      <c r="AS7" s="10"/>
      <c r="AT7" s="10">
        <v>82</v>
      </c>
      <c r="AU7" s="10">
        <v>169</v>
      </c>
      <c r="AV7" s="10">
        <v>99</v>
      </c>
      <c r="AW7" s="10"/>
      <c r="AX7" s="10">
        <v>120</v>
      </c>
      <c r="AY7" s="10">
        <v>257</v>
      </c>
      <c r="AZ7" s="10"/>
      <c r="BA7" s="10">
        <v>41</v>
      </c>
      <c r="BB7" s="10">
        <v>124</v>
      </c>
      <c r="BC7" s="10">
        <v>123</v>
      </c>
      <c r="BD7" s="10">
        <v>14</v>
      </c>
      <c r="BE7" s="10">
        <v>51</v>
      </c>
      <c r="BF7" s="10"/>
      <c r="BG7" s="10">
        <v>165</v>
      </c>
      <c r="BH7" s="10">
        <v>65</v>
      </c>
    </row>
    <row r="8" spans="2:60" ht="30" customHeight="1" x14ac:dyDescent="0.35">
      <c r="B8" s="11" t="s">
        <v>19</v>
      </c>
      <c r="C8" s="11">
        <v>379</v>
      </c>
      <c r="D8" s="11">
        <v>196</v>
      </c>
      <c r="E8" s="11">
        <v>180</v>
      </c>
      <c r="F8" s="11"/>
      <c r="G8" s="11">
        <v>51</v>
      </c>
      <c r="H8" s="11">
        <v>64</v>
      </c>
      <c r="I8" s="11">
        <v>73</v>
      </c>
      <c r="J8" s="11">
        <v>51</v>
      </c>
      <c r="K8" s="11">
        <v>42</v>
      </c>
      <c r="L8" s="11">
        <v>98</v>
      </c>
      <c r="M8" s="11"/>
      <c r="N8" s="11">
        <v>86</v>
      </c>
      <c r="O8" s="11">
        <v>78</v>
      </c>
      <c r="P8" s="11">
        <v>113</v>
      </c>
      <c r="Q8" s="11">
        <v>51</v>
      </c>
      <c r="R8" s="11">
        <v>38</v>
      </c>
      <c r="S8" s="11"/>
      <c r="T8" s="11">
        <v>61</v>
      </c>
      <c r="U8" s="11">
        <v>91</v>
      </c>
      <c r="V8" s="11">
        <v>138</v>
      </c>
      <c r="W8" s="11">
        <v>89</v>
      </c>
      <c r="X8" s="11"/>
      <c r="Y8" s="11">
        <v>123</v>
      </c>
      <c r="Z8" s="11">
        <v>160</v>
      </c>
      <c r="AA8" s="11">
        <v>11</v>
      </c>
      <c r="AB8" s="11">
        <v>35</v>
      </c>
      <c r="AC8" s="11">
        <v>4</v>
      </c>
      <c r="AD8" s="11">
        <v>46</v>
      </c>
      <c r="AE8" s="11"/>
      <c r="AF8" s="11">
        <v>224</v>
      </c>
      <c r="AG8" s="11">
        <v>153</v>
      </c>
      <c r="AH8" s="11"/>
      <c r="AI8" s="11">
        <v>32</v>
      </c>
      <c r="AJ8" s="11">
        <v>83</v>
      </c>
      <c r="AK8" s="11">
        <v>82</v>
      </c>
      <c r="AL8" s="11">
        <v>43</v>
      </c>
      <c r="AM8" s="11">
        <v>94</v>
      </c>
      <c r="AN8" s="11">
        <v>34</v>
      </c>
      <c r="AO8" s="11">
        <v>13</v>
      </c>
      <c r="AP8" s="11"/>
      <c r="AQ8" s="11">
        <v>175</v>
      </c>
      <c r="AR8" s="11">
        <v>131</v>
      </c>
      <c r="AS8" s="11"/>
      <c r="AT8" s="11">
        <v>77</v>
      </c>
      <c r="AU8" s="11">
        <v>170</v>
      </c>
      <c r="AV8" s="11">
        <v>104</v>
      </c>
      <c r="AW8" s="11"/>
      <c r="AX8" s="11">
        <v>112</v>
      </c>
      <c r="AY8" s="11">
        <v>268</v>
      </c>
      <c r="AZ8" s="11"/>
      <c r="BA8" s="11">
        <v>42</v>
      </c>
      <c r="BB8" s="11">
        <v>122</v>
      </c>
      <c r="BC8" s="11">
        <v>120</v>
      </c>
      <c r="BD8" s="11">
        <v>14</v>
      </c>
      <c r="BE8" s="11">
        <v>54</v>
      </c>
      <c r="BF8" s="11"/>
      <c r="BG8" s="11">
        <v>164</v>
      </c>
      <c r="BH8" s="11">
        <v>68</v>
      </c>
    </row>
    <row r="9" spans="2:60" ht="29" x14ac:dyDescent="0.35">
      <c r="B9" s="18" t="s">
        <v>348</v>
      </c>
      <c r="C9" s="17">
        <v>0.55876357406912003</v>
      </c>
      <c r="D9" s="17">
        <v>0.55051984808816301</v>
      </c>
      <c r="E9" s="17">
        <v>0.578558235438975</v>
      </c>
      <c r="F9" s="17"/>
      <c r="G9" s="17">
        <v>0.320996538064234</v>
      </c>
      <c r="H9" s="17">
        <v>0.48483740027354399</v>
      </c>
      <c r="I9" s="17">
        <v>0.53728679894320397</v>
      </c>
      <c r="J9" s="17">
        <v>0.51113006274164496</v>
      </c>
      <c r="K9" s="17">
        <v>0.59208449943908703</v>
      </c>
      <c r="L9" s="17">
        <v>0.75654543489292303</v>
      </c>
      <c r="M9" s="17"/>
      <c r="N9" s="17">
        <v>0.68590980944794999</v>
      </c>
      <c r="O9" s="17">
        <v>0.61112152083627402</v>
      </c>
      <c r="P9" s="17">
        <v>0.50172087639808005</v>
      </c>
      <c r="Q9" s="17">
        <v>0.50886876997638797</v>
      </c>
      <c r="R9" s="17">
        <v>0.44899985034248602</v>
      </c>
      <c r="S9" s="17"/>
      <c r="T9" s="17">
        <v>0.52529385869675604</v>
      </c>
      <c r="U9" s="17">
        <v>0.59310694401861597</v>
      </c>
      <c r="V9" s="17">
        <v>0.56690586703689405</v>
      </c>
      <c r="W9" s="17">
        <v>0.53396855942099697</v>
      </c>
      <c r="X9" s="17"/>
      <c r="Y9" s="17">
        <v>0.493680976435454</v>
      </c>
      <c r="Z9" s="17">
        <v>0.57216343462602703</v>
      </c>
      <c r="AA9" s="17">
        <v>0.51640463121983204</v>
      </c>
      <c r="AB9" s="17">
        <v>0.59684921141737601</v>
      </c>
      <c r="AC9" s="17">
        <v>0.83767171472910196</v>
      </c>
      <c r="AD9" s="17">
        <v>0.64120106177899805</v>
      </c>
      <c r="AE9" s="17"/>
      <c r="AF9" s="17">
        <v>0.58095842557840405</v>
      </c>
      <c r="AG9" s="17">
        <v>0.537259131819803</v>
      </c>
      <c r="AH9" s="17"/>
      <c r="AI9" s="17">
        <v>0.48835934753503801</v>
      </c>
      <c r="AJ9" s="17">
        <v>0.56943015768356497</v>
      </c>
      <c r="AK9" s="17">
        <v>0.60958620859021395</v>
      </c>
      <c r="AL9" s="17">
        <v>0.61392259392229898</v>
      </c>
      <c r="AM9" s="17">
        <v>0.53402986787070095</v>
      </c>
      <c r="AN9" s="17">
        <v>0.467287646775982</v>
      </c>
      <c r="AO9" s="17">
        <v>0.57780527968877904</v>
      </c>
      <c r="AP9" s="17"/>
      <c r="AQ9" s="17">
        <v>0.61991715931879099</v>
      </c>
      <c r="AR9" s="17">
        <v>0.562390513143875</v>
      </c>
      <c r="AS9" s="17"/>
      <c r="AT9" s="17">
        <v>0.56967191285055596</v>
      </c>
      <c r="AU9" s="17">
        <v>0.61742946613439698</v>
      </c>
      <c r="AV9" s="17">
        <v>0.46394418172735002</v>
      </c>
      <c r="AW9" s="17"/>
      <c r="AX9" s="17">
        <v>0.58001746395414899</v>
      </c>
      <c r="AY9" s="17">
        <v>0.54988695262526799</v>
      </c>
      <c r="AZ9" s="17"/>
      <c r="BA9" s="17">
        <v>0.62167456840889102</v>
      </c>
      <c r="BB9" s="17">
        <v>0.55664840412598304</v>
      </c>
      <c r="BC9" s="17">
        <v>0.57032165955854297</v>
      </c>
      <c r="BD9" s="17">
        <v>0.55055448386578498</v>
      </c>
      <c r="BE9" s="17">
        <v>0.60277542451077304</v>
      </c>
      <c r="BF9" s="17"/>
      <c r="BG9" s="17">
        <v>0.57339299139501898</v>
      </c>
      <c r="BH9" s="17">
        <v>0.59175047187882801</v>
      </c>
    </row>
    <row r="10" spans="2:60" ht="43.5" x14ac:dyDescent="0.35">
      <c r="B10" s="18" t="s">
        <v>349</v>
      </c>
      <c r="C10" s="17">
        <v>0.25176110583537797</v>
      </c>
      <c r="D10" s="17">
        <v>0.26534468361392999</v>
      </c>
      <c r="E10" s="17">
        <v>0.230482312714749</v>
      </c>
      <c r="F10" s="17"/>
      <c r="G10" s="17">
        <v>0.32872218932346497</v>
      </c>
      <c r="H10" s="17">
        <v>0.25708487908135602</v>
      </c>
      <c r="I10" s="17">
        <v>0.24612666292407401</v>
      </c>
      <c r="J10" s="17">
        <v>0.29051287628099498</v>
      </c>
      <c r="K10" s="17">
        <v>0.23922073483746401</v>
      </c>
      <c r="L10" s="17">
        <v>0.19794132969959999</v>
      </c>
      <c r="M10" s="17"/>
      <c r="N10" s="17">
        <v>0.13150308566111901</v>
      </c>
      <c r="O10" s="17">
        <v>0.20596218159732499</v>
      </c>
      <c r="P10" s="17">
        <v>0.307906838834477</v>
      </c>
      <c r="Q10" s="17">
        <v>0.29560087373694499</v>
      </c>
      <c r="R10" s="17">
        <v>0.42440176078821101</v>
      </c>
      <c r="S10" s="17"/>
      <c r="T10" s="17">
        <v>0.237930108265406</v>
      </c>
      <c r="U10" s="17">
        <v>0.29751765332978097</v>
      </c>
      <c r="V10" s="17">
        <v>0.20974934703661799</v>
      </c>
      <c r="W10" s="17">
        <v>0.27961842348106902</v>
      </c>
      <c r="X10" s="17"/>
      <c r="Y10" s="17">
        <v>0.23772804801546199</v>
      </c>
      <c r="Z10" s="17">
        <v>0.28858793126703403</v>
      </c>
      <c r="AA10" s="17">
        <v>0.409946221948851</v>
      </c>
      <c r="AB10" s="17">
        <v>0.18580729715562599</v>
      </c>
      <c r="AC10" s="17">
        <v>0</v>
      </c>
      <c r="AD10" s="17">
        <v>0.19652451546914701</v>
      </c>
      <c r="AE10" s="17"/>
      <c r="AF10" s="17">
        <v>0.260403894277286</v>
      </c>
      <c r="AG10" s="17">
        <v>0.244061756768164</v>
      </c>
      <c r="AH10" s="17"/>
      <c r="AI10" s="17">
        <v>0.117817864666429</v>
      </c>
      <c r="AJ10" s="17">
        <v>0.23741038359762601</v>
      </c>
      <c r="AK10" s="17">
        <v>0.26317976341532701</v>
      </c>
      <c r="AL10" s="17">
        <v>0.33681731824129602</v>
      </c>
      <c r="AM10" s="17">
        <v>0.27572973242683801</v>
      </c>
      <c r="AN10" s="17">
        <v>0.19330291716429501</v>
      </c>
      <c r="AO10" s="17">
        <v>0.29609804535817402</v>
      </c>
      <c r="AP10" s="17"/>
      <c r="AQ10" s="17">
        <v>0.22719405569383</v>
      </c>
      <c r="AR10" s="17">
        <v>0.27677226997346499</v>
      </c>
      <c r="AS10" s="17"/>
      <c r="AT10" s="17">
        <v>0.301648650591539</v>
      </c>
      <c r="AU10" s="17">
        <v>0.21704103959360199</v>
      </c>
      <c r="AV10" s="17">
        <v>0.30363922839449498</v>
      </c>
      <c r="AW10" s="17"/>
      <c r="AX10" s="17">
        <v>0.28071196268738402</v>
      </c>
      <c r="AY10" s="17">
        <v>0.239669869918539</v>
      </c>
      <c r="AZ10" s="17"/>
      <c r="BA10" s="17">
        <v>0.225406086213497</v>
      </c>
      <c r="BB10" s="17">
        <v>0.247929996680264</v>
      </c>
      <c r="BC10" s="17">
        <v>0.26989027208255401</v>
      </c>
      <c r="BD10" s="17">
        <v>0.25522766808456698</v>
      </c>
      <c r="BE10" s="17">
        <v>0.25958330452676398</v>
      </c>
      <c r="BF10" s="17"/>
      <c r="BG10" s="17">
        <v>0.24212996851298901</v>
      </c>
      <c r="BH10" s="17">
        <v>0.25866373691913203</v>
      </c>
    </row>
    <row r="11" spans="2:60" ht="29" x14ac:dyDescent="0.35">
      <c r="B11" s="18" t="s">
        <v>350</v>
      </c>
      <c r="C11" s="17">
        <v>0.10361916935679701</v>
      </c>
      <c r="D11" s="17">
        <v>0.10509064053</v>
      </c>
      <c r="E11" s="17">
        <v>0.104034516588043</v>
      </c>
      <c r="F11" s="17"/>
      <c r="G11" s="17">
        <v>0.18817471465217001</v>
      </c>
      <c r="H11" s="17">
        <v>0.14249761808907699</v>
      </c>
      <c r="I11" s="17">
        <v>0.12233081654220999</v>
      </c>
      <c r="J11" s="17">
        <v>9.8451050403406404E-2</v>
      </c>
      <c r="K11" s="17">
        <v>0.12232048751998301</v>
      </c>
      <c r="L11" s="17">
        <v>1.5085497427553799E-2</v>
      </c>
      <c r="M11" s="17"/>
      <c r="N11" s="17">
        <v>5.7303615401398798E-2</v>
      </c>
      <c r="O11" s="17">
        <v>0.10110249237720401</v>
      </c>
      <c r="P11" s="17">
        <v>0.10761787026348001</v>
      </c>
      <c r="Q11" s="17">
        <v>0.16149375992173001</v>
      </c>
      <c r="R11" s="17">
        <v>8.3911512839802402E-2</v>
      </c>
      <c r="S11" s="17"/>
      <c r="T11" s="17">
        <v>0.167665106886385</v>
      </c>
      <c r="U11" s="17">
        <v>6.4244345688893395E-2</v>
      </c>
      <c r="V11" s="17">
        <v>0.105385548019438</v>
      </c>
      <c r="W11" s="17">
        <v>9.7353998536930095E-2</v>
      </c>
      <c r="X11" s="17"/>
      <c r="Y11" s="17">
        <v>0.16324219480719701</v>
      </c>
      <c r="Z11" s="17">
        <v>8.5350793913932105E-2</v>
      </c>
      <c r="AA11" s="17">
        <v>0</v>
      </c>
      <c r="AB11" s="17">
        <v>3.7230775537565999E-2</v>
      </c>
      <c r="AC11" s="17">
        <v>0.16232828527089899</v>
      </c>
      <c r="AD11" s="17">
        <v>7.8078107443978306E-2</v>
      </c>
      <c r="AE11" s="17"/>
      <c r="AF11" s="17">
        <v>9.0413357316544596E-2</v>
      </c>
      <c r="AG11" s="17">
        <v>0.117452122457034</v>
      </c>
      <c r="AH11" s="17"/>
      <c r="AI11" s="17">
        <v>6.7080293382443298E-2</v>
      </c>
      <c r="AJ11" s="17">
        <v>0.119618055275477</v>
      </c>
      <c r="AK11" s="17">
        <v>5.6091921272117901E-2</v>
      </c>
      <c r="AL11" s="17">
        <v>1.2003306859679701E-2</v>
      </c>
      <c r="AM11" s="17">
        <v>0.144146555158148</v>
      </c>
      <c r="AN11" s="17">
        <v>0.25610600161176</v>
      </c>
      <c r="AO11" s="17">
        <v>0</v>
      </c>
      <c r="AP11" s="17"/>
      <c r="AQ11" s="17">
        <v>0.11450180496057399</v>
      </c>
      <c r="AR11" s="17">
        <v>8.7225582187418493E-2</v>
      </c>
      <c r="AS11" s="17"/>
      <c r="AT11" s="17">
        <v>8.9705078078147593E-2</v>
      </c>
      <c r="AU11" s="17">
        <v>8.8562331221904905E-2</v>
      </c>
      <c r="AV11" s="17">
        <v>0.16098779417051401</v>
      </c>
      <c r="AW11" s="17"/>
      <c r="AX11" s="17">
        <v>7.2141424060476106E-2</v>
      </c>
      <c r="AY11" s="17">
        <v>0.116765752425257</v>
      </c>
      <c r="AZ11" s="17"/>
      <c r="BA11" s="17">
        <v>9.8039546377905601E-2</v>
      </c>
      <c r="BB11" s="17">
        <v>0.14648027666765301</v>
      </c>
      <c r="BC11" s="17">
        <v>0.108687397738224</v>
      </c>
      <c r="BD11" s="17">
        <v>0.13968272284364699</v>
      </c>
      <c r="BE11" s="17">
        <v>4.1483414027628597E-2</v>
      </c>
      <c r="BF11" s="17"/>
      <c r="BG11" s="17">
        <v>0.134006527913481</v>
      </c>
      <c r="BH11" s="17">
        <v>6.2215379304670103E-2</v>
      </c>
    </row>
    <row r="12" spans="2:60" ht="29" x14ac:dyDescent="0.35">
      <c r="B12" s="18" t="s">
        <v>351</v>
      </c>
      <c r="C12" s="17">
        <v>3.8952166476323498E-2</v>
      </c>
      <c r="D12" s="17">
        <v>5.6572605466510502E-2</v>
      </c>
      <c r="E12" s="17">
        <v>2.0589094316387901E-2</v>
      </c>
      <c r="F12" s="17"/>
      <c r="G12" s="17">
        <v>6.1440862477664199E-2</v>
      </c>
      <c r="H12" s="17">
        <v>7.1214574160095301E-2</v>
      </c>
      <c r="I12" s="17">
        <v>3.61868606847736E-2</v>
      </c>
      <c r="J12" s="17">
        <v>5.26896642350419E-2</v>
      </c>
      <c r="K12" s="17">
        <v>2.16072020997615E-2</v>
      </c>
      <c r="L12" s="17">
        <v>8.6970236014085305E-3</v>
      </c>
      <c r="M12" s="17"/>
      <c r="N12" s="17">
        <v>7.5300631089278994E-2</v>
      </c>
      <c r="O12" s="17">
        <v>0</v>
      </c>
      <c r="P12" s="17">
        <v>4.40371025726497E-2</v>
      </c>
      <c r="Q12" s="17">
        <v>3.4036596364938297E-2</v>
      </c>
      <c r="R12" s="17">
        <v>4.2686876029500699E-2</v>
      </c>
      <c r="S12" s="17"/>
      <c r="T12" s="17">
        <v>5.58116674286874E-2</v>
      </c>
      <c r="U12" s="17">
        <v>0</v>
      </c>
      <c r="V12" s="17">
        <v>5.5199474147322097E-2</v>
      </c>
      <c r="W12" s="17">
        <v>4.1995910548843399E-2</v>
      </c>
      <c r="X12" s="17"/>
      <c r="Y12" s="17">
        <v>4.55356697380866E-2</v>
      </c>
      <c r="Z12" s="17">
        <v>1.6097746138885101E-2</v>
      </c>
      <c r="AA12" s="17">
        <v>7.3649146831317597E-2</v>
      </c>
      <c r="AB12" s="17">
        <v>0.116022533927476</v>
      </c>
      <c r="AC12" s="17">
        <v>0</v>
      </c>
      <c r="AD12" s="17">
        <v>3.7693448519066697E-2</v>
      </c>
      <c r="AE12" s="17"/>
      <c r="AF12" s="17">
        <v>4.0193668094412702E-2</v>
      </c>
      <c r="AG12" s="17">
        <v>3.79012122210328E-2</v>
      </c>
      <c r="AH12" s="17"/>
      <c r="AI12" s="17">
        <v>5.1892633163438499E-2</v>
      </c>
      <c r="AJ12" s="17">
        <v>4.928487926406E-2</v>
      </c>
      <c r="AK12" s="17">
        <v>3.3323838522615001E-2</v>
      </c>
      <c r="AL12" s="17">
        <v>1.8936734353952201E-2</v>
      </c>
      <c r="AM12" s="17">
        <v>2.0794975615808099E-2</v>
      </c>
      <c r="AN12" s="17">
        <v>5.7450778122711502E-2</v>
      </c>
      <c r="AO12" s="17">
        <v>0.12609667495304699</v>
      </c>
      <c r="AP12" s="17"/>
      <c r="AQ12" s="17">
        <v>1.3303240762176601E-2</v>
      </c>
      <c r="AR12" s="17">
        <v>5.47825162097565E-2</v>
      </c>
      <c r="AS12" s="17"/>
      <c r="AT12" s="17">
        <v>3.8974358479757602E-2</v>
      </c>
      <c r="AU12" s="17">
        <v>3.2623398439350901E-2</v>
      </c>
      <c r="AV12" s="17">
        <v>5.9967240147795503E-2</v>
      </c>
      <c r="AW12" s="17"/>
      <c r="AX12" s="17">
        <v>3.0389521600638299E-2</v>
      </c>
      <c r="AY12" s="17">
        <v>4.2528328653259298E-2</v>
      </c>
      <c r="AZ12" s="17"/>
      <c r="BA12" s="17">
        <v>5.4879798999705701E-2</v>
      </c>
      <c r="BB12" s="17">
        <v>2.6048015644131998E-2</v>
      </c>
      <c r="BC12" s="17">
        <v>3.17149379442088E-2</v>
      </c>
      <c r="BD12" s="17">
        <v>5.4535125206000699E-2</v>
      </c>
      <c r="BE12" s="17">
        <v>5.1801823608914097E-2</v>
      </c>
      <c r="BF12" s="17"/>
      <c r="BG12" s="17">
        <v>3.3472355028797703E-2</v>
      </c>
      <c r="BH12" s="17">
        <v>5.2378881782598898E-2</v>
      </c>
    </row>
    <row r="13" spans="2:60" ht="29" x14ac:dyDescent="0.35">
      <c r="B13" s="18" t="s">
        <v>352</v>
      </c>
      <c r="C13" s="17">
        <v>1.0812949662627899E-2</v>
      </c>
      <c r="D13" s="17">
        <v>1.2567241905712101E-2</v>
      </c>
      <c r="E13" s="17">
        <v>9.1193767293937401E-3</v>
      </c>
      <c r="F13" s="17"/>
      <c r="G13" s="17">
        <v>0</v>
      </c>
      <c r="H13" s="17">
        <v>4.43655283959275E-2</v>
      </c>
      <c r="I13" s="17">
        <v>0</v>
      </c>
      <c r="J13" s="17">
        <v>0</v>
      </c>
      <c r="K13" s="17">
        <v>0</v>
      </c>
      <c r="L13" s="17">
        <v>1.28776247622235E-2</v>
      </c>
      <c r="M13" s="17"/>
      <c r="N13" s="17">
        <v>3.3157333375581299E-2</v>
      </c>
      <c r="O13" s="17">
        <v>0</v>
      </c>
      <c r="P13" s="17">
        <v>1.1188442390673301E-2</v>
      </c>
      <c r="Q13" s="17">
        <v>0</v>
      </c>
      <c r="R13" s="17">
        <v>0</v>
      </c>
      <c r="S13" s="17"/>
      <c r="T13" s="17">
        <v>0</v>
      </c>
      <c r="U13" s="17">
        <v>2.7017866641520099E-2</v>
      </c>
      <c r="V13" s="17">
        <v>0</v>
      </c>
      <c r="W13" s="17">
        <v>1.84141902182955E-2</v>
      </c>
      <c r="X13" s="17"/>
      <c r="Y13" s="17">
        <v>0</v>
      </c>
      <c r="Z13" s="17">
        <v>1.81416326474933E-2</v>
      </c>
      <c r="AA13" s="17">
        <v>0</v>
      </c>
      <c r="AB13" s="17">
        <v>3.4133618502012401E-2</v>
      </c>
      <c r="AC13" s="17">
        <v>0</v>
      </c>
      <c r="AD13" s="17">
        <v>0</v>
      </c>
      <c r="AE13" s="17"/>
      <c r="AF13" s="17">
        <v>1.2997739917700001E-2</v>
      </c>
      <c r="AG13" s="17">
        <v>7.8238608507065002E-3</v>
      </c>
      <c r="AH13" s="17"/>
      <c r="AI13" s="17">
        <v>0</v>
      </c>
      <c r="AJ13" s="17">
        <v>1.4381373194960001E-2</v>
      </c>
      <c r="AK13" s="17">
        <v>2.01584093158899E-2</v>
      </c>
      <c r="AL13" s="17">
        <v>0</v>
      </c>
      <c r="AM13" s="17">
        <v>1.3427965864430701E-2</v>
      </c>
      <c r="AN13" s="17">
        <v>0</v>
      </c>
      <c r="AO13" s="17">
        <v>0</v>
      </c>
      <c r="AP13" s="17"/>
      <c r="AQ13" s="17">
        <v>0</v>
      </c>
      <c r="AR13" s="17">
        <v>1.8829118485485699E-2</v>
      </c>
      <c r="AS13" s="17"/>
      <c r="AT13" s="17">
        <v>0</v>
      </c>
      <c r="AU13" s="17">
        <v>7.4509690879170001E-3</v>
      </c>
      <c r="AV13" s="17">
        <v>1.14615555598458E-2</v>
      </c>
      <c r="AW13" s="17"/>
      <c r="AX13" s="17">
        <v>2.1994307875535201E-2</v>
      </c>
      <c r="AY13" s="17">
        <v>6.14308995125336E-3</v>
      </c>
      <c r="AZ13" s="17"/>
      <c r="BA13" s="17">
        <v>0</v>
      </c>
      <c r="BB13" s="17">
        <v>9.7875799150883708E-3</v>
      </c>
      <c r="BC13" s="17">
        <v>0</v>
      </c>
      <c r="BD13" s="17">
        <v>0</v>
      </c>
      <c r="BE13" s="17">
        <v>2.35430011936591E-2</v>
      </c>
      <c r="BF13" s="17"/>
      <c r="BG13" s="17">
        <v>7.2672254108948203E-3</v>
      </c>
      <c r="BH13" s="17">
        <v>1.8572572285867599E-2</v>
      </c>
    </row>
    <row r="14" spans="2:60" x14ac:dyDescent="0.35">
      <c r="B14" s="32" t="s">
        <v>280</v>
      </c>
      <c r="C14" s="19">
        <v>3.6091034599753699E-2</v>
      </c>
      <c r="D14" s="19">
        <v>9.9049803956835492E-3</v>
      </c>
      <c r="E14" s="19">
        <v>5.72164642124511E-2</v>
      </c>
      <c r="F14" s="19"/>
      <c r="G14" s="19">
        <v>0.100665695482467</v>
      </c>
      <c r="H14" s="19">
        <v>0</v>
      </c>
      <c r="I14" s="19">
        <v>5.80688609057382E-2</v>
      </c>
      <c r="J14" s="19">
        <v>4.7216346338911502E-2</v>
      </c>
      <c r="K14" s="19">
        <v>2.47670761037052E-2</v>
      </c>
      <c r="L14" s="19">
        <v>8.8530896162916095E-3</v>
      </c>
      <c r="M14" s="19"/>
      <c r="N14" s="19">
        <v>1.6825525024671599E-2</v>
      </c>
      <c r="O14" s="19">
        <v>8.1813805189196703E-2</v>
      </c>
      <c r="P14" s="19">
        <v>2.7528869540639499E-2</v>
      </c>
      <c r="Q14" s="19">
        <v>0</v>
      </c>
      <c r="R14" s="19">
        <v>0</v>
      </c>
      <c r="S14" s="19"/>
      <c r="T14" s="19">
        <v>1.3299258722765101E-2</v>
      </c>
      <c r="U14" s="19">
        <v>1.8113190321189399E-2</v>
      </c>
      <c r="V14" s="19">
        <v>6.2759763759727194E-2</v>
      </c>
      <c r="W14" s="19">
        <v>2.86489177938654E-2</v>
      </c>
      <c r="X14" s="19"/>
      <c r="Y14" s="19">
        <v>5.9813111003799803E-2</v>
      </c>
      <c r="Z14" s="19">
        <v>1.9658461406629101E-2</v>
      </c>
      <c r="AA14" s="19">
        <v>0</v>
      </c>
      <c r="AB14" s="19">
        <v>2.9956563459942801E-2</v>
      </c>
      <c r="AC14" s="19">
        <v>0</v>
      </c>
      <c r="AD14" s="19">
        <v>4.6502866788809501E-2</v>
      </c>
      <c r="AE14" s="19"/>
      <c r="AF14" s="19">
        <v>1.5032914815652301E-2</v>
      </c>
      <c r="AG14" s="19">
        <v>5.5501915883259798E-2</v>
      </c>
      <c r="AH14" s="19"/>
      <c r="AI14" s="19">
        <v>0.27484986125265198</v>
      </c>
      <c r="AJ14" s="19">
        <v>9.8751509843121605E-3</v>
      </c>
      <c r="AK14" s="19">
        <v>1.7659858883835498E-2</v>
      </c>
      <c r="AL14" s="19">
        <v>1.8320046622772999E-2</v>
      </c>
      <c r="AM14" s="19">
        <v>1.1870903064074101E-2</v>
      </c>
      <c r="AN14" s="19">
        <v>2.5852656325252299E-2</v>
      </c>
      <c r="AO14" s="19">
        <v>0</v>
      </c>
      <c r="AP14" s="19"/>
      <c r="AQ14" s="19">
        <v>2.5083739264629101E-2</v>
      </c>
      <c r="AR14" s="19">
        <v>0</v>
      </c>
      <c r="AS14" s="19"/>
      <c r="AT14" s="19">
        <v>0</v>
      </c>
      <c r="AU14" s="19">
        <v>3.6892795522828203E-2</v>
      </c>
      <c r="AV14" s="19">
        <v>0</v>
      </c>
      <c r="AW14" s="19"/>
      <c r="AX14" s="19">
        <v>1.4745319821816601E-2</v>
      </c>
      <c r="AY14" s="19">
        <v>4.5006006426424099E-2</v>
      </c>
      <c r="AZ14" s="19"/>
      <c r="BA14" s="19">
        <v>0</v>
      </c>
      <c r="BB14" s="19">
        <v>1.31057269668795E-2</v>
      </c>
      <c r="BC14" s="19">
        <v>1.9385732676470601E-2</v>
      </c>
      <c r="BD14" s="19">
        <v>0</v>
      </c>
      <c r="BE14" s="19">
        <v>2.08130321322617E-2</v>
      </c>
      <c r="BF14" s="19"/>
      <c r="BG14" s="19">
        <v>9.7309317388185202E-3</v>
      </c>
      <c r="BH14" s="19">
        <v>1.6418957828903499E-2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487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361</v>
      </c>
      <c r="D7" s="10">
        <v>185</v>
      </c>
      <c r="E7" s="10">
        <v>172</v>
      </c>
      <c r="F7" s="10"/>
      <c r="G7" s="10">
        <v>54</v>
      </c>
      <c r="H7" s="10">
        <v>62</v>
      </c>
      <c r="I7" s="10">
        <v>55</v>
      </c>
      <c r="J7" s="10">
        <v>50</v>
      </c>
      <c r="K7" s="10">
        <v>60</v>
      </c>
      <c r="L7" s="10">
        <v>80</v>
      </c>
      <c r="M7" s="10"/>
      <c r="N7" s="10">
        <v>81</v>
      </c>
      <c r="O7" s="10">
        <v>81</v>
      </c>
      <c r="P7" s="10">
        <v>101</v>
      </c>
      <c r="Q7" s="10">
        <v>55</v>
      </c>
      <c r="R7" s="10">
        <v>39</v>
      </c>
      <c r="S7" s="10"/>
      <c r="T7" s="10">
        <v>60</v>
      </c>
      <c r="U7" s="10">
        <v>85</v>
      </c>
      <c r="V7" s="10">
        <v>130</v>
      </c>
      <c r="W7" s="10">
        <v>86</v>
      </c>
      <c r="X7" s="10"/>
      <c r="Y7" s="10">
        <v>130</v>
      </c>
      <c r="Z7" s="10">
        <v>145</v>
      </c>
      <c r="AA7" s="10">
        <v>14</v>
      </c>
      <c r="AB7" s="10">
        <v>30</v>
      </c>
      <c r="AC7" s="10">
        <v>3</v>
      </c>
      <c r="AD7" s="10">
        <v>39</v>
      </c>
      <c r="AE7" s="10"/>
      <c r="AF7" s="10">
        <v>215</v>
      </c>
      <c r="AG7" s="10">
        <v>146</v>
      </c>
      <c r="AH7" s="10"/>
      <c r="AI7" s="10">
        <v>26</v>
      </c>
      <c r="AJ7" s="10">
        <v>99</v>
      </c>
      <c r="AK7" s="10">
        <v>72</v>
      </c>
      <c r="AL7" s="10">
        <v>38</v>
      </c>
      <c r="AM7" s="10">
        <v>81</v>
      </c>
      <c r="AN7" s="10">
        <v>35</v>
      </c>
      <c r="AO7" s="10">
        <v>10</v>
      </c>
      <c r="AP7" s="10"/>
      <c r="AQ7" s="10">
        <v>174</v>
      </c>
      <c r="AR7" s="10">
        <v>132</v>
      </c>
      <c r="AS7" s="10"/>
      <c r="AT7" s="10">
        <v>71</v>
      </c>
      <c r="AU7" s="10">
        <v>159</v>
      </c>
      <c r="AV7" s="10">
        <v>109</v>
      </c>
      <c r="AW7" s="10"/>
      <c r="AX7" s="10">
        <v>101</v>
      </c>
      <c r="AY7" s="10">
        <v>260</v>
      </c>
      <c r="AZ7" s="10"/>
      <c r="BA7" s="10">
        <v>38</v>
      </c>
      <c r="BB7" s="10">
        <v>104</v>
      </c>
      <c r="BC7" s="10">
        <v>133</v>
      </c>
      <c r="BD7" s="10">
        <v>18</v>
      </c>
      <c r="BE7" s="10">
        <v>47</v>
      </c>
      <c r="BF7" s="10"/>
      <c r="BG7" s="10">
        <v>142</v>
      </c>
      <c r="BH7" s="10">
        <v>65</v>
      </c>
    </row>
    <row r="8" spans="2:60" ht="30" customHeight="1" x14ac:dyDescent="0.35">
      <c r="B8" s="11" t="s">
        <v>19</v>
      </c>
      <c r="C8" s="11">
        <v>369</v>
      </c>
      <c r="D8" s="11">
        <v>190</v>
      </c>
      <c r="E8" s="11">
        <v>175</v>
      </c>
      <c r="F8" s="11"/>
      <c r="G8" s="11">
        <v>56</v>
      </c>
      <c r="H8" s="11">
        <v>74</v>
      </c>
      <c r="I8" s="11">
        <v>58</v>
      </c>
      <c r="J8" s="11">
        <v>47</v>
      </c>
      <c r="K8" s="11">
        <v>58</v>
      </c>
      <c r="L8" s="11">
        <v>76</v>
      </c>
      <c r="M8" s="11"/>
      <c r="N8" s="11">
        <v>82</v>
      </c>
      <c r="O8" s="11">
        <v>80</v>
      </c>
      <c r="P8" s="11">
        <v>108</v>
      </c>
      <c r="Q8" s="11">
        <v>56</v>
      </c>
      <c r="R8" s="11">
        <v>40</v>
      </c>
      <c r="S8" s="11"/>
      <c r="T8" s="11">
        <v>55</v>
      </c>
      <c r="U8" s="11">
        <v>80</v>
      </c>
      <c r="V8" s="11">
        <v>136</v>
      </c>
      <c r="W8" s="11">
        <v>99</v>
      </c>
      <c r="X8" s="11"/>
      <c r="Y8" s="11">
        <v>132</v>
      </c>
      <c r="Z8" s="11">
        <v>154</v>
      </c>
      <c r="AA8" s="11">
        <v>15</v>
      </c>
      <c r="AB8" s="11">
        <v>30</v>
      </c>
      <c r="AC8" s="11">
        <v>3</v>
      </c>
      <c r="AD8" s="11">
        <v>36</v>
      </c>
      <c r="AE8" s="11"/>
      <c r="AF8" s="11">
        <v>213</v>
      </c>
      <c r="AG8" s="11">
        <v>156</v>
      </c>
      <c r="AH8" s="11"/>
      <c r="AI8" s="11">
        <v>30</v>
      </c>
      <c r="AJ8" s="11">
        <v>100</v>
      </c>
      <c r="AK8" s="11">
        <v>72</v>
      </c>
      <c r="AL8" s="11">
        <v>38</v>
      </c>
      <c r="AM8" s="11">
        <v>84</v>
      </c>
      <c r="AN8" s="11">
        <v>35</v>
      </c>
      <c r="AO8" s="11">
        <v>9</v>
      </c>
      <c r="AP8" s="11"/>
      <c r="AQ8" s="11">
        <v>173</v>
      </c>
      <c r="AR8" s="11">
        <v>136</v>
      </c>
      <c r="AS8" s="11"/>
      <c r="AT8" s="11">
        <v>68</v>
      </c>
      <c r="AU8" s="11">
        <v>163</v>
      </c>
      <c r="AV8" s="11">
        <v>115</v>
      </c>
      <c r="AW8" s="11"/>
      <c r="AX8" s="11">
        <v>93</v>
      </c>
      <c r="AY8" s="11">
        <v>276</v>
      </c>
      <c r="AZ8" s="11"/>
      <c r="BA8" s="11">
        <v>39</v>
      </c>
      <c r="BB8" s="11">
        <v>104</v>
      </c>
      <c r="BC8" s="11">
        <v>133</v>
      </c>
      <c r="BD8" s="11">
        <v>18</v>
      </c>
      <c r="BE8" s="11">
        <v>49</v>
      </c>
      <c r="BF8" s="11"/>
      <c r="BG8" s="11">
        <v>143</v>
      </c>
      <c r="BH8" s="11">
        <v>67</v>
      </c>
    </row>
    <row r="9" spans="2:60" ht="29" x14ac:dyDescent="0.35">
      <c r="B9" s="18" t="s">
        <v>348</v>
      </c>
      <c r="C9" s="17">
        <v>0.68813648303747499</v>
      </c>
      <c r="D9" s="17">
        <v>0.65557060407579004</v>
      </c>
      <c r="E9" s="17">
        <v>0.72009160946985495</v>
      </c>
      <c r="F9" s="17"/>
      <c r="G9" s="17">
        <v>0.55154387672677396</v>
      </c>
      <c r="H9" s="17">
        <v>0.58425932261578395</v>
      </c>
      <c r="I9" s="17">
        <v>0.595401322579313</v>
      </c>
      <c r="J9" s="17">
        <v>0.75167221526161099</v>
      </c>
      <c r="K9" s="17">
        <v>0.82703412984227098</v>
      </c>
      <c r="L9" s="17">
        <v>0.81429369810566199</v>
      </c>
      <c r="M9" s="17"/>
      <c r="N9" s="17">
        <v>0.73375325281252701</v>
      </c>
      <c r="O9" s="17">
        <v>0.66279044616516003</v>
      </c>
      <c r="P9" s="17">
        <v>0.686049317544285</v>
      </c>
      <c r="Q9" s="17">
        <v>0.75147828290943297</v>
      </c>
      <c r="R9" s="17">
        <v>0.60179586631910198</v>
      </c>
      <c r="S9" s="17"/>
      <c r="T9" s="17">
        <v>0.74628609982652405</v>
      </c>
      <c r="U9" s="17">
        <v>0.77777893028491396</v>
      </c>
      <c r="V9" s="17">
        <v>0.66550510527976503</v>
      </c>
      <c r="W9" s="17">
        <v>0.61491525338359898</v>
      </c>
      <c r="X9" s="17"/>
      <c r="Y9" s="17">
        <v>0.57442547636603902</v>
      </c>
      <c r="Z9" s="17">
        <v>0.74668873341724296</v>
      </c>
      <c r="AA9" s="17">
        <v>0.66908218455574298</v>
      </c>
      <c r="AB9" s="17">
        <v>0.76537016590629503</v>
      </c>
      <c r="AC9" s="17">
        <v>0.73372503216490903</v>
      </c>
      <c r="AD9" s="17">
        <v>0.79437667942122903</v>
      </c>
      <c r="AE9" s="17"/>
      <c r="AF9" s="17">
        <v>0.71859674338845703</v>
      </c>
      <c r="AG9" s="17">
        <v>0.64659026993040902</v>
      </c>
      <c r="AH9" s="17"/>
      <c r="AI9" s="17">
        <v>0.61125514842012096</v>
      </c>
      <c r="AJ9" s="17">
        <v>0.67763942204865302</v>
      </c>
      <c r="AK9" s="17">
        <v>0.79950993469087706</v>
      </c>
      <c r="AL9" s="17">
        <v>0.83521934184689295</v>
      </c>
      <c r="AM9" s="17">
        <v>0.62057998283928895</v>
      </c>
      <c r="AN9" s="17">
        <v>0.53961352376859995</v>
      </c>
      <c r="AO9" s="17">
        <v>0.77132178448876598</v>
      </c>
      <c r="AP9" s="17"/>
      <c r="AQ9" s="17">
        <v>0.71299363506612101</v>
      </c>
      <c r="AR9" s="17">
        <v>0.72255439341979699</v>
      </c>
      <c r="AS9" s="17"/>
      <c r="AT9" s="17">
        <v>0.734856214021403</v>
      </c>
      <c r="AU9" s="17">
        <v>0.74093026882753998</v>
      </c>
      <c r="AV9" s="17">
        <v>0.58671121212187005</v>
      </c>
      <c r="AW9" s="17"/>
      <c r="AX9" s="17">
        <v>0.79705525660921595</v>
      </c>
      <c r="AY9" s="17">
        <v>0.651687076731991</v>
      </c>
      <c r="AZ9" s="17"/>
      <c r="BA9" s="17">
        <v>0.532553629142961</v>
      </c>
      <c r="BB9" s="17">
        <v>0.73858561318404703</v>
      </c>
      <c r="BC9" s="17">
        <v>0.69397552345137503</v>
      </c>
      <c r="BD9" s="17">
        <v>0.74366418825849401</v>
      </c>
      <c r="BE9" s="17">
        <v>0.832370477988435</v>
      </c>
      <c r="BF9" s="17"/>
      <c r="BG9" s="17">
        <v>0.68255067853812901</v>
      </c>
      <c r="BH9" s="17">
        <v>0.80880626090470098</v>
      </c>
    </row>
    <row r="10" spans="2:60" ht="43.5" x14ac:dyDescent="0.35">
      <c r="B10" s="18" t="s">
        <v>349</v>
      </c>
      <c r="C10" s="17">
        <v>0.203508184131063</v>
      </c>
      <c r="D10" s="17">
        <v>0.236060602782139</v>
      </c>
      <c r="E10" s="17">
        <v>0.173510460203153</v>
      </c>
      <c r="F10" s="17"/>
      <c r="G10" s="17">
        <v>0.182476097411048</v>
      </c>
      <c r="H10" s="17">
        <v>0.26381562395701402</v>
      </c>
      <c r="I10" s="17">
        <v>0.30727213611776899</v>
      </c>
      <c r="J10" s="17">
        <v>0.172647775068237</v>
      </c>
      <c r="K10" s="17">
        <v>0.12957148394385301</v>
      </c>
      <c r="L10" s="17">
        <v>0.156744621226167</v>
      </c>
      <c r="M10" s="17"/>
      <c r="N10" s="17">
        <v>0.15832594394191801</v>
      </c>
      <c r="O10" s="17">
        <v>0.193117453959431</v>
      </c>
      <c r="P10" s="17">
        <v>0.21500898959731901</v>
      </c>
      <c r="Q10" s="17">
        <v>0.13032334220984601</v>
      </c>
      <c r="R10" s="17">
        <v>0.35949951097820498</v>
      </c>
      <c r="S10" s="17"/>
      <c r="T10" s="17">
        <v>0.17130893987670601</v>
      </c>
      <c r="U10" s="17">
        <v>0.153003780278435</v>
      </c>
      <c r="V10" s="17">
        <v>0.211792752730941</v>
      </c>
      <c r="W10" s="17">
        <v>0.25059085640839002</v>
      </c>
      <c r="X10" s="17"/>
      <c r="Y10" s="17">
        <v>0.26626992503807401</v>
      </c>
      <c r="Z10" s="17">
        <v>0.19711250846290701</v>
      </c>
      <c r="AA10" s="17">
        <v>0.13990436902525999</v>
      </c>
      <c r="AB10" s="17">
        <v>8.2709368347071294E-2</v>
      </c>
      <c r="AC10" s="17">
        <v>0.26627496783509103</v>
      </c>
      <c r="AD10" s="17">
        <v>0.123669963854112</v>
      </c>
      <c r="AE10" s="17"/>
      <c r="AF10" s="17">
        <v>0.19676244556678801</v>
      </c>
      <c r="AG10" s="17">
        <v>0.212709021179945</v>
      </c>
      <c r="AH10" s="17"/>
      <c r="AI10" s="17">
        <v>0.14568443487214899</v>
      </c>
      <c r="AJ10" s="17">
        <v>0.17319527308431301</v>
      </c>
      <c r="AK10" s="17">
        <v>0.13760017004506001</v>
      </c>
      <c r="AL10" s="17">
        <v>0.13949679844985899</v>
      </c>
      <c r="AM10" s="17">
        <v>0.30899136431589003</v>
      </c>
      <c r="AN10" s="17">
        <v>0.283088967301726</v>
      </c>
      <c r="AO10" s="17">
        <v>0.22867821551123399</v>
      </c>
      <c r="AP10" s="17"/>
      <c r="AQ10" s="17">
        <v>0.23147833897421</v>
      </c>
      <c r="AR10" s="17">
        <v>0.18852458588089699</v>
      </c>
      <c r="AS10" s="17"/>
      <c r="AT10" s="17">
        <v>0.21007342755848499</v>
      </c>
      <c r="AU10" s="17">
        <v>0.185010828284734</v>
      </c>
      <c r="AV10" s="17">
        <v>0.26758663470396099</v>
      </c>
      <c r="AW10" s="17"/>
      <c r="AX10" s="17">
        <v>0.14086186835422099</v>
      </c>
      <c r="AY10" s="17">
        <v>0.22447262343213301</v>
      </c>
      <c r="AZ10" s="17"/>
      <c r="BA10" s="17">
        <v>0.30002252137843799</v>
      </c>
      <c r="BB10" s="17">
        <v>0.20843284588278099</v>
      </c>
      <c r="BC10" s="17">
        <v>0.24923629408727299</v>
      </c>
      <c r="BD10" s="17">
        <v>4.8977415161377297E-2</v>
      </c>
      <c r="BE10" s="17">
        <v>7.3453237300868501E-2</v>
      </c>
      <c r="BF10" s="17"/>
      <c r="BG10" s="17">
        <v>0.23334267483252499</v>
      </c>
      <c r="BH10" s="17">
        <v>6.6951403124805894E-2</v>
      </c>
    </row>
    <row r="11" spans="2:60" ht="29" x14ac:dyDescent="0.35">
      <c r="B11" s="18" t="s">
        <v>350</v>
      </c>
      <c r="C11" s="17">
        <v>2.5839413544121601E-2</v>
      </c>
      <c r="D11" s="17">
        <v>2.9496212807952199E-2</v>
      </c>
      <c r="E11" s="17">
        <v>2.2546905542524E-2</v>
      </c>
      <c r="F11" s="17"/>
      <c r="G11" s="17">
        <v>7.3001599192443006E-2</v>
      </c>
      <c r="H11" s="17">
        <v>1.03467315278151E-2</v>
      </c>
      <c r="I11" s="17">
        <v>3.7380478927369398E-2</v>
      </c>
      <c r="J11" s="17">
        <v>0</v>
      </c>
      <c r="K11" s="17">
        <v>4.3394386213876097E-2</v>
      </c>
      <c r="L11" s="17">
        <v>0</v>
      </c>
      <c r="M11" s="17"/>
      <c r="N11" s="17">
        <v>1.16393625780304E-2</v>
      </c>
      <c r="O11" s="17">
        <v>2.7063620491456501E-2</v>
      </c>
      <c r="P11" s="17">
        <v>3.2367311077105498E-2</v>
      </c>
      <c r="Q11" s="17">
        <v>3.8930026742308298E-2</v>
      </c>
      <c r="R11" s="17">
        <v>1.9012886059919999E-2</v>
      </c>
      <c r="S11" s="17"/>
      <c r="T11" s="17">
        <v>3.6567400894584601E-2</v>
      </c>
      <c r="U11" s="17">
        <v>2.0100801680896702E-2</v>
      </c>
      <c r="V11" s="17">
        <v>2.3073387548531499E-2</v>
      </c>
      <c r="W11" s="17">
        <v>2.8325987350714801E-2</v>
      </c>
      <c r="X11" s="17"/>
      <c r="Y11" s="17">
        <v>4.3832000342962397E-2</v>
      </c>
      <c r="Z11" s="17">
        <v>1.22193571569927E-2</v>
      </c>
      <c r="AA11" s="17">
        <v>6.5329452303633503E-2</v>
      </c>
      <c r="AB11" s="17">
        <v>3.0582641633018E-2</v>
      </c>
      <c r="AC11" s="17">
        <v>0</v>
      </c>
      <c r="AD11" s="17">
        <v>0</v>
      </c>
      <c r="AE11" s="17"/>
      <c r="AF11" s="17">
        <v>3.2340325511891803E-2</v>
      </c>
      <c r="AG11" s="17">
        <v>1.6972507257335699E-2</v>
      </c>
      <c r="AH11" s="17"/>
      <c r="AI11" s="17">
        <v>0</v>
      </c>
      <c r="AJ11" s="17">
        <v>2.9197047227524298E-2</v>
      </c>
      <c r="AK11" s="17">
        <v>8.8964392526440401E-3</v>
      </c>
      <c r="AL11" s="17">
        <v>2.5283859703247501E-2</v>
      </c>
      <c r="AM11" s="17">
        <v>1.83041432315563E-2</v>
      </c>
      <c r="AN11" s="17">
        <v>9.7823645626620603E-2</v>
      </c>
      <c r="AO11" s="17">
        <v>0</v>
      </c>
      <c r="AP11" s="17"/>
      <c r="AQ11" s="17">
        <v>2.70212778912929E-2</v>
      </c>
      <c r="AR11" s="17">
        <v>6.7596539129847798E-3</v>
      </c>
      <c r="AS11" s="17"/>
      <c r="AT11" s="17">
        <v>3.2084462425665997E-2</v>
      </c>
      <c r="AU11" s="17">
        <v>1.3199442650912101E-2</v>
      </c>
      <c r="AV11" s="17">
        <v>4.5386432748609901E-2</v>
      </c>
      <c r="AW11" s="17"/>
      <c r="AX11" s="17">
        <v>2.5569708052709299E-2</v>
      </c>
      <c r="AY11" s="17">
        <v>2.5929669839863199E-2</v>
      </c>
      <c r="AZ11" s="17"/>
      <c r="BA11" s="17">
        <v>1.96432809768693E-2</v>
      </c>
      <c r="BB11" s="17">
        <v>2.0793398381997501E-2</v>
      </c>
      <c r="BC11" s="17">
        <v>1.1979837570522799E-2</v>
      </c>
      <c r="BD11" s="17">
        <v>0.207358396580129</v>
      </c>
      <c r="BE11" s="17">
        <v>2.6399825052598198E-2</v>
      </c>
      <c r="BF11" s="17"/>
      <c r="BG11" s="17">
        <v>2.04805986294181E-2</v>
      </c>
      <c r="BH11" s="17">
        <v>7.4470227677024201E-2</v>
      </c>
    </row>
    <row r="12" spans="2:60" ht="29" x14ac:dyDescent="0.35">
      <c r="B12" s="18" t="s">
        <v>351</v>
      </c>
      <c r="C12" s="17">
        <v>3.8883620957798598E-2</v>
      </c>
      <c r="D12" s="17">
        <v>4.8833711266227403E-2</v>
      </c>
      <c r="E12" s="17">
        <v>2.9109027832254199E-2</v>
      </c>
      <c r="F12" s="17"/>
      <c r="G12" s="17">
        <v>5.8869191919951297E-2</v>
      </c>
      <c r="H12" s="17">
        <v>5.3637737079008797E-2</v>
      </c>
      <c r="I12" s="17">
        <v>5.9946062375548198E-2</v>
      </c>
      <c r="J12" s="17">
        <v>4.8244765646815298E-2</v>
      </c>
      <c r="K12" s="17">
        <v>0</v>
      </c>
      <c r="L12" s="17">
        <v>1.7946322615554199E-2</v>
      </c>
      <c r="M12" s="17"/>
      <c r="N12" s="17">
        <v>1.0736686083105801E-2</v>
      </c>
      <c r="O12" s="17">
        <v>4.6681774023548499E-2</v>
      </c>
      <c r="P12" s="17">
        <v>4.2125039221491703E-2</v>
      </c>
      <c r="Q12" s="17">
        <v>7.9268348138413006E-2</v>
      </c>
      <c r="R12" s="17">
        <v>1.96917366427725E-2</v>
      </c>
      <c r="S12" s="17"/>
      <c r="T12" s="17">
        <v>3.0632236724355898E-2</v>
      </c>
      <c r="U12" s="17">
        <v>2.7819681813295701E-2</v>
      </c>
      <c r="V12" s="17">
        <v>3.1970464475591903E-2</v>
      </c>
      <c r="W12" s="17">
        <v>6.1862510467729101E-2</v>
      </c>
      <c r="X12" s="17"/>
      <c r="Y12" s="17">
        <v>6.54525093172212E-2</v>
      </c>
      <c r="Z12" s="17">
        <v>3.06331974002922E-2</v>
      </c>
      <c r="AA12" s="17">
        <v>6.8894312312592104E-2</v>
      </c>
      <c r="AB12" s="17">
        <v>0</v>
      </c>
      <c r="AC12" s="17">
        <v>0</v>
      </c>
      <c r="AD12" s="17">
        <v>0</v>
      </c>
      <c r="AE12" s="17"/>
      <c r="AF12" s="17">
        <v>3.8441392529245798E-2</v>
      </c>
      <c r="AG12" s="17">
        <v>3.9486797566368401E-2</v>
      </c>
      <c r="AH12" s="17"/>
      <c r="AI12" s="17">
        <v>2.9252847638390599E-2</v>
      </c>
      <c r="AJ12" s="17">
        <v>5.4688086463180401E-2</v>
      </c>
      <c r="AK12" s="17">
        <v>2.2347215780364499E-2</v>
      </c>
      <c r="AL12" s="17">
        <v>0</v>
      </c>
      <c r="AM12" s="17">
        <v>4.2198034088779202E-2</v>
      </c>
      <c r="AN12" s="17">
        <v>7.9473863303053199E-2</v>
      </c>
      <c r="AO12" s="17">
        <v>0</v>
      </c>
      <c r="AP12" s="17"/>
      <c r="AQ12" s="17">
        <v>2.16755108633544E-2</v>
      </c>
      <c r="AR12" s="17">
        <v>6.5165376518939902E-2</v>
      </c>
      <c r="AS12" s="17"/>
      <c r="AT12" s="17">
        <v>1.07592542220589E-2</v>
      </c>
      <c r="AU12" s="17">
        <v>2.3698612514314599E-2</v>
      </c>
      <c r="AV12" s="17">
        <v>8.5112503293748698E-2</v>
      </c>
      <c r="AW12" s="17"/>
      <c r="AX12" s="17">
        <v>2.7263440393304202E-2</v>
      </c>
      <c r="AY12" s="17">
        <v>4.2772286509650197E-2</v>
      </c>
      <c r="AZ12" s="17"/>
      <c r="BA12" s="17">
        <v>0.14778056850173199</v>
      </c>
      <c r="BB12" s="17">
        <v>1.55032463641243E-2</v>
      </c>
      <c r="BC12" s="17">
        <v>1.3902762339951901E-2</v>
      </c>
      <c r="BD12" s="17">
        <v>0</v>
      </c>
      <c r="BE12" s="17">
        <v>5.0757424529744501E-2</v>
      </c>
      <c r="BF12" s="17"/>
      <c r="BG12" s="17">
        <v>5.14789767130579E-2</v>
      </c>
      <c r="BH12" s="17">
        <v>3.7274063046906301E-2</v>
      </c>
    </row>
    <row r="13" spans="2:60" ht="29" x14ac:dyDescent="0.35">
      <c r="B13" s="18" t="s">
        <v>352</v>
      </c>
      <c r="C13" s="17">
        <v>1.7022220576949201E-2</v>
      </c>
      <c r="D13" s="17">
        <v>2.5464819335364101E-2</v>
      </c>
      <c r="E13" s="17">
        <v>8.3139708808420993E-3</v>
      </c>
      <c r="F13" s="17"/>
      <c r="G13" s="17">
        <v>2.61176981958181E-2</v>
      </c>
      <c r="H13" s="17">
        <v>6.5160399140348504E-2</v>
      </c>
      <c r="I13" s="17">
        <v>0</v>
      </c>
      <c r="J13" s="17">
        <v>0</v>
      </c>
      <c r="K13" s="17">
        <v>0</v>
      </c>
      <c r="L13" s="17">
        <v>0</v>
      </c>
      <c r="M13" s="17"/>
      <c r="N13" s="17">
        <v>4.4346574560018802E-2</v>
      </c>
      <c r="O13" s="17">
        <v>0</v>
      </c>
      <c r="P13" s="17">
        <v>2.4449342559798699E-2</v>
      </c>
      <c r="Q13" s="17">
        <v>0</v>
      </c>
      <c r="R13" s="17">
        <v>0</v>
      </c>
      <c r="S13" s="17"/>
      <c r="T13" s="17">
        <v>0</v>
      </c>
      <c r="U13" s="17">
        <v>0</v>
      </c>
      <c r="V13" s="17">
        <v>1.39966183483756E-2</v>
      </c>
      <c r="W13" s="17">
        <v>4.4305392389567003E-2</v>
      </c>
      <c r="X13" s="17"/>
      <c r="Y13" s="17">
        <v>1.10210016168575E-2</v>
      </c>
      <c r="Z13" s="17">
        <v>7.6989766355467096E-3</v>
      </c>
      <c r="AA13" s="17">
        <v>0</v>
      </c>
      <c r="AB13" s="17">
        <v>0.121337824113616</v>
      </c>
      <c r="AC13" s="17">
        <v>0</v>
      </c>
      <c r="AD13" s="17">
        <v>0</v>
      </c>
      <c r="AE13" s="17"/>
      <c r="AF13" s="17">
        <v>0</v>
      </c>
      <c r="AG13" s="17">
        <v>4.0239645362440901E-2</v>
      </c>
      <c r="AH13" s="17"/>
      <c r="AI13" s="17">
        <v>0</v>
      </c>
      <c r="AJ13" s="17">
        <v>4.8287510148156902E-2</v>
      </c>
      <c r="AK13" s="17">
        <v>2.0131316452628001E-2</v>
      </c>
      <c r="AL13" s="17">
        <v>0</v>
      </c>
      <c r="AM13" s="17">
        <v>0</v>
      </c>
      <c r="AN13" s="17">
        <v>0</v>
      </c>
      <c r="AO13" s="17">
        <v>0</v>
      </c>
      <c r="AP13" s="17"/>
      <c r="AQ13" s="17">
        <v>6.8312372050218896E-3</v>
      </c>
      <c r="AR13" s="17">
        <v>1.06991372791871E-2</v>
      </c>
      <c r="AS13" s="17"/>
      <c r="AT13" s="17">
        <v>0</v>
      </c>
      <c r="AU13" s="17">
        <v>1.8937637978930399E-2</v>
      </c>
      <c r="AV13" s="17">
        <v>1.52032171318105E-2</v>
      </c>
      <c r="AW13" s="17"/>
      <c r="AX13" s="17">
        <v>0</v>
      </c>
      <c r="AY13" s="17">
        <v>2.2718665860756399E-2</v>
      </c>
      <c r="AZ13" s="17"/>
      <c r="BA13" s="17">
        <v>0</v>
      </c>
      <c r="BB13" s="17">
        <v>1.6684896187051001E-2</v>
      </c>
      <c r="BC13" s="17">
        <v>8.8545399726273101E-3</v>
      </c>
      <c r="BD13" s="17">
        <v>0</v>
      </c>
      <c r="BE13" s="17">
        <v>0</v>
      </c>
      <c r="BF13" s="17"/>
      <c r="BG13" s="17">
        <v>1.2147071286870001E-2</v>
      </c>
      <c r="BH13" s="17">
        <v>0</v>
      </c>
    </row>
    <row r="14" spans="2:60" x14ac:dyDescent="0.35">
      <c r="B14" s="32" t="s">
        <v>280</v>
      </c>
      <c r="C14" s="19">
        <v>2.6610077752592401E-2</v>
      </c>
      <c r="D14" s="19">
        <v>4.5740497325269898E-3</v>
      </c>
      <c r="E14" s="19">
        <v>4.6428026071372301E-2</v>
      </c>
      <c r="F14" s="19"/>
      <c r="G14" s="19">
        <v>0.107991536553965</v>
      </c>
      <c r="H14" s="19">
        <v>2.2780185680029399E-2</v>
      </c>
      <c r="I14" s="19">
        <v>0</v>
      </c>
      <c r="J14" s="19">
        <v>2.7435244023337701E-2</v>
      </c>
      <c r="K14" s="19">
        <v>0</v>
      </c>
      <c r="L14" s="19">
        <v>1.10153580526166E-2</v>
      </c>
      <c r="M14" s="19"/>
      <c r="N14" s="19">
        <v>4.1198180024399303E-2</v>
      </c>
      <c r="O14" s="19">
        <v>7.0346705360404604E-2</v>
      </c>
      <c r="P14" s="19">
        <v>0</v>
      </c>
      <c r="Q14" s="19">
        <v>0</v>
      </c>
      <c r="R14" s="19">
        <v>0</v>
      </c>
      <c r="S14" s="19"/>
      <c r="T14" s="19">
        <v>1.5205322677829499E-2</v>
      </c>
      <c r="U14" s="19">
        <v>2.1296805942457898E-2</v>
      </c>
      <c r="V14" s="19">
        <v>5.3661671616795498E-2</v>
      </c>
      <c r="W14" s="19">
        <v>0</v>
      </c>
      <c r="X14" s="19"/>
      <c r="Y14" s="19">
        <v>3.8999087318846402E-2</v>
      </c>
      <c r="Z14" s="19">
        <v>5.6472269270181801E-3</v>
      </c>
      <c r="AA14" s="19">
        <v>5.6789681802771101E-2</v>
      </c>
      <c r="AB14" s="19">
        <v>0</v>
      </c>
      <c r="AC14" s="19">
        <v>0</v>
      </c>
      <c r="AD14" s="19">
        <v>8.1953356724659407E-2</v>
      </c>
      <c r="AE14" s="19"/>
      <c r="AF14" s="19">
        <v>1.38590930036172E-2</v>
      </c>
      <c r="AG14" s="19">
        <v>4.4001758703500399E-2</v>
      </c>
      <c r="AH14" s="19"/>
      <c r="AI14" s="19">
        <v>0.21380756906934001</v>
      </c>
      <c r="AJ14" s="19">
        <v>1.69926610281716E-2</v>
      </c>
      <c r="AK14" s="19">
        <v>1.1514923778427E-2</v>
      </c>
      <c r="AL14" s="19">
        <v>0</v>
      </c>
      <c r="AM14" s="19">
        <v>9.9264755244858893E-3</v>
      </c>
      <c r="AN14" s="19">
        <v>0</v>
      </c>
      <c r="AO14" s="19">
        <v>0</v>
      </c>
      <c r="AP14" s="19"/>
      <c r="AQ14" s="19">
        <v>0</v>
      </c>
      <c r="AR14" s="19">
        <v>6.2968529881949897E-3</v>
      </c>
      <c r="AS14" s="19"/>
      <c r="AT14" s="19">
        <v>1.22266417723867E-2</v>
      </c>
      <c r="AU14" s="19">
        <v>1.8223209743568902E-2</v>
      </c>
      <c r="AV14" s="19">
        <v>0</v>
      </c>
      <c r="AW14" s="19"/>
      <c r="AX14" s="19">
        <v>9.2497265905496298E-3</v>
      </c>
      <c r="AY14" s="19">
        <v>3.2419677625605998E-2</v>
      </c>
      <c r="AZ14" s="19"/>
      <c r="BA14" s="19">
        <v>0</v>
      </c>
      <c r="BB14" s="19">
        <v>0</v>
      </c>
      <c r="BC14" s="19">
        <v>2.2051042578249899E-2</v>
      </c>
      <c r="BD14" s="19">
        <v>0</v>
      </c>
      <c r="BE14" s="19">
        <v>1.7019035128353299E-2</v>
      </c>
      <c r="BF14" s="19"/>
      <c r="BG14" s="19">
        <v>0</v>
      </c>
      <c r="BH14" s="19">
        <v>1.2498045246563E-2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H19"/>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488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363</v>
      </c>
      <c r="D7" s="10">
        <v>173</v>
      </c>
      <c r="E7" s="10">
        <v>187</v>
      </c>
      <c r="F7" s="10"/>
      <c r="G7" s="10">
        <v>48</v>
      </c>
      <c r="H7" s="10">
        <v>53</v>
      </c>
      <c r="I7" s="10">
        <v>62</v>
      </c>
      <c r="J7" s="10">
        <v>52</v>
      </c>
      <c r="K7" s="10">
        <v>64</v>
      </c>
      <c r="L7" s="10">
        <v>84</v>
      </c>
      <c r="M7" s="10"/>
      <c r="N7" s="10">
        <v>69</v>
      </c>
      <c r="O7" s="10">
        <v>70</v>
      </c>
      <c r="P7" s="10">
        <v>129</v>
      </c>
      <c r="Q7" s="10">
        <v>49</v>
      </c>
      <c r="R7" s="10">
        <v>36</v>
      </c>
      <c r="S7" s="10"/>
      <c r="T7" s="10">
        <v>73</v>
      </c>
      <c r="U7" s="10">
        <v>69</v>
      </c>
      <c r="V7" s="10">
        <v>152</v>
      </c>
      <c r="W7" s="10">
        <v>69</v>
      </c>
      <c r="X7" s="10"/>
      <c r="Y7" s="10">
        <v>115</v>
      </c>
      <c r="Z7" s="10">
        <v>158</v>
      </c>
      <c r="AA7" s="10">
        <v>15</v>
      </c>
      <c r="AB7" s="10">
        <v>35</v>
      </c>
      <c r="AC7" s="10">
        <v>3</v>
      </c>
      <c r="AD7" s="10">
        <v>37</v>
      </c>
      <c r="AE7" s="10"/>
      <c r="AF7" s="10">
        <v>203</v>
      </c>
      <c r="AG7" s="10">
        <v>158</v>
      </c>
      <c r="AH7" s="10"/>
      <c r="AI7" s="10">
        <v>21</v>
      </c>
      <c r="AJ7" s="10">
        <v>91</v>
      </c>
      <c r="AK7" s="10">
        <v>76</v>
      </c>
      <c r="AL7" s="10">
        <v>40</v>
      </c>
      <c r="AM7" s="10">
        <v>91</v>
      </c>
      <c r="AN7" s="10">
        <v>31</v>
      </c>
      <c r="AO7" s="10">
        <v>13</v>
      </c>
      <c r="AP7" s="10"/>
      <c r="AQ7" s="10">
        <v>178</v>
      </c>
      <c r="AR7" s="10">
        <v>120</v>
      </c>
      <c r="AS7" s="10"/>
      <c r="AT7" s="10">
        <v>83</v>
      </c>
      <c r="AU7" s="10">
        <v>147</v>
      </c>
      <c r="AV7" s="10">
        <v>112</v>
      </c>
      <c r="AW7" s="10"/>
      <c r="AX7" s="10">
        <v>98</v>
      </c>
      <c r="AY7" s="10">
        <v>265</v>
      </c>
      <c r="AZ7" s="10"/>
      <c r="BA7" s="10">
        <v>34</v>
      </c>
      <c r="BB7" s="10">
        <v>109</v>
      </c>
      <c r="BC7" s="10">
        <v>136</v>
      </c>
      <c r="BD7" s="10">
        <v>14</v>
      </c>
      <c r="BE7" s="10">
        <v>50</v>
      </c>
      <c r="BF7" s="10"/>
      <c r="BG7" s="10">
        <v>143</v>
      </c>
      <c r="BH7" s="10">
        <v>64</v>
      </c>
    </row>
    <row r="8" spans="2:60" ht="30" customHeight="1" x14ac:dyDescent="0.35">
      <c r="B8" s="11" t="s">
        <v>19</v>
      </c>
      <c r="C8" s="11">
        <v>359</v>
      </c>
      <c r="D8" s="11">
        <v>171</v>
      </c>
      <c r="E8" s="11">
        <v>185</v>
      </c>
      <c r="F8" s="11"/>
      <c r="G8" s="11">
        <v>46</v>
      </c>
      <c r="H8" s="11">
        <v>58</v>
      </c>
      <c r="I8" s="11">
        <v>63</v>
      </c>
      <c r="J8" s="11">
        <v>54</v>
      </c>
      <c r="K8" s="11">
        <v>61</v>
      </c>
      <c r="L8" s="11">
        <v>77</v>
      </c>
      <c r="M8" s="11"/>
      <c r="N8" s="11">
        <v>66</v>
      </c>
      <c r="O8" s="11">
        <v>67</v>
      </c>
      <c r="P8" s="11">
        <v>136</v>
      </c>
      <c r="Q8" s="11">
        <v>47</v>
      </c>
      <c r="R8" s="11">
        <v>33</v>
      </c>
      <c r="S8" s="11"/>
      <c r="T8" s="11">
        <v>67</v>
      </c>
      <c r="U8" s="11">
        <v>65</v>
      </c>
      <c r="V8" s="11">
        <v>150</v>
      </c>
      <c r="W8" s="11">
        <v>77</v>
      </c>
      <c r="X8" s="11"/>
      <c r="Y8" s="11">
        <v>116</v>
      </c>
      <c r="Z8" s="11">
        <v>158</v>
      </c>
      <c r="AA8" s="11">
        <v>15</v>
      </c>
      <c r="AB8" s="11">
        <v>33</v>
      </c>
      <c r="AC8" s="11">
        <v>3</v>
      </c>
      <c r="AD8" s="11">
        <v>34</v>
      </c>
      <c r="AE8" s="11"/>
      <c r="AF8" s="11">
        <v>198</v>
      </c>
      <c r="AG8" s="11">
        <v>160</v>
      </c>
      <c r="AH8" s="11"/>
      <c r="AI8" s="11">
        <v>20</v>
      </c>
      <c r="AJ8" s="11">
        <v>91</v>
      </c>
      <c r="AK8" s="11">
        <v>79</v>
      </c>
      <c r="AL8" s="11">
        <v>40</v>
      </c>
      <c r="AM8" s="11">
        <v>89</v>
      </c>
      <c r="AN8" s="11">
        <v>30</v>
      </c>
      <c r="AO8" s="11">
        <v>12</v>
      </c>
      <c r="AP8" s="11"/>
      <c r="AQ8" s="11">
        <v>168</v>
      </c>
      <c r="AR8" s="11">
        <v>127</v>
      </c>
      <c r="AS8" s="11"/>
      <c r="AT8" s="11">
        <v>79</v>
      </c>
      <c r="AU8" s="11">
        <v>144</v>
      </c>
      <c r="AV8" s="11">
        <v>116</v>
      </c>
      <c r="AW8" s="11"/>
      <c r="AX8" s="11">
        <v>89</v>
      </c>
      <c r="AY8" s="11">
        <v>270</v>
      </c>
      <c r="AZ8" s="11"/>
      <c r="BA8" s="11">
        <v>36</v>
      </c>
      <c r="BB8" s="11">
        <v>105</v>
      </c>
      <c r="BC8" s="11">
        <v>133</v>
      </c>
      <c r="BD8" s="11">
        <v>14</v>
      </c>
      <c r="BE8" s="11">
        <v>53</v>
      </c>
      <c r="BF8" s="11"/>
      <c r="BG8" s="11">
        <v>141</v>
      </c>
      <c r="BH8" s="11">
        <v>67</v>
      </c>
    </row>
    <row r="9" spans="2:60" ht="29" x14ac:dyDescent="0.35">
      <c r="B9" s="18" t="s">
        <v>348</v>
      </c>
      <c r="C9" s="17">
        <v>0.78881432837543297</v>
      </c>
      <c r="D9" s="17">
        <v>0.77514232221083701</v>
      </c>
      <c r="E9" s="17">
        <v>0.80234086034560903</v>
      </c>
      <c r="F9" s="17"/>
      <c r="G9" s="17">
        <v>0.77116940737160999</v>
      </c>
      <c r="H9" s="17">
        <v>0.61174074571450199</v>
      </c>
      <c r="I9" s="17">
        <v>0.68309048092709501</v>
      </c>
      <c r="J9" s="17">
        <v>0.73172776437202203</v>
      </c>
      <c r="K9" s="17">
        <v>0.95224692462925298</v>
      </c>
      <c r="L9" s="17">
        <v>0.93119910160058506</v>
      </c>
      <c r="M9" s="17"/>
      <c r="N9" s="17">
        <v>0.84276670485481697</v>
      </c>
      <c r="O9" s="17">
        <v>0.778233131567028</v>
      </c>
      <c r="P9" s="17">
        <v>0.76488091839495398</v>
      </c>
      <c r="Q9" s="17">
        <v>0.75199683798547301</v>
      </c>
      <c r="R9" s="17">
        <v>0.83233989334927505</v>
      </c>
      <c r="S9" s="17"/>
      <c r="T9" s="17">
        <v>0.78101591888086697</v>
      </c>
      <c r="U9" s="17">
        <v>0.81362478245445902</v>
      </c>
      <c r="V9" s="17">
        <v>0.81512394838623803</v>
      </c>
      <c r="W9" s="17">
        <v>0.72348149879025603</v>
      </c>
      <c r="X9" s="17"/>
      <c r="Y9" s="17">
        <v>0.72106621909734703</v>
      </c>
      <c r="Z9" s="17">
        <v>0.800284741735519</v>
      </c>
      <c r="AA9" s="17">
        <v>0.94704515884194496</v>
      </c>
      <c r="AB9" s="17">
        <v>0.90980533761720195</v>
      </c>
      <c r="AC9" s="17">
        <v>0.69994019806829599</v>
      </c>
      <c r="AD9" s="17">
        <v>0.78521184474180605</v>
      </c>
      <c r="AE9" s="17"/>
      <c r="AF9" s="17">
        <v>0.76372436260925702</v>
      </c>
      <c r="AG9" s="17">
        <v>0.82248542790726098</v>
      </c>
      <c r="AH9" s="17"/>
      <c r="AI9" s="17">
        <v>0.76155626305516899</v>
      </c>
      <c r="AJ9" s="17">
        <v>0.78936716070340396</v>
      </c>
      <c r="AK9" s="17">
        <v>0.769775390208571</v>
      </c>
      <c r="AL9" s="17">
        <v>0.84474847515842699</v>
      </c>
      <c r="AM9" s="17">
        <v>0.81460562058146802</v>
      </c>
      <c r="AN9" s="17">
        <v>0.66976112955075595</v>
      </c>
      <c r="AO9" s="17">
        <v>0.87521340664584302</v>
      </c>
      <c r="AP9" s="17"/>
      <c r="AQ9" s="17">
        <v>0.809929104168295</v>
      </c>
      <c r="AR9" s="17">
        <v>0.77598709322700099</v>
      </c>
      <c r="AS9" s="17"/>
      <c r="AT9" s="17">
        <v>0.77627600896909599</v>
      </c>
      <c r="AU9" s="17">
        <v>0.78390211036479895</v>
      </c>
      <c r="AV9" s="17">
        <v>0.78688214817376301</v>
      </c>
      <c r="AW9" s="17"/>
      <c r="AX9" s="17">
        <v>0.78122141957894198</v>
      </c>
      <c r="AY9" s="17">
        <v>0.79132494100026396</v>
      </c>
      <c r="AZ9" s="17"/>
      <c r="BA9" s="17">
        <v>0.68191768720950297</v>
      </c>
      <c r="BB9" s="17">
        <v>0.84352704789464605</v>
      </c>
      <c r="BC9" s="17">
        <v>0.79449958406899102</v>
      </c>
      <c r="BD9" s="17">
        <v>0.76228342527180804</v>
      </c>
      <c r="BE9" s="17">
        <v>0.80798129850636802</v>
      </c>
      <c r="BF9" s="17"/>
      <c r="BG9" s="17">
        <v>0.80206440887554498</v>
      </c>
      <c r="BH9" s="17">
        <v>0.79830578246294503</v>
      </c>
    </row>
    <row r="10" spans="2:60" ht="43.5" x14ac:dyDescent="0.35">
      <c r="B10" s="18" t="s">
        <v>349</v>
      </c>
      <c r="C10" s="17">
        <v>0.101146294059199</v>
      </c>
      <c r="D10" s="17">
        <v>9.6993699665055402E-2</v>
      </c>
      <c r="E10" s="17">
        <v>0.10673802357307099</v>
      </c>
      <c r="F10" s="17"/>
      <c r="G10" s="17">
        <v>9.1745660563326004E-2</v>
      </c>
      <c r="H10" s="17">
        <v>0.16304514862974101</v>
      </c>
      <c r="I10" s="17">
        <v>0.15901869417258899</v>
      </c>
      <c r="J10" s="17">
        <v>0.132041021035576</v>
      </c>
      <c r="K10" s="17">
        <v>3.2691967599239702E-2</v>
      </c>
      <c r="L10" s="17">
        <v>4.4887687139730098E-2</v>
      </c>
      <c r="M10" s="17"/>
      <c r="N10" s="17">
        <v>6.2850965465301695E-2</v>
      </c>
      <c r="O10" s="17">
        <v>0.109908697840414</v>
      </c>
      <c r="P10" s="17">
        <v>0.121962618284967</v>
      </c>
      <c r="Q10" s="17">
        <v>9.5629148118538301E-2</v>
      </c>
      <c r="R10" s="17">
        <v>9.5130128130673605E-2</v>
      </c>
      <c r="S10" s="17"/>
      <c r="T10" s="17">
        <v>0.11360260131818201</v>
      </c>
      <c r="U10" s="17">
        <v>8.7273854995322198E-2</v>
      </c>
      <c r="V10" s="17">
        <v>8.5367037726036404E-2</v>
      </c>
      <c r="W10" s="17">
        <v>0.132688035529997</v>
      </c>
      <c r="X10" s="17"/>
      <c r="Y10" s="17">
        <v>0.14072561857914301</v>
      </c>
      <c r="Z10" s="17">
        <v>8.0963556869089806E-2</v>
      </c>
      <c r="AA10" s="17">
        <v>5.2954841158055398E-2</v>
      </c>
      <c r="AB10" s="17">
        <v>2.7451542446202098E-2</v>
      </c>
      <c r="AC10" s="17">
        <v>0.30005980193170501</v>
      </c>
      <c r="AD10" s="17">
        <v>0.135950159618591</v>
      </c>
      <c r="AE10" s="17"/>
      <c r="AF10" s="17">
        <v>0.104023564962194</v>
      </c>
      <c r="AG10" s="17">
        <v>9.8749106413977994E-2</v>
      </c>
      <c r="AH10" s="17"/>
      <c r="AI10" s="17">
        <v>0</v>
      </c>
      <c r="AJ10" s="17">
        <v>0.110207251375603</v>
      </c>
      <c r="AK10" s="17">
        <v>0.129535616317563</v>
      </c>
      <c r="AL10" s="17">
        <v>7.9963388382682896E-2</v>
      </c>
      <c r="AM10" s="17">
        <v>9.8274002770197502E-2</v>
      </c>
      <c r="AN10" s="17">
        <v>0.14107238209424799</v>
      </c>
      <c r="AO10" s="17">
        <v>0</v>
      </c>
      <c r="AP10" s="17"/>
      <c r="AQ10" s="17">
        <v>9.0445617400279399E-2</v>
      </c>
      <c r="AR10" s="17">
        <v>0.120307525124537</v>
      </c>
      <c r="AS10" s="17"/>
      <c r="AT10" s="17">
        <v>0.15434734638755801</v>
      </c>
      <c r="AU10" s="17">
        <v>9.8517789959329305E-2</v>
      </c>
      <c r="AV10" s="17">
        <v>8.6355049798592001E-2</v>
      </c>
      <c r="AW10" s="17"/>
      <c r="AX10" s="17">
        <v>9.8260655254756593E-2</v>
      </c>
      <c r="AY10" s="17">
        <v>0.10210043711653299</v>
      </c>
      <c r="AZ10" s="17"/>
      <c r="BA10" s="17">
        <v>0.18068593997559601</v>
      </c>
      <c r="BB10" s="17">
        <v>8.5868564590957194E-2</v>
      </c>
      <c r="BC10" s="17">
        <v>0.11730740581217999</v>
      </c>
      <c r="BD10" s="17">
        <v>6.2860876486148506E-2</v>
      </c>
      <c r="BE10" s="17">
        <v>7.2215136543077305E-2</v>
      </c>
      <c r="BF10" s="17"/>
      <c r="BG10" s="17">
        <v>0.110194993404516</v>
      </c>
      <c r="BH10" s="17">
        <v>7.02345784372196E-2</v>
      </c>
    </row>
    <row r="11" spans="2:60" ht="29" x14ac:dyDescent="0.35">
      <c r="B11" s="18" t="s">
        <v>350</v>
      </c>
      <c r="C11" s="17">
        <v>5.4048569298102797E-2</v>
      </c>
      <c r="D11" s="17">
        <v>7.3734831011621205E-2</v>
      </c>
      <c r="E11" s="17">
        <v>3.6736754765734E-2</v>
      </c>
      <c r="F11" s="17"/>
      <c r="G11" s="17">
        <v>4.6987059065758299E-2</v>
      </c>
      <c r="H11" s="17">
        <v>7.0407826325180098E-2</v>
      </c>
      <c r="I11" s="17">
        <v>0.114592793684236</v>
      </c>
      <c r="J11" s="17">
        <v>9.2698749952568604E-2</v>
      </c>
      <c r="K11" s="17">
        <v>1.50611077715073E-2</v>
      </c>
      <c r="L11" s="17">
        <v>0</v>
      </c>
      <c r="M11" s="17"/>
      <c r="N11" s="17">
        <v>1.0792726190679501E-2</v>
      </c>
      <c r="O11" s="17">
        <v>2.3626634324321799E-2</v>
      </c>
      <c r="P11" s="17">
        <v>7.0336313214601903E-2</v>
      </c>
      <c r="Q11" s="17">
        <v>0.109111644233971</v>
      </c>
      <c r="R11" s="17">
        <v>7.2529978520050997E-2</v>
      </c>
      <c r="S11" s="17"/>
      <c r="T11" s="17">
        <v>8.2984690910191505E-2</v>
      </c>
      <c r="U11" s="17">
        <v>2.0737875075285499E-2</v>
      </c>
      <c r="V11" s="17">
        <v>3.5676061524695803E-2</v>
      </c>
      <c r="W11" s="17">
        <v>9.2544828357785797E-2</v>
      </c>
      <c r="X11" s="17"/>
      <c r="Y11" s="17">
        <v>8.8152528128375401E-2</v>
      </c>
      <c r="Z11" s="17">
        <v>4.67980631856795E-2</v>
      </c>
      <c r="AA11" s="17">
        <v>0</v>
      </c>
      <c r="AB11" s="17">
        <v>2.6943662132448299E-2</v>
      </c>
      <c r="AC11" s="17">
        <v>0</v>
      </c>
      <c r="AD11" s="17">
        <v>2.6920303122529E-2</v>
      </c>
      <c r="AE11" s="17"/>
      <c r="AF11" s="17">
        <v>8.6105222609328097E-2</v>
      </c>
      <c r="AG11" s="17">
        <v>1.5014393852797099E-2</v>
      </c>
      <c r="AH11" s="17"/>
      <c r="AI11" s="17">
        <v>2.9864485919082501E-2</v>
      </c>
      <c r="AJ11" s="17">
        <v>5.1885448189764698E-2</v>
      </c>
      <c r="AK11" s="17">
        <v>3.2684647910057103E-2</v>
      </c>
      <c r="AL11" s="17">
        <v>4.4327883682093602E-2</v>
      </c>
      <c r="AM11" s="17">
        <v>4.17146930406938E-2</v>
      </c>
      <c r="AN11" s="17">
        <v>0.155100803297678</v>
      </c>
      <c r="AO11" s="17">
        <v>0.124786593354157</v>
      </c>
      <c r="AP11" s="17"/>
      <c r="AQ11" s="17">
        <v>5.8450530531007502E-2</v>
      </c>
      <c r="AR11" s="17">
        <v>5.8727286522714799E-2</v>
      </c>
      <c r="AS11" s="17"/>
      <c r="AT11" s="17">
        <v>4.4871231780974401E-2</v>
      </c>
      <c r="AU11" s="17">
        <v>4.5346699869941103E-2</v>
      </c>
      <c r="AV11" s="17">
        <v>8.0655300962185705E-2</v>
      </c>
      <c r="AW11" s="17"/>
      <c r="AX11" s="17">
        <v>6.3841792252442298E-2</v>
      </c>
      <c r="AY11" s="17">
        <v>5.0810417774628802E-2</v>
      </c>
      <c r="AZ11" s="17"/>
      <c r="BA11" s="17">
        <v>0.101388783096465</v>
      </c>
      <c r="BB11" s="17">
        <v>2.4484757170522502E-2</v>
      </c>
      <c r="BC11" s="17">
        <v>5.6275590739102599E-2</v>
      </c>
      <c r="BD11" s="17">
        <v>0.174855698242043</v>
      </c>
      <c r="BE11" s="17">
        <v>6.1941031481913301E-2</v>
      </c>
      <c r="BF11" s="17"/>
      <c r="BG11" s="17">
        <v>4.4215321369060499E-2</v>
      </c>
      <c r="BH11" s="17">
        <v>8.5848219988646002E-2</v>
      </c>
    </row>
    <row r="12" spans="2:60" ht="29" x14ac:dyDescent="0.35">
      <c r="B12" s="18" t="s">
        <v>351</v>
      </c>
      <c r="C12" s="17">
        <v>9.0491532261880309E-3</v>
      </c>
      <c r="D12" s="17">
        <v>5.4597497410166698E-3</v>
      </c>
      <c r="E12" s="17">
        <v>1.25314720963699E-2</v>
      </c>
      <c r="F12" s="17"/>
      <c r="G12" s="17">
        <v>0</v>
      </c>
      <c r="H12" s="17">
        <v>3.9764724295681002E-2</v>
      </c>
      <c r="I12" s="17">
        <v>0</v>
      </c>
      <c r="J12" s="17">
        <v>0</v>
      </c>
      <c r="K12" s="17">
        <v>0</v>
      </c>
      <c r="L12" s="17">
        <v>1.2142524083889101E-2</v>
      </c>
      <c r="M12" s="17"/>
      <c r="N12" s="17">
        <v>0</v>
      </c>
      <c r="O12" s="17">
        <v>1.3914505352804901E-2</v>
      </c>
      <c r="P12" s="17">
        <v>1.7074985059624501E-2</v>
      </c>
      <c r="Q12" s="17">
        <v>0</v>
      </c>
      <c r="R12" s="17">
        <v>0</v>
      </c>
      <c r="S12" s="17"/>
      <c r="T12" s="17">
        <v>0</v>
      </c>
      <c r="U12" s="17">
        <v>1.4482341411638301E-2</v>
      </c>
      <c r="V12" s="17">
        <v>1.5403265288075001E-2</v>
      </c>
      <c r="W12" s="17">
        <v>0</v>
      </c>
      <c r="X12" s="17"/>
      <c r="Y12" s="17">
        <v>1.9977966782923701E-2</v>
      </c>
      <c r="Z12" s="17">
        <v>5.9236213287886504E-3</v>
      </c>
      <c r="AA12" s="17">
        <v>0</v>
      </c>
      <c r="AB12" s="17">
        <v>0</v>
      </c>
      <c r="AC12" s="17">
        <v>0</v>
      </c>
      <c r="AD12" s="17">
        <v>0</v>
      </c>
      <c r="AE12" s="17"/>
      <c r="AF12" s="17">
        <v>9.8702845879808793E-3</v>
      </c>
      <c r="AG12" s="17">
        <v>8.1373540514863996E-3</v>
      </c>
      <c r="AH12" s="17"/>
      <c r="AI12" s="17">
        <v>0</v>
      </c>
      <c r="AJ12" s="17">
        <v>1.02872018418706E-2</v>
      </c>
      <c r="AK12" s="17">
        <v>1.6572649802309301E-2</v>
      </c>
      <c r="AL12" s="17">
        <v>0</v>
      </c>
      <c r="AM12" s="17">
        <v>0</v>
      </c>
      <c r="AN12" s="17">
        <v>3.4065685057317899E-2</v>
      </c>
      <c r="AO12" s="17">
        <v>0</v>
      </c>
      <c r="AP12" s="17"/>
      <c r="AQ12" s="17">
        <v>5.5696335168985501E-3</v>
      </c>
      <c r="AR12" s="17">
        <v>1.8286502778711401E-2</v>
      </c>
      <c r="AS12" s="17"/>
      <c r="AT12" s="17">
        <v>0</v>
      </c>
      <c r="AU12" s="17">
        <v>6.5074107976990803E-3</v>
      </c>
      <c r="AV12" s="17">
        <v>1.99367252720597E-2</v>
      </c>
      <c r="AW12" s="17"/>
      <c r="AX12" s="17">
        <v>1.0474305485861E-2</v>
      </c>
      <c r="AY12" s="17">
        <v>8.5779233785312197E-3</v>
      </c>
      <c r="AZ12" s="17"/>
      <c r="BA12" s="17">
        <v>3.6007589718435998E-2</v>
      </c>
      <c r="BB12" s="17">
        <v>8.9368671023768009E-3</v>
      </c>
      <c r="BC12" s="17">
        <v>0</v>
      </c>
      <c r="BD12" s="17">
        <v>0</v>
      </c>
      <c r="BE12" s="17">
        <v>1.93433905141304E-2</v>
      </c>
      <c r="BF12" s="17"/>
      <c r="BG12" s="17">
        <v>1.5882155389251699E-2</v>
      </c>
      <c r="BH12" s="17">
        <v>1.52478545076074E-2</v>
      </c>
    </row>
    <row r="13" spans="2:60" ht="29" x14ac:dyDescent="0.35">
      <c r="B13" s="18" t="s">
        <v>352</v>
      </c>
      <c r="C13" s="17">
        <v>1.9184786188418498E-2</v>
      </c>
      <c r="D13" s="17">
        <v>1.7932924205692299E-2</v>
      </c>
      <c r="E13" s="17">
        <v>2.06755912800239E-2</v>
      </c>
      <c r="F13" s="17"/>
      <c r="G13" s="17">
        <v>2.5416353451739801E-2</v>
      </c>
      <c r="H13" s="17">
        <v>8.60904102901517E-2</v>
      </c>
      <c r="I13" s="17">
        <v>1.1083475358155299E-2</v>
      </c>
      <c r="J13" s="17">
        <v>0</v>
      </c>
      <c r="K13" s="17">
        <v>0</v>
      </c>
      <c r="L13" s="17">
        <v>0</v>
      </c>
      <c r="M13" s="17"/>
      <c r="N13" s="17">
        <v>4.2917182069166102E-2</v>
      </c>
      <c r="O13" s="17">
        <v>1.25951595947089E-2</v>
      </c>
      <c r="P13" s="17">
        <v>8.5756488506660202E-3</v>
      </c>
      <c r="Q13" s="17">
        <v>4.3262369662017602E-2</v>
      </c>
      <c r="R13" s="17">
        <v>0</v>
      </c>
      <c r="S13" s="17"/>
      <c r="T13" s="17">
        <v>1.0384578134005E-2</v>
      </c>
      <c r="U13" s="17">
        <v>3.1585531004981203E-2</v>
      </c>
      <c r="V13" s="17">
        <v>1.6705661011160101E-2</v>
      </c>
      <c r="W13" s="17">
        <v>2.13190481161083E-2</v>
      </c>
      <c r="X13" s="17"/>
      <c r="Y13" s="17">
        <v>7.3013268070310404E-3</v>
      </c>
      <c r="Z13" s="17">
        <v>3.0743617614860299E-2</v>
      </c>
      <c r="AA13" s="17">
        <v>0</v>
      </c>
      <c r="AB13" s="17">
        <v>3.57994578041472E-2</v>
      </c>
      <c r="AC13" s="17">
        <v>0</v>
      </c>
      <c r="AD13" s="17">
        <v>0</v>
      </c>
      <c r="AE13" s="17"/>
      <c r="AF13" s="17">
        <v>1.9332555180858701E-2</v>
      </c>
      <c r="AG13" s="17">
        <v>1.9222409350907101E-2</v>
      </c>
      <c r="AH13" s="17"/>
      <c r="AI13" s="17">
        <v>0</v>
      </c>
      <c r="AJ13" s="17">
        <v>1.8230957388140501E-2</v>
      </c>
      <c r="AK13" s="17">
        <v>4.0838566979490301E-2</v>
      </c>
      <c r="AL13" s="17">
        <v>0</v>
      </c>
      <c r="AM13" s="17">
        <v>2.2750949451668102E-2</v>
      </c>
      <c r="AN13" s="17">
        <v>0</v>
      </c>
      <c r="AO13" s="17">
        <v>0</v>
      </c>
      <c r="AP13" s="17"/>
      <c r="AQ13" s="17">
        <v>1.62297134191608E-2</v>
      </c>
      <c r="AR13" s="17">
        <v>1.9939828820681502E-2</v>
      </c>
      <c r="AS13" s="17"/>
      <c r="AT13" s="17">
        <v>8.8791557444455205E-3</v>
      </c>
      <c r="AU13" s="17">
        <v>1.7480123406078001E-2</v>
      </c>
      <c r="AV13" s="17">
        <v>1.7555686784026098E-2</v>
      </c>
      <c r="AW13" s="17"/>
      <c r="AX13" s="17">
        <v>2.2844130743488799E-2</v>
      </c>
      <c r="AY13" s="17">
        <v>1.797481555861E-2</v>
      </c>
      <c r="AZ13" s="17"/>
      <c r="BA13" s="17">
        <v>0</v>
      </c>
      <c r="BB13" s="17">
        <v>2.93537557553737E-2</v>
      </c>
      <c r="BC13" s="17">
        <v>1.64014856212404E-2</v>
      </c>
      <c r="BD13" s="17">
        <v>0</v>
      </c>
      <c r="BE13" s="17">
        <v>0</v>
      </c>
      <c r="BF13" s="17"/>
      <c r="BG13" s="17">
        <v>2.18227304881486E-2</v>
      </c>
      <c r="BH13" s="17">
        <v>0</v>
      </c>
    </row>
    <row r="14" spans="2:60" x14ac:dyDescent="0.35">
      <c r="B14" s="32" t="s">
        <v>280</v>
      </c>
      <c r="C14" s="19">
        <v>2.7756868852658899E-2</v>
      </c>
      <c r="D14" s="19">
        <v>3.0736473165777298E-2</v>
      </c>
      <c r="E14" s="19">
        <v>2.09772979391925E-2</v>
      </c>
      <c r="F14" s="19"/>
      <c r="G14" s="19">
        <v>6.4681519547565902E-2</v>
      </c>
      <c r="H14" s="19">
        <v>2.8951144744744899E-2</v>
      </c>
      <c r="I14" s="19">
        <v>3.2214555857925299E-2</v>
      </c>
      <c r="J14" s="19">
        <v>4.3532464639833297E-2</v>
      </c>
      <c r="K14" s="19">
        <v>0</v>
      </c>
      <c r="L14" s="19">
        <v>1.1770687175795399E-2</v>
      </c>
      <c r="M14" s="19"/>
      <c r="N14" s="19">
        <v>4.0672421420036103E-2</v>
      </c>
      <c r="O14" s="19">
        <v>6.1721871320722002E-2</v>
      </c>
      <c r="P14" s="19">
        <v>1.7169516195187001E-2</v>
      </c>
      <c r="Q14" s="19">
        <v>0</v>
      </c>
      <c r="R14" s="19">
        <v>0</v>
      </c>
      <c r="S14" s="19"/>
      <c r="T14" s="19">
        <v>1.2012210756754901E-2</v>
      </c>
      <c r="U14" s="19">
        <v>3.2295615058313597E-2</v>
      </c>
      <c r="V14" s="19">
        <v>3.1724026063795201E-2</v>
      </c>
      <c r="W14" s="19">
        <v>2.9966589205853201E-2</v>
      </c>
      <c r="X14" s="19"/>
      <c r="Y14" s="19">
        <v>2.27763406051801E-2</v>
      </c>
      <c r="Z14" s="19">
        <v>3.5286399266062897E-2</v>
      </c>
      <c r="AA14" s="19">
        <v>0</v>
      </c>
      <c r="AB14" s="19">
        <v>0</v>
      </c>
      <c r="AC14" s="19">
        <v>0</v>
      </c>
      <c r="AD14" s="19">
        <v>5.1917692517073503E-2</v>
      </c>
      <c r="AE14" s="19"/>
      <c r="AF14" s="19">
        <v>1.6944010050381399E-2</v>
      </c>
      <c r="AG14" s="19">
        <v>3.6391308423570003E-2</v>
      </c>
      <c r="AH14" s="19"/>
      <c r="AI14" s="19">
        <v>0.20857925102574901</v>
      </c>
      <c r="AJ14" s="19">
        <v>2.0021980501216501E-2</v>
      </c>
      <c r="AK14" s="19">
        <v>1.0593128782008999E-2</v>
      </c>
      <c r="AL14" s="19">
        <v>3.0960252776796902E-2</v>
      </c>
      <c r="AM14" s="19">
        <v>2.2654734155972599E-2</v>
      </c>
      <c r="AN14" s="19">
        <v>0</v>
      </c>
      <c r="AO14" s="19">
        <v>0</v>
      </c>
      <c r="AP14" s="19"/>
      <c r="AQ14" s="19">
        <v>1.9375400964358799E-2</v>
      </c>
      <c r="AR14" s="19">
        <v>6.7517635263543898E-3</v>
      </c>
      <c r="AS14" s="19"/>
      <c r="AT14" s="19">
        <v>1.5626257117925299E-2</v>
      </c>
      <c r="AU14" s="19">
        <v>4.8245865602153201E-2</v>
      </c>
      <c r="AV14" s="19">
        <v>8.6150890093734892E-3</v>
      </c>
      <c r="AW14" s="19"/>
      <c r="AX14" s="19">
        <v>2.3357696684508902E-2</v>
      </c>
      <c r="AY14" s="19">
        <v>2.9211465171433301E-2</v>
      </c>
      <c r="AZ14" s="19"/>
      <c r="BA14" s="19">
        <v>0</v>
      </c>
      <c r="BB14" s="19">
        <v>7.8290074861239005E-3</v>
      </c>
      <c r="BC14" s="19">
        <v>1.5515933758486001E-2</v>
      </c>
      <c r="BD14" s="19">
        <v>0</v>
      </c>
      <c r="BE14" s="19">
        <v>3.8519142954510498E-2</v>
      </c>
      <c r="BF14" s="19"/>
      <c r="BG14" s="19">
        <v>5.82039047347809E-3</v>
      </c>
      <c r="BH14" s="19">
        <v>3.0363564603581601E-2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H19"/>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489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383</v>
      </c>
      <c r="D7" s="10">
        <v>178</v>
      </c>
      <c r="E7" s="10">
        <v>205</v>
      </c>
      <c r="F7" s="10"/>
      <c r="G7" s="10">
        <v>40</v>
      </c>
      <c r="H7" s="10">
        <v>66</v>
      </c>
      <c r="I7" s="10">
        <v>62</v>
      </c>
      <c r="J7" s="10">
        <v>51</v>
      </c>
      <c r="K7" s="10">
        <v>76</v>
      </c>
      <c r="L7" s="10">
        <v>88</v>
      </c>
      <c r="M7" s="10"/>
      <c r="N7" s="10">
        <v>70</v>
      </c>
      <c r="O7" s="10">
        <v>100</v>
      </c>
      <c r="P7" s="10">
        <v>124</v>
      </c>
      <c r="Q7" s="10">
        <v>38</v>
      </c>
      <c r="R7" s="10">
        <v>36</v>
      </c>
      <c r="S7" s="10"/>
      <c r="T7" s="10">
        <v>65</v>
      </c>
      <c r="U7" s="10">
        <v>91</v>
      </c>
      <c r="V7" s="10">
        <v>154</v>
      </c>
      <c r="W7" s="10">
        <v>73</v>
      </c>
      <c r="X7" s="10"/>
      <c r="Y7" s="10">
        <v>120</v>
      </c>
      <c r="Z7" s="10">
        <v>163</v>
      </c>
      <c r="AA7" s="10">
        <v>10</v>
      </c>
      <c r="AB7" s="10">
        <v>47</v>
      </c>
      <c r="AC7" s="10">
        <v>3</v>
      </c>
      <c r="AD7" s="10">
        <v>40</v>
      </c>
      <c r="AE7" s="10"/>
      <c r="AF7" s="10">
        <v>233</v>
      </c>
      <c r="AG7" s="10">
        <v>148</v>
      </c>
      <c r="AH7" s="10"/>
      <c r="AI7" s="10">
        <v>27</v>
      </c>
      <c r="AJ7" s="10">
        <v>93</v>
      </c>
      <c r="AK7" s="10">
        <v>84</v>
      </c>
      <c r="AL7" s="10">
        <v>41</v>
      </c>
      <c r="AM7" s="10">
        <v>89</v>
      </c>
      <c r="AN7" s="10">
        <v>34</v>
      </c>
      <c r="AO7" s="10">
        <v>15</v>
      </c>
      <c r="AP7" s="10"/>
      <c r="AQ7" s="10">
        <v>180</v>
      </c>
      <c r="AR7" s="10">
        <v>145</v>
      </c>
      <c r="AS7" s="10"/>
      <c r="AT7" s="10">
        <v>80</v>
      </c>
      <c r="AU7" s="10">
        <v>161</v>
      </c>
      <c r="AV7" s="10">
        <v>119</v>
      </c>
      <c r="AW7" s="10"/>
      <c r="AX7" s="10">
        <v>119</v>
      </c>
      <c r="AY7" s="10">
        <v>264</v>
      </c>
      <c r="AZ7" s="10"/>
      <c r="BA7" s="10">
        <v>33</v>
      </c>
      <c r="BB7" s="10">
        <v>114</v>
      </c>
      <c r="BC7" s="10">
        <v>138</v>
      </c>
      <c r="BD7" s="10">
        <v>14</v>
      </c>
      <c r="BE7" s="10">
        <v>60</v>
      </c>
      <c r="BF7" s="10"/>
      <c r="BG7" s="10">
        <v>147</v>
      </c>
      <c r="BH7" s="10">
        <v>74</v>
      </c>
    </row>
    <row r="8" spans="2:60" ht="30" customHeight="1" x14ac:dyDescent="0.35">
      <c r="B8" s="11" t="s">
        <v>19</v>
      </c>
      <c r="C8" s="11">
        <v>380</v>
      </c>
      <c r="D8" s="11">
        <v>181</v>
      </c>
      <c r="E8" s="11">
        <v>199</v>
      </c>
      <c r="F8" s="11"/>
      <c r="G8" s="11">
        <v>44</v>
      </c>
      <c r="H8" s="11">
        <v>72</v>
      </c>
      <c r="I8" s="11">
        <v>62</v>
      </c>
      <c r="J8" s="11">
        <v>49</v>
      </c>
      <c r="K8" s="11">
        <v>73</v>
      </c>
      <c r="L8" s="11">
        <v>79</v>
      </c>
      <c r="M8" s="11"/>
      <c r="N8" s="11">
        <v>66</v>
      </c>
      <c r="O8" s="11">
        <v>99</v>
      </c>
      <c r="P8" s="11">
        <v>128</v>
      </c>
      <c r="Q8" s="11">
        <v>38</v>
      </c>
      <c r="R8" s="11">
        <v>34</v>
      </c>
      <c r="S8" s="11"/>
      <c r="T8" s="11">
        <v>61</v>
      </c>
      <c r="U8" s="11">
        <v>87</v>
      </c>
      <c r="V8" s="11">
        <v>149</v>
      </c>
      <c r="W8" s="11">
        <v>84</v>
      </c>
      <c r="X8" s="11"/>
      <c r="Y8" s="11">
        <v>119</v>
      </c>
      <c r="Z8" s="11">
        <v>163</v>
      </c>
      <c r="AA8" s="11">
        <v>11</v>
      </c>
      <c r="AB8" s="11">
        <v>44</v>
      </c>
      <c r="AC8" s="11">
        <v>2</v>
      </c>
      <c r="AD8" s="11">
        <v>41</v>
      </c>
      <c r="AE8" s="11"/>
      <c r="AF8" s="11">
        <v>227</v>
      </c>
      <c r="AG8" s="11">
        <v>152</v>
      </c>
      <c r="AH8" s="11"/>
      <c r="AI8" s="11">
        <v>27</v>
      </c>
      <c r="AJ8" s="11">
        <v>90</v>
      </c>
      <c r="AK8" s="11">
        <v>85</v>
      </c>
      <c r="AL8" s="11">
        <v>40</v>
      </c>
      <c r="AM8" s="11">
        <v>90</v>
      </c>
      <c r="AN8" s="11">
        <v>34</v>
      </c>
      <c r="AO8" s="11">
        <v>14</v>
      </c>
      <c r="AP8" s="11"/>
      <c r="AQ8" s="11">
        <v>169</v>
      </c>
      <c r="AR8" s="11">
        <v>154</v>
      </c>
      <c r="AS8" s="11"/>
      <c r="AT8" s="11">
        <v>72</v>
      </c>
      <c r="AU8" s="11">
        <v>157</v>
      </c>
      <c r="AV8" s="11">
        <v>128</v>
      </c>
      <c r="AW8" s="11"/>
      <c r="AX8" s="11">
        <v>111</v>
      </c>
      <c r="AY8" s="11">
        <v>268</v>
      </c>
      <c r="AZ8" s="11"/>
      <c r="BA8" s="11">
        <v>32</v>
      </c>
      <c r="BB8" s="11">
        <v>116</v>
      </c>
      <c r="BC8" s="11">
        <v>133</v>
      </c>
      <c r="BD8" s="11">
        <v>14</v>
      </c>
      <c r="BE8" s="11">
        <v>64</v>
      </c>
      <c r="BF8" s="11"/>
      <c r="BG8" s="11">
        <v>148</v>
      </c>
      <c r="BH8" s="11">
        <v>78</v>
      </c>
    </row>
    <row r="9" spans="2:60" ht="29" x14ac:dyDescent="0.35">
      <c r="B9" s="18" t="s">
        <v>348</v>
      </c>
      <c r="C9" s="17">
        <v>2.3585464816944401E-2</v>
      </c>
      <c r="D9" s="17">
        <v>2.62217370050199E-2</v>
      </c>
      <c r="E9" s="17">
        <v>2.11809268871311E-2</v>
      </c>
      <c r="F9" s="17"/>
      <c r="G9" s="17">
        <v>3.7866574001963901E-2</v>
      </c>
      <c r="H9" s="17">
        <v>2.5382905721069701E-2</v>
      </c>
      <c r="I9" s="17">
        <v>4.5928090333023398E-2</v>
      </c>
      <c r="J9" s="17">
        <v>0</v>
      </c>
      <c r="K9" s="17">
        <v>1.03260840842906E-2</v>
      </c>
      <c r="L9" s="17">
        <v>2.3243431719470999E-2</v>
      </c>
      <c r="M9" s="17"/>
      <c r="N9" s="17">
        <v>2.63384667471247E-2</v>
      </c>
      <c r="O9" s="17">
        <v>4.08319818676465E-2</v>
      </c>
      <c r="P9" s="17">
        <v>6.0185398853380596E-3</v>
      </c>
      <c r="Q9" s="17">
        <v>0</v>
      </c>
      <c r="R9" s="17">
        <v>5.2921809460020799E-2</v>
      </c>
      <c r="S9" s="17"/>
      <c r="T9" s="17">
        <v>5.8411302770785802E-2</v>
      </c>
      <c r="U9" s="17">
        <v>2.2632768483917001E-2</v>
      </c>
      <c r="V9" s="17">
        <v>9.5277295195325996E-3</v>
      </c>
      <c r="W9" s="17">
        <v>2.4313867847012099E-2</v>
      </c>
      <c r="X9" s="17"/>
      <c r="Y9" s="17">
        <v>3.8440841334639E-2</v>
      </c>
      <c r="Z9" s="17">
        <v>2.1829811162395699E-2</v>
      </c>
      <c r="AA9" s="17">
        <v>0</v>
      </c>
      <c r="AB9" s="17">
        <v>1.8745182995956101E-2</v>
      </c>
      <c r="AC9" s="17">
        <v>0</v>
      </c>
      <c r="AD9" s="17">
        <v>0</v>
      </c>
      <c r="AE9" s="17"/>
      <c r="AF9" s="17">
        <v>2.04527228464947E-2</v>
      </c>
      <c r="AG9" s="17">
        <v>2.8523854028397098E-2</v>
      </c>
      <c r="AH9" s="17"/>
      <c r="AI9" s="17">
        <v>0.100673574666927</v>
      </c>
      <c r="AJ9" s="17">
        <v>2.9329200624875498E-2</v>
      </c>
      <c r="AK9" s="17">
        <v>2.1356400007101799E-2</v>
      </c>
      <c r="AL9" s="17">
        <v>0</v>
      </c>
      <c r="AM9" s="17">
        <v>2.03388996640784E-2</v>
      </c>
      <c r="AN9" s="17">
        <v>0</v>
      </c>
      <c r="AO9" s="17">
        <v>0</v>
      </c>
      <c r="AP9" s="17"/>
      <c r="AQ9" s="17">
        <v>3.4021220932204901E-2</v>
      </c>
      <c r="AR9" s="17">
        <v>1.2146410325309699E-2</v>
      </c>
      <c r="AS9" s="17"/>
      <c r="AT9" s="17">
        <v>1.0618902838925399E-2</v>
      </c>
      <c r="AU9" s="17">
        <v>1.6861418865906901E-2</v>
      </c>
      <c r="AV9" s="17">
        <v>2.90059894783792E-2</v>
      </c>
      <c r="AW9" s="17"/>
      <c r="AX9" s="17">
        <v>4.9457211830992998E-2</v>
      </c>
      <c r="AY9" s="17">
        <v>1.28422011373284E-2</v>
      </c>
      <c r="AZ9" s="17"/>
      <c r="BA9" s="17">
        <v>7.7969105178500697E-2</v>
      </c>
      <c r="BB9" s="17">
        <v>3.2895527419543297E-2</v>
      </c>
      <c r="BC9" s="17">
        <v>1.36223290070489E-2</v>
      </c>
      <c r="BD9" s="17">
        <v>0</v>
      </c>
      <c r="BE9" s="17">
        <v>1.3047567539880201E-2</v>
      </c>
      <c r="BF9" s="17"/>
      <c r="BG9" s="17">
        <v>4.2675688922270603E-2</v>
      </c>
      <c r="BH9" s="17">
        <v>1.06926337199414E-2</v>
      </c>
    </row>
    <row r="10" spans="2:60" ht="43.5" x14ac:dyDescent="0.35">
      <c r="B10" s="18" t="s">
        <v>349</v>
      </c>
      <c r="C10" s="17">
        <v>3.9848260596143797E-2</v>
      </c>
      <c r="D10" s="17">
        <v>4.1736448677347E-2</v>
      </c>
      <c r="E10" s="17">
        <v>3.8126048496645498E-2</v>
      </c>
      <c r="F10" s="17"/>
      <c r="G10" s="17">
        <v>2.7077678100541201E-2</v>
      </c>
      <c r="H10" s="17">
        <v>8.44992727773341E-2</v>
      </c>
      <c r="I10" s="17">
        <v>1.2769927281186399E-2</v>
      </c>
      <c r="J10" s="17">
        <v>8.8697441390342704E-2</v>
      </c>
      <c r="K10" s="17">
        <v>2.51484108079758E-2</v>
      </c>
      <c r="L10" s="17">
        <v>1.11509896782055E-2</v>
      </c>
      <c r="M10" s="17"/>
      <c r="N10" s="17">
        <v>2.8021686896955798E-2</v>
      </c>
      <c r="O10" s="17">
        <v>3.6942577084154403E-2</v>
      </c>
      <c r="P10" s="17">
        <v>2.3549834507326301E-2</v>
      </c>
      <c r="Q10" s="17">
        <v>4.72217899506766E-2</v>
      </c>
      <c r="R10" s="17">
        <v>0.107311411231161</v>
      </c>
      <c r="S10" s="17"/>
      <c r="T10" s="17">
        <v>5.91444524653012E-2</v>
      </c>
      <c r="U10" s="17">
        <v>3.03061979130873E-2</v>
      </c>
      <c r="V10" s="17">
        <v>3.4233132428220597E-2</v>
      </c>
      <c r="W10" s="17">
        <v>4.57762874983507E-2</v>
      </c>
      <c r="X10" s="17"/>
      <c r="Y10" s="17">
        <v>4.5816259342266498E-2</v>
      </c>
      <c r="Z10" s="17">
        <v>5.3093572060448901E-2</v>
      </c>
      <c r="AA10" s="17">
        <v>0</v>
      </c>
      <c r="AB10" s="17">
        <v>2.31973916330885E-2</v>
      </c>
      <c r="AC10" s="17">
        <v>0</v>
      </c>
      <c r="AD10" s="17">
        <v>0</v>
      </c>
      <c r="AE10" s="17"/>
      <c r="AF10" s="17">
        <v>5.4043804246188598E-2</v>
      </c>
      <c r="AG10" s="17">
        <v>1.9037753028698302E-2</v>
      </c>
      <c r="AH10" s="17"/>
      <c r="AI10" s="17">
        <v>3.86105027646617E-2</v>
      </c>
      <c r="AJ10" s="17">
        <v>3.9136679403015198E-2</v>
      </c>
      <c r="AK10" s="17">
        <v>2.17591525535362E-2</v>
      </c>
      <c r="AL10" s="17">
        <v>3.1146765454708802E-2</v>
      </c>
      <c r="AM10" s="17">
        <v>3.05884371171849E-2</v>
      </c>
      <c r="AN10" s="17">
        <v>0.138787910001447</v>
      </c>
      <c r="AO10" s="17">
        <v>0</v>
      </c>
      <c r="AP10" s="17"/>
      <c r="AQ10" s="17">
        <v>5.4466870583916402E-2</v>
      </c>
      <c r="AR10" s="17">
        <v>1.9800030660857199E-2</v>
      </c>
      <c r="AS10" s="17"/>
      <c r="AT10" s="17">
        <v>3.2301656563580403E-2</v>
      </c>
      <c r="AU10" s="17">
        <v>2.6557547664735798E-2</v>
      </c>
      <c r="AV10" s="17">
        <v>6.7676492222821599E-2</v>
      </c>
      <c r="AW10" s="17"/>
      <c r="AX10" s="17">
        <v>4.0810027321951103E-2</v>
      </c>
      <c r="AY10" s="17">
        <v>3.9448886192551401E-2</v>
      </c>
      <c r="AZ10" s="17"/>
      <c r="BA10" s="17">
        <v>5.9360989460595398E-2</v>
      </c>
      <c r="BB10" s="17">
        <v>6.4823890615897606E-2</v>
      </c>
      <c r="BC10" s="17">
        <v>3.5227977936662297E-2</v>
      </c>
      <c r="BD10" s="17">
        <v>7.3313677895438495E-2</v>
      </c>
      <c r="BE10" s="17">
        <v>0</v>
      </c>
      <c r="BF10" s="17"/>
      <c r="BG10" s="17">
        <v>6.3638538615264098E-2</v>
      </c>
      <c r="BH10" s="17">
        <v>1.32322640992173E-2</v>
      </c>
    </row>
    <row r="11" spans="2:60" ht="29" x14ac:dyDescent="0.35">
      <c r="B11" s="18" t="s">
        <v>350</v>
      </c>
      <c r="C11" s="17">
        <v>0.18972012016425799</v>
      </c>
      <c r="D11" s="17">
        <v>0.17775952767420899</v>
      </c>
      <c r="E11" s="17">
        <v>0.20062934965712001</v>
      </c>
      <c r="F11" s="17"/>
      <c r="G11" s="17">
        <v>0.24367109252900501</v>
      </c>
      <c r="H11" s="17">
        <v>0.26755192036039499</v>
      </c>
      <c r="I11" s="17">
        <v>0.22116595997813099</v>
      </c>
      <c r="J11" s="17">
        <v>0.19114008734521901</v>
      </c>
      <c r="K11" s="17">
        <v>0.124549641872388</v>
      </c>
      <c r="L11" s="17">
        <v>0.123582797211095</v>
      </c>
      <c r="M11" s="17"/>
      <c r="N11" s="17">
        <v>0.296190108281494</v>
      </c>
      <c r="O11" s="17">
        <v>0.163075170508758</v>
      </c>
      <c r="P11" s="17">
        <v>0.218982567486081</v>
      </c>
      <c r="Q11" s="17">
        <v>0.16451739354081901</v>
      </c>
      <c r="R11" s="17">
        <v>0</v>
      </c>
      <c r="S11" s="17"/>
      <c r="T11" s="17">
        <v>0.14929635986967299</v>
      </c>
      <c r="U11" s="17">
        <v>0.14404488330457799</v>
      </c>
      <c r="V11" s="17">
        <v>0.22564339309217399</v>
      </c>
      <c r="W11" s="17">
        <v>0.20272582952130799</v>
      </c>
      <c r="X11" s="17"/>
      <c r="Y11" s="17">
        <v>0.20615360550867501</v>
      </c>
      <c r="Z11" s="17">
        <v>0.147852461721828</v>
      </c>
      <c r="AA11" s="17">
        <v>0.36283301134652202</v>
      </c>
      <c r="AB11" s="17">
        <v>0.25660758582052701</v>
      </c>
      <c r="AC11" s="17">
        <v>0</v>
      </c>
      <c r="AD11" s="17">
        <v>0.20239654764336501</v>
      </c>
      <c r="AE11" s="17"/>
      <c r="AF11" s="17">
        <v>0.16611900258401099</v>
      </c>
      <c r="AG11" s="17">
        <v>0.22705296332546401</v>
      </c>
      <c r="AH11" s="17"/>
      <c r="AI11" s="17">
        <v>0.30867379485979601</v>
      </c>
      <c r="AJ11" s="17">
        <v>0.23920652648228499</v>
      </c>
      <c r="AK11" s="17">
        <v>0.17865310487873901</v>
      </c>
      <c r="AL11" s="17">
        <v>0.12849640748070101</v>
      </c>
      <c r="AM11" s="17">
        <v>0.18064694310146101</v>
      </c>
      <c r="AN11" s="17">
        <v>0.168077980384613</v>
      </c>
      <c r="AO11" s="17">
        <v>0</v>
      </c>
      <c r="AP11" s="17"/>
      <c r="AQ11" s="17">
        <v>0.197462888315832</v>
      </c>
      <c r="AR11" s="17">
        <v>0.18645907935624301</v>
      </c>
      <c r="AS11" s="17"/>
      <c r="AT11" s="17">
        <v>0.117870595006169</v>
      </c>
      <c r="AU11" s="17">
        <v>0.24949028460660699</v>
      </c>
      <c r="AV11" s="17">
        <v>0.15124781186942901</v>
      </c>
      <c r="AW11" s="17"/>
      <c r="AX11" s="17">
        <v>0.146839929774085</v>
      </c>
      <c r="AY11" s="17">
        <v>0.20752615358533399</v>
      </c>
      <c r="AZ11" s="17"/>
      <c r="BA11" s="17">
        <v>0.27740604913109601</v>
      </c>
      <c r="BB11" s="17">
        <v>0.19754030121666499</v>
      </c>
      <c r="BC11" s="17">
        <v>0.23220404389863999</v>
      </c>
      <c r="BD11" s="17">
        <v>6.9958912632887393E-2</v>
      </c>
      <c r="BE11" s="17">
        <v>9.0398429068866706E-2</v>
      </c>
      <c r="BF11" s="17"/>
      <c r="BG11" s="17">
        <v>0.214869742365454</v>
      </c>
      <c r="BH11" s="17">
        <v>8.6709334655585293E-2</v>
      </c>
    </row>
    <row r="12" spans="2:60" ht="29" x14ac:dyDescent="0.35">
      <c r="B12" s="18" t="s">
        <v>351</v>
      </c>
      <c r="C12" s="17">
        <v>0.473299578620623</v>
      </c>
      <c r="D12" s="17">
        <v>0.47995096355928601</v>
      </c>
      <c r="E12" s="17">
        <v>0.46723286538700998</v>
      </c>
      <c r="F12" s="17"/>
      <c r="G12" s="17">
        <v>0.48171022799025698</v>
      </c>
      <c r="H12" s="17">
        <v>0.35367484432334501</v>
      </c>
      <c r="I12" s="17">
        <v>0.40480689035689399</v>
      </c>
      <c r="J12" s="17">
        <v>0.42121801112623602</v>
      </c>
      <c r="K12" s="17">
        <v>0.528358272497226</v>
      </c>
      <c r="L12" s="17">
        <v>0.611938958254302</v>
      </c>
      <c r="M12" s="17"/>
      <c r="N12" s="17">
        <v>0.42264190158696002</v>
      </c>
      <c r="O12" s="17">
        <v>0.48292807369464702</v>
      </c>
      <c r="P12" s="17">
        <v>0.455757569397998</v>
      </c>
      <c r="Q12" s="17">
        <v>0.57422791801829198</v>
      </c>
      <c r="R12" s="17">
        <v>0.56579481471928394</v>
      </c>
      <c r="S12" s="17"/>
      <c r="T12" s="17">
        <v>0.478260825887174</v>
      </c>
      <c r="U12" s="17">
        <v>0.60187266260528804</v>
      </c>
      <c r="V12" s="17">
        <v>0.384246026458332</v>
      </c>
      <c r="W12" s="17">
        <v>0.49423964553094002</v>
      </c>
      <c r="X12" s="17"/>
      <c r="Y12" s="17">
        <v>0.41165289439083902</v>
      </c>
      <c r="Z12" s="17">
        <v>0.46531493218283199</v>
      </c>
      <c r="AA12" s="17">
        <v>0.34232362263160698</v>
      </c>
      <c r="AB12" s="17">
        <v>0.53996855167260804</v>
      </c>
      <c r="AC12" s="17">
        <v>1</v>
      </c>
      <c r="AD12" s="17">
        <v>0.61773438247213996</v>
      </c>
      <c r="AE12" s="17"/>
      <c r="AF12" s="17">
        <v>0.49672746057431499</v>
      </c>
      <c r="AG12" s="17">
        <v>0.438322163014913</v>
      </c>
      <c r="AH12" s="17"/>
      <c r="AI12" s="17">
        <v>0.34265355984462698</v>
      </c>
      <c r="AJ12" s="17">
        <v>0.42508905389660601</v>
      </c>
      <c r="AK12" s="17">
        <v>0.50315751791398899</v>
      </c>
      <c r="AL12" s="17">
        <v>0.491465231832238</v>
      </c>
      <c r="AM12" s="17">
        <v>0.45210689472858001</v>
      </c>
      <c r="AN12" s="17">
        <v>0.49988419598501599</v>
      </c>
      <c r="AO12" s="17">
        <v>0.86886789041998802</v>
      </c>
      <c r="AP12" s="17"/>
      <c r="AQ12" s="17">
        <v>0.44617010502173399</v>
      </c>
      <c r="AR12" s="17">
        <v>0.522848869536789</v>
      </c>
      <c r="AS12" s="17"/>
      <c r="AT12" s="17">
        <v>0.60514796599848597</v>
      </c>
      <c r="AU12" s="17">
        <v>0.40342581494088697</v>
      </c>
      <c r="AV12" s="17">
        <v>0.51027556275756103</v>
      </c>
      <c r="AW12" s="17"/>
      <c r="AX12" s="17">
        <v>0.53558175420602705</v>
      </c>
      <c r="AY12" s="17">
        <v>0.44743685529966598</v>
      </c>
      <c r="AZ12" s="17"/>
      <c r="BA12" s="17">
        <v>0.45655179079046898</v>
      </c>
      <c r="BB12" s="17">
        <v>0.42393749959028398</v>
      </c>
      <c r="BC12" s="17">
        <v>0.49950789807164597</v>
      </c>
      <c r="BD12" s="17">
        <v>0.52477874527983104</v>
      </c>
      <c r="BE12" s="17">
        <v>0.60110907126706603</v>
      </c>
      <c r="BF12" s="17"/>
      <c r="BG12" s="17">
        <v>0.43101421839305099</v>
      </c>
      <c r="BH12" s="17">
        <v>0.58733233735824597</v>
      </c>
    </row>
    <row r="13" spans="2:60" ht="29" x14ac:dyDescent="0.35">
      <c r="B13" s="18" t="s">
        <v>352</v>
      </c>
      <c r="C13" s="17">
        <v>0.23663560223695601</v>
      </c>
      <c r="D13" s="17">
        <v>0.221311558467193</v>
      </c>
      <c r="E13" s="17">
        <v>0.25061262807259799</v>
      </c>
      <c r="F13" s="17"/>
      <c r="G13" s="17">
        <v>0.15435919161016001</v>
      </c>
      <c r="H13" s="17">
        <v>0.26004814081938299</v>
      </c>
      <c r="I13" s="17">
        <v>0.26166002836482799</v>
      </c>
      <c r="J13" s="17">
        <v>0.25982470144429098</v>
      </c>
      <c r="K13" s="17">
        <v>0.26296317605300601</v>
      </c>
      <c r="L13" s="17">
        <v>0.20335942973147</v>
      </c>
      <c r="M13" s="17"/>
      <c r="N13" s="17">
        <v>0.18843491432506099</v>
      </c>
      <c r="O13" s="17">
        <v>0.234555628952167</v>
      </c>
      <c r="P13" s="17">
        <v>0.26764214697270799</v>
      </c>
      <c r="Q13" s="17">
        <v>0.21403289849021201</v>
      </c>
      <c r="R13" s="17">
        <v>0.23512623062842999</v>
      </c>
      <c r="S13" s="17"/>
      <c r="T13" s="17">
        <v>0.221833515928894</v>
      </c>
      <c r="U13" s="17">
        <v>0.19002931110604801</v>
      </c>
      <c r="V13" s="17">
        <v>0.27203081079492603</v>
      </c>
      <c r="W13" s="17">
        <v>0.23294436960238901</v>
      </c>
      <c r="X13" s="17"/>
      <c r="Y13" s="17">
        <v>0.26464552053898999</v>
      </c>
      <c r="Z13" s="17">
        <v>0.26434712868400201</v>
      </c>
      <c r="AA13" s="17">
        <v>0.294843366021872</v>
      </c>
      <c r="AB13" s="17">
        <v>0.16148128787782101</v>
      </c>
      <c r="AC13" s="17">
        <v>0</v>
      </c>
      <c r="AD13" s="17">
        <v>0.123178345237707</v>
      </c>
      <c r="AE13" s="17"/>
      <c r="AF13" s="17">
        <v>0.23273087671758699</v>
      </c>
      <c r="AG13" s="17">
        <v>0.245004316130848</v>
      </c>
      <c r="AH13" s="17"/>
      <c r="AI13" s="17">
        <v>6.8284187088985496E-2</v>
      </c>
      <c r="AJ13" s="17">
        <v>0.241679130476399</v>
      </c>
      <c r="AK13" s="17">
        <v>0.24201041607916801</v>
      </c>
      <c r="AL13" s="17">
        <v>0.28609622717408001</v>
      </c>
      <c r="AM13" s="17">
        <v>0.31631882538869599</v>
      </c>
      <c r="AN13" s="17">
        <v>0.15513523111504801</v>
      </c>
      <c r="AO13" s="17">
        <v>3.56070782388236E-2</v>
      </c>
      <c r="AP13" s="17"/>
      <c r="AQ13" s="17">
        <v>0.22737737848599801</v>
      </c>
      <c r="AR13" s="17">
        <v>0.23851477789007999</v>
      </c>
      <c r="AS13" s="17"/>
      <c r="AT13" s="17">
        <v>0.188622623407386</v>
      </c>
      <c r="AU13" s="17">
        <v>0.263430409651423</v>
      </c>
      <c r="AV13" s="17">
        <v>0.220719862834343</v>
      </c>
      <c r="AW13" s="17"/>
      <c r="AX13" s="17">
        <v>0.21956734780571399</v>
      </c>
      <c r="AY13" s="17">
        <v>0.24372320856698301</v>
      </c>
      <c r="AZ13" s="17"/>
      <c r="BA13" s="17">
        <v>0.128712065439339</v>
      </c>
      <c r="BB13" s="17">
        <v>0.247469849556123</v>
      </c>
      <c r="BC13" s="17">
        <v>0.20789538630072599</v>
      </c>
      <c r="BD13" s="17">
        <v>0.33194866419184299</v>
      </c>
      <c r="BE13" s="17">
        <v>0.25307341463331401</v>
      </c>
      <c r="BF13" s="17"/>
      <c r="BG13" s="17">
        <v>0.22170153103968601</v>
      </c>
      <c r="BH13" s="17">
        <v>0.26730947757560197</v>
      </c>
    </row>
    <row r="14" spans="2:60" x14ac:dyDescent="0.35">
      <c r="B14" s="32" t="s">
        <v>280</v>
      </c>
      <c r="C14" s="19">
        <v>3.69109735650743E-2</v>
      </c>
      <c r="D14" s="19">
        <v>5.3019764616944798E-2</v>
      </c>
      <c r="E14" s="19">
        <v>2.2218181499496101E-2</v>
      </c>
      <c r="F14" s="19"/>
      <c r="G14" s="19">
        <v>5.5315235768073102E-2</v>
      </c>
      <c r="H14" s="19">
        <v>8.8429159984736092E-3</v>
      </c>
      <c r="I14" s="19">
        <v>5.3669103685936997E-2</v>
      </c>
      <c r="J14" s="19">
        <v>3.9119758693910801E-2</v>
      </c>
      <c r="K14" s="19">
        <v>4.8654414685113501E-2</v>
      </c>
      <c r="L14" s="19">
        <v>2.67243934054564E-2</v>
      </c>
      <c r="M14" s="19"/>
      <c r="N14" s="19">
        <v>3.8372922162404802E-2</v>
      </c>
      <c r="O14" s="19">
        <v>4.16665678926273E-2</v>
      </c>
      <c r="P14" s="19">
        <v>2.8049341750548799E-2</v>
      </c>
      <c r="Q14" s="19">
        <v>0</v>
      </c>
      <c r="R14" s="19">
        <v>3.8845733961104099E-2</v>
      </c>
      <c r="S14" s="19"/>
      <c r="T14" s="19">
        <v>3.3053543078172799E-2</v>
      </c>
      <c r="U14" s="19">
        <v>1.11141765870816E-2</v>
      </c>
      <c r="V14" s="19">
        <v>7.4318907706814499E-2</v>
      </c>
      <c r="W14" s="19">
        <v>0</v>
      </c>
      <c r="X14" s="19"/>
      <c r="Y14" s="19">
        <v>3.3290878884590598E-2</v>
      </c>
      <c r="Z14" s="19">
        <v>4.7562094188492998E-2</v>
      </c>
      <c r="AA14" s="19">
        <v>0</v>
      </c>
      <c r="AB14" s="19">
        <v>0</v>
      </c>
      <c r="AC14" s="19">
        <v>0</v>
      </c>
      <c r="AD14" s="19">
        <v>5.6690724646787198E-2</v>
      </c>
      <c r="AE14" s="19"/>
      <c r="AF14" s="19">
        <v>2.99261330314032E-2</v>
      </c>
      <c r="AG14" s="19">
        <v>4.2058950471680498E-2</v>
      </c>
      <c r="AH14" s="19"/>
      <c r="AI14" s="19">
        <v>0.14110438077500301</v>
      </c>
      <c r="AJ14" s="19">
        <v>2.5559409116818699E-2</v>
      </c>
      <c r="AK14" s="19">
        <v>3.3063408567466299E-2</v>
      </c>
      <c r="AL14" s="19">
        <v>6.2795368058272294E-2</v>
      </c>
      <c r="AM14" s="19">
        <v>0</v>
      </c>
      <c r="AN14" s="19">
        <v>3.8114682513875002E-2</v>
      </c>
      <c r="AO14" s="19">
        <v>9.5525031341187894E-2</v>
      </c>
      <c r="AP14" s="19"/>
      <c r="AQ14" s="19">
        <v>4.0501536660315203E-2</v>
      </c>
      <c r="AR14" s="19">
        <v>2.0230832230720301E-2</v>
      </c>
      <c r="AS14" s="19"/>
      <c r="AT14" s="19">
        <v>4.5438256185453003E-2</v>
      </c>
      <c r="AU14" s="19">
        <v>4.02345242704404E-2</v>
      </c>
      <c r="AV14" s="19">
        <v>2.1074280837466101E-2</v>
      </c>
      <c r="AW14" s="19"/>
      <c r="AX14" s="19">
        <v>7.7437290612301403E-3</v>
      </c>
      <c r="AY14" s="19">
        <v>4.9022695218137603E-2</v>
      </c>
      <c r="AZ14" s="19"/>
      <c r="BA14" s="19">
        <v>0</v>
      </c>
      <c r="BB14" s="19">
        <v>3.3332931601488203E-2</v>
      </c>
      <c r="BC14" s="19">
        <v>1.15423647852761E-2</v>
      </c>
      <c r="BD14" s="19">
        <v>0</v>
      </c>
      <c r="BE14" s="19">
        <v>4.2371517490872798E-2</v>
      </c>
      <c r="BF14" s="19"/>
      <c r="BG14" s="19">
        <v>2.6100280664274101E-2</v>
      </c>
      <c r="BH14" s="19">
        <v>3.4723952591407897E-2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BH19"/>
  <sheetViews>
    <sheetView showGridLines="0" topLeftCell="A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490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369</v>
      </c>
      <c r="D7" s="10">
        <v>178</v>
      </c>
      <c r="E7" s="10">
        <v>187</v>
      </c>
      <c r="F7" s="10"/>
      <c r="G7" s="10">
        <v>38</v>
      </c>
      <c r="H7" s="10">
        <v>54</v>
      </c>
      <c r="I7" s="10">
        <v>61</v>
      </c>
      <c r="J7" s="10">
        <v>64</v>
      </c>
      <c r="K7" s="10">
        <v>66</v>
      </c>
      <c r="L7" s="10">
        <v>86</v>
      </c>
      <c r="M7" s="10"/>
      <c r="N7" s="10">
        <v>78</v>
      </c>
      <c r="O7" s="10">
        <v>82</v>
      </c>
      <c r="P7" s="10">
        <v>138</v>
      </c>
      <c r="Q7" s="10">
        <v>38</v>
      </c>
      <c r="R7" s="10">
        <v>28</v>
      </c>
      <c r="S7" s="10"/>
      <c r="T7" s="10">
        <v>58</v>
      </c>
      <c r="U7" s="10">
        <v>83</v>
      </c>
      <c r="V7" s="10">
        <v>144</v>
      </c>
      <c r="W7" s="10">
        <v>84</v>
      </c>
      <c r="X7" s="10"/>
      <c r="Y7" s="10">
        <v>102</v>
      </c>
      <c r="Z7" s="10">
        <v>169</v>
      </c>
      <c r="AA7" s="10">
        <v>14</v>
      </c>
      <c r="AB7" s="10">
        <v>36</v>
      </c>
      <c r="AC7" s="10">
        <v>2</v>
      </c>
      <c r="AD7" s="10">
        <v>46</v>
      </c>
      <c r="AE7" s="10"/>
      <c r="AF7" s="10">
        <v>210</v>
      </c>
      <c r="AG7" s="10">
        <v>158</v>
      </c>
      <c r="AH7" s="10"/>
      <c r="AI7" s="10">
        <v>34</v>
      </c>
      <c r="AJ7" s="10">
        <v>86</v>
      </c>
      <c r="AK7" s="10">
        <v>82</v>
      </c>
      <c r="AL7" s="10">
        <v>41</v>
      </c>
      <c r="AM7" s="10">
        <v>79</v>
      </c>
      <c r="AN7" s="10">
        <v>40</v>
      </c>
      <c r="AO7" s="10">
        <v>7</v>
      </c>
      <c r="AP7" s="10"/>
      <c r="AQ7" s="10">
        <v>164</v>
      </c>
      <c r="AR7" s="10">
        <v>134</v>
      </c>
      <c r="AS7" s="10"/>
      <c r="AT7" s="10">
        <v>79</v>
      </c>
      <c r="AU7" s="10">
        <v>160</v>
      </c>
      <c r="AV7" s="10">
        <v>109</v>
      </c>
      <c r="AW7" s="10"/>
      <c r="AX7" s="10">
        <v>102</v>
      </c>
      <c r="AY7" s="10">
        <v>267</v>
      </c>
      <c r="AZ7" s="10"/>
      <c r="BA7" s="10">
        <v>27</v>
      </c>
      <c r="BB7" s="10">
        <v>109</v>
      </c>
      <c r="BC7" s="10">
        <v>126</v>
      </c>
      <c r="BD7" s="10">
        <v>16</v>
      </c>
      <c r="BE7" s="10">
        <v>59</v>
      </c>
      <c r="BF7" s="10"/>
      <c r="BG7" s="10">
        <v>136</v>
      </c>
      <c r="BH7" s="10">
        <v>75</v>
      </c>
    </row>
    <row r="8" spans="2:60" ht="30" customHeight="1" x14ac:dyDescent="0.35">
      <c r="B8" s="11" t="s">
        <v>19</v>
      </c>
      <c r="C8" s="11">
        <v>370</v>
      </c>
      <c r="D8" s="11">
        <v>183</v>
      </c>
      <c r="E8" s="11">
        <v>183</v>
      </c>
      <c r="F8" s="11"/>
      <c r="G8" s="11">
        <v>39</v>
      </c>
      <c r="H8" s="11">
        <v>62</v>
      </c>
      <c r="I8" s="11">
        <v>62</v>
      </c>
      <c r="J8" s="11">
        <v>63</v>
      </c>
      <c r="K8" s="11">
        <v>63</v>
      </c>
      <c r="L8" s="11">
        <v>82</v>
      </c>
      <c r="M8" s="11"/>
      <c r="N8" s="11">
        <v>77</v>
      </c>
      <c r="O8" s="11">
        <v>78</v>
      </c>
      <c r="P8" s="11">
        <v>142</v>
      </c>
      <c r="Q8" s="11">
        <v>41</v>
      </c>
      <c r="R8" s="11">
        <v>28</v>
      </c>
      <c r="S8" s="11"/>
      <c r="T8" s="11">
        <v>52</v>
      </c>
      <c r="U8" s="11">
        <v>79</v>
      </c>
      <c r="V8" s="11">
        <v>146</v>
      </c>
      <c r="W8" s="11">
        <v>93</v>
      </c>
      <c r="X8" s="11"/>
      <c r="Y8" s="11">
        <v>101</v>
      </c>
      <c r="Z8" s="11">
        <v>176</v>
      </c>
      <c r="AA8" s="11">
        <v>15</v>
      </c>
      <c r="AB8" s="11">
        <v>35</v>
      </c>
      <c r="AC8" s="11">
        <v>2</v>
      </c>
      <c r="AD8" s="11">
        <v>42</v>
      </c>
      <c r="AE8" s="11"/>
      <c r="AF8" s="11">
        <v>208</v>
      </c>
      <c r="AG8" s="11">
        <v>161</v>
      </c>
      <c r="AH8" s="11"/>
      <c r="AI8" s="11">
        <v>32</v>
      </c>
      <c r="AJ8" s="11">
        <v>87</v>
      </c>
      <c r="AK8" s="11">
        <v>78</v>
      </c>
      <c r="AL8" s="11">
        <v>41</v>
      </c>
      <c r="AM8" s="11">
        <v>84</v>
      </c>
      <c r="AN8" s="11">
        <v>40</v>
      </c>
      <c r="AO8" s="11">
        <v>8</v>
      </c>
      <c r="AP8" s="11"/>
      <c r="AQ8" s="11">
        <v>161</v>
      </c>
      <c r="AR8" s="11">
        <v>141</v>
      </c>
      <c r="AS8" s="11"/>
      <c r="AT8" s="11">
        <v>77</v>
      </c>
      <c r="AU8" s="11">
        <v>162</v>
      </c>
      <c r="AV8" s="11">
        <v>113</v>
      </c>
      <c r="AW8" s="11"/>
      <c r="AX8" s="11">
        <v>94</v>
      </c>
      <c r="AY8" s="11">
        <v>276</v>
      </c>
      <c r="AZ8" s="11"/>
      <c r="BA8" s="11">
        <v>27</v>
      </c>
      <c r="BB8" s="11">
        <v>107</v>
      </c>
      <c r="BC8" s="11">
        <v>127</v>
      </c>
      <c r="BD8" s="11">
        <v>16</v>
      </c>
      <c r="BE8" s="11">
        <v>62</v>
      </c>
      <c r="BF8" s="11"/>
      <c r="BG8" s="11">
        <v>134</v>
      </c>
      <c r="BH8" s="11">
        <v>78</v>
      </c>
    </row>
    <row r="9" spans="2:60" ht="29" x14ac:dyDescent="0.35">
      <c r="B9" s="18" t="s">
        <v>348</v>
      </c>
      <c r="C9" s="17">
        <v>5.6254838582085298E-2</v>
      </c>
      <c r="D9" s="17">
        <v>7.4954540151378299E-2</v>
      </c>
      <c r="E9" s="17">
        <v>3.8761846183661103E-2</v>
      </c>
      <c r="F9" s="17"/>
      <c r="G9" s="17">
        <v>0</v>
      </c>
      <c r="H9" s="17">
        <v>3.4901713922493298E-2</v>
      </c>
      <c r="I9" s="17">
        <v>4.0672952780911799E-2</v>
      </c>
      <c r="J9" s="17">
        <v>8.6341678307741795E-2</v>
      </c>
      <c r="K9" s="17">
        <v>8.0653984288090105E-2</v>
      </c>
      <c r="L9" s="17">
        <v>6.9120479811849003E-2</v>
      </c>
      <c r="M9" s="17"/>
      <c r="N9" s="17">
        <v>3.9353915451806998E-2</v>
      </c>
      <c r="O9" s="17">
        <v>6.7331780941010805E-2</v>
      </c>
      <c r="P9" s="17">
        <v>3.4912643672654099E-2</v>
      </c>
      <c r="Q9" s="17">
        <v>0.143420882456156</v>
      </c>
      <c r="R9" s="17">
        <v>6.10047609557638E-2</v>
      </c>
      <c r="S9" s="17"/>
      <c r="T9" s="17">
        <v>7.7789302731453097E-2</v>
      </c>
      <c r="U9" s="17">
        <v>1.2763589700491001E-2</v>
      </c>
      <c r="V9" s="17">
        <v>6.9555140128954598E-2</v>
      </c>
      <c r="W9" s="17">
        <v>6.0187495228786303E-2</v>
      </c>
      <c r="X9" s="17"/>
      <c r="Y9" s="17">
        <v>8.1360705369521502E-2</v>
      </c>
      <c r="Z9" s="17">
        <v>5.2098468180600099E-2</v>
      </c>
      <c r="AA9" s="17">
        <v>0</v>
      </c>
      <c r="AB9" s="17">
        <v>7.1974653939339606E-2</v>
      </c>
      <c r="AC9" s="17">
        <v>0</v>
      </c>
      <c r="AD9" s="17">
        <v>2.2158783121144901E-2</v>
      </c>
      <c r="AE9" s="17"/>
      <c r="AF9" s="17">
        <v>6.0178088643672502E-2</v>
      </c>
      <c r="AG9" s="17">
        <v>5.1462162689919599E-2</v>
      </c>
      <c r="AH9" s="17"/>
      <c r="AI9" s="17">
        <v>6.5732378027144198E-2</v>
      </c>
      <c r="AJ9" s="17">
        <v>9.9453959171850195E-2</v>
      </c>
      <c r="AK9" s="17">
        <v>3.1368344870746002E-2</v>
      </c>
      <c r="AL9" s="17">
        <v>5.1098330949315603E-2</v>
      </c>
      <c r="AM9" s="17">
        <v>5.6006646167304802E-2</v>
      </c>
      <c r="AN9" s="17">
        <v>1.9721369269404401E-2</v>
      </c>
      <c r="AO9" s="17">
        <v>0</v>
      </c>
      <c r="AP9" s="17"/>
      <c r="AQ9" s="17">
        <v>5.2078679876640201E-2</v>
      </c>
      <c r="AR9" s="17">
        <v>6.9622113142309705E-2</v>
      </c>
      <c r="AS9" s="17"/>
      <c r="AT9" s="17">
        <v>2.3406101914214699E-2</v>
      </c>
      <c r="AU9" s="17">
        <v>4.9162663848402198E-2</v>
      </c>
      <c r="AV9" s="17">
        <v>7.8477390013570597E-2</v>
      </c>
      <c r="AW9" s="17"/>
      <c r="AX9" s="17">
        <v>3.5830857108484597E-2</v>
      </c>
      <c r="AY9" s="17">
        <v>6.3204047152617904E-2</v>
      </c>
      <c r="AZ9" s="17"/>
      <c r="BA9" s="17">
        <v>0.20220063319882001</v>
      </c>
      <c r="BB9" s="17">
        <v>6.4280577332104599E-2</v>
      </c>
      <c r="BC9" s="17">
        <v>2.7071613555764699E-2</v>
      </c>
      <c r="BD9" s="17">
        <v>0</v>
      </c>
      <c r="BE9" s="17">
        <v>8.0461933574807007E-2</v>
      </c>
      <c r="BF9" s="17"/>
      <c r="BG9" s="17">
        <v>9.2082885627000594E-2</v>
      </c>
      <c r="BH9" s="17">
        <v>6.3952939559686603E-2</v>
      </c>
    </row>
    <row r="10" spans="2:60" ht="43.5" x14ac:dyDescent="0.35">
      <c r="B10" s="18" t="s">
        <v>349</v>
      </c>
      <c r="C10" s="17">
        <v>6.3180753076890098E-2</v>
      </c>
      <c r="D10" s="17">
        <v>4.8291182251644402E-2</v>
      </c>
      <c r="E10" s="17">
        <v>7.9430961831976801E-2</v>
      </c>
      <c r="F10" s="17"/>
      <c r="G10" s="17">
        <v>3.9875966195468099E-2</v>
      </c>
      <c r="H10" s="17">
        <v>7.9843806470891898E-2</v>
      </c>
      <c r="I10" s="17">
        <v>3.5122062564304703E-2</v>
      </c>
      <c r="J10" s="17">
        <v>7.3060066344186797E-2</v>
      </c>
      <c r="K10" s="17">
        <v>0.105169658164787</v>
      </c>
      <c r="L10" s="17">
        <v>4.3078719866847803E-2</v>
      </c>
      <c r="M10" s="17"/>
      <c r="N10" s="17">
        <v>0.14327688588939699</v>
      </c>
      <c r="O10" s="17">
        <v>6.2787795603125598E-2</v>
      </c>
      <c r="P10" s="17">
        <v>4.6670097577528102E-2</v>
      </c>
      <c r="Q10" s="17">
        <v>2.0688974232641599E-2</v>
      </c>
      <c r="R10" s="17">
        <v>0</v>
      </c>
      <c r="S10" s="17"/>
      <c r="T10" s="17">
        <v>0.107258067521479</v>
      </c>
      <c r="U10" s="17">
        <v>6.3872044170984896E-2</v>
      </c>
      <c r="V10" s="17">
        <v>5.9881264204285703E-2</v>
      </c>
      <c r="W10" s="17">
        <v>4.3098791209934699E-2</v>
      </c>
      <c r="X10" s="17"/>
      <c r="Y10" s="17">
        <v>0.10021562562921001</v>
      </c>
      <c r="Z10" s="17">
        <v>4.1982199019872303E-2</v>
      </c>
      <c r="AA10" s="17">
        <v>0</v>
      </c>
      <c r="AB10" s="17">
        <v>9.4216412352796999E-2</v>
      </c>
      <c r="AC10" s="17">
        <v>0</v>
      </c>
      <c r="AD10" s="17">
        <v>6.1866262083023302E-2</v>
      </c>
      <c r="AE10" s="17"/>
      <c r="AF10" s="17">
        <v>6.9911760748970098E-2</v>
      </c>
      <c r="AG10" s="17">
        <v>5.0119542421818902E-2</v>
      </c>
      <c r="AH10" s="17"/>
      <c r="AI10" s="17">
        <v>0.145396847442473</v>
      </c>
      <c r="AJ10" s="17">
        <v>5.3873178856587503E-2</v>
      </c>
      <c r="AK10" s="17">
        <v>4.5003688575141199E-2</v>
      </c>
      <c r="AL10" s="17">
        <v>0.118441393083708</v>
      </c>
      <c r="AM10" s="17">
        <v>4.2008312106916398E-2</v>
      </c>
      <c r="AN10" s="17">
        <v>5.4363206346487503E-2</v>
      </c>
      <c r="AO10" s="17">
        <v>0</v>
      </c>
      <c r="AP10" s="17"/>
      <c r="AQ10" s="17">
        <v>5.0371719182945703E-2</v>
      </c>
      <c r="AR10" s="17">
        <v>7.5089577153977599E-2</v>
      </c>
      <c r="AS10" s="17"/>
      <c r="AT10" s="17">
        <v>2.2978076284172901E-2</v>
      </c>
      <c r="AU10" s="17">
        <v>5.7432766565936398E-2</v>
      </c>
      <c r="AV10" s="17">
        <v>8.2769704450054202E-2</v>
      </c>
      <c r="AW10" s="17"/>
      <c r="AX10" s="17">
        <v>9.5129860553080703E-2</v>
      </c>
      <c r="AY10" s="17">
        <v>5.2310149233981702E-2</v>
      </c>
      <c r="AZ10" s="17"/>
      <c r="BA10" s="17">
        <v>4.9168519745696498E-2</v>
      </c>
      <c r="BB10" s="17">
        <v>5.3453955205501301E-2</v>
      </c>
      <c r="BC10" s="17">
        <v>9.1759587474938703E-2</v>
      </c>
      <c r="BD10" s="17">
        <v>0</v>
      </c>
      <c r="BE10" s="17">
        <v>3.9945814318620702E-2</v>
      </c>
      <c r="BF10" s="17"/>
      <c r="BG10" s="17">
        <v>5.2590085211520803E-2</v>
      </c>
      <c r="BH10" s="17">
        <v>3.17498242371482E-2</v>
      </c>
    </row>
    <row r="11" spans="2:60" ht="29" x14ac:dyDescent="0.35">
      <c r="B11" s="18" t="s">
        <v>350</v>
      </c>
      <c r="C11" s="17">
        <v>0.28536206371721001</v>
      </c>
      <c r="D11" s="17">
        <v>0.25157430085979299</v>
      </c>
      <c r="E11" s="17">
        <v>0.32261226948402999</v>
      </c>
      <c r="F11" s="17"/>
      <c r="G11" s="17">
        <v>0.16975845362522701</v>
      </c>
      <c r="H11" s="17">
        <v>0.28218512112063898</v>
      </c>
      <c r="I11" s="17">
        <v>0.27356129210105801</v>
      </c>
      <c r="J11" s="17">
        <v>0.286830341623527</v>
      </c>
      <c r="K11" s="17">
        <v>0.28127746952361399</v>
      </c>
      <c r="L11" s="17">
        <v>0.35394123191377203</v>
      </c>
      <c r="M11" s="17"/>
      <c r="N11" s="17">
        <v>0.194298440578444</v>
      </c>
      <c r="O11" s="17">
        <v>0.290787062219174</v>
      </c>
      <c r="P11" s="17">
        <v>0.356663481973785</v>
      </c>
      <c r="Q11" s="17">
        <v>0.227573222405314</v>
      </c>
      <c r="R11" s="17">
        <v>0.197318605091371</v>
      </c>
      <c r="S11" s="17"/>
      <c r="T11" s="17">
        <v>0.242318735390916</v>
      </c>
      <c r="U11" s="17">
        <v>0.272165904411661</v>
      </c>
      <c r="V11" s="17">
        <v>0.39406697337707802</v>
      </c>
      <c r="W11" s="17">
        <v>0.151054967778991</v>
      </c>
      <c r="X11" s="17"/>
      <c r="Y11" s="17">
        <v>0.24836726814226301</v>
      </c>
      <c r="Z11" s="17">
        <v>0.28574754425951798</v>
      </c>
      <c r="AA11" s="17">
        <v>0.32455234699006502</v>
      </c>
      <c r="AB11" s="17">
        <v>0.16602910093889101</v>
      </c>
      <c r="AC11" s="17">
        <v>0.63571136175184195</v>
      </c>
      <c r="AD11" s="17">
        <v>0.44244402041146103</v>
      </c>
      <c r="AE11" s="17"/>
      <c r="AF11" s="17">
        <v>0.31494668078192101</v>
      </c>
      <c r="AG11" s="17">
        <v>0.24857109578270301</v>
      </c>
      <c r="AH11" s="17"/>
      <c r="AI11" s="17">
        <v>0.36514085331228102</v>
      </c>
      <c r="AJ11" s="17">
        <v>0.23670621143052301</v>
      </c>
      <c r="AK11" s="17">
        <v>0.31821914885756802</v>
      </c>
      <c r="AL11" s="17">
        <v>0.342798496749466</v>
      </c>
      <c r="AM11" s="17">
        <v>0.29666301633452702</v>
      </c>
      <c r="AN11" s="17">
        <v>0.21457519312859599</v>
      </c>
      <c r="AO11" s="17">
        <v>0.115659418600305</v>
      </c>
      <c r="AP11" s="17"/>
      <c r="AQ11" s="17">
        <v>0.270078998283526</v>
      </c>
      <c r="AR11" s="17">
        <v>0.28449024876905499</v>
      </c>
      <c r="AS11" s="17"/>
      <c r="AT11" s="17">
        <v>0.193937932488432</v>
      </c>
      <c r="AU11" s="17">
        <v>0.352460106301825</v>
      </c>
      <c r="AV11" s="17">
        <v>0.253262344577598</v>
      </c>
      <c r="AW11" s="17"/>
      <c r="AX11" s="17">
        <v>0.263373040852941</v>
      </c>
      <c r="AY11" s="17">
        <v>0.29284377370326298</v>
      </c>
      <c r="AZ11" s="17"/>
      <c r="BA11" s="17">
        <v>0.40823480644323701</v>
      </c>
      <c r="BB11" s="17">
        <v>0.28268328793703001</v>
      </c>
      <c r="BC11" s="17">
        <v>0.29216417260042699</v>
      </c>
      <c r="BD11" s="17">
        <v>0.33555984704837999</v>
      </c>
      <c r="BE11" s="17">
        <v>0.21903320974429399</v>
      </c>
      <c r="BF11" s="17"/>
      <c r="BG11" s="17">
        <v>0.30799231208486799</v>
      </c>
      <c r="BH11" s="17">
        <v>0.24294187651858601</v>
      </c>
    </row>
    <row r="12" spans="2:60" ht="29" x14ac:dyDescent="0.35">
      <c r="B12" s="18" t="s">
        <v>351</v>
      </c>
      <c r="C12" s="17">
        <v>0.439746521790499</v>
      </c>
      <c r="D12" s="17">
        <v>0.450360748228324</v>
      </c>
      <c r="E12" s="17">
        <v>0.42762700206028598</v>
      </c>
      <c r="F12" s="17"/>
      <c r="G12" s="17">
        <v>0.59110878214710505</v>
      </c>
      <c r="H12" s="17">
        <v>0.45960241427578802</v>
      </c>
      <c r="I12" s="17">
        <v>0.425561966517715</v>
      </c>
      <c r="J12" s="17">
        <v>0.36456511850538997</v>
      </c>
      <c r="K12" s="17">
        <v>0.43582741686403398</v>
      </c>
      <c r="L12" s="17">
        <v>0.42427575466030998</v>
      </c>
      <c r="M12" s="17"/>
      <c r="N12" s="17">
        <v>0.42823878291853901</v>
      </c>
      <c r="O12" s="17">
        <v>0.42871347973284002</v>
      </c>
      <c r="P12" s="17">
        <v>0.43868604191454202</v>
      </c>
      <c r="Q12" s="17">
        <v>0.44523806086989098</v>
      </c>
      <c r="R12" s="17">
        <v>0.57066861599961405</v>
      </c>
      <c r="S12" s="17"/>
      <c r="T12" s="17">
        <v>0.39852740113650398</v>
      </c>
      <c r="U12" s="17">
        <v>0.50298850746198998</v>
      </c>
      <c r="V12" s="17">
        <v>0.370130348434631</v>
      </c>
      <c r="W12" s="17">
        <v>0.51796482242390895</v>
      </c>
      <c r="X12" s="17"/>
      <c r="Y12" s="17">
        <v>0.37697877439969701</v>
      </c>
      <c r="Z12" s="17">
        <v>0.47354663618145099</v>
      </c>
      <c r="AA12" s="17">
        <v>0.59271494137210701</v>
      </c>
      <c r="AB12" s="17">
        <v>0.504871136421149</v>
      </c>
      <c r="AC12" s="17">
        <v>0.36428863824815799</v>
      </c>
      <c r="AD12" s="17">
        <v>0.34554271661118302</v>
      </c>
      <c r="AE12" s="17"/>
      <c r="AF12" s="17">
        <v>0.38923834963188902</v>
      </c>
      <c r="AG12" s="17">
        <v>0.506898013334383</v>
      </c>
      <c r="AH12" s="17"/>
      <c r="AI12" s="17">
        <v>0.27234359859165802</v>
      </c>
      <c r="AJ12" s="17">
        <v>0.49679171371663799</v>
      </c>
      <c r="AK12" s="17">
        <v>0.39750269201484401</v>
      </c>
      <c r="AL12" s="17">
        <v>0.39289294164230898</v>
      </c>
      <c r="AM12" s="17">
        <v>0.42289589812595002</v>
      </c>
      <c r="AN12" s="17">
        <v>0.59329489364190402</v>
      </c>
      <c r="AO12" s="17">
        <v>0.54229658954301696</v>
      </c>
      <c r="AP12" s="17"/>
      <c r="AQ12" s="17">
        <v>0.450988495143683</v>
      </c>
      <c r="AR12" s="17">
        <v>0.43666606164256799</v>
      </c>
      <c r="AS12" s="17"/>
      <c r="AT12" s="17">
        <v>0.62880016820632201</v>
      </c>
      <c r="AU12" s="17">
        <v>0.37123675289230001</v>
      </c>
      <c r="AV12" s="17">
        <v>0.45413879060221402</v>
      </c>
      <c r="AW12" s="17"/>
      <c r="AX12" s="17">
        <v>0.49116902098390502</v>
      </c>
      <c r="AY12" s="17">
        <v>0.422250145162126</v>
      </c>
      <c r="AZ12" s="17"/>
      <c r="BA12" s="17">
        <v>0.20383178995620799</v>
      </c>
      <c r="BB12" s="17">
        <v>0.47989515756780998</v>
      </c>
      <c r="BC12" s="17">
        <v>0.46719899520275698</v>
      </c>
      <c r="BD12" s="17">
        <v>0.31974997283651502</v>
      </c>
      <c r="BE12" s="17">
        <v>0.49658549186685302</v>
      </c>
      <c r="BF12" s="17"/>
      <c r="BG12" s="17">
        <v>0.42424553643742002</v>
      </c>
      <c r="BH12" s="17">
        <v>0.46030278779016898</v>
      </c>
    </row>
    <row r="13" spans="2:60" ht="29" x14ac:dyDescent="0.35">
      <c r="B13" s="18" t="s">
        <v>352</v>
      </c>
      <c r="C13" s="17">
        <v>0.12202638897568201</v>
      </c>
      <c r="D13" s="17">
        <v>0.14285760247030199</v>
      </c>
      <c r="E13" s="17">
        <v>0.10381568268466999</v>
      </c>
      <c r="F13" s="17"/>
      <c r="G13" s="17">
        <v>0.11821012704028699</v>
      </c>
      <c r="H13" s="17">
        <v>0.12695114415131101</v>
      </c>
      <c r="I13" s="17">
        <v>0.19055509238874599</v>
      </c>
      <c r="J13" s="17">
        <v>0.128837445175806</v>
      </c>
      <c r="K13" s="17">
        <v>8.2379157732154998E-2</v>
      </c>
      <c r="L13" s="17">
        <v>9.3162285934632896E-2</v>
      </c>
      <c r="M13" s="17"/>
      <c r="N13" s="17">
        <v>0.12391668908869299</v>
      </c>
      <c r="O13" s="17">
        <v>0.10850935375118401</v>
      </c>
      <c r="P13" s="17">
        <v>0.112654409668654</v>
      </c>
      <c r="Q13" s="17">
        <v>0.163078860035998</v>
      </c>
      <c r="R13" s="17">
        <v>0.12235596529546</v>
      </c>
      <c r="S13" s="17"/>
      <c r="T13" s="17">
        <v>0.102147691079058</v>
      </c>
      <c r="U13" s="17">
        <v>0.13918979467914999</v>
      </c>
      <c r="V13" s="17">
        <v>7.0174953442580595E-2</v>
      </c>
      <c r="W13" s="17">
        <v>0.19950816519478201</v>
      </c>
      <c r="X13" s="17"/>
      <c r="Y13" s="17">
        <v>0.17882936210039299</v>
      </c>
      <c r="Z13" s="17">
        <v>9.8004690694865795E-2</v>
      </c>
      <c r="AA13" s="17">
        <v>8.2732711637827805E-2</v>
      </c>
      <c r="AB13" s="17">
        <v>9.4580466407320304E-2</v>
      </c>
      <c r="AC13" s="17">
        <v>0</v>
      </c>
      <c r="AD13" s="17">
        <v>0.127988217773188</v>
      </c>
      <c r="AE13" s="17"/>
      <c r="AF13" s="17">
        <v>0.13848777325881101</v>
      </c>
      <c r="AG13" s="17">
        <v>0.10138316940223099</v>
      </c>
      <c r="AH13" s="17"/>
      <c r="AI13" s="17">
        <v>7.7846167910676597E-2</v>
      </c>
      <c r="AJ13" s="17">
        <v>7.9123391662159204E-2</v>
      </c>
      <c r="AK13" s="17">
        <v>0.15906180914833001</v>
      </c>
      <c r="AL13" s="17">
        <v>9.4768837575201201E-2</v>
      </c>
      <c r="AM13" s="17">
        <v>0.15989535748661901</v>
      </c>
      <c r="AN13" s="17">
        <v>0.118045337613607</v>
      </c>
      <c r="AO13" s="17">
        <v>0.16564989361486801</v>
      </c>
      <c r="AP13" s="17"/>
      <c r="AQ13" s="17">
        <v>0.14006848155694501</v>
      </c>
      <c r="AR13" s="17">
        <v>0.121535880173678</v>
      </c>
      <c r="AS13" s="17"/>
      <c r="AT13" s="17">
        <v>0.120113503521525</v>
      </c>
      <c r="AU13" s="17">
        <v>0.13354063420995599</v>
      </c>
      <c r="AV13" s="17">
        <v>0.115645138484783</v>
      </c>
      <c r="AW13" s="17"/>
      <c r="AX13" s="17">
        <v>8.9923223331813698E-2</v>
      </c>
      <c r="AY13" s="17">
        <v>0.13294941072450001</v>
      </c>
      <c r="AZ13" s="17"/>
      <c r="BA13" s="17">
        <v>0.136564250656039</v>
      </c>
      <c r="BB13" s="17">
        <v>8.67775504959237E-2</v>
      </c>
      <c r="BC13" s="17">
        <v>0.11023065077168499</v>
      </c>
      <c r="BD13" s="17">
        <v>0.29300750631115202</v>
      </c>
      <c r="BE13" s="17">
        <v>0.14905248231045401</v>
      </c>
      <c r="BF13" s="17"/>
      <c r="BG13" s="17">
        <v>9.6813691926831702E-2</v>
      </c>
      <c r="BH13" s="17">
        <v>0.17858884222733901</v>
      </c>
    </row>
    <row r="14" spans="2:60" x14ac:dyDescent="0.35">
      <c r="B14" s="32" t="s">
        <v>280</v>
      </c>
      <c r="C14" s="19">
        <v>3.3429433857633799E-2</v>
      </c>
      <c r="D14" s="19">
        <v>3.1961626038558302E-2</v>
      </c>
      <c r="E14" s="19">
        <v>2.7752237755375699E-2</v>
      </c>
      <c r="F14" s="19"/>
      <c r="G14" s="19">
        <v>8.10466709919129E-2</v>
      </c>
      <c r="H14" s="19">
        <v>1.65158000588774E-2</v>
      </c>
      <c r="I14" s="19">
        <v>3.4526633647263903E-2</v>
      </c>
      <c r="J14" s="19">
        <v>6.0365350043348399E-2</v>
      </c>
      <c r="K14" s="19">
        <v>1.4692313427319499E-2</v>
      </c>
      <c r="L14" s="19">
        <v>1.6421527812589098E-2</v>
      </c>
      <c r="M14" s="19"/>
      <c r="N14" s="19">
        <v>7.0915286073119893E-2</v>
      </c>
      <c r="O14" s="19">
        <v>4.1870527752666101E-2</v>
      </c>
      <c r="P14" s="19">
        <v>1.0413325192836999E-2</v>
      </c>
      <c r="Q14" s="19">
        <v>0</v>
      </c>
      <c r="R14" s="19">
        <v>4.8652052657791899E-2</v>
      </c>
      <c r="S14" s="19"/>
      <c r="T14" s="19">
        <v>7.1958802140589806E-2</v>
      </c>
      <c r="U14" s="19">
        <v>9.0201595757234097E-3</v>
      </c>
      <c r="V14" s="19">
        <v>3.6191320412470501E-2</v>
      </c>
      <c r="W14" s="19">
        <v>2.8185758163597401E-2</v>
      </c>
      <c r="X14" s="19"/>
      <c r="Y14" s="19">
        <v>1.4248264358915901E-2</v>
      </c>
      <c r="Z14" s="19">
        <v>4.8620461663692403E-2</v>
      </c>
      <c r="AA14" s="19">
        <v>0</v>
      </c>
      <c r="AB14" s="19">
        <v>6.8328229940503193E-2</v>
      </c>
      <c r="AC14" s="19">
        <v>0</v>
      </c>
      <c r="AD14" s="19">
        <v>0</v>
      </c>
      <c r="AE14" s="19"/>
      <c r="AF14" s="19">
        <v>2.7237346934736902E-2</v>
      </c>
      <c r="AG14" s="19">
        <v>4.15660163689444E-2</v>
      </c>
      <c r="AH14" s="19"/>
      <c r="AI14" s="19">
        <v>7.3540154715767206E-2</v>
      </c>
      <c r="AJ14" s="19">
        <v>3.4051545162242403E-2</v>
      </c>
      <c r="AK14" s="19">
        <v>4.8844316533370798E-2</v>
      </c>
      <c r="AL14" s="19">
        <v>0</v>
      </c>
      <c r="AM14" s="19">
        <v>2.2530769778683499E-2</v>
      </c>
      <c r="AN14" s="19">
        <v>0</v>
      </c>
      <c r="AO14" s="19">
        <v>0.17639409824181099</v>
      </c>
      <c r="AP14" s="19"/>
      <c r="AQ14" s="19">
        <v>3.6413625956259299E-2</v>
      </c>
      <c r="AR14" s="19">
        <v>1.2596119118411801E-2</v>
      </c>
      <c r="AS14" s="19"/>
      <c r="AT14" s="19">
        <v>1.07642175853321E-2</v>
      </c>
      <c r="AU14" s="19">
        <v>3.6167076181580902E-2</v>
      </c>
      <c r="AV14" s="19">
        <v>1.5706631871780102E-2</v>
      </c>
      <c r="AW14" s="19"/>
      <c r="AX14" s="19">
        <v>2.4573997169774899E-2</v>
      </c>
      <c r="AY14" s="19">
        <v>3.6442474023510397E-2</v>
      </c>
      <c r="AZ14" s="19"/>
      <c r="BA14" s="19">
        <v>0</v>
      </c>
      <c r="BB14" s="19">
        <v>3.2909471461630202E-2</v>
      </c>
      <c r="BC14" s="19">
        <v>1.15749803944273E-2</v>
      </c>
      <c r="BD14" s="19">
        <v>5.1682673803953298E-2</v>
      </c>
      <c r="BE14" s="19">
        <v>1.4921068184972E-2</v>
      </c>
      <c r="BF14" s="19"/>
      <c r="BG14" s="19">
        <v>2.6275488712358901E-2</v>
      </c>
      <c r="BH14" s="19">
        <v>2.2463729667071899E-2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BH19"/>
  <sheetViews>
    <sheetView showGridLines="0" topLeftCell="A1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491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370</v>
      </c>
      <c r="D7" s="10">
        <v>160</v>
      </c>
      <c r="E7" s="10">
        <v>208</v>
      </c>
      <c r="F7" s="10"/>
      <c r="G7" s="10">
        <v>42</v>
      </c>
      <c r="H7" s="10">
        <v>61</v>
      </c>
      <c r="I7" s="10">
        <v>53</v>
      </c>
      <c r="J7" s="10">
        <v>68</v>
      </c>
      <c r="K7" s="10">
        <v>54</v>
      </c>
      <c r="L7" s="10">
        <v>92</v>
      </c>
      <c r="M7" s="10"/>
      <c r="N7" s="10">
        <v>78</v>
      </c>
      <c r="O7" s="10">
        <v>97</v>
      </c>
      <c r="P7" s="10">
        <v>112</v>
      </c>
      <c r="Q7" s="10">
        <v>43</v>
      </c>
      <c r="R7" s="10">
        <v>34</v>
      </c>
      <c r="S7" s="10"/>
      <c r="T7" s="10">
        <v>70</v>
      </c>
      <c r="U7" s="10">
        <v>86</v>
      </c>
      <c r="V7" s="10">
        <v>143</v>
      </c>
      <c r="W7" s="10">
        <v>71</v>
      </c>
      <c r="X7" s="10"/>
      <c r="Y7" s="10">
        <v>112</v>
      </c>
      <c r="Z7" s="10">
        <v>147</v>
      </c>
      <c r="AA7" s="10">
        <v>13</v>
      </c>
      <c r="AB7" s="10">
        <v>47</v>
      </c>
      <c r="AC7" s="10">
        <v>4</v>
      </c>
      <c r="AD7" s="10">
        <v>47</v>
      </c>
      <c r="AE7" s="10"/>
      <c r="AF7" s="10">
        <v>228</v>
      </c>
      <c r="AG7" s="10">
        <v>140</v>
      </c>
      <c r="AH7" s="10"/>
      <c r="AI7" s="10">
        <v>23</v>
      </c>
      <c r="AJ7" s="10">
        <v>88</v>
      </c>
      <c r="AK7" s="10">
        <v>78</v>
      </c>
      <c r="AL7" s="10">
        <v>41</v>
      </c>
      <c r="AM7" s="10">
        <v>89</v>
      </c>
      <c r="AN7" s="10">
        <v>37</v>
      </c>
      <c r="AO7" s="10">
        <v>14</v>
      </c>
      <c r="AP7" s="10"/>
      <c r="AQ7" s="10">
        <v>182</v>
      </c>
      <c r="AR7" s="10">
        <v>119</v>
      </c>
      <c r="AS7" s="10"/>
      <c r="AT7" s="10">
        <v>90</v>
      </c>
      <c r="AU7" s="10">
        <v>161</v>
      </c>
      <c r="AV7" s="10">
        <v>96</v>
      </c>
      <c r="AW7" s="10"/>
      <c r="AX7" s="10">
        <v>118</v>
      </c>
      <c r="AY7" s="10">
        <v>252</v>
      </c>
      <c r="AZ7" s="10"/>
      <c r="BA7" s="10">
        <v>31</v>
      </c>
      <c r="BB7" s="10">
        <v>134</v>
      </c>
      <c r="BC7" s="10">
        <v>129</v>
      </c>
      <c r="BD7" s="10">
        <v>16</v>
      </c>
      <c r="BE7" s="10">
        <v>40</v>
      </c>
      <c r="BF7" s="10"/>
      <c r="BG7" s="10">
        <v>165</v>
      </c>
      <c r="BH7" s="10">
        <v>56</v>
      </c>
    </row>
    <row r="8" spans="2:60" ht="30" customHeight="1" x14ac:dyDescent="0.35">
      <c r="B8" s="11" t="s">
        <v>19</v>
      </c>
      <c r="C8" s="11">
        <v>372</v>
      </c>
      <c r="D8" s="11">
        <v>165</v>
      </c>
      <c r="E8" s="11">
        <v>205</v>
      </c>
      <c r="F8" s="11"/>
      <c r="G8" s="11">
        <v>45</v>
      </c>
      <c r="H8" s="11">
        <v>69</v>
      </c>
      <c r="I8" s="11">
        <v>55</v>
      </c>
      <c r="J8" s="11">
        <v>65</v>
      </c>
      <c r="K8" s="11">
        <v>53</v>
      </c>
      <c r="L8" s="11">
        <v>85</v>
      </c>
      <c r="M8" s="11"/>
      <c r="N8" s="11">
        <v>79</v>
      </c>
      <c r="O8" s="11">
        <v>96</v>
      </c>
      <c r="P8" s="11">
        <v>116</v>
      </c>
      <c r="Q8" s="11">
        <v>42</v>
      </c>
      <c r="R8" s="11">
        <v>34</v>
      </c>
      <c r="S8" s="11"/>
      <c r="T8" s="11">
        <v>64</v>
      </c>
      <c r="U8" s="11">
        <v>84</v>
      </c>
      <c r="V8" s="11">
        <v>138</v>
      </c>
      <c r="W8" s="11">
        <v>87</v>
      </c>
      <c r="X8" s="11"/>
      <c r="Y8" s="11">
        <v>114</v>
      </c>
      <c r="Z8" s="11">
        <v>154</v>
      </c>
      <c r="AA8" s="11">
        <v>12</v>
      </c>
      <c r="AB8" s="11">
        <v>45</v>
      </c>
      <c r="AC8" s="11">
        <v>3</v>
      </c>
      <c r="AD8" s="11">
        <v>44</v>
      </c>
      <c r="AE8" s="11"/>
      <c r="AF8" s="11">
        <v>226</v>
      </c>
      <c r="AG8" s="11">
        <v>144</v>
      </c>
      <c r="AH8" s="11"/>
      <c r="AI8" s="11">
        <v>23</v>
      </c>
      <c r="AJ8" s="11">
        <v>89</v>
      </c>
      <c r="AK8" s="11">
        <v>79</v>
      </c>
      <c r="AL8" s="11">
        <v>42</v>
      </c>
      <c r="AM8" s="11">
        <v>87</v>
      </c>
      <c r="AN8" s="11">
        <v>39</v>
      </c>
      <c r="AO8" s="11">
        <v>13</v>
      </c>
      <c r="AP8" s="11"/>
      <c r="AQ8" s="11">
        <v>175</v>
      </c>
      <c r="AR8" s="11">
        <v>130</v>
      </c>
      <c r="AS8" s="11"/>
      <c r="AT8" s="11">
        <v>89</v>
      </c>
      <c r="AU8" s="11">
        <v>159</v>
      </c>
      <c r="AV8" s="11">
        <v>103</v>
      </c>
      <c r="AW8" s="11"/>
      <c r="AX8" s="11">
        <v>110</v>
      </c>
      <c r="AY8" s="11">
        <v>262</v>
      </c>
      <c r="AZ8" s="11"/>
      <c r="BA8" s="11">
        <v>32</v>
      </c>
      <c r="BB8" s="11">
        <v>137</v>
      </c>
      <c r="BC8" s="11">
        <v>125</v>
      </c>
      <c r="BD8" s="11">
        <v>14</v>
      </c>
      <c r="BE8" s="11">
        <v>45</v>
      </c>
      <c r="BF8" s="11"/>
      <c r="BG8" s="11">
        <v>169</v>
      </c>
      <c r="BH8" s="11">
        <v>60</v>
      </c>
    </row>
    <row r="9" spans="2:60" ht="29" x14ac:dyDescent="0.35">
      <c r="B9" s="18" t="s">
        <v>348</v>
      </c>
      <c r="C9" s="17">
        <v>5.3205585465955801E-2</v>
      </c>
      <c r="D9" s="17">
        <v>5.96820376735741E-2</v>
      </c>
      <c r="E9" s="17">
        <v>4.8545602409855601E-2</v>
      </c>
      <c r="F9" s="17"/>
      <c r="G9" s="17">
        <v>2.7017734779612598E-2</v>
      </c>
      <c r="H9" s="17">
        <v>4.6532980216434601E-2</v>
      </c>
      <c r="I9" s="17">
        <v>4.5358489969929902E-2</v>
      </c>
      <c r="J9" s="17">
        <v>4.3528885049273602E-2</v>
      </c>
      <c r="K9" s="17">
        <v>9.4450821189119002E-2</v>
      </c>
      <c r="L9" s="17">
        <v>5.9573400870997398E-2</v>
      </c>
      <c r="M9" s="17"/>
      <c r="N9" s="17">
        <v>5.7965691027554701E-2</v>
      </c>
      <c r="O9" s="17">
        <v>4.29305815548231E-2</v>
      </c>
      <c r="P9" s="17">
        <v>4.34706617333524E-2</v>
      </c>
      <c r="Q9" s="17">
        <v>3.9458259071679297E-2</v>
      </c>
      <c r="R9" s="17">
        <v>7.8586183591689507E-2</v>
      </c>
      <c r="S9" s="17"/>
      <c r="T9" s="17">
        <v>4.1230670199175298E-2</v>
      </c>
      <c r="U9" s="17">
        <v>4.6866413089349003E-2</v>
      </c>
      <c r="V9" s="17">
        <v>5.2171201451791903E-2</v>
      </c>
      <c r="W9" s="17">
        <v>6.9857783324389605E-2</v>
      </c>
      <c r="X9" s="17"/>
      <c r="Y9" s="17">
        <v>3.83560040703173E-2</v>
      </c>
      <c r="Z9" s="17">
        <v>5.2965800111854901E-2</v>
      </c>
      <c r="AA9" s="17">
        <v>5.1588548887272601E-2</v>
      </c>
      <c r="AB9" s="17">
        <v>0.10090308961656699</v>
      </c>
      <c r="AC9" s="17">
        <v>0</v>
      </c>
      <c r="AD9" s="17">
        <v>4.8168926096149298E-2</v>
      </c>
      <c r="AE9" s="17"/>
      <c r="AF9" s="17">
        <v>6.5793985147806294E-2</v>
      </c>
      <c r="AG9" s="17">
        <v>3.4551429413099098E-2</v>
      </c>
      <c r="AH9" s="17"/>
      <c r="AI9" s="17">
        <v>0.111715212270648</v>
      </c>
      <c r="AJ9" s="17">
        <v>4.3893689483322999E-2</v>
      </c>
      <c r="AK9" s="17">
        <v>2.6749387426254701E-2</v>
      </c>
      <c r="AL9" s="17">
        <v>5.8697154221293603E-2</v>
      </c>
      <c r="AM9" s="17">
        <v>5.9810639422706598E-2</v>
      </c>
      <c r="AN9" s="17">
        <v>9.17659239374298E-2</v>
      </c>
      <c r="AO9" s="17">
        <v>0</v>
      </c>
      <c r="AP9" s="17"/>
      <c r="AQ9" s="17">
        <v>6.1003015741303401E-2</v>
      </c>
      <c r="AR9" s="17">
        <v>3.96834525077591E-2</v>
      </c>
      <c r="AS9" s="17"/>
      <c r="AT9" s="17">
        <v>5.3107677479178397E-2</v>
      </c>
      <c r="AU9" s="17">
        <v>4.1270992703704698E-2</v>
      </c>
      <c r="AV9" s="17">
        <v>3.7620538476692E-2</v>
      </c>
      <c r="AW9" s="17"/>
      <c r="AX9" s="17">
        <v>3.5614781953605699E-2</v>
      </c>
      <c r="AY9" s="17">
        <v>6.0614862358954399E-2</v>
      </c>
      <c r="AZ9" s="17"/>
      <c r="BA9" s="17">
        <v>0.16949056339371699</v>
      </c>
      <c r="BB9" s="17">
        <v>5.4157820410220499E-2</v>
      </c>
      <c r="BC9" s="17">
        <v>4.1442919841584602E-2</v>
      </c>
      <c r="BD9" s="17">
        <v>5.6954906648684099E-2</v>
      </c>
      <c r="BE9" s="17">
        <v>2.08443197184069E-2</v>
      </c>
      <c r="BF9" s="17"/>
      <c r="BG9" s="17">
        <v>7.6141659878502202E-2</v>
      </c>
      <c r="BH9" s="17">
        <v>2.9556515324292602E-2</v>
      </c>
    </row>
    <row r="10" spans="2:60" ht="43.5" x14ac:dyDescent="0.35">
      <c r="B10" s="18" t="s">
        <v>349</v>
      </c>
      <c r="C10" s="17">
        <v>0.139145864777283</v>
      </c>
      <c r="D10" s="17">
        <v>0.11698545554300099</v>
      </c>
      <c r="E10" s="17">
        <v>0.15193578165056801</v>
      </c>
      <c r="F10" s="17"/>
      <c r="G10" s="17">
        <v>0.18026476724396101</v>
      </c>
      <c r="H10" s="17">
        <v>0.140094433517189</v>
      </c>
      <c r="I10" s="17">
        <v>0.13908301072106199</v>
      </c>
      <c r="J10" s="17">
        <v>0.108731895753686</v>
      </c>
      <c r="K10" s="17">
        <v>0.156224430028819</v>
      </c>
      <c r="L10" s="17">
        <v>0.129302116944704</v>
      </c>
      <c r="M10" s="17"/>
      <c r="N10" s="17">
        <v>0.12358932680679</v>
      </c>
      <c r="O10" s="17">
        <v>0.13730258633749001</v>
      </c>
      <c r="P10" s="17">
        <v>0.17636374420189399</v>
      </c>
      <c r="Q10" s="17">
        <v>6.4107190634983699E-2</v>
      </c>
      <c r="R10" s="17">
        <v>0.14971006153567501</v>
      </c>
      <c r="S10" s="17"/>
      <c r="T10" s="17">
        <v>0.16737938421499299</v>
      </c>
      <c r="U10" s="17">
        <v>0.15714562594188</v>
      </c>
      <c r="V10" s="17">
        <v>0.12651436942272201</v>
      </c>
      <c r="W10" s="17">
        <v>0.120886836394817</v>
      </c>
      <c r="X10" s="17"/>
      <c r="Y10" s="17">
        <v>0.120961058741564</v>
      </c>
      <c r="Z10" s="17">
        <v>0.14966658274355399</v>
      </c>
      <c r="AA10" s="17">
        <v>0</v>
      </c>
      <c r="AB10" s="17">
        <v>0.18354438388407099</v>
      </c>
      <c r="AC10" s="17">
        <v>0</v>
      </c>
      <c r="AD10" s="17">
        <v>0.15210824148108501</v>
      </c>
      <c r="AE10" s="17"/>
      <c r="AF10" s="17">
        <v>0.148265087853129</v>
      </c>
      <c r="AG10" s="17">
        <v>0.12772265679827099</v>
      </c>
      <c r="AH10" s="17"/>
      <c r="AI10" s="17">
        <v>0.13973063114599199</v>
      </c>
      <c r="AJ10" s="17">
        <v>0.123158233678482</v>
      </c>
      <c r="AK10" s="17">
        <v>0.17223600719704699</v>
      </c>
      <c r="AL10" s="17">
        <v>0.16721096585484399</v>
      </c>
      <c r="AM10" s="17">
        <v>0.15626339049132701</v>
      </c>
      <c r="AN10" s="17">
        <v>8.7195182062037996E-2</v>
      </c>
      <c r="AO10" s="17">
        <v>0</v>
      </c>
      <c r="AP10" s="17"/>
      <c r="AQ10" s="17">
        <v>0.124521929637237</v>
      </c>
      <c r="AR10" s="17">
        <v>0.167608717380581</v>
      </c>
      <c r="AS10" s="17"/>
      <c r="AT10" s="17">
        <v>9.8389508549471094E-2</v>
      </c>
      <c r="AU10" s="17">
        <v>0.14603788102962301</v>
      </c>
      <c r="AV10" s="17">
        <v>0.160520417426391</v>
      </c>
      <c r="AW10" s="17"/>
      <c r="AX10" s="17">
        <v>0.13619208762203899</v>
      </c>
      <c r="AY10" s="17">
        <v>0.140390000828717</v>
      </c>
      <c r="AZ10" s="17"/>
      <c r="BA10" s="17">
        <v>0.163773059907621</v>
      </c>
      <c r="BB10" s="17">
        <v>0.17452841202000299</v>
      </c>
      <c r="BC10" s="17">
        <v>0.15038524479429699</v>
      </c>
      <c r="BD10" s="17">
        <v>0</v>
      </c>
      <c r="BE10" s="17">
        <v>8.5441792003366906E-2</v>
      </c>
      <c r="BF10" s="17"/>
      <c r="BG10" s="17">
        <v>0.172478309610687</v>
      </c>
      <c r="BH10" s="17">
        <v>6.4827737563099702E-2</v>
      </c>
    </row>
    <row r="11" spans="2:60" ht="29" x14ac:dyDescent="0.35">
      <c r="B11" s="18" t="s">
        <v>350</v>
      </c>
      <c r="C11" s="17">
        <v>0.395482989577496</v>
      </c>
      <c r="D11" s="17">
        <v>0.40076929021784102</v>
      </c>
      <c r="E11" s="17">
        <v>0.39545877659297402</v>
      </c>
      <c r="F11" s="17"/>
      <c r="G11" s="17">
        <v>0.39845753714064602</v>
      </c>
      <c r="H11" s="17">
        <v>0.393855879168448</v>
      </c>
      <c r="I11" s="17">
        <v>0.38860567419256697</v>
      </c>
      <c r="J11" s="17">
        <v>0.36149975989510202</v>
      </c>
      <c r="K11" s="17">
        <v>0.50015685334530302</v>
      </c>
      <c r="L11" s="17">
        <v>0.36098241955872601</v>
      </c>
      <c r="M11" s="17"/>
      <c r="N11" s="17">
        <v>0.45882727460154699</v>
      </c>
      <c r="O11" s="17">
        <v>0.38386035993427098</v>
      </c>
      <c r="P11" s="17">
        <v>0.42779151961707601</v>
      </c>
      <c r="Q11" s="17">
        <v>0.39068209130292503</v>
      </c>
      <c r="R11" s="17">
        <v>0.237513675937714</v>
      </c>
      <c r="S11" s="17"/>
      <c r="T11" s="17">
        <v>0.37870502268397099</v>
      </c>
      <c r="U11" s="17">
        <v>0.38970182019599903</v>
      </c>
      <c r="V11" s="17">
        <v>0.40294387192142</v>
      </c>
      <c r="W11" s="17">
        <v>0.40164710412523902</v>
      </c>
      <c r="X11" s="17"/>
      <c r="Y11" s="17">
        <v>0.412256865575993</v>
      </c>
      <c r="Z11" s="17">
        <v>0.35918728949163498</v>
      </c>
      <c r="AA11" s="17">
        <v>0.48771163731968598</v>
      </c>
      <c r="AB11" s="17">
        <v>0.38665179833054603</v>
      </c>
      <c r="AC11" s="17">
        <v>0.81047976238326003</v>
      </c>
      <c r="AD11" s="17">
        <v>0.43143500198723</v>
      </c>
      <c r="AE11" s="17"/>
      <c r="AF11" s="17">
        <v>0.41677879736006701</v>
      </c>
      <c r="AG11" s="17">
        <v>0.35664964413488298</v>
      </c>
      <c r="AH11" s="17"/>
      <c r="AI11" s="17">
        <v>0.33775623014939399</v>
      </c>
      <c r="AJ11" s="17">
        <v>0.388524198453088</v>
      </c>
      <c r="AK11" s="17">
        <v>0.43742597004781503</v>
      </c>
      <c r="AL11" s="17">
        <v>0.426501916039079</v>
      </c>
      <c r="AM11" s="17">
        <v>0.371033702473473</v>
      </c>
      <c r="AN11" s="17">
        <v>0.32880565865469302</v>
      </c>
      <c r="AO11" s="17">
        <v>0.54968889192311099</v>
      </c>
      <c r="AP11" s="17"/>
      <c r="AQ11" s="17">
        <v>0.411643058030015</v>
      </c>
      <c r="AR11" s="17">
        <v>0.41708868070660599</v>
      </c>
      <c r="AS11" s="17"/>
      <c r="AT11" s="17">
        <v>0.386061037412743</v>
      </c>
      <c r="AU11" s="17">
        <v>0.44072049225249799</v>
      </c>
      <c r="AV11" s="17">
        <v>0.390087400130052</v>
      </c>
      <c r="AW11" s="17"/>
      <c r="AX11" s="17">
        <v>0.40198316123976202</v>
      </c>
      <c r="AY11" s="17">
        <v>0.39274510602010498</v>
      </c>
      <c r="AZ11" s="17"/>
      <c r="BA11" s="17">
        <v>0.33443418434504601</v>
      </c>
      <c r="BB11" s="17">
        <v>0.37017891416490001</v>
      </c>
      <c r="BC11" s="17">
        <v>0.421213176184358</v>
      </c>
      <c r="BD11" s="17">
        <v>0.37012004627857298</v>
      </c>
      <c r="BE11" s="17">
        <v>0.49549453427662798</v>
      </c>
      <c r="BF11" s="17"/>
      <c r="BG11" s="17">
        <v>0.36336552898156799</v>
      </c>
      <c r="BH11" s="17">
        <v>0.46524614574902501</v>
      </c>
    </row>
    <row r="12" spans="2:60" ht="29" x14ac:dyDescent="0.35">
      <c r="B12" s="18" t="s">
        <v>351</v>
      </c>
      <c r="C12" s="17">
        <v>0.331220254080481</v>
      </c>
      <c r="D12" s="17">
        <v>0.344637040739256</v>
      </c>
      <c r="E12" s="17">
        <v>0.31980694571514101</v>
      </c>
      <c r="F12" s="17"/>
      <c r="G12" s="17">
        <v>0.285086018830217</v>
      </c>
      <c r="H12" s="17">
        <v>0.30123335611521102</v>
      </c>
      <c r="I12" s="17">
        <v>0.36741521383603098</v>
      </c>
      <c r="J12" s="17">
        <v>0.31605822080767698</v>
      </c>
      <c r="K12" s="17">
        <v>0.23352798539170799</v>
      </c>
      <c r="L12" s="17">
        <v>0.42878759382226</v>
      </c>
      <c r="M12" s="17"/>
      <c r="N12" s="17">
        <v>0.246619747991699</v>
      </c>
      <c r="O12" s="17">
        <v>0.39148357108854398</v>
      </c>
      <c r="P12" s="17">
        <v>0.27209666697932799</v>
      </c>
      <c r="Q12" s="17">
        <v>0.39072507264331902</v>
      </c>
      <c r="R12" s="17">
        <v>0.475646023162479</v>
      </c>
      <c r="S12" s="17"/>
      <c r="T12" s="17">
        <v>0.33014941586285701</v>
      </c>
      <c r="U12" s="17">
        <v>0.36756336322722699</v>
      </c>
      <c r="V12" s="17">
        <v>0.33780058327110601</v>
      </c>
      <c r="W12" s="17">
        <v>0.28636673083970499</v>
      </c>
      <c r="X12" s="17"/>
      <c r="Y12" s="17">
        <v>0.28070481383427898</v>
      </c>
      <c r="Z12" s="17">
        <v>0.38619009889711298</v>
      </c>
      <c r="AA12" s="17">
        <v>0.39385873342280597</v>
      </c>
      <c r="AB12" s="17">
        <v>0.31033665162309199</v>
      </c>
      <c r="AC12" s="17">
        <v>0.18952023761674</v>
      </c>
      <c r="AD12" s="17">
        <v>0.28567108388738</v>
      </c>
      <c r="AE12" s="17"/>
      <c r="AF12" s="17">
        <v>0.31093033400766901</v>
      </c>
      <c r="AG12" s="17">
        <v>0.36995008843877297</v>
      </c>
      <c r="AH12" s="17"/>
      <c r="AI12" s="17">
        <v>0.267783169025477</v>
      </c>
      <c r="AJ12" s="17">
        <v>0.37974715296404199</v>
      </c>
      <c r="AK12" s="17">
        <v>0.25977395842669498</v>
      </c>
      <c r="AL12" s="17">
        <v>0.28968148382931502</v>
      </c>
      <c r="AM12" s="17">
        <v>0.31669342648093901</v>
      </c>
      <c r="AN12" s="17">
        <v>0.43883381704062302</v>
      </c>
      <c r="AO12" s="17">
        <v>0.45031110807688901</v>
      </c>
      <c r="AP12" s="17"/>
      <c r="AQ12" s="17">
        <v>0.348219086880522</v>
      </c>
      <c r="AR12" s="17">
        <v>0.29279504962712499</v>
      </c>
      <c r="AS12" s="17"/>
      <c r="AT12" s="17">
        <v>0.39254115024647002</v>
      </c>
      <c r="AU12" s="17">
        <v>0.310731755986347</v>
      </c>
      <c r="AV12" s="17">
        <v>0.34146792571066698</v>
      </c>
      <c r="AW12" s="17"/>
      <c r="AX12" s="17">
        <v>0.35912805044674301</v>
      </c>
      <c r="AY12" s="17">
        <v>0.31946544193640303</v>
      </c>
      <c r="AZ12" s="17"/>
      <c r="BA12" s="17">
        <v>0.30883892819438702</v>
      </c>
      <c r="BB12" s="17">
        <v>0.328447539427345</v>
      </c>
      <c r="BC12" s="17">
        <v>0.32164404963208598</v>
      </c>
      <c r="BD12" s="17">
        <v>0.51254261419806602</v>
      </c>
      <c r="BE12" s="17">
        <v>0.35366147045854501</v>
      </c>
      <c r="BF12" s="17"/>
      <c r="BG12" s="17">
        <v>0.32470989692973301</v>
      </c>
      <c r="BH12" s="17">
        <v>0.39199381894731899</v>
      </c>
    </row>
    <row r="13" spans="2:60" ht="29" x14ac:dyDescent="0.35">
      <c r="B13" s="18" t="s">
        <v>352</v>
      </c>
      <c r="C13" s="17">
        <v>5.6247523767958302E-2</v>
      </c>
      <c r="D13" s="17">
        <v>5.7528183171634197E-2</v>
      </c>
      <c r="E13" s="17">
        <v>5.5816944703473502E-2</v>
      </c>
      <c r="F13" s="17"/>
      <c r="G13" s="17">
        <v>9.0068938103606402E-2</v>
      </c>
      <c r="H13" s="17">
        <v>9.4328092005928899E-2</v>
      </c>
      <c r="I13" s="17">
        <v>1.5343759937196401E-2</v>
      </c>
      <c r="J13" s="17">
        <v>0.11857036791685301</v>
      </c>
      <c r="K13" s="17">
        <v>1.5639910045051799E-2</v>
      </c>
      <c r="L13" s="17">
        <v>1.116435223832E-2</v>
      </c>
      <c r="M13" s="17"/>
      <c r="N13" s="17">
        <v>2.71927409717014E-2</v>
      </c>
      <c r="O13" s="17">
        <v>2.7317719203619899E-2</v>
      </c>
      <c r="P13" s="17">
        <v>8.0277407468349493E-2</v>
      </c>
      <c r="Q13" s="17">
        <v>0.115027386347093</v>
      </c>
      <c r="R13" s="17">
        <v>5.8544055772442899E-2</v>
      </c>
      <c r="S13" s="17"/>
      <c r="T13" s="17">
        <v>6.7400324678192097E-2</v>
      </c>
      <c r="U13" s="17">
        <v>2.8739585450907001E-2</v>
      </c>
      <c r="V13" s="17">
        <v>5.14301815596407E-2</v>
      </c>
      <c r="W13" s="17">
        <v>8.2276250368903694E-2</v>
      </c>
      <c r="X13" s="17"/>
      <c r="Y13" s="17">
        <v>0.12658091865777299</v>
      </c>
      <c r="Z13" s="17">
        <v>2.3703603332766901E-2</v>
      </c>
      <c r="AA13" s="17">
        <v>0</v>
      </c>
      <c r="AB13" s="17">
        <v>0</v>
      </c>
      <c r="AC13" s="17">
        <v>0</v>
      </c>
      <c r="AD13" s="17">
        <v>6.4424262923069506E-2</v>
      </c>
      <c r="AE13" s="17"/>
      <c r="AF13" s="17">
        <v>3.6457393540757797E-2</v>
      </c>
      <c r="AG13" s="17">
        <v>8.1326549237881102E-2</v>
      </c>
      <c r="AH13" s="17"/>
      <c r="AI13" s="17">
        <v>0</v>
      </c>
      <c r="AJ13" s="17">
        <v>4.5955711753948303E-2</v>
      </c>
      <c r="AK13" s="17">
        <v>7.2248130332307897E-2</v>
      </c>
      <c r="AL13" s="17">
        <v>3.8790589150117599E-2</v>
      </c>
      <c r="AM13" s="17">
        <v>8.5040892063077897E-2</v>
      </c>
      <c r="AN13" s="17">
        <v>5.3399418305216197E-2</v>
      </c>
      <c r="AO13" s="17">
        <v>0</v>
      </c>
      <c r="AP13" s="17"/>
      <c r="AQ13" s="17">
        <v>3.9707860056702203E-2</v>
      </c>
      <c r="AR13" s="17">
        <v>7.07757337677552E-2</v>
      </c>
      <c r="AS13" s="17"/>
      <c r="AT13" s="17">
        <v>6.0851881466690697E-2</v>
      </c>
      <c r="AU13" s="17">
        <v>4.5412364244787097E-2</v>
      </c>
      <c r="AV13" s="17">
        <v>7.0303718256198494E-2</v>
      </c>
      <c r="AW13" s="17"/>
      <c r="AX13" s="17">
        <v>5.0695287310954698E-2</v>
      </c>
      <c r="AY13" s="17">
        <v>5.8586135375805502E-2</v>
      </c>
      <c r="AZ13" s="17"/>
      <c r="BA13" s="17">
        <v>2.34632641592291E-2</v>
      </c>
      <c r="BB13" s="17">
        <v>7.2687313977531295E-2</v>
      </c>
      <c r="BC13" s="17">
        <v>5.8886178086545199E-2</v>
      </c>
      <c r="BD13" s="17">
        <v>6.0382432874677497E-2</v>
      </c>
      <c r="BE13" s="17">
        <v>4.4557883543053303E-2</v>
      </c>
      <c r="BF13" s="17"/>
      <c r="BG13" s="17">
        <v>6.3304604599509304E-2</v>
      </c>
      <c r="BH13" s="17">
        <v>4.8375782416264501E-2</v>
      </c>
    </row>
    <row r="14" spans="2:60" x14ac:dyDescent="0.35">
      <c r="B14" s="32" t="s">
        <v>280</v>
      </c>
      <c r="C14" s="19">
        <v>2.46977823308272E-2</v>
      </c>
      <c r="D14" s="19">
        <v>2.0397992654694101E-2</v>
      </c>
      <c r="E14" s="19">
        <v>2.8435948927987401E-2</v>
      </c>
      <c r="F14" s="19"/>
      <c r="G14" s="19">
        <v>1.9105003901957001E-2</v>
      </c>
      <c r="H14" s="19">
        <v>2.3955258976787699E-2</v>
      </c>
      <c r="I14" s="19">
        <v>4.4193851343214102E-2</v>
      </c>
      <c r="J14" s="19">
        <v>5.1610870577408499E-2</v>
      </c>
      <c r="K14" s="19">
        <v>0</v>
      </c>
      <c r="L14" s="19">
        <v>1.01901165649929E-2</v>
      </c>
      <c r="M14" s="19"/>
      <c r="N14" s="19">
        <v>8.5805218600708597E-2</v>
      </c>
      <c r="O14" s="19">
        <v>1.7105181881252901E-2</v>
      </c>
      <c r="P14" s="19">
        <v>0</v>
      </c>
      <c r="Q14" s="19">
        <v>0</v>
      </c>
      <c r="R14" s="19">
        <v>0</v>
      </c>
      <c r="S14" s="19"/>
      <c r="T14" s="19">
        <v>1.5135182360812001E-2</v>
      </c>
      <c r="U14" s="19">
        <v>9.9831920946379105E-3</v>
      </c>
      <c r="V14" s="19">
        <v>2.9139792373319401E-2</v>
      </c>
      <c r="W14" s="19">
        <v>3.8965294946945297E-2</v>
      </c>
      <c r="X14" s="19"/>
      <c r="Y14" s="19">
        <v>2.1140339120073799E-2</v>
      </c>
      <c r="Z14" s="19">
        <v>2.82866254230754E-2</v>
      </c>
      <c r="AA14" s="19">
        <v>6.6841080370235506E-2</v>
      </c>
      <c r="AB14" s="19">
        <v>1.8564076545725099E-2</v>
      </c>
      <c r="AC14" s="19">
        <v>0</v>
      </c>
      <c r="AD14" s="19">
        <v>1.8192483625086402E-2</v>
      </c>
      <c r="AE14" s="19"/>
      <c r="AF14" s="19">
        <v>2.1774402090571399E-2</v>
      </c>
      <c r="AG14" s="19">
        <v>2.9799631977092601E-2</v>
      </c>
      <c r="AH14" s="19"/>
      <c r="AI14" s="19">
        <v>0.14301475740848901</v>
      </c>
      <c r="AJ14" s="19">
        <v>1.8721013667116801E-2</v>
      </c>
      <c r="AK14" s="19">
        <v>3.1566546569880602E-2</v>
      </c>
      <c r="AL14" s="19">
        <v>1.9117890905350501E-2</v>
      </c>
      <c r="AM14" s="19">
        <v>1.11579490684758E-2</v>
      </c>
      <c r="AN14" s="19">
        <v>0</v>
      </c>
      <c r="AO14" s="19">
        <v>0</v>
      </c>
      <c r="AP14" s="19"/>
      <c r="AQ14" s="19">
        <v>1.4905049654219901E-2</v>
      </c>
      <c r="AR14" s="19">
        <v>1.2048366010173801E-2</v>
      </c>
      <c r="AS14" s="19"/>
      <c r="AT14" s="19">
        <v>9.0487448454465401E-3</v>
      </c>
      <c r="AU14" s="19">
        <v>1.5826513783040001E-2</v>
      </c>
      <c r="AV14" s="19">
        <v>0</v>
      </c>
      <c r="AW14" s="19"/>
      <c r="AX14" s="19">
        <v>1.6386631426896399E-2</v>
      </c>
      <c r="AY14" s="19">
        <v>2.81984534800152E-2</v>
      </c>
      <c r="AZ14" s="19"/>
      <c r="BA14" s="19">
        <v>0</v>
      </c>
      <c r="BB14" s="19">
        <v>0</v>
      </c>
      <c r="BC14" s="19">
        <v>6.4284314611297499E-3</v>
      </c>
      <c r="BD14" s="19">
        <v>0</v>
      </c>
      <c r="BE14" s="19">
        <v>0</v>
      </c>
      <c r="BF14" s="19"/>
      <c r="BG14" s="19">
        <v>0</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492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396</v>
      </c>
      <c r="D7" s="10">
        <v>166</v>
      </c>
      <c r="E7" s="10">
        <v>229</v>
      </c>
      <c r="F7" s="10"/>
      <c r="G7" s="10">
        <v>43</v>
      </c>
      <c r="H7" s="10">
        <v>61</v>
      </c>
      <c r="I7" s="10">
        <v>68</v>
      </c>
      <c r="J7" s="10">
        <v>67</v>
      </c>
      <c r="K7" s="10">
        <v>69</v>
      </c>
      <c r="L7" s="10">
        <v>88</v>
      </c>
      <c r="M7" s="10"/>
      <c r="N7" s="10">
        <v>80</v>
      </c>
      <c r="O7" s="10">
        <v>98</v>
      </c>
      <c r="P7" s="10">
        <v>120</v>
      </c>
      <c r="Q7" s="10">
        <v>59</v>
      </c>
      <c r="R7" s="10">
        <v>30</v>
      </c>
      <c r="S7" s="10"/>
      <c r="T7" s="10">
        <v>68</v>
      </c>
      <c r="U7" s="10">
        <v>85</v>
      </c>
      <c r="V7" s="10">
        <v>152</v>
      </c>
      <c r="W7" s="10">
        <v>91</v>
      </c>
      <c r="X7" s="10"/>
      <c r="Y7" s="10">
        <v>127</v>
      </c>
      <c r="Z7" s="10">
        <v>147</v>
      </c>
      <c r="AA7" s="10">
        <v>12</v>
      </c>
      <c r="AB7" s="10">
        <v>48</v>
      </c>
      <c r="AC7" s="10">
        <v>2</v>
      </c>
      <c r="AD7" s="10">
        <v>60</v>
      </c>
      <c r="AE7" s="10"/>
      <c r="AF7" s="10">
        <v>247</v>
      </c>
      <c r="AG7" s="10">
        <v>148</v>
      </c>
      <c r="AH7" s="10"/>
      <c r="AI7" s="10">
        <v>34</v>
      </c>
      <c r="AJ7" s="10">
        <v>82</v>
      </c>
      <c r="AK7" s="10">
        <v>88</v>
      </c>
      <c r="AL7" s="10">
        <v>48</v>
      </c>
      <c r="AM7" s="10">
        <v>91</v>
      </c>
      <c r="AN7" s="10">
        <v>41</v>
      </c>
      <c r="AO7" s="10">
        <v>12</v>
      </c>
      <c r="AP7" s="10"/>
      <c r="AQ7" s="10">
        <v>190</v>
      </c>
      <c r="AR7" s="10">
        <v>139</v>
      </c>
      <c r="AS7" s="10"/>
      <c r="AT7" s="10">
        <v>89</v>
      </c>
      <c r="AU7" s="10">
        <v>180</v>
      </c>
      <c r="AV7" s="10">
        <v>102</v>
      </c>
      <c r="AW7" s="10"/>
      <c r="AX7" s="10">
        <v>106</v>
      </c>
      <c r="AY7" s="10">
        <v>290</v>
      </c>
      <c r="AZ7" s="10"/>
      <c r="BA7" s="10">
        <v>42</v>
      </c>
      <c r="BB7" s="10">
        <v>127</v>
      </c>
      <c r="BC7" s="10">
        <v>138</v>
      </c>
      <c r="BD7" s="10">
        <v>21</v>
      </c>
      <c r="BE7" s="10">
        <v>45</v>
      </c>
      <c r="BF7" s="10"/>
      <c r="BG7" s="10">
        <v>169</v>
      </c>
      <c r="BH7" s="10">
        <v>66</v>
      </c>
    </row>
    <row r="8" spans="2:60" ht="30" customHeight="1" x14ac:dyDescent="0.35">
      <c r="B8" s="11" t="s">
        <v>19</v>
      </c>
      <c r="C8" s="11">
        <v>382</v>
      </c>
      <c r="D8" s="11">
        <v>162</v>
      </c>
      <c r="E8" s="11">
        <v>218</v>
      </c>
      <c r="F8" s="11"/>
      <c r="G8" s="11">
        <v>45</v>
      </c>
      <c r="H8" s="11">
        <v>65</v>
      </c>
      <c r="I8" s="11">
        <v>64</v>
      </c>
      <c r="J8" s="11">
        <v>61</v>
      </c>
      <c r="K8" s="11">
        <v>66</v>
      </c>
      <c r="L8" s="11">
        <v>80</v>
      </c>
      <c r="M8" s="11"/>
      <c r="N8" s="11">
        <v>75</v>
      </c>
      <c r="O8" s="11">
        <v>95</v>
      </c>
      <c r="P8" s="11">
        <v>118</v>
      </c>
      <c r="Q8" s="11">
        <v>57</v>
      </c>
      <c r="R8" s="11">
        <v>30</v>
      </c>
      <c r="S8" s="11"/>
      <c r="T8" s="11">
        <v>62</v>
      </c>
      <c r="U8" s="11">
        <v>80</v>
      </c>
      <c r="V8" s="11">
        <v>143</v>
      </c>
      <c r="W8" s="11">
        <v>97</v>
      </c>
      <c r="X8" s="11"/>
      <c r="Y8" s="11">
        <v>122</v>
      </c>
      <c r="Z8" s="11">
        <v>146</v>
      </c>
      <c r="AA8" s="11">
        <v>12</v>
      </c>
      <c r="AB8" s="11">
        <v>43</v>
      </c>
      <c r="AC8" s="11">
        <v>2</v>
      </c>
      <c r="AD8" s="11">
        <v>57</v>
      </c>
      <c r="AE8" s="11"/>
      <c r="AF8" s="11">
        <v>234</v>
      </c>
      <c r="AG8" s="11">
        <v>147</v>
      </c>
      <c r="AH8" s="11"/>
      <c r="AI8" s="11">
        <v>30</v>
      </c>
      <c r="AJ8" s="11">
        <v>78</v>
      </c>
      <c r="AK8" s="11">
        <v>88</v>
      </c>
      <c r="AL8" s="11">
        <v>46</v>
      </c>
      <c r="AM8" s="11">
        <v>89</v>
      </c>
      <c r="AN8" s="11">
        <v>38</v>
      </c>
      <c r="AO8" s="11">
        <v>13</v>
      </c>
      <c r="AP8" s="11"/>
      <c r="AQ8" s="11">
        <v>178</v>
      </c>
      <c r="AR8" s="11">
        <v>140</v>
      </c>
      <c r="AS8" s="11"/>
      <c r="AT8" s="11">
        <v>84</v>
      </c>
      <c r="AU8" s="11">
        <v>172</v>
      </c>
      <c r="AV8" s="11">
        <v>101</v>
      </c>
      <c r="AW8" s="11"/>
      <c r="AX8" s="11">
        <v>100</v>
      </c>
      <c r="AY8" s="11">
        <v>282</v>
      </c>
      <c r="AZ8" s="11"/>
      <c r="BA8" s="11">
        <v>41</v>
      </c>
      <c r="BB8" s="11">
        <v>124</v>
      </c>
      <c r="BC8" s="11">
        <v>130</v>
      </c>
      <c r="BD8" s="11">
        <v>20</v>
      </c>
      <c r="BE8" s="11">
        <v>45</v>
      </c>
      <c r="BF8" s="11"/>
      <c r="BG8" s="11">
        <v>165</v>
      </c>
      <c r="BH8" s="11">
        <v>65</v>
      </c>
    </row>
    <row r="9" spans="2:60" ht="29" x14ac:dyDescent="0.35">
      <c r="B9" s="18" t="s">
        <v>348</v>
      </c>
      <c r="C9" s="17">
        <v>0.13274669567597699</v>
      </c>
      <c r="D9" s="17">
        <v>0.15906837826207601</v>
      </c>
      <c r="E9" s="17">
        <v>0.114044194785512</v>
      </c>
      <c r="F9" s="17"/>
      <c r="G9" s="17">
        <v>0.13969860929885</v>
      </c>
      <c r="H9" s="17">
        <v>8.3937653052140501E-2</v>
      </c>
      <c r="I9" s="17">
        <v>0.10397120229353</v>
      </c>
      <c r="J9" s="17">
        <v>0.12750581165414099</v>
      </c>
      <c r="K9" s="17">
        <v>0.23250540165201</v>
      </c>
      <c r="L9" s="17">
        <v>0.113958319707971</v>
      </c>
      <c r="M9" s="17"/>
      <c r="N9" s="17">
        <v>0.13097362795616799</v>
      </c>
      <c r="O9" s="17">
        <v>0.14216074401655099</v>
      </c>
      <c r="P9" s="17">
        <v>0.13694363537120399</v>
      </c>
      <c r="Q9" s="17">
        <v>0.11543313185937901</v>
      </c>
      <c r="R9" s="17">
        <v>0.103027934970681</v>
      </c>
      <c r="S9" s="17"/>
      <c r="T9" s="17">
        <v>0.135325683843564</v>
      </c>
      <c r="U9" s="17">
        <v>0.145166778319678</v>
      </c>
      <c r="V9" s="17">
        <v>0.16795249012382199</v>
      </c>
      <c r="W9" s="17">
        <v>6.8628745820582496E-2</v>
      </c>
      <c r="X9" s="17"/>
      <c r="Y9" s="17">
        <v>0.12966838244554199</v>
      </c>
      <c r="Z9" s="17">
        <v>0.10609916054865701</v>
      </c>
      <c r="AA9" s="17">
        <v>7.3391683509335795E-2</v>
      </c>
      <c r="AB9" s="17">
        <v>0.18532630801298799</v>
      </c>
      <c r="AC9" s="17">
        <v>0</v>
      </c>
      <c r="AD9" s="17">
        <v>0.18460428470040999</v>
      </c>
      <c r="AE9" s="17"/>
      <c r="AF9" s="17">
        <v>0.15444159537413399</v>
      </c>
      <c r="AG9" s="17">
        <v>9.8728227117298603E-2</v>
      </c>
      <c r="AH9" s="17"/>
      <c r="AI9" s="17">
        <v>0.23217645683947699</v>
      </c>
      <c r="AJ9" s="17">
        <v>0.16289369461327399</v>
      </c>
      <c r="AK9" s="17">
        <v>0.14418617442859499</v>
      </c>
      <c r="AL9" s="17">
        <v>7.3710671036699094E-2</v>
      </c>
      <c r="AM9" s="17">
        <v>0.13178738616268801</v>
      </c>
      <c r="AN9" s="17">
        <v>8.3017637923854401E-2</v>
      </c>
      <c r="AO9" s="17">
        <v>0</v>
      </c>
      <c r="AP9" s="17"/>
      <c r="AQ9" s="17">
        <v>0.119056551137958</v>
      </c>
      <c r="AR9" s="17">
        <v>0.11840310140634699</v>
      </c>
      <c r="AS9" s="17"/>
      <c r="AT9" s="17">
        <v>9.69309950853771E-2</v>
      </c>
      <c r="AU9" s="17">
        <v>0.14728607432477001</v>
      </c>
      <c r="AV9" s="17">
        <v>0.111950732143003</v>
      </c>
      <c r="AW9" s="17"/>
      <c r="AX9" s="17">
        <v>0.17418041016484101</v>
      </c>
      <c r="AY9" s="17">
        <v>0.118095887744675</v>
      </c>
      <c r="AZ9" s="17"/>
      <c r="BA9" s="17">
        <v>0.26003234109466999</v>
      </c>
      <c r="BB9" s="17">
        <v>8.8564062145306793E-2</v>
      </c>
      <c r="BC9" s="17">
        <v>0.15130242200542801</v>
      </c>
      <c r="BD9" s="17">
        <v>0.149142608968864</v>
      </c>
      <c r="BE9" s="17">
        <v>0.10929859507689001</v>
      </c>
      <c r="BF9" s="17"/>
      <c r="BG9" s="17">
        <v>0.13111475582048601</v>
      </c>
      <c r="BH9" s="17">
        <v>0.12161151986206201</v>
      </c>
    </row>
    <row r="10" spans="2:60" ht="43.5" x14ac:dyDescent="0.35">
      <c r="B10" s="18" t="s">
        <v>349</v>
      </c>
      <c r="C10" s="17">
        <v>0.22847253870602799</v>
      </c>
      <c r="D10" s="17">
        <v>0.23179927633101</v>
      </c>
      <c r="E10" s="17">
        <v>0.22750708892976901</v>
      </c>
      <c r="F10" s="17"/>
      <c r="G10" s="17">
        <v>0.18160285411527699</v>
      </c>
      <c r="H10" s="17">
        <v>0.17533381353621499</v>
      </c>
      <c r="I10" s="17">
        <v>0.24951058024918399</v>
      </c>
      <c r="J10" s="17">
        <v>0.242065173352179</v>
      </c>
      <c r="K10" s="17">
        <v>0.186815540205233</v>
      </c>
      <c r="L10" s="17">
        <v>0.30513800375635203</v>
      </c>
      <c r="M10" s="17"/>
      <c r="N10" s="17">
        <v>0.301848381414907</v>
      </c>
      <c r="O10" s="17">
        <v>0.25254806133605401</v>
      </c>
      <c r="P10" s="17">
        <v>0.21416463376320299</v>
      </c>
      <c r="Q10" s="17">
        <v>0.18495442608684701</v>
      </c>
      <c r="R10" s="17">
        <v>0.13519916896369299</v>
      </c>
      <c r="S10" s="17"/>
      <c r="T10" s="17">
        <v>0.17609096852586401</v>
      </c>
      <c r="U10" s="17">
        <v>0.26842724154404202</v>
      </c>
      <c r="V10" s="17">
        <v>0.23440617559846499</v>
      </c>
      <c r="W10" s="17">
        <v>0.220076027598721</v>
      </c>
      <c r="X10" s="17"/>
      <c r="Y10" s="17">
        <v>0.19942825301175399</v>
      </c>
      <c r="Z10" s="17">
        <v>0.26209305206378902</v>
      </c>
      <c r="AA10" s="17">
        <v>8.3128296874426605E-2</v>
      </c>
      <c r="AB10" s="17">
        <v>0.25599049316799599</v>
      </c>
      <c r="AC10" s="17">
        <v>0</v>
      </c>
      <c r="AD10" s="17">
        <v>0.22077766086702999</v>
      </c>
      <c r="AE10" s="17"/>
      <c r="AF10" s="17">
        <v>0.20589869257339599</v>
      </c>
      <c r="AG10" s="17">
        <v>0.26572171546932999</v>
      </c>
      <c r="AH10" s="17"/>
      <c r="AI10" s="17">
        <v>0.282654674091597</v>
      </c>
      <c r="AJ10" s="17">
        <v>0.25355730549561101</v>
      </c>
      <c r="AK10" s="17">
        <v>0.18215716069371399</v>
      </c>
      <c r="AL10" s="17">
        <v>0.215972637447926</v>
      </c>
      <c r="AM10" s="17">
        <v>0.25248448829525899</v>
      </c>
      <c r="AN10" s="17">
        <v>0.15401208691438101</v>
      </c>
      <c r="AO10" s="17">
        <v>0.37106485218264701</v>
      </c>
      <c r="AP10" s="17"/>
      <c r="AQ10" s="17">
        <v>0.20442977778927901</v>
      </c>
      <c r="AR10" s="17">
        <v>0.241608048499765</v>
      </c>
      <c r="AS10" s="17"/>
      <c r="AT10" s="17">
        <v>0.21235037127937401</v>
      </c>
      <c r="AU10" s="17">
        <v>0.21642270273707401</v>
      </c>
      <c r="AV10" s="17">
        <v>0.28618240048800198</v>
      </c>
      <c r="AW10" s="17"/>
      <c r="AX10" s="17">
        <v>0.198902538759065</v>
      </c>
      <c r="AY10" s="17">
        <v>0.23892838113039</v>
      </c>
      <c r="AZ10" s="17"/>
      <c r="BA10" s="17">
        <v>0.27866060285524802</v>
      </c>
      <c r="BB10" s="17">
        <v>0.226787744249377</v>
      </c>
      <c r="BC10" s="17">
        <v>0.24231106796971999</v>
      </c>
      <c r="BD10" s="17">
        <v>9.7774727540347106E-2</v>
      </c>
      <c r="BE10" s="17">
        <v>0.238713911134142</v>
      </c>
      <c r="BF10" s="17"/>
      <c r="BG10" s="17">
        <v>0.239660248307379</v>
      </c>
      <c r="BH10" s="17">
        <v>0.19515972576569701</v>
      </c>
    </row>
    <row r="11" spans="2:60" ht="29" x14ac:dyDescent="0.35">
      <c r="B11" s="18" t="s">
        <v>350</v>
      </c>
      <c r="C11" s="17">
        <v>0.40899731394751598</v>
      </c>
      <c r="D11" s="17">
        <v>0.40073707029482503</v>
      </c>
      <c r="E11" s="17">
        <v>0.41784324698778902</v>
      </c>
      <c r="F11" s="17"/>
      <c r="G11" s="17">
        <v>0.35214846255354498</v>
      </c>
      <c r="H11" s="17">
        <v>0.51519790764154305</v>
      </c>
      <c r="I11" s="17">
        <v>0.36753676738337998</v>
      </c>
      <c r="J11" s="17">
        <v>0.37104778903258001</v>
      </c>
      <c r="K11" s="17">
        <v>0.40156186441908798</v>
      </c>
      <c r="L11" s="17">
        <v>0.42235421540338502</v>
      </c>
      <c r="M11" s="17"/>
      <c r="N11" s="17">
        <v>0.33410348521778199</v>
      </c>
      <c r="O11" s="17">
        <v>0.38525448458265299</v>
      </c>
      <c r="P11" s="17">
        <v>0.42863042704632398</v>
      </c>
      <c r="Q11" s="17">
        <v>0.46671209272749098</v>
      </c>
      <c r="R11" s="17">
        <v>0.56083280483857101</v>
      </c>
      <c r="S11" s="17"/>
      <c r="T11" s="17">
        <v>0.45878846284410002</v>
      </c>
      <c r="U11" s="17">
        <v>0.38715039804011497</v>
      </c>
      <c r="V11" s="17">
        <v>0.380110333231721</v>
      </c>
      <c r="W11" s="17">
        <v>0.438105633439556</v>
      </c>
      <c r="X11" s="17"/>
      <c r="Y11" s="17">
        <v>0.38067007530974101</v>
      </c>
      <c r="Z11" s="17">
        <v>0.41937843719252899</v>
      </c>
      <c r="AA11" s="17">
        <v>0.48465963408361401</v>
      </c>
      <c r="AB11" s="17">
        <v>0.37119741271088502</v>
      </c>
      <c r="AC11" s="17">
        <v>1</v>
      </c>
      <c r="AD11" s="17">
        <v>0.43828814380479098</v>
      </c>
      <c r="AE11" s="17"/>
      <c r="AF11" s="17">
        <v>0.42073631208819201</v>
      </c>
      <c r="AG11" s="17">
        <v>0.39229387341105798</v>
      </c>
      <c r="AH11" s="17"/>
      <c r="AI11" s="17">
        <v>0.27274714227390201</v>
      </c>
      <c r="AJ11" s="17">
        <v>0.37733821350338098</v>
      </c>
      <c r="AK11" s="17">
        <v>0.38284727689936798</v>
      </c>
      <c r="AL11" s="17">
        <v>0.463987527250526</v>
      </c>
      <c r="AM11" s="17">
        <v>0.44976640313138</v>
      </c>
      <c r="AN11" s="17">
        <v>0.50835632709004597</v>
      </c>
      <c r="AO11" s="17">
        <v>0.32472954789547998</v>
      </c>
      <c r="AP11" s="17"/>
      <c r="AQ11" s="17">
        <v>0.41595144316256399</v>
      </c>
      <c r="AR11" s="17">
        <v>0.434410288752268</v>
      </c>
      <c r="AS11" s="17"/>
      <c r="AT11" s="17">
        <v>0.433061442412217</v>
      </c>
      <c r="AU11" s="17">
        <v>0.40415938240399901</v>
      </c>
      <c r="AV11" s="17">
        <v>0.415301472323715</v>
      </c>
      <c r="AW11" s="17"/>
      <c r="AX11" s="17">
        <v>0.41893443476435099</v>
      </c>
      <c r="AY11" s="17">
        <v>0.40548358484372699</v>
      </c>
      <c r="AZ11" s="17"/>
      <c r="BA11" s="17">
        <v>0.24144919338156901</v>
      </c>
      <c r="BB11" s="17">
        <v>0.39801791760740701</v>
      </c>
      <c r="BC11" s="17">
        <v>0.39084590143622699</v>
      </c>
      <c r="BD11" s="17">
        <v>0.51715208059647799</v>
      </c>
      <c r="BE11" s="17">
        <v>0.63122904928964396</v>
      </c>
      <c r="BF11" s="17"/>
      <c r="BG11" s="17">
        <v>0.35916462144984401</v>
      </c>
      <c r="BH11" s="17">
        <v>0.59597604644089497</v>
      </c>
    </row>
    <row r="12" spans="2:60" ht="29" x14ac:dyDescent="0.35">
      <c r="B12" s="18" t="s">
        <v>351</v>
      </c>
      <c r="C12" s="17">
        <v>0.162084871564629</v>
      </c>
      <c r="D12" s="17">
        <v>0.148926007932458</v>
      </c>
      <c r="E12" s="17">
        <v>0.17294369453939901</v>
      </c>
      <c r="F12" s="17"/>
      <c r="G12" s="17">
        <v>0.23441921501324101</v>
      </c>
      <c r="H12" s="17">
        <v>0.18877261286292199</v>
      </c>
      <c r="I12" s="17">
        <v>0.191707777541828</v>
      </c>
      <c r="J12" s="17">
        <v>0.14636555601374501</v>
      </c>
      <c r="K12" s="17">
        <v>0.13350253113058499</v>
      </c>
      <c r="L12" s="17">
        <v>0.11141980772768501</v>
      </c>
      <c r="M12" s="17"/>
      <c r="N12" s="17">
        <v>0.14313330119686901</v>
      </c>
      <c r="O12" s="17">
        <v>0.163617629103774</v>
      </c>
      <c r="P12" s="17">
        <v>0.19405816237217399</v>
      </c>
      <c r="Q12" s="17">
        <v>9.8853250573573095E-2</v>
      </c>
      <c r="R12" s="17">
        <v>0.200940091227054</v>
      </c>
      <c r="S12" s="17"/>
      <c r="T12" s="17">
        <v>0.164253554260824</v>
      </c>
      <c r="U12" s="17">
        <v>0.12819669861281899</v>
      </c>
      <c r="V12" s="17">
        <v>0.16658926497781501</v>
      </c>
      <c r="W12" s="17">
        <v>0.18204715634024399</v>
      </c>
      <c r="X12" s="17"/>
      <c r="Y12" s="17">
        <v>0.183088919287446</v>
      </c>
      <c r="Z12" s="17">
        <v>0.147828465332317</v>
      </c>
      <c r="AA12" s="17">
        <v>0.29898379787033003</v>
      </c>
      <c r="AB12" s="17">
        <v>0.15305017756911499</v>
      </c>
      <c r="AC12" s="17">
        <v>0</v>
      </c>
      <c r="AD12" s="17">
        <v>0.13685132328317801</v>
      </c>
      <c r="AE12" s="17"/>
      <c r="AF12" s="17">
        <v>0.155987406522206</v>
      </c>
      <c r="AG12" s="17">
        <v>0.17265351553146299</v>
      </c>
      <c r="AH12" s="17"/>
      <c r="AI12" s="17">
        <v>0.15683846484706701</v>
      </c>
      <c r="AJ12" s="17">
        <v>0.16734370583820099</v>
      </c>
      <c r="AK12" s="17">
        <v>0.19045756061427399</v>
      </c>
      <c r="AL12" s="17">
        <v>0.12668917641225499</v>
      </c>
      <c r="AM12" s="17">
        <v>0.13503908357861699</v>
      </c>
      <c r="AN12" s="17">
        <v>0.18573031716494501</v>
      </c>
      <c r="AO12" s="17">
        <v>0.19136506725291799</v>
      </c>
      <c r="AP12" s="17"/>
      <c r="AQ12" s="17">
        <v>0.18270882594115301</v>
      </c>
      <c r="AR12" s="17">
        <v>0.14845192741795399</v>
      </c>
      <c r="AS12" s="17"/>
      <c r="AT12" s="17">
        <v>0.19549148798942101</v>
      </c>
      <c r="AU12" s="17">
        <v>0.17934219049445599</v>
      </c>
      <c r="AV12" s="17">
        <v>0.110081526195643</v>
      </c>
      <c r="AW12" s="17"/>
      <c r="AX12" s="17">
        <v>0.14268407880099501</v>
      </c>
      <c r="AY12" s="17">
        <v>0.16894492000588901</v>
      </c>
      <c r="AZ12" s="17"/>
      <c r="BA12" s="17">
        <v>0.18421118071280601</v>
      </c>
      <c r="BB12" s="17">
        <v>0.203167819205198</v>
      </c>
      <c r="BC12" s="17">
        <v>0.154151842949209</v>
      </c>
      <c r="BD12" s="17">
        <v>0.23593058289431099</v>
      </c>
      <c r="BE12" s="17">
        <v>2.0758444499323601E-2</v>
      </c>
      <c r="BF12" s="17"/>
      <c r="BG12" s="17">
        <v>0.19846363646922399</v>
      </c>
      <c r="BH12" s="17">
        <v>8.7252707931345805E-2</v>
      </c>
    </row>
    <row r="13" spans="2:60" ht="29" x14ac:dyDescent="0.35">
      <c r="B13" s="18" t="s">
        <v>352</v>
      </c>
      <c r="C13" s="17">
        <v>3.5653407731220797E-2</v>
      </c>
      <c r="D13" s="17">
        <v>3.0012739821495601E-2</v>
      </c>
      <c r="E13" s="17">
        <v>4.0084711485067197E-2</v>
      </c>
      <c r="F13" s="17"/>
      <c r="G13" s="17">
        <v>6.1650828965157597E-2</v>
      </c>
      <c r="H13" s="17">
        <v>3.6758012907179401E-2</v>
      </c>
      <c r="I13" s="17">
        <v>3.6892950834670299E-2</v>
      </c>
      <c r="J13" s="17">
        <v>8.3776206465368694E-2</v>
      </c>
      <c r="K13" s="17">
        <v>1.4265970031613E-2</v>
      </c>
      <c r="L13" s="17">
        <v>0</v>
      </c>
      <c r="M13" s="17"/>
      <c r="N13" s="17">
        <v>3.8721727552222203E-2</v>
      </c>
      <c r="O13" s="17">
        <v>2.9138405294607001E-2</v>
      </c>
      <c r="P13" s="17">
        <v>1.93809967907006E-2</v>
      </c>
      <c r="Q13" s="17">
        <v>9.9364227051949E-2</v>
      </c>
      <c r="R13" s="17">
        <v>0</v>
      </c>
      <c r="S13" s="17"/>
      <c r="T13" s="17">
        <v>5.5378943869887197E-2</v>
      </c>
      <c r="U13" s="17">
        <v>4.3207308281240198E-2</v>
      </c>
      <c r="V13" s="17">
        <v>1.1726879909884899E-2</v>
      </c>
      <c r="W13" s="17">
        <v>5.2288217423543101E-2</v>
      </c>
      <c r="X13" s="17"/>
      <c r="Y13" s="17">
        <v>5.6193917225589703E-2</v>
      </c>
      <c r="Z13" s="17">
        <v>2.7862743572310101E-2</v>
      </c>
      <c r="AA13" s="17">
        <v>5.9836587662293099E-2</v>
      </c>
      <c r="AB13" s="17">
        <v>1.9809568842113899E-2</v>
      </c>
      <c r="AC13" s="17">
        <v>0</v>
      </c>
      <c r="AD13" s="17">
        <v>1.9478587344590102E-2</v>
      </c>
      <c r="AE13" s="17"/>
      <c r="AF13" s="17">
        <v>3.31715032188373E-2</v>
      </c>
      <c r="AG13" s="17">
        <v>3.9802035496729199E-2</v>
      </c>
      <c r="AH13" s="17"/>
      <c r="AI13" s="17">
        <v>2.3769751850509901E-2</v>
      </c>
      <c r="AJ13" s="17">
        <v>0</v>
      </c>
      <c r="AK13" s="17">
        <v>4.1091154148464502E-2</v>
      </c>
      <c r="AL13" s="17">
        <v>8.4460632661199006E-2</v>
      </c>
      <c r="AM13" s="17">
        <v>3.09226388320556E-2</v>
      </c>
      <c r="AN13" s="17">
        <v>6.8883630906773394E-2</v>
      </c>
      <c r="AO13" s="17">
        <v>0</v>
      </c>
      <c r="AP13" s="17"/>
      <c r="AQ13" s="17">
        <v>4.3417593572104902E-2</v>
      </c>
      <c r="AR13" s="17">
        <v>3.0077673367118599E-2</v>
      </c>
      <c r="AS13" s="17"/>
      <c r="AT13" s="17">
        <v>5.2287425146307201E-2</v>
      </c>
      <c r="AU13" s="17">
        <v>2.4865746769362099E-2</v>
      </c>
      <c r="AV13" s="17">
        <v>4.8683040835027502E-2</v>
      </c>
      <c r="AW13" s="17"/>
      <c r="AX13" s="17">
        <v>4.6383150426616698E-2</v>
      </c>
      <c r="AY13" s="17">
        <v>3.1859410467838002E-2</v>
      </c>
      <c r="AZ13" s="17"/>
      <c r="BA13" s="17">
        <v>1.76110435558712E-2</v>
      </c>
      <c r="BB13" s="17">
        <v>6.92278565144787E-2</v>
      </c>
      <c r="BC13" s="17">
        <v>3.2922579598445703E-2</v>
      </c>
      <c r="BD13" s="17">
        <v>0</v>
      </c>
      <c r="BE13" s="17">
        <v>0</v>
      </c>
      <c r="BF13" s="17"/>
      <c r="BG13" s="17">
        <v>5.64188914385573E-2</v>
      </c>
      <c r="BH13" s="17">
        <v>0</v>
      </c>
    </row>
    <row r="14" spans="2:60" x14ac:dyDescent="0.35">
      <c r="B14" s="32" t="s">
        <v>280</v>
      </c>
      <c r="C14" s="19">
        <v>3.2045172374629803E-2</v>
      </c>
      <c r="D14" s="19">
        <v>2.9456527358136E-2</v>
      </c>
      <c r="E14" s="19">
        <v>2.75770632724631E-2</v>
      </c>
      <c r="F14" s="19"/>
      <c r="G14" s="19">
        <v>3.0480030053928801E-2</v>
      </c>
      <c r="H14" s="19">
        <v>0</v>
      </c>
      <c r="I14" s="19">
        <v>5.0380721697407503E-2</v>
      </c>
      <c r="J14" s="19">
        <v>2.9239463481985899E-2</v>
      </c>
      <c r="K14" s="19">
        <v>3.1348692561470402E-2</v>
      </c>
      <c r="L14" s="19">
        <v>4.7129653404606897E-2</v>
      </c>
      <c r="M14" s="19"/>
      <c r="N14" s="19">
        <v>5.1219476662051698E-2</v>
      </c>
      <c r="O14" s="19">
        <v>2.72806756663596E-2</v>
      </c>
      <c r="P14" s="19">
        <v>6.8221446563942701E-3</v>
      </c>
      <c r="Q14" s="19">
        <v>3.4682871700760801E-2</v>
      </c>
      <c r="R14" s="19">
        <v>0</v>
      </c>
      <c r="S14" s="19"/>
      <c r="T14" s="19">
        <v>1.01623866557613E-2</v>
      </c>
      <c r="U14" s="19">
        <v>2.78515752021068E-2</v>
      </c>
      <c r="V14" s="19">
        <v>3.9214856158292101E-2</v>
      </c>
      <c r="W14" s="19">
        <v>3.8854219377353602E-2</v>
      </c>
      <c r="X14" s="19"/>
      <c r="Y14" s="19">
        <v>5.0950452719927902E-2</v>
      </c>
      <c r="Z14" s="19">
        <v>3.6738141290397798E-2</v>
      </c>
      <c r="AA14" s="19">
        <v>0</v>
      </c>
      <c r="AB14" s="19">
        <v>1.46260396969023E-2</v>
      </c>
      <c r="AC14" s="19">
        <v>0</v>
      </c>
      <c r="AD14" s="19">
        <v>0</v>
      </c>
      <c r="AE14" s="19"/>
      <c r="AF14" s="19">
        <v>2.97644902232348E-2</v>
      </c>
      <c r="AG14" s="19">
        <v>3.08006329741204E-2</v>
      </c>
      <c r="AH14" s="19"/>
      <c r="AI14" s="19">
        <v>3.1813510097446901E-2</v>
      </c>
      <c r="AJ14" s="19">
        <v>3.8867080549533299E-2</v>
      </c>
      <c r="AK14" s="19">
        <v>5.9260673215585702E-2</v>
      </c>
      <c r="AL14" s="19">
        <v>3.5179355191394902E-2</v>
      </c>
      <c r="AM14" s="19">
        <v>0</v>
      </c>
      <c r="AN14" s="19">
        <v>0</v>
      </c>
      <c r="AO14" s="19">
        <v>0.112840532668955</v>
      </c>
      <c r="AP14" s="19"/>
      <c r="AQ14" s="19">
        <v>3.4435808396940999E-2</v>
      </c>
      <c r="AR14" s="19">
        <v>2.7048960556546799E-2</v>
      </c>
      <c r="AS14" s="19"/>
      <c r="AT14" s="19">
        <v>9.8782780873043E-3</v>
      </c>
      <c r="AU14" s="19">
        <v>2.79239032703394E-2</v>
      </c>
      <c r="AV14" s="19">
        <v>2.7800828014610101E-2</v>
      </c>
      <c r="AW14" s="19"/>
      <c r="AX14" s="19">
        <v>1.8915387084131499E-2</v>
      </c>
      <c r="AY14" s="19">
        <v>3.6687815807480199E-2</v>
      </c>
      <c r="AZ14" s="19"/>
      <c r="BA14" s="19">
        <v>1.8035638399836199E-2</v>
      </c>
      <c r="BB14" s="19">
        <v>1.4234600278232401E-2</v>
      </c>
      <c r="BC14" s="19">
        <v>2.84661860409695E-2</v>
      </c>
      <c r="BD14" s="19">
        <v>0</v>
      </c>
      <c r="BE14" s="19">
        <v>0</v>
      </c>
      <c r="BF14" s="19"/>
      <c r="BG14" s="19">
        <v>1.51778465145104E-2</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376</v>
      </c>
      <c r="D7" s="10">
        <v>170</v>
      </c>
      <c r="E7" s="10">
        <v>203</v>
      </c>
      <c r="F7" s="10"/>
      <c r="G7" s="10">
        <v>41</v>
      </c>
      <c r="H7" s="10">
        <v>67</v>
      </c>
      <c r="I7" s="10">
        <v>57</v>
      </c>
      <c r="J7" s="10">
        <v>64</v>
      </c>
      <c r="K7" s="10">
        <v>68</v>
      </c>
      <c r="L7" s="10">
        <v>79</v>
      </c>
      <c r="M7" s="10"/>
      <c r="N7" s="10">
        <v>67</v>
      </c>
      <c r="O7" s="10">
        <v>96</v>
      </c>
      <c r="P7" s="10">
        <v>112</v>
      </c>
      <c r="Q7" s="10">
        <v>49</v>
      </c>
      <c r="R7" s="10">
        <v>43</v>
      </c>
      <c r="S7" s="10"/>
      <c r="T7" s="10">
        <v>62</v>
      </c>
      <c r="U7" s="10">
        <v>99</v>
      </c>
      <c r="V7" s="10">
        <v>139</v>
      </c>
      <c r="W7" s="10">
        <v>76</v>
      </c>
      <c r="X7" s="10"/>
      <c r="Y7" s="10">
        <v>123</v>
      </c>
      <c r="Z7" s="10">
        <v>155</v>
      </c>
      <c r="AA7" s="10">
        <v>16</v>
      </c>
      <c r="AB7" s="10">
        <v>41</v>
      </c>
      <c r="AC7" s="10">
        <v>3</v>
      </c>
      <c r="AD7" s="10">
        <v>38</v>
      </c>
      <c r="AE7" s="10"/>
      <c r="AF7" s="10">
        <v>217</v>
      </c>
      <c r="AG7" s="10">
        <v>155</v>
      </c>
      <c r="AH7" s="10"/>
      <c r="AI7" s="10">
        <v>30</v>
      </c>
      <c r="AJ7" s="10">
        <v>80</v>
      </c>
      <c r="AK7" s="10">
        <v>81</v>
      </c>
      <c r="AL7" s="10">
        <v>44</v>
      </c>
      <c r="AM7" s="10">
        <v>88</v>
      </c>
      <c r="AN7" s="10">
        <v>42</v>
      </c>
      <c r="AO7" s="10">
        <v>11</v>
      </c>
      <c r="AP7" s="10"/>
      <c r="AQ7" s="10">
        <v>197</v>
      </c>
      <c r="AR7" s="10">
        <v>125</v>
      </c>
      <c r="AS7" s="10"/>
      <c r="AT7" s="10">
        <v>87</v>
      </c>
      <c r="AU7" s="10">
        <v>175</v>
      </c>
      <c r="AV7" s="10">
        <v>99</v>
      </c>
      <c r="AW7" s="10"/>
      <c r="AX7" s="10">
        <v>124</v>
      </c>
      <c r="AY7" s="10">
        <v>252</v>
      </c>
      <c r="AZ7" s="10"/>
      <c r="BA7" s="10">
        <v>40</v>
      </c>
      <c r="BB7" s="10">
        <v>113</v>
      </c>
      <c r="BC7" s="10">
        <v>129</v>
      </c>
      <c r="BD7" s="10">
        <v>18</v>
      </c>
      <c r="BE7" s="10">
        <v>53</v>
      </c>
      <c r="BF7" s="10"/>
      <c r="BG7" s="10">
        <v>153</v>
      </c>
      <c r="BH7" s="10">
        <v>71</v>
      </c>
    </row>
    <row r="8" spans="2:60" ht="30" customHeight="1" x14ac:dyDescent="0.35">
      <c r="B8" s="11" t="s">
        <v>19</v>
      </c>
      <c r="C8" s="11">
        <v>378</v>
      </c>
      <c r="D8" s="11">
        <v>172</v>
      </c>
      <c r="E8" s="11">
        <v>201</v>
      </c>
      <c r="F8" s="11"/>
      <c r="G8" s="11">
        <v>42</v>
      </c>
      <c r="H8" s="11">
        <v>74</v>
      </c>
      <c r="I8" s="11">
        <v>56</v>
      </c>
      <c r="J8" s="11">
        <v>63</v>
      </c>
      <c r="K8" s="11">
        <v>64</v>
      </c>
      <c r="L8" s="11">
        <v>79</v>
      </c>
      <c r="M8" s="11"/>
      <c r="N8" s="11">
        <v>67</v>
      </c>
      <c r="O8" s="11">
        <v>93</v>
      </c>
      <c r="P8" s="11">
        <v>116</v>
      </c>
      <c r="Q8" s="11">
        <v>49</v>
      </c>
      <c r="R8" s="11">
        <v>44</v>
      </c>
      <c r="S8" s="11"/>
      <c r="T8" s="11">
        <v>57</v>
      </c>
      <c r="U8" s="11">
        <v>96</v>
      </c>
      <c r="V8" s="11">
        <v>135</v>
      </c>
      <c r="W8" s="11">
        <v>89</v>
      </c>
      <c r="X8" s="11"/>
      <c r="Y8" s="11">
        <v>122</v>
      </c>
      <c r="Z8" s="11">
        <v>161</v>
      </c>
      <c r="AA8" s="11">
        <v>17</v>
      </c>
      <c r="AB8" s="11">
        <v>38</v>
      </c>
      <c r="AC8" s="11">
        <v>3</v>
      </c>
      <c r="AD8" s="11">
        <v>37</v>
      </c>
      <c r="AE8" s="11"/>
      <c r="AF8" s="11">
        <v>213</v>
      </c>
      <c r="AG8" s="11">
        <v>160</v>
      </c>
      <c r="AH8" s="11"/>
      <c r="AI8" s="11">
        <v>28</v>
      </c>
      <c r="AJ8" s="11">
        <v>81</v>
      </c>
      <c r="AK8" s="11">
        <v>78</v>
      </c>
      <c r="AL8" s="11">
        <v>45</v>
      </c>
      <c r="AM8" s="11">
        <v>91</v>
      </c>
      <c r="AN8" s="11">
        <v>44</v>
      </c>
      <c r="AO8" s="11">
        <v>11</v>
      </c>
      <c r="AP8" s="11"/>
      <c r="AQ8" s="11">
        <v>193</v>
      </c>
      <c r="AR8" s="11">
        <v>133</v>
      </c>
      <c r="AS8" s="11"/>
      <c r="AT8" s="11">
        <v>82</v>
      </c>
      <c r="AU8" s="11">
        <v>178</v>
      </c>
      <c r="AV8" s="11">
        <v>105</v>
      </c>
      <c r="AW8" s="11"/>
      <c r="AX8" s="11">
        <v>117</v>
      </c>
      <c r="AY8" s="11">
        <v>261</v>
      </c>
      <c r="AZ8" s="11"/>
      <c r="BA8" s="11">
        <v>39</v>
      </c>
      <c r="BB8" s="11">
        <v>113</v>
      </c>
      <c r="BC8" s="11">
        <v>135</v>
      </c>
      <c r="BD8" s="11">
        <v>17</v>
      </c>
      <c r="BE8" s="11">
        <v>54</v>
      </c>
      <c r="BF8" s="11"/>
      <c r="BG8" s="11">
        <v>152</v>
      </c>
      <c r="BH8" s="11">
        <v>70</v>
      </c>
    </row>
    <row r="9" spans="2:60" ht="29" x14ac:dyDescent="0.35">
      <c r="B9" s="18" t="s">
        <v>348</v>
      </c>
      <c r="C9" s="17">
        <v>0.20197023860854799</v>
      </c>
      <c r="D9" s="17">
        <v>0.19472925808101099</v>
      </c>
      <c r="E9" s="17">
        <v>0.21170844127497901</v>
      </c>
      <c r="F9" s="17"/>
      <c r="G9" s="17">
        <v>0.15845667137493399</v>
      </c>
      <c r="H9" s="17">
        <v>0.13039612141041801</v>
      </c>
      <c r="I9" s="17">
        <v>0.109802520740908</v>
      </c>
      <c r="J9" s="17">
        <v>0.269557268232758</v>
      </c>
      <c r="K9" s="17">
        <v>0.30497980241466999</v>
      </c>
      <c r="L9" s="17">
        <v>0.22003184690629299</v>
      </c>
      <c r="M9" s="17"/>
      <c r="N9" s="17">
        <v>0.27691194665024699</v>
      </c>
      <c r="O9" s="17">
        <v>0.201367910303549</v>
      </c>
      <c r="P9" s="17">
        <v>0.206007139673063</v>
      </c>
      <c r="Q9" s="17">
        <v>0.15981324383731799</v>
      </c>
      <c r="R9" s="17">
        <v>0.11892508848828599</v>
      </c>
      <c r="S9" s="17"/>
      <c r="T9" s="17">
        <v>0.136092698171659</v>
      </c>
      <c r="U9" s="17">
        <v>0.269625320906907</v>
      </c>
      <c r="V9" s="17">
        <v>0.21354239456517399</v>
      </c>
      <c r="W9" s="17">
        <v>0.15311302568007201</v>
      </c>
      <c r="X9" s="17"/>
      <c r="Y9" s="17">
        <v>0.182828578446978</v>
      </c>
      <c r="Z9" s="17">
        <v>0.21234285634081401</v>
      </c>
      <c r="AA9" s="17">
        <v>0.26431435187601099</v>
      </c>
      <c r="AB9" s="17">
        <v>0.18630281353338901</v>
      </c>
      <c r="AC9" s="17">
        <v>0</v>
      </c>
      <c r="AD9" s="17">
        <v>0.22217799118018</v>
      </c>
      <c r="AE9" s="17"/>
      <c r="AF9" s="17">
        <v>0.223724673329629</v>
      </c>
      <c r="AG9" s="17">
        <v>0.179036000129985</v>
      </c>
      <c r="AH9" s="17"/>
      <c r="AI9" s="17">
        <v>0.43430385296930601</v>
      </c>
      <c r="AJ9" s="17">
        <v>0.215354352376317</v>
      </c>
      <c r="AK9" s="17">
        <v>0.15304316844766899</v>
      </c>
      <c r="AL9" s="17">
        <v>0.25596050323906699</v>
      </c>
      <c r="AM9" s="17">
        <v>0.20121268781330301</v>
      </c>
      <c r="AN9" s="17">
        <v>0.11187161179272601</v>
      </c>
      <c r="AO9" s="17">
        <v>0</v>
      </c>
      <c r="AP9" s="17"/>
      <c r="AQ9" s="17">
        <v>0.18266270354144901</v>
      </c>
      <c r="AR9" s="17">
        <v>0.231852736086477</v>
      </c>
      <c r="AS9" s="17"/>
      <c r="AT9" s="17">
        <v>0.134174544238154</v>
      </c>
      <c r="AU9" s="17">
        <v>0.21464913304493799</v>
      </c>
      <c r="AV9" s="17">
        <v>0.22942263656912801</v>
      </c>
      <c r="AW9" s="17"/>
      <c r="AX9" s="17">
        <v>0.22578933879979901</v>
      </c>
      <c r="AY9" s="17">
        <v>0.19132523411873201</v>
      </c>
      <c r="AZ9" s="17"/>
      <c r="BA9" s="17">
        <v>0.31905296055479698</v>
      </c>
      <c r="BB9" s="17">
        <v>0.148465892729712</v>
      </c>
      <c r="BC9" s="17">
        <v>0.18605734562877399</v>
      </c>
      <c r="BD9" s="17">
        <v>0.117671075954075</v>
      </c>
      <c r="BE9" s="17">
        <v>0.32880909862230001</v>
      </c>
      <c r="BF9" s="17"/>
      <c r="BG9" s="17">
        <v>0.19192595650965699</v>
      </c>
      <c r="BH9" s="17">
        <v>0.27868274989347902</v>
      </c>
    </row>
    <row r="10" spans="2:60" ht="43.5" x14ac:dyDescent="0.35">
      <c r="B10" s="18" t="s">
        <v>349</v>
      </c>
      <c r="C10" s="17">
        <v>0.26988888902823999</v>
      </c>
      <c r="D10" s="17">
        <v>0.25051377865621799</v>
      </c>
      <c r="E10" s="17">
        <v>0.28449718838274501</v>
      </c>
      <c r="F10" s="17"/>
      <c r="G10" s="17">
        <v>0.25095141893477102</v>
      </c>
      <c r="H10" s="17">
        <v>0.26258692855259103</v>
      </c>
      <c r="I10" s="17">
        <v>0.221354338871114</v>
      </c>
      <c r="J10" s="17">
        <v>0.25749710418844701</v>
      </c>
      <c r="K10" s="17">
        <v>0.237435937073461</v>
      </c>
      <c r="L10" s="17">
        <v>0.35701464588166498</v>
      </c>
      <c r="M10" s="17"/>
      <c r="N10" s="17">
        <v>0.20847511698818599</v>
      </c>
      <c r="O10" s="17">
        <v>0.30370776647759901</v>
      </c>
      <c r="P10" s="17">
        <v>0.26990747220251399</v>
      </c>
      <c r="Q10" s="17">
        <v>0.34277438869900301</v>
      </c>
      <c r="R10" s="17">
        <v>0.26814121643135802</v>
      </c>
      <c r="S10" s="17"/>
      <c r="T10" s="17">
        <v>0.218336532429208</v>
      </c>
      <c r="U10" s="17">
        <v>0.245403246217135</v>
      </c>
      <c r="V10" s="17">
        <v>0.270392330231355</v>
      </c>
      <c r="W10" s="17">
        <v>0.32875390193985798</v>
      </c>
      <c r="X10" s="17"/>
      <c r="Y10" s="17">
        <v>0.26575824511732699</v>
      </c>
      <c r="Z10" s="17">
        <v>0.25929525396837799</v>
      </c>
      <c r="AA10" s="17">
        <v>0.15554579486949299</v>
      </c>
      <c r="AB10" s="17">
        <v>0.28681019588809298</v>
      </c>
      <c r="AC10" s="17">
        <v>0.39653037574026201</v>
      </c>
      <c r="AD10" s="17">
        <v>0.35478640764818797</v>
      </c>
      <c r="AE10" s="17"/>
      <c r="AF10" s="17">
        <v>0.31638703447530597</v>
      </c>
      <c r="AG10" s="17">
        <v>0.21611656809582799</v>
      </c>
      <c r="AH10" s="17"/>
      <c r="AI10" s="17">
        <v>0.16973221322512</v>
      </c>
      <c r="AJ10" s="17">
        <v>0.26195412224790598</v>
      </c>
      <c r="AK10" s="17">
        <v>0.29629819345923702</v>
      </c>
      <c r="AL10" s="17">
        <v>0.31407697301476301</v>
      </c>
      <c r="AM10" s="17">
        <v>0.24885146718499099</v>
      </c>
      <c r="AN10" s="17">
        <v>0.25656198152146498</v>
      </c>
      <c r="AO10" s="17">
        <v>0.44825392126911801</v>
      </c>
      <c r="AP10" s="17"/>
      <c r="AQ10" s="17">
        <v>0.30548692730684301</v>
      </c>
      <c r="AR10" s="17">
        <v>0.25292341691121201</v>
      </c>
      <c r="AS10" s="17"/>
      <c r="AT10" s="17">
        <v>0.29289363376861599</v>
      </c>
      <c r="AU10" s="17">
        <v>0.28130964302404499</v>
      </c>
      <c r="AV10" s="17">
        <v>0.25538740540030602</v>
      </c>
      <c r="AW10" s="17"/>
      <c r="AX10" s="17">
        <v>0.26950893139085003</v>
      </c>
      <c r="AY10" s="17">
        <v>0.27005869606223698</v>
      </c>
      <c r="AZ10" s="17"/>
      <c r="BA10" s="17">
        <v>0.139208935437488</v>
      </c>
      <c r="BB10" s="17">
        <v>0.35836235345313999</v>
      </c>
      <c r="BC10" s="17">
        <v>0.294659185078607</v>
      </c>
      <c r="BD10" s="17">
        <v>0.30890334436141098</v>
      </c>
      <c r="BE10" s="17">
        <v>0.15877683907645199</v>
      </c>
      <c r="BF10" s="17"/>
      <c r="BG10" s="17">
        <v>0.302529155509206</v>
      </c>
      <c r="BH10" s="17">
        <v>0.194418423014073</v>
      </c>
    </row>
    <row r="11" spans="2:60" ht="29" x14ac:dyDescent="0.35">
      <c r="B11" s="18" t="s">
        <v>350</v>
      </c>
      <c r="C11" s="17">
        <v>0.38054347145066603</v>
      </c>
      <c r="D11" s="17">
        <v>0.38690072551506999</v>
      </c>
      <c r="E11" s="17">
        <v>0.37095373971373702</v>
      </c>
      <c r="F11" s="17"/>
      <c r="G11" s="17">
        <v>0.394889026254095</v>
      </c>
      <c r="H11" s="17">
        <v>0.40827309425268998</v>
      </c>
      <c r="I11" s="17">
        <v>0.466359303319758</v>
      </c>
      <c r="J11" s="17">
        <v>0.32430651090618101</v>
      </c>
      <c r="K11" s="17">
        <v>0.35697370145452401</v>
      </c>
      <c r="L11" s="17">
        <v>0.350116910507209</v>
      </c>
      <c r="M11" s="17"/>
      <c r="N11" s="17">
        <v>0.33680791580969999</v>
      </c>
      <c r="O11" s="17">
        <v>0.38673135270560099</v>
      </c>
      <c r="P11" s="17">
        <v>0.42475469385514097</v>
      </c>
      <c r="Q11" s="17">
        <v>0.33576230273144397</v>
      </c>
      <c r="R11" s="17">
        <v>0.36356207764085902</v>
      </c>
      <c r="S11" s="17"/>
      <c r="T11" s="17">
        <v>0.40244061307149198</v>
      </c>
      <c r="U11" s="17">
        <v>0.390669638237507</v>
      </c>
      <c r="V11" s="17">
        <v>0.394473329650043</v>
      </c>
      <c r="W11" s="17">
        <v>0.33424622029802598</v>
      </c>
      <c r="X11" s="17"/>
      <c r="Y11" s="17">
        <v>0.38883223576499198</v>
      </c>
      <c r="Z11" s="17">
        <v>0.35043951571215698</v>
      </c>
      <c r="AA11" s="17">
        <v>0.46057736946567401</v>
      </c>
      <c r="AB11" s="17">
        <v>0.42413793127269001</v>
      </c>
      <c r="AC11" s="17">
        <v>0.60346962425973805</v>
      </c>
      <c r="AD11" s="17">
        <v>0.387277296686797</v>
      </c>
      <c r="AE11" s="17"/>
      <c r="AF11" s="17">
        <v>0.32906065796294298</v>
      </c>
      <c r="AG11" s="17">
        <v>0.44258994132650398</v>
      </c>
      <c r="AH11" s="17"/>
      <c r="AI11" s="17">
        <v>0.237987029347974</v>
      </c>
      <c r="AJ11" s="17">
        <v>0.38887223089252698</v>
      </c>
      <c r="AK11" s="17">
        <v>0.38309965230079102</v>
      </c>
      <c r="AL11" s="17">
        <v>0.305674576374591</v>
      </c>
      <c r="AM11" s="17">
        <v>0.407807490783404</v>
      </c>
      <c r="AN11" s="17">
        <v>0.45990290849868198</v>
      </c>
      <c r="AO11" s="17">
        <v>0.42846586209592402</v>
      </c>
      <c r="AP11" s="17"/>
      <c r="AQ11" s="17">
        <v>0.36990482029845201</v>
      </c>
      <c r="AR11" s="17">
        <v>0.39137710626376998</v>
      </c>
      <c r="AS11" s="17"/>
      <c r="AT11" s="17">
        <v>0.45757420061637599</v>
      </c>
      <c r="AU11" s="17">
        <v>0.35256646196680202</v>
      </c>
      <c r="AV11" s="17">
        <v>0.37082170881424897</v>
      </c>
      <c r="AW11" s="17"/>
      <c r="AX11" s="17">
        <v>0.34427409983700502</v>
      </c>
      <c r="AY11" s="17">
        <v>0.39675263219016599</v>
      </c>
      <c r="AZ11" s="17"/>
      <c r="BA11" s="17">
        <v>0.49480833377119399</v>
      </c>
      <c r="BB11" s="17">
        <v>0.32919505849489999</v>
      </c>
      <c r="BC11" s="17">
        <v>0.39508343944387397</v>
      </c>
      <c r="BD11" s="17">
        <v>0.339029907953323</v>
      </c>
      <c r="BE11" s="17">
        <v>0.40138468882529399</v>
      </c>
      <c r="BF11" s="17"/>
      <c r="BG11" s="17">
        <v>0.371387960911708</v>
      </c>
      <c r="BH11" s="17">
        <v>0.38658101939902001</v>
      </c>
    </row>
    <row r="12" spans="2:60" ht="29" x14ac:dyDescent="0.35">
      <c r="B12" s="18" t="s">
        <v>351</v>
      </c>
      <c r="C12" s="17">
        <v>9.8403489889091894E-2</v>
      </c>
      <c r="D12" s="17">
        <v>0.116118870644698</v>
      </c>
      <c r="E12" s="17">
        <v>8.4962059110713598E-2</v>
      </c>
      <c r="F12" s="17"/>
      <c r="G12" s="17">
        <v>0.10779024743561499</v>
      </c>
      <c r="H12" s="17">
        <v>0.14255311387802799</v>
      </c>
      <c r="I12" s="17">
        <v>0.20248383706822001</v>
      </c>
      <c r="J12" s="17">
        <v>7.0131470053081194E-2</v>
      </c>
      <c r="K12" s="17">
        <v>4.3849978460774798E-2</v>
      </c>
      <c r="L12" s="17">
        <v>4.5020646567102703E-2</v>
      </c>
      <c r="M12" s="17"/>
      <c r="N12" s="17">
        <v>0.100674551584121</v>
      </c>
      <c r="O12" s="17">
        <v>6.4369535299220196E-2</v>
      </c>
      <c r="P12" s="17">
        <v>8.3379268685467703E-2</v>
      </c>
      <c r="Q12" s="17">
        <v>0.120259514334215</v>
      </c>
      <c r="R12" s="17">
        <v>0.16893517132025501</v>
      </c>
      <c r="S12" s="17"/>
      <c r="T12" s="17">
        <v>0.16386703976035599</v>
      </c>
      <c r="U12" s="17">
        <v>6.4723593390484793E-2</v>
      </c>
      <c r="V12" s="17">
        <v>6.3883786649376398E-2</v>
      </c>
      <c r="W12" s="17">
        <v>0.145680753732574</v>
      </c>
      <c r="X12" s="17"/>
      <c r="Y12" s="17">
        <v>0.14873903639910399</v>
      </c>
      <c r="Z12" s="17">
        <v>0.103501764950471</v>
      </c>
      <c r="AA12" s="17">
        <v>6.67546211409977E-2</v>
      </c>
      <c r="AB12" s="17">
        <v>3.1637460230863203E-2</v>
      </c>
      <c r="AC12" s="17">
        <v>0</v>
      </c>
      <c r="AD12" s="17">
        <v>0</v>
      </c>
      <c r="AE12" s="17"/>
      <c r="AF12" s="17">
        <v>8.7353290494319294E-2</v>
      </c>
      <c r="AG12" s="17">
        <v>0.11595650480557899</v>
      </c>
      <c r="AH12" s="17"/>
      <c r="AI12" s="17">
        <v>0</v>
      </c>
      <c r="AJ12" s="17">
        <v>8.8509093347726206E-2</v>
      </c>
      <c r="AK12" s="17">
        <v>0.10201062549668399</v>
      </c>
      <c r="AL12" s="17">
        <v>0.124287947371579</v>
      </c>
      <c r="AM12" s="17">
        <v>0.122383479571057</v>
      </c>
      <c r="AN12" s="17">
        <v>0.121731019826214</v>
      </c>
      <c r="AO12" s="17">
        <v>0</v>
      </c>
      <c r="AP12" s="17"/>
      <c r="AQ12" s="17">
        <v>0.102857112514638</v>
      </c>
      <c r="AR12" s="17">
        <v>9.43613237890394E-2</v>
      </c>
      <c r="AS12" s="17"/>
      <c r="AT12" s="17">
        <v>0.115357621376854</v>
      </c>
      <c r="AU12" s="17">
        <v>9.3228699506149801E-2</v>
      </c>
      <c r="AV12" s="17">
        <v>0.10697856844091901</v>
      </c>
      <c r="AW12" s="17"/>
      <c r="AX12" s="17">
        <v>0.123249332130273</v>
      </c>
      <c r="AY12" s="17">
        <v>8.7299623660434394E-2</v>
      </c>
      <c r="AZ12" s="17"/>
      <c r="BA12" s="17">
        <v>4.6929770236521402E-2</v>
      </c>
      <c r="BB12" s="17">
        <v>0.11009808126150999</v>
      </c>
      <c r="BC12" s="17">
        <v>0.11644140494067599</v>
      </c>
      <c r="BD12" s="17">
        <v>0.18489497807826899</v>
      </c>
      <c r="BE12" s="17">
        <v>5.3571536234858899E-2</v>
      </c>
      <c r="BF12" s="17"/>
      <c r="BG12" s="17">
        <v>9.4004840073776394E-2</v>
      </c>
      <c r="BH12" s="17">
        <v>8.4749078578597106E-2</v>
      </c>
    </row>
    <row r="13" spans="2:60" ht="29" x14ac:dyDescent="0.35">
      <c r="B13" s="18" t="s">
        <v>352</v>
      </c>
      <c r="C13" s="17">
        <v>1.5395143178361499E-2</v>
      </c>
      <c r="D13" s="17">
        <v>9.6185506383663199E-3</v>
      </c>
      <c r="E13" s="17">
        <v>2.0610173767592801E-2</v>
      </c>
      <c r="F13" s="17"/>
      <c r="G13" s="17">
        <v>2.8419059035450101E-2</v>
      </c>
      <c r="H13" s="17">
        <v>3.3708198280992398E-2</v>
      </c>
      <c r="I13" s="17">
        <v>0</v>
      </c>
      <c r="J13" s="17">
        <v>2.0995423802123599E-2</v>
      </c>
      <c r="K13" s="17">
        <v>1.2925653270536699E-2</v>
      </c>
      <c r="L13" s="17">
        <v>0</v>
      </c>
      <c r="M13" s="17"/>
      <c r="N13" s="17">
        <v>2.4374771401290601E-2</v>
      </c>
      <c r="O13" s="17">
        <v>9.0190439428255494E-3</v>
      </c>
      <c r="P13" s="17">
        <v>0</v>
      </c>
      <c r="Q13" s="17">
        <v>4.1390550398019803E-2</v>
      </c>
      <c r="R13" s="17">
        <v>3.0064787924468199E-2</v>
      </c>
      <c r="S13" s="17"/>
      <c r="T13" s="17">
        <v>2.9151177604493698E-2</v>
      </c>
      <c r="U13" s="17">
        <v>1.22921082842351E-2</v>
      </c>
      <c r="V13" s="17">
        <v>9.7801458918253207E-3</v>
      </c>
      <c r="W13" s="17">
        <v>1.85143297977498E-2</v>
      </c>
      <c r="X13" s="17"/>
      <c r="Y13" s="17">
        <v>0</v>
      </c>
      <c r="Z13" s="17">
        <v>2.2736283743821101E-2</v>
      </c>
      <c r="AA13" s="17">
        <v>0</v>
      </c>
      <c r="AB13" s="17">
        <v>2.18471963394582E-2</v>
      </c>
      <c r="AC13" s="17">
        <v>0</v>
      </c>
      <c r="AD13" s="17">
        <v>3.57583044848351E-2</v>
      </c>
      <c r="AE13" s="17"/>
      <c r="AF13" s="17">
        <v>1.1660962991008E-2</v>
      </c>
      <c r="AG13" s="17">
        <v>2.0802287113015499E-2</v>
      </c>
      <c r="AH13" s="17"/>
      <c r="AI13" s="17">
        <v>2.9563856622799201E-2</v>
      </c>
      <c r="AJ13" s="17">
        <v>0</v>
      </c>
      <c r="AK13" s="17">
        <v>3.6253805244940498E-2</v>
      </c>
      <c r="AL13" s="17">
        <v>0</v>
      </c>
      <c r="AM13" s="17">
        <v>9.0616331083834597E-3</v>
      </c>
      <c r="AN13" s="17">
        <v>2.9985987106168299E-2</v>
      </c>
      <c r="AO13" s="17">
        <v>0</v>
      </c>
      <c r="AP13" s="17"/>
      <c r="AQ13" s="17">
        <v>1.03848263038545E-2</v>
      </c>
      <c r="AR13" s="17">
        <v>1.6234738631854002E-2</v>
      </c>
      <c r="AS13" s="17"/>
      <c r="AT13" s="17">
        <v>0</v>
      </c>
      <c r="AU13" s="17">
        <v>1.1377187992485299E-2</v>
      </c>
      <c r="AV13" s="17">
        <v>2.0533988570997402E-2</v>
      </c>
      <c r="AW13" s="17"/>
      <c r="AX13" s="17">
        <v>7.1671739462548104E-3</v>
      </c>
      <c r="AY13" s="17">
        <v>1.9072308508478301E-2</v>
      </c>
      <c r="AZ13" s="17"/>
      <c r="BA13" s="17">
        <v>0</v>
      </c>
      <c r="BB13" s="17">
        <v>1.77661750260419E-2</v>
      </c>
      <c r="BC13" s="17">
        <v>0</v>
      </c>
      <c r="BD13" s="17">
        <v>0</v>
      </c>
      <c r="BE13" s="17">
        <v>2.4650379188240999E-2</v>
      </c>
      <c r="BF13" s="17"/>
      <c r="BG13" s="17">
        <v>1.3239928637018099E-2</v>
      </c>
      <c r="BH13" s="17">
        <v>1.8798124403090099E-2</v>
      </c>
    </row>
    <row r="14" spans="2:60" x14ac:dyDescent="0.35">
      <c r="B14" s="32" t="s">
        <v>280</v>
      </c>
      <c r="C14" s="19">
        <v>3.3798767845092101E-2</v>
      </c>
      <c r="D14" s="19">
        <v>4.2118816464636798E-2</v>
      </c>
      <c r="E14" s="19">
        <v>2.72683977502323E-2</v>
      </c>
      <c r="F14" s="19"/>
      <c r="G14" s="19">
        <v>5.9493576965134798E-2</v>
      </c>
      <c r="H14" s="19">
        <v>2.2482543625279901E-2</v>
      </c>
      <c r="I14" s="19">
        <v>0</v>
      </c>
      <c r="J14" s="19">
        <v>5.7512222817410197E-2</v>
      </c>
      <c r="K14" s="19">
        <v>4.3834927326033099E-2</v>
      </c>
      <c r="L14" s="19">
        <v>2.7815950137730801E-2</v>
      </c>
      <c r="M14" s="19"/>
      <c r="N14" s="19">
        <v>5.2755697566454603E-2</v>
      </c>
      <c r="O14" s="19">
        <v>3.4804391271205201E-2</v>
      </c>
      <c r="P14" s="19">
        <v>1.5951425583813999E-2</v>
      </c>
      <c r="Q14" s="19">
        <v>0</v>
      </c>
      <c r="R14" s="19">
        <v>5.0371658194772802E-2</v>
      </c>
      <c r="S14" s="19"/>
      <c r="T14" s="19">
        <v>5.0111938962791001E-2</v>
      </c>
      <c r="U14" s="19">
        <v>1.7286092963731702E-2</v>
      </c>
      <c r="V14" s="19">
        <v>4.7928013012226003E-2</v>
      </c>
      <c r="W14" s="19">
        <v>1.96917685517209E-2</v>
      </c>
      <c r="X14" s="19"/>
      <c r="Y14" s="19">
        <v>1.3841904271599001E-2</v>
      </c>
      <c r="Z14" s="19">
        <v>5.1684325284358297E-2</v>
      </c>
      <c r="AA14" s="19">
        <v>5.2807862647823903E-2</v>
      </c>
      <c r="AB14" s="19">
        <v>4.9264402735506002E-2</v>
      </c>
      <c r="AC14" s="19">
        <v>0</v>
      </c>
      <c r="AD14" s="19">
        <v>0</v>
      </c>
      <c r="AE14" s="19"/>
      <c r="AF14" s="19">
        <v>3.1813380746794503E-2</v>
      </c>
      <c r="AG14" s="19">
        <v>2.54986985290892E-2</v>
      </c>
      <c r="AH14" s="19"/>
      <c r="AI14" s="19">
        <v>0.12841304783480101</v>
      </c>
      <c r="AJ14" s="19">
        <v>4.5310201135523698E-2</v>
      </c>
      <c r="AK14" s="19">
        <v>2.9294555050679499E-2</v>
      </c>
      <c r="AL14" s="19">
        <v>0</v>
      </c>
      <c r="AM14" s="19">
        <v>1.0683241538862199E-2</v>
      </c>
      <c r="AN14" s="19">
        <v>1.9946491254744899E-2</v>
      </c>
      <c r="AO14" s="19">
        <v>0.123280216634957</v>
      </c>
      <c r="AP14" s="19"/>
      <c r="AQ14" s="19">
        <v>2.8703610034763499E-2</v>
      </c>
      <c r="AR14" s="19">
        <v>1.3250678317647599E-2</v>
      </c>
      <c r="AS14" s="19"/>
      <c r="AT14" s="19">
        <v>0</v>
      </c>
      <c r="AU14" s="19">
        <v>4.6868874465579399E-2</v>
      </c>
      <c r="AV14" s="19">
        <v>1.6855692204400301E-2</v>
      </c>
      <c r="AW14" s="19"/>
      <c r="AX14" s="19">
        <v>3.00111238958185E-2</v>
      </c>
      <c r="AY14" s="19">
        <v>3.5491505459951798E-2</v>
      </c>
      <c r="AZ14" s="19"/>
      <c r="BA14" s="19">
        <v>0</v>
      </c>
      <c r="BB14" s="19">
        <v>3.6112439034696402E-2</v>
      </c>
      <c r="BC14" s="19">
        <v>7.7586249080692504E-3</v>
      </c>
      <c r="BD14" s="19">
        <v>4.9500693652922097E-2</v>
      </c>
      <c r="BE14" s="19">
        <v>3.2807458052853802E-2</v>
      </c>
      <c r="BF14" s="19"/>
      <c r="BG14" s="19">
        <v>2.6912158358633899E-2</v>
      </c>
      <c r="BH14" s="19">
        <v>3.6770604711739797E-2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494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367</v>
      </c>
      <c r="D7" s="10">
        <v>174</v>
      </c>
      <c r="E7" s="10">
        <v>190</v>
      </c>
      <c r="F7" s="10"/>
      <c r="G7" s="10">
        <v>45</v>
      </c>
      <c r="H7" s="10">
        <v>47</v>
      </c>
      <c r="I7" s="10">
        <v>58</v>
      </c>
      <c r="J7" s="10">
        <v>70</v>
      </c>
      <c r="K7" s="10">
        <v>63</v>
      </c>
      <c r="L7" s="10">
        <v>84</v>
      </c>
      <c r="M7" s="10"/>
      <c r="N7" s="10">
        <v>68</v>
      </c>
      <c r="O7" s="10">
        <v>79</v>
      </c>
      <c r="P7" s="10">
        <v>122</v>
      </c>
      <c r="Q7" s="10">
        <v>48</v>
      </c>
      <c r="R7" s="10">
        <v>39</v>
      </c>
      <c r="S7" s="10"/>
      <c r="T7" s="10">
        <v>69</v>
      </c>
      <c r="U7" s="10">
        <v>79</v>
      </c>
      <c r="V7" s="10">
        <v>146</v>
      </c>
      <c r="W7" s="10">
        <v>73</v>
      </c>
      <c r="X7" s="10"/>
      <c r="Y7" s="10">
        <v>123</v>
      </c>
      <c r="Z7" s="10">
        <v>141</v>
      </c>
      <c r="AA7" s="10">
        <v>13</v>
      </c>
      <c r="AB7" s="10">
        <v>36</v>
      </c>
      <c r="AC7" s="10">
        <v>3</v>
      </c>
      <c r="AD7" s="10">
        <v>51</v>
      </c>
      <c r="AE7" s="10"/>
      <c r="AF7" s="10">
        <v>223</v>
      </c>
      <c r="AG7" s="10">
        <v>140</v>
      </c>
      <c r="AH7" s="10"/>
      <c r="AI7" s="10">
        <v>27</v>
      </c>
      <c r="AJ7" s="10">
        <v>75</v>
      </c>
      <c r="AK7" s="10">
        <v>77</v>
      </c>
      <c r="AL7" s="10">
        <v>50</v>
      </c>
      <c r="AM7" s="10">
        <v>83</v>
      </c>
      <c r="AN7" s="10">
        <v>48</v>
      </c>
      <c r="AO7" s="10">
        <v>7</v>
      </c>
      <c r="AP7" s="10"/>
      <c r="AQ7" s="10">
        <v>168</v>
      </c>
      <c r="AR7" s="10">
        <v>147</v>
      </c>
      <c r="AS7" s="10"/>
      <c r="AT7" s="10">
        <v>76</v>
      </c>
      <c r="AU7" s="10">
        <v>152</v>
      </c>
      <c r="AV7" s="10">
        <v>121</v>
      </c>
      <c r="AW7" s="10"/>
      <c r="AX7" s="10">
        <v>106</v>
      </c>
      <c r="AY7" s="10">
        <v>261</v>
      </c>
      <c r="AZ7" s="10"/>
      <c r="BA7" s="10">
        <v>45</v>
      </c>
      <c r="BB7" s="10">
        <v>103</v>
      </c>
      <c r="BC7" s="10">
        <v>126</v>
      </c>
      <c r="BD7" s="10">
        <v>19</v>
      </c>
      <c r="BE7" s="10">
        <v>52</v>
      </c>
      <c r="BF7" s="10"/>
      <c r="BG7" s="10">
        <v>148</v>
      </c>
      <c r="BH7" s="10">
        <v>71</v>
      </c>
    </row>
    <row r="8" spans="2:60" ht="30" customHeight="1" x14ac:dyDescent="0.35">
      <c r="B8" s="11" t="s">
        <v>19</v>
      </c>
      <c r="C8" s="11">
        <v>360</v>
      </c>
      <c r="D8" s="11">
        <v>175</v>
      </c>
      <c r="E8" s="11">
        <v>182</v>
      </c>
      <c r="F8" s="11"/>
      <c r="G8" s="11">
        <v>47</v>
      </c>
      <c r="H8" s="11">
        <v>50</v>
      </c>
      <c r="I8" s="11">
        <v>57</v>
      </c>
      <c r="J8" s="11">
        <v>68</v>
      </c>
      <c r="K8" s="11">
        <v>61</v>
      </c>
      <c r="L8" s="11">
        <v>77</v>
      </c>
      <c r="M8" s="11"/>
      <c r="N8" s="11">
        <v>69</v>
      </c>
      <c r="O8" s="11">
        <v>75</v>
      </c>
      <c r="P8" s="11">
        <v>124</v>
      </c>
      <c r="Q8" s="11">
        <v>48</v>
      </c>
      <c r="R8" s="11">
        <v>34</v>
      </c>
      <c r="S8" s="11"/>
      <c r="T8" s="11">
        <v>64</v>
      </c>
      <c r="U8" s="11">
        <v>76</v>
      </c>
      <c r="V8" s="11">
        <v>141</v>
      </c>
      <c r="W8" s="11">
        <v>79</v>
      </c>
      <c r="X8" s="11"/>
      <c r="Y8" s="11">
        <v>120</v>
      </c>
      <c r="Z8" s="11">
        <v>141</v>
      </c>
      <c r="AA8" s="11">
        <v>13</v>
      </c>
      <c r="AB8" s="11">
        <v>34</v>
      </c>
      <c r="AC8" s="11">
        <v>3</v>
      </c>
      <c r="AD8" s="11">
        <v>50</v>
      </c>
      <c r="AE8" s="11"/>
      <c r="AF8" s="11">
        <v>215</v>
      </c>
      <c r="AG8" s="11">
        <v>140</v>
      </c>
      <c r="AH8" s="11"/>
      <c r="AI8" s="11">
        <v>25</v>
      </c>
      <c r="AJ8" s="11">
        <v>76</v>
      </c>
      <c r="AK8" s="11">
        <v>74</v>
      </c>
      <c r="AL8" s="11">
        <v>49</v>
      </c>
      <c r="AM8" s="11">
        <v>84</v>
      </c>
      <c r="AN8" s="11">
        <v>46</v>
      </c>
      <c r="AO8" s="11">
        <v>7</v>
      </c>
      <c r="AP8" s="11"/>
      <c r="AQ8" s="11">
        <v>157</v>
      </c>
      <c r="AR8" s="11">
        <v>153</v>
      </c>
      <c r="AS8" s="11"/>
      <c r="AT8" s="11">
        <v>70</v>
      </c>
      <c r="AU8" s="11">
        <v>151</v>
      </c>
      <c r="AV8" s="11">
        <v>122</v>
      </c>
      <c r="AW8" s="11"/>
      <c r="AX8" s="11">
        <v>101</v>
      </c>
      <c r="AY8" s="11">
        <v>259</v>
      </c>
      <c r="AZ8" s="11"/>
      <c r="BA8" s="11">
        <v>44</v>
      </c>
      <c r="BB8" s="11">
        <v>103</v>
      </c>
      <c r="BC8" s="11">
        <v>123</v>
      </c>
      <c r="BD8" s="11">
        <v>18</v>
      </c>
      <c r="BE8" s="11">
        <v>52</v>
      </c>
      <c r="BF8" s="11"/>
      <c r="BG8" s="11">
        <v>148</v>
      </c>
      <c r="BH8" s="11">
        <v>70</v>
      </c>
    </row>
    <row r="9" spans="2:60" ht="29" x14ac:dyDescent="0.35">
      <c r="B9" s="18" t="s">
        <v>348</v>
      </c>
      <c r="C9" s="17">
        <v>0.49399863213137901</v>
      </c>
      <c r="D9" s="17">
        <v>0.48078310624048898</v>
      </c>
      <c r="E9" s="17">
        <v>0.51392431459652399</v>
      </c>
      <c r="F9" s="17"/>
      <c r="G9" s="17">
        <v>0.196590608541756</v>
      </c>
      <c r="H9" s="17">
        <v>0.44605278456205999</v>
      </c>
      <c r="I9" s="17">
        <v>0.38868855478722802</v>
      </c>
      <c r="J9" s="17">
        <v>0.42640212550739498</v>
      </c>
      <c r="K9" s="17">
        <v>0.61509278680331902</v>
      </c>
      <c r="L9" s="17">
        <v>0.75060823522957898</v>
      </c>
      <c r="M9" s="17"/>
      <c r="N9" s="17">
        <v>0.500846914783313</v>
      </c>
      <c r="O9" s="17">
        <v>0.544819444948756</v>
      </c>
      <c r="P9" s="17">
        <v>0.496159360432534</v>
      </c>
      <c r="Q9" s="17">
        <v>0.49787887045169699</v>
      </c>
      <c r="R9" s="17">
        <v>0.38712730966317399</v>
      </c>
      <c r="S9" s="17"/>
      <c r="T9" s="17">
        <v>0.60607599242651899</v>
      </c>
      <c r="U9" s="17">
        <v>0.59445624391756502</v>
      </c>
      <c r="V9" s="17">
        <v>0.43103600828871702</v>
      </c>
      <c r="W9" s="17">
        <v>0.41910620248549302</v>
      </c>
      <c r="X9" s="17"/>
      <c r="Y9" s="17">
        <v>0.42227414566383498</v>
      </c>
      <c r="Z9" s="17">
        <v>0.51249227973262201</v>
      </c>
      <c r="AA9" s="17">
        <v>0.36047534945972598</v>
      </c>
      <c r="AB9" s="17">
        <v>0.61650984722870295</v>
      </c>
      <c r="AC9" s="17">
        <v>0.349461149032748</v>
      </c>
      <c r="AD9" s="17">
        <v>0.57190268520070897</v>
      </c>
      <c r="AE9" s="17"/>
      <c r="AF9" s="17">
        <v>0.568388003451334</v>
      </c>
      <c r="AG9" s="17">
        <v>0.38318519853336303</v>
      </c>
      <c r="AH9" s="17"/>
      <c r="AI9" s="17">
        <v>0.59101652885690803</v>
      </c>
      <c r="AJ9" s="17">
        <v>0.51512526243533296</v>
      </c>
      <c r="AK9" s="17">
        <v>0.37691249571722202</v>
      </c>
      <c r="AL9" s="17">
        <v>0.56167584541540105</v>
      </c>
      <c r="AM9" s="17">
        <v>0.48618665706453501</v>
      </c>
      <c r="AN9" s="17">
        <v>0.51953010578751702</v>
      </c>
      <c r="AO9" s="17">
        <v>0.60892458663732996</v>
      </c>
      <c r="AP9" s="17"/>
      <c r="AQ9" s="17">
        <v>0.41531892511935398</v>
      </c>
      <c r="AR9" s="17">
        <v>0.59336218337121704</v>
      </c>
      <c r="AS9" s="17"/>
      <c r="AT9" s="17">
        <v>0.37778770227325598</v>
      </c>
      <c r="AU9" s="17">
        <v>0.53536014393750897</v>
      </c>
      <c r="AV9" s="17">
        <v>0.51825154555688802</v>
      </c>
      <c r="AW9" s="17"/>
      <c r="AX9" s="17">
        <v>0.62099804301530204</v>
      </c>
      <c r="AY9" s="17">
        <v>0.44477530160110701</v>
      </c>
      <c r="AZ9" s="17"/>
      <c r="BA9" s="17">
        <v>0.57875645127372</v>
      </c>
      <c r="BB9" s="17">
        <v>0.41628121840585502</v>
      </c>
      <c r="BC9" s="17">
        <v>0.47073280150368602</v>
      </c>
      <c r="BD9" s="17">
        <v>0.38841640740559602</v>
      </c>
      <c r="BE9" s="17">
        <v>0.66074552593377001</v>
      </c>
      <c r="BF9" s="17"/>
      <c r="BG9" s="17">
        <v>0.46509983390391801</v>
      </c>
      <c r="BH9" s="17">
        <v>0.59006784429902004</v>
      </c>
    </row>
    <row r="10" spans="2:60" ht="43.5" x14ac:dyDescent="0.35">
      <c r="B10" s="18" t="s">
        <v>349</v>
      </c>
      <c r="C10" s="17">
        <v>0.292451879239083</v>
      </c>
      <c r="D10" s="17">
        <v>0.30811261971202297</v>
      </c>
      <c r="E10" s="17">
        <v>0.27709282414737302</v>
      </c>
      <c r="F10" s="17"/>
      <c r="G10" s="17">
        <v>0.44576584310082801</v>
      </c>
      <c r="H10" s="17">
        <v>0.30671547347455502</v>
      </c>
      <c r="I10" s="17">
        <v>0.31192828090464397</v>
      </c>
      <c r="J10" s="17">
        <v>0.32772634441169102</v>
      </c>
      <c r="K10" s="17">
        <v>0.26457227151616802</v>
      </c>
      <c r="L10" s="17">
        <v>0.165030015588499</v>
      </c>
      <c r="M10" s="17"/>
      <c r="N10" s="17">
        <v>0.26968025214578301</v>
      </c>
      <c r="O10" s="17">
        <v>0.28612694291242202</v>
      </c>
      <c r="P10" s="17">
        <v>0.309863158175751</v>
      </c>
      <c r="Q10" s="17">
        <v>0.22286195785667501</v>
      </c>
      <c r="R10" s="17">
        <v>0.36792813419891202</v>
      </c>
      <c r="S10" s="17"/>
      <c r="T10" s="17">
        <v>0.26228947058249602</v>
      </c>
      <c r="U10" s="17">
        <v>0.26169625867845098</v>
      </c>
      <c r="V10" s="17">
        <v>0.34958300813848697</v>
      </c>
      <c r="W10" s="17">
        <v>0.244778478147544</v>
      </c>
      <c r="X10" s="17"/>
      <c r="Y10" s="17">
        <v>0.28720438151172201</v>
      </c>
      <c r="Z10" s="17">
        <v>0.28931479988058501</v>
      </c>
      <c r="AA10" s="17">
        <v>0.49748887309807999</v>
      </c>
      <c r="AB10" s="17">
        <v>0.215631725817447</v>
      </c>
      <c r="AC10" s="17">
        <v>0.65053885096725195</v>
      </c>
      <c r="AD10" s="17">
        <v>0.29577995507895399</v>
      </c>
      <c r="AE10" s="17"/>
      <c r="AF10" s="17">
        <v>0.24808428196910501</v>
      </c>
      <c r="AG10" s="17">
        <v>0.37018230702755001</v>
      </c>
      <c r="AH10" s="17"/>
      <c r="AI10" s="17">
        <v>0.26033016615496901</v>
      </c>
      <c r="AJ10" s="17">
        <v>0.30350341077045201</v>
      </c>
      <c r="AK10" s="17">
        <v>0.33425418712597399</v>
      </c>
      <c r="AL10" s="17">
        <v>0.252237903463923</v>
      </c>
      <c r="AM10" s="17">
        <v>0.33400583546625701</v>
      </c>
      <c r="AN10" s="17">
        <v>0.197999587274276</v>
      </c>
      <c r="AO10" s="17">
        <v>0.24949885385120299</v>
      </c>
      <c r="AP10" s="17"/>
      <c r="AQ10" s="17">
        <v>0.33137901928715302</v>
      </c>
      <c r="AR10" s="17">
        <v>0.24423101391650801</v>
      </c>
      <c r="AS10" s="17"/>
      <c r="AT10" s="17">
        <v>0.39312051292080702</v>
      </c>
      <c r="AU10" s="17">
        <v>0.24284816685831401</v>
      </c>
      <c r="AV10" s="17">
        <v>0.28928201447358698</v>
      </c>
      <c r="AW10" s="17"/>
      <c r="AX10" s="17">
        <v>0.26681113359176301</v>
      </c>
      <c r="AY10" s="17">
        <v>0.30238990091380002</v>
      </c>
      <c r="AZ10" s="17"/>
      <c r="BA10" s="17">
        <v>0.29124124914105698</v>
      </c>
      <c r="BB10" s="17">
        <v>0.30635160374245801</v>
      </c>
      <c r="BC10" s="17">
        <v>0.332965549720452</v>
      </c>
      <c r="BD10" s="17">
        <v>0.28661243012822302</v>
      </c>
      <c r="BE10" s="17">
        <v>0.21516238272677801</v>
      </c>
      <c r="BF10" s="17"/>
      <c r="BG10" s="17">
        <v>0.30181142504380598</v>
      </c>
      <c r="BH10" s="17">
        <v>0.23370584120936599</v>
      </c>
    </row>
    <row r="11" spans="2:60" ht="29" x14ac:dyDescent="0.35">
      <c r="B11" s="18" t="s">
        <v>350</v>
      </c>
      <c r="C11" s="17">
        <v>0.112384085728952</v>
      </c>
      <c r="D11" s="17">
        <v>9.7405252136198703E-2</v>
      </c>
      <c r="E11" s="17">
        <v>0.128396335076149</v>
      </c>
      <c r="F11" s="17"/>
      <c r="G11" s="17">
        <v>0.176994189254081</v>
      </c>
      <c r="H11" s="17">
        <v>0.14216171036324099</v>
      </c>
      <c r="I11" s="17">
        <v>0.152813526433557</v>
      </c>
      <c r="J11" s="17">
        <v>0.114226788782786</v>
      </c>
      <c r="K11" s="17">
        <v>7.6001716225765903E-2</v>
      </c>
      <c r="L11" s="17">
        <v>5.0230954159892101E-2</v>
      </c>
      <c r="M11" s="17"/>
      <c r="N11" s="17">
        <v>9.9549294045376602E-2</v>
      </c>
      <c r="O11" s="17">
        <v>7.4701908504324899E-2</v>
      </c>
      <c r="P11" s="17">
        <v>0.13514179387703601</v>
      </c>
      <c r="Q11" s="17">
        <v>0.153977123347698</v>
      </c>
      <c r="R11" s="17">
        <v>0.112828557471364</v>
      </c>
      <c r="S11" s="17"/>
      <c r="T11" s="17">
        <v>6.0322974743526998E-2</v>
      </c>
      <c r="U11" s="17">
        <v>4.2283180087244701E-2</v>
      </c>
      <c r="V11" s="17">
        <v>0.13379574287106499</v>
      </c>
      <c r="W11" s="17">
        <v>0.18363580331521601</v>
      </c>
      <c r="X11" s="17"/>
      <c r="Y11" s="17">
        <v>0.15729518708194801</v>
      </c>
      <c r="Z11" s="17">
        <v>0.106928997510401</v>
      </c>
      <c r="AA11" s="17">
        <v>7.1536802778344205E-2</v>
      </c>
      <c r="AB11" s="17">
        <v>5.4046348253213597E-2</v>
      </c>
      <c r="AC11" s="17">
        <v>0</v>
      </c>
      <c r="AD11" s="17">
        <v>7.5536572296368606E-2</v>
      </c>
      <c r="AE11" s="17"/>
      <c r="AF11" s="17">
        <v>9.1097591326584307E-2</v>
      </c>
      <c r="AG11" s="17">
        <v>0.14141089442174401</v>
      </c>
      <c r="AH11" s="17"/>
      <c r="AI11" s="17">
        <v>8.6449503041054698E-2</v>
      </c>
      <c r="AJ11" s="17">
        <v>4.9113415313843702E-2</v>
      </c>
      <c r="AK11" s="17">
        <v>0.19469040101494101</v>
      </c>
      <c r="AL11" s="17">
        <v>4.7450160489543397E-2</v>
      </c>
      <c r="AM11" s="17">
        <v>0.12848694433389099</v>
      </c>
      <c r="AN11" s="17">
        <v>0.133901709081297</v>
      </c>
      <c r="AO11" s="17">
        <v>0.141576559511468</v>
      </c>
      <c r="AP11" s="17"/>
      <c r="AQ11" s="17">
        <v>0.13403131056089701</v>
      </c>
      <c r="AR11" s="17">
        <v>6.72089020171589E-2</v>
      </c>
      <c r="AS11" s="17"/>
      <c r="AT11" s="17">
        <v>0.195116314445169</v>
      </c>
      <c r="AU11" s="17">
        <v>8.8135323304358804E-2</v>
      </c>
      <c r="AV11" s="17">
        <v>8.8943490039055204E-2</v>
      </c>
      <c r="AW11" s="17"/>
      <c r="AX11" s="17">
        <v>3.6823438242371699E-2</v>
      </c>
      <c r="AY11" s="17">
        <v>0.14167041627510499</v>
      </c>
      <c r="AZ11" s="17"/>
      <c r="BA11" s="17">
        <v>6.6066902613746606E-2</v>
      </c>
      <c r="BB11" s="17">
        <v>0.192429822893325</v>
      </c>
      <c r="BC11" s="17">
        <v>7.2405412451045606E-2</v>
      </c>
      <c r="BD11" s="17">
        <v>0.18392115938825601</v>
      </c>
      <c r="BE11" s="17">
        <v>8.8998272111270996E-2</v>
      </c>
      <c r="BF11" s="17"/>
      <c r="BG11" s="17">
        <v>0.15446180334071999</v>
      </c>
      <c r="BH11" s="17">
        <v>0.113633645820381</v>
      </c>
    </row>
    <row r="12" spans="2:60" ht="29" x14ac:dyDescent="0.35">
      <c r="B12" s="18" t="s">
        <v>351</v>
      </c>
      <c r="C12" s="17">
        <v>4.6576960659037402E-2</v>
      </c>
      <c r="D12" s="17">
        <v>4.1666937752979201E-2</v>
      </c>
      <c r="E12" s="17">
        <v>4.1921581018126597E-2</v>
      </c>
      <c r="F12" s="17"/>
      <c r="G12" s="17">
        <v>5.1211351873527301E-2</v>
      </c>
      <c r="H12" s="17">
        <v>2.31168530430679E-2</v>
      </c>
      <c r="I12" s="17">
        <v>9.4165474607968105E-2</v>
      </c>
      <c r="J12" s="17">
        <v>7.9618531943939405E-2</v>
      </c>
      <c r="K12" s="17">
        <v>1.26016841074462E-2</v>
      </c>
      <c r="L12" s="17">
        <v>2.1780550726490499E-2</v>
      </c>
      <c r="M12" s="17"/>
      <c r="N12" s="17">
        <v>8.0874089678875799E-2</v>
      </c>
      <c r="O12" s="17">
        <v>5.32517592433134E-2</v>
      </c>
      <c r="P12" s="17">
        <v>1.6533504887821002E-2</v>
      </c>
      <c r="Q12" s="17">
        <v>7.4671115916014497E-2</v>
      </c>
      <c r="R12" s="17">
        <v>4.5708343097401197E-2</v>
      </c>
      <c r="S12" s="17"/>
      <c r="T12" s="17">
        <v>4.4269699919408101E-2</v>
      </c>
      <c r="U12" s="17">
        <v>4.7843137698444602E-2</v>
      </c>
      <c r="V12" s="17">
        <v>3.1896528800901797E-2</v>
      </c>
      <c r="W12" s="17">
        <v>7.3300456614981302E-2</v>
      </c>
      <c r="X12" s="17"/>
      <c r="Y12" s="17">
        <v>7.7788594812236697E-2</v>
      </c>
      <c r="Z12" s="17">
        <v>3.0816499173225199E-2</v>
      </c>
      <c r="AA12" s="17">
        <v>0</v>
      </c>
      <c r="AB12" s="17">
        <v>5.74508510288122E-2</v>
      </c>
      <c r="AC12" s="17">
        <v>0</v>
      </c>
      <c r="AD12" s="17">
        <v>2.3071807291392001E-2</v>
      </c>
      <c r="AE12" s="17"/>
      <c r="AF12" s="17">
        <v>4.1313009195584803E-2</v>
      </c>
      <c r="AG12" s="17">
        <v>5.6202883654116E-2</v>
      </c>
      <c r="AH12" s="17"/>
      <c r="AI12" s="17">
        <v>1.9829677086210799E-2</v>
      </c>
      <c r="AJ12" s="17">
        <v>8.7681327569594597E-2</v>
      </c>
      <c r="AK12" s="17">
        <v>3.04556024368196E-2</v>
      </c>
      <c r="AL12" s="17">
        <v>4.5257966701942702E-2</v>
      </c>
      <c r="AM12" s="17">
        <v>2.6308573780951701E-2</v>
      </c>
      <c r="AN12" s="17">
        <v>6.4718591227174396E-2</v>
      </c>
      <c r="AO12" s="17">
        <v>0</v>
      </c>
      <c r="AP12" s="17"/>
      <c r="AQ12" s="17">
        <v>6.5640074294101597E-2</v>
      </c>
      <c r="AR12" s="17">
        <v>3.2126793929937503E-2</v>
      </c>
      <c r="AS12" s="17"/>
      <c r="AT12" s="17">
        <v>1.64561419079579E-2</v>
      </c>
      <c r="AU12" s="17">
        <v>5.8901565207404798E-2</v>
      </c>
      <c r="AV12" s="17">
        <v>5.10735418318932E-2</v>
      </c>
      <c r="AW12" s="17"/>
      <c r="AX12" s="17">
        <v>3.7739117111780698E-2</v>
      </c>
      <c r="AY12" s="17">
        <v>5.0002394612420599E-2</v>
      </c>
      <c r="AZ12" s="17"/>
      <c r="BA12" s="17">
        <v>2.6338700403990601E-2</v>
      </c>
      <c r="BB12" s="17">
        <v>3.7802929413085301E-2</v>
      </c>
      <c r="BC12" s="17">
        <v>5.3561989536223403E-2</v>
      </c>
      <c r="BD12" s="17">
        <v>9.5718164633593894E-2</v>
      </c>
      <c r="BE12" s="17">
        <v>0</v>
      </c>
      <c r="BF12" s="17"/>
      <c r="BG12" s="17">
        <v>3.4358294941123101E-2</v>
      </c>
      <c r="BH12" s="17">
        <v>2.4841772349569202E-2</v>
      </c>
    </row>
    <row r="13" spans="2:60" ht="29" x14ac:dyDescent="0.35">
      <c r="B13" s="18" t="s">
        <v>352</v>
      </c>
      <c r="C13" s="17">
        <v>2.6118737852218899E-2</v>
      </c>
      <c r="D13" s="17">
        <v>4.2129530747351998E-2</v>
      </c>
      <c r="E13" s="17">
        <v>1.11509859672738E-2</v>
      </c>
      <c r="F13" s="17"/>
      <c r="G13" s="17">
        <v>4.1903084864889903E-2</v>
      </c>
      <c r="H13" s="17">
        <v>6.3615596000403396E-2</v>
      </c>
      <c r="I13" s="17">
        <v>5.24041632666035E-2</v>
      </c>
      <c r="J13" s="17">
        <v>1.81478645720623E-2</v>
      </c>
      <c r="K13" s="17">
        <v>0</v>
      </c>
      <c r="L13" s="17">
        <v>0</v>
      </c>
      <c r="M13" s="17"/>
      <c r="N13" s="17">
        <v>3.4011905923461198E-2</v>
      </c>
      <c r="O13" s="17">
        <v>0</v>
      </c>
      <c r="P13" s="17">
        <v>2.0432662676801001E-2</v>
      </c>
      <c r="Q13" s="17">
        <v>5.0610932427915603E-2</v>
      </c>
      <c r="R13" s="17">
        <v>6.08441559011361E-2</v>
      </c>
      <c r="S13" s="17"/>
      <c r="T13" s="17">
        <v>2.7041862328049799E-2</v>
      </c>
      <c r="U13" s="17">
        <v>2.6690145919038202E-2</v>
      </c>
      <c r="V13" s="17">
        <v>8.3288795722629705E-3</v>
      </c>
      <c r="W13" s="17">
        <v>5.6437075990423101E-2</v>
      </c>
      <c r="X13" s="17"/>
      <c r="Y13" s="17">
        <v>4.2345333312756903E-2</v>
      </c>
      <c r="Z13" s="17">
        <v>2.4620750250032301E-2</v>
      </c>
      <c r="AA13" s="17">
        <v>0</v>
      </c>
      <c r="AB13" s="17">
        <v>2.5232105251479901E-2</v>
      </c>
      <c r="AC13" s="17">
        <v>0</v>
      </c>
      <c r="AD13" s="17">
        <v>0</v>
      </c>
      <c r="AE13" s="17"/>
      <c r="AF13" s="17">
        <v>2.7597661755770098E-2</v>
      </c>
      <c r="AG13" s="17">
        <v>2.4746519131921201E-2</v>
      </c>
      <c r="AH13" s="17"/>
      <c r="AI13" s="17">
        <v>0</v>
      </c>
      <c r="AJ13" s="17">
        <v>0</v>
      </c>
      <c r="AK13" s="17">
        <v>2.76030538350081E-2</v>
      </c>
      <c r="AL13" s="17">
        <v>4.6687107815026802E-2</v>
      </c>
      <c r="AM13" s="17">
        <v>2.5011989354365199E-2</v>
      </c>
      <c r="AN13" s="17">
        <v>6.4670990575438694E-2</v>
      </c>
      <c r="AO13" s="17">
        <v>0</v>
      </c>
      <c r="AP13" s="17"/>
      <c r="AQ13" s="17">
        <v>3.4187462984817701E-2</v>
      </c>
      <c r="AR13" s="17">
        <v>2.62974526731732E-2</v>
      </c>
      <c r="AS13" s="17"/>
      <c r="AT13" s="17">
        <v>0</v>
      </c>
      <c r="AU13" s="17">
        <v>3.2015728468662803E-2</v>
      </c>
      <c r="AV13" s="17">
        <v>3.7457380124693601E-2</v>
      </c>
      <c r="AW13" s="17"/>
      <c r="AX13" s="17">
        <v>1.7141201057837199E-2</v>
      </c>
      <c r="AY13" s="17">
        <v>2.9598315103025401E-2</v>
      </c>
      <c r="AZ13" s="17"/>
      <c r="BA13" s="17">
        <v>0</v>
      </c>
      <c r="BB13" s="17">
        <v>3.9539248474230598E-2</v>
      </c>
      <c r="BC13" s="17">
        <v>4.3342887116001101E-2</v>
      </c>
      <c r="BD13" s="17">
        <v>0</v>
      </c>
      <c r="BE13" s="17">
        <v>0</v>
      </c>
      <c r="BF13" s="17"/>
      <c r="BG13" s="17">
        <v>2.7658967804526001E-2</v>
      </c>
      <c r="BH13" s="17">
        <v>0</v>
      </c>
    </row>
    <row r="14" spans="2:60" x14ac:dyDescent="0.35">
      <c r="B14" s="32" t="s">
        <v>280</v>
      </c>
      <c r="C14" s="19">
        <v>2.84697043893299E-2</v>
      </c>
      <c r="D14" s="19">
        <v>2.9902553410958099E-2</v>
      </c>
      <c r="E14" s="19">
        <v>2.7513959194552899E-2</v>
      </c>
      <c r="F14" s="19"/>
      <c r="G14" s="19">
        <v>8.7534922364918499E-2</v>
      </c>
      <c r="H14" s="19">
        <v>1.8337582556673299E-2</v>
      </c>
      <c r="I14" s="19">
        <v>0</v>
      </c>
      <c r="J14" s="19">
        <v>3.3878344782126903E-2</v>
      </c>
      <c r="K14" s="19">
        <v>3.1731541347300503E-2</v>
      </c>
      <c r="L14" s="19">
        <v>1.23502442955399E-2</v>
      </c>
      <c r="M14" s="19"/>
      <c r="N14" s="19">
        <v>1.50375434231902E-2</v>
      </c>
      <c r="O14" s="19">
        <v>4.1099944391183002E-2</v>
      </c>
      <c r="P14" s="19">
        <v>2.1869519950057498E-2</v>
      </c>
      <c r="Q14" s="19">
        <v>0</v>
      </c>
      <c r="R14" s="19">
        <v>2.5563499668013301E-2</v>
      </c>
      <c r="S14" s="19"/>
      <c r="T14" s="19">
        <v>0</v>
      </c>
      <c r="U14" s="19">
        <v>2.7031033699256898E-2</v>
      </c>
      <c r="V14" s="19">
        <v>4.5359832328566697E-2</v>
      </c>
      <c r="W14" s="19">
        <v>2.2741983446343601E-2</v>
      </c>
      <c r="X14" s="19"/>
      <c r="Y14" s="19">
        <v>1.3092357617501001E-2</v>
      </c>
      <c r="Z14" s="19">
        <v>3.5826673453134103E-2</v>
      </c>
      <c r="AA14" s="19">
        <v>7.0498974663850203E-2</v>
      </c>
      <c r="AB14" s="19">
        <v>3.1129122420344602E-2</v>
      </c>
      <c r="AC14" s="19">
        <v>0</v>
      </c>
      <c r="AD14" s="19">
        <v>3.3708980132576699E-2</v>
      </c>
      <c r="AE14" s="19"/>
      <c r="AF14" s="19">
        <v>2.3519452301622602E-2</v>
      </c>
      <c r="AG14" s="19">
        <v>2.4272197231305501E-2</v>
      </c>
      <c r="AH14" s="19"/>
      <c r="AI14" s="19">
        <v>4.2374124860858002E-2</v>
      </c>
      <c r="AJ14" s="19">
        <v>4.4576583910776298E-2</v>
      </c>
      <c r="AK14" s="19">
        <v>3.60842598700356E-2</v>
      </c>
      <c r="AL14" s="19">
        <v>4.6691016114162799E-2</v>
      </c>
      <c r="AM14" s="19">
        <v>0</v>
      </c>
      <c r="AN14" s="19">
        <v>1.91790160542974E-2</v>
      </c>
      <c r="AO14" s="19">
        <v>0</v>
      </c>
      <c r="AP14" s="19"/>
      <c r="AQ14" s="19">
        <v>1.9443207753676001E-2</v>
      </c>
      <c r="AR14" s="19">
        <v>3.6773654092005399E-2</v>
      </c>
      <c r="AS14" s="19"/>
      <c r="AT14" s="19">
        <v>1.7519328452810099E-2</v>
      </c>
      <c r="AU14" s="19">
        <v>4.2739072223751402E-2</v>
      </c>
      <c r="AV14" s="19">
        <v>1.4992027973883E-2</v>
      </c>
      <c r="AW14" s="19"/>
      <c r="AX14" s="19">
        <v>2.0487066980945198E-2</v>
      </c>
      <c r="AY14" s="19">
        <v>3.1563671494542402E-2</v>
      </c>
      <c r="AZ14" s="19"/>
      <c r="BA14" s="19">
        <v>3.7596696567485897E-2</v>
      </c>
      <c r="BB14" s="19">
        <v>7.5951770710463804E-3</v>
      </c>
      <c r="BC14" s="19">
        <v>2.6991359672591801E-2</v>
      </c>
      <c r="BD14" s="19">
        <v>4.53318384443313E-2</v>
      </c>
      <c r="BE14" s="19">
        <v>3.5093819228180702E-2</v>
      </c>
      <c r="BF14" s="19"/>
      <c r="BG14" s="19">
        <v>1.66096749659068E-2</v>
      </c>
      <c r="BH14" s="19">
        <v>3.7750896321663403E-2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495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377</v>
      </c>
      <c r="D7" s="10">
        <v>177</v>
      </c>
      <c r="E7" s="10">
        <v>195</v>
      </c>
      <c r="F7" s="10"/>
      <c r="G7" s="10">
        <v>36</v>
      </c>
      <c r="H7" s="10">
        <v>60</v>
      </c>
      <c r="I7" s="10">
        <v>61</v>
      </c>
      <c r="J7" s="10">
        <v>73</v>
      </c>
      <c r="K7" s="10">
        <v>69</v>
      </c>
      <c r="L7" s="10">
        <v>78</v>
      </c>
      <c r="M7" s="10"/>
      <c r="N7" s="10">
        <v>68</v>
      </c>
      <c r="O7" s="10">
        <v>96</v>
      </c>
      <c r="P7" s="10">
        <v>122</v>
      </c>
      <c r="Q7" s="10">
        <v>48</v>
      </c>
      <c r="R7" s="10">
        <v>31</v>
      </c>
      <c r="S7" s="10"/>
      <c r="T7" s="10">
        <v>67</v>
      </c>
      <c r="U7" s="10">
        <v>85</v>
      </c>
      <c r="V7" s="10">
        <v>130</v>
      </c>
      <c r="W7" s="10">
        <v>95</v>
      </c>
      <c r="X7" s="10"/>
      <c r="Y7" s="10">
        <v>126</v>
      </c>
      <c r="Z7" s="10">
        <v>158</v>
      </c>
      <c r="AA7" s="10">
        <v>11</v>
      </c>
      <c r="AB7" s="10">
        <v>30</v>
      </c>
      <c r="AC7" s="10">
        <v>3</v>
      </c>
      <c r="AD7" s="10">
        <v>49</v>
      </c>
      <c r="AE7" s="10"/>
      <c r="AF7" s="10">
        <v>221</v>
      </c>
      <c r="AG7" s="10">
        <v>151</v>
      </c>
      <c r="AH7" s="10"/>
      <c r="AI7" s="10">
        <v>25</v>
      </c>
      <c r="AJ7" s="10">
        <v>89</v>
      </c>
      <c r="AK7" s="10">
        <v>73</v>
      </c>
      <c r="AL7" s="10">
        <v>49</v>
      </c>
      <c r="AM7" s="10">
        <v>81</v>
      </c>
      <c r="AN7" s="10">
        <v>49</v>
      </c>
      <c r="AO7" s="10">
        <v>11</v>
      </c>
      <c r="AP7" s="10"/>
      <c r="AQ7" s="10">
        <v>172</v>
      </c>
      <c r="AR7" s="10">
        <v>139</v>
      </c>
      <c r="AS7" s="10"/>
      <c r="AT7" s="10">
        <v>75</v>
      </c>
      <c r="AU7" s="10">
        <v>166</v>
      </c>
      <c r="AV7" s="10">
        <v>108</v>
      </c>
      <c r="AW7" s="10"/>
      <c r="AX7" s="10">
        <v>106</v>
      </c>
      <c r="AY7" s="10">
        <v>271</v>
      </c>
      <c r="AZ7" s="10"/>
      <c r="BA7" s="10">
        <v>40</v>
      </c>
      <c r="BB7" s="10">
        <v>125</v>
      </c>
      <c r="BC7" s="10">
        <v>122</v>
      </c>
      <c r="BD7" s="10">
        <v>18</v>
      </c>
      <c r="BE7" s="10">
        <v>43</v>
      </c>
      <c r="BF7" s="10"/>
      <c r="BG7" s="10">
        <v>165</v>
      </c>
      <c r="BH7" s="10">
        <v>61</v>
      </c>
    </row>
    <row r="8" spans="2:60" ht="30" customHeight="1" x14ac:dyDescent="0.35">
      <c r="B8" s="11" t="s">
        <v>19</v>
      </c>
      <c r="C8" s="11">
        <v>383</v>
      </c>
      <c r="D8" s="11">
        <v>183</v>
      </c>
      <c r="E8" s="11">
        <v>196</v>
      </c>
      <c r="F8" s="11"/>
      <c r="G8" s="11">
        <v>39</v>
      </c>
      <c r="H8" s="11">
        <v>69</v>
      </c>
      <c r="I8" s="11">
        <v>64</v>
      </c>
      <c r="J8" s="11">
        <v>71</v>
      </c>
      <c r="K8" s="11">
        <v>67</v>
      </c>
      <c r="L8" s="11">
        <v>73</v>
      </c>
      <c r="M8" s="11"/>
      <c r="N8" s="11">
        <v>67</v>
      </c>
      <c r="O8" s="11">
        <v>97</v>
      </c>
      <c r="P8" s="11">
        <v>126</v>
      </c>
      <c r="Q8" s="11">
        <v>52</v>
      </c>
      <c r="R8" s="11">
        <v>29</v>
      </c>
      <c r="S8" s="11"/>
      <c r="T8" s="11">
        <v>65</v>
      </c>
      <c r="U8" s="11">
        <v>86</v>
      </c>
      <c r="V8" s="11">
        <v>127</v>
      </c>
      <c r="W8" s="11">
        <v>105</v>
      </c>
      <c r="X8" s="11"/>
      <c r="Y8" s="11">
        <v>131</v>
      </c>
      <c r="Z8" s="11">
        <v>160</v>
      </c>
      <c r="AA8" s="11">
        <v>10</v>
      </c>
      <c r="AB8" s="11">
        <v>28</v>
      </c>
      <c r="AC8" s="11">
        <v>3</v>
      </c>
      <c r="AD8" s="11">
        <v>50</v>
      </c>
      <c r="AE8" s="11"/>
      <c r="AF8" s="11">
        <v>220</v>
      </c>
      <c r="AG8" s="11">
        <v>158</v>
      </c>
      <c r="AH8" s="11"/>
      <c r="AI8" s="11">
        <v>24</v>
      </c>
      <c r="AJ8" s="11">
        <v>94</v>
      </c>
      <c r="AK8" s="11">
        <v>69</v>
      </c>
      <c r="AL8" s="11">
        <v>48</v>
      </c>
      <c r="AM8" s="11">
        <v>87</v>
      </c>
      <c r="AN8" s="11">
        <v>49</v>
      </c>
      <c r="AO8" s="11">
        <v>10</v>
      </c>
      <c r="AP8" s="11"/>
      <c r="AQ8" s="11">
        <v>173</v>
      </c>
      <c r="AR8" s="11">
        <v>148</v>
      </c>
      <c r="AS8" s="11"/>
      <c r="AT8" s="11">
        <v>73</v>
      </c>
      <c r="AU8" s="11">
        <v>168</v>
      </c>
      <c r="AV8" s="11">
        <v>114</v>
      </c>
      <c r="AW8" s="11"/>
      <c r="AX8" s="11">
        <v>105</v>
      </c>
      <c r="AY8" s="11">
        <v>278</v>
      </c>
      <c r="AZ8" s="11"/>
      <c r="BA8" s="11">
        <v>39</v>
      </c>
      <c r="BB8" s="11">
        <v>126</v>
      </c>
      <c r="BC8" s="11">
        <v>126</v>
      </c>
      <c r="BD8" s="11">
        <v>18</v>
      </c>
      <c r="BE8" s="11">
        <v>48</v>
      </c>
      <c r="BF8" s="11"/>
      <c r="BG8" s="11">
        <v>165</v>
      </c>
      <c r="BH8" s="11">
        <v>66</v>
      </c>
    </row>
    <row r="9" spans="2:60" ht="29" x14ac:dyDescent="0.35">
      <c r="B9" s="18" t="s">
        <v>348</v>
      </c>
      <c r="C9" s="17">
        <v>0.67271838518977201</v>
      </c>
      <c r="D9" s="17">
        <v>0.63621896657239296</v>
      </c>
      <c r="E9" s="17">
        <v>0.70956291424430196</v>
      </c>
      <c r="F9" s="17"/>
      <c r="G9" s="17">
        <v>0.55108774759361601</v>
      </c>
      <c r="H9" s="17">
        <v>0.57150111985818297</v>
      </c>
      <c r="I9" s="17">
        <v>0.63510858981510698</v>
      </c>
      <c r="J9" s="17">
        <v>0.643741121384654</v>
      </c>
      <c r="K9" s="17">
        <v>0.72738411813700099</v>
      </c>
      <c r="L9" s="17">
        <v>0.84168235646676703</v>
      </c>
      <c r="M9" s="17"/>
      <c r="N9" s="17">
        <v>0.68549543454136996</v>
      </c>
      <c r="O9" s="17">
        <v>0.72734778703844505</v>
      </c>
      <c r="P9" s="17">
        <v>0.67240056012904004</v>
      </c>
      <c r="Q9" s="17">
        <v>0.56058690290125701</v>
      </c>
      <c r="R9" s="17">
        <v>0.65700769288614402</v>
      </c>
      <c r="S9" s="17"/>
      <c r="T9" s="17">
        <v>0.64492360980450503</v>
      </c>
      <c r="U9" s="17">
        <v>0.66853756798129005</v>
      </c>
      <c r="V9" s="17">
        <v>0.69406065756051005</v>
      </c>
      <c r="W9" s="17">
        <v>0.667442368372688</v>
      </c>
      <c r="X9" s="17"/>
      <c r="Y9" s="17">
        <v>0.58462056797241801</v>
      </c>
      <c r="Z9" s="17">
        <v>0.70113558976950396</v>
      </c>
      <c r="AA9" s="17">
        <v>0.63133375241787504</v>
      </c>
      <c r="AB9" s="17">
        <v>0.753364450685862</v>
      </c>
      <c r="AC9" s="17">
        <v>1</v>
      </c>
      <c r="AD9" s="17">
        <v>0.75716160731900695</v>
      </c>
      <c r="AE9" s="17"/>
      <c r="AF9" s="17">
        <v>0.69504964306418204</v>
      </c>
      <c r="AG9" s="17">
        <v>0.64958183848069995</v>
      </c>
      <c r="AH9" s="17"/>
      <c r="AI9" s="17">
        <v>0.66221594928261895</v>
      </c>
      <c r="AJ9" s="17">
        <v>0.73270422951376202</v>
      </c>
      <c r="AK9" s="17">
        <v>0.62439782277704303</v>
      </c>
      <c r="AL9" s="17">
        <v>0.75667979465110602</v>
      </c>
      <c r="AM9" s="17">
        <v>0.62658623894916898</v>
      </c>
      <c r="AN9" s="17">
        <v>0.62513402000145202</v>
      </c>
      <c r="AO9" s="17">
        <v>0.69775485199274301</v>
      </c>
      <c r="AP9" s="17"/>
      <c r="AQ9" s="17">
        <v>0.633738723122106</v>
      </c>
      <c r="AR9" s="17">
        <v>0.72894782114996604</v>
      </c>
      <c r="AS9" s="17"/>
      <c r="AT9" s="17">
        <v>0.66063107158835799</v>
      </c>
      <c r="AU9" s="17">
        <v>0.69494214706416801</v>
      </c>
      <c r="AV9" s="17">
        <v>0.64981557371649401</v>
      </c>
      <c r="AW9" s="17"/>
      <c r="AX9" s="17">
        <v>0.68514210914961204</v>
      </c>
      <c r="AY9" s="17">
        <v>0.66801989226880998</v>
      </c>
      <c r="AZ9" s="17"/>
      <c r="BA9" s="17">
        <v>0.648801644844472</v>
      </c>
      <c r="BB9" s="17">
        <v>0.66825361519233395</v>
      </c>
      <c r="BC9" s="17">
        <v>0.648677145607095</v>
      </c>
      <c r="BD9" s="17">
        <v>0.54143119477857804</v>
      </c>
      <c r="BE9" s="17">
        <v>0.85840999935094298</v>
      </c>
      <c r="BF9" s="17"/>
      <c r="BG9" s="17">
        <v>0.66361681470213796</v>
      </c>
      <c r="BH9" s="17">
        <v>0.77053647986016505</v>
      </c>
    </row>
    <row r="10" spans="2:60" ht="43.5" x14ac:dyDescent="0.35">
      <c r="B10" s="18" t="s">
        <v>349</v>
      </c>
      <c r="C10" s="17">
        <v>0.192869284806966</v>
      </c>
      <c r="D10" s="17">
        <v>0.211053649653586</v>
      </c>
      <c r="E10" s="17">
        <v>0.180079647627025</v>
      </c>
      <c r="F10" s="17"/>
      <c r="G10" s="17">
        <v>0.276337947532454</v>
      </c>
      <c r="H10" s="17">
        <v>0.27397026143540198</v>
      </c>
      <c r="I10" s="17">
        <v>0.13467347362978599</v>
      </c>
      <c r="J10" s="17">
        <v>0.170731814054803</v>
      </c>
      <c r="K10" s="17">
        <v>0.18583744114445899</v>
      </c>
      <c r="L10" s="17">
        <v>0.15164116630965599</v>
      </c>
      <c r="M10" s="17"/>
      <c r="N10" s="17">
        <v>0.19329758454585899</v>
      </c>
      <c r="O10" s="17">
        <v>0.18749617396392201</v>
      </c>
      <c r="P10" s="17">
        <v>0.181154829170045</v>
      </c>
      <c r="Q10" s="17">
        <v>0.23915320213111499</v>
      </c>
      <c r="R10" s="17">
        <v>0.21356765796791699</v>
      </c>
      <c r="S10" s="17"/>
      <c r="T10" s="17">
        <v>0.12744500451613799</v>
      </c>
      <c r="U10" s="17">
        <v>0.20267529449684499</v>
      </c>
      <c r="V10" s="17">
        <v>0.210922351480858</v>
      </c>
      <c r="W10" s="17">
        <v>0.20354461594780501</v>
      </c>
      <c r="X10" s="17"/>
      <c r="Y10" s="17">
        <v>0.18867769108527899</v>
      </c>
      <c r="Z10" s="17">
        <v>0.20238702222532301</v>
      </c>
      <c r="AA10" s="17">
        <v>0.282716979056089</v>
      </c>
      <c r="AB10" s="17">
        <v>0.16346108678224</v>
      </c>
      <c r="AC10" s="17">
        <v>0</v>
      </c>
      <c r="AD10" s="17">
        <v>0.18201704532149501</v>
      </c>
      <c r="AE10" s="17"/>
      <c r="AF10" s="17">
        <v>0.172638790906781</v>
      </c>
      <c r="AG10" s="17">
        <v>0.219626582590948</v>
      </c>
      <c r="AH10" s="17"/>
      <c r="AI10" s="17">
        <v>0.25670730699903099</v>
      </c>
      <c r="AJ10" s="17">
        <v>0.14903055788755501</v>
      </c>
      <c r="AK10" s="17">
        <v>0.17929620869867899</v>
      </c>
      <c r="AL10" s="17">
        <v>0.16734910598590899</v>
      </c>
      <c r="AM10" s="17">
        <v>0.27180634930173497</v>
      </c>
      <c r="AN10" s="17">
        <v>0.14289339796755199</v>
      </c>
      <c r="AO10" s="17">
        <v>0.22691838670383899</v>
      </c>
      <c r="AP10" s="17"/>
      <c r="AQ10" s="17">
        <v>0.224339398350418</v>
      </c>
      <c r="AR10" s="17">
        <v>0.164703675159869</v>
      </c>
      <c r="AS10" s="17"/>
      <c r="AT10" s="17">
        <v>0.22288981210891301</v>
      </c>
      <c r="AU10" s="17">
        <v>0.16986053316618299</v>
      </c>
      <c r="AV10" s="17">
        <v>0.202551799562422</v>
      </c>
      <c r="AW10" s="17"/>
      <c r="AX10" s="17">
        <v>0.12118400775945599</v>
      </c>
      <c r="AY10" s="17">
        <v>0.21997973637798601</v>
      </c>
      <c r="AZ10" s="17"/>
      <c r="BA10" s="17">
        <v>0.243023571745938</v>
      </c>
      <c r="BB10" s="17">
        <v>0.21736579795629099</v>
      </c>
      <c r="BC10" s="17">
        <v>0.21294385329705701</v>
      </c>
      <c r="BD10" s="17">
        <v>0.16074345023664099</v>
      </c>
      <c r="BE10" s="17">
        <v>8.8798839840289606E-2</v>
      </c>
      <c r="BF10" s="17"/>
      <c r="BG10" s="17">
        <v>0.22348188676156999</v>
      </c>
      <c r="BH10" s="17">
        <v>0.108743473464766</v>
      </c>
    </row>
    <row r="11" spans="2:60" ht="29" x14ac:dyDescent="0.35">
      <c r="B11" s="18" t="s">
        <v>350</v>
      </c>
      <c r="C11" s="17">
        <v>7.7799252168618493E-2</v>
      </c>
      <c r="D11" s="17">
        <v>8.3467998118673406E-2</v>
      </c>
      <c r="E11" s="17">
        <v>7.4197916485041093E-2</v>
      </c>
      <c r="F11" s="17"/>
      <c r="G11" s="17">
        <v>0.109405827717308</v>
      </c>
      <c r="H11" s="17">
        <v>5.7306473052530497E-2</v>
      </c>
      <c r="I11" s="17">
        <v>0.11762114430576601</v>
      </c>
      <c r="J11" s="17">
        <v>0.12875460523655499</v>
      </c>
      <c r="K11" s="17">
        <v>7.3957864093028902E-2</v>
      </c>
      <c r="L11" s="17">
        <v>0</v>
      </c>
      <c r="M11" s="17"/>
      <c r="N11" s="17">
        <v>5.7007432502573299E-2</v>
      </c>
      <c r="O11" s="17">
        <v>4.6447104049669001E-2</v>
      </c>
      <c r="P11" s="17">
        <v>9.9530503271283793E-2</v>
      </c>
      <c r="Q11" s="17">
        <v>0.13926332070247699</v>
      </c>
      <c r="R11" s="17">
        <v>5.6629902946967597E-2</v>
      </c>
      <c r="S11" s="17"/>
      <c r="T11" s="17">
        <v>0.15797608609494401</v>
      </c>
      <c r="U11" s="17">
        <v>9.6585611799703805E-2</v>
      </c>
      <c r="V11" s="17">
        <v>3.4060876655420701E-2</v>
      </c>
      <c r="W11" s="17">
        <v>6.5819168124092095E-2</v>
      </c>
      <c r="X11" s="17"/>
      <c r="Y11" s="17">
        <v>0.116663415415456</v>
      </c>
      <c r="Z11" s="17">
        <v>6.88843155535626E-2</v>
      </c>
      <c r="AA11" s="17">
        <v>8.5949268526035696E-2</v>
      </c>
      <c r="AB11" s="17">
        <v>5.7970911301063001E-2</v>
      </c>
      <c r="AC11" s="17">
        <v>0</v>
      </c>
      <c r="AD11" s="17">
        <v>1.8711020644141801E-2</v>
      </c>
      <c r="AE11" s="17"/>
      <c r="AF11" s="17">
        <v>6.6489305950518204E-2</v>
      </c>
      <c r="AG11" s="17">
        <v>9.5584835284034705E-2</v>
      </c>
      <c r="AH11" s="17"/>
      <c r="AI11" s="17">
        <v>2.4403837067332498E-2</v>
      </c>
      <c r="AJ11" s="17">
        <v>4.8222505795189198E-2</v>
      </c>
      <c r="AK11" s="17">
        <v>0.15460789133383801</v>
      </c>
      <c r="AL11" s="17">
        <v>3.2434088494561301E-2</v>
      </c>
      <c r="AM11" s="17">
        <v>4.23072521891815E-2</v>
      </c>
      <c r="AN11" s="17">
        <v>0.160019130646047</v>
      </c>
      <c r="AO11" s="17">
        <v>7.5326761303417894E-2</v>
      </c>
      <c r="AP11" s="17"/>
      <c r="AQ11" s="17">
        <v>8.4097542479523904E-2</v>
      </c>
      <c r="AR11" s="17">
        <v>6.05261606028051E-2</v>
      </c>
      <c r="AS11" s="17"/>
      <c r="AT11" s="17">
        <v>4.77779478230222E-2</v>
      </c>
      <c r="AU11" s="17">
        <v>9.0928674115262897E-2</v>
      </c>
      <c r="AV11" s="17">
        <v>9.6358782935603501E-2</v>
      </c>
      <c r="AW11" s="17"/>
      <c r="AX11" s="17">
        <v>0.118678033412036</v>
      </c>
      <c r="AY11" s="17">
        <v>6.2339421854403797E-2</v>
      </c>
      <c r="AZ11" s="17"/>
      <c r="BA11" s="17">
        <v>3.3975440376601398E-2</v>
      </c>
      <c r="BB11" s="17">
        <v>7.22647540485368E-2</v>
      </c>
      <c r="BC11" s="17">
        <v>8.5982572056867004E-2</v>
      </c>
      <c r="BD11" s="17">
        <v>0.15681505660207101</v>
      </c>
      <c r="BE11" s="17">
        <v>5.27911608087673E-2</v>
      </c>
      <c r="BF11" s="17"/>
      <c r="BG11" s="17">
        <v>6.3137662796168198E-2</v>
      </c>
      <c r="BH11" s="17">
        <v>8.1628880248183794E-2</v>
      </c>
    </row>
    <row r="12" spans="2:60" ht="29" x14ac:dyDescent="0.35">
      <c r="B12" s="18" t="s">
        <v>351</v>
      </c>
      <c r="C12" s="17">
        <v>2.3506696338182899E-2</v>
      </c>
      <c r="D12" s="17">
        <v>2.9535018314026999E-2</v>
      </c>
      <c r="E12" s="17">
        <v>1.8384545201860999E-2</v>
      </c>
      <c r="F12" s="17"/>
      <c r="G12" s="17">
        <v>2.2513349890255101E-2</v>
      </c>
      <c r="H12" s="17">
        <v>3.4885313147812499E-2</v>
      </c>
      <c r="I12" s="17">
        <v>9.0002574914646596E-2</v>
      </c>
      <c r="J12" s="17">
        <v>0</v>
      </c>
      <c r="K12" s="17">
        <v>0</v>
      </c>
      <c r="L12" s="17">
        <v>0</v>
      </c>
      <c r="M12" s="17"/>
      <c r="N12" s="17">
        <v>1.30472037518436E-2</v>
      </c>
      <c r="O12" s="17">
        <v>1.9490009986866199E-2</v>
      </c>
      <c r="P12" s="17">
        <v>2.9854201048859299E-2</v>
      </c>
      <c r="Q12" s="17">
        <v>1.6645264428144499E-2</v>
      </c>
      <c r="R12" s="17">
        <v>5.5677144535457197E-2</v>
      </c>
      <c r="S12" s="17"/>
      <c r="T12" s="17">
        <v>4.0126653215453098E-2</v>
      </c>
      <c r="U12" s="17">
        <v>0</v>
      </c>
      <c r="V12" s="17">
        <v>3.5596065507779003E-2</v>
      </c>
      <c r="W12" s="17">
        <v>1.7694886984464499E-2</v>
      </c>
      <c r="X12" s="17"/>
      <c r="Y12" s="17">
        <v>4.5776733214372901E-2</v>
      </c>
      <c r="Z12" s="17">
        <v>5.4467323959213904E-3</v>
      </c>
      <c r="AA12" s="17">
        <v>0</v>
      </c>
      <c r="AB12" s="17">
        <v>0</v>
      </c>
      <c r="AC12" s="17">
        <v>0</v>
      </c>
      <c r="AD12" s="17">
        <v>4.2110326715356097E-2</v>
      </c>
      <c r="AE12" s="17"/>
      <c r="AF12" s="17">
        <v>3.5625726599438003E-2</v>
      </c>
      <c r="AG12" s="17">
        <v>7.2989859756958696E-3</v>
      </c>
      <c r="AH12" s="17"/>
      <c r="AI12" s="17">
        <v>0</v>
      </c>
      <c r="AJ12" s="17">
        <v>3.2355233539151103E-2</v>
      </c>
      <c r="AK12" s="17">
        <v>0</v>
      </c>
      <c r="AL12" s="17">
        <v>1.8063774268987001E-2</v>
      </c>
      <c r="AM12" s="17">
        <v>2.9711585168965101E-2</v>
      </c>
      <c r="AN12" s="17">
        <v>5.04540273411586E-2</v>
      </c>
      <c r="AO12" s="17">
        <v>0</v>
      </c>
      <c r="AP12" s="17"/>
      <c r="AQ12" s="17">
        <v>2.2435112530577801E-2</v>
      </c>
      <c r="AR12" s="17">
        <v>3.00207033267435E-2</v>
      </c>
      <c r="AS12" s="17"/>
      <c r="AT12" s="17">
        <v>1.5900306095845598E-2</v>
      </c>
      <c r="AU12" s="17">
        <v>2.55703187500303E-2</v>
      </c>
      <c r="AV12" s="17">
        <v>3.0988193738718601E-2</v>
      </c>
      <c r="AW12" s="17"/>
      <c r="AX12" s="17">
        <v>2.4857648472438799E-2</v>
      </c>
      <c r="AY12" s="17">
        <v>2.29957835828867E-2</v>
      </c>
      <c r="AZ12" s="17"/>
      <c r="BA12" s="17">
        <v>2.3498142977491001E-2</v>
      </c>
      <c r="BB12" s="17">
        <v>1.29932076541086E-2</v>
      </c>
      <c r="BC12" s="17">
        <v>3.7090817663785899E-2</v>
      </c>
      <c r="BD12" s="17">
        <v>9.5879471272390701E-2</v>
      </c>
      <c r="BE12" s="17">
        <v>0</v>
      </c>
      <c r="BF12" s="17"/>
      <c r="BG12" s="17">
        <v>1.5497287620603701E-2</v>
      </c>
      <c r="BH12" s="17">
        <v>2.6579905236838799E-2</v>
      </c>
    </row>
    <row r="13" spans="2:60" ht="29" x14ac:dyDescent="0.35">
      <c r="B13" s="18" t="s">
        <v>352</v>
      </c>
      <c r="C13" s="17">
        <v>1.5970250772972001E-2</v>
      </c>
      <c r="D13" s="17">
        <v>1.9688510192491598E-2</v>
      </c>
      <c r="E13" s="17">
        <v>1.0336344232581E-2</v>
      </c>
      <c r="F13" s="17"/>
      <c r="G13" s="17">
        <v>0</v>
      </c>
      <c r="H13" s="17">
        <v>5.30693576243364E-2</v>
      </c>
      <c r="I13" s="17">
        <v>0</v>
      </c>
      <c r="J13" s="17">
        <v>2.7908497359523901E-2</v>
      </c>
      <c r="K13" s="17">
        <v>0</v>
      </c>
      <c r="L13" s="17">
        <v>6.6764772235773104E-3</v>
      </c>
      <c r="M13" s="17"/>
      <c r="N13" s="17">
        <v>2.9633143760348001E-2</v>
      </c>
      <c r="O13" s="17">
        <v>0</v>
      </c>
      <c r="P13" s="17">
        <v>1.0493125286512301E-2</v>
      </c>
      <c r="Q13" s="17">
        <v>4.43513098370069E-2</v>
      </c>
      <c r="R13" s="17">
        <v>1.7117601663514E-2</v>
      </c>
      <c r="S13" s="17"/>
      <c r="T13" s="17">
        <v>1.62575220090212E-2</v>
      </c>
      <c r="U13" s="17">
        <v>8.14937863307965E-3</v>
      </c>
      <c r="V13" s="17">
        <v>1.39367563747737E-2</v>
      </c>
      <c r="W13" s="17">
        <v>2.4665970265717801E-2</v>
      </c>
      <c r="X13" s="17"/>
      <c r="Y13" s="17">
        <v>4.1306578377564601E-2</v>
      </c>
      <c r="Z13" s="17">
        <v>0</v>
      </c>
      <c r="AA13" s="17">
        <v>0</v>
      </c>
      <c r="AB13" s="17">
        <v>2.52035512308353E-2</v>
      </c>
      <c r="AC13" s="17">
        <v>0</v>
      </c>
      <c r="AD13" s="17">
        <v>0</v>
      </c>
      <c r="AE13" s="17"/>
      <c r="AF13" s="17">
        <v>2.46026106532065E-2</v>
      </c>
      <c r="AG13" s="17">
        <v>4.4049032498468298E-3</v>
      </c>
      <c r="AH13" s="17"/>
      <c r="AI13" s="17">
        <v>2.0526978239089801E-2</v>
      </c>
      <c r="AJ13" s="17">
        <v>2.10386221364691E-2</v>
      </c>
      <c r="AK13" s="17">
        <v>0</v>
      </c>
      <c r="AL13" s="17">
        <v>0</v>
      </c>
      <c r="AM13" s="17">
        <v>2.9588574390948599E-2</v>
      </c>
      <c r="AN13" s="17">
        <v>2.1499424043790301E-2</v>
      </c>
      <c r="AO13" s="17">
        <v>0</v>
      </c>
      <c r="AP13" s="17"/>
      <c r="AQ13" s="17">
        <v>1.49376152292829E-2</v>
      </c>
      <c r="AR13" s="17">
        <v>1.5801639760615799E-2</v>
      </c>
      <c r="AS13" s="17"/>
      <c r="AT13" s="17">
        <v>3.5873280782329403E-2</v>
      </c>
      <c r="AU13" s="17">
        <v>0</v>
      </c>
      <c r="AV13" s="17">
        <v>2.0285650046761399E-2</v>
      </c>
      <c r="AW13" s="17"/>
      <c r="AX13" s="17">
        <v>2.2305521875696899E-2</v>
      </c>
      <c r="AY13" s="17">
        <v>1.35743325664221E-2</v>
      </c>
      <c r="AZ13" s="17"/>
      <c r="BA13" s="17">
        <v>3.1910347260623501E-2</v>
      </c>
      <c r="BB13" s="17">
        <v>2.9122625148729701E-2</v>
      </c>
      <c r="BC13" s="17">
        <v>5.53734764457581E-3</v>
      </c>
      <c r="BD13" s="17">
        <v>0</v>
      </c>
      <c r="BE13" s="17">
        <v>0</v>
      </c>
      <c r="BF13" s="17"/>
      <c r="BG13" s="17">
        <v>2.9787139386814598E-2</v>
      </c>
      <c r="BH13" s="17">
        <v>0</v>
      </c>
    </row>
    <row r="14" spans="2:60" x14ac:dyDescent="0.35">
      <c r="B14" s="32" t="s">
        <v>280</v>
      </c>
      <c r="C14" s="19">
        <v>1.7136130723488401E-2</v>
      </c>
      <c r="D14" s="19">
        <v>2.00358571488293E-2</v>
      </c>
      <c r="E14" s="19">
        <v>7.4386322091898596E-3</v>
      </c>
      <c r="F14" s="19"/>
      <c r="G14" s="19">
        <v>4.0655127266365998E-2</v>
      </c>
      <c r="H14" s="19">
        <v>9.2674748817350196E-3</v>
      </c>
      <c r="I14" s="19">
        <v>2.2594217334694199E-2</v>
      </c>
      <c r="J14" s="19">
        <v>2.8863961964464099E-2</v>
      </c>
      <c r="K14" s="19">
        <v>1.28205766255111E-2</v>
      </c>
      <c r="L14" s="19">
        <v>0</v>
      </c>
      <c r="M14" s="19"/>
      <c r="N14" s="19">
        <v>2.1519200898006002E-2</v>
      </c>
      <c r="O14" s="19">
        <v>1.9218924961097401E-2</v>
      </c>
      <c r="P14" s="19">
        <v>6.5667810942591298E-3</v>
      </c>
      <c r="Q14" s="19">
        <v>0</v>
      </c>
      <c r="R14" s="19">
        <v>0</v>
      </c>
      <c r="S14" s="19"/>
      <c r="T14" s="19">
        <v>1.3271124359937599E-2</v>
      </c>
      <c r="U14" s="19">
        <v>2.4052147089081401E-2</v>
      </c>
      <c r="V14" s="19">
        <v>1.14232924206586E-2</v>
      </c>
      <c r="W14" s="19">
        <v>2.08329903052328E-2</v>
      </c>
      <c r="X14" s="19"/>
      <c r="Y14" s="19">
        <v>2.2955013934909899E-2</v>
      </c>
      <c r="Z14" s="19">
        <v>2.2146340055688999E-2</v>
      </c>
      <c r="AA14" s="19">
        <v>0</v>
      </c>
      <c r="AB14" s="19">
        <v>0</v>
      </c>
      <c r="AC14" s="19">
        <v>0</v>
      </c>
      <c r="AD14" s="19">
        <v>0</v>
      </c>
      <c r="AE14" s="19"/>
      <c r="AF14" s="19">
        <v>5.5939228258736701E-3</v>
      </c>
      <c r="AG14" s="19">
        <v>2.3502854418775001E-2</v>
      </c>
      <c r="AH14" s="19"/>
      <c r="AI14" s="19">
        <v>3.6145928411928097E-2</v>
      </c>
      <c r="AJ14" s="19">
        <v>1.6648851127873801E-2</v>
      </c>
      <c r="AK14" s="19">
        <v>4.1698077190439699E-2</v>
      </c>
      <c r="AL14" s="19">
        <v>2.54732365994359E-2</v>
      </c>
      <c r="AM14" s="19">
        <v>0</v>
      </c>
      <c r="AN14" s="19">
        <v>0</v>
      </c>
      <c r="AO14" s="19">
        <v>0</v>
      </c>
      <c r="AP14" s="19"/>
      <c r="AQ14" s="19">
        <v>2.04516082880912E-2</v>
      </c>
      <c r="AR14" s="19">
        <v>0</v>
      </c>
      <c r="AS14" s="19"/>
      <c r="AT14" s="19">
        <v>1.6927581601531402E-2</v>
      </c>
      <c r="AU14" s="19">
        <v>1.8698326904356102E-2</v>
      </c>
      <c r="AV14" s="19">
        <v>0</v>
      </c>
      <c r="AW14" s="19"/>
      <c r="AX14" s="19">
        <v>2.7832679330760599E-2</v>
      </c>
      <c r="AY14" s="19">
        <v>1.30908333494918E-2</v>
      </c>
      <c r="AZ14" s="19"/>
      <c r="BA14" s="19">
        <v>1.8790852794873102E-2</v>
      </c>
      <c r="BB14" s="19">
        <v>0</v>
      </c>
      <c r="BC14" s="19">
        <v>9.7682637306193507E-3</v>
      </c>
      <c r="BD14" s="19">
        <v>4.5130827110319002E-2</v>
      </c>
      <c r="BE14" s="19">
        <v>0</v>
      </c>
      <c r="BF14" s="19"/>
      <c r="BG14" s="19">
        <v>4.4792087327054798E-3</v>
      </c>
      <c r="BH14" s="19">
        <v>1.25112611900465E-2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496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398</v>
      </c>
      <c r="D7" s="10">
        <v>174</v>
      </c>
      <c r="E7" s="10">
        <v>221</v>
      </c>
      <c r="F7" s="10"/>
      <c r="G7" s="10">
        <v>45</v>
      </c>
      <c r="H7" s="10">
        <v>55</v>
      </c>
      <c r="I7" s="10">
        <v>75</v>
      </c>
      <c r="J7" s="10">
        <v>74</v>
      </c>
      <c r="K7" s="10">
        <v>66</v>
      </c>
      <c r="L7" s="10">
        <v>83</v>
      </c>
      <c r="M7" s="10"/>
      <c r="N7" s="10">
        <v>82</v>
      </c>
      <c r="O7" s="10">
        <v>90</v>
      </c>
      <c r="P7" s="10">
        <v>131</v>
      </c>
      <c r="Q7" s="10">
        <v>46</v>
      </c>
      <c r="R7" s="10">
        <v>41</v>
      </c>
      <c r="S7" s="10"/>
      <c r="T7" s="10">
        <v>72</v>
      </c>
      <c r="U7" s="10">
        <v>106</v>
      </c>
      <c r="V7" s="10">
        <v>150</v>
      </c>
      <c r="W7" s="10">
        <v>70</v>
      </c>
      <c r="X7" s="10"/>
      <c r="Y7" s="10">
        <v>130</v>
      </c>
      <c r="Z7" s="10">
        <v>168</v>
      </c>
      <c r="AA7" s="10">
        <v>16</v>
      </c>
      <c r="AB7" s="10">
        <v>42</v>
      </c>
      <c r="AC7" s="10">
        <v>1</v>
      </c>
      <c r="AD7" s="10">
        <v>41</v>
      </c>
      <c r="AE7" s="10"/>
      <c r="AF7" s="10">
        <v>236</v>
      </c>
      <c r="AG7" s="10">
        <v>160</v>
      </c>
      <c r="AH7" s="10"/>
      <c r="AI7" s="10">
        <v>34</v>
      </c>
      <c r="AJ7" s="10">
        <v>94</v>
      </c>
      <c r="AK7" s="10">
        <v>70</v>
      </c>
      <c r="AL7" s="10">
        <v>40</v>
      </c>
      <c r="AM7" s="10">
        <v>108</v>
      </c>
      <c r="AN7" s="10">
        <v>39</v>
      </c>
      <c r="AO7" s="10">
        <v>13</v>
      </c>
      <c r="AP7" s="10"/>
      <c r="AQ7" s="10">
        <v>193</v>
      </c>
      <c r="AR7" s="10">
        <v>135</v>
      </c>
      <c r="AS7" s="10"/>
      <c r="AT7" s="10">
        <v>81</v>
      </c>
      <c r="AU7" s="10">
        <v>168</v>
      </c>
      <c r="AV7" s="10">
        <v>125</v>
      </c>
      <c r="AW7" s="10"/>
      <c r="AX7" s="10">
        <v>134</v>
      </c>
      <c r="AY7" s="10">
        <v>264</v>
      </c>
      <c r="AZ7" s="10"/>
      <c r="BA7" s="10">
        <v>27</v>
      </c>
      <c r="BB7" s="10">
        <v>141</v>
      </c>
      <c r="BC7" s="10">
        <v>127</v>
      </c>
      <c r="BD7" s="10">
        <v>22</v>
      </c>
      <c r="BE7" s="10">
        <v>53</v>
      </c>
      <c r="BF7" s="10"/>
      <c r="BG7" s="10">
        <v>168</v>
      </c>
      <c r="BH7" s="10">
        <v>75</v>
      </c>
    </row>
    <row r="8" spans="2:60" ht="30" customHeight="1" x14ac:dyDescent="0.35">
      <c r="B8" s="11" t="s">
        <v>19</v>
      </c>
      <c r="C8" s="11">
        <v>395</v>
      </c>
      <c r="D8" s="11">
        <v>176</v>
      </c>
      <c r="E8" s="11">
        <v>216</v>
      </c>
      <c r="F8" s="11"/>
      <c r="G8" s="11">
        <v>45</v>
      </c>
      <c r="H8" s="11">
        <v>61</v>
      </c>
      <c r="I8" s="11">
        <v>75</v>
      </c>
      <c r="J8" s="11">
        <v>74</v>
      </c>
      <c r="K8" s="11">
        <v>62</v>
      </c>
      <c r="L8" s="11">
        <v>79</v>
      </c>
      <c r="M8" s="11"/>
      <c r="N8" s="11">
        <v>79</v>
      </c>
      <c r="O8" s="11">
        <v>90</v>
      </c>
      <c r="P8" s="11">
        <v>134</v>
      </c>
      <c r="Q8" s="11">
        <v>46</v>
      </c>
      <c r="R8" s="11">
        <v>39</v>
      </c>
      <c r="S8" s="11"/>
      <c r="T8" s="11">
        <v>67</v>
      </c>
      <c r="U8" s="11">
        <v>103</v>
      </c>
      <c r="V8" s="11">
        <v>146</v>
      </c>
      <c r="W8" s="11">
        <v>79</v>
      </c>
      <c r="X8" s="11"/>
      <c r="Y8" s="11">
        <v>131</v>
      </c>
      <c r="Z8" s="11">
        <v>172</v>
      </c>
      <c r="AA8" s="11">
        <v>15</v>
      </c>
      <c r="AB8" s="11">
        <v>39</v>
      </c>
      <c r="AC8" s="11">
        <v>1</v>
      </c>
      <c r="AD8" s="11">
        <v>37</v>
      </c>
      <c r="AE8" s="11"/>
      <c r="AF8" s="11">
        <v>230</v>
      </c>
      <c r="AG8" s="11">
        <v>163</v>
      </c>
      <c r="AH8" s="11"/>
      <c r="AI8" s="11">
        <v>32</v>
      </c>
      <c r="AJ8" s="11">
        <v>96</v>
      </c>
      <c r="AK8" s="11">
        <v>70</v>
      </c>
      <c r="AL8" s="11">
        <v>40</v>
      </c>
      <c r="AM8" s="11">
        <v>111</v>
      </c>
      <c r="AN8" s="11">
        <v>36</v>
      </c>
      <c r="AO8" s="11">
        <v>12</v>
      </c>
      <c r="AP8" s="11"/>
      <c r="AQ8" s="11">
        <v>190</v>
      </c>
      <c r="AR8" s="11">
        <v>137</v>
      </c>
      <c r="AS8" s="11"/>
      <c r="AT8" s="11">
        <v>78</v>
      </c>
      <c r="AU8" s="11">
        <v>164</v>
      </c>
      <c r="AV8" s="11">
        <v>130</v>
      </c>
      <c r="AW8" s="11"/>
      <c r="AX8" s="11">
        <v>127</v>
      </c>
      <c r="AY8" s="11">
        <v>269</v>
      </c>
      <c r="AZ8" s="11"/>
      <c r="BA8" s="11">
        <v>27</v>
      </c>
      <c r="BB8" s="11">
        <v>143</v>
      </c>
      <c r="BC8" s="11">
        <v>122</v>
      </c>
      <c r="BD8" s="11">
        <v>20</v>
      </c>
      <c r="BE8" s="11">
        <v>56</v>
      </c>
      <c r="BF8" s="11"/>
      <c r="BG8" s="11">
        <v>170</v>
      </c>
      <c r="BH8" s="11">
        <v>76</v>
      </c>
    </row>
    <row r="9" spans="2:60" ht="29" x14ac:dyDescent="0.35">
      <c r="B9" s="18" t="s">
        <v>348</v>
      </c>
      <c r="C9" s="17">
        <v>0.71129429749197803</v>
      </c>
      <c r="D9" s="17">
        <v>0.71737205474006605</v>
      </c>
      <c r="E9" s="17">
        <v>0.70876165485281195</v>
      </c>
      <c r="F9" s="17"/>
      <c r="G9" s="17">
        <v>0.43365558848581798</v>
      </c>
      <c r="H9" s="17">
        <v>0.57858203201519698</v>
      </c>
      <c r="I9" s="17">
        <v>0.57838265944004996</v>
      </c>
      <c r="J9" s="17">
        <v>0.74719125106166295</v>
      </c>
      <c r="K9" s="17">
        <v>0.88869309488469295</v>
      </c>
      <c r="L9" s="17">
        <v>0.92516252438678603</v>
      </c>
      <c r="M9" s="17"/>
      <c r="N9" s="17">
        <v>0.66622170362090005</v>
      </c>
      <c r="O9" s="17">
        <v>0.71451067732487406</v>
      </c>
      <c r="P9" s="17">
        <v>0.72311777177403502</v>
      </c>
      <c r="Q9" s="17">
        <v>0.78806589899661394</v>
      </c>
      <c r="R9" s="17">
        <v>0.76277321133465603</v>
      </c>
      <c r="S9" s="17"/>
      <c r="T9" s="17">
        <v>0.65536793375267299</v>
      </c>
      <c r="U9" s="17">
        <v>0.76648425192203895</v>
      </c>
      <c r="V9" s="17">
        <v>0.69265696250505804</v>
      </c>
      <c r="W9" s="17">
        <v>0.72149618755829203</v>
      </c>
      <c r="X9" s="17"/>
      <c r="Y9" s="17">
        <v>0.68663419373905699</v>
      </c>
      <c r="Z9" s="17">
        <v>0.74171637030538495</v>
      </c>
      <c r="AA9" s="17">
        <v>0.76820372301447204</v>
      </c>
      <c r="AB9" s="17">
        <v>0.65901948725023696</v>
      </c>
      <c r="AC9" s="17">
        <v>1</v>
      </c>
      <c r="AD9" s="17">
        <v>0.679187033777503</v>
      </c>
      <c r="AE9" s="17"/>
      <c r="AF9" s="17">
        <v>0.73276690143532996</v>
      </c>
      <c r="AG9" s="17">
        <v>0.68404028957813401</v>
      </c>
      <c r="AH9" s="17"/>
      <c r="AI9" s="17">
        <v>0.66660981417682197</v>
      </c>
      <c r="AJ9" s="17">
        <v>0.69142278962166104</v>
      </c>
      <c r="AK9" s="17">
        <v>0.63992521243859102</v>
      </c>
      <c r="AL9" s="17">
        <v>0.79828011936990095</v>
      </c>
      <c r="AM9" s="17">
        <v>0.72113020395973904</v>
      </c>
      <c r="AN9" s="17">
        <v>0.76292355278837198</v>
      </c>
      <c r="AO9" s="17">
        <v>0.868798278371958</v>
      </c>
      <c r="AP9" s="17"/>
      <c r="AQ9" s="17">
        <v>0.70863284085982803</v>
      </c>
      <c r="AR9" s="17">
        <v>0.740115521691319</v>
      </c>
      <c r="AS9" s="17"/>
      <c r="AT9" s="17">
        <v>0.71192207482942405</v>
      </c>
      <c r="AU9" s="17">
        <v>0.71112244175278805</v>
      </c>
      <c r="AV9" s="17">
        <v>0.73013289354944999</v>
      </c>
      <c r="AW9" s="17"/>
      <c r="AX9" s="17">
        <v>0.74321235046880096</v>
      </c>
      <c r="AY9" s="17">
        <v>0.69620577500588998</v>
      </c>
      <c r="AZ9" s="17"/>
      <c r="BA9" s="17">
        <v>0.55008765581779495</v>
      </c>
      <c r="BB9" s="17">
        <v>0.71289086462352302</v>
      </c>
      <c r="BC9" s="17">
        <v>0.72358519855841796</v>
      </c>
      <c r="BD9" s="17">
        <v>0.65909602633175102</v>
      </c>
      <c r="BE9" s="17">
        <v>0.83810430727571805</v>
      </c>
      <c r="BF9" s="17"/>
      <c r="BG9" s="17">
        <v>0.68665339742140497</v>
      </c>
      <c r="BH9" s="17">
        <v>0.79076455230064902</v>
      </c>
    </row>
    <row r="10" spans="2:60" ht="43.5" x14ac:dyDescent="0.35">
      <c r="B10" s="18" t="s">
        <v>349</v>
      </c>
      <c r="C10" s="17">
        <v>0.16904347170681699</v>
      </c>
      <c r="D10" s="17">
        <v>0.16021209922596499</v>
      </c>
      <c r="E10" s="17">
        <v>0.17225284094893001</v>
      </c>
      <c r="F10" s="17"/>
      <c r="G10" s="17">
        <v>0.31462261625006199</v>
      </c>
      <c r="H10" s="17">
        <v>0.18493863891158399</v>
      </c>
      <c r="I10" s="17">
        <v>0.30574236725209097</v>
      </c>
      <c r="J10" s="17">
        <v>0.11457816079842199</v>
      </c>
      <c r="K10" s="17">
        <v>6.8253901167970005E-2</v>
      </c>
      <c r="L10" s="17">
        <v>7.4837475613214202E-2</v>
      </c>
      <c r="M10" s="17"/>
      <c r="N10" s="17">
        <v>0.19496545194569401</v>
      </c>
      <c r="O10" s="17">
        <v>0.16323053048296701</v>
      </c>
      <c r="P10" s="17">
        <v>0.17789680546040301</v>
      </c>
      <c r="Q10" s="17">
        <v>9.8937496593662494E-2</v>
      </c>
      <c r="R10" s="17">
        <v>0.16889001427343101</v>
      </c>
      <c r="S10" s="17"/>
      <c r="T10" s="17">
        <v>0.18846627540847899</v>
      </c>
      <c r="U10" s="17">
        <v>0.158619722373947</v>
      </c>
      <c r="V10" s="17">
        <v>0.16816711530387299</v>
      </c>
      <c r="W10" s="17">
        <v>0.167688460227014</v>
      </c>
      <c r="X10" s="17"/>
      <c r="Y10" s="17">
        <v>0.208635657415248</v>
      </c>
      <c r="Z10" s="17">
        <v>0.152692314547412</v>
      </c>
      <c r="AA10" s="17">
        <v>0.138532162626717</v>
      </c>
      <c r="AB10" s="17">
        <v>0.10713107704036599</v>
      </c>
      <c r="AC10" s="17">
        <v>0</v>
      </c>
      <c r="AD10" s="17">
        <v>0.18869543307149</v>
      </c>
      <c r="AE10" s="17"/>
      <c r="AF10" s="17">
        <v>0.15666076629537601</v>
      </c>
      <c r="AG10" s="17">
        <v>0.18849327394503801</v>
      </c>
      <c r="AH10" s="17"/>
      <c r="AI10" s="17">
        <v>0.115404293678652</v>
      </c>
      <c r="AJ10" s="17">
        <v>0.17922534717122199</v>
      </c>
      <c r="AK10" s="17">
        <v>0.25196858591871502</v>
      </c>
      <c r="AL10" s="17">
        <v>7.2081017596880306E-2</v>
      </c>
      <c r="AM10" s="17">
        <v>0.18022636067693901</v>
      </c>
      <c r="AN10" s="17">
        <v>0.13629946744455801</v>
      </c>
      <c r="AO10" s="17">
        <v>6.4747751868280995E-2</v>
      </c>
      <c r="AP10" s="17"/>
      <c r="AQ10" s="17">
        <v>0.181898111250131</v>
      </c>
      <c r="AR10" s="17">
        <v>0.14264647835939301</v>
      </c>
      <c r="AS10" s="17"/>
      <c r="AT10" s="17">
        <v>0.16218556703603801</v>
      </c>
      <c r="AU10" s="17">
        <v>0.165537667890263</v>
      </c>
      <c r="AV10" s="17">
        <v>0.177207274116184</v>
      </c>
      <c r="AW10" s="17"/>
      <c r="AX10" s="17">
        <v>0.17389541054296201</v>
      </c>
      <c r="AY10" s="17">
        <v>0.16674982966406901</v>
      </c>
      <c r="AZ10" s="17"/>
      <c r="BA10" s="17">
        <v>0.32655187840740402</v>
      </c>
      <c r="BB10" s="17">
        <v>0.20883018202130599</v>
      </c>
      <c r="BC10" s="17">
        <v>0.14603256010181101</v>
      </c>
      <c r="BD10" s="17">
        <v>0.1739383572812</v>
      </c>
      <c r="BE10" s="17">
        <v>8.9917951506579899E-2</v>
      </c>
      <c r="BF10" s="17"/>
      <c r="BG10" s="17">
        <v>0.227802284417603</v>
      </c>
      <c r="BH10" s="17">
        <v>0.112137624257481</v>
      </c>
    </row>
    <row r="11" spans="2:60" ht="29" x14ac:dyDescent="0.35">
      <c r="B11" s="18" t="s">
        <v>350</v>
      </c>
      <c r="C11" s="17">
        <v>5.7418546210670003E-2</v>
      </c>
      <c r="D11" s="17">
        <v>5.8083203130409003E-2</v>
      </c>
      <c r="E11" s="17">
        <v>5.7628978060706999E-2</v>
      </c>
      <c r="F11" s="17"/>
      <c r="G11" s="17">
        <v>0.13399749641073999</v>
      </c>
      <c r="H11" s="17">
        <v>0.14828153171797101</v>
      </c>
      <c r="I11" s="17">
        <v>6.16168738491236E-2</v>
      </c>
      <c r="J11" s="17">
        <v>4.07140087992467E-2</v>
      </c>
      <c r="K11" s="17">
        <v>0</v>
      </c>
      <c r="L11" s="17">
        <v>0</v>
      </c>
      <c r="M11" s="17"/>
      <c r="N11" s="17">
        <v>5.5442577129344903E-2</v>
      </c>
      <c r="O11" s="17">
        <v>6.79330376853131E-2</v>
      </c>
      <c r="P11" s="17">
        <v>3.94769734050847E-2</v>
      </c>
      <c r="Q11" s="17">
        <v>9.2973666440105102E-2</v>
      </c>
      <c r="R11" s="17">
        <v>6.8336774391912394E-2</v>
      </c>
      <c r="S11" s="17"/>
      <c r="T11" s="17">
        <v>5.2344249517417799E-2</v>
      </c>
      <c r="U11" s="17">
        <v>5.3521602243563199E-2</v>
      </c>
      <c r="V11" s="17">
        <v>5.5947339351740698E-2</v>
      </c>
      <c r="W11" s="17">
        <v>6.9484115722659306E-2</v>
      </c>
      <c r="X11" s="17"/>
      <c r="Y11" s="17">
        <v>7.88888539854041E-2</v>
      </c>
      <c r="Z11" s="17">
        <v>3.2966714487071599E-2</v>
      </c>
      <c r="AA11" s="17">
        <v>9.3264114358811295E-2</v>
      </c>
      <c r="AB11" s="17">
        <v>4.8984345702881897E-2</v>
      </c>
      <c r="AC11" s="17">
        <v>0</v>
      </c>
      <c r="AD11" s="17">
        <v>9.0715754296619003E-2</v>
      </c>
      <c r="AE11" s="17"/>
      <c r="AF11" s="17">
        <v>5.19624727933811E-2</v>
      </c>
      <c r="AG11" s="17">
        <v>6.5791313988159295E-2</v>
      </c>
      <c r="AH11" s="17"/>
      <c r="AI11" s="17">
        <v>1.87093337775498E-2</v>
      </c>
      <c r="AJ11" s="17">
        <v>7.5277022601586002E-2</v>
      </c>
      <c r="AK11" s="17">
        <v>4.9623108879105197E-2</v>
      </c>
      <c r="AL11" s="17">
        <v>4.9189030087966497E-2</v>
      </c>
      <c r="AM11" s="17">
        <v>5.4151302882424798E-2</v>
      </c>
      <c r="AN11" s="17">
        <v>7.5207028289488206E-2</v>
      </c>
      <c r="AO11" s="17">
        <v>6.6453969759761103E-2</v>
      </c>
      <c r="AP11" s="17"/>
      <c r="AQ11" s="17">
        <v>6.7444952400438199E-2</v>
      </c>
      <c r="AR11" s="17">
        <v>4.2780823450641402E-2</v>
      </c>
      <c r="AS11" s="17"/>
      <c r="AT11" s="17">
        <v>7.1813150364072598E-2</v>
      </c>
      <c r="AU11" s="17">
        <v>6.6715396037217198E-2</v>
      </c>
      <c r="AV11" s="17">
        <v>3.8384349779465803E-2</v>
      </c>
      <c r="AW11" s="17"/>
      <c r="AX11" s="17">
        <v>5.6935601916862998E-2</v>
      </c>
      <c r="AY11" s="17">
        <v>5.7646846973311398E-2</v>
      </c>
      <c r="AZ11" s="17"/>
      <c r="BA11" s="17">
        <v>3.5615234543116402E-2</v>
      </c>
      <c r="BB11" s="17">
        <v>4.8946167680635901E-2</v>
      </c>
      <c r="BC11" s="17">
        <v>6.7213052973145296E-2</v>
      </c>
      <c r="BD11" s="17">
        <v>8.2617180494558295E-2</v>
      </c>
      <c r="BE11" s="17">
        <v>2.6686366175103102E-2</v>
      </c>
      <c r="BF11" s="17"/>
      <c r="BG11" s="17">
        <v>4.6797746138240601E-2</v>
      </c>
      <c r="BH11" s="17">
        <v>4.1477587181621103E-2</v>
      </c>
    </row>
    <row r="12" spans="2:60" ht="29" x14ac:dyDescent="0.35">
      <c r="B12" s="18" t="s">
        <v>351</v>
      </c>
      <c r="C12" s="17">
        <v>2.6169136531842101E-2</v>
      </c>
      <c r="D12" s="17">
        <v>2.7004804911806402E-2</v>
      </c>
      <c r="E12" s="17">
        <v>2.5830861263933198E-2</v>
      </c>
      <c r="F12" s="17"/>
      <c r="G12" s="17">
        <v>4.3641503440071602E-2</v>
      </c>
      <c r="H12" s="17">
        <v>6.1422904175997502E-2</v>
      </c>
      <c r="I12" s="17">
        <v>3.0165296197467599E-2</v>
      </c>
      <c r="J12" s="17">
        <v>3.2181147760915303E-2</v>
      </c>
      <c r="K12" s="17">
        <v>0</v>
      </c>
      <c r="L12" s="17">
        <v>0</v>
      </c>
      <c r="M12" s="17"/>
      <c r="N12" s="17">
        <v>9.1380373504634307E-3</v>
      </c>
      <c r="O12" s="17">
        <v>1.93389754681704E-2</v>
      </c>
      <c r="P12" s="17">
        <v>4.6316475140611699E-2</v>
      </c>
      <c r="Q12" s="17">
        <v>2.0022937969619001E-2</v>
      </c>
      <c r="R12" s="17">
        <v>0</v>
      </c>
      <c r="S12" s="17"/>
      <c r="T12" s="17">
        <v>7.7547840000660506E-2</v>
      </c>
      <c r="U12" s="17">
        <v>0</v>
      </c>
      <c r="V12" s="17">
        <v>2.3930645562030398E-2</v>
      </c>
      <c r="W12" s="17">
        <v>2.0617067557075399E-2</v>
      </c>
      <c r="X12" s="17"/>
      <c r="Y12" s="17">
        <v>1.2520425901120799E-2</v>
      </c>
      <c r="Z12" s="17">
        <v>2.36056109386731E-2</v>
      </c>
      <c r="AA12" s="17">
        <v>0</v>
      </c>
      <c r="AB12" s="17">
        <v>0.119080980393467</v>
      </c>
      <c r="AC12" s="17">
        <v>0</v>
      </c>
      <c r="AD12" s="17">
        <v>0</v>
      </c>
      <c r="AE12" s="17"/>
      <c r="AF12" s="17">
        <v>2.3848541114299598E-2</v>
      </c>
      <c r="AG12" s="17">
        <v>2.9750466917349502E-2</v>
      </c>
      <c r="AH12" s="17"/>
      <c r="AI12" s="17">
        <v>7.4701162012156999E-2</v>
      </c>
      <c r="AJ12" s="17">
        <v>1.1397674025755001E-2</v>
      </c>
      <c r="AK12" s="17">
        <v>1.0937583975511299E-2</v>
      </c>
      <c r="AL12" s="17">
        <v>2.9091421495095401E-2</v>
      </c>
      <c r="AM12" s="17">
        <v>3.6629813508980702E-2</v>
      </c>
      <c r="AN12" s="17">
        <v>2.5569951477581801E-2</v>
      </c>
      <c r="AO12" s="17">
        <v>0</v>
      </c>
      <c r="AP12" s="17"/>
      <c r="AQ12" s="17">
        <v>6.8153419833484096E-3</v>
      </c>
      <c r="AR12" s="17">
        <v>4.1812157514184899E-2</v>
      </c>
      <c r="AS12" s="17"/>
      <c r="AT12" s="17">
        <v>1.6341117052502699E-2</v>
      </c>
      <c r="AU12" s="17">
        <v>2.2703502361352101E-2</v>
      </c>
      <c r="AV12" s="17">
        <v>4.1060940302380299E-2</v>
      </c>
      <c r="AW12" s="17"/>
      <c r="AX12" s="17">
        <v>1.13219505858605E-2</v>
      </c>
      <c r="AY12" s="17">
        <v>3.3187800833319098E-2</v>
      </c>
      <c r="AZ12" s="17"/>
      <c r="BA12" s="17">
        <v>8.7745231231684401E-2</v>
      </c>
      <c r="BB12" s="17">
        <v>2.3527292724310499E-2</v>
      </c>
      <c r="BC12" s="17">
        <v>1.6502850658404799E-2</v>
      </c>
      <c r="BD12" s="17">
        <v>4.5811684002215497E-2</v>
      </c>
      <c r="BE12" s="17">
        <v>2.96491911842835E-2</v>
      </c>
      <c r="BF12" s="17"/>
      <c r="BG12" s="17">
        <v>3.3876695956192998E-2</v>
      </c>
      <c r="BH12" s="17">
        <v>3.3923454060573101E-2</v>
      </c>
    </row>
    <row r="13" spans="2:60" ht="29" x14ac:dyDescent="0.35">
      <c r="B13" s="18" t="s">
        <v>352</v>
      </c>
      <c r="C13" s="17">
        <v>6.4198077513434497E-3</v>
      </c>
      <c r="D13" s="17">
        <v>1.00295951202221E-2</v>
      </c>
      <c r="E13" s="17">
        <v>3.5619519465704898E-3</v>
      </c>
      <c r="F13" s="17"/>
      <c r="G13" s="17">
        <v>2.0031708205215999E-2</v>
      </c>
      <c r="H13" s="17">
        <v>0</v>
      </c>
      <c r="I13" s="17">
        <v>0</v>
      </c>
      <c r="J13" s="17">
        <v>0</v>
      </c>
      <c r="K13" s="17">
        <v>2.6274726609669102E-2</v>
      </c>
      <c r="L13" s="17">
        <v>0</v>
      </c>
      <c r="M13" s="17"/>
      <c r="N13" s="17">
        <v>9.7409349418824294E-3</v>
      </c>
      <c r="O13" s="17">
        <v>0</v>
      </c>
      <c r="P13" s="17">
        <v>1.3191974219864899E-2</v>
      </c>
      <c r="Q13" s="17">
        <v>0</v>
      </c>
      <c r="R13" s="17">
        <v>0</v>
      </c>
      <c r="S13" s="17"/>
      <c r="T13" s="17">
        <v>0</v>
      </c>
      <c r="U13" s="17">
        <v>0</v>
      </c>
      <c r="V13" s="17">
        <v>1.7391834597495201E-2</v>
      </c>
      <c r="W13" s="17">
        <v>0</v>
      </c>
      <c r="X13" s="17"/>
      <c r="Y13" s="17">
        <v>0</v>
      </c>
      <c r="Z13" s="17">
        <v>5.0667700691762298E-3</v>
      </c>
      <c r="AA13" s="17">
        <v>0</v>
      </c>
      <c r="AB13" s="17">
        <v>2.2969774953341099E-2</v>
      </c>
      <c r="AC13" s="17">
        <v>0</v>
      </c>
      <c r="AD13" s="17">
        <v>2.0800818391814701E-2</v>
      </c>
      <c r="AE13" s="17"/>
      <c r="AF13" s="17">
        <v>1.10158248136251E-2</v>
      </c>
      <c r="AG13" s="17">
        <v>0</v>
      </c>
      <c r="AH13" s="17"/>
      <c r="AI13" s="17">
        <v>0</v>
      </c>
      <c r="AJ13" s="17">
        <v>1.7401812733642701E-2</v>
      </c>
      <c r="AK13" s="17">
        <v>0</v>
      </c>
      <c r="AL13" s="17">
        <v>0</v>
      </c>
      <c r="AM13" s="17">
        <v>7.8623189719165699E-3</v>
      </c>
      <c r="AN13" s="17">
        <v>0</v>
      </c>
      <c r="AO13" s="17">
        <v>0</v>
      </c>
      <c r="AP13" s="17"/>
      <c r="AQ13" s="17">
        <v>8.7765168538757096E-3</v>
      </c>
      <c r="AR13" s="17">
        <v>6.3366202579670898E-3</v>
      </c>
      <c r="AS13" s="17"/>
      <c r="AT13" s="17">
        <v>1.14567013414774E-2</v>
      </c>
      <c r="AU13" s="17">
        <v>4.6873216337116304E-3</v>
      </c>
      <c r="AV13" s="17">
        <v>6.6947925363743102E-3</v>
      </c>
      <c r="AW13" s="17"/>
      <c r="AX13" s="17">
        <v>0</v>
      </c>
      <c r="AY13" s="17">
        <v>9.4546236181774594E-3</v>
      </c>
      <c r="AZ13" s="17"/>
      <c r="BA13" s="17">
        <v>0</v>
      </c>
      <c r="BB13" s="17">
        <v>0</v>
      </c>
      <c r="BC13" s="17">
        <v>7.3746276451768199E-3</v>
      </c>
      <c r="BD13" s="17">
        <v>3.8536751890274598E-2</v>
      </c>
      <c r="BE13" s="17">
        <v>1.56421838583156E-2</v>
      </c>
      <c r="BF13" s="17"/>
      <c r="BG13" s="17">
        <v>0</v>
      </c>
      <c r="BH13" s="17">
        <v>2.1696782199675201E-2</v>
      </c>
    </row>
    <row r="14" spans="2:60" x14ac:dyDescent="0.35">
      <c r="B14" s="32" t="s">
        <v>280</v>
      </c>
      <c r="C14" s="19">
        <v>2.9654740307349499E-2</v>
      </c>
      <c r="D14" s="19">
        <v>2.7298242871531798E-2</v>
      </c>
      <c r="E14" s="19">
        <v>3.19637129270475E-2</v>
      </c>
      <c r="F14" s="19"/>
      <c r="G14" s="19">
        <v>5.4051087208092402E-2</v>
      </c>
      <c r="H14" s="19">
        <v>2.6774893179250699E-2</v>
      </c>
      <c r="I14" s="19">
        <v>2.4092803261267899E-2</v>
      </c>
      <c r="J14" s="19">
        <v>6.5335431579753703E-2</v>
      </c>
      <c r="K14" s="19">
        <v>1.6778277337667898E-2</v>
      </c>
      <c r="L14" s="19">
        <v>0</v>
      </c>
      <c r="M14" s="19"/>
      <c r="N14" s="19">
        <v>6.4491295011714606E-2</v>
      </c>
      <c r="O14" s="19">
        <v>3.49867790386761E-2</v>
      </c>
      <c r="P14" s="19">
        <v>0</v>
      </c>
      <c r="Q14" s="19">
        <v>0</v>
      </c>
      <c r="R14" s="19">
        <v>0</v>
      </c>
      <c r="S14" s="19"/>
      <c r="T14" s="19">
        <v>2.6273701320770001E-2</v>
      </c>
      <c r="U14" s="19">
        <v>2.13744234604504E-2</v>
      </c>
      <c r="V14" s="19">
        <v>4.1906102679802597E-2</v>
      </c>
      <c r="W14" s="19">
        <v>2.071416893496E-2</v>
      </c>
      <c r="X14" s="19"/>
      <c r="Y14" s="19">
        <v>1.3320868959169299E-2</v>
      </c>
      <c r="Z14" s="19">
        <v>4.3952219652282298E-2</v>
      </c>
      <c r="AA14" s="19">
        <v>0</v>
      </c>
      <c r="AB14" s="19">
        <v>4.2814334659706799E-2</v>
      </c>
      <c r="AC14" s="19">
        <v>0</v>
      </c>
      <c r="AD14" s="19">
        <v>2.06009604625726E-2</v>
      </c>
      <c r="AE14" s="19"/>
      <c r="AF14" s="19">
        <v>2.37454935479883E-2</v>
      </c>
      <c r="AG14" s="19">
        <v>3.1924655571319203E-2</v>
      </c>
      <c r="AH14" s="19"/>
      <c r="AI14" s="19">
        <v>0.12457539635482</v>
      </c>
      <c r="AJ14" s="19">
        <v>2.52753538461329E-2</v>
      </c>
      <c r="AK14" s="19">
        <v>4.7545508788077798E-2</v>
      </c>
      <c r="AL14" s="19">
        <v>5.1358411450156898E-2</v>
      </c>
      <c r="AM14" s="19">
        <v>0</v>
      </c>
      <c r="AN14" s="19">
        <v>0</v>
      </c>
      <c r="AO14" s="19">
        <v>0</v>
      </c>
      <c r="AP14" s="19"/>
      <c r="AQ14" s="19">
        <v>2.64322366523786E-2</v>
      </c>
      <c r="AR14" s="19">
        <v>2.63083987264945E-2</v>
      </c>
      <c r="AS14" s="19"/>
      <c r="AT14" s="19">
        <v>2.6281389376484401E-2</v>
      </c>
      <c r="AU14" s="19">
        <v>2.92336703246679E-2</v>
      </c>
      <c r="AV14" s="19">
        <v>6.5197497161450704E-3</v>
      </c>
      <c r="AW14" s="19"/>
      <c r="AX14" s="19">
        <v>1.46346864855138E-2</v>
      </c>
      <c r="AY14" s="19">
        <v>3.6755123905233597E-2</v>
      </c>
      <c r="AZ14" s="19"/>
      <c r="BA14" s="19">
        <v>0</v>
      </c>
      <c r="BB14" s="19">
        <v>5.8054929502245004E-3</v>
      </c>
      <c r="BC14" s="19">
        <v>3.9291710063043397E-2</v>
      </c>
      <c r="BD14" s="19">
        <v>0</v>
      </c>
      <c r="BE14" s="19">
        <v>0</v>
      </c>
      <c r="BF14" s="19"/>
      <c r="BG14" s="19">
        <v>4.86987606655849E-3</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497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421</v>
      </c>
      <c r="D7" s="10">
        <v>208</v>
      </c>
      <c r="E7" s="10">
        <v>211</v>
      </c>
      <c r="F7" s="10"/>
      <c r="G7" s="10">
        <v>46</v>
      </c>
      <c r="H7" s="10">
        <v>65</v>
      </c>
      <c r="I7" s="10">
        <v>64</v>
      </c>
      <c r="J7" s="10">
        <v>65</v>
      </c>
      <c r="K7" s="10">
        <v>77</v>
      </c>
      <c r="L7" s="10">
        <v>104</v>
      </c>
      <c r="M7" s="10"/>
      <c r="N7" s="10">
        <v>84</v>
      </c>
      <c r="O7" s="10">
        <v>108</v>
      </c>
      <c r="P7" s="10">
        <v>129</v>
      </c>
      <c r="Q7" s="10">
        <v>50</v>
      </c>
      <c r="R7" s="10">
        <v>43</v>
      </c>
      <c r="S7" s="10"/>
      <c r="T7" s="10">
        <v>82</v>
      </c>
      <c r="U7" s="10">
        <v>87</v>
      </c>
      <c r="V7" s="10">
        <v>160</v>
      </c>
      <c r="W7" s="10">
        <v>92</v>
      </c>
      <c r="X7" s="10"/>
      <c r="Y7" s="10">
        <v>144</v>
      </c>
      <c r="Z7" s="10">
        <v>174</v>
      </c>
      <c r="AA7" s="10">
        <v>7</v>
      </c>
      <c r="AB7" s="10">
        <v>42</v>
      </c>
      <c r="AC7" s="10">
        <v>4</v>
      </c>
      <c r="AD7" s="10">
        <v>50</v>
      </c>
      <c r="AE7" s="10"/>
      <c r="AF7" s="10">
        <v>253</v>
      </c>
      <c r="AG7" s="10">
        <v>164</v>
      </c>
      <c r="AH7" s="10"/>
      <c r="AI7" s="10">
        <v>31</v>
      </c>
      <c r="AJ7" s="10">
        <v>105</v>
      </c>
      <c r="AK7" s="10">
        <v>94</v>
      </c>
      <c r="AL7" s="10">
        <v>38</v>
      </c>
      <c r="AM7" s="10">
        <v>100</v>
      </c>
      <c r="AN7" s="10">
        <v>38</v>
      </c>
      <c r="AO7" s="10">
        <v>15</v>
      </c>
      <c r="AP7" s="10"/>
      <c r="AQ7" s="10">
        <v>200</v>
      </c>
      <c r="AR7" s="10">
        <v>156</v>
      </c>
      <c r="AS7" s="10"/>
      <c r="AT7" s="10">
        <v>81</v>
      </c>
      <c r="AU7" s="10">
        <v>185</v>
      </c>
      <c r="AV7" s="10">
        <v>139</v>
      </c>
      <c r="AW7" s="10"/>
      <c r="AX7" s="10">
        <v>117</v>
      </c>
      <c r="AY7" s="10">
        <v>304</v>
      </c>
      <c r="AZ7" s="10"/>
      <c r="BA7" s="10">
        <v>36</v>
      </c>
      <c r="BB7" s="10">
        <v>125</v>
      </c>
      <c r="BC7" s="10">
        <v>145</v>
      </c>
      <c r="BD7" s="10">
        <v>25</v>
      </c>
      <c r="BE7" s="10">
        <v>59</v>
      </c>
      <c r="BF7" s="10"/>
      <c r="BG7" s="10">
        <v>161</v>
      </c>
      <c r="BH7" s="10">
        <v>84</v>
      </c>
    </row>
    <row r="8" spans="2:60" ht="30" customHeight="1" x14ac:dyDescent="0.35">
      <c r="B8" s="11" t="s">
        <v>19</v>
      </c>
      <c r="C8" s="11">
        <v>421</v>
      </c>
      <c r="D8" s="11">
        <v>215</v>
      </c>
      <c r="E8" s="11">
        <v>204</v>
      </c>
      <c r="F8" s="11"/>
      <c r="G8" s="11">
        <v>46</v>
      </c>
      <c r="H8" s="11">
        <v>77</v>
      </c>
      <c r="I8" s="11">
        <v>67</v>
      </c>
      <c r="J8" s="11">
        <v>63</v>
      </c>
      <c r="K8" s="11">
        <v>72</v>
      </c>
      <c r="L8" s="11">
        <v>96</v>
      </c>
      <c r="M8" s="11"/>
      <c r="N8" s="11">
        <v>81</v>
      </c>
      <c r="O8" s="11">
        <v>107</v>
      </c>
      <c r="P8" s="11">
        <v>135</v>
      </c>
      <c r="Q8" s="11">
        <v>51</v>
      </c>
      <c r="R8" s="11">
        <v>42</v>
      </c>
      <c r="S8" s="11"/>
      <c r="T8" s="11">
        <v>73</v>
      </c>
      <c r="U8" s="11">
        <v>86</v>
      </c>
      <c r="V8" s="11">
        <v>157</v>
      </c>
      <c r="W8" s="11">
        <v>104</v>
      </c>
      <c r="X8" s="11"/>
      <c r="Y8" s="11">
        <v>145</v>
      </c>
      <c r="Z8" s="11">
        <v>175</v>
      </c>
      <c r="AA8" s="11">
        <v>7</v>
      </c>
      <c r="AB8" s="11">
        <v>40</v>
      </c>
      <c r="AC8" s="11">
        <v>4</v>
      </c>
      <c r="AD8" s="11">
        <v>50</v>
      </c>
      <c r="AE8" s="11"/>
      <c r="AF8" s="11">
        <v>253</v>
      </c>
      <c r="AG8" s="11">
        <v>165</v>
      </c>
      <c r="AH8" s="11"/>
      <c r="AI8" s="11">
        <v>28</v>
      </c>
      <c r="AJ8" s="11">
        <v>111</v>
      </c>
      <c r="AK8" s="11">
        <v>93</v>
      </c>
      <c r="AL8" s="11">
        <v>37</v>
      </c>
      <c r="AM8" s="11">
        <v>102</v>
      </c>
      <c r="AN8" s="11">
        <v>36</v>
      </c>
      <c r="AO8" s="11">
        <v>14</v>
      </c>
      <c r="AP8" s="11"/>
      <c r="AQ8" s="11">
        <v>188</v>
      </c>
      <c r="AR8" s="11">
        <v>168</v>
      </c>
      <c r="AS8" s="11"/>
      <c r="AT8" s="11">
        <v>75</v>
      </c>
      <c r="AU8" s="11">
        <v>187</v>
      </c>
      <c r="AV8" s="11">
        <v>146</v>
      </c>
      <c r="AW8" s="11"/>
      <c r="AX8" s="11">
        <v>113</v>
      </c>
      <c r="AY8" s="11">
        <v>308</v>
      </c>
      <c r="AZ8" s="11"/>
      <c r="BA8" s="11">
        <v>38</v>
      </c>
      <c r="BB8" s="11">
        <v>125</v>
      </c>
      <c r="BC8" s="11">
        <v>141</v>
      </c>
      <c r="BD8" s="11">
        <v>23</v>
      </c>
      <c r="BE8" s="11">
        <v>63</v>
      </c>
      <c r="BF8" s="11"/>
      <c r="BG8" s="11">
        <v>162</v>
      </c>
      <c r="BH8" s="11">
        <v>87</v>
      </c>
    </row>
    <row r="9" spans="2:60" ht="29" x14ac:dyDescent="0.35">
      <c r="B9" s="18" t="s">
        <v>348</v>
      </c>
      <c r="C9" s="17">
        <v>2.3165410537248798E-2</v>
      </c>
      <c r="D9" s="17">
        <v>1.6781769356719899E-2</v>
      </c>
      <c r="E9" s="17">
        <v>3.0111335485564002E-2</v>
      </c>
      <c r="F9" s="17"/>
      <c r="G9" s="17">
        <v>4.7304143575208103E-2</v>
      </c>
      <c r="H9" s="17">
        <v>1.6379196429804298E-2</v>
      </c>
      <c r="I9" s="17">
        <v>1.97718140101588E-2</v>
      </c>
      <c r="J9" s="17">
        <v>2.38737775352229E-2</v>
      </c>
      <c r="K9" s="17">
        <v>3.45598738358842E-2</v>
      </c>
      <c r="L9" s="17">
        <v>1.04351313200815E-2</v>
      </c>
      <c r="M9" s="17"/>
      <c r="N9" s="17">
        <v>2.66770258904734E-2</v>
      </c>
      <c r="O9" s="17">
        <v>3.71544086806843E-2</v>
      </c>
      <c r="P9" s="17">
        <v>1.13701030077955E-2</v>
      </c>
      <c r="Q9" s="17">
        <v>4.1104740472008301E-2</v>
      </c>
      <c r="R9" s="17">
        <v>0</v>
      </c>
      <c r="S9" s="17"/>
      <c r="T9" s="17">
        <v>3.0133026855402201E-2</v>
      </c>
      <c r="U9" s="17">
        <v>8.6452310289633991E-3</v>
      </c>
      <c r="V9" s="17">
        <v>2.1615790465084501E-2</v>
      </c>
      <c r="W9" s="17">
        <v>3.2625421668352902E-2</v>
      </c>
      <c r="X9" s="17"/>
      <c r="Y9" s="17">
        <v>1.9022570678131501E-2</v>
      </c>
      <c r="Z9" s="17">
        <v>1.50242507404939E-2</v>
      </c>
      <c r="AA9" s="17">
        <v>0.118324778914965</v>
      </c>
      <c r="AB9" s="17">
        <v>3.5939319617178597E-2</v>
      </c>
      <c r="AC9" s="17">
        <v>0</v>
      </c>
      <c r="AD9" s="17">
        <v>4.2192995650420402E-2</v>
      </c>
      <c r="AE9" s="17"/>
      <c r="AF9" s="17">
        <v>2.8808770110356201E-2</v>
      </c>
      <c r="AG9" s="17">
        <v>1.49987906702654E-2</v>
      </c>
      <c r="AH9" s="17"/>
      <c r="AI9" s="17">
        <v>0</v>
      </c>
      <c r="AJ9" s="17">
        <v>2.6807818426720701E-2</v>
      </c>
      <c r="AK9" s="17">
        <v>3.2903087460811498E-2</v>
      </c>
      <c r="AL9" s="17">
        <v>2.0117620741508802E-2</v>
      </c>
      <c r="AM9" s="17">
        <v>2.9183910656583899E-2</v>
      </c>
      <c r="AN9" s="17">
        <v>0</v>
      </c>
      <c r="AO9" s="17">
        <v>0</v>
      </c>
      <c r="AP9" s="17"/>
      <c r="AQ9" s="17">
        <v>2.3985009517100999E-2</v>
      </c>
      <c r="AR9" s="17">
        <v>1.81963646578884E-2</v>
      </c>
      <c r="AS9" s="17"/>
      <c r="AT9" s="17">
        <v>1.21066024018849E-2</v>
      </c>
      <c r="AU9" s="17">
        <v>2.5823160892247898E-2</v>
      </c>
      <c r="AV9" s="17">
        <v>2.32619085597606E-2</v>
      </c>
      <c r="AW9" s="17"/>
      <c r="AX9" s="17">
        <v>1.8854732425781399E-2</v>
      </c>
      <c r="AY9" s="17">
        <v>2.4749655672260899E-2</v>
      </c>
      <c r="AZ9" s="17"/>
      <c r="BA9" s="17">
        <v>3.3096243703495801E-2</v>
      </c>
      <c r="BB9" s="17">
        <v>1.84491771479477E-2</v>
      </c>
      <c r="BC9" s="17">
        <v>3.2636074116816599E-2</v>
      </c>
      <c r="BD9" s="17">
        <v>3.3175289565342797E-2</v>
      </c>
      <c r="BE9" s="17">
        <v>0</v>
      </c>
      <c r="BF9" s="17"/>
      <c r="BG9" s="17">
        <v>2.1873255374126401E-2</v>
      </c>
      <c r="BH9" s="17">
        <v>8.8896034407916005E-3</v>
      </c>
    </row>
    <row r="10" spans="2:60" ht="43.5" x14ac:dyDescent="0.35">
      <c r="B10" s="18" t="s">
        <v>349</v>
      </c>
      <c r="C10" s="17">
        <v>4.0880090525092602E-2</v>
      </c>
      <c r="D10" s="17">
        <v>3.3049726815725801E-2</v>
      </c>
      <c r="E10" s="17">
        <v>4.9512246785323698E-2</v>
      </c>
      <c r="F10" s="17"/>
      <c r="G10" s="17">
        <v>0.10107807457649599</v>
      </c>
      <c r="H10" s="17">
        <v>5.2946297956357802E-2</v>
      </c>
      <c r="I10" s="17">
        <v>6.8718763990217299E-2</v>
      </c>
      <c r="J10" s="17">
        <v>3.7994321434449502E-2</v>
      </c>
      <c r="K10" s="17">
        <v>2.0868823539039901E-2</v>
      </c>
      <c r="L10" s="17">
        <v>0</v>
      </c>
      <c r="M10" s="17"/>
      <c r="N10" s="17">
        <v>7.4532638505598298E-2</v>
      </c>
      <c r="O10" s="17">
        <v>2.6941067406148898E-2</v>
      </c>
      <c r="P10" s="17">
        <v>4.4374488757141499E-2</v>
      </c>
      <c r="Q10" s="17">
        <v>3.00109083484572E-2</v>
      </c>
      <c r="R10" s="17">
        <v>1.9114817982024201E-2</v>
      </c>
      <c r="S10" s="17"/>
      <c r="T10" s="17">
        <v>5.72031346005916E-2</v>
      </c>
      <c r="U10" s="17">
        <v>4.9387137980824697E-2</v>
      </c>
      <c r="V10" s="17">
        <v>4.1256925141643697E-2</v>
      </c>
      <c r="W10" s="17">
        <v>2.17822812750758E-2</v>
      </c>
      <c r="X10" s="17"/>
      <c r="Y10" s="17">
        <v>5.2688729073702097E-2</v>
      </c>
      <c r="Z10" s="17">
        <v>4.3800850615155901E-2</v>
      </c>
      <c r="AA10" s="17">
        <v>0</v>
      </c>
      <c r="AB10" s="17">
        <v>3.0377395690530998E-2</v>
      </c>
      <c r="AC10" s="17">
        <v>0.17182898689908699</v>
      </c>
      <c r="AD10" s="17">
        <v>0</v>
      </c>
      <c r="AE10" s="17"/>
      <c r="AF10" s="17">
        <v>4.0732142847986701E-2</v>
      </c>
      <c r="AG10" s="17">
        <v>4.1955671556588102E-2</v>
      </c>
      <c r="AH10" s="17"/>
      <c r="AI10" s="17">
        <v>7.1537727062093798E-2</v>
      </c>
      <c r="AJ10" s="17">
        <v>6.3562792252968597E-2</v>
      </c>
      <c r="AK10" s="17">
        <v>2.3584833186787401E-2</v>
      </c>
      <c r="AL10" s="17">
        <v>0</v>
      </c>
      <c r="AM10" s="17">
        <v>5.0684574636419497E-2</v>
      </c>
      <c r="AN10" s="17">
        <v>2.1796397122439901E-2</v>
      </c>
      <c r="AO10" s="17">
        <v>0</v>
      </c>
      <c r="AP10" s="17"/>
      <c r="AQ10" s="17">
        <v>4.56686240179126E-2</v>
      </c>
      <c r="AR10" s="17">
        <v>2.9990995505394798E-2</v>
      </c>
      <c r="AS10" s="17"/>
      <c r="AT10" s="17">
        <v>4.7338474796141602E-2</v>
      </c>
      <c r="AU10" s="17">
        <v>2.3217858706519399E-2</v>
      </c>
      <c r="AV10" s="17">
        <v>6.3886778965929494E-2</v>
      </c>
      <c r="AW10" s="17"/>
      <c r="AX10" s="17">
        <v>4.75836169559333E-2</v>
      </c>
      <c r="AY10" s="17">
        <v>3.8416434260146098E-2</v>
      </c>
      <c r="AZ10" s="17"/>
      <c r="BA10" s="17">
        <v>7.2782048879433403E-2</v>
      </c>
      <c r="BB10" s="17">
        <v>6.3425645349485096E-2</v>
      </c>
      <c r="BC10" s="17">
        <v>2.2039366800400601E-2</v>
      </c>
      <c r="BD10" s="17">
        <v>7.7588095890456399E-2</v>
      </c>
      <c r="BE10" s="17">
        <v>2.59860604149523E-2</v>
      </c>
      <c r="BF10" s="17"/>
      <c r="BG10" s="17">
        <v>6.5612913187774694E-2</v>
      </c>
      <c r="BH10" s="17">
        <v>3.9813268500397403E-2</v>
      </c>
    </row>
    <row r="11" spans="2:60" ht="29" x14ac:dyDescent="0.35">
      <c r="B11" s="18" t="s">
        <v>350</v>
      </c>
      <c r="C11" s="17">
        <v>0.18877699930931699</v>
      </c>
      <c r="D11" s="17">
        <v>0.216758712484555</v>
      </c>
      <c r="E11" s="17">
        <v>0.16094105500528999</v>
      </c>
      <c r="F11" s="17"/>
      <c r="G11" s="17">
        <v>0.264958075996576</v>
      </c>
      <c r="H11" s="17">
        <v>0.28025039158728798</v>
      </c>
      <c r="I11" s="17">
        <v>0.17674832200708299</v>
      </c>
      <c r="J11" s="17">
        <v>0.170788828218148</v>
      </c>
      <c r="K11" s="17">
        <v>0.12785445071176399</v>
      </c>
      <c r="L11" s="17">
        <v>0.145568549513239</v>
      </c>
      <c r="M11" s="17"/>
      <c r="N11" s="17">
        <v>0.27512082161918999</v>
      </c>
      <c r="O11" s="17">
        <v>0.26829166421233902</v>
      </c>
      <c r="P11" s="17">
        <v>0.13468573075669801</v>
      </c>
      <c r="Q11" s="17">
        <v>7.1603677023359305E-2</v>
      </c>
      <c r="R11" s="17">
        <v>0.13663412926657001</v>
      </c>
      <c r="S11" s="17"/>
      <c r="T11" s="17">
        <v>0.22315130836521099</v>
      </c>
      <c r="U11" s="17">
        <v>0.176935702840016</v>
      </c>
      <c r="V11" s="17">
        <v>0.22558237380343901</v>
      </c>
      <c r="W11" s="17">
        <v>0.118909476898925</v>
      </c>
      <c r="X11" s="17"/>
      <c r="Y11" s="17">
        <v>0.165289491631012</v>
      </c>
      <c r="Z11" s="17">
        <v>0.21382846616314599</v>
      </c>
      <c r="AA11" s="17">
        <v>0.12954597654342501</v>
      </c>
      <c r="AB11" s="17">
        <v>0.23141949281879801</v>
      </c>
      <c r="AC11" s="17">
        <v>0</v>
      </c>
      <c r="AD11" s="17">
        <v>0.15788243722484899</v>
      </c>
      <c r="AE11" s="17"/>
      <c r="AF11" s="17">
        <v>0.165423207831811</v>
      </c>
      <c r="AG11" s="17">
        <v>0.22848331292520099</v>
      </c>
      <c r="AH11" s="17"/>
      <c r="AI11" s="17">
        <v>0.23933633221699999</v>
      </c>
      <c r="AJ11" s="17">
        <v>0.25210222978762797</v>
      </c>
      <c r="AK11" s="17">
        <v>0.108147168022829</v>
      </c>
      <c r="AL11" s="17">
        <v>0.22338534558655601</v>
      </c>
      <c r="AM11" s="17">
        <v>0.20775520141966999</v>
      </c>
      <c r="AN11" s="17">
        <v>0.107524273984728</v>
      </c>
      <c r="AO11" s="17">
        <v>0.10031058839633</v>
      </c>
      <c r="AP11" s="17"/>
      <c r="AQ11" s="17">
        <v>0.17883398570746201</v>
      </c>
      <c r="AR11" s="17">
        <v>0.19712549429989501</v>
      </c>
      <c r="AS11" s="17"/>
      <c r="AT11" s="17">
        <v>0.21535434635687201</v>
      </c>
      <c r="AU11" s="17">
        <v>0.16911552224182499</v>
      </c>
      <c r="AV11" s="17">
        <v>0.180050335029418</v>
      </c>
      <c r="AW11" s="17"/>
      <c r="AX11" s="17">
        <v>0.20477912311824001</v>
      </c>
      <c r="AY11" s="17">
        <v>0.18289595550632301</v>
      </c>
      <c r="AZ11" s="17"/>
      <c r="BA11" s="17">
        <v>0.23422636427059201</v>
      </c>
      <c r="BB11" s="17">
        <v>0.14016674373051499</v>
      </c>
      <c r="BC11" s="17">
        <v>0.20680480931812101</v>
      </c>
      <c r="BD11" s="17">
        <v>0.16197381818510301</v>
      </c>
      <c r="BE11" s="17">
        <v>0.19188258655068099</v>
      </c>
      <c r="BF11" s="17"/>
      <c r="BG11" s="17">
        <v>0.16215527620782</v>
      </c>
      <c r="BH11" s="17">
        <v>0.183868275487961</v>
      </c>
    </row>
    <row r="12" spans="2:60" ht="29" x14ac:dyDescent="0.35">
      <c r="B12" s="18" t="s">
        <v>351</v>
      </c>
      <c r="C12" s="17">
        <v>0.52425003329990505</v>
      </c>
      <c r="D12" s="17">
        <v>0.502679412265995</v>
      </c>
      <c r="E12" s="17">
        <v>0.54273900830913502</v>
      </c>
      <c r="F12" s="17"/>
      <c r="G12" s="17">
        <v>0.44598587024660602</v>
      </c>
      <c r="H12" s="17">
        <v>0.44952311395426497</v>
      </c>
      <c r="I12" s="17">
        <v>0.56524559501563298</v>
      </c>
      <c r="J12" s="17">
        <v>0.51491741484447195</v>
      </c>
      <c r="K12" s="17">
        <v>0.53473999249000603</v>
      </c>
      <c r="L12" s="17">
        <v>0.59068102474283202</v>
      </c>
      <c r="M12" s="17"/>
      <c r="N12" s="17">
        <v>0.45948476888505502</v>
      </c>
      <c r="O12" s="17">
        <v>0.55522021626776796</v>
      </c>
      <c r="P12" s="17">
        <v>0.53811413716189205</v>
      </c>
      <c r="Q12" s="17">
        <v>0.55467335469290102</v>
      </c>
      <c r="R12" s="17">
        <v>0.47786018333972502</v>
      </c>
      <c r="S12" s="17"/>
      <c r="T12" s="17">
        <v>0.52327332818584205</v>
      </c>
      <c r="U12" s="17">
        <v>0.58761640523799097</v>
      </c>
      <c r="V12" s="17">
        <v>0.45593635131723997</v>
      </c>
      <c r="W12" s="17">
        <v>0.575451532667412</v>
      </c>
      <c r="X12" s="17"/>
      <c r="Y12" s="17">
        <v>0.54269193084127998</v>
      </c>
      <c r="Z12" s="17">
        <v>0.48128191696872102</v>
      </c>
      <c r="AA12" s="17">
        <v>0.75212924454161001</v>
      </c>
      <c r="AB12" s="17">
        <v>0.50238613953615197</v>
      </c>
      <c r="AC12" s="17">
        <v>0.57510551307356905</v>
      </c>
      <c r="AD12" s="17">
        <v>0.60356255586387497</v>
      </c>
      <c r="AE12" s="17"/>
      <c r="AF12" s="17">
        <v>0.53949619051253195</v>
      </c>
      <c r="AG12" s="17">
        <v>0.49100854557775803</v>
      </c>
      <c r="AH12" s="17"/>
      <c r="AI12" s="17">
        <v>0.491520032109098</v>
      </c>
      <c r="AJ12" s="17">
        <v>0.52377435392662097</v>
      </c>
      <c r="AK12" s="17">
        <v>0.59052371245200197</v>
      </c>
      <c r="AL12" s="17">
        <v>0.59717667217220904</v>
      </c>
      <c r="AM12" s="17">
        <v>0.47488752442606402</v>
      </c>
      <c r="AN12" s="17">
        <v>0.42354616987911903</v>
      </c>
      <c r="AO12" s="17">
        <v>0.58350042069391295</v>
      </c>
      <c r="AP12" s="17"/>
      <c r="AQ12" s="17">
        <v>0.49531768348618899</v>
      </c>
      <c r="AR12" s="17">
        <v>0.55646464728114997</v>
      </c>
      <c r="AS12" s="17"/>
      <c r="AT12" s="17">
        <v>0.48401558403891598</v>
      </c>
      <c r="AU12" s="17">
        <v>0.51865021876609996</v>
      </c>
      <c r="AV12" s="17">
        <v>0.56099080939756396</v>
      </c>
      <c r="AW12" s="17"/>
      <c r="AX12" s="17">
        <v>0.582982708556681</v>
      </c>
      <c r="AY12" s="17">
        <v>0.50266480873993002</v>
      </c>
      <c r="AZ12" s="17"/>
      <c r="BA12" s="17">
        <v>0.50345582147241197</v>
      </c>
      <c r="BB12" s="17">
        <v>0.53784632307452995</v>
      </c>
      <c r="BC12" s="17">
        <v>0.52773626089314396</v>
      </c>
      <c r="BD12" s="17">
        <v>0.51289383204164696</v>
      </c>
      <c r="BE12" s="17">
        <v>0.59709533955164895</v>
      </c>
      <c r="BF12" s="17"/>
      <c r="BG12" s="17">
        <v>0.52980677691171296</v>
      </c>
      <c r="BH12" s="17">
        <v>0.57453282327258304</v>
      </c>
    </row>
    <row r="13" spans="2:60" ht="29" x14ac:dyDescent="0.35">
      <c r="B13" s="18" t="s">
        <v>352</v>
      </c>
      <c r="C13" s="17">
        <v>0.203351873372901</v>
      </c>
      <c r="D13" s="17">
        <v>0.20814586374296101</v>
      </c>
      <c r="E13" s="17">
        <v>0.200120518369128</v>
      </c>
      <c r="F13" s="17"/>
      <c r="G13" s="17">
        <v>0.118767658537663</v>
      </c>
      <c r="H13" s="17">
        <v>0.183332273899911</v>
      </c>
      <c r="I13" s="17">
        <v>0.15796888505131601</v>
      </c>
      <c r="J13" s="17">
        <v>0.220951103806382</v>
      </c>
      <c r="K13" s="17">
        <v>0.28197685942330603</v>
      </c>
      <c r="L13" s="17">
        <v>0.22069378540627499</v>
      </c>
      <c r="M13" s="17"/>
      <c r="N13" s="17">
        <v>0.14216253064107701</v>
      </c>
      <c r="O13" s="17">
        <v>9.3691776712714198E-2</v>
      </c>
      <c r="P13" s="17">
        <v>0.25655795207551302</v>
      </c>
      <c r="Q13" s="17">
        <v>0.30260731946327402</v>
      </c>
      <c r="R13" s="17">
        <v>0.34148553159528</v>
      </c>
      <c r="S13" s="17"/>
      <c r="T13" s="17">
        <v>0.14007638503481001</v>
      </c>
      <c r="U13" s="17">
        <v>0.165448402857171</v>
      </c>
      <c r="V13" s="17">
        <v>0.22744597024111701</v>
      </c>
      <c r="W13" s="17">
        <v>0.24293513308765</v>
      </c>
      <c r="X13" s="17"/>
      <c r="Y13" s="17">
        <v>0.19283643939355799</v>
      </c>
      <c r="Z13" s="17">
        <v>0.228792801251055</v>
      </c>
      <c r="AA13" s="17">
        <v>0</v>
      </c>
      <c r="AB13" s="17">
        <v>0.19987765233734001</v>
      </c>
      <c r="AC13" s="17">
        <v>0.25306550002734401</v>
      </c>
      <c r="AD13" s="17">
        <v>0.17163566969689301</v>
      </c>
      <c r="AE13" s="17"/>
      <c r="AF13" s="17">
        <v>0.210428496075341</v>
      </c>
      <c r="AG13" s="17">
        <v>0.19673054030602999</v>
      </c>
      <c r="AH13" s="17"/>
      <c r="AI13" s="17">
        <v>0.15706581038084</v>
      </c>
      <c r="AJ13" s="17">
        <v>0.117678007676073</v>
      </c>
      <c r="AK13" s="17">
        <v>0.22034099270737501</v>
      </c>
      <c r="AL13" s="17">
        <v>0.13834942055975399</v>
      </c>
      <c r="AM13" s="17">
        <v>0.22736624629868299</v>
      </c>
      <c r="AN13" s="17">
        <v>0.41327066061953799</v>
      </c>
      <c r="AO13" s="17">
        <v>0.316188990909757</v>
      </c>
      <c r="AP13" s="17"/>
      <c r="AQ13" s="17">
        <v>0.23068687769436899</v>
      </c>
      <c r="AR13" s="17">
        <v>0.19317187631569399</v>
      </c>
      <c r="AS13" s="17"/>
      <c r="AT13" s="17">
        <v>0.24118499240618499</v>
      </c>
      <c r="AU13" s="17">
        <v>0.228944369189132</v>
      </c>
      <c r="AV13" s="17">
        <v>0.15917752281056199</v>
      </c>
      <c r="AW13" s="17"/>
      <c r="AX13" s="17">
        <v>0.12979462254576199</v>
      </c>
      <c r="AY13" s="17">
        <v>0.230385373382505</v>
      </c>
      <c r="AZ13" s="17"/>
      <c r="BA13" s="17">
        <v>0.15643952167406699</v>
      </c>
      <c r="BB13" s="17">
        <v>0.230208620302913</v>
      </c>
      <c r="BC13" s="17">
        <v>0.199285432562714</v>
      </c>
      <c r="BD13" s="17">
        <v>0.21436896431745101</v>
      </c>
      <c r="BE13" s="17">
        <v>0.185036013482718</v>
      </c>
      <c r="BF13" s="17"/>
      <c r="BG13" s="17">
        <v>0.21296344950902599</v>
      </c>
      <c r="BH13" s="17">
        <v>0.19289602929826699</v>
      </c>
    </row>
    <row r="14" spans="2:60" x14ac:dyDescent="0.35">
      <c r="B14" s="32" t="s">
        <v>280</v>
      </c>
      <c r="C14" s="19">
        <v>1.95755929555359E-2</v>
      </c>
      <c r="D14" s="19">
        <v>2.2584515334043501E-2</v>
      </c>
      <c r="E14" s="19">
        <v>1.6575836045558501E-2</v>
      </c>
      <c r="F14" s="19"/>
      <c r="G14" s="19">
        <v>2.1906177067451401E-2</v>
      </c>
      <c r="H14" s="19">
        <v>1.75687261723739E-2</v>
      </c>
      <c r="I14" s="19">
        <v>1.15466199255923E-2</v>
      </c>
      <c r="J14" s="19">
        <v>3.1474554161325899E-2</v>
      </c>
      <c r="K14" s="19">
        <v>0</v>
      </c>
      <c r="L14" s="19">
        <v>3.2621509017572901E-2</v>
      </c>
      <c r="M14" s="19"/>
      <c r="N14" s="19">
        <v>2.2022214458606401E-2</v>
      </c>
      <c r="O14" s="19">
        <v>1.8700866720345901E-2</v>
      </c>
      <c r="P14" s="19">
        <v>1.48975882409603E-2</v>
      </c>
      <c r="Q14" s="19">
        <v>0</v>
      </c>
      <c r="R14" s="19">
        <v>2.4905337816401401E-2</v>
      </c>
      <c r="S14" s="19"/>
      <c r="T14" s="19">
        <v>2.6162816958143299E-2</v>
      </c>
      <c r="U14" s="19">
        <v>1.19671200550335E-2</v>
      </c>
      <c r="V14" s="19">
        <v>2.8162589031475699E-2</v>
      </c>
      <c r="W14" s="19">
        <v>8.2961544025839402E-3</v>
      </c>
      <c r="X14" s="19"/>
      <c r="Y14" s="19">
        <v>2.7470838382316599E-2</v>
      </c>
      <c r="Z14" s="19">
        <v>1.72717142614284E-2</v>
      </c>
      <c r="AA14" s="19">
        <v>0</v>
      </c>
      <c r="AB14" s="19">
        <v>0</v>
      </c>
      <c r="AC14" s="19">
        <v>0</v>
      </c>
      <c r="AD14" s="19">
        <v>2.4726341563963201E-2</v>
      </c>
      <c r="AE14" s="19"/>
      <c r="AF14" s="19">
        <v>1.5111192621973499E-2</v>
      </c>
      <c r="AG14" s="19">
        <v>2.68231389641575E-2</v>
      </c>
      <c r="AH14" s="19"/>
      <c r="AI14" s="19">
        <v>4.05400982309677E-2</v>
      </c>
      <c r="AJ14" s="19">
        <v>1.6074797929988199E-2</v>
      </c>
      <c r="AK14" s="19">
        <v>2.45002061701944E-2</v>
      </c>
      <c r="AL14" s="19">
        <v>2.0970940939972298E-2</v>
      </c>
      <c r="AM14" s="19">
        <v>1.01225425625803E-2</v>
      </c>
      <c r="AN14" s="19">
        <v>3.3862498394175003E-2</v>
      </c>
      <c r="AO14" s="19">
        <v>0</v>
      </c>
      <c r="AP14" s="19"/>
      <c r="AQ14" s="19">
        <v>2.5507819576966101E-2</v>
      </c>
      <c r="AR14" s="19">
        <v>5.0506219399777796E-3</v>
      </c>
      <c r="AS14" s="19"/>
      <c r="AT14" s="19">
        <v>0</v>
      </c>
      <c r="AU14" s="19">
        <v>3.4248870204175802E-2</v>
      </c>
      <c r="AV14" s="19">
        <v>1.26326452367665E-2</v>
      </c>
      <c r="AW14" s="19"/>
      <c r="AX14" s="19">
        <v>1.60051963976027E-2</v>
      </c>
      <c r="AY14" s="19">
        <v>2.0887772438833899E-2</v>
      </c>
      <c r="AZ14" s="19"/>
      <c r="BA14" s="19">
        <v>0</v>
      </c>
      <c r="BB14" s="19">
        <v>9.9034903946085499E-3</v>
      </c>
      <c r="BC14" s="19">
        <v>1.14980563088038E-2</v>
      </c>
      <c r="BD14" s="19">
        <v>0</v>
      </c>
      <c r="BE14" s="19">
        <v>0</v>
      </c>
      <c r="BF14" s="19"/>
      <c r="BG14" s="19">
        <v>7.5883288095398597E-3</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498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403</v>
      </c>
      <c r="D7" s="10">
        <v>190</v>
      </c>
      <c r="E7" s="10">
        <v>210</v>
      </c>
      <c r="F7" s="10"/>
      <c r="G7" s="10">
        <v>54</v>
      </c>
      <c r="H7" s="10">
        <v>67</v>
      </c>
      <c r="I7" s="10">
        <v>52</v>
      </c>
      <c r="J7" s="10">
        <v>67</v>
      </c>
      <c r="K7" s="10">
        <v>70</v>
      </c>
      <c r="L7" s="10">
        <v>93</v>
      </c>
      <c r="M7" s="10"/>
      <c r="N7" s="10">
        <v>93</v>
      </c>
      <c r="O7" s="10">
        <v>91</v>
      </c>
      <c r="P7" s="10">
        <v>122</v>
      </c>
      <c r="Q7" s="10">
        <v>52</v>
      </c>
      <c r="R7" s="10">
        <v>38</v>
      </c>
      <c r="S7" s="10"/>
      <c r="T7" s="10">
        <v>85</v>
      </c>
      <c r="U7" s="10">
        <v>72</v>
      </c>
      <c r="V7" s="10">
        <v>161</v>
      </c>
      <c r="W7" s="10">
        <v>85</v>
      </c>
      <c r="X7" s="10"/>
      <c r="Y7" s="10">
        <v>124</v>
      </c>
      <c r="Z7" s="10">
        <v>165</v>
      </c>
      <c r="AA7" s="10">
        <v>18</v>
      </c>
      <c r="AB7" s="10">
        <v>45</v>
      </c>
      <c r="AC7" s="10">
        <v>3</v>
      </c>
      <c r="AD7" s="10">
        <v>48</v>
      </c>
      <c r="AE7" s="10"/>
      <c r="AF7" s="10">
        <v>236</v>
      </c>
      <c r="AG7" s="10">
        <v>163</v>
      </c>
      <c r="AH7" s="10"/>
      <c r="AI7" s="10">
        <v>22</v>
      </c>
      <c r="AJ7" s="10">
        <v>92</v>
      </c>
      <c r="AK7" s="10">
        <v>101</v>
      </c>
      <c r="AL7" s="10">
        <v>48</v>
      </c>
      <c r="AM7" s="10">
        <v>87</v>
      </c>
      <c r="AN7" s="10">
        <v>41</v>
      </c>
      <c r="AO7" s="10">
        <v>12</v>
      </c>
      <c r="AP7" s="10"/>
      <c r="AQ7" s="10">
        <v>188</v>
      </c>
      <c r="AR7" s="10">
        <v>145</v>
      </c>
      <c r="AS7" s="10"/>
      <c r="AT7" s="10">
        <v>86</v>
      </c>
      <c r="AU7" s="10">
        <v>162</v>
      </c>
      <c r="AV7" s="10">
        <v>132</v>
      </c>
      <c r="AW7" s="10"/>
      <c r="AX7" s="10">
        <v>112</v>
      </c>
      <c r="AY7" s="10">
        <v>291</v>
      </c>
      <c r="AZ7" s="10"/>
      <c r="BA7" s="10">
        <v>37</v>
      </c>
      <c r="BB7" s="10">
        <v>144</v>
      </c>
      <c r="BC7" s="10">
        <v>125</v>
      </c>
      <c r="BD7" s="10">
        <v>18</v>
      </c>
      <c r="BE7" s="10">
        <v>52</v>
      </c>
      <c r="BF7" s="10"/>
      <c r="BG7" s="10">
        <v>181</v>
      </c>
      <c r="BH7" s="10">
        <v>70</v>
      </c>
    </row>
    <row r="8" spans="2:60" ht="30" customHeight="1" x14ac:dyDescent="0.35">
      <c r="B8" s="11" t="s">
        <v>19</v>
      </c>
      <c r="C8" s="11">
        <v>403</v>
      </c>
      <c r="D8" s="11">
        <v>192</v>
      </c>
      <c r="E8" s="11">
        <v>209</v>
      </c>
      <c r="F8" s="11"/>
      <c r="G8" s="11">
        <v>55</v>
      </c>
      <c r="H8" s="11">
        <v>77</v>
      </c>
      <c r="I8" s="11">
        <v>52</v>
      </c>
      <c r="J8" s="11">
        <v>66</v>
      </c>
      <c r="K8" s="11">
        <v>66</v>
      </c>
      <c r="L8" s="11">
        <v>87</v>
      </c>
      <c r="M8" s="11"/>
      <c r="N8" s="11">
        <v>90</v>
      </c>
      <c r="O8" s="11">
        <v>86</v>
      </c>
      <c r="P8" s="11">
        <v>131</v>
      </c>
      <c r="Q8" s="11">
        <v>53</v>
      </c>
      <c r="R8" s="11">
        <v>37</v>
      </c>
      <c r="S8" s="11"/>
      <c r="T8" s="11">
        <v>80</v>
      </c>
      <c r="U8" s="11">
        <v>70</v>
      </c>
      <c r="V8" s="11">
        <v>159</v>
      </c>
      <c r="W8" s="11">
        <v>94</v>
      </c>
      <c r="X8" s="11"/>
      <c r="Y8" s="11">
        <v>125</v>
      </c>
      <c r="Z8" s="11">
        <v>167</v>
      </c>
      <c r="AA8" s="11">
        <v>18</v>
      </c>
      <c r="AB8" s="11">
        <v>41</v>
      </c>
      <c r="AC8" s="11">
        <v>3</v>
      </c>
      <c r="AD8" s="11">
        <v>50</v>
      </c>
      <c r="AE8" s="11"/>
      <c r="AF8" s="11">
        <v>231</v>
      </c>
      <c r="AG8" s="11">
        <v>169</v>
      </c>
      <c r="AH8" s="11"/>
      <c r="AI8" s="11">
        <v>21</v>
      </c>
      <c r="AJ8" s="11">
        <v>91</v>
      </c>
      <c r="AK8" s="11">
        <v>99</v>
      </c>
      <c r="AL8" s="11">
        <v>50</v>
      </c>
      <c r="AM8" s="11">
        <v>94</v>
      </c>
      <c r="AN8" s="11">
        <v>38</v>
      </c>
      <c r="AO8" s="11">
        <v>11</v>
      </c>
      <c r="AP8" s="11"/>
      <c r="AQ8" s="11">
        <v>180</v>
      </c>
      <c r="AR8" s="11">
        <v>157</v>
      </c>
      <c r="AS8" s="11"/>
      <c r="AT8" s="11">
        <v>79</v>
      </c>
      <c r="AU8" s="11">
        <v>161</v>
      </c>
      <c r="AV8" s="11">
        <v>142</v>
      </c>
      <c r="AW8" s="11"/>
      <c r="AX8" s="11">
        <v>110</v>
      </c>
      <c r="AY8" s="11">
        <v>294</v>
      </c>
      <c r="AZ8" s="11"/>
      <c r="BA8" s="11">
        <v>34</v>
      </c>
      <c r="BB8" s="11">
        <v>144</v>
      </c>
      <c r="BC8" s="11">
        <v>126</v>
      </c>
      <c r="BD8" s="11">
        <v>17</v>
      </c>
      <c r="BE8" s="11">
        <v>57</v>
      </c>
      <c r="BF8" s="11"/>
      <c r="BG8" s="11">
        <v>178</v>
      </c>
      <c r="BH8" s="11">
        <v>74</v>
      </c>
    </row>
    <row r="9" spans="2:60" ht="29" x14ac:dyDescent="0.35">
      <c r="B9" s="18" t="s">
        <v>348</v>
      </c>
      <c r="C9" s="17">
        <v>4.6371644951507501E-2</v>
      </c>
      <c r="D9" s="17">
        <v>4.3034448850878801E-2</v>
      </c>
      <c r="E9" s="17">
        <v>4.3666203903022997E-2</v>
      </c>
      <c r="F9" s="17"/>
      <c r="G9" s="17">
        <v>4.6474308123050097E-2</v>
      </c>
      <c r="H9" s="17">
        <v>6.4336252928696505E-2</v>
      </c>
      <c r="I9" s="17">
        <v>2.43005957181355E-2</v>
      </c>
      <c r="J9" s="17">
        <v>3.1634819575941497E-2</v>
      </c>
      <c r="K9" s="17">
        <v>5.4893393920090697E-2</v>
      </c>
      <c r="L9" s="17">
        <v>4.8162033797841203E-2</v>
      </c>
      <c r="M9" s="17"/>
      <c r="N9" s="17">
        <v>6.6476416756404394E-2</v>
      </c>
      <c r="O9" s="17">
        <v>4.8792111115588101E-2</v>
      </c>
      <c r="P9" s="17">
        <v>1.0151028098507899E-2</v>
      </c>
      <c r="Q9" s="17">
        <v>5.7471113864835097E-2</v>
      </c>
      <c r="R9" s="17">
        <v>8.1413426830785299E-2</v>
      </c>
      <c r="S9" s="17"/>
      <c r="T9" s="17">
        <v>3.37158706479328E-2</v>
      </c>
      <c r="U9" s="17">
        <v>5.3147264103769402E-2</v>
      </c>
      <c r="V9" s="17">
        <v>5.2428347373884299E-2</v>
      </c>
      <c r="W9" s="17">
        <v>4.1819649354157599E-2</v>
      </c>
      <c r="X9" s="17"/>
      <c r="Y9" s="17">
        <v>7.3266423365409297E-2</v>
      </c>
      <c r="Z9" s="17">
        <v>1.72814223975718E-2</v>
      </c>
      <c r="AA9" s="17">
        <v>0</v>
      </c>
      <c r="AB9" s="17">
        <v>0.13756056183000001</v>
      </c>
      <c r="AC9" s="17">
        <v>0</v>
      </c>
      <c r="AD9" s="17">
        <v>2.0935700388771999E-2</v>
      </c>
      <c r="AE9" s="17"/>
      <c r="AF9" s="17">
        <v>4.3874354639262501E-2</v>
      </c>
      <c r="AG9" s="17">
        <v>5.0763343031851503E-2</v>
      </c>
      <c r="AH9" s="17"/>
      <c r="AI9" s="17">
        <v>0</v>
      </c>
      <c r="AJ9" s="17">
        <v>8.7299784708554595E-2</v>
      </c>
      <c r="AK9" s="17">
        <v>2.8595112050344301E-2</v>
      </c>
      <c r="AL9" s="17">
        <v>1.6057144484203499E-2</v>
      </c>
      <c r="AM9" s="17">
        <v>5.5747486020171003E-2</v>
      </c>
      <c r="AN9" s="17">
        <v>5.0279870562471997E-2</v>
      </c>
      <c r="AO9" s="17">
        <v>0</v>
      </c>
      <c r="AP9" s="17"/>
      <c r="AQ9" s="17">
        <v>6.3028942436802404E-2</v>
      </c>
      <c r="AR9" s="17">
        <v>3.5461511582213501E-2</v>
      </c>
      <c r="AS9" s="17"/>
      <c r="AT9" s="17">
        <v>4.0433403277689198E-2</v>
      </c>
      <c r="AU9" s="17">
        <v>3.7622654378677303E-2</v>
      </c>
      <c r="AV9" s="17">
        <v>6.1901689139177297E-2</v>
      </c>
      <c r="AW9" s="17"/>
      <c r="AX9" s="17">
        <v>3.6520411337657099E-2</v>
      </c>
      <c r="AY9" s="17">
        <v>5.0054966508360499E-2</v>
      </c>
      <c r="AZ9" s="17"/>
      <c r="BA9" s="17">
        <v>8.3737814701751206E-2</v>
      </c>
      <c r="BB9" s="17">
        <v>8.8468880900780505E-2</v>
      </c>
      <c r="BC9" s="17">
        <v>1.9514240421119999E-2</v>
      </c>
      <c r="BD9" s="17">
        <v>4.0804071807080899E-2</v>
      </c>
      <c r="BE9" s="17">
        <v>0</v>
      </c>
      <c r="BF9" s="17"/>
      <c r="BG9" s="17">
        <v>8.7555632773535494E-2</v>
      </c>
      <c r="BH9" s="17">
        <v>9.1883785678122595E-3</v>
      </c>
    </row>
    <row r="10" spans="2:60" ht="43.5" x14ac:dyDescent="0.35">
      <c r="B10" s="18" t="s">
        <v>349</v>
      </c>
      <c r="C10" s="17">
        <v>9.5156222860101794E-2</v>
      </c>
      <c r="D10" s="17">
        <v>9.49266694757262E-2</v>
      </c>
      <c r="E10" s="17">
        <v>9.6716163003882E-2</v>
      </c>
      <c r="F10" s="17"/>
      <c r="G10" s="17">
        <v>0.14383812120103201</v>
      </c>
      <c r="H10" s="17">
        <v>0.14685470611326601</v>
      </c>
      <c r="I10" s="17">
        <v>3.2116125588969598E-2</v>
      </c>
      <c r="J10" s="17">
        <v>3.67677918114276E-2</v>
      </c>
      <c r="K10" s="17">
        <v>9.0560405533134797E-2</v>
      </c>
      <c r="L10" s="17">
        <v>0.103515205232398</v>
      </c>
      <c r="M10" s="17"/>
      <c r="N10" s="17">
        <v>0.18747444136467101</v>
      </c>
      <c r="O10" s="17">
        <v>7.91083634213499E-2</v>
      </c>
      <c r="P10" s="17">
        <v>6.08838222477526E-2</v>
      </c>
      <c r="Q10" s="17">
        <v>5.7227585239428801E-2</v>
      </c>
      <c r="R10" s="17">
        <v>9.8827907104219598E-2</v>
      </c>
      <c r="S10" s="17"/>
      <c r="T10" s="17">
        <v>6.7840605259976594E-2</v>
      </c>
      <c r="U10" s="17">
        <v>0.101860193602178</v>
      </c>
      <c r="V10" s="17">
        <v>7.6511594874579897E-2</v>
      </c>
      <c r="W10" s="17">
        <v>0.145199973709039</v>
      </c>
      <c r="X10" s="17"/>
      <c r="Y10" s="17">
        <v>9.5014766981907403E-2</v>
      </c>
      <c r="Z10" s="17">
        <v>7.9340005150453405E-2</v>
      </c>
      <c r="AA10" s="17">
        <v>0.18485137319596601</v>
      </c>
      <c r="AB10" s="17">
        <v>7.0780679916974301E-2</v>
      </c>
      <c r="AC10" s="17">
        <v>0</v>
      </c>
      <c r="AD10" s="17">
        <v>0.14132263998019701</v>
      </c>
      <c r="AE10" s="17"/>
      <c r="AF10" s="17">
        <v>0.101717655899745</v>
      </c>
      <c r="AG10" s="17">
        <v>8.3658399250418194E-2</v>
      </c>
      <c r="AH10" s="17"/>
      <c r="AI10" s="17">
        <v>0.145344546937033</v>
      </c>
      <c r="AJ10" s="17">
        <v>0.13450128099369299</v>
      </c>
      <c r="AK10" s="17">
        <v>3.3847645009183899E-2</v>
      </c>
      <c r="AL10" s="17">
        <v>0.127595390462104</v>
      </c>
      <c r="AM10" s="17">
        <v>9.2660588306959502E-2</v>
      </c>
      <c r="AN10" s="17">
        <v>0.105131803735436</v>
      </c>
      <c r="AO10" s="17">
        <v>6.8930529730845805E-2</v>
      </c>
      <c r="AP10" s="17"/>
      <c r="AQ10" s="17">
        <v>7.46921561370123E-2</v>
      </c>
      <c r="AR10" s="17">
        <v>0.104147430921414</v>
      </c>
      <c r="AS10" s="17"/>
      <c r="AT10" s="17">
        <v>6.7882000699564002E-2</v>
      </c>
      <c r="AU10" s="17">
        <v>0.103745038340984</v>
      </c>
      <c r="AV10" s="17">
        <v>0.106135491112857</v>
      </c>
      <c r="AW10" s="17"/>
      <c r="AX10" s="17">
        <v>7.8669473625019595E-2</v>
      </c>
      <c r="AY10" s="17">
        <v>0.101320526869158</v>
      </c>
      <c r="AZ10" s="17"/>
      <c r="BA10" s="17">
        <v>0.11144646643302999</v>
      </c>
      <c r="BB10" s="17">
        <v>7.2036736961816505E-2</v>
      </c>
      <c r="BC10" s="17">
        <v>0.14837912206756601</v>
      </c>
      <c r="BD10" s="17">
        <v>0</v>
      </c>
      <c r="BE10" s="17">
        <v>6.7612073099374698E-2</v>
      </c>
      <c r="BF10" s="17"/>
      <c r="BG10" s="17">
        <v>7.9644083830521101E-2</v>
      </c>
      <c r="BH10" s="17">
        <v>5.23869914867146E-2</v>
      </c>
    </row>
    <row r="11" spans="2:60" ht="29" x14ac:dyDescent="0.35">
      <c r="B11" s="18" t="s">
        <v>350</v>
      </c>
      <c r="C11" s="17">
        <v>0.33446200180581498</v>
      </c>
      <c r="D11" s="17">
        <v>0.370743960424053</v>
      </c>
      <c r="E11" s="17">
        <v>0.30586455462792</v>
      </c>
      <c r="F11" s="17"/>
      <c r="G11" s="17">
        <v>0.28018883176123099</v>
      </c>
      <c r="H11" s="17">
        <v>0.28326554728688103</v>
      </c>
      <c r="I11" s="17">
        <v>0.33380267962492499</v>
      </c>
      <c r="J11" s="17">
        <v>0.39546720559990101</v>
      </c>
      <c r="K11" s="17">
        <v>0.353376276304884</v>
      </c>
      <c r="L11" s="17">
        <v>0.35398992424701797</v>
      </c>
      <c r="M11" s="17"/>
      <c r="N11" s="17">
        <v>0.27928177764892498</v>
      </c>
      <c r="O11" s="17">
        <v>0.38737308466097398</v>
      </c>
      <c r="P11" s="17">
        <v>0.37241515191005597</v>
      </c>
      <c r="Q11" s="17">
        <v>0.35334052875912503</v>
      </c>
      <c r="R11" s="17">
        <v>0.20783668234272001</v>
      </c>
      <c r="S11" s="17"/>
      <c r="T11" s="17">
        <v>0.37841472800737402</v>
      </c>
      <c r="U11" s="17">
        <v>0.31849938784750398</v>
      </c>
      <c r="V11" s="17">
        <v>0.34909538898841602</v>
      </c>
      <c r="W11" s="17">
        <v>0.28395241131370302</v>
      </c>
      <c r="X11" s="17"/>
      <c r="Y11" s="17">
        <v>0.33546828702530701</v>
      </c>
      <c r="Z11" s="17">
        <v>0.38864875295594298</v>
      </c>
      <c r="AA11" s="17">
        <v>0.193372601469678</v>
      </c>
      <c r="AB11" s="17">
        <v>0.34693614722951399</v>
      </c>
      <c r="AC11" s="17">
        <v>0.36716104632624302</v>
      </c>
      <c r="AD11" s="17">
        <v>0.18957521791679499</v>
      </c>
      <c r="AE11" s="17"/>
      <c r="AF11" s="17">
        <v>0.32881222177465902</v>
      </c>
      <c r="AG11" s="17">
        <v>0.34918126759128099</v>
      </c>
      <c r="AH11" s="17"/>
      <c r="AI11" s="17">
        <v>0.35722088249457101</v>
      </c>
      <c r="AJ11" s="17">
        <v>0.40722193844648702</v>
      </c>
      <c r="AK11" s="17">
        <v>0.28321672493710598</v>
      </c>
      <c r="AL11" s="17">
        <v>0.29807037436727002</v>
      </c>
      <c r="AM11" s="17">
        <v>0.36665906575036999</v>
      </c>
      <c r="AN11" s="17">
        <v>0.262360569600742</v>
      </c>
      <c r="AO11" s="17">
        <v>0.29354010065866698</v>
      </c>
      <c r="AP11" s="17"/>
      <c r="AQ11" s="17">
        <v>0.26545104569981898</v>
      </c>
      <c r="AR11" s="17">
        <v>0.38801976148029399</v>
      </c>
      <c r="AS11" s="17"/>
      <c r="AT11" s="17">
        <v>0.21847874424844499</v>
      </c>
      <c r="AU11" s="17">
        <v>0.33952255611523502</v>
      </c>
      <c r="AV11" s="17">
        <v>0.363399576972253</v>
      </c>
      <c r="AW11" s="17"/>
      <c r="AX11" s="17">
        <v>0.39625329709110502</v>
      </c>
      <c r="AY11" s="17">
        <v>0.31135857954708501</v>
      </c>
      <c r="AZ11" s="17"/>
      <c r="BA11" s="17">
        <v>0.41200339336330899</v>
      </c>
      <c r="BB11" s="17">
        <v>0.34581285040114801</v>
      </c>
      <c r="BC11" s="17">
        <v>0.27998213675808498</v>
      </c>
      <c r="BD11" s="17">
        <v>0.33683685156910498</v>
      </c>
      <c r="BE11" s="17">
        <v>0.38724955060093302</v>
      </c>
      <c r="BF11" s="17"/>
      <c r="BG11" s="17">
        <v>0.35858975667524101</v>
      </c>
      <c r="BH11" s="17">
        <v>0.37589747364352399</v>
      </c>
    </row>
    <row r="12" spans="2:60" ht="29" x14ac:dyDescent="0.35">
      <c r="B12" s="18" t="s">
        <v>351</v>
      </c>
      <c r="C12" s="17">
        <v>0.44093801632721502</v>
      </c>
      <c r="D12" s="17">
        <v>0.41418128870212101</v>
      </c>
      <c r="E12" s="17">
        <v>0.46402809810523998</v>
      </c>
      <c r="F12" s="17"/>
      <c r="G12" s="17">
        <v>0.410324329636784</v>
      </c>
      <c r="H12" s="17">
        <v>0.41276955771150298</v>
      </c>
      <c r="I12" s="17">
        <v>0.55392678501724102</v>
      </c>
      <c r="J12" s="17">
        <v>0.46907777598769701</v>
      </c>
      <c r="K12" s="17">
        <v>0.40863523932632201</v>
      </c>
      <c r="L12" s="17">
        <v>0.42164264853825201</v>
      </c>
      <c r="M12" s="17"/>
      <c r="N12" s="17">
        <v>0.34908347810955298</v>
      </c>
      <c r="O12" s="17">
        <v>0.43011948827520902</v>
      </c>
      <c r="P12" s="17">
        <v>0.49005712149227798</v>
      </c>
      <c r="Q12" s="17">
        <v>0.43990343227602402</v>
      </c>
      <c r="R12" s="17">
        <v>0.48651988666502299</v>
      </c>
      <c r="S12" s="17"/>
      <c r="T12" s="17">
        <v>0.45117774831264601</v>
      </c>
      <c r="U12" s="17">
        <v>0.44275644207535098</v>
      </c>
      <c r="V12" s="17">
        <v>0.43348288217064201</v>
      </c>
      <c r="W12" s="17">
        <v>0.44346506409303099</v>
      </c>
      <c r="X12" s="17"/>
      <c r="Y12" s="17">
        <v>0.42049606682520602</v>
      </c>
      <c r="Z12" s="17">
        <v>0.43412767798707602</v>
      </c>
      <c r="AA12" s="17">
        <v>0.46083980548740899</v>
      </c>
      <c r="AB12" s="17">
        <v>0.36209896871597602</v>
      </c>
      <c r="AC12" s="17">
        <v>0.63283895367375698</v>
      </c>
      <c r="AD12" s="17">
        <v>0.56157327397314305</v>
      </c>
      <c r="AE12" s="17"/>
      <c r="AF12" s="17">
        <v>0.43913509819268098</v>
      </c>
      <c r="AG12" s="17">
        <v>0.43624158078236502</v>
      </c>
      <c r="AH12" s="17"/>
      <c r="AI12" s="17">
        <v>0.40772275294207799</v>
      </c>
      <c r="AJ12" s="17">
        <v>0.328532407601964</v>
      </c>
      <c r="AK12" s="17">
        <v>0.52513370066546805</v>
      </c>
      <c r="AL12" s="17">
        <v>0.49456878933160903</v>
      </c>
      <c r="AM12" s="17">
        <v>0.43393635534736302</v>
      </c>
      <c r="AN12" s="17">
        <v>0.44358757941094001</v>
      </c>
      <c r="AO12" s="17">
        <v>0.47933065404927799</v>
      </c>
      <c r="AP12" s="17"/>
      <c r="AQ12" s="17">
        <v>0.50077116789609999</v>
      </c>
      <c r="AR12" s="17">
        <v>0.40098378748797397</v>
      </c>
      <c r="AS12" s="17"/>
      <c r="AT12" s="17">
        <v>0.59713288849333801</v>
      </c>
      <c r="AU12" s="17">
        <v>0.43545428578046103</v>
      </c>
      <c r="AV12" s="17">
        <v>0.398413570634574</v>
      </c>
      <c r="AW12" s="17"/>
      <c r="AX12" s="17">
        <v>0.41774972307160102</v>
      </c>
      <c r="AY12" s="17">
        <v>0.44960799044040001</v>
      </c>
      <c r="AZ12" s="17"/>
      <c r="BA12" s="17">
        <v>0.35619032668123002</v>
      </c>
      <c r="BB12" s="17">
        <v>0.40869169914998299</v>
      </c>
      <c r="BC12" s="17">
        <v>0.49858165120384901</v>
      </c>
      <c r="BD12" s="17">
        <v>0.53129783734680702</v>
      </c>
      <c r="BE12" s="17">
        <v>0.46237859039402501</v>
      </c>
      <c r="BF12" s="17"/>
      <c r="BG12" s="17">
        <v>0.39855724360279099</v>
      </c>
      <c r="BH12" s="17">
        <v>0.47789802518486402</v>
      </c>
    </row>
    <row r="13" spans="2:60" ht="29" x14ac:dyDescent="0.35">
      <c r="B13" s="18" t="s">
        <v>352</v>
      </c>
      <c r="C13" s="17">
        <v>5.6680064582662101E-2</v>
      </c>
      <c r="D13" s="17">
        <v>4.3789546710327899E-2</v>
      </c>
      <c r="E13" s="17">
        <v>6.9328537829515299E-2</v>
      </c>
      <c r="F13" s="17"/>
      <c r="G13" s="17">
        <v>6.5692444662299204E-2</v>
      </c>
      <c r="H13" s="17">
        <v>6.3578661409452897E-2</v>
      </c>
      <c r="I13" s="17">
        <v>3.7077155302323403E-2</v>
      </c>
      <c r="J13" s="17">
        <v>6.7052407025033206E-2</v>
      </c>
      <c r="K13" s="17">
        <v>8.0054067933314405E-2</v>
      </c>
      <c r="L13" s="17">
        <v>3.0923807590756001E-2</v>
      </c>
      <c r="M13" s="17"/>
      <c r="N13" s="17">
        <v>6.2898094016091394E-2</v>
      </c>
      <c r="O13" s="17">
        <v>3.2802323315633097E-2</v>
      </c>
      <c r="P13" s="17">
        <v>5.1516251438258297E-2</v>
      </c>
      <c r="Q13" s="17">
        <v>7.6434906750653897E-2</v>
      </c>
      <c r="R13" s="17">
        <v>9.7393578394120606E-2</v>
      </c>
      <c r="S13" s="17"/>
      <c r="T13" s="17">
        <v>5.8586222464775399E-2</v>
      </c>
      <c r="U13" s="17">
        <v>5.5344224300099401E-2</v>
      </c>
      <c r="V13" s="17">
        <v>4.4756763467394101E-2</v>
      </c>
      <c r="W13" s="17">
        <v>7.63167664062155E-2</v>
      </c>
      <c r="X13" s="17"/>
      <c r="Y13" s="17">
        <v>6.1096198195911298E-2</v>
      </c>
      <c r="Z13" s="17">
        <v>5.3482263495629498E-2</v>
      </c>
      <c r="AA13" s="17">
        <v>0.160936219846947</v>
      </c>
      <c r="AB13" s="17">
        <v>6.2460966951857301E-2</v>
      </c>
      <c r="AC13" s="17">
        <v>0</v>
      </c>
      <c r="AD13" s="17">
        <v>1.7115117711968299E-2</v>
      </c>
      <c r="AE13" s="17"/>
      <c r="AF13" s="17">
        <v>7.0735730094815499E-2</v>
      </c>
      <c r="AG13" s="17">
        <v>3.8582044689381999E-2</v>
      </c>
      <c r="AH13" s="17"/>
      <c r="AI13" s="17">
        <v>0</v>
      </c>
      <c r="AJ13" s="17">
        <v>3.6774774174810697E-2</v>
      </c>
      <c r="AK13" s="17">
        <v>7.5806645485934201E-2</v>
      </c>
      <c r="AL13" s="17">
        <v>6.3708301354813604E-2</v>
      </c>
      <c r="AM13" s="17">
        <v>3.23310155733188E-2</v>
      </c>
      <c r="AN13" s="17">
        <v>0.106376565197586</v>
      </c>
      <c r="AO13" s="17">
        <v>0.15819871556121001</v>
      </c>
      <c r="AP13" s="17"/>
      <c r="AQ13" s="17">
        <v>6.7970669828818706E-2</v>
      </c>
      <c r="AR13" s="17">
        <v>5.6539831206723901E-2</v>
      </c>
      <c r="AS13" s="17"/>
      <c r="AT13" s="17">
        <v>6.5061291205071203E-2</v>
      </c>
      <c r="AU13" s="17">
        <v>4.8344917271611498E-2</v>
      </c>
      <c r="AV13" s="17">
        <v>7.0149672141137501E-2</v>
      </c>
      <c r="AW13" s="17"/>
      <c r="AX13" s="17">
        <v>6.1388241838121499E-2</v>
      </c>
      <c r="AY13" s="17">
        <v>5.4919703245363397E-2</v>
      </c>
      <c r="AZ13" s="17"/>
      <c r="BA13" s="17">
        <v>3.6621998820679499E-2</v>
      </c>
      <c r="BB13" s="17">
        <v>4.6282076760523601E-2</v>
      </c>
      <c r="BC13" s="17">
        <v>4.66768655058186E-2</v>
      </c>
      <c r="BD13" s="17">
        <v>9.1061239277007502E-2</v>
      </c>
      <c r="BE13" s="17">
        <v>8.2759785905668098E-2</v>
      </c>
      <c r="BF13" s="17"/>
      <c r="BG13" s="17">
        <v>4.4417370642183103E-2</v>
      </c>
      <c r="BH13" s="17">
        <v>8.4629131117085699E-2</v>
      </c>
    </row>
    <row r="14" spans="2:60" x14ac:dyDescent="0.35">
      <c r="B14" s="32" t="s">
        <v>280</v>
      </c>
      <c r="C14" s="19">
        <v>2.63920494726992E-2</v>
      </c>
      <c r="D14" s="19">
        <v>3.33240858368926E-2</v>
      </c>
      <c r="E14" s="19">
        <v>2.03964425304199E-2</v>
      </c>
      <c r="F14" s="19"/>
      <c r="G14" s="19">
        <v>5.34819646156037E-2</v>
      </c>
      <c r="H14" s="19">
        <v>2.91952745502005E-2</v>
      </c>
      <c r="I14" s="19">
        <v>1.8776658748405499E-2</v>
      </c>
      <c r="J14" s="19">
        <v>0</v>
      </c>
      <c r="K14" s="19">
        <v>1.2480616982254E-2</v>
      </c>
      <c r="L14" s="19">
        <v>4.1766380593734699E-2</v>
      </c>
      <c r="M14" s="19"/>
      <c r="N14" s="19">
        <v>5.4785792104354698E-2</v>
      </c>
      <c r="O14" s="19">
        <v>2.1804629211245999E-2</v>
      </c>
      <c r="P14" s="19">
        <v>1.49766248131469E-2</v>
      </c>
      <c r="Q14" s="19">
        <v>1.56224331099325E-2</v>
      </c>
      <c r="R14" s="19">
        <v>2.8008518663131299E-2</v>
      </c>
      <c r="S14" s="19"/>
      <c r="T14" s="19">
        <v>1.02648253072952E-2</v>
      </c>
      <c r="U14" s="19">
        <v>2.8392488071098301E-2</v>
      </c>
      <c r="V14" s="19">
        <v>4.3725023125083501E-2</v>
      </c>
      <c r="W14" s="19">
        <v>9.2461351238540303E-3</v>
      </c>
      <c r="X14" s="19"/>
      <c r="Y14" s="19">
        <v>1.4658257606258799E-2</v>
      </c>
      <c r="Z14" s="19">
        <v>2.7119878013326298E-2</v>
      </c>
      <c r="AA14" s="19">
        <v>0</v>
      </c>
      <c r="AB14" s="19">
        <v>2.0162675355678499E-2</v>
      </c>
      <c r="AC14" s="19">
        <v>0</v>
      </c>
      <c r="AD14" s="19">
        <v>6.9478050029124494E-2</v>
      </c>
      <c r="AE14" s="19"/>
      <c r="AF14" s="19">
        <v>1.5724939398837501E-2</v>
      </c>
      <c r="AG14" s="19">
        <v>4.1573364654701697E-2</v>
      </c>
      <c r="AH14" s="19"/>
      <c r="AI14" s="19">
        <v>8.9711817626318205E-2</v>
      </c>
      <c r="AJ14" s="19">
        <v>5.6698140744901203E-3</v>
      </c>
      <c r="AK14" s="19">
        <v>5.3400171851964003E-2</v>
      </c>
      <c r="AL14" s="19">
        <v>0</v>
      </c>
      <c r="AM14" s="19">
        <v>1.8665489001817599E-2</v>
      </c>
      <c r="AN14" s="19">
        <v>3.2263611492824099E-2</v>
      </c>
      <c r="AO14" s="19">
        <v>0</v>
      </c>
      <c r="AP14" s="19"/>
      <c r="AQ14" s="19">
        <v>2.8086018001447999E-2</v>
      </c>
      <c r="AR14" s="19">
        <v>1.48476773213812E-2</v>
      </c>
      <c r="AS14" s="19"/>
      <c r="AT14" s="19">
        <v>1.10116720758924E-2</v>
      </c>
      <c r="AU14" s="19">
        <v>3.5310548113031602E-2</v>
      </c>
      <c r="AV14" s="19">
        <v>0</v>
      </c>
      <c r="AW14" s="19"/>
      <c r="AX14" s="19">
        <v>9.4188530364958303E-3</v>
      </c>
      <c r="AY14" s="19">
        <v>3.2738233389632401E-2</v>
      </c>
      <c r="AZ14" s="19"/>
      <c r="BA14" s="19">
        <v>0</v>
      </c>
      <c r="BB14" s="19">
        <v>3.8707755825749E-2</v>
      </c>
      <c r="BC14" s="19">
        <v>6.8659840435613198E-3</v>
      </c>
      <c r="BD14" s="19">
        <v>0</v>
      </c>
      <c r="BE14" s="19">
        <v>0</v>
      </c>
      <c r="BF14" s="19"/>
      <c r="BG14" s="19">
        <v>3.1235912475728499E-2</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499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394</v>
      </c>
      <c r="D7" s="10">
        <v>180</v>
      </c>
      <c r="E7" s="10">
        <v>213</v>
      </c>
      <c r="F7" s="10"/>
      <c r="G7" s="10">
        <v>46</v>
      </c>
      <c r="H7" s="10">
        <v>52</v>
      </c>
      <c r="I7" s="10">
        <v>59</v>
      </c>
      <c r="J7" s="10">
        <v>60</v>
      </c>
      <c r="K7" s="10">
        <v>78</v>
      </c>
      <c r="L7" s="10">
        <v>99</v>
      </c>
      <c r="M7" s="10"/>
      <c r="N7" s="10">
        <v>85</v>
      </c>
      <c r="O7" s="10">
        <v>88</v>
      </c>
      <c r="P7" s="10">
        <v>125</v>
      </c>
      <c r="Q7" s="10">
        <v>43</v>
      </c>
      <c r="R7" s="10">
        <v>44</v>
      </c>
      <c r="S7" s="10"/>
      <c r="T7" s="10">
        <v>80</v>
      </c>
      <c r="U7" s="10">
        <v>69</v>
      </c>
      <c r="V7" s="10">
        <v>157</v>
      </c>
      <c r="W7" s="10">
        <v>88</v>
      </c>
      <c r="X7" s="10"/>
      <c r="Y7" s="10">
        <v>131</v>
      </c>
      <c r="Z7" s="10">
        <v>166</v>
      </c>
      <c r="AA7" s="10">
        <v>19</v>
      </c>
      <c r="AB7" s="10">
        <v>34</v>
      </c>
      <c r="AC7" s="10">
        <v>1</v>
      </c>
      <c r="AD7" s="10">
        <v>43</v>
      </c>
      <c r="AE7" s="10"/>
      <c r="AF7" s="10">
        <v>241</v>
      </c>
      <c r="AG7" s="10">
        <v>149</v>
      </c>
      <c r="AH7" s="10"/>
      <c r="AI7" s="10">
        <v>29</v>
      </c>
      <c r="AJ7" s="10">
        <v>103</v>
      </c>
      <c r="AK7" s="10">
        <v>83</v>
      </c>
      <c r="AL7" s="10">
        <v>40</v>
      </c>
      <c r="AM7" s="10">
        <v>90</v>
      </c>
      <c r="AN7" s="10">
        <v>36</v>
      </c>
      <c r="AO7" s="10">
        <v>13</v>
      </c>
      <c r="AP7" s="10"/>
      <c r="AQ7" s="10">
        <v>185</v>
      </c>
      <c r="AR7" s="10">
        <v>146</v>
      </c>
      <c r="AS7" s="10"/>
      <c r="AT7" s="10">
        <v>87</v>
      </c>
      <c r="AU7" s="10">
        <v>165</v>
      </c>
      <c r="AV7" s="10">
        <v>120</v>
      </c>
      <c r="AW7" s="10"/>
      <c r="AX7" s="10">
        <v>99</v>
      </c>
      <c r="AY7" s="10">
        <v>295</v>
      </c>
      <c r="AZ7" s="10"/>
      <c r="BA7" s="10">
        <v>42</v>
      </c>
      <c r="BB7" s="10">
        <v>132</v>
      </c>
      <c r="BC7" s="10">
        <v>129</v>
      </c>
      <c r="BD7" s="10">
        <v>13</v>
      </c>
      <c r="BE7" s="10">
        <v>54</v>
      </c>
      <c r="BF7" s="10"/>
      <c r="BG7" s="10">
        <v>174</v>
      </c>
      <c r="BH7" s="10">
        <v>67</v>
      </c>
    </row>
    <row r="8" spans="2:60" ht="30" customHeight="1" x14ac:dyDescent="0.35">
      <c r="B8" s="11" t="s">
        <v>19</v>
      </c>
      <c r="C8" s="11">
        <v>387</v>
      </c>
      <c r="D8" s="11">
        <v>177</v>
      </c>
      <c r="E8" s="11">
        <v>209</v>
      </c>
      <c r="F8" s="11"/>
      <c r="G8" s="11">
        <v>45</v>
      </c>
      <c r="H8" s="11">
        <v>64</v>
      </c>
      <c r="I8" s="11">
        <v>57</v>
      </c>
      <c r="J8" s="11">
        <v>55</v>
      </c>
      <c r="K8" s="11">
        <v>75</v>
      </c>
      <c r="L8" s="11">
        <v>91</v>
      </c>
      <c r="M8" s="11"/>
      <c r="N8" s="11">
        <v>88</v>
      </c>
      <c r="O8" s="11">
        <v>87</v>
      </c>
      <c r="P8" s="11">
        <v>122</v>
      </c>
      <c r="Q8" s="11">
        <v>43</v>
      </c>
      <c r="R8" s="11">
        <v>39</v>
      </c>
      <c r="S8" s="11"/>
      <c r="T8" s="11">
        <v>71</v>
      </c>
      <c r="U8" s="11">
        <v>67</v>
      </c>
      <c r="V8" s="11">
        <v>147</v>
      </c>
      <c r="W8" s="11">
        <v>101</v>
      </c>
      <c r="X8" s="11"/>
      <c r="Y8" s="11">
        <v>127</v>
      </c>
      <c r="Z8" s="11">
        <v>163</v>
      </c>
      <c r="AA8" s="11">
        <v>20</v>
      </c>
      <c r="AB8" s="11">
        <v>34</v>
      </c>
      <c r="AC8" s="11">
        <v>1</v>
      </c>
      <c r="AD8" s="11">
        <v>41</v>
      </c>
      <c r="AE8" s="11"/>
      <c r="AF8" s="11">
        <v>234</v>
      </c>
      <c r="AG8" s="11">
        <v>149</v>
      </c>
      <c r="AH8" s="11"/>
      <c r="AI8" s="11">
        <v>29</v>
      </c>
      <c r="AJ8" s="11">
        <v>110</v>
      </c>
      <c r="AK8" s="11">
        <v>79</v>
      </c>
      <c r="AL8" s="11">
        <v>39</v>
      </c>
      <c r="AM8" s="11">
        <v>85</v>
      </c>
      <c r="AN8" s="11">
        <v>33</v>
      </c>
      <c r="AO8" s="11">
        <v>11</v>
      </c>
      <c r="AP8" s="11"/>
      <c r="AQ8" s="11">
        <v>174</v>
      </c>
      <c r="AR8" s="11">
        <v>151</v>
      </c>
      <c r="AS8" s="11"/>
      <c r="AT8" s="11">
        <v>81</v>
      </c>
      <c r="AU8" s="11">
        <v>162</v>
      </c>
      <c r="AV8" s="11">
        <v>123</v>
      </c>
      <c r="AW8" s="11"/>
      <c r="AX8" s="11">
        <v>95</v>
      </c>
      <c r="AY8" s="11">
        <v>292</v>
      </c>
      <c r="AZ8" s="11"/>
      <c r="BA8" s="11">
        <v>41</v>
      </c>
      <c r="BB8" s="11">
        <v>130</v>
      </c>
      <c r="BC8" s="11">
        <v>128</v>
      </c>
      <c r="BD8" s="11">
        <v>12</v>
      </c>
      <c r="BE8" s="11">
        <v>55</v>
      </c>
      <c r="BF8" s="11"/>
      <c r="BG8" s="11">
        <v>170</v>
      </c>
      <c r="BH8" s="11">
        <v>67</v>
      </c>
    </row>
    <row r="9" spans="2:60" ht="29" x14ac:dyDescent="0.35">
      <c r="B9" s="18" t="s">
        <v>348</v>
      </c>
      <c r="C9" s="17">
        <v>9.1283842374334997E-2</v>
      </c>
      <c r="D9" s="17">
        <v>6.8828173164888096E-2</v>
      </c>
      <c r="E9" s="17">
        <v>0.11054251873094099</v>
      </c>
      <c r="F9" s="17"/>
      <c r="G9" s="17">
        <v>4.9610343411114102E-2</v>
      </c>
      <c r="H9" s="17">
        <v>0.11867981295126</v>
      </c>
      <c r="I9" s="17">
        <v>8.7714558550374203E-2</v>
      </c>
      <c r="J9" s="17">
        <v>5.5418080483653501E-2</v>
      </c>
      <c r="K9" s="17">
        <v>0.12558698183238701</v>
      </c>
      <c r="L9" s="17">
        <v>8.8304782615954494E-2</v>
      </c>
      <c r="M9" s="17"/>
      <c r="N9" s="17">
        <v>0.146908711568421</v>
      </c>
      <c r="O9" s="17">
        <v>0.101062438302452</v>
      </c>
      <c r="P9" s="17">
        <v>7.1598555432196898E-2</v>
      </c>
      <c r="Q9" s="17">
        <v>5.3029255371864599E-2</v>
      </c>
      <c r="R9" s="17">
        <v>6.56658392023316E-2</v>
      </c>
      <c r="S9" s="17"/>
      <c r="T9" s="17">
        <v>8.3172447625144502E-2</v>
      </c>
      <c r="U9" s="17">
        <v>4.3361588949535297E-2</v>
      </c>
      <c r="V9" s="17">
        <v>0.11718575904001501</v>
      </c>
      <c r="W9" s="17">
        <v>9.0918289453898196E-2</v>
      </c>
      <c r="X9" s="17"/>
      <c r="Y9" s="17">
        <v>9.9427407550674807E-2</v>
      </c>
      <c r="Z9" s="17">
        <v>9.8989804260727995E-2</v>
      </c>
      <c r="AA9" s="17">
        <v>7.2334206052983893E-2</v>
      </c>
      <c r="AB9" s="17">
        <v>7.5958924332425001E-2</v>
      </c>
      <c r="AC9" s="17">
        <v>0</v>
      </c>
      <c r="AD9" s="17">
        <v>6.0019069350841302E-2</v>
      </c>
      <c r="AE9" s="17"/>
      <c r="AF9" s="17">
        <v>8.4833384883459206E-2</v>
      </c>
      <c r="AG9" s="17">
        <v>0.10373306021730901</v>
      </c>
      <c r="AH9" s="17"/>
      <c r="AI9" s="17">
        <v>0.133910671712336</v>
      </c>
      <c r="AJ9" s="17">
        <v>0.13186769811555901</v>
      </c>
      <c r="AK9" s="17">
        <v>3.5455248055520701E-2</v>
      </c>
      <c r="AL9" s="17">
        <v>7.6647646924640697E-2</v>
      </c>
      <c r="AM9" s="17">
        <v>8.4205750715272407E-2</v>
      </c>
      <c r="AN9" s="17">
        <v>0.119707508954092</v>
      </c>
      <c r="AO9" s="17">
        <v>0</v>
      </c>
      <c r="AP9" s="17"/>
      <c r="AQ9" s="17">
        <v>6.7685464631828299E-2</v>
      </c>
      <c r="AR9" s="17">
        <v>0.10910661767905901</v>
      </c>
      <c r="AS9" s="17"/>
      <c r="AT9" s="17">
        <v>8.6355888162151603E-2</v>
      </c>
      <c r="AU9" s="17">
        <v>0.10960936963571601</v>
      </c>
      <c r="AV9" s="17">
        <v>5.0172501369977703E-2</v>
      </c>
      <c r="AW9" s="17"/>
      <c r="AX9" s="17">
        <v>6.2348754061435599E-2</v>
      </c>
      <c r="AY9" s="17">
        <v>0.100684347117537</v>
      </c>
      <c r="AZ9" s="17"/>
      <c r="BA9" s="17">
        <v>0.101197611031798</v>
      </c>
      <c r="BB9" s="17">
        <v>6.5243802143662905E-2</v>
      </c>
      <c r="BC9" s="17">
        <v>9.9179418272975106E-2</v>
      </c>
      <c r="BD9" s="17">
        <v>0.119329016205501</v>
      </c>
      <c r="BE9" s="17">
        <v>0.132493520049387</v>
      </c>
      <c r="BF9" s="17"/>
      <c r="BG9" s="17">
        <v>7.3834876047436701E-2</v>
      </c>
      <c r="BH9" s="17">
        <v>0.13013151660247901</v>
      </c>
    </row>
    <row r="10" spans="2:60" ht="43.5" x14ac:dyDescent="0.35">
      <c r="B10" s="18" t="s">
        <v>349</v>
      </c>
      <c r="C10" s="17">
        <v>0.16911985048110201</v>
      </c>
      <c r="D10" s="17">
        <v>0.15520322413548601</v>
      </c>
      <c r="E10" s="17">
        <v>0.18131917188173399</v>
      </c>
      <c r="F10" s="17"/>
      <c r="G10" s="17">
        <v>0.25400390129236</v>
      </c>
      <c r="H10" s="17">
        <v>0.16133141885734101</v>
      </c>
      <c r="I10" s="17">
        <v>0.14244211043309599</v>
      </c>
      <c r="J10" s="17">
        <v>0.15204261239868699</v>
      </c>
      <c r="K10" s="17">
        <v>5.2163296340542502E-2</v>
      </c>
      <c r="L10" s="17">
        <v>0.25634073399361901</v>
      </c>
      <c r="M10" s="17"/>
      <c r="N10" s="17">
        <v>0.175541407828472</v>
      </c>
      <c r="O10" s="17">
        <v>0.19312267192572599</v>
      </c>
      <c r="P10" s="17">
        <v>0.16621906961477201</v>
      </c>
      <c r="Q10" s="17">
        <v>0.15751073446098501</v>
      </c>
      <c r="R10" s="17">
        <v>0.15624921235201</v>
      </c>
      <c r="S10" s="17"/>
      <c r="T10" s="17">
        <v>0.14535492982853801</v>
      </c>
      <c r="U10" s="17">
        <v>0.13839923742781099</v>
      </c>
      <c r="V10" s="17">
        <v>0.17014476270540299</v>
      </c>
      <c r="W10" s="17">
        <v>0.20469093906924901</v>
      </c>
      <c r="X10" s="17"/>
      <c r="Y10" s="17">
        <v>0.23802123400536099</v>
      </c>
      <c r="Z10" s="17">
        <v>0.12755849271977801</v>
      </c>
      <c r="AA10" s="17">
        <v>0.16162181342031601</v>
      </c>
      <c r="AB10" s="17">
        <v>0.114789068546295</v>
      </c>
      <c r="AC10" s="17">
        <v>0</v>
      </c>
      <c r="AD10" s="17">
        <v>0.17313148282905999</v>
      </c>
      <c r="AE10" s="17"/>
      <c r="AF10" s="17">
        <v>0.156097110678699</v>
      </c>
      <c r="AG10" s="17">
        <v>0.19386278962606299</v>
      </c>
      <c r="AH10" s="17"/>
      <c r="AI10" s="17">
        <v>8.2520714549942004E-2</v>
      </c>
      <c r="AJ10" s="17">
        <v>0.171580638537944</v>
      </c>
      <c r="AK10" s="17">
        <v>0.14904149879407899</v>
      </c>
      <c r="AL10" s="17">
        <v>0.18193310876034699</v>
      </c>
      <c r="AM10" s="17">
        <v>0.15680470443903399</v>
      </c>
      <c r="AN10" s="17">
        <v>0.21151433688525001</v>
      </c>
      <c r="AO10" s="17">
        <v>0.42861883751665802</v>
      </c>
      <c r="AP10" s="17"/>
      <c r="AQ10" s="17">
        <v>0.15744815035051199</v>
      </c>
      <c r="AR10" s="17">
        <v>0.16713841211185601</v>
      </c>
      <c r="AS10" s="17"/>
      <c r="AT10" s="17">
        <v>0.18148801616886201</v>
      </c>
      <c r="AU10" s="17">
        <v>0.161438155846541</v>
      </c>
      <c r="AV10" s="17">
        <v>0.16910241060401701</v>
      </c>
      <c r="AW10" s="17"/>
      <c r="AX10" s="17">
        <v>0.112825001084345</v>
      </c>
      <c r="AY10" s="17">
        <v>0.18740906366923499</v>
      </c>
      <c r="AZ10" s="17"/>
      <c r="BA10" s="17">
        <v>0.15058766690567399</v>
      </c>
      <c r="BB10" s="17">
        <v>0.217798651278131</v>
      </c>
      <c r="BC10" s="17">
        <v>0.136754936246968</v>
      </c>
      <c r="BD10" s="17">
        <v>0</v>
      </c>
      <c r="BE10" s="17">
        <v>0.18271963888171799</v>
      </c>
      <c r="BF10" s="17"/>
      <c r="BG10" s="17">
        <v>0.20173875243164999</v>
      </c>
      <c r="BH10" s="17">
        <v>0.149935690320156</v>
      </c>
    </row>
    <row r="11" spans="2:60" ht="29" x14ac:dyDescent="0.35">
      <c r="B11" s="18" t="s">
        <v>350</v>
      </c>
      <c r="C11" s="17">
        <v>0.451666340776534</v>
      </c>
      <c r="D11" s="17">
        <v>0.46508743963912103</v>
      </c>
      <c r="E11" s="17">
        <v>0.43899778981340398</v>
      </c>
      <c r="F11" s="17"/>
      <c r="G11" s="17">
        <v>0.39892381620801598</v>
      </c>
      <c r="H11" s="17">
        <v>0.40419963337325499</v>
      </c>
      <c r="I11" s="17">
        <v>0.532247813458402</v>
      </c>
      <c r="J11" s="17">
        <v>0.47916357042920299</v>
      </c>
      <c r="K11" s="17">
        <v>0.50067224452712</v>
      </c>
      <c r="L11" s="17">
        <v>0.40317138332187402</v>
      </c>
      <c r="M11" s="17"/>
      <c r="N11" s="17">
        <v>0.43973625164198599</v>
      </c>
      <c r="O11" s="17">
        <v>0.47204828974126301</v>
      </c>
      <c r="P11" s="17">
        <v>0.42554797363813801</v>
      </c>
      <c r="Q11" s="17">
        <v>0.47225574104503898</v>
      </c>
      <c r="R11" s="17">
        <v>0.54598244592595802</v>
      </c>
      <c r="S11" s="17"/>
      <c r="T11" s="17">
        <v>0.50371190209134697</v>
      </c>
      <c r="U11" s="17">
        <v>0.55904243153820998</v>
      </c>
      <c r="V11" s="17">
        <v>0.44648380886144901</v>
      </c>
      <c r="W11" s="17">
        <v>0.35156537385631198</v>
      </c>
      <c r="X11" s="17"/>
      <c r="Y11" s="17">
        <v>0.342583946049211</v>
      </c>
      <c r="Z11" s="17">
        <v>0.50480249034033198</v>
      </c>
      <c r="AA11" s="17">
        <v>0.59222789538950105</v>
      </c>
      <c r="AB11" s="17">
        <v>0.50725083849158903</v>
      </c>
      <c r="AC11" s="17">
        <v>1</v>
      </c>
      <c r="AD11" s="17">
        <v>0.451052916798654</v>
      </c>
      <c r="AE11" s="17"/>
      <c r="AF11" s="17">
        <v>0.47275686697667002</v>
      </c>
      <c r="AG11" s="17">
        <v>0.42507083294333597</v>
      </c>
      <c r="AH11" s="17"/>
      <c r="AI11" s="17">
        <v>0.37572732290143102</v>
      </c>
      <c r="AJ11" s="17">
        <v>0.45314659747348501</v>
      </c>
      <c r="AK11" s="17">
        <v>0.50728385426992595</v>
      </c>
      <c r="AL11" s="17">
        <v>0.43146045294590502</v>
      </c>
      <c r="AM11" s="17">
        <v>0.43825873720892899</v>
      </c>
      <c r="AN11" s="17">
        <v>0.44987447789212898</v>
      </c>
      <c r="AO11" s="17">
        <v>0.418094099568387</v>
      </c>
      <c r="AP11" s="17"/>
      <c r="AQ11" s="17">
        <v>0.414790293919647</v>
      </c>
      <c r="AR11" s="17">
        <v>0.52507261896167001</v>
      </c>
      <c r="AS11" s="17"/>
      <c r="AT11" s="17">
        <v>0.42592334462158099</v>
      </c>
      <c r="AU11" s="17">
        <v>0.44112716960487902</v>
      </c>
      <c r="AV11" s="17">
        <v>0.49259361479326003</v>
      </c>
      <c r="AW11" s="17"/>
      <c r="AX11" s="17">
        <v>0.55772459327136703</v>
      </c>
      <c r="AY11" s="17">
        <v>0.41720986720880199</v>
      </c>
      <c r="AZ11" s="17"/>
      <c r="BA11" s="17">
        <v>0.42846227304761703</v>
      </c>
      <c r="BB11" s="17">
        <v>0.42366562809634301</v>
      </c>
      <c r="BC11" s="17">
        <v>0.48880903418409799</v>
      </c>
      <c r="BD11" s="17">
        <v>0.66768209998139805</v>
      </c>
      <c r="BE11" s="17">
        <v>0.41850546900165198</v>
      </c>
      <c r="BF11" s="17"/>
      <c r="BG11" s="17">
        <v>0.42481177456985802</v>
      </c>
      <c r="BH11" s="17">
        <v>0.463213273279174</v>
      </c>
    </row>
    <row r="12" spans="2:60" ht="29" x14ac:dyDescent="0.35">
      <c r="B12" s="18" t="s">
        <v>351</v>
      </c>
      <c r="C12" s="17">
        <v>0.23081412158713499</v>
      </c>
      <c r="D12" s="17">
        <v>0.239625210971949</v>
      </c>
      <c r="E12" s="17">
        <v>0.22388287074889099</v>
      </c>
      <c r="F12" s="17"/>
      <c r="G12" s="17">
        <v>0.17636445769171899</v>
      </c>
      <c r="H12" s="17">
        <v>0.23816699646030501</v>
      </c>
      <c r="I12" s="17">
        <v>0.15611121919564599</v>
      </c>
      <c r="J12" s="17">
        <v>0.26336648153019399</v>
      </c>
      <c r="K12" s="17">
        <v>0.28845532440094601</v>
      </c>
      <c r="L12" s="17">
        <v>0.232266768108604</v>
      </c>
      <c r="M12" s="17"/>
      <c r="N12" s="17">
        <v>0.167771783586563</v>
      </c>
      <c r="O12" s="17">
        <v>0.19664044254646401</v>
      </c>
      <c r="P12" s="17">
        <v>0.27362626098700998</v>
      </c>
      <c r="Q12" s="17">
        <v>0.25643212985049801</v>
      </c>
      <c r="R12" s="17">
        <v>0.21197606421875501</v>
      </c>
      <c r="S12" s="17"/>
      <c r="T12" s="17">
        <v>0.225267953385657</v>
      </c>
      <c r="U12" s="17">
        <v>0.228993441240219</v>
      </c>
      <c r="V12" s="17">
        <v>0.20297855405597501</v>
      </c>
      <c r="W12" s="17">
        <v>0.27648863845640897</v>
      </c>
      <c r="X12" s="17"/>
      <c r="Y12" s="17">
        <v>0.25489193568715302</v>
      </c>
      <c r="Z12" s="17">
        <v>0.22245877469427899</v>
      </c>
      <c r="AA12" s="17">
        <v>0.133453417553762</v>
      </c>
      <c r="AB12" s="17">
        <v>0.22509538519094599</v>
      </c>
      <c r="AC12" s="17">
        <v>0</v>
      </c>
      <c r="AD12" s="17">
        <v>0.24722485791527801</v>
      </c>
      <c r="AE12" s="17"/>
      <c r="AF12" s="17">
        <v>0.240914119416233</v>
      </c>
      <c r="AG12" s="17">
        <v>0.206186187995377</v>
      </c>
      <c r="AH12" s="17"/>
      <c r="AI12" s="17">
        <v>0.29193980227162603</v>
      </c>
      <c r="AJ12" s="17">
        <v>0.17674210755386199</v>
      </c>
      <c r="AK12" s="17">
        <v>0.236799582439118</v>
      </c>
      <c r="AL12" s="17">
        <v>0.26185583655989098</v>
      </c>
      <c r="AM12" s="17">
        <v>0.284553305928334</v>
      </c>
      <c r="AN12" s="17">
        <v>0.195013920896253</v>
      </c>
      <c r="AO12" s="17">
        <v>0.153287062914955</v>
      </c>
      <c r="AP12" s="17"/>
      <c r="AQ12" s="17">
        <v>0.31228848540250698</v>
      </c>
      <c r="AR12" s="17">
        <v>0.138112045223653</v>
      </c>
      <c r="AS12" s="17"/>
      <c r="AT12" s="17">
        <v>0.26861132258272702</v>
      </c>
      <c r="AU12" s="17">
        <v>0.231270611900806</v>
      </c>
      <c r="AV12" s="17">
        <v>0.207357375443151</v>
      </c>
      <c r="AW12" s="17"/>
      <c r="AX12" s="17">
        <v>0.22851382479554699</v>
      </c>
      <c r="AY12" s="17">
        <v>0.23156144783221999</v>
      </c>
      <c r="AZ12" s="17"/>
      <c r="BA12" s="17">
        <v>0.23908625669288799</v>
      </c>
      <c r="BB12" s="17">
        <v>0.23123399102855099</v>
      </c>
      <c r="BC12" s="17">
        <v>0.22577945839636401</v>
      </c>
      <c r="BD12" s="17">
        <v>0.14796308676056699</v>
      </c>
      <c r="BE12" s="17">
        <v>0.25123531647755099</v>
      </c>
      <c r="BF12" s="17"/>
      <c r="BG12" s="17">
        <v>0.233110270530516</v>
      </c>
      <c r="BH12" s="17">
        <v>0.232705992056813</v>
      </c>
    </row>
    <row r="13" spans="2:60" ht="29" x14ac:dyDescent="0.35">
      <c r="B13" s="18" t="s">
        <v>352</v>
      </c>
      <c r="C13" s="17">
        <v>3.5094977850050897E-2</v>
      </c>
      <c r="D13" s="17">
        <v>4.8194104672967697E-2</v>
      </c>
      <c r="E13" s="17">
        <v>2.4067980996239399E-2</v>
      </c>
      <c r="F13" s="17"/>
      <c r="G13" s="17">
        <v>4.9272970003949701E-2</v>
      </c>
      <c r="H13" s="17">
        <v>6.3001688712068599E-2</v>
      </c>
      <c r="I13" s="17">
        <v>4.2718086272993498E-2</v>
      </c>
      <c r="J13" s="17">
        <v>2.67453976183449E-2</v>
      </c>
      <c r="K13" s="17">
        <v>2.1618290458115402E-2</v>
      </c>
      <c r="L13" s="17">
        <v>1.9916331959948599E-2</v>
      </c>
      <c r="M13" s="17"/>
      <c r="N13" s="17">
        <v>5.5178662181740203E-2</v>
      </c>
      <c r="O13" s="17">
        <v>9.1676158667228901E-3</v>
      </c>
      <c r="P13" s="17">
        <v>3.7205367418911499E-2</v>
      </c>
      <c r="Q13" s="17">
        <v>6.0772139271613901E-2</v>
      </c>
      <c r="R13" s="17">
        <v>2.01264383009453E-2</v>
      </c>
      <c r="S13" s="17"/>
      <c r="T13" s="17">
        <v>3.0403709960391701E-2</v>
      </c>
      <c r="U13" s="17">
        <v>3.0203300844224599E-2</v>
      </c>
      <c r="V13" s="17">
        <v>2.64670345738468E-2</v>
      </c>
      <c r="W13" s="17">
        <v>5.4208237453317203E-2</v>
      </c>
      <c r="X13" s="17"/>
      <c r="Y13" s="17">
        <v>5.5991958327043803E-2</v>
      </c>
      <c r="Z13" s="17">
        <v>1.9200591846413199E-2</v>
      </c>
      <c r="AA13" s="17">
        <v>4.03626675834374E-2</v>
      </c>
      <c r="AB13" s="17">
        <v>4.9825242610879797E-2</v>
      </c>
      <c r="AC13" s="17">
        <v>0</v>
      </c>
      <c r="AD13" s="17">
        <v>1.9263678180400302E-2</v>
      </c>
      <c r="AE13" s="17"/>
      <c r="AF13" s="17">
        <v>2.5490619001007901E-2</v>
      </c>
      <c r="AG13" s="17">
        <v>5.1035389756214501E-2</v>
      </c>
      <c r="AH13" s="17"/>
      <c r="AI13" s="17">
        <v>0</v>
      </c>
      <c r="AJ13" s="17">
        <v>3.8696692722519403E-2</v>
      </c>
      <c r="AK13" s="17">
        <v>5.68529865428428E-2</v>
      </c>
      <c r="AL13" s="17">
        <v>2.42916369161464E-2</v>
      </c>
      <c r="AM13" s="17">
        <v>3.6177501708430503E-2</v>
      </c>
      <c r="AN13" s="17">
        <v>2.3889755372276299E-2</v>
      </c>
      <c r="AO13" s="17">
        <v>0</v>
      </c>
      <c r="AP13" s="17"/>
      <c r="AQ13" s="17">
        <v>4.2816296232435699E-2</v>
      </c>
      <c r="AR13" s="17">
        <v>3.5070858695737797E-2</v>
      </c>
      <c r="AS13" s="17"/>
      <c r="AT13" s="17">
        <v>3.7621428464678398E-2</v>
      </c>
      <c r="AU13" s="17">
        <v>1.01184815424828E-2</v>
      </c>
      <c r="AV13" s="17">
        <v>7.2590731078141804E-2</v>
      </c>
      <c r="AW13" s="17"/>
      <c r="AX13" s="17">
        <v>2.9485253118979701E-2</v>
      </c>
      <c r="AY13" s="17">
        <v>3.6917479422267897E-2</v>
      </c>
      <c r="AZ13" s="17"/>
      <c r="BA13" s="17">
        <v>8.0666192322024197E-2</v>
      </c>
      <c r="BB13" s="17">
        <v>5.3159095834926E-2</v>
      </c>
      <c r="BC13" s="17">
        <v>1.4023531252993699E-2</v>
      </c>
      <c r="BD13" s="17">
        <v>6.5025797052533807E-2</v>
      </c>
      <c r="BE13" s="17">
        <v>1.50460555896904E-2</v>
      </c>
      <c r="BF13" s="17"/>
      <c r="BG13" s="17">
        <v>5.9731848656029297E-2</v>
      </c>
      <c r="BH13" s="17">
        <v>2.4013527741377001E-2</v>
      </c>
    </row>
    <row r="14" spans="2:60" x14ac:dyDescent="0.35">
      <c r="B14" s="32" t="s">
        <v>280</v>
      </c>
      <c r="C14" s="19">
        <v>2.2020866930842702E-2</v>
      </c>
      <c r="D14" s="19">
        <v>2.3061847415588501E-2</v>
      </c>
      <c r="E14" s="19">
        <v>2.1189667828790101E-2</v>
      </c>
      <c r="F14" s="19"/>
      <c r="G14" s="19">
        <v>7.1824511392841198E-2</v>
      </c>
      <c r="H14" s="19">
        <v>1.46204496457711E-2</v>
      </c>
      <c r="I14" s="19">
        <v>3.87662120894888E-2</v>
      </c>
      <c r="J14" s="19">
        <v>2.3263857539917599E-2</v>
      </c>
      <c r="K14" s="19">
        <v>1.15038624408891E-2</v>
      </c>
      <c r="L14" s="19">
        <v>0</v>
      </c>
      <c r="M14" s="19"/>
      <c r="N14" s="19">
        <v>1.4863183192818499E-2</v>
      </c>
      <c r="O14" s="19">
        <v>2.7958541617371501E-2</v>
      </c>
      <c r="P14" s="19">
        <v>2.58027729089725E-2</v>
      </c>
      <c r="Q14" s="19">
        <v>0</v>
      </c>
      <c r="R14" s="19">
        <v>0</v>
      </c>
      <c r="S14" s="19"/>
      <c r="T14" s="19">
        <v>1.20890571089223E-2</v>
      </c>
      <c r="U14" s="19">
        <v>0</v>
      </c>
      <c r="V14" s="19">
        <v>3.6740080763310902E-2</v>
      </c>
      <c r="W14" s="19">
        <v>2.2128521710814801E-2</v>
      </c>
      <c r="X14" s="19"/>
      <c r="Y14" s="19">
        <v>9.0835183805575894E-3</v>
      </c>
      <c r="Z14" s="19">
        <v>2.6989846138470101E-2</v>
      </c>
      <c r="AA14" s="19">
        <v>0</v>
      </c>
      <c r="AB14" s="19">
        <v>2.7080540827865499E-2</v>
      </c>
      <c r="AC14" s="19">
        <v>0</v>
      </c>
      <c r="AD14" s="19">
        <v>4.9307994925765902E-2</v>
      </c>
      <c r="AE14" s="19"/>
      <c r="AF14" s="19">
        <v>1.99078990439303E-2</v>
      </c>
      <c r="AG14" s="19">
        <v>2.0111739461700001E-2</v>
      </c>
      <c r="AH14" s="19"/>
      <c r="AI14" s="19">
        <v>0.11590148856466501</v>
      </c>
      <c r="AJ14" s="19">
        <v>2.7966265596631502E-2</v>
      </c>
      <c r="AK14" s="19">
        <v>1.45668298985135E-2</v>
      </c>
      <c r="AL14" s="19">
        <v>2.3811317893069599E-2</v>
      </c>
      <c r="AM14" s="19">
        <v>0</v>
      </c>
      <c r="AN14" s="19">
        <v>0</v>
      </c>
      <c r="AO14" s="19">
        <v>0</v>
      </c>
      <c r="AP14" s="19"/>
      <c r="AQ14" s="19">
        <v>4.97130946307019E-3</v>
      </c>
      <c r="AR14" s="19">
        <v>2.54994473280243E-2</v>
      </c>
      <c r="AS14" s="19"/>
      <c r="AT14" s="19">
        <v>0</v>
      </c>
      <c r="AU14" s="19">
        <v>4.6436211469574301E-2</v>
      </c>
      <c r="AV14" s="19">
        <v>8.1833667114521395E-3</v>
      </c>
      <c r="AW14" s="19"/>
      <c r="AX14" s="19">
        <v>9.1025736683248894E-3</v>
      </c>
      <c r="AY14" s="19">
        <v>2.6217794749937701E-2</v>
      </c>
      <c r="AZ14" s="19"/>
      <c r="BA14" s="19">
        <v>0</v>
      </c>
      <c r="BB14" s="19">
        <v>8.8988316183861698E-3</v>
      </c>
      <c r="BC14" s="19">
        <v>3.5453621646600902E-2</v>
      </c>
      <c r="BD14" s="19">
        <v>0</v>
      </c>
      <c r="BE14" s="19">
        <v>0</v>
      </c>
      <c r="BF14" s="19"/>
      <c r="BG14" s="19">
        <v>6.7724777645105198E-3</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500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423</v>
      </c>
      <c r="D7" s="10">
        <v>178</v>
      </c>
      <c r="E7" s="10">
        <v>242</v>
      </c>
      <c r="F7" s="10"/>
      <c r="G7" s="10">
        <v>43</v>
      </c>
      <c r="H7" s="10">
        <v>64</v>
      </c>
      <c r="I7" s="10">
        <v>67</v>
      </c>
      <c r="J7" s="10">
        <v>75</v>
      </c>
      <c r="K7" s="10">
        <v>77</v>
      </c>
      <c r="L7" s="10">
        <v>97</v>
      </c>
      <c r="M7" s="10"/>
      <c r="N7" s="10">
        <v>104</v>
      </c>
      <c r="O7" s="10">
        <v>99</v>
      </c>
      <c r="P7" s="10">
        <v>115</v>
      </c>
      <c r="Q7" s="10">
        <v>60</v>
      </c>
      <c r="R7" s="10">
        <v>36</v>
      </c>
      <c r="S7" s="10"/>
      <c r="T7" s="10">
        <v>87</v>
      </c>
      <c r="U7" s="10">
        <v>71</v>
      </c>
      <c r="V7" s="10">
        <v>172</v>
      </c>
      <c r="W7" s="10">
        <v>93</v>
      </c>
      <c r="X7" s="10"/>
      <c r="Y7" s="10">
        <v>141</v>
      </c>
      <c r="Z7" s="10">
        <v>182</v>
      </c>
      <c r="AA7" s="10">
        <v>11</v>
      </c>
      <c r="AB7" s="10">
        <v>44</v>
      </c>
      <c r="AC7" s="10">
        <v>1</v>
      </c>
      <c r="AD7" s="10">
        <v>44</v>
      </c>
      <c r="AE7" s="10"/>
      <c r="AF7" s="10">
        <v>260</v>
      </c>
      <c r="AG7" s="10">
        <v>155</v>
      </c>
      <c r="AH7" s="10"/>
      <c r="AI7" s="10">
        <v>27</v>
      </c>
      <c r="AJ7" s="10">
        <v>115</v>
      </c>
      <c r="AK7" s="10">
        <v>82</v>
      </c>
      <c r="AL7" s="10">
        <v>46</v>
      </c>
      <c r="AM7" s="10">
        <v>107</v>
      </c>
      <c r="AN7" s="10">
        <v>38</v>
      </c>
      <c r="AO7" s="10">
        <v>8</v>
      </c>
      <c r="AP7" s="10"/>
      <c r="AQ7" s="10">
        <v>201</v>
      </c>
      <c r="AR7" s="10">
        <v>150</v>
      </c>
      <c r="AS7" s="10"/>
      <c r="AT7" s="10">
        <v>92</v>
      </c>
      <c r="AU7" s="10">
        <v>174</v>
      </c>
      <c r="AV7" s="10">
        <v>131</v>
      </c>
      <c r="AW7" s="10"/>
      <c r="AX7" s="10">
        <v>112</v>
      </c>
      <c r="AY7" s="10">
        <v>311</v>
      </c>
      <c r="AZ7" s="10"/>
      <c r="BA7" s="10">
        <v>40</v>
      </c>
      <c r="BB7" s="10">
        <v>141</v>
      </c>
      <c r="BC7" s="10">
        <v>143</v>
      </c>
      <c r="BD7" s="10">
        <v>17</v>
      </c>
      <c r="BE7" s="10">
        <v>52</v>
      </c>
      <c r="BF7" s="10"/>
      <c r="BG7" s="10">
        <v>181</v>
      </c>
      <c r="BH7" s="10">
        <v>69</v>
      </c>
    </row>
    <row r="8" spans="2:60" ht="30" customHeight="1" x14ac:dyDescent="0.35">
      <c r="B8" s="11" t="s">
        <v>19</v>
      </c>
      <c r="C8" s="11">
        <v>421</v>
      </c>
      <c r="D8" s="11">
        <v>177</v>
      </c>
      <c r="E8" s="11">
        <v>240</v>
      </c>
      <c r="F8" s="11"/>
      <c r="G8" s="11">
        <v>45</v>
      </c>
      <c r="H8" s="11">
        <v>73</v>
      </c>
      <c r="I8" s="11">
        <v>70</v>
      </c>
      <c r="J8" s="11">
        <v>71</v>
      </c>
      <c r="K8" s="11">
        <v>72</v>
      </c>
      <c r="L8" s="11">
        <v>90</v>
      </c>
      <c r="M8" s="11"/>
      <c r="N8" s="11">
        <v>102</v>
      </c>
      <c r="O8" s="11">
        <v>99</v>
      </c>
      <c r="P8" s="11">
        <v>118</v>
      </c>
      <c r="Q8" s="11">
        <v>60</v>
      </c>
      <c r="R8" s="11">
        <v>34</v>
      </c>
      <c r="S8" s="11"/>
      <c r="T8" s="11">
        <v>79</v>
      </c>
      <c r="U8" s="11">
        <v>67</v>
      </c>
      <c r="V8" s="11">
        <v>168</v>
      </c>
      <c r="W8" s="11">
        <v>107</v>
      </c>
      <c r="X8" s="11"/>
      <c r="Y8" s="11">
        <v>142</v>
      </c>
      <c r="Z8" s="11">
        <v>183</v>
      </c>
      <c r="AA8" s="11">
        <v>11</v>
      </c>
      <c r="AB8" s="11">
        <v>41</v>
      </c>
      <c r="AC8" s="11">
        <v>1</v>
      </c>
      <c r="AD8" s="11">
        <v>43</v>
      </c>
      <c r="AE8" s="11"/>
      <c r="AF8" s="11">
        <v>256</v>
      </c>
      <c r="AG8" s="11">
        <v>155</v>
      </c>
      <c r="AH8" s="11"/>
      <c r="AI8" s="11">
        <v>29</v>
      </c>
      <c r="AJ8" s="11">
        <v>117</v>
      </c>
      <c r="AK8" s="11">
        <v>81</v>
      </c>
      <c r="AL8" s="11">
        <v>46</v>
      </c>
      <c r="AM8" s="11">
        <v>105</v>
      </c>
      <c r="AN8" s="11">
        <v>36</v>
      </c>
      <c r="AO8" s="11">
        <v>7</v>
      </c>
      <c r="AP8" s="11"/>
      <c r="AQ8" s="11">
        <v>192</v>
      </c>
      <c r="AR8" s="11">
        <v>156</v>
      </c>
      <c r="AS8" s="11"/>
      <c r="AT8" s="11">
        <v>85</v>
      </c>
      <c r="AU8" s="11">
        <v>172</v>
      </c>
      <c r="AV8" s="11">
        <v>136</v>
      </c>
      <c r="AW8" s="11"/>
      <c r="AX8" s="11">
        <v>104</v>
      </c>
      <c r="AY8" s="11">
        <v>317</v>
      </c>
      <c r="AZ8" s="11"/>
      <c r="BA8" s="11">
        <v>37</v>
      </c>
      <c r="BB8" s="11">
        <v>143</v>
      </c>
      <c r="BC8" s="11">
        <v>139</v>
      </c>
      <c r="BD8" s="11">
        <v>15</v>
      </c>
      <c r="BE8" s="11">
        <v>53</v>
      </c>
      <c r="BF8" s="11"/>
      <c r="BG8" s="11">
        <v>180</v>
      </c>
      <c r="BH8" s="11">
        <v>69</v>
      </c>
    </row>
    <row r="9" spans="2:60" ht="29" x14ac:dyDescent="0.35">
      <c r="B9" s="18" t="s">
        <v>348</v>
      </c>
      <c r="C9" s="17">
        <v>0.14078032874990301</v>
      </c>
      <c r="D9" s="17">
        <v>0.13718235215746299</v>
      </c>
      <c r="E9" s="17">
        <v>0.139819563028589</v>
      </c>
      <c r="F9" s="17"/>
      <c r="G9" s="17">
        <v>0.15399215754974499</v>
      </c>
      <c r="H9" s="17">
        <v>8.3985597410228194E-2</v>
      </c>
      <c r="I9" s="17">
        <v>0.11452474852467</v>
      </c>
      <c r="J9" s="17">
        <v>9.75420845429876E-2</v>
      </c>
      <c r="K9" s="17">
        <v>0.184462503263745</v>
      </c>
      <c r="L9" s="17">
        <v>0.199748250555356</v>
      </c>
      <c r="M9" s="17"/>
      <c r="N9" s="17">
        <v>0.28287543053101399</v>
      </c>
      <c r="O9" s="17">
        <v>9.39342594261562E-2</v>
      </c>
      <c r="P9" s="17">
        <v>9.8474597016026594E-2</v>
      </c>
      <c r="Q9" s="17">
        <v>0.116597645843366</v>
      </c>
      <c r="R9" s="17">
        <v>4.6454566413937998E-2</v>
      </c>
      <c r="S9" s="17"/>
      <c r="T9" s="17">
        <v>0.153959907944726</v>
      </c>
      <c r="U9" s="17">
        <v>0.12078813277556499</v>
      </c>
      <c r="V9" s="17">
        <v>0.15494476177643199</v>
      </c>
      <c r="W9" s="17">
        <v>0.121445942438274</v>
      </c>
      <c r="X9" s="17"/>
      <c r="Y9" s="17">
        <v>0.123896923744862</v>
      </c>
      <c r="Z9" s="17">
        <v>9.97336400096758E-2</v>
      </c>
      <c r="AA9" s="17">
        <v>0.36824692703613798</v>
      </c>
      <c r="AB9" s="17">
        <v>0.21522738279642101</v>
      </c>
      <c r="AC9" s="17">
        <v>0</v>
      </c>
      <c r="AD9" s="17">
        <v>0.24312986665900899</v>
      </c>
      <c r="AE9" s="17"/>
      <c r="AF9" s="17">
        <v>0.110339527906942</v>
      </c>
      <c r="AG9" s="17">
        <v>0.188020770341632</v>
      </c>
      <c r="AH9" s="17"/>
      <c r="AI9" s="17">
        <v>0.12966659266220201</v>
      </c>
      <c r="AJ9" s="17">
        <v>0.20859933785936599</v>
      </c>
      <c r="AK9" s="17">
        <v>9.5500383867166597E-2</v>
      </c>
      <c r="AL9" s="17">
        <v>0.19447083463784801</v>
      </c>
      <c r="AM9" s="17">
        <v>9.8725905304305597E-2</v>
      </c>
      <c r="AN9" s="17">
        <v>9.0380142440932607E-2</v>
      </c>
      <c r="AO9" s="17">
        <v>0.12259214476489</v>
      </c>
      <c r="AP9" s="17"/>
      <c r="AQ9" s="17">
        <v>0.116848393543539</v>
      </c>
      <c r="AR9" s="17">
        <v>0.154801977888187</v>
      </c>
      <c r="AS9" s="17"/>
      <c r="AT9" s="17">
        <v>0.106886693772537</v>
      </c>
      <c r="AU9" s="17">
        <v>0.15584118708685099</v>
      </c>
      <c r="AV9" s="17">
        <v>0.154309760739296</v>
      </c>
      <c r="AW9" s="17"/>
      <c r="AX9" s="17">
        <v>0.134599347859682</v>
      </c>
      <c r="AY9" s="17">
        <v>0.14280350852832599</v>
      </c>
      <c r="AZ9" s="17"/>
      <c r="BA9" s="17">
        <v>0.164199205911081</v>
      </c>
      <c r="BB9" s="17">
        <v>0.144529354246729</v>
      </c>
      <c r="BC9" s="17">
        <v>0.117725559690898</v>
      </c>
      <c r="BD9" s="17">
        <v>8.9084875436056699E-2</v>
      </c>
      <c r="BE9" s="17">
        <v>0.16887035884354001</v>
      </c>
      <c r="BF9" s="17"/>
      <c r="BG9" s="17">
        <v>0.14854151852248301</v>
      </c>
      <c r="BH9" s="17">
        <v>0.15122487206323501</v>
      </c>
    </row>
    <row r="10" spans="2:60" ht="43.5" x14ac:dyDescent="0.35">
      <c r="B10" s="18" t="s">
        <v>349</v>
      </c>
      <c r="C10" s="17">
        <v>0.249423548498446</v>
      </c>
      <c r="D10" s="17">
        <v>0.25385802414547798</v>
      </c>
      <c r="E10" s="17">
        <v>0.24567327541474099</v>
      </c>
      <c r="F10" s="17"/>
      <c r="G10" s="17">
        <v>0.114764192124683</v>
      </c>
      <c r="H10" s="17">
        <v>0.23766469754340999</v>
      </c>
      <c r="I10" s="17">
        <v>0.26493320866280001</v>
      </c>
      <c r="J10" s="17">
        <v>0.256658171082359</v>
      </c>
      <c r="K10" s="17">
        <v>0.25947477042448103</v>
      </c>
      <c r="L10" s="17">
        <v>0.30094016321649097</v>
      </c>
      <c r="M10" s="17"/>
      <c r="N10" s="17">
        <v>0.238830585070649</v>
      </c>
      <c r="O10" s="17">
        <v>0.29013313444590799</v>
      </c>
      <c r="P10" s="17">
        <v>0.246656675430456</v>
      </c>
      <c r="Q10" s="17">
        <v>0.22514532785939401</v>
      </c>
      <c r="R10" s="17">
        <v>0.15956194987389899</v>
      </c>
      <c r="S10" s="17"/>
      <c r="T10" s="17">
        <v>0.16538667161712101</v>
      </c>
      <c r="U10" s="17">
        <v>0.269217647959962</v>
      </c>
      <c r="V10" s="17">
        <v>0.29028422314486202</v>
      </c>
      <c r="W10" s="17">
        <v>0.23466202183576301</v>
      </c>
      <c r="X10" s="17"/>
      <c r="Y10" s="17">
        <v>0.19138791291406199</v>
      </c>
      <c r="Z10" s="17">
        <v>0.30434795861892999</v>
      </c>
      <c r="AA10" s="17">
        <v>0.177562443727937</v>
      </c>
      <c r="AB10" s="17">
        <v>0.253148641861283</v>
      </c>
      <c r="AC10" s="17">
        <v>0</v>
      </c>
      <c r="AD10" s="17">
        <v>0.22577132801830399</v>
      </c>
      <c r="AE10" s="17"/>
      <c r="AF10" s="17">
        <v>0.26778026028055701</v>
      </c>
      <c r="AG10" s="17">
        <v>0.21129767690552501</v>
      </c>
      <c r="AH10" s="17"/>
      <c r="AI10" s="17">
        <v>0.24676044494440599</v>
      </c>
      <c r="AJ10" s="17">
        <v>0.29490824888334399</v>
      </c>
      <c r="AK10" s="17">
        <v>0.246369497076181</v>
      </c>
      <c r="AL10" s="17">
        <v>0.26190288854510102</v>
      </c>
      <c r="AM10" s="17">
        <v>0.21748692685875901</v>
      </c>
      <c r="AN10" s="17">
        <v>0.171100158268919</v>
      </c>
      <c r="AO10" s="17">
        <v>0.33416106340698498</v>
      </c>
      <c r="AP10" s="17"/>
      <c r="AQ10" s="17">
        <v>0.226452859153249</v>
      </c>
      <c r="AR10" s="17">
        <v>0.30123445518346298</v>
      </c>
      <c r="AS10" s="17"/>
      <c r="AT10" s="17">
        <v>0.28884916650928</v>
      </c>
      <c r="AU10" s="17">
        <v>0.20564106841626301</v>
      </c>
      <c r="AV10" s="17">
        <v>0.278179961538015</v>
      </c>
      <c r="AW10" s="17"/>
      <c r="AX10" s="17">
        <v>0.232473164739355</v>
      </c>
      <c r="AY10" s="17">
        <v>0.25497180601080299</v>
      </c>
      <c r="AZ10" s="17"/>
      <c r="BA10" s="17">
        <v>0.35846923679409398</v>
      </c>
      <c r="BB10" s="17">
        <v>0.21604149598196001</v>
      </c>
      <c r="BC10" s="17">
        <v>0.227066103345056</v>
      </c>
      <c r="BD10" s="17">
        <v>0.237788172316232</v>
      </c>
      <c r="BE10" s="17">
        <v>0.37515696799902098</v>
      </c>
      <c r="BF10" s="17"/>
      <c r="BG10" s="17">
        <v>0.24509323990529999</v>
      </c>
      <c r="BH10" s="17">
        <v>0.34477626257837002</v>
      </c>
    </row>
    <row r="11" spans="2:60" ht="29" x14ac:dyDescent="0.35">
      <c r="B11" s="18" t="s">
        <v>350</v>
      </c>
      <c r="C11" s="17">
        <v>0.42880112559912598</v>
      </c>
      <c r="D11" s="17">
        <v>0.41117171407458097</v>
      </c>
      <c r="E11" s="17">
        <v>0.44306962835189001</v>
      </c>
      <c r="F11" s="17"/>
      <c r="G11" s="17">
        <v>0.48646282947802499</v>
      </c>
      <c r="H11" s="17">
        <v>0.425785746810598</v>
      </c>
      <c r="I11" s="17">
        <v>0.38869693049896398</v>
      </c>
      <c r="J11" s="17">
        <v>0.426827834678706</v>
      </c>
      <c r="K11" s="17">
        <v>0.44472979614873498</v>
      </c>
      <c r="L11" s="17">
        <v>0.42214658870766297</v>
      </c>
      <c r="M11" s="17"/>
      <c r="N11" s="17">
        <v>0.31927031400828298</v>
      </c>
      <c r="O11" s="17">
        <v>0.40603998420119802</v>
      </c>
      <c r="P11" s="17">
        <v>0.46471784857080001</v>
      </c>
      <c r="Q11" s="17">
        <v>0.57242886761994205</v>
      </c>
      <c r="R11" s="17">
        <v>0.49806404783125602</v>
      </c>
      <c r="S11" s="17"/>
      <c r="T11" s="17">
        <v>0.492865963709266</v>
      </c>
      <c r="U11" s="17">
        <v>0.40012383471740098</v>
      </c>
      <c r="V11" s="17">
        <v>0.38906830893258998</v>
      </c>
      <c r="W11" s="17">
        <v>0.46210440444420398</v>
      </c>
      <c r="X11" s="17"/>
      <c r="Y11" s="17">
        <v>0.45816728507998999</v>
      </c>
      <c r="Z11" s="17">
        <v>0.43449447301510902</v>
      </c>
      <c r="AA11" s="17">
        <v>6.2604926173141395E-2</v>
      </c>
      <c r="AB11" s="17">
        <v>0.40068317663076602</v>
      </c>
      <c r="AC11" s="17">
        <v>1</v>
      </c>
      <c r="AD11" s="17">
        <v>0.42251367147811197</v>
      </c>
      <c r="AE11" s="17"/>
      <c r="AF11" s="17">
        <v>0.43816836606936899</v>
      </c>
      <c r="AG11" s="17">
        <v>0.43226876651721902</v>
      </c>
      <c r="AH11" s="17"/>
      <c r="AI11" s="17">
        <v>0.28414640475599801</v>
      </c>
      <c r="AJ11" s="17">
        <v>0.31987299137080999</v>
      </c>
      <c r="AK11" s="17">
        <v>0.49192350597960599</v>
      </c>
      <c r="AL11" s="17">
        <v>0.35468244753626499</v>
      </c>
      <c r="AM11" s="17">
        <v>0.50360588310816701</v>
      </c>
      <c r="AN11" s="17">
        <v>0.61091339681512502</v>
      </c>
      <c r="AO11" s="17">
        <v>0.54324679182812596</v>
      </c>
      <c r="AP11" s="17"/>
      <c r="AQ11" s="17">
        <v>0.47943750659150502</v>
      </c>
      <c r="AR11" s="17">
        <v>0.36814892393739601</v>
      </c>
      <c r="AS11" s="17"/>
      <c r="AT11" s="17">
        <v>0.422385126111118</v>
      </c>
      <c r="AU11" s="17">
        <v>0.47142359064509198</v>
      </c>
      <c r="AV11" s="17">
        <v>0.40101236216149</v>
      </c>
      <c r="AW11" s="17"/>
      <c r="AX11" s="17">
        <v>0.42766535463215599</v>
      </c>
      <c r="AY11" s="17">
        <v>0.42917289003168302</v>
      </c>
      <c r="AZ11" s="17"/>
      <c r="BA11" s="17">
        <v>0.38278962548582202</v>
      </c>
      <c r="BB11" s="17">
        <v>0.48898124231405199</v>
      </c>
      <c r="BC11" s="17">
        <v>0.46376166113219203</v>
      </c>
      <c r="BD11" s="17">
        <v>0.199164703831854</v>
      </c>
      <c r="BE11" s="17">
        <v>0.35722613141774501</v>
      </c>
      <c r="BF11" s="17"/>
      <c r="BG11" s="17">
        <v>0.467320773354088</v>
      </c>
      <c r="BH11" s="17">
        <v>0.32226900999882202</v>
      </c>
    </row>
    <row r="12" spans="2:60" ht="29" x14ac:dyDescent="0.35">
      <c r="B12" s="18" t="s">
        <v>351</v>
      </c>
      <c r="C12" s="17">
        <v>0.111813963540959</v>
      </c>
      <c r="D12" s="17">
        <v>0.121567995577939</v>
      </c>
      <c r="E12" s="17">
        <v>0.106368816449873</v>
      </c>
      <c r="F12" s="17"/>
      <c r="G12" s="17">
        <v>0.12290219603338901</v>
      </c>
      <c r="H12" s="17">
        <v>0.15811794728678399</v>
      </c>
      <c r="I12" s="17">
        <v>0.136907918560499</v>
      </c>
      <c r="J12" s="17">
        <v>0.13910631613539301</v>
      </c>
      <c r="K12" s="17">
        <v>9.82799250683207E-2</v>
      </c>
      <c r="L12" s="17">
        <v>3.8550819295143299E-2</v>
      </c>
      <c r="M12" s="17"/>
      <c r="N12" s="17">
        <v>7.7343073077875399E-2</v>
      </c>
      <c r="O12" s="17">
        <v>9.9957958451505999E-2</v>
      </c>
      <c r="P12" s="17">
        <v>0.17576144866910201</v>
      </c>
      <c r="Q12" s="17">
        <v>3.2435713461593497E-2</v>
      </c>
      <c r="R12" s="17">
        <v>0.19723775039375499</v>
      </c>
      <c r="S12" s="17"/>
      <c r="T12" s="17">
        <v>0.110488298003205</v>
      </c>
      <c r="U12" s="17">
        <v>8.8233643752737706E-2</v>
      </c>
      <c r="V12" s="17">
        <v>9.7104657954080395E-2</v>
      </c>
      <c r="W12" s="17">
        <v>0.15076465378637999</v>
      </c>
      <c r="X12" s="17"/>
      <c r="Y12" s="17">
        <v>0.13484911349558701</v>
      </c>
      <c r="Z12" s="17">
        <v>9.8322296284391306E-2</v>
      </c>
      <c r="AA12" s="17">
        <v>0.39158570306278401</v>
      </c>
      <c r="AB12" s="17">
        <v>6.02222333402841E-2</v>
      </c>
      <c r="AC12" s="17">
        <v>0</v>
      </c>
      <c r="AD12" s="17">
        <v>6.9932654779561204E-2</v>
      </c>
      <c r="AE12" s="17"/>
      <c r="AF12" s="17">
        <v>0.123194864152688</v>
      </c>
      <c r="AG12" s="17">
        <v>9.3297554034961996E-2</v>
      </c>
      <c r="AH12" s="17"/>
      <c r="AI12" s="17">
        <v>5.93684834350399E-2</v>
      </c>
      <c r="AJ12" s="17">
        <v>0.113798920855436</v>
      </c>
      <c r="AK12" s="17">
        <v>0.11082046537932499</v>
      </c>
      <c r="AL12" s="17">
        <v>8.7562947338340497E-2</v>
      </c>
      <c r="AM12" s="17">
        <v>0.15680398679183599</v>
      </c>
      <c r="AN12" s="17">
        <v>7.1616244873803803E-2</v>
      </c>
      <c r="AO12" s="17">
        <v>0</v>
      </c>
      <c r="AP12" s="17"/>
      <c r="AQ12" s="17">
        <v>0.140711475901871</v>
      </c>
      <c r="AR12" s="17">
        <v>9.3294221784257003E-2</v>
      </c>
      <c r="AS12" s="17"/>
      <c r="AT12" s="17">
        <v>0.122456417406023</v>
      </c>
      <c r="AU12" s="17">
        <v>0.108912226906538</v>
      </c>
      <c r="AV12" s="17">
        <v>0.11921942874748701</v>
      </c>
      <c r="AW12" s="17"/>
      <c r="AX12" s="17">
        <v>0.113464306440985</v>
      </c>
      <c r="AY12" s="17">
        <v>0.111273767665564</v>
      </c>
      <c r="AZ12" s="17"/>
      <c r="BA12" s="17">
        <v>5.88214422593216E-2</v>
      </c>
      <c r="BB12" s="17">
        <v>9.4336166287356193E-2</v>
      </c>
      <c r="BC12" s="17">
        <v>0.13796255808329899</v>
      </c>
      <c r="BD12" s="17">
        <v>0.29410217005766198</v>
      </c>
      <c r="BE12" s="17">
        <v>8.0280706016937306E-2</v>
      </c>
      <c r="BF12" s="17"/>
      <c r="BG12" s="17">
        <v>8.7092039110393704E-2</v>
      </c>
      <c r="BH12" s="17">
        <v>0.127569807441647</v>
      </c>
    </row>
    <row r="13" spans="2:60" ht="29" x14ac:dyDescent="0.35">
      <c r="B13" s="18" t="s">
        <v>352</v>
      </c>
      <c r="C13" s="17">
        <v>3.5766929894266698E-2</v>
      </c>
      <c r="D13" s="17">
        <v>4.9328226664143902E-2</v>
      </c>
      <c r="E13" s="17">
        <v>2.6294223886333401E-2</v>
      </c>
      <c r="F13" s="17"/>
      <c r="G13" s="17">
        <v>2.6583983071287801E-2</v>
      </c>
      <c r="H13" s="17">
        <v>7.5788016503687702E-2</v>
      </c>
      <c r="I13" s="17">
        <v>5.5561937530175E-2</v>
      </c>
      <c r="J13" s="17">
        <v>3.8243535636081301E-2</v>
      </c>
      <c r="K13" s="17">
        <v>1.3053005094718699E-2</v>
      </c>
      <c r="L13" s="17">
        <v>8.6945292182095194E-3</v>
      </c>
      <c r="M13" s="17"/>
      <c r="N13" s="17">
        <v>6.4554557117882105E-2</v>
      </c>
      <c r="O13" s="17">
        <v>3.5851283536623799E-2</v>
      </c>
      <c r="P13" s="17">
        <v>5.8762502975955103E-3</v>
      </c>
      <c r="Q13" s="17">
        <v>1.56147010139776E-2</v>
      </c>
      <c r="R13" s="17">
        <v>9.8681685487151602E-2</v>
      </c>
      <c r="S13" s="17"/>
      <c r="T13" s="17">
        <v>3.3972764248574698E-2</v>
      </c>
      <c r="U13" s="17">
        <v>9.4408355132805197E-2</v>
      </c>
      <c r="V13" s="17">
        <v>1.6067939915128601E-2</v>
      </c>
      <c r="W13" s="17">
        <v>3.1022977495378801E-2</v>
      </c>
      <c r="X13" s="17"/>
      <c r="Y13" s="17">
        <v>4.9000970221841599E-2</v>
      </c>
      <c r="Z13" s="17">
        <v>2.4150297959411E-2</v>
      </c>
      <c r="AA13" s="17">
        <v>0</v>
      </c>
      <c r="AB13" s="17">
        <v>7.07185653712471E-2</v>
      </c>
      <c r="AC13" s="17">
        <v>0</v>
      </c>
      <c r="AD13" s="17">
        <v>1.8328842276780201E-2</v>
      </c>
      <c r="AE13" s="17"/>
      <c r="AF13" s="17">
        <v>2.95263427028725E-2</v>
      </c>
      <c r="AG13" s="17">
        <v>3.5650856566039099E-2</v>
      </c>
      <c r="AH13" s="17"/>
      <c r="AI13" s="17">
        <v>3.4950724634834597E-2</v>
      </c>
      <c r="AJ13" s="17">
        <v>4.97921967011246E-2</v>
      </c>
      <c r="AK13" s="17">
        <v>1.1803016037419701E-2</v>
      </c>
      <c r="AL13" s="17">
        <v>8.0479743706450099E-2</v>
      </c>
      <c r="AM13" s="17">
        <v>2.33772979369322E-2</v>
      </c>
      <c r="AN13" s="17">
        <v>3.1631976211895597E-2</v>
      </c>
      <c r="AO13" s="17">
        <v>0</v>
      </c>
      <c r="AP13" s="17"/>
      <c r="AQ13" s="17">
        <v>2.3741019870662999E-2</v>
      </c>
      <c r="AR13" s="17">
        <v>4.4702263001045899E-2</v>
      </c>
      <c r="AS13" s="17"/>
      <c r="AT13" s="17">
        <v>5.94225962010426E-2</v>
      </c>
      <c r="AU13" s="17">
        <v>2.74425029805976E-2</v>
      </c>
      <c r="AV13" s="17">
        <v>3.3657831585192199E-2</v>
      </c>
      <c r="AW13" s="17"/>
      <c r="AX13" s="17">
        <v>6.1569843393083003E-2</v>
      </c>
      <c r="AY13" s="17">
        <v>2.7321032108399399E-2</v>
      </c>
      <c r="AZ13" s="17"/>
      <c r="BA13" s="17">
        <v>0</v>
      </c>
      <c r="BB13" s="17">
        <v>4.6584253145901998E-2</v>
      </c>
      <c r="BC13" s="17">
        <v>3.3364396781747699E-2</v>
      </c>
      <c r="BD13" s="17">
        <v>0.17986007835819501</v>
      </c>
      <c r="BE13" s="17">
        <v>1.8465835722756702E-2</v>
      </c>
      <c r="BF13" s="17"/>
      <c r="BG13" s="17">
        <v>3.7082215231533301E-2</v>
      </c>
      <c r="BH13" s="17">
        <v>5.41600479179263E-2</v>
      </c>
    </row>
    <row r="14" spans="2:60" x14ac:dyDescent="0.35">
      <c r="B14" s="32" t="s">
        <v>280</v>
      </c>
      <c r="C14" s="19">
        <v>3.3414103717298499E-2</v>
      </c>
      <c r="D14" s="19">
        <v>2.6891687380395098E-2</v>
      </c>
      <c r="E14" s="19">
        <v>3.8774492868573297E-2</v>
      </c>
      <c r="F14" s="19"/>
      <c r="G14" s="19">
        <v>9.5294641742870806E-2</v>
      </c>
      <c r="H14" s="19">
        <v>1.86579944452922E-2</v>
      </c>
      <c r="I14" s="19">
        <v>3.9375256222891203E-2</v>
      </c>
      <c r="J14" s="19">
        <v>4.1622057924473099E-2</v>
      </c>
      <c r="K14" s="19">
        <v>0</v>
      </c>
      <c r="L14" s="19">
        <v>2.9919649007138199E-2</v>
      </c>
      <c r="M14" s="19"/>
      <c r="N14" s="19">
        <v>1.7126040194296002E-2</v>
      </c>
      <c r="O14" s="19">
        <v>7.4083379938608404E-2</v>
      </c>
      <c r="P14" s="19">
        <v>8.5131800160196495E-3</v>
      </c>
      <c r="Q14" s="19">
        <v>3.7777744201726998E-2</v>
      </c>
      <c r="R14" s="19">
        <v>0</v>
      </c>
      <c r="S14" s="19"/>
      <c r="T14" s="19">
        <v>4.3326394477106699E-2</v>
      </c>
      <c r="U14" s="19">
        <v>2.72283856615291E-2</v>
      </c>
      <c r="V14" s="19">
        <v>5.2530108276907503E-2</v>
      </c>
      <c r="W14" s="19">
        <v>0</v>
      </c>
      <c r="X14" s="19"/>
      <c r="Y14" s="19">
        <v>4.2697794543656999E-2</v>
      </c>
      <c r="Z14" s="19">
        <v>3.8951334112482902E-2</v>
      </c>
      <c r="AA14" s="19">
        <v>0</v>
      </c>
      <c r="AB14" s="19">
        <v>0</v>
      </c>
      <c r="AC14" s="19">
        <v>0</v>
      </c>
      <c r="AD14" s="19">
        <v>2.0323636788232902E-2</v>
      </c>
      <c r="AE14" s="19"/>
      <c r="AF14" s="19">
        <v>3.0990638887571399E-2</v>
      </c>
      <c r="AG14" s="19">
        <v>3.9464375634622899E-2</v>
      </c>
      <c r="AH14" s="19"/>
      <c r="AI14" s="19">
        <v>0.24510734956751901</v>
      </c>
      <c r="AJ14" s="19">
        <v>1.3028304329919501E-2</v>
      </c>
      <c r="AK14" s="19">
        <v>4.3583131660300999E-2</v>
      </c>
      <c r="AL14" s="19">
        <v>2.0901138235995199E-2</v>
      </c>
      <c r="AM14" s="19">
        <v>0</v>
      </c>
      <c r="AN14" s="19">
        <v>2.4358081389324E-2</v>
      </c>
      <c r="AO14" s="19">
        <v>0</v>
      </c>
      <c r="AP14" s="19"/>
      <c r="AQ14" s="19">
        <v>1.2808744939172801E-2</v>
      </c>
      <c r="AR14" s="19">
        <v>3.78181582056515E-2</v>
      </c>
      <c r="AS14" s="19"/>
      <c r="AT14" s="19">
        <v>0</v>
      </c>
      <c r="AU14" s="19">
        <v>3.0739423964658001E-2</v>
      </c>
      <c r="AV14" s="19">
        <v>1.3620655228519501E-2</v>
      </c>
      <c r="AW14" s="19"/>
      <c r="AX14" s="19">
        <v>3.0227982934739502E-2</v>
      </c>
      <c r="AY14" s="19">
        <v>3.4456995655224601E-2</v>
      </c>
      <c r="AZ14" s="19"/>
      <c r="BA14" s="19">
        <v>3.5720489549681197E-2</v>
      </c>
      <c r="BB14" s="19">
        <v>9.5274880239998201E-3</v>
      </c>
      <c r="BC14" s="19">
        <v>2.0119720966807801E-2</v>
      </c>
      <c r="BD14" s="19">
        <v>0</v>
      </c>
      <c r="BE14" s="19">
        <v>0</v>
      </c>
      <c r="BF14" s="19"/>
      <c r="BG14" s="19">
        <v>1.4870213876202E-2</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501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405</v>
      </c>
      <c r="D7" s="10">
        <v>195</v>
      </c>
      <c r="E7" s="10">
        <v>207</v>
      </c>
      <c r="F7" s="10"/>
      <c r="G7" s="10">
        <v>48</v>
      </c>
      <c r="H7" s="10">
        <v>60</v>
      </c>
      <c r="I7" s="10">
        <v>63</v>
      </c>
      <c r="J7" s="10">
        <v>65</v>
      </c>
      <c r="K7" s="10">
        <v>65</v>
      </c>
      <c r="L7" s="10">
        <v>104</v>
      </c>
      <c r="M7" s="10"/>
      <c r="N7" s="10">
        <v>81</v>
      </c>
      <c r="O7" s="10">
        <v>95</v>
      </c>
      <c r="P7" s="10">
        <v>124</v>
      </c>
      <c r="Q7" s="10">
        <v>56</v>
      </c>
      <c r="R7" s="10">
        <v>45</v>
      </c>
      <c r="S7" s="10"/>
      <c r="T7" s="10">
        <v>69</v>
      </c>
      <c r="U7" s="10">
        <v>80</v>
      </c>
      <c r="V7" s="10">
        <v>169</v>
      </c>
      <c r="W7" s="10">
        <v>87</v>
      </c>
      <c r="X7" s="10"/>
      <c r="Y7" s="10">
        <v>127</v>
      </c>
      <c r="Z7" s="10">
        <v>167</v>
      </c>
      <c r="AA7" s="10">
        <v>16</v>
      </c>
      <c r="AB7" s="10">
        <v>45</v>
      </c>
      <c r="AC7" s="10">
        <v>3</v>
      </c>
      <c r="AD7" s="10">
        <v>47</v>
      </c>
      <c r="AE7" s="10"/>
      <c r="AF7" s="10">
        <v>261</v>
      </c>
      <c r="AG7" s="10">
        <v>141</v>
      </c>
      <c r="AH7" s="10"/>
      <c r="AI7" s="10">
        <v>24</v>
      </c>
      <c r="AJ7" s="10">
        <v>96</v>
      </c>
      <c r="AK7" s="10">
        <v>89</v>
      </c>
      <c r="AL7" s="10">
        <v>50</v>
      </c>
      <c r="AM7" s="10">
        <v>91</v>
      </c>
      <c r="AN7" s="10">
        <v>42</v>
      </c>
      <c r="AO7" s="10">
        <v>13</v>
      </c>
      <c r="AP7" s="10"/>
      <c r="AQ7" s="10">
        <v>199</v>
      </c>
      <c r="AR7" s="10">
        <v>146</v>
      </c>
      <c r="AS7" s="10"/>
      <c r="AT7" s="10">
        <v>75</v>
      </c>
      <c r="AU7" s="10">
        <v>169</v>
      </c>
      <c r="AV7" s="10">
        <v>141</v>
      </c>
      <c r="AW7" s="10"/>
      <c r="AX7" s="10">
        <v>103</v>
      </c>
      <c r="AY7" s="10">
        <v>302</v>
      </c>
      <c r="AZ7" s="10"/>
      <c r="BA7" s="10">
        <v>41</v>
      </c>
      <c r="BB7" s="10">
        <v>118</v>
      </c>
      <c r="BC7" s="10">
        <v>150</v>
      </c>
      <c r="BD7" s="10">
        <v>19</v>
      </c>
      <c r="BE7" s="10">
        <v>48</v>
      </c>
      <c r="BF7" s="10"/>
      <c r="BG7" s="10">
        <v>159</v>
      </c>
      <c r="BH7" s="10">
        <v>67</v>
      </c>
    </row>
    <row r="8" spans="2:60" ht="30" customHeight="1" x14ac:dyDescent="0.35">
      <c r="B8" s="11" t="s">
        <v>19</v>
      </c>
      <c r="C8" s="11">
        <v>402</v>
      </c>
      <c r="D8" s="11">
        <v>196</v>
      </c>
      <c r="E8" s="11">
        <v>203</v>
      </c>
      <c r="F8" s="11"/>
      <c r="G8" s="11">
        <v>46</v>
      </c>
      <c r="H8" s="11">
        <v>73</v>
      </c>
      <c r="I8" s="11">
        <v>67</v>
      </c>
      <c r="J8" s="11">
        <v>59</v>
      </c>
      <c r="K8" s="11">
        <v>60</v>
      </c>
      <c r="L8" s="11">
        <v>97</v>
      </c>
      <c r="M8" s="11"/>
      <c r="N8" s="11">
        <v>81</v>
      </c>
      <c r="O8" s="11">
        <v>90</v>
      </c>
      <c r="P8" s="11">
        <v>126</v>
      </c>
      <c r="Q8" s="11">
        <v>59</v>
      </c>
      <c r="R8" s="11">
        <v>41</v>
      </c>
      <c r="S8" s="11"/>
      <c r="T8" s="11">
        <v>60</v>
      </c>
      <c r="U8" s="11">
        <v>76</v>
      </c>
      <c r="V8" s="11">
        <v>164</v>
      </c>
      <c r="W8" s="11">
        <v>102</v>
      </c>
      <c r="X8" s="11"/>
      <c r="Y8" s="11">
        <v>127</v>
      </c>
      <c r="Z8" s="11">
        <v>165</v>
      </c>
      <c r="AA8" s="11">
        <v>17</v>
      </c>
      <c r="AB8" s="11">
        <v>43</v>
      </c>
      <c r="AC8" s="11">
        <v>3</v>
      </c>
      <c r="AD8" s="11">
        <v>47</v>
      </c>
      <c r="AE8" s="11"/>
      <c r="AF8" s="11">
        <v>257</v>
      </c>
      <c r="AG8" s="11">
        <v>141</v>
      </c>
      <c r="AH8" s="11"/>
      <c r="AI8" s="11">
        <v>26</v>
      </c>
      <c r="AJ8" s="11">
        <v>98</v>
      </c>
      <c r="AK8" s="11">
        <v>86</v>
      </c>
      <c r="AL8" s="11">
        <v>48</v>
      </c>
      <c r="AM8" s="11">
        <v>93</v>
      </c>
      <c r="AN8" s="11">
        <v>39</v>
      </c>
      <c r="AO8" s="11">
        <v>12</v>
      </c>
      <c r="AP8" s="11"/>
      <c r="AQ8" s="11">
        <v>190</v>
      </c>
      <c r="AR8" s="11">
        <v>154</v>
      </c>
      <c r="AS8" s="11"/>
      <c r="AT8" s="11">
        <v>69</v>
      </c>
      <c r="AU8" s="11">
        <v>173</v>
      </c>
      <c r="AV8" s="11">
        <v>143</v>
      </c>
      <c r="AW8" s="11"/>
      <c r="AX8" s="11">
        <v>95</v>
      </c>
      <c r="AY8" s="11">
        <v>307</v>
      </c>
      <c r="AZ8" s="11"/>
      <c r="BA8" s="11">
        <v>41</v>
      </c>
      <c r="BB8" s="11">
        <v>119</v>
      </c>
      <c r="BC8" s="11">
        <v>147</v>
      </c>
      <c r="BD8" s="11">
        <v>17</v>
      </c>
      <c r="BE8" s="11">
        <v>51</v>
      </c>
      <c r="BF8" s="11"/>
      <c r="BG8" s="11">
        <v>160</v>
      </c>
      <c r="BH8" s="11">
        <v>68</v>
      </c>
    </row>
    <row r="9" spans="2:60" ht="29" x14ac:dyDescent="0.35">
      <c r="B9" s="18" t="s">
        <v>348</v>
      </c>
      <c r="C9" s="17">
        <v>0.20828413702637799</v>
      </c>
      <c r="D9" s="17">
        <v>0.162327671703966</v>
      </c>
      <c r="E9" s="17">
        <v>0.256285052342765</v>
      </c>
      <c r="F9" s="17"/>
      <c r="G9" s="17">
        <v>0.19270633024023301</v>
      </c>
      <c r="H9" s="17">
        <v>0.162064764485091</v>
      </c>
      <c r="I9" s="17">
        <v>9.5710591167352504E-2</v>
      </c>
      <c r="J9" s="17">
        <v>0.24283260301331799</v>
      </c>
      <c r="K9" s="17">
        <v>0.222713893889494</v>
      </c>
      <c r="L9" s="17">
        <v>0.29894833774258101</v>
      </c>
      <c r="M9" s="17"/>
      <c r="N9" s="17">
        <v>0.26028873160058202</v>
      </c>
      <c r="O9" s="17">
        <v>0.29288660634048203</v>
      </c>
      <c r="P9" s="17">
        <v>0.15558663867326</v>
      </c>
      <c r="Q9" s="17">
        <v>0.21119459710264499</v>
      </c>
      <c r="R9" s="17">
        <v>9.4952561629017496E-2</v>
      </c>
      <c r="S9" s="17"/>
      <c r="T9" s="17">
        <v>0.24657023384406601</v>
      </c>
      <c r="U9" s="17">
        <v>0.15669029701657</v>
      </c>
      <c r="V9" s="17">
        <v>0.246060904112785</v>
      </c>
      <c r="W9" s="17">
        <v>0.16341988032889901</v>
      </c>
      <c r="X9" s="17"/>
      <c r="Y9" s="17">
        <v>0.17742138850040201</v>
      </c>
      <c r="Z9" s="17">
        <v>0.246480484963392</v>
      </c>
      <c r="AA9" s="17">
        <v>0.12517500904312701</v>
      </c>
      <c r="AB9" s="17">
        <v>0.159953967967505</v>
      </c>
      <c r="AC9" s="17">
        <v>0</v>
      </c>
      <c r="AD9" s="17">
        <v>0.24425384449224199</v>
      </c>
      <c r="AE9" s="17"/>
      <c r="AF9" s="17">
        <v>0.19228457420013001</v>
      </c>
      <c r="AG9" s="17">
        <v>0.24296600158892001</v>
      </c>
      <c r="AH9" s="17"/>
      <c r="AI9" s="17">
        <v>0.22435454772330399</v>
      </c>
      <c r="AJ9" s="17">
        <v>0.25998142850936301</v>
      </c>
      <c r="AK9" s="17">
        <v>0.158929734051446</v>
      </c>
      <c r="AL9" s="17">
        <v>0.22562004448939901</v>
      </c>
      <c r="AM9" s="17">
        <v>0.21706417553501101</v>
      </c>
      <c r="AN9" s="17">
        <v>0.17532908803348299</v>
      </c>
      <c r="AO9" s="17">
        <v>7.4016301789587194E-2</v>
      </c>
      <c r="AP9" s="17"/>
      <c r="AQ9" s="17">
        <v>0.21053091607753299</v>
      </c>
      <c r="AR9" s="17">
        <v>0.18874530628664599</v>
      </c>
      <c r="AS9" s="17"/>
      <c r="AT9" s="17">
        <v>0.211412377251506</v>
      </c>
      <c r="AU9" s="17">
        <v>0.19151324442162401</v>
      </c>
      <c r="AV9" s="17">
        <v>0.20735176337724401</v>
      </c>
      <c r="AW9" s="17"/>
      <c r="AX9" s="17">
        <v>0.19620276553805699</v>
      </c>
      <c r="AY9" s="17">
        <v>0.212008256457102</v>
      </c>
      <c r="AZ9" s="17"/>
      <c r="BA9" s="17">
        <v>0.18819380228308899</v>
      </c>
      <c r="BB9" s="17">
        <v>0.23092655533503401</v>
      </c>
      <c r="BC9" s="17">
        <v>0.17985628317344701</v>
      </c>
      <c r="BD9" s="17">
        <v>0.27518926253163201</v>
      </c>
      <c r="BE9" s="17">
        <v>0.23989703065594201</v>
      </c>
      <c r="BF9" s="17"/>
      <c r="BG9" s="17">
        <v>0.21988445862104999</v>
      </c>
      <c r="BH9" s="17">
        <v>0.248738656200095</v>
      </c>
    </row>
    <row r="10" spans="2:60" ht="43.5" x14ac:dyDescent="0.35">
      <c r="B10" s="18" t="s">
        <v>349</v>
      </c>
      <c r="C10" s="17">
        <v>0.32721902523082003</v>
      </c>
      <c r="D10" s="17">
        <v>0.351710228446458</v>
      </c>
      <c r="E10" s="17">
        <v>0.30389188382839299</v>
      </c>
      <c r="F10" s="17"/>
      <c r="G10" s="17">
        <v>0.32371524711521199</v>
      </c>
      <c r="H10" s="17">
        <v>0.33917087516040001</v>
      </c>
      <c r="I10" s="17">
        <v>0.24867604612854999</v>
      </c>
      <c r="J10" s="17">
        <v>0.36917323379557299</v>
      </c>
      <c r="K10" s="17">
        <v>0.26875323980337101</v>
      </c>
      <c r="L10" s="17">
        <v>0.38523451376162499</v>
      </c>
      <c r="M10" s="17"/>
      <c r="N10" s="17">
        <v>0.26787308325445103</v>
      </c>
      <c r="O10" s="17">
        <v>0.31141335867387698</v>
      </c>
      <c r="P10" s="17">
        <v>0.35379775286022902</v>
      </c>
      <c r="Q10" s="17">
        <v>0.31113040924716201</v>
      </c>
      <c r="R10" s="17">
        <v>0.44510856342893801</v>
      </c>
      <c r="S10" s="17"/>
      <c r="T10" s="17">
        <v>0.28687090848312802</v>
      </c>
      <c r="U10" s="17">
        <v>0.350775884667059</v>
      </c>
      <c r="V10" s="17">
        <v>0.32559671400165602</v>
      </c>
      <c r="W10" s="17">
        <v>0.33592845673770699</v>
      </c>
      <c r="X10" s="17"/>
      <c r="Y10" s="17">
        <v>0.316105404697617</v>
      </c>
      <c r="Z10" s="17">
        <v>0.348127917321224</v>
      </c>
      <c r="AA10" s="17">
        <v>0.32345765697319501</v>
      </c>
      <c r="AB10" s="17">
        <v>0.29985572489310103</v>
      </c>
      <c r="AC10" s="17">
        <v>0.69253883241345504</v>
      </c>
      <c r="AD10" s="17">
        <v>0.28936459445026502</v>
      </c>
      <c r="AE10" s="17"/>
      <c r="AF10" s="17">
        <v>0.344628357252524</v>
      </c>
      <c r="AG10" s="17">
        <v>0.30454542711848298</v>
      </c>
      <c r="AH10" s="17"/>
      <c r="AI10" s="17">
        <v>0.129992376567238</v>
      </c>
      <c r="AJ10" s="17">
        <v>0.32056946973481998</v>
      </c>
      <c r="AK10" s="17">
        <v>0.407146333604614</v>
      </c>
      <c r="AL10" s="17">
        <v>0.27357706046832603</v>
      </c>
      <c r="AM10" s="17">
        <v>0.296555484633864</v>
      </c>
      <c r="AN10" s="17">
        <v>0.40543249293313299</v>
      </c>
      <c r="AO10" s="17">
        <v>0.44082888707527401</v>
      </c>
      <c r="AP10" s="17"/>
      <c r="AQ10" s="17">
        <v>0.29000773015635001</v>
      </c>
      <c r="AR10" s="17">
        <v>0.384559814707366</v>
      </c>
      <c r="AS10" s="17"/>
      <c r="AT10" s="17">
        <v>0.30788844529242299</v>
      </c>
      <c r="AU10" s="17">
        <v>0.31361096388859899</v>
      </c>
      <c r="AV10" s="17">
        <v>0.386445340362359</v>
      </c>
      <c r="AW10" s="17"/>
      <c r="AX10" s="17">
        <v>0.35858837128919602</v>
      </c>
      <c r="AY10" s="17">
        <v>0.317549329095902</v>
      </c>
      <c r="AZ10" s="17"/>
      <c r="BA10" s="17">
        <v>0.36490285390088101</v>
      </c>
      <c r="BB10" s="17">
        <v>0.391299174098521</v>
      </c>
      <c r="BC10" s="17">
        <v>0.29385573454464298</v>
      </c>
      <c r="BD10" s="17">
        <v>9.5877616351481801E-2</v>
      </c>
      <c r="BE10" s="17">
        <v>0.38267335857580098</v>
      </c>
      <c r="BF10" s="17"/>
      <c r="BG10" s="17">
        <v>0.38447839379070198</v>
      </c>
      <c r="BH10" s="17">
        <v>0.31082353708147398</v>
      </c>
    </row>
    <row r="11" spans="2:60" ht="29" x14ac:dyDescent="0.35">
      <c r="B11" s="18" t="s">
        <v>350</v>
      </c>
      <c r="C11" s="17">
        <v>0.32933031702371801</v>
      </c>
      <c r="D11" s="17">
        <v>0.345500849817023</v>
      </c>
      <c r="E11" s="17">
        <v>0.31239208200158097</v>
      </c>
      <c r="F11" s="17"/>
      <c r="G11" s="17">
        <v>0.34945925617858398</v>
      </c>
      <c r="H11" s="17">
        <v>0.32666880307594298</v>
      </c>
      <c r="I11" s="17">
        <v>0.398441797942164</v>
      </c>
      <c r="J11" s="17">
        <v>0.29739918180056701</v>
      </c>
      <c r="K11" s="17">
        <v>0.43782569506893299</v>
      </c>
      <c r="L11" s="17">
        <v>0.22580421871336301</v>
      </c>
      <c r="M11" s="17"/>
      <c r="N11" s="17">
        <v>0.28451212885305599</v>
      </c>
      <c r="O11" s="17">
        <v>0.325029908913752</v>
      </c>
      <c r="P11" s="17">
        <v>0.35425006981690399</v>
      </c>
      <c r="Q11" s="17">
        <v>0.323765117548101</v>
      </c>
      <c r="R11" s="17">
        <v>0.34827269627111601</v>
      </c>
      <c r="S11" s="17"/>
      <c r="T11" s="17">
        <v>0.31468706138508801</v>
      </c>
      <c r="U11" s="17">
        <v>0.37110938541611699</v>
      </c>
      <c r="V11" s="17">
        <v>0.31096729902331299</v>
      </c>
      <c r="W11" s="17">
        <v>0.33643253449364702</v>
      </c>
      <c r="X11" s="17"/>
      <c r="Y11" s="17">
        <v>0.32635858851763</v>
      </c>
      <c r="Z11" s="17">
        <v>0.29739900443421802</v>
      </c>
      <c r="AA11" s="17">
        <v>0.38457011508467498</v>
      </c>
      <c r="AB11" s="17">
        <v>0.38711835037456999</v>
      </c>
      <c r="AC11" s="17">
        <v>0.30746116758654501</v>
      </c>
      <c r="AD11" s="17">
        <v>0.37792783900844801</v>
      </c>
      <c r="AE11" s="17"/>
      <c r="AF11" s="17">
        <v>0.327651203905299</v>
      </c>
      <c r="AG11" s="17">
        <v>0.334068806521227</v>
      </c>
      <c r="AH11" s="17"/>
      <c r="AI11" s="17">
        <v>0.35206405478777802</v>
      </c>
      <c r="AJ11" s="17">
        <v>0.33182091641277001</v>
      </c>
      <c r="AK11" s="17">
        <v>0.33101996157980101</v>
      </c>
      <c r="AL11" s="17">
        <v>0.27402830292307701</v>
      </c>
      <c r="AM11" s="17">
        <v>0.39418347988840702</v>
      </c>
      <c r="AN11" s="17">
        <v>0.24167378378498799</v>
      </c>
      <c r="AO11" s="17">
        <v>0.24989574271060699</v>
      </c>
      <c r="AP11" s="17"/>
      <c r="AQ11" s="17">
        <v>0.36266238397532902</v>
      </c>
      <c r="AR11" s="17">
        <v>0.31159901194313999</v>
      </c>
      <c r="AS11" s="17"/>
      <c r="AT11" s="17">
        <v>0.44434347802199498</v>
      </c>
      <c r="AU11" s="17">
        <v>0.32349755978182099</v>
      </c>
      <c r="AV11" s="17">
        <v>0.28123467314526601</v>
      </c>
      <c r="AW11" s="17"/>
      <c r="AX11" s="17">
        <v>0.32313901537989098</v>
      </c>
      <c r="AY11" s="17">
        <v>0.33123880454730298</v>
      </c>
      <c r="AZ11" s="17"/>
      <c r="BA11" s="17">
        <v>0.348106369581137</v>
      </c>
      <c r="BB11" s="17">
        <v>0.30597804519029098</v>
      </c>
      <c r="BC11" s="17">
        <v>0.384251028050627</v>
      </c>
      <c r="BD11" s="17">
        <v>0.37957326751673198</v>
      </c>
      <c r="BE11" s="17">
        <v>0.25747967651637199</v>
      </c>
      <c r="BF11" s="17"/>
      <c r="BG11" s="17">
        <v>0.31686395819843099</v>
      </c>
      <c r="BH11" s="17">
        <v>0.288067308853382</v>
      </c>
    </row>
    <row r="12" spans="2:60" ht="29" x14ac:dyDescent="0.35">
      <c r="B12" s="18" t="s">
        <v>351</v>
      </c>
      <c r="C12" s="17">
        <v>0.100096081244251</v>
      </c>
      <c r="D12" s="17">
        <v>0.103817143004043</v>
      </c>
      <c r="E12" s="17">
        <v>9.3282444332990599E-2</v>
      </c>
      <c r="F12" s="17"/>
      <c r="G12" s="17">
        <v>0.124038745518721</v>
      </c>
      <c r="H12" s="17">
        <v>0.159346366817079</v>
      </c>
      <c r="I12" s="17">
        <v>0.15777704174886101</v>
      </c>
      <c r="J12" s="17">
        <v>5.4341162786097401E-2</v>
      </c>
      <c r="K12" s="17">
        <v>5.6318235988668301E-2</v>
      </c>
      <c r="L12" s="17">
        <v>5.88073216286501E-2</v>
      </c>
      <c r="M12" s="17"/>
      <c r="N12" s="17">
        <v>0.12046019189641</v>
      </c>
      <c r="O12" s="17">
        <v>4.1210607952591599E-2</v>
      </c>
      <c r="P12" s="17">
        <v>0.109573111157134</v>
      </c>
      <c r="Q12" s="17">
        <v>0.138954741341763</v>
      </c>
      <c r="R12" s="17">
        <v>0.111666178670928</v>
      </c>
      <c r="S12" s="17"/>
      <c r="T12" s="17">
        <v>0.10949760187765301</v>
      </c>
      <c r="U12" s="17">
        <v>7.1365189003158302E-2</v>
      </c>
      <c r="V12" s="17">
        <v>8.63722746914663E-2</v>
      </c>
      <c r="W12" s="17">
        <v>0.137991772845827</v>
      </c>
      <c r="X12" s="17"/>
      <c r="Y12" s="17">
        <v>0.13121336651335899</v>
      </c>
      <c r="Z12" s="17">
        <v>8.4132459723680705E-2</v>
      </c>
      <c r="AA12" s="17">
        <v>0.16679721889900201</v>
      </c>
      <c r="AB12" s="17">
        <v>0.11141129172455699</v>
      </c>
      <c r="AC12" s="17">
        <v>0</v>
      </c>
      <c r="AD12" s="17">
        <v>4.2620567467649501E-2</v>
      </c>
      <c r="AE12" s="17"/>
      <c r="AF12" s="17">
        <v>0.10706269718668</v>
      </c>
      <c r="AG12" s="17">
        <v>9.0183921705846895E-2</v>
      </c>
      <c r="AH12" s="17"/>
      <c r="AI12" s="17">
        <v>6.2402423922592001E-2</v>
      </c>
      <c r="AJ12" s="17">
        <v>7.7616341719891194E-2</v>
      </c>
      <c r="AK12" s="17">
        <v>9.2837955798736202E-2</v>
      </c>
      <c r="AL12" s="17">
        <v>0.134899167781697</v>
      </c>
      <c r="AM12" s="17">
        <v>9.2196859942718201E-2</v>
      </c>
      <c r="AN12" s="17">
        <v>0.132257549853708</v>
      </c>
      <c r="AO12" s="17">
        <v>0.23525906842453201</v>
      </c>
      <c r="AP12" s="17"/>
      <c r="AQ12" s="17">
        <v>0.11243637389505801</v>
      </c>
      <c r="AR12" s="17">
        <v>8.4422030218261002E-2</v>
      </c>
      <c r="AS12" s="17"/>
      <c r="AT12" s="17">
        <v>3.6355699434076003E-2</v>
      </c>
      <c r="AU12" s="17">
        <v>0.10554080547441699</v>
      </c>
      <c r="AV12" s="17">
        <v>0.118781123878511</v>
      </c>
      <c r="AW12" s="17"/>
      <c r="AX12" s="17">
        <v>8.6192786056357704E-2</v>
      </c>
      <c r="AY12" s="17">
        <v>0.104381814185282</v>
      </c>
      <c r="AZ12" s="17"/>
      <c r="BA12" s="17">
        <v>7.8197360855435702E-2</v>
      </c>
      <c r="BB12" s="17">
        <v>6.7888125463127294E-2</v>
      </c>
      <c r="BC12" s="17">
        <v>0.102355530369153</v>
      </c>
      <c r="BD12" s="17">
        <v>0.20439364028396501</v>
      </c>
      <c r="BE12" s="17">
        <v>0.11994993425188499</v>
      </c>
      <c r="BF12" s="17"/>
      <c r="BG12" s="17">
        <v>7.0552020628288206E-2</v>
      </c>
      <c r="BH12" s="17">
        <v>0.141105287388121</v>
      </c>
    </row>
    <row r="13" spans="2:60" ht="29" x14ac:dyDescent="0.35">
      <c r="B13" s="18" t="s">
        <v>352</v>
      </c>
      <c r="C13" s="17">
        <v>1.2343073728879699E-2</v>
      </c>
      <c r="D13" s="17">
        <v>1.6866373016867699E-2</v>
      </c>
      <c r="E13" s="17">
        <v>8.1802573956280909E-3</v>
      </c>
      <c r="F13" s="17"/>
      <c r="G13" s="17">
        <v>1.00804209472499E-2</v>
      </c>
      <c r="H13" s="17">
        <v>0</v>
      </c>
      <c r="I13" s="17">
        <v>5.5400976430763402E-2</v>
      </c>
      <c r="J13" s="17">
        <v>0</v>
      </c>
      <c r="K13" s="17">
        <v>0</v>
      </c>
      <c r="L13" s="17">
        <v>7.9618518992585503E-3</v>
      </c>
      <c r="M13" s="17"/>
      <c r="N13" s="17">
        <v>4.4448168205288102E-2</v>
      </c>
      <c r="O13" s="17">
        <v>0</v>
      </c>
      <c r="P13" s="17">
        <v>3.6732287671436201E-3</v>
      </c>
      <c r="Q13" s="17">
        <v>1.4955134760329499E-2</v>
      </c>
      <c r="R13" s="17">
        <v>0</v>
      </c>
      <c r="S13" s="17"/>
      <c r="T13" s="17">
        <v>1.48639907327152E-2</v>
      </c>
      <c r="U13" s="17">
        <v>2.58290046202302E-2</v>
      </c>
      <c r="V13" s="17">
        <v>7.5124173064575099E-3</v>
      </c>
      <c r="W13" s="17">
        <v>8.63672937161317E-3</v>
      </c>
      <c r="X13" s="17"/>
      <c r="Y13" s="17">
        <v>2.8388133641693399E-2</v>
      </c>
      <c r="Z13" s="17">
        <v>8.1620480399093101E-3</v>
      </c>
      <c r="AA13" s="17">
        <v>0</v>
      </c>
      <c r="AB13" s="17">
        <v>0</v>
      </c>
      <c r="AC13" s="17">
        <v>0</v>
      </c>
      <c r="AD13" s="17">
        <v>0</v>
      </c>
      <c r="AE13" s="17"/>
      <c r="AF13" s="17">
        <v>9.8964070843924005E-3</v>
      </c>
      <c r="AG13" s="17">
        <v>3.28260233200098E-3</v>
      </c>
      <c r="AH13" s="17"/>
      <c r="AI13" s="17">
        <v>3.3662422968874901E-2</v>
      </c>
      <c r="AJ13" s="17">
        <v>4.7535703190675904E-3</v>
      </c>
      <c r="AK13" s="17">
        <v>0</v>
      </c>
      <c r="AL13" s="17">
        <v>5.6468126636000003E-2</v>
      </c>
      <c r="AM13" s="17">
        <v>0</v>
      </c>
      <c r="AN13" s="17">
        <v>2.2892741878029199E-2</v>
      </c>
      <c r="AO13" s="17">
        <v>0</v>
      </c>
      <c r="AP13" s="17"/>
      <c r="AQ13" s="17">
        <v>1.1165810095513699E-2</v>
      </c>
      <c r="AR13" s="17">
        <v>1.8381642602454399E-2</v>
      </c>
      <c r="AS13" s="17"/>
      <c r="AT13" s="17">
        <v>0</v>
      </c>
      <c r="AU13" s="17">
        <v>2.3602465478308601E-2</v>
      </c>
      <c r="AV13" s="17">
        <v>6.18709923661976E-3</v>
      </c>
      <c r="AW13" s="17"/>
      <c r="AX13" s="17">
        <v>9.36762880413196E-3</v>
      </c>
      <c r="AY13" s="17">
        <v>1.3260263658021101E-2</v>
      </c>
      <c r="AZ13" s="17"/>
      <c r="BA13" s="17">
        <v>0</v>
      </c>
      <c r="BB13" s="17">
        <v>3.9080999130262197E-3</v>
      </c>
      <c r="BC13" s="17">
        <v>1.9345113082203099E-2</v>
      </c>
      <c r="BD13" s="17">
        <v>4.49662133161901E-2</v>
      </c>
      <c r="BE13" s="17">
        <v>0</v>
      </c>
      <c r="BF13" s="17"/>
      <c r="BG13" s="17">
        <v>2.8982511641031401E-3</v>
      </c>
      <c r="BH13" s="17">
        <v>1.1265210476929299E-2</v>
      </c>
    </row>
    <row r="14" spans="2:60" x14ac:dyDescent="0.35">
      <c r="B14" s="32" t="s">
        <v>280</v>
      </c>
      <c r="C14" s="19">
        <v>2.2727365745953701E-2</v>
      </c>
      <c r="D14" s="19">
        <v>1.9777734011642099E-2</v>
      </c>
      <c r="E14" s="19">
        <v>2.5968280098642601E-2</v>
      </c>
      <c r="F14" s="19"/>
      <c r="G14" s="19">
        <v>0</v>
      </c>
      <c r="H14" s="19">
        <v>1.2749190461487E-2</v>
      </c>
      <c r="I14" s="19">
        <v>4.3993546582308897E-2</v>
      </c>
      <c r="J14" s="19">
        <v>3.6253818604444502E-2</v>
      </c>
      <c r="K14" s="19">
        <v>1.43889352495341E-2</v>
      </c>
      <c r="L14" s="19">
        <v>2.3243756254522099E-2</v>
      </c>
      <c r="M14" s="19"/>
      <c r="N14" s="19">
        <v>2.2417696190213301E-2</v>
      </c>
      <c r="O14" s="19">
        <v>2.94595181192971E-2</v>
      </c>
      <c r="P14" s="19">
        <v>2.3119198725327899E-2</v>
      </c>
      <c r="Q14" s="19">
        <v>0</v>
      </c>
      <c r="R14" s="19">
        <v>0</v>
      </c>
      <c r="S14" s="19"/>
      <c r="T14" s="19">
        <v>2.7510203677350801E-2</v>
      </c>
      <c r="U14" s="19">
        <v>2.42302392768644E-2</v>
      </c>
      <c r="V14" s="19">
        <v>2.3490390864321802E-2</v>
      </c>
      <c r="W14" s="19">
        <v>1.7590626222308298E-2</v>
      </c>
      <c r="X14" s="19"/>
      <c r="Y14" s="19">
        <v>2.0513118129299499E-2</v>
      </c>
      <c r="Z14" s="19">
        <v>1.5698085517576101E-2</v>
      </c>
      <c r="AA14" s="19">
        <v>0</v>
      </c>
      <c r="AB14" s="19">
        <v>4.16606650402669E-2</v>
      </c>
      <c r="AC14" s="19">
        <v>0</v>
      </c>
      <c r="AD14" s="19">
        <v>4.5833154581394898E-2</v>
      </c>
      <c r="AE14" s="19"/>
      <c r="AF14" s="19">
        <v>1.8476760370974499E-2</v>
      </c>
      <c r="AG14" s="19">
        <v>2.4953240733521401E-2</v>
      </c>
      <c r="AH14" s="19"/>
      <c r="AI14" s="19">
        <v>0.197524174030213</v>
      </c>
      <c r="AJ14" s="19">
        <v>5.2582733040882198E-3</v>
      </c>
      <c r="AK14" s="19">
        <v>1.0066014965403399E-2</v>
      </c>
      <c r="AL14" s="19">
        <v>3.5407297701501299E-2</v>
      </c>
      <c r="AM14" s="19">
        <v>0</v>
      </c>
      <c r="AN14" s="19">
        <v>2.2414343516658702E-2</v>
      </c>
      <c r="AO14" s="19">
        <v>0</v>
      </c>
      <c r="AP14" s="19"/>
      <c r="AQ14" s="19">
        <v>1.31967858002162E-2</v>
      </c>
      <c r="AR14" s="19">
        <v>1.2292194242132E-2</v>
      </c>
      <c r="AS14" s="19"/>
      <c r="AT14" s="19">
        <v>0</v>
      </c>
      <c r="AU14" s="19">
        <v>4.2234960955231299E-2</v>
      </c>
      <c r="AV14" s="19">
        <v>0</v>
      </c>
      <c r="AW14" s="19"/>
      <c r="AX14" s="19">
        <v>2.6509432932365899E-2</v>
      </c>
      <c r="AY14" s="19">
        <v>2.1561532056389499E-2</v>
      </c>
      <c r="AZ14" s="19"/>
      <c r="BA14" s="19">
        <v>2.0599613379457801E-2</v>
      </c>
      <c r="BB14" s="19">
        <v>0</v>
      </c>
      <c r="BC14" s="19">
        <v>2.0336310779927098E-2</v>
      </c>
      <c r="BD14" s="19">
        <v>0</v>
      </c>
      <c r="BE14" s="19">
        <v>0</v>
      </c>
      <c r="BF14" s="19"/>
      <c r="BG14" s="19">
        <v>5.3229175974255603E-3</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502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368</v>
      </c>
      <c r="D7" s="10">
        <v>187</v>
      </c>
      <c r="E7" s="10">
        <v>179</v>
      </c>
      <c r="F7" s="10"/>
      <c r="G7" s="10">
        <v>51</v>
      </c>
      <c r="H7" s="10">
        <v>58</v>
      </c>
      <c r="I7" s="10">
        <v>62</v>
      </c>
      <c r="J7" s="10">
        <v>64</v>
      </c>
      <c r="K7" s="10">
        <v>56</v>
      </c>
      <c r="L7" s="10">
        <v>77</v>
      </c>
      <c r="M7" s="10"/>
      <c r="N7" s="10">
        <v>88</v>
      </c>
      <c r="O7" s="10">
        <v>80</v>
      </c>
      <c r="P7" s="10">
        <v>113</v>
      </c>
      <c r="Q7" s="10">
        <v>43</v>
      </c>
      <c r="R7" s="10">
        <v>33</v>
      </c>
      <c r="S7" s="10"/>
      <c r="T7" s="10">
        <v>71</v>
      </c>
      <c r="U7" s="10">
        <v>71</v>
      </c>
      <c r="V7" s="10">
        <v>152</v>
      </c>
      <c r="W7" s="10">
        <v>74</v>
      </c>
      <c r="X7" s="10"/>
      <c r="Y7" s="10">
        <v>141</v>
      </c>
      <c r="Z7" s="10">
        <v>126</v>
      </c>
      <c r="AA7" s="10">
        <v>17</v>
      </c>
      <c r="AB7" s="10">
        <v>33</v>
      </c>
      <c r="AC7" s="10">
        <v>5</v>
      </c>
      <c r="AD7" s="10">
        <v>46</v>
      </c>
      <c r="AE7" s="10"/>
      <c r="AF7" s="10">
        <v>209</v>
      </c>
      <c r="AG7" s="10">
        <v>157</v>
      </c>
      <c r="AH7" s="10"/>
      <c r="AI7" s="10">
        <v>27</v>
      </c>
      <c r="AJ7" s="10">
        <v>89</v>
      </c>
      <c r="AK7" s="10">
        <v>82</v>
      </c>
      <c r="AL7" s="10">
        <v>41</v>
      </c>
      <c r="AM7" s="10">
        <v>92</v>
      </c>
      <c r="AN7" s="10">
        <v>26</v>
      </c>
      <c r="AO7" s="10">
        <v>11</v>
      </c>
      <c r="AP7" s="10"/>
      <c r="AQ7" s="10">
        <v>180</v>
      </c>
      <c r="AR7" s="10">
        <v>131</v>
      </c>
      <c r="AS7" s="10"/>
      <c r="AT7" s="10">
        <v>71</v>
      </c>
      <c r="AU7" s="10">
        <v>162</v>
      </c>
      <c r="AV7" s="10">
        <v>115</v>
      </c>
      <c r="AW7" s="10"/>
      <c r="AX7" s="10">
        <v>101</v>
      </c>
      <c r="AY7" s="10">
        <v>267</v>
      </c>
      <c r="AZ7" s="10"/>
      <c r="BA7" s="10">
        <v>30</v>
      </c>
      <c r="BB7" s="10">
        <v>135</v>
      </c>
      <c r="BC7" s="10">
        <v>116</v>
      </c>
      <c r="BD7" s="10">
        <v>19</v>
      </c>
      <c r="BE7" s="10">
        <v>39</v>
      </c>
      <c r="BF7" s="10"/>
      <c r="BG7" s="10">
        <v>165</v>
      </c>
      <c r="BH7" s="10">
        <v>58</v>
      </c>
    </row>
    <row r="8" spans="2:60" ht="30" customHeight="1" x14ac:dyDescent="0.35">
      <c r="B8" s="11" t="s">
        <v>19</v>
      </c>
      <c r="C8" s="11">
        <v>371</v>
      </c>
      <c r="D8" s="11">
        <v>192</v>
      </c>
      <c r="E8" s="11">
        <v>177</v>
      </c>
      <c r="F8" s="11"/>
      <c r="G8" s="11">
        <v>55</v>
      </c>
      <c r="H8" s="11">
        <v>72</v>
      </c>
      <c r="I8" s="11">
        <v>61</v>
      </c>
      <c r="J8" s="11">
        <v>62</v>
      </c>
      <c r="K8" s="11">
        <v>53</v>
      </c>
      <c r="L8" s="11">
        <v>68</v>
      </c>
      <c r="M8" s="11"/>
      <c r="N8" s="11">
        <v>88</v>
      </c>
      <c r="O8" s="11">
        <v>83</v>
      </c>
      <c r="P8" s="11">
        <v>116</v>
      </c>
      <c r="Q8" s="11">
        <v>42</v>
      </c>
      <c r="R8" s="11">
        <v>32</v>
      </c>
      <c r="S8" s="11"/>
      <c r="T8" s="11">
        <v>65</v>
      </c>
      <c r="U8" s="11">
        <v>68</v>
      </c>
      <c r="V8" s="11">
        <v>152</v>
      </c>
      <c r="W8" s="11">
        <v>86</v>
      </c>
      <c r="X8" s="11"/>
      <c r="Y8" s="11">
        <v>145</v>
      </c>
      <c r="Z8" s="11">
        <v>125</v>
      </c>
      <c r="AA8" s="11">
        <v>17</v>
      </c>
      <c r="AB8" s="11">
        <v>33</v>
      </c>
      <c r="AC8" s="11">
        <v>5</v>
      </c>
      <c r="AD8" s="11">
        <v>46</v>
      </c>
      <c r="AE8" s="11"/>
      <c r="AF8" s="11">
        <v>203</v>
      </c>
      <c r="AG8" s="11">
        <v>164</v>
      </c>
      <c r="AH8" s="11"/>
      <c r="AI8" s="11">
        <v>30</v>
      </c>
      <c r="AJ8" s="11">
        <v>92</v>
      </c>
      <c r="AK8" s="11">
        <v>79</v>
      </c>
      <c r="AL8" s="11">
        <v>41</v>
      </c>
      <c r="AM8" s="11">
        <v>94</v>
      </c>
      <c r="AN8" s="11">
        <v>24</v>
      </c>
      <c r="AO8" s="11">
        <v>10</v>
      </c>
      <c r="AP8" s="11"/>
      <c r="AQ8" s="11">
        <v>170</v>
      </c>
      <c r="AR8" s="11">
        <v>142</v>
      </c>
      <c r="AS8" s="11"/>
      <c r="AT8" s="11">
        <v>66</v>
      </c>
      <c r="AU8" s="11">
        <v>160</v>
      </c>
      <c r="AV8" s="11">
        <v>121</v>
      </c>
      <c r="AW8" s="11"/>
      <c r="AX8" s="11">
        <v>97</v>
      </c>
      <c r="AY8" s="11">
        <v>274</v>
      </c>
      <c r="AZ8" s="11"/>
      <c r="BA8" s="11">
        <v>32</v>
      </c>
      <c r="BB8" s="11">
        <v>135</v>
      </c>
      <c r="BC8" s="11">
        <v>115</v>
      </c>
      <c r="BD8" s="11">
        <v>18</v>
      </c>
      <c r="BE8" s="11">
        <v>40</v>
      </c>
      <c r="BF8" s="11"/>
      <c r="BG8" s="11">
        <v>166</v>
      </c>
      <c r="BH8" s="11">
        <v>58</v>
      </c>
    </row>
    <row r="9" spans="2:60" ht="29" x14ac:dyDescent="0.35">
      <c r="B9" s="18" t="s">
        <v>348</v>
      </c>
      <c r="C9" s="17">
        <v>0.58005003359257901</v>
      </c>
      <c r="D9" s="17">
        <v>0.580760184321091</v>
      </c>
      <c r="E9" s="17">
        <v>0.57931586462264895</v>
      </c>
      <c r="F9" s="17"/>
      <c r="G9" s="17">
        <v>0.403030925177215</v>
      </c>
      <c r="H9" s="17">
        <v>0.458879648316043</v>
      </c>
      <c r="I9" s="17">
        <v>0.52068427045980503</v>
      </c>
      <c r="J9" s="17">
        <v>0.63619883056538495</v>
      </c>
      <c r="K9" s="17">
        <v>0.71487108458702298</v>
      </c>
      <c r="L9" s="17">
        <v>0.75055316602994504</v>
      </c>
      <c r="M9" s="17"/>
      <c r="N9" s="17">
        <v>0.59853078025154904</v>
      </c>
      <c r="O9" s="17">
        <v>0.59925956974022399</v>
      </c>
      <c r="P9" s="17">
        <v>0.56246345611645399</v>
      </c>
      <c r="Q9" s="17">
        <v>0.69445343224571998</v>
      </c>
      <c r="R9" s="17">
        <v>0.44711684950254799</v>
      </c>
      <c r="S9" s="17"/>
      <c r="T9" s="17">
        <v>0.66044359594843605</v>
      </c>
      <c r="U9" s="17">
        <v>0.62669979513919505</v>
      </c>
      <c r="V9" s="17">
        <v>0.55534425295150502</v>
      </c>
      <c r="W9" s="17">
        <v>0.52583673518457497</v>
      </c>
      <c r="X9" s="17"/>
      <c r="Y9" s="17">
        <v>0.50217237579727603</v>
      </c>
      <c r="Z9" s="17">
        <v>0.63147720304752097</v>
      </c>
      <c r="AA9" s="17">
        <v>0.60041513106058497</v>
      </c>
      <c r="AB9" s="17">
        <v>0.60702731609384997</v>
      </c>
      <c r="AC9" s="17">
        <v>0.81765710333004904</v>
      </c>
      <c r="AD9" s="17">
        <v>0.63484605143405903</v>
      </c>
      <c r="AE9" s="17"/>
      <c r="AF9" s="17">
        <v>0.63026383367191796</v>
      </c>
      <c r="AG9" s="17">
        <v>0.51771142499686196</v>
      </c>
      <c r="AH9" s="17"/>
      <c r="AI9" s="17">
        <v>0.59385983522761399</v>
      </c>
      <c r="AJ9" s="17">
        <v>0.62306686869207895</v>
      </c>
      <c r="AK9" s="17">
        <v>0.55546040553208997</v>
      </c>
      <c r="AL9" s="17">
        <v>0.59443611674501895</v>
      </c>
      <c r="AM9" s="17">
        <v>0.52580431374272996</v>
      </c>
      <c r="AN9" s="17">
        <v>0.62655350338883398</v>
      </c>
      <c r="AO9" s="17">
        <v>0.677176605179314</v>
      </c>
      <c r="AP9" s="17"/>
      <c r="AQ9" s="17">
        <v>0.60544899362776206</v>
      </c>
      <c r="AR9" s="17">
        <v>0.59205412912240896</v>
      </c>
      <c r="AS9" s="17"/>
      <c r="AT9" s="17">
        <v>0.53520812338331702</v>
      </c>
      <c r="AU9" s="17">
        <v>0.67247407329553399</v>
      </c>
      <c r="AV9" s="17">
        <v>0.51355417588127805</v>
      </c>
      <c r="AW9" s="17"/>
      <c r="AX9" s="17">
        <v>0.64872660353229805</v>
      </c>
      <c r="AY9" s="17">
        <v>0.55572730230060396</v>
      </c>
      <c r="AZ9" s="17"/>
      <c r="BA9" s="17">
        <v>0.50738750654999099</v>
      </c>
      <c r="BB9" s="17">
        <v>0.61249474749278798</v>
      </c>
      <c r="BC9" s="17">
        <v>0.58157607234608799</v>
      </c>
      <c r="BD9" s="17">
        <v>0.54210039359133699</v>
      </c>
      <c r="BE9" s="17">
        <v>0.67194048277594298</v>
      </c>
      <c r="BF9" s="17"/>
      <c r="BG9" s="17">
        <v>0.592503172468826</v>
      </c>
      <c r="BH9" s="17">
        <v>0.63149986770580302</v>
      </c>
    </row>
    <row r="10" spans="2:60" ht="43.5" x14ac:dyDescent="0.35">
      <c r="B10" s="18" t="s">
        <v>349</v>
      </c>
      <c r="C10" s="17">
        <v>0.22691170938643401</v>
      </c>
      <c r="D10" s="17">
        <v>0.203687481068692</v>
      </c>
      <c r="E10" s="17">
        <v>0.25002901243852099</v>
      </c>
      <c r="F10" s="17"/>
      <c r="G10" s="17">
        <v>0.180067066686284</v>
      </c>
      <c r="H10" s="17">
        <v>0.252889484223705</v>
      </c>
      <c r="I10" s="17">
        <v>0.31865394448128997</v>
      </c>
      <c r="J10" s="17">
        <v>0.247546955449755</v>
      </c>
      <c r="K10" s="17">
        <v>0.249839912850573</v>
      </c>
      <c r="L10" s="17">
        <v>0.118427974311961</v>
      </c>
      <c r="M10" s="17"/>
      <c r="N10" s="17">
        <v>0.179880811391678</v>
      </c>
      <c r="O10" s="17">
        <v>0.213818454168342</v>
      </c>
      <c r="P10" s="17">
        <v>0.259866811710321</v>
      </c>
      <c r="Q10" s="17">
        <v>0.123708590714653</v>
      </c>
      <c r="R10" s="17">
        <v>0.36987001786116103</v>
      </c>
      <c r="S10" s="17"/>
      <c r="T10" s="17">
        <v>0.189278002756714</v>
      </c>
      <c r="U10" s="17">
        <v>0.29420571770736198</v>
      </c>
      <c r="V10" s="17">
        <v>0.217018647748627</v>
      </c>
      <c r="W10" s="17">
        <v>0.21955763631880601</v>
      </c>
      <c r="X10" s="17"/>
      <c r="Y10" s="17">
        <v>0.24136232001274199</v>
      </c>
      <c r="Z10" s="17">
        <v>0.19943946258470199</v>
      </c>
      <c r="AA10" s="17">
        <v>0.264631776398354</v>
      </c>
      <c r="AB10" s="17">
        <v>0.31177301703926102</v>
      </c>
      <c r="AC10" s="17">
        <v>0.18234289666995099</v>
      </c>
      <c r="AD10" s="17">
        <v>0.18553182399856699</v>
      </c>
      <c r="AE10" s="17"/>
      <c r="AF10" s="17">
        <v>0.205697103236745</v>
      </c>
      <c r="AG10" s="17">
        <v>0.25774606978973402</v>
      </c>
      <c r="AH10" s="17"/>
      <c r="AI10" s="17">
        <v>0.13511291274345899</v>
      </c>
      <c r="AJ10" s="17">
        <v>0.191028641468936</v>
      </c>
      <c r="AK10" s="17">
        <v>0.225009735547922</v>
      </c>
      <c r="AL10" s="17">
        <v>0.1480779190364</v>
      </c>
      <c r="AM10" s="17">
        <v>0.35615918114530998</v>
      </c>
      <c r="AN10" s="17">
        <v>0.16778863140776501</v>
      </c>
      <c r="AO10" s="17">
        <v>9.1487592534609793E-2</v>
      </c>
      <c r="AP10" s="17"/>
      <c r="AQ10" s="17">
        <v>0.26231509758114002</v>
      </c>
      <c r="AR10" s="17">
        <v>0.18070261292480999</v>
      </c>
      <c r="AS10" s="17"/>
      <c r="AT10" s="17">
        <v>0.35668004732401698</v>
      </c>
      <c r="AU10" s="17">
        <v>0.15810355078284499</v>
      </c>
      <c r="AV10" s="17">
        <v>0.26738096776477999</v>
      </c>
      <c r="AW10" s="17"/>
      <c r="AX10" s="17">
        <v>0.23033273264500301</v>
      </c>
      <c r="AY10" s="17">
        <v>0.225700107969316</v>
      </c>
      <c r="AZ10" s="17"/>
      <c r="BA10" s="17">
        <v>0.27549700284933698</v>
      </c>
      <c r="BB10" s="17">
        <v>0.218782397587825</v>
      </c>
      <c r="BC10" s="17">
        <v>0.24089832478541001</v>
      </c>
      <c r="BD10" s="17">
        <v>0.27614961138029198</v>
      </c>
      <c r="BE10" s="17">
        <v>0.23944407246523799</v>
      </c>
      <c r="BF10" s="17"/>
      <c r="BG10" s="17">
        <v>0.22956961144549801</v>
      </c>
      <c r="BH10" s="17">
        <v>0.25087655514087198</v>
      </c>
    </row>
    <row r="11" spans="2:60" ht="29" x14ac:dyDescent="0.35">
      <c r="B11" s="18" t="s">
        <v>350</v>
      </c>
      <c r="C11" s="17">
        <v>9.5102591851374998E-2</v>
      </c>
      <c r="D11" s="17">
        <v>0.124136695507807</v>
      </c>
      <c r="E11" s="17">
        <v>6.4636835015493305E-2</v>
      </c>
      <c r="F11" s="17"/>
      <c r="G11" s="17">
        <v>0.18384769463613501</v>
      </c>
      <c r="H11" s="17">
        <v>0.14334402680344499</v>
      </c>
      <c r="I11" s="17">
        <v>8.2273009252189402E-2</v>
      </c>
      <c r="J11" s="17">
        <v>3.81123174768647E-2</v>
      </c>
      <c r="K11" s="17">
        <v>1.7536501311591301E-2</v>
      </c>
      <c r="L11" s="17">
        <v>9.5196708016533793E-2</v>
      </c>
      <c r="M11" s="17"/>
      <c r="N11" s="17">
        <v>0.11984079178087299</v>
      </c>
      <c r="O11" s="17">
        <v>5.6912894582680201E-2</v>
      </c>
      <c r="P11" s="17">
        <v>9.3365502182747806E-2</v>
      </c>
      <c r="Q11" s="17">
        <v>9.4587920533446307E-2</v>
      </c>
      <c r="R11" s="17">
        <v>0.15981508007846601</v>
      </c>
      <c r="S11" s="17"/>
      <c r="T11" s="17">
        <v>9.1790894333399695E-2</v>
      </c>
      <c r="U11" s="17">
        <v>7.9094487153442805E-2</v>
      </c>
      <c r="V11" s="17">
        <v>7.1553200665924896E-2</v>
      </c>
      <c r="W11" s="17">
        <v>0.151820813837515</v>
      </c>
      <c r="X11" s="17"/>
      <c r="Y11" s="17">
        <v>0.13726785545825701</v>
      </c>
      <c r="Z11" s="17">
        <v>9.0541070206996199E-2</v>
      </c>
      <c r="AA11" s="17">
        <v>0.13495309254106</v>
      </c>
      <c r="AB11" s="17">
        <v>0</v>
      </c>
      <c r="AC11" s="17">
        <v>0</v>
      </c>
      <c r="AD11" s="17">
        <v>3.6967932237560799E-2</v>
      </c>
      <c r="AE11" s="17"/>
      <c r="AF11" s="17">
        <v>8.3261905936352798E-2</v>
      </c>
      <c r="AG11" s="17">
        <v>0.10339702732431801</v>
      </c>
      <c r="AH11" s="17"/>
      <c r="AI11" s="17">
        <v>1.9651619850472798E-2</v>
      </c>
      <c r="AJ11" s="17">
        <v>7.41846519067966E-2</v>
      </c>
      <c r="AK11" s="17">
        <v>8.6030481156388297E-2</v>
      </c>
      <c r="AL11" s="17">
        <v>0.166461496058676</v>
      </c>
      <c r="AM11" s="17">
        <v>8.1828335733950805E-2</v>
      </c>
      <c r="AN11" s="17">
        <v>0.17464440057439001</v>
      </c>
      <c r="AO11" s="17">
        <v>0.231335802286076</v>
      </c>
      <c r="AP11" s="17"/>
      <c r="AQ11" s="17">
        <v>6.1557159656800503E-2</v>
      </c>
      <c r="AR11" s="17">
        <v>0.13681209450177501</v>
      </c>
      <c r="AS11" s="17"/>
      <c r="AT11" s="17">
        <v>5.5194987267503597E-2</v>
      </c>
      <c r="AU11" s="17">
        <v>5.1982398910777002E-2</v>
      </c>
      <c r="AV11" s="17">
        <v>0.18070904993141501</v>
      </c>
      <c r="AW11" s="17"/>
      <c r="AX11" s="17">
        <v>0.101225216301599</v>
      </c>
      <c r="AY11" s="17">
        <v>9.2934182022008094E-2</v>
      </c>
      <c r="AZ11" s="17"/>
      <c r="BA11" s="17">
        <v>0.15858771297781299</v>
      </c>
      <c r="BB11" s="17">
        <v>7.6328784529144197E-2</v>
      </c>
      <c r="BC11" s="17">
        <v>0.124399093478978</v>
      </c>
      <c r="BD11" s="17">
        <v>4.0412975949232703E-2</v>
      </c>
      <c r="BE11" s="17">
        <v>6.5953464052702096E-2</v>
      </c>
      <c r="BF11" s="17"/>
      <c r="BG11" s="17">
        <v>9.1974571867119104E-2</v>
      </c>
      <c r="BH11" s="17">
        <v>5.7998501493893503E-2</v>
      </c>
    </row>
    <row r="12" spans="2:60" ht="29" x14ac:dyDescent="0.35">
      <c r="B12" s="18" t="s">
        <v>351</v>
      </c>
      <c r="C12" s="17">
        <v>4.1177067500405999E-2</v>
      </c>
      <c r="D12" s="17">
        <v>3.59972952631702E-2</v>
      </c>
      <c r="E12" s="17">
        <v>4.7217168391693598E-2</v>
      </c>
      <c r="F12" s="17"/>
      <c r="G12" s="17">
        <v>6.6976038200320401E-2</v>
      </c>
      <c r="H12" s="17">
        <v>7.4359967027172597E-2</v>
      </c>
      <c r="I12" s="17">
        <v>4.5979048127949597E-2</v>
      </c>
      <c r="J12" s="17">
        <v>3.0372499333138198E-2</v>
      </c>
      <c r="K12" s="17">
        <v>0</v>
      </c>
      <c r="L12" s="17">
        <v>2.2442372987713798E-2</v>
      </c>
      <c r="M12" s="17"/>
      <c r="N12" s="17">
        <v>4.4488888137532399E-2</v>
      </c>
      <c r="O12" s="17">
        <v>2.2720026781614899E-2</v>
      </c>
      <c r="P12" s="17">
        <v>5.9679419848715602E-2</v>
      </c>
      <c r="Q12" s="17">
        <v>4.2389968099532403E-2</v>
      </c>
      <c r="R12" s="17">
        <v>2.31980525578253E-2</v>
      </c>
      <c r="S12" s="17"/>
      <c r="T12" s="17">
        <v>2.62420961416748E-2</v>
      </c>
      <c r="U12" s="17">
        <v>0</v>
      </c>
      <c r="V12" s="17">
        <v>3.7330730732766999E-2</v>
      </c>
      <c r="W12" s="17">
        <v>9.1871497796677595E-2</v>
      </c>
      <c r="X12" s="17"/>
      <c r="Y12" s="17">
        <v>8.1608483826771397E-2</v>
      </c>
      <c r="Z12" s="17">
        <v>1.3708015228314999E-2</v>
      </c>
      <c r="AA12" s="17">
        <v>0</v>
      </c>
      <c r="AB12" s="17">
        <v>0</v>
      </c>
      <c r="AC12" s="17">
        <v>0</v>
      </c>
      <c r="AD12" s="17">
        <v>3.6844769089364501E-2</v>
      </c>
      <c r="AE12" s="17"/>
      <c r="AF12" s="17">
        <v>3.9482390754971897E-2</v>
      </c>
      <c r="AG12" s="17">
        <v>4.4105889418622E-2</v>
      </c>
      <c r="AH12" s="17"/>
      <c r="AI12" s="17">
        <v>0</v>
      </c>
      <c r="AJ12" s="17">
        <v>8.2902786589059294E-2</v>
      </c>
      <c r="AK12" s="17">
        <v>4.1053902810538001E-2</v>
      </c>
      <c r="AL12" s="17">
        <v>4.4545353773297498E-2</v>
      </c>
      <c r="AM12" s="17">
        <v>1.8950180757636999E-2</v>
      </c>
      <c r="AN12" s="17">
        <v>3.1013464629011299E-2</v>
      </c>
      <c r="AO12" s="17">
        <v>0</v>
      </c>
      <c r="AP12" s="17"/>
      <c r="AQ12" s="17">
        <v>3.5827930763357503E-2</v>
      </c>
      <c r="AR12" s="17">
        <v>4.8035169883909101E-2</v>
      </c>
      <c r="AS12" s="17"/>
      <c r="AT12" s="17">
        <v>2.72886775672413E-2</v>
      </c>
      <c r="AU12" s="17">
        <v>4.8199063676578703E-2</v>
      </c>
      <c r="AV12" s="17">
        <v>3.1372969210334903E-2</v>
      </c>
      <c r="AW12" s="17"/>
      <c r="AX12" s="17">
        <v>9.8579449640201506E-3</v>
      </c>
      <c r="AY12" s="17">
        <v>5.2269156147547298E-2</v>
      </c>
      <c r="AZ12" s="17"/>
      <c r="BA12" s="17">
        <v>2.9259956729794E-2</v>
      </c>
      <c r="BB12" s="17">
        <v>3.9126944564740002E-2</v>
      </c>
      <c r="BC12" s="17">
        <v>3.7428563293340003E-2</v>
      </c>
      <c r="BD12" s="17">
        <v>0.14133701907913801</v>
      </c>
      <c r="BE12" s="17">
        <v>0</v>
      </c>
      <c r="BF12" s="17"/>
      <c r="BG12" s="17">
        <v>3.7250226787796402E-2</v>
      </c>
      <c r="BH12" s="17">
        <v>4.4021503833179501E-2</v>
      </c>
    </row>
    <row r="13" spans="2:60" ht="29" x14ac:dyDescent="0.35">
      <c r="B13" s="18" t="s">
        <v>352</v>
      </c>
      <c r="C13" s="17">
        <v>1.16350121084386E-2</v>
      </c>
      <c r="D13" s="17">
        <v>1.3685209091016099E-2</v>
      </c>
      <c r="E13" s="17">
        <v>9.5349028512060393E-3</v>
      </c>
      <c r="F13" s="17"/>
      <c r="G13" s="17">
        <v>1.30558225915039E-2</v>
      </c>
      <c r="H13" s="17">
        <v>3.9236618602906302E-2</v>
      </c>
      <c r="I13" s="17">
        <v>1.2497507783920499E-2</v>
      </c>
      <c r="J13" s="17">
        <v>0</v>
      </c>
      <c r="K13" s="17">
        <v>0</v>
      </c>
      <c r="L13" s="17">
        <v>0</v>
      </c>
      <c r="M13" s="17"/>
      <c r="N13" s="17">
        <v>2.16810127550537E-2</v>
      </c>
      <c r="O13" s="17">
        <v>0</v>
      </c>
      <c r="P13" s="17">
        <v>1.41839672855072E-2</v>
      </c>
      <c r="Q13" s="17">
        <v>0</v>
      </c>
      <c r="R13" s="17">
        <v>0</v>
      </c>
      <c r="S13" s="17"/>
      <c r="T13" s="17">
        <v>0</v>
      </c>
      <c r="U13" s="17">
        <v>0</v>
      </c>
      <c r="V13" s="17">
        <v>2.84482947666111E-2</v>
      </c>
      <c r="W13" s="17">
        <v>0</v>
      </c>
      <c r="X13" s="17"/>
      <c r="Y13" s="17">
        <v>0</v>
      </c>
      <c r="Z13" s="17">
        <v>5.7994611929527203E-3</v>
      </c>
      <c r="AA13" s="17">
        <v>0</v>
      </c>
      <c r="AB13" s="17">
        <v>8.1199666866889994E-2</v>
      </c>
      <c r="AC13" s="17">
        <v>0</v>
      </c>
      <c r="AD13" s="17">
        <v>2.02904082882393E-2</v>
      </c>
      <c r="AE13" s="17"/>
      <c r="AF13" s="17">
        <v>8.1148712273300099E-3</v>
      </c>
      <c r="AG13" s="17">
        <v>1.62257490983212E-2</v>
      </c>
      <c r="AH13" s="17"/>
      <c r="AI13" s="17">
        <v>0</v>
      </c>
      <c r="AJ13" s="17">
        <v>2.0564707331655899E-2</v>
      </c>
      <c r="AK13" s="17">
        <v>2.1401834477136901E-2</v>
      </c>
      <c r="AL13" s="17">
        <v>0</v>
      </c>
      <c r="AM13" s="17">
        <v>7.6495704817650997E-3</v>
      </c>
      <c r="AN13" s="17">
        <v>0</v>
      </c>
      <c r="AO13" s="17">
        <v>0</v>
      </c>
      <c r="AP13" s="17"/>
      <c r="AQ13" s="17">
        <v>4.2355973336024397E-3</v>
      </c>
      <c r="AR13" s="17">
        <v>6.5288866816020398E-3</v>
      </c>
      <c r="AS13" s="17"/>
      <c r="AT13" s="17">
        <v>1.14845208541911E-2</v>
      </c>
      <c r="AU13" s="17">
        <v>2.2240693620880998E-2</v>
      </c>
      <c r="AV13" s="17">
        <v>0</v>
      </c>
      <c r="AW13" s="17"/>
      <c r="AX13" s="17">
        <v>0</v>
      </c>
      <c r="AY13" s="17">
        <v>1.5755708196505201E-2</v>
      </c>
      <c r="AZ13" s="17"/>
      <c r="BA13" s="17">
        <v>2.9267820893065202E-2</v>
      </c>
      <c r="BB13" s="17">
        <v>1.10127325232555E-2</v>
      </c>
      <c r="BC13" s="17">
        <v>0</v>
      </c>
      <c r="BD13" s="17">
        <v>0</v>
      </c>
      <c r="BE13" s="17">
        <v>0</v>
      </c>
      <c r="BF13" s="17"/>
      <c r="BG13" s="17">
        <v>1.44848812110203E-2</v>
      </c>
      <c r="BH13" s="17">
        <v>0</v>
      </c>
    </row>
    <row r="14" spans="2:60" x14ac:dyDescent="0.35">
      <c r="B14" s="32" t="s">
        <v>280</v>
      </c>
      <c r="C14" s="19">
        <v>4.5123585560767003E-2</v>
      </c>
      <c r="D14" s="19">
        <v>4.17331347482231E-2</v>
      </c>
      <c r="E14" s="19">
        <v>4.9266216680436903E-2</v>
      </c>
      <c r="F14" s="19"/>
      <c r="G14" s="19">
        <v>0.15302245270854101</v>
      </c>
      <c r="H14" s="19">
        <v>3.1290255026727803E-2</v>
      </c>
      <c r="I14" s="19">
        <v>1.9912219894846199E-2</v>
      </c>
      <c r="J14" s="19">
        <v>4.7769397174856898E-2</v>
      </c>
      <c r="K14" s="19">
        <v>1.7752501250812E-2</v>
      </c>
      <c r="L14" s="19">
        <v>1.33797786538465E-2</v>
      </c>
      <c r="M14" s="19"/>
      <c r="N14" s="19">
        <v>3.5577715683313499E-2</v>
      </c>
      <c r="O14" s="19">
        <v>0.10728905472714</v>
      </c>
      <c r="P14" s="19">
        <v>1.04408428562542E-2</v>
      </c>
      <c r="Q14" s="19">
        <v>4.4860088406648901E-2</v>
      </c>
      <c r="R14" s="19">
        <v>0</v>
      </c>
      <c r="S14" s="19"/>
      <c r="T14" s="19">
        <v>3.2245410819775201E-2</v>
      </c>
      <c r="U14" s="19">
        <v>0</v>
      </c>
      <c r="V14" s="19">
        <v>9.0304873134565006E-2</v>
      </c>
      <c r="W14" s="19">
        <v>1.09133168624269E-2</v>
      </c>
      <c r="X14" s="19"/>
      <c r="Y14" s="19">
        <v>3.7588964904954399E-2</v>
      </c>
      <c r="Z14" s="19">
        <v>5.9034787739513199E-2</v>
      </c>
      <c r="AA14" s="19">
        <v>0</v>
      </c>
      <c r="AB14" s="19">
        <v>0</v>
      </c>
      <c r="AC14" s="19">
        <v>0</v>
      </c>
      <c r="AD14" s="19">
        <v>8.5519014952210107E-2</v>
      </c>
      <c r="AE14" s="19"/>
      <c r="AF14" s="19">
        <v>3.3179895172682501E-2</v>
      </c>
      <c r="AG14" s="19">
        <v>6.0813839372143498E-2</v>
      </c>
      <c r="AH14" s="19"/>
      <c r="AI14" s="19">
        <v>0.25137563217845499</v>
      </c>
      <c r="AJ14" s="19">
        <v>8.2523440114733899E-3</v>
      </c>
      <c r="AK14" s="19">
        <v>7.1043640475924805E-2</v>
      </c>
      <c r="AL14" s="19">
        <v>4.6479114386608199E-2</v>
      </c>
      <c r="AM14" s="19">
        <v>9.6084181386066198E-3</v>
      </c>
      <c r="AN14" s="19">
        <v>0</v>
      </c>
      <c r="AO14" s="19">
        <v>0</v>
      </c>
      <c r="AP14" s="19"/>
      <c r="AQ14" s="19">
        <v>3.06152210373377E-2</v>
      </c>
      <c r="AR14" s="19">
        <v>3.58671068854957E-2</v>
      </c>
      <c r="AS14" s="19"/>
      <c r="AT14" s="19">
        <v>1.41436436037298E-2</v>
      </c>
      <c r="AU14" s="19">
        <v>4.7000219713384001E-2</v>
      </c>
      <c r="AV14" s="19">
        <v>6.9828372121919103E-3</v>
      </c>
      <c r="AW14" s="19"/>
      <c r="AX14" s="19">
        <v>9.8575025570789201E-3</v>
      </c>
      <c r="AY14" s="19">
        <v>5.7613543364019498E-2</v>
      </c>
      <c r="AZ14" s="19"/>
      <c r="BA14" s="19">
        <v>0</v>
      </c>
      <c r="BB14" s="19">
        <v>4.2254393302246902E-2</v>
      </c>
      <c r="BC14" s="19">
        <v>1.56979460961847E-2</v>
      </c>
      <c r="BD14" s="19">
        <v>0</v>
      </c>
      <c r="BE14" s="19">
        <v>2.2661980706116601E-2</v>
      </c>
      <c r="BF14" s="19"/>
      <c r="BG14" s="19">
        <v>3.4217536219740101E-2</v>
      </c>
      <c r="BH14" s="19">
        <v>1.56035718262522E-2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503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374</v>
      </c>
      <c r="D7" s="10">
        <v>174</v>
      </c>
      <c r="E7" s="10">
        <v>195</v>
      </c>
      <c r="F7" s="10"/>
      <c r="G7" s="10">
        <v>54</v>
      </c>
      <c r="H7" s="10">
        <v>54</v>
      </c>
      <c r="I7" s="10">
        <v>56</v>
      </c>
      <c r="J7" s="10">
        <v>67</v>
      </c>
      <c r="K7" s="10">
        <v>61</v>
      </c>
      <c r="L7" s="10">
        <v>82</v>
      </c>
      <c r="M7" s="10"/>
      <c r="N7" s="10">
        <v>83</v>
      </c>
      <c r="O7" s="10">
        <v>98</v>
      </c>
      <c r="P7" s="10">
        <v>122</v>
      </c>
      <c r="Q7" s="10">
        <v>30</v>
      </c>
      <c r="R7" s="10">
        <v>34</v>
      </c>
      <c r="S7" s="10"/>
      <c r="T7" s="10">
        <v>71</v>
      </c>
      <c r="U7" s="10">
        <v>74</v>
      </c>
      <c r="V7" s="10">
        <v>146</v>
      </c>
      <c r="W7" s="10">
        <v>83</v>
      </c>
      <c r="X7" s="10"/>
      <c r="Y7" s="10">
        <v>125</v>
      </c>
      <c r="Z7" s="10">
        <v>163</v>
      </c>
      <c r="AA7" s="10">
        <v>13</v>
      </c>
      <c r="AB7" s="10">
        <v>37</v>
      </c>
      <c r="AC7" s="10">
        <v>4</v>
      </c>
      <c r="AD7" s="10">
        <v>32</v>
      </c>
      <c r="AE7" s="10"/>
      <c r="AF7" s="10">
        <v>225</v>
      </c>
      <c r="AG7" s="10">
        <v>145</v>
      </c>
      <c r="AH7" s="10"/>
      <c r="AI7" s="10">
        <v>31</v>
      </c>
      <c r="AJ7" s="10">
        <v>96</v>
      </c>
      <c r="AK7" s="10">
        <v>75</v>
      </c>
      <c r="AL7" s="10">
        <v>41</v>
      </c>
      <c r="AM7" s="10">
        <v>91</v>
      </c>
      <c r="AN7" s="10">
        <v>30</v>
      </c>
      <c r="AO7" s="10">
        <v>10</v>
      </c>
      <c r="AP7" s="10"/>
      <c r="AQ7" s="10">
        <v>160</v>
      </c>
      <c r="AR7" s="10">
        <v>146</v>
      </c>
      <c r="AS7" s="10"/>
      <c r="AT7" s="10">
        <v>79</v>
      </c>
      <c r="AU7" s="10">
        <v>167</v>
      </c>
      <c r="AV7" s="10">
        <v>106</v>
      </c>
      <c r="AW7" s="10"/>
      <c r="AX7" s="10">
        <v>106</v>
      </c>
      <c r="AY7" s="10">
        <v>268</v>
      </c>
      <c r="AZ7" s="10"/>
      <c r="BA7" s="10">
        <v>33</v>
      </c>
      <c r="BB7" s="10">
        <v>121</v>
      </c>
      <c r="BC7" s="10">
        <v>132</v>
      </c>
      <c r="BD7" s="10">
        <v>18</v>
      </c>
      <c r="BE7" s="10">
        <v>47</v>
      </c>
      <c r="BF7" s="10"/>
      <c r="BG7" s="10">
        <v>154</v>
      </c>
      <c r="BH7" s="10">
        <v>65</v>
      </c>
    </row>
    <row r="8" spans="2:60" ht="30" customHeight="1" x14ac:dyDescent="0.35">
      <c r="B8" s="11" t="s">
        <v>19</v>
      </c>
      <c r="C8" s="11">
        <v>372</v>
      </c>
      <c r="D8" s="11">
        <v>174</v>
      </c>
      <c r="E8" s="11">
        <v>193</v>
      </c>
      <c r="F8" s="11"/>
      <c r="G8" s="11">
        <v>55</v>
      </c>
      <c r="H8" s="11">
        <v>65</v>
      </c>
      <c r="I8" s="11">
        <v>54</v>
      </c>
      <c r="J8" s="11">
        <v>64</v>
      </c>
      <c r="K8" s="11">
        <v>58</v>
      </c>
      <c r="L8" s="11">
        <v>76</v>
      </c>
      <c r="M8" s="11"/>
      <c r="N8" s="11">
        <v>82</v>
      </c>
      <c r="O8" s="11">
        <v>95</v>
      </c>
      <c r="P8" s="11">
        <v>128</v>
      </c>
      <c r="Q8" s="11">
        <v>29</v>
      </c>
      <c r="R8" s="11">
        <v>32</v>
      </c>
      <c r="S8" s="11"/>
      <c r="T8" s="11">
        <v>66</v>
      </c>
      <c r="U8" s="11">
        <v>70</v>
      </c>
      <c r="V8" s="11">
        <v>142</v>
      </c>
      <c r="W8" s="11">
        <v>94</v>
      </c>
      <c r="X8" s="11"/>
      <c r="Y8" s="11">
        <v>122</v>
      </c>
      <c r="Z8" s="11">
        <v>166</v>
      </c>
      <c r="AA8" s="11">
        <v>14</v>
      </c>
      <c r="AB8" s="11">
        <v>34</v>
      </c>
      <c r="AC8" s="11">
        <v>4</v>
      </c>
      <c r="AD8" s="11">
        <v>32</v>
      </c>
      <c r="AE8" s="11"/>
      <c r="AF8" s="11">
        <v>223</v>
      </c>
      <c r="AG8" s="11">
        <v>145</v>
      </c>
      <c r="AH8" s="11"/>
      <c r="AI8" s="11">
        <v>30</v>
      </c>
      <c r="AJ8" s="11">
        <v>96</v>
      </c>
      <c r="AK8" s="11">
        <v>75</v>
      </c>
      <c r="AL8" s="11">
        <v>40</v>
      </c>
      <c r="AM8" s="11">
        <v>94</v>
      </c>
      <c r="AN8" s="11">
        <v>29</v>
      </c>
      <c r="AO8" s="11">
        <v>8</v>
      </c>
      <c r="AP8" s="11"/>
      <c r="AQ8" s="11">
        <v>150</v>
      </c>
      <c r="AR8" s="11">
        <v>155</v>
      </c>
      <c r="AS8" s="11"/>
      <c r="AT8" s="11">
        <v>71</v>
      </c>
      <c r="AU8" s="11">
        <v>170</v>
      </c>
      <c r="AV8" s="11">
        <v>108</v>
      </c>
      <c r="AW8" s="11"/>
      <c r="AX8" s="11">
        <v>99</v>
      </c>
      <c r="AY8" s="11">
        <v>273</v>
      </c>
      <c r="AZ8" s="11"/>
      <c r="BA8" s="11">
        <v>34</v>
      </c>
      <c r="BB8" s="11">
        <v>121</v>
      </c>
      <c r="BC8" s="11">
        <v>132</v>
      </c>
      <c r="BD8" s="11">
        <v>18</v>
      </c>
      <c r="BE8" s="11">
        <v>46</v>
      </c>
      <c r="BF8" s="11"/>
      <c r="BG8" s="11">
        <v>154</v>
      </c>
      <c r="BH8" s="11">
        <v>65</v>
      </c>
    </row>
    <row r="9" spans="2:60" ht="29" x14ac:dyDescent="0.35">
      <c r="B9" s="18" t="s">
        <v>348</v>
      </c>
      <c r="C9" s="17">
        <v>0.69877738784024102</v>
      </c>
      <c r="D9" s="17">
        <v>0.696565531625428</v>
      </c>
      <c r="E9" s="17">
        <v>0.71379674669318205</v>
      </c>
      <c r="F9" s="17"/>
      <c r="G9" s="17">
        <v>0.46507077743195901</v>
      </c>
      <c r="H9" s="17">
        <v>0.66528363726537298</v>
      </c>
      <c r="I9" s="17">
        <v>0.65884284423900896</v>
      </c>
      <c r="J9" s="17">
        <v>0.69951323514824804</v>
      </c>
      <c r="K9" s="17">
        <v>0.843857304197286</v>
      </c>
      <c r="L9" s="17">
        <v>0.81361342345632104</v>
      </c>
      <c r="M9" s="17"/>
      <c r="N9" s="17">
        <v>0.63244027264793401</v>
      </c>
      <c r="O9" s="17">
        <v>0.77056499300972203</v>
      </c>
      <c r="P9" s="17">
        <v>0.69670454873254295</v>
      </c>
      <c r="Q9" s="17">
        <v>0.65748884474956604</v>
      </c>
      <c r="R9" s="17">
        <v>0.66583867714045797</v>
      </c>
      <c r="S9" s="17"/>
      <c r="T9" s="17">
        <v>0.64824810613269801</v>
      </c>
      <c r="U9" s="17">
        <v>0.79731951255355704</v>
      </c>
      <c r="V9" s="17">
        <v>0.66701663794353006</v>
      </c>
      <c r="W9" s="17">
        <v>0.708744183412648</v>
      </c>
      <c r="X9" s="17"/>
      <c r="Y9" s="17">
        <v>0.55662346388234596</v>
      </c>
      <c r="Z9" s="17">
        <v>0.76290670734822696</v>
      </c>
      <c r="AA9" s="17">
        <v>0.78719963810370597</v>
      </c>
      <c r="AB9" s="17">
        <v>0.83946363770320698</v>
      </c>
      <c r="AC9" s="17">
        <v>0.75584130178931297</v>
      </c>
      <c r="AD9" s="17">
        <v>0.71293710483390005</v>
      </c>
      <c r="AE9" s="17"/>
      <c r="AF9" s="17">
        <v>0.740177325234882</v>
      </c>
      <c r="AG9" s="17">
        <v>0.63240685013779496</v>
      </c>
      <c r="AH9" s="17"/>
      <c r="AI9" s="17">
        <v>0.68079250431300797</v>
      </c>
      <c r="AJ9" s="17">
        <v>0.71046963053110901</v>
      </c>
      <c r="AK9" s="17">
        <v>0.69303112342113404</v>
      </c>
      <c r="AL9" s="17">
        <v>0.65688263672247504</v>
      </c>
      <c r="AM9" s="17">
        <v>0.68497162490823504</v>
      </c>
      <c r="AN9" s="17">
        <v>0.78477927622577504</v>
      </c>
      <c r="AO9" s="17">
        <v>0.74411143103292698</v>
      </c>
      <c r="AP9" s="17"/>
      <c r="AQ9" s="17">
        <v>0.66662867673561399</v>
      </c>
      <c r="AR9" s="17">
        <v>0.69088630765996495</v>
      </c>
      <c r="AS9" s="17"/>
      <c r="AT9" s="17">
        <v>0.68280984335763995</v>
      </c>
      <c r="AU9" s="17">
        <v>0.762409001420572</v>
      </c>
      <c r="AV9" s="17">
        <v>0.59717369907342999</v>
      </c>
      <c r="AW9" s="17"/>
      <c r="AX9" s="17">
        <v>0.72181475791761396</v>
      </c>
      <c r="AY9" s="17">
        <v>0.69037482955714602</v>
      </c>
      <c r="AZ9" s="17"/>
      <c r="BA9" s="17">
        <v>0.51062794603744499</v>
      </c>
      <c r="BB9" s="17">
        <v>0.70653322202692104</v>
      </c>
      <c r="BC9" s="17">
        <v>0.69129095726982104</v>
      </c>
      <c r="BD9" s="17">
        <v>0.56598542295821597</v>
      </c>
      <c r="BE9" s="17">
        <v>0.89312279361749203</v>
      </c>
      <c r="BF9" s="17"/>
      <c r="BG9" s="17">
        <v>0.663888262574021</v>
      </c>
      <c r="BH9" s="17">
        <v>0.80124219044756495</v>
      </c>
    </row>
    <row r="10" spans="2:60" ht="43.5" x14ac:dyDescent="0.35">
      <c r="B10" s="18" t="s">
        <v>349</v>
      </c>
      <c r="C10" s="17">
        <v>0.198178505553809</v>
      </c>
      <c r="D10" s="17">
        <v>0.18994591871809099</v>
      </c>
      <c r="E10" s="17">
        <v>0.20675182923108501</v>
      </c>
      <c r="F10" s="17"/>
      <c r="G10" s="17">
        <v>0.19652175549081599</v>
      </c>
      <c r="H10" s="17">
        <v>0.24913575749080799</v>
      </c>
      <c r="I10" s="17">
        <v>0.24048684462808401</v>
      </c>
      <c r="J10" s="17">
        <v>0.22589551462555499</v>
      </c>
      <c r="K10" s="17">
        <v>0.139996937335399</v>
      </c>
      <c r="L10" s="17">
        <v>0.14702050416498</v>
      </c>
      <c r="M10" s="17"/>
      <c r="N10" s="17">
        <v>0.21978443056326</v>
      </c>
      <c r="O10" s="17">
        <v>0.12899657952627699</v>
      </c>
      <c r="P10" s="17">
        <v>0.226377066771171</v>
      </c>
      <c r="Q10" s="17">
        <v>0.18060034150297299</v>
      </c>
      <c r="R10" s="17">
        <v>0.26742927040861703</v>
      </c>
      <c r="S10" s="17"/>
      <c r="T10" s="17">
        <v>0.210717083280101</v>
      </c>
      <c r="U10" s="17">
        <v>0.13640515245774301</v>
      </c>
      <c r="V10" s="17">
        <v>0.229671559733054</v>
      </c>
      <c r="W10" s="17">
        <v>0.18778224286582501</v>
      </c>
      <c r="X10" s="17"/>
      <c r="Y10" s="17">
        <v>0.29939652535563499</v>
      </c>
      <c r="Z10" s="17">
        <v>0.152572753642751</v>
      </c>
      <c r="AA10" s="17">
        <v>0.115055002636442</v>
      </c>
      <c r="AB10" s="17">
        <v>0.118685757459635</v>
      </c>
      <c r="AC10" s="17">
        <v>0.244158698210687</v>
      </c>
      <c r="AD10" s="17">
        <v>0.16438338198677799</v>
      </c>
      <c r="AE10" s="17"/>
      <c r="AF10" s="17">
        <v>0.177098765895046</v>
      </c>
      <c r="AG10" s="17">
        <v>0.22991294806450599</v>
      </c>
      <c r="AH10" s="17"/>
      <c r="AI10" s="17">
        <v>0.17920616130634101</v>
      </c>
      <c r="AJ10" s="17">
        <v>0.17302876482403501</v>
      </c>
      <c r="AK10" s="17">
        <v>0.21641693852375099</v>
      </c>
      <c r="AL10" s="17">
        <v>0.177983004125465</v>
      </c>
      <c r="AM10" s="17">
        <v>0.23089518956803001</v>
      </c>
      <c r="AN10" s="17">
        <v>0.188019472224078</v>
      </c>
      <c r="AO10" s="17">
        <v>0.151370919290259</v>
      </c>
      <c r="AP10" s="17"/>
      <c r="AQ10" s="17">
        <v>0.228709297882732</v>
      </c>
      <c r="AR10" s="17">
        <v>0.195609066380867</v>
      </c>
      <c r="AS10" s="17"/>
      <c r="AT10" s="17">
        <v>0.17657443491225899</v>
      </c>
      <c r="AU10" s="17">
        <v>0.185377232674765</v>
      </c>
      <c r="AV10" s="17">
        <v>0.26651275456888601</v>
      </c>
      <c r="AW10" s="17"/>
      <c r="AX10" s="17">
        <v>0.14592166383660399</v>
      </c>
      <c r="AY10" s="17">
        <v>0.21723845713442</v>
      </c>
      <c r="AZ10" s="17"/>
      <c r="BA10" s="17">
        <v>0.27596721818123798</v>
      </c>
      <c r="BB10" s="17">
        <v>0.194770057837199</v>
      </c>
      <c r="BC10" s="17">
        <v>0.228123528164249</v>
      </c>
      <c r="BD10" s="17">
        <v>0.32967823020602499</v>
      </c>
      <c r="BE10" s="17">
        <v>8.8523767684084598E-2</v>
      </c>
      <c r="BF10" s="17"/>
      <c r="BG10" s="17">
        <v>0.21244517961772799</v>
      </c>
      <c r="BH10" s="17">
        <v>0.15625500067951301</v>
      </c>
    </row>
    <row r="11" spans="2:60" ht="29" x14ac:dyDescent="0.35">
      <c r="B11" s="18" t="s">
        <v>350</v>
      </c>
      <c r="C11" s="17">
        <v>4.7771941655131503E-2</v>
      </c>
      <c r="D11" s="17">
        <v>4.5298962747323201E-2</v>
      </c>
      <c r="E11" s="17">
        <v>4.8710826761145999E-2</v>
      </c>
      <c r="F11" s="17"/>
      <c r="G11" s="17">
        <v>0.146040437357223</v>
      </c>
      <c r="H11" s="17">
        <v>6.9733977555805002E-2</v>
      </c>
      <c r="I11" s="17">
        <v>1.7869827723130501E-2</v>
      </c>
      <c r="J11" s="17">
        <v>4.6370221023046498E-2</v>
      </c>
      <c r="K11" s="17">
        <v>0</v>
      </c>
      <c r="L11" s="17">
        <v>1.67541881029768E-2</v>
      </c>
      <c r="M11" s="17"/>
      <c r="N11" s="17">
        <v>2.4013877986512201E-2</v>
      </c>
      <c r="O11" s="17">
        <v>5.17414277257882E-2</v>
      </c>
      <c r="P11" s="17">
        <v>5.9234966868061199E-2</v>
      </c>
      <c r="Q11" s="17">
        <v>9.7275799140951594E-2</v>
      </c>
      <c r="R11" s="17">
        <v>1.5414654428319701E-2</v>
      </c>
      <c r="S11" s="17"/>
      <c r="T11" s="17">
        <v>0.101640307431067</v>
      </c>
      <c r="U11" s="17">
        <v>3.9735128647388901E-2</v>
      </c>
      <c r="V11" s="17">
        <v>4.38730259001779E-2</v>
      </c>
      <c r="W11" s="17">
        <v>2.2049459006738499E-2</v>
      </c>
      <c r="X11" s="17"/>
      <c r="Y11" s="17">
        <v>5.8035942589153199E-2</v>
      </c>
      <c r="Z11" s="17">
        <v>5.4446782485682702E-2</v>
      </c>
      <c r="AA11" s="17">
        <v>0</v>
      </c>
      <c r="AB11" s="17">
        <v>0</v>
      </c>
      <c r="AC11" s="17">
        <v>0</v>
      </c>
      <c r="AD11" s="17">
        <v>5.1898841475477103E-2</v>
      </c>
      <c r="AE11" s="17"/>
      <c r="AF11" s="17">
        <v>4.3201104139544803E-2</v>
      </c>
      <c r="AG11" s="17">
        <v>5.6348759005522997E-2</v>
      </c>
      <c r="AH11" s="17"/>
      <c r="AI11" s="17">
        <v>4.1702716633527703E-2</v>
      </c>
      <c r="AJ11" s="17">
        <v>6.0458056247895103E-2</v>
      </c>
      <c r="AK11" s="17">
        <v>1.4838563720455E-2</v>
      </c>
      <c r="AL11" s="17">
        <v>8.3002386453888105E-2</v>
      </c>
      <c r="AM11" s="17">
        <v>6.6795198912196804E-2</v>
      </c>
      <c r="AN11" s="17">
        <v>0</v>
      </c>
      <c r="AO11" s="17">
        <v>0</v>
      </c>
      <c r="AP11" s="17"/>
      <c r="AQ11" s="17">
        <v>6.3392356638836703E-2</v>
      </c>
      <c r="AR11" s="17">
        <v>5.01997504901553E-2</v>
      </c>
      <c r="AS11" s="17"/>
      <c r="AT11" s="17">
        <v>9.3496517602460694E-2</v>
      </c>
      <c r="AU11" s="17">
        <v>1.7255621253636499E-2</v>
      </c>
      <c r="AV11" s="17">
        <v>7.0925318039832499E-2</v>
      </c>
      <c r="AW11" s="17"/>
      <c r="AX11" s="17">
        <v>8.7554562724273893E-2</v>
      </c>
      <c r="AY11" s="17">
        <v>3.3261787455016699E-2</v>
      </c>
      <c r="AZ11" s="17"/>
      <c r="BA11" s="17">
        <v>0.14092262949055201</v>
      </c>
      <c r="BB11" s="17">
        <v>3.7147034923653101E-2</v>
      </c>
      <c r="BC11" s="17">
        <v>5.45923174610074E-2</v>
      </c>
      <c r="BD11" s="17">
        <v>4.7840750446702197E-2</v>
      </c>
      <c r="BE11" s="17">
        <v>0</v>
      </c>
      <c r="BF11" s="17"/>
      <c r="BG11" s="17">
        <v>5.9737064723278201E-2</v>
      </c>
      <c r="BH11" s="17">
        <v>1.34366703452022E-2</v>
      </c>
    </row>
    <row r="12" spans="2:60" ht="29" x14ac:dyDescent="0.35">
      <c r="B12" s="18" t="s">
        <v>351</v>
      </c>
      <c r="C12" s="17">
        <v>1.4380154993424901E-2</v>
      </c>
      <c r="D12" s="17">
        <v>1.70914665670935E-2</v>
      </c>
      <c r="E12" s="17">
        <v>5.3284251618608497E-3</v>
      </c>
      <c r="F12" s="17"/>
      <c r="G12" s="17">
        <v>4.7882503920419303E-2</v>
      </c>
      <c r="H12" s="17">
        <v>1.5846627688013599E-2</v>
      </c>
      <c r="I12" s="17">
        <v>1.54058796943172E-2</v>
      </c>
      <c r="J12" s="17">
        <v>0</v>
      </c>
      <c r="K12" s="17">
        <v>0</v>
      </c>
      <c r="L12" s="17">
        <v>1.12253509146491E-2</v>
      </c>
      <c r="M12" s="17"/>
      <c r="N12" s="17">
        <v>3.4863158955627999E-2</v>
      </c>
      <c r="O12" s="17">
        <v>8.7721790581025694E-3</v>
      </c>
      <c r="P12" s="17">
        <v>6.2832268373954198E-3</v>
      </c>
      <c r="Q12" s="17">
        <v>0</v>
      </c>
      <c r="R12" s="17">
        <v>2.6831457028974E-2</v>
      </c>
      <c r="S12" s="17"/>
      <c r="T12" s="17">
        <v>1.2992536689873701E-2</v>
      </c>
      <c r="U12" s="17">
        <v>2.6540206341311101E-2</v>
      </c>
      <c r="V12" s="17">
        <v>1.8552786310168899E-2</v>
      </c>
      <c r="W12" s="17">
        <v>0</v>
      </c>
      <c r="X12" s="17"/>
      <c r="Y12" s="17">
        <v>3.5376080468971297E-2</v>
      </c>
      <c r="Z12" s="17">
        <v>6.1778458774727502E-3</v>
      </c>
      <c r="AA12" s="17">
        <v>0</v>
      </c>
      <c r="AB12" s="17">
        <v>0</v>
      </c>
      <c r="AC12" s="17">
        <v>0</v>
      </c>
      <c r="AD12" s="17">
        <v>0</v>
      </c>
      <c r="AE12" s="17"/>
      <c r="AF12" s="17">
        <v>9.8484109581770205E-3</v>
      </c>
      <c r="AG12" s="17">
        <v>2.1829799862128501E-2</v>
      </c>
      <c r="AH12" s="17"/>
      <c r="AI12" s="17">
        <v>0</v>
      </c>
      <c r="AJ12" s="17">
        <v>2.9913082018532801E-2</v>
      </c>
      <c r="AK12" s="17">
        <v>0</v>
      </c>
      <c r="AL12" s="17">
        <v>0</v>
      </c>
      <c r="AM12" s="17">
        <v>1.7337986611538601E-2</v>
      </c>
      <c r="AN12" s="17">
        <v>0</v>
      </c>
      <c r="AO12" s="17">
        <v>0.104517649676814</v>
      </c>
      <c r="AP12" s="17"/>
      <c r="AQ12" s="17">
        <v>5.3427960783357098E-3</v>
      </c>
      <c r="AR12" s="17">
        <v>1.9545101155193301E-2</v>
      </c>
      <c r="AS12" s="17"/>
      <c r="AT12" s="17">
        <v>1.43508135134152E-2</v>
      </c>
      <c r="AU12" s="17">
        <v>0</v>
      </c>
      <c r="AV12" s="17">
        <v>3.5437338414636699E-2</v>
      </c>
      <c r="AW12" s="17"/>
      <c r="AX12" s="17">
        <v>2.7267861643245999E-2</v>
      </c>
      <c r="AY12" s="17">
        <v>9.6795443813253394E-3</v>
      </c>
      <c r="AZ12" s="17"/>
      <c r="BA12" s="17">
        <v>2.3870357615279801E-2</v>
      </c>
      <c r="BB12" s="17">
        <v>1.80181628014628E-2</v>
      </c>
      <c r="BC12" s="17">
        <v>3.75616792166292E-3</v>
      </c>
      <c r="BD12" s="17">
        <v>5.6495596389057302E-2</v>
      </c>
      <c r="BE12" s="17">
        <v>1.83534386984236E-2</v>
      </c>
      <c r="BF12" s="17"/>
      <c r="BG12" s="17">
        <v>1.92920774997026E-2</v>
      </c>
      <c r="BH12" s="17">
        <v>2.9066138527719301E-2</v>
      </c>
    </row>
    <row r="13" spans="2:60" ht="29" x14ac:dyDescent="0.35">
      <c r="B13" s="18" t="s">
        <v>352</v>
      </c>
      <c r="C13" s="17">
        <v>1.22725111332642E-2</v>
      </c>
      <c r="D13" s="17">
        <v>9.5205983481720692E-3</v>
      </c>
      <c r="E13" s="17">
        <v>7.7895408644189498E-3</v>
      </c>
      <c r="F13" s="17"/>
      <c r="G13" s="17">
        <v>1.6815072027559198E-2</v>
      </c>
      <c r="H13" s="17">
        <v>0</v>
      </c>
      <c r="I13" s="17">
        <v>6.73946037154593E-2</v>
      </c>
      <c r="J13" s="17">
        <v>0</v>
      </c>
      <c r="K13" s="17">
        <v>0</v>
      </c>
      <c r="L13" s="17">
        <v>0</v>
      </c>
      <c r="M13" s="17"/>
      <c r="N13" s="17">
        <v>3.9130776735544201E-2</v>
      </c>
      <c r="O13" s="17">
        <v>6.0441150244574596E-3</v>
      </c>
      <c r="P13" s="17">
        <v>0</v>
      </c>
      <c r="Q13" s="17">
        <v>0</v>
      </c>
      <c r="R13" s="17">
        <v>2.4485940993631598E-2</v>
      </c>
      <c r="S13" s="17"/>
      <c r="T13" s="17">
        <v>1.18567726829856E-2</v>
      </c>
      <c r="U13" s="17">
        <v>0</v>
      </c>
      <c r="V13" s="17">
        <v>4.0300185723365798E-3</v>
      </c>
      <c r="W13" s="17">
        <v>3.4144477402978803E-2</v>
      </c>
      <c r="X13" s="17"/>
      <c r="Y13" s="17">
        <v>1.39527769566796E-2</v>
      </c>
      <c r="Z13" s="17">
        <v>5.3131174797873401E-3</v>
      </c>
      <c r="AA13" s="17">
        <v>9.7745359259852199E-2</v>
      </c>
      <c r="AB13" s="17">
        <v>1.6818709300740101E-2</v>
      </c>
      <c r="AC13" s="17">
        <v>0</v>
      </c>
      <c r="AD13" s="17">
        <v>0</v>
      </c>
      <c r="AE13" s="17"/>
      <c r="AF13" s="17">
        <v>1.6325906598857201E-2</v>
      </c>
      <c r="AG13" s="17">
        <v>6.4122724269177001E-3</v>
      </c>
      <c r="AH13" s="17"/>
      <c r="AI13" s="17">
        <v>2.9618976339776899E-2</v>
      </c>
      <c r="AJ13" s="17">
        <v>1.56684920657684E-2</v>
      </c>
      <c r="AK13" s="17">
        <v>0</v>
      </c>
      <c r="AL13" s="17">
        <v>3.4985838743298601E-2</v>
      </c>
      <c r="AM13" s="17">
        <v>0</v>
      </c>
      <c r="AN13" s="17">
        <v>2.7201251550146799E-2</v>
      </c>
      <c r="AO13" s="17">
        <v>0</v>
      </c>
      <c r="AP13" s="17"/>
      <c r="AQ13" s="17">
        <v>9.0143054730482293E-3</v>
      </c>
      <c r="AR13" s="17">
        <v>2.0750376911250701E-2</v>
      </c>
      <c r="AS13" s="17"/>
      <c r="AT13" s="17">
        <v>1.9650886991863299E-2</v>
      </c>
      <c r="AU13" s="17">
        <v>5.44608336131059E-3</v>
      </c>
      <c r="AV13" s="17">
        <v>2.0681310507932801E-2</v>
      </c>
      <c r="AW13" s="17"/>
      <c r="AX13" s="17">
        <v>7.83259069462886E-3</v>
      </c>
      <c r="AY13" s="17">
        <v>1.38919099679682E-2</v>
      </c>
      <c r="AZ13" s="17"/>
      <c r="BA13" s="17">
        <v>2.3199398165438E-2</v>
      </c>
      <c r="BB13" s="17">
        <v>7.68081728153061E-3</v>
      </c>
      <c r="BC13" s="17">
        <v>1.49947123667595E-2</v>
      </c>
      <c r="BD13" s="17">
        <v>0</v>
      </c>
      <c r="BE13" s="17">
        <v>0</v>
      </c>
      <c r="BF13" s="17"/>
      <c r="BG13" s="17">
        <v>1.10589256515999E-2</v>
      </c>
      <c r="BH13" s="17">
        <v>0</v>
      </c>
    </row>
    <row r="14" spans="2:60" x14ac:dyDescent="0.35">
      <c r="B14" s="32" t="s">
        <v>280</v>
      </c>
      <c r="C14" s="19">
        <v>2.8619498824128699E-2</v>
      </c>
      <c r="D14" s="19">
        <v>4.1577521993891899E-2</v>
      </c>
      <c r="E14" s="19">
        <v>1.7622631288307201E-2</v>
      </c>
      <c r="F14" s="19"/>
      <c r="G14" s="19">
        <v>0.12766945377202399</v>
      </c>
      <c r="H14" s="19">
        <v>0</v>
      </c>
      <c r="I14" s="19">
        <v>0</v>
      </c>
      <c r="J14" s="19">
        <v>2.8221029203149901E-2</v>
      </c>
      <c r="K14" s="19">
        <v>1.6145758467315498E-2</v>
      </c>
      <c r="L14" s="19">
        <v>1.13865333610726E-2</v>
      </c>
      <c r="M14" s="19"/>
      <c r="N14" s="19">
        <v>4.9767483111121197E-2</v>
      </c>
      <c r="O14" s="19">
        <v>3.3880705655653098E-2</v>
      </c>
      <c r="P14" s="19">
        <v>1.14001907908295E-2</v>
      </c>
      <c r="Q14" s="19">
        <v>6.46350146065095E-2</v>
      </c>
      <c r="R14" s="19">
        <v>0</v>
      </c>
      <c r="S14" s="19"/>
      <c r="T14" s="19">
        <v>1.45451937832745E-2</v>
      </c>
      <c r="U14" s="19">
        <v>0</v>
      </c>
      <c r="V14" s="19">
        <v>3.6855971540732502E-2</v>
      </c>
      <c r="W14" s="19">
        <v>4.7279637311809598E-2</v>
      </c>
      <c r="X14" s="19"/>
      <c r="Y14" s="19">
        <v>3.66152107472143E-2</v>
      </c>
      <c r="Z14" s="19">
        <v>1.8582793166078301E-2</v>
      </c>
      <c r="AA14" s="19">
        <v>0</v>
      </c>
      <c r="AB14" s="19">
        <v>2.5031895536418099E-2</v>
      </c>
      <c r="AC14" s="19">
        <v>0</v>
      </c>
      <c r="AD14" s="19">
        <v>7.0780671703845097E-2</v>
      </c>
      <c r="AE14" s="19"/>
      <c r="AF14" s="19">
        <v>1.33484871734933E-2</v>
      </c>
      <c r="AG14" s="19">
        <v>5.3089370503129903E-2</v>
      </c>
      <c r="AH14" s="19"/>
      <c r="AI14" s="19">
        <v>6.8679641407346795E-2</v>
      </c>
      <c r="AJ14" s="19">
        <v>1.04619743126599E-2</v>
      </c>
      <c r="AK14" s="19">
        <v>7.57133743346593E-2</v>
      </c>
      <c r="AL14" s="19">
        <v>4.7146133954872903E-2</v>
      </c>
      <c r="AM14" s="19">
        <v>0</v>
      </c>
      <c r="AN14" s="19">
        <v>0</v>
      </c>
      <c r="AO14" s="19">
        <v>0</v>
      </c>
      <c r="AP14" s="19"/>
      <c r="AQ14" s="19">
        <v>2.6912567191433499E-2</v>
      </c>
      <c r="AR14" s="19">
        <v>2.30093974025684E-2</v>
      </c>
      <c r="AS14" s="19"/>
      <c r="AT14" s="19">
        <v>1.31175036223618E-2</v>
      </c>
      <c r="AU14" s="19">
        <v>2.9512061289716202E-2</v>
      </c>
      <c r="AV14" s="19">
        <v>9.2695793952814499E-3</v>
      </c>
      <c r="AW14" s="19"/>
      <c r="AX14" s="19">
        <v>9.60856318363368E-3</v>
      </c>
      <c r="AY14" s="19">
        <v>3.55534715041241E-2</v>
      </c>
      <c r="AZ14" s="19"/>
      <c r="BA14" s="19">
        <v>2.5412450510047199E-2</v>
      </c>
      <c r="BB14" s="19">
        <v>3.58507051292331E-2</v>
      </c>
      <c r="BC14" s="19">
        <v>7.2423168165003E-3</v>
      </c>
      <c r="BD14" s="19">
        <v>0</v>
      </c>
      <c r="BE14" s="19">
        <v>0</v>
      </c>
      <c r="BF14" s="19"/>
      <c r="BG14" s="19">
        <v>3.35784899336702E-2</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377</v>
      </c>
      <c r="D7" s="10">
        <v>173</v>
      </c>
      <c r="E7" s="10">
        <v>202</v>
      </c>
      <c r="F7" s="10"/>
      <c r="G7" s="10">
        <v>45</v>
      </c>
      <c r="H7" s="10">
        <v>66</v>
      </c>
      <c r="I7" s="10">
        <v>66</v>
      </c>
      <c r="J7" s="10">
        <v>50</v>
      </c>
      <c r="K7" s="10">
        <v>65</v>
      </c>
      <c r="L7" s="10">
        <v>85</v>
      </c>
      <c r="M7" s="10"/>
      <c r="N7" s="10">
        <v>87</v>
      </c>
      <c r="O7" s="10">
        <v>76</v>
      </c>
      <c r="P7" s="10">
        <v>122</v>
      </c>
      <c r="Q7" s="10">
        <v>44</v>
      </c>
      <c r="R7" s="10">
        <v>36</v>
      </c>
      <c r="S7" s="10"/>
      <c r="T7" s="10">
        <v>82</v>
      </c>
      <c r="U7" s="10">
        <v>64</v>
      </c>
      <c r="V7" s="10">
        <v>146</v>
      </c>
      <c r="W7" s="10">
        <v>85</v>
      </c>
      <c r="X7" s="10"/>
      <c r="Y7" s="10">
        <v>126</v>
      </c>
      <c r="Z7" s="10">
        <v>138</v>
      </c>
      <c r="AA7" s="10">
        <v>16</v>
      </c>
      <c r="AB7" s="10">
        <v>47</v>
      </c>
      <c r="AC7" s="10">
        <v>3</v>
      </c>
      <c r="AD7" s="10">
        <v>47</v>
      </c>
      <c r="AE7" s="10"/>
      <c r="AF7" s="10">
        <v>226</v>
      </c>
      <c r="AG7" s="10">
        <v>147</v>
      </c>
      <c r="AH7" s="10"/>
      <c r="AI7" s="10">
        <v>28</v>
      </c>
      <c r="AJ7" s="10">
        <v>105</v>
      </c>
      <c r="AK7" s="10">
        <v>78</v>
      </c>
      <c r="AL7" s="10">
        <v>29</v>
      </c>
      <c r="AM7" s="10">
        <v>95</v>
      </c>
      <c r="AN7" s="10">
        <v>31</v>
      </c>
      <c r="AO7" s="10">
        <v>11</v>
      </c>
      <c r="AP7" s="10"/>
      <c r="AQ7" s="10">
        <v>172</v>
      </c>
      <c r="AR7" s="10">
        <v>135</v>
      </c>
      <c r="AS7" s="10"/>
      <c r="AT7" s="10">
        <v>80</v>
      </c>
      <c r="AU7" s="10">
        <v>166</v>
      </c>
      <c r="AV7" s="10">
        <v>100</v>
      </c>
      <c r="AW7" s="10"/>
      <c r="AX7" s="10">
        <v>102</v>
      </c>
      <c r="AY7" s="10">
        <v>275</v>
      </c>
      <c r="AZ7" s="10"/>
      <c r="BA7" s="10">
        <v>35</v>
      </c>
      <c r="BB7" s="10">
        <v>134</v>
      </c>
      <c r="BC7" s="10">
        <v>134</v>
      </c>
      <c r="BD7" s="10">
        <v>15</v>
      </c>
      <c r="BE7" s="10">
        <v>39</v>
      </c>
      <c r="BF7" s="10"/>
      <c r="BG7" s="10">
        <v>169</v>
      </c>
      <c r="BH7" s="10">
        <v>54</v>
      </c>
    </row>
    <row r="8" spans="2:60" ht="30" customHeight="1" x14ac:dyDescent="0.35">
      <c r="B8" s="11" t="s">
        <v>19</v>
      </c>
      <c r="C8" s="11">
        <v>375</v>
      </c>
      <c r="D8" s="11">
        <v>174</v>
      </c>
      <c r="E8" s="11">
        <v>199</v>
      </c>
      <c r="F8" s="11"/>
      <c r="G8" s="11">
        <v>43</v>
      </c>
      <c r="H8" s="11">
        <v>76</v>
      </c>
      <c r="I8" s="11">
        <v>68</v>
      </c>
      <c r="J8" s="11">
        <v>50</v>
      </c>
      <c r="K8" s="11">
        <v>62</v>
      </c>
      <c r="L8" s="11">
        <v>76</v>
      </c>
      <c r="M8" s="11"/>
      <c r="N8" s="11">
        <v>82</v>
      </c>
      <c r="O8" s="11">
        <v>77</v>
      </c>
      <c r="P8" s="11">
        <v>123</v>
      </c>
      <c r="Q8" s="11">
        <v>46</v>
      </c>
      <c r="R8" s="11">
        <v>35</v>
      </c>
      <c r="S8" s="11"/>
      <c r="T8" s="11">
        <v>72</v>
      </c>
      <c r="U8" s="11">
        <v>62</v>
      </c>
      <c r="V8" s="11">
        <v>141</v>
      </c>
      <c r="W8" s="11">
        <v>100</v>
      </c>
      <c r="X8" s="11"/>
      <c r="Y8" s="11">
        <v>127</v>
      </c>
      <c r="Z8" s="11">
        <v>133</v>
      </c>
      <c r="AA8" s="11">
        <v>16</v>
      </c>
      <c r="AB8" s="11">
        <v>48</v>
      </c>
      <c r="AC8" s="11">
        <v>3</v>
      </c>
      <c r="AD8" s="11">
        <v>48</v>
      </c>
      <c r="AE8" s="11"/>
      <c r="AF8" s="11">
        <v>224</v>
      </c>
      <c r="AG8" s="11">
        <v>147</v>
      </c>
      <c r="AH8" s="11"/>
      <c r="AI8" s="11">
        <v>29</v>
      </c>
      <c r="AJ8" s="11">
        <v>107</v>
      </c>
      <c r="AK8" s="11">
        <v>74</v>
      </c>
      <c r="AL8" s="11">
        <v>28</v>
      </c>
      <c r="AM8" s="11">
        <v>98</v>
      </c>
      <c r="AN8" s="11">
        <v>29</v>
      </c>
      <c r="AO8" s="11">
        <v>10</v>
      </c>
      <c r="AP8" s="11"/>
      <c r="AQ8" s="11">
        <v>167</v>
      </c>
      <c r="AR8" s="11">
        <v>137</v>
      </c>
      <c r="AS8" s="11"/>
      <c r="AT8" s="11">
        <v>75</v>
      </c>
      <c r="AU8" s="11">
        <v>163</v>
      </c>
      <c r="AV8" s="11">
        <v>106</v>
      </c>
      <c r="AW8" s="11"/>
      <c r="AX8" s="11">
        <v>94</v>
      </c>
      <c r="AY8" s="11">
        <v>281</v>
      </c>
      <c r="AZ8" s="11"/>
      <c r="BA8" s="11">
        <v>33</v>
      </c>
      <c r="BB8" s="11">
        <v>131</v>
      </c>
      <c r="BC8" s="11">
        <v>134</v>
      </c>
      <c r="BD8" s="11">
        <v>13</v>
      </c>
      <c r="BE8" s="11">
        <v>43</v>
      </c>
      <c r="BF8" s="11"/>
      <c r="BG8" s="11">
        <v>164</v>
      </c>
      <c r="BH8" s="11">
        <v>56</v>
      </c>
    </row>
    <row r="9" spans="2:60" ht="29" x14ac:dyDescent="0.35">
      <c r="B9" s="18" t="s">
        <v>348</v>
      </c>
      <c r="C9" s="17">
        <v>0.79382669307361597</v>
      </c>
      <c r="D9" s="17">
        <v>0.75129387411243098</v>
      </c>
      <c r="E9" s="17">
        <v>0.82969109161798005</v>
      </c>
      <c r="F9" s="17"/>
      <c r="G9" s="17">
        <v>0.58259916219122498</v>
      </c>
      <c r="H9" s="17">
        <v>0.69847930384837098</v>
      </c>
      <c r="I9" s="17">
        <v>0.72841761359620805</v>
      </c>
      <c r="J9" s="17">
        <v>0.897353117325146</v>
      </c>
      <c r="K9" s="17">
        <v>0.90772759973497497</v>
      </c>
      <c r="L9" s="17">
        <v>0.90808204026530903</v>
      </c>
      <c r="M9" s="17"/>
      <c r="N9" s="17">
        <v>0.829967369772182</v>
      </c>
      <c r="O9" s="17">
        <v>0.84696179020219597</v>
      </c>
      <c r="P9" s="17">
        <v>0.85022257791842104</v>
      </c>
      <c r="Q9" s="17">
        <v>0.65252390623199896</v>
      </c>
      <c r="R9" s="17">
        <v>0.62262982310797199</v>
      </c>
      <c r="S9" s="17"/>
      <c r="T9" s="17">
        <v>0.81290660548252203</v>
      </c>
      <c r="U9" s="17">
        <v>0.85741336312612904</v>
      </c>
      <c r="V9" s="17">
        <v>0.78123027223589003</v>
      </c>
      <c r="W9" s="17">
        <v>0.758237695164518</v>
      </c>
      <c r="X9" s="17"/>
      <c r="Y9" s="17">
        <v>0.65538032060689999</v>
      </c>
      <c r="Z9" s="17">
        <v>0.85636594889959095</v>
      </c>
      <c r="AA9" s="17">
        <v>0.87810646664161296</v>
      </c>
      <c r="AB9" s="17">
        <v>0.86908172939227502</v>
      </c>
      <c r="AC9" s="17">
        <v>1</v>
      </c>
      <c r="AD9" s="17">
        <v>0.87301457909233304</v>
      </c>
      <c r="AE9" s="17"/>
      <c r="AF9" s="17">
        <v>0.79888531259797901</v>
      </c>
      <c r="AG9" s="17">
        <v>0.78642200772484305</v>
      </c>
      <c r="AH9" s="17"/>
      <c r="AI9" s="17">
        <v>0.67894097503528605</v>
      </c>
      <c r="AJ9" s="17">
        <v>0.85424284148245799</v>
      </c>
      <c r="AK9" s="17">
        <v>0.81505002817321903</v>
      </c>
      <c r="AL9" s="17">
        <v>0.76015674933017896</v>
      </c>
      <c r="AM9" s="17">
        <v>0.79099437080875601</v>
      </c>
      <c r="AN9" s="17">
        <v>0.68097679333856898</v>
      </c>
      <c r="AO9" s="17">
        <v>0.77156784862275696</v>
      </c>
      <c r="AP9" s="17"/>
      <c r="AQ9" s="17">
        <v>0.81504107303080597</v>
      </c>
      <c r="AR9" s="17">
        <v>0.78674120688285498</v>
      </c>
      <c r="AS9" s="17"/>
      <c r="AT9" s="17">
        <v>0.814770448994944</v>
      </c>
      <c r="AU9" s="17">
        <v>0.83542902085160697</v>
      </c>
      <c r="AV9" s="17">
        <v>0.72272580744168202</v>
      </c>
      <c r="AW9" s="17"/>
      <c r="AX9" s="17">
        <v>0.77985200822342204</v>
      </c>
      <c r="AY9" s="17">
        <v>0.79850847364047906</v>
      </c>
      <c r="AZ9" s="17"/>
      <c r="BA9" s="17">
        <v>0.74221510382396505</v>
      </c>
      <c r="BB9" s="17">
        <v>0.85763420707472504</v>
      </c>
      <c r="BC9" s="17">
        <v>0.74248772904543803</v>
      </c>
      <c r="BD9" s="17">
        <v>0.81087695815808603</v>
      </c>
      <c r="BE9" s="17">
        <v>0.95868343875099005</v>
      </c>
      <c r="BF9" s="17"/>
      <c r="BG9" s="17">
        <v>0.834389014902989</v>
      </c>
      <c r="BH9" s="17">
        <v>0.92491055908394304</v>
      </c>
    </row>
    <row r="10" spans="2:60" ht="43.5" x14ac:dyDescent="0.35">
      <c r="B10" s="18" t="s">
        <v>349</v>
      </c>
      <c r="C10" s="17">
        <v>0.104888998330555</v>
      </c>
      <c r="D10" s="17">
        <v>0.137911352545181</v>
      </c>
      <c r="E10" s="17">
        <v>7.66759594842637E-2</v>
      </c>
      <c r="F10" s="17"/>
      <c r="G10" s="17">
        <v>0.104192707851469</v>
      </c>
      <c r="H10" s="17">
        <v>0.16325335940462599</v>
      </c>
      <c r="I10" s="17">
        <v>0.160685258918249</v>
      </c>
      <c r="J10" s="17">
        <v>6.0345451114273599E-2</v>
      </c>
      <c r="K10" s="17">
        <v>7.8282832226675494E-2</v>
      </c>
      <c r="L10" s="17">
        <v>4.7755611915087502E-2</v>
      </c>
      <c r="M10" s="17"/>
      <c r="N10" s="17">
        <v>9.0455225550445204E-2</v>
      </c>
      <c r="O10" s="17">
        <v>5.9076858024306199E-2</v>
      </c>
      <c r="P10" s="17">
        <v>7.4852673390897601E-2</v>
      </c>
      <c r="Q10" s="17">
        <v>0.21646434610530299</v>
      </c>
      <c r="R10" s="17">
        <v>0.216262855192111</v>
      </c>
      <c r="S10" s="17"/>
      <c r="T10" s="17">
        <v>4.6772531309146603E-2</v>
      </c>
      <c r="U10" s="17">
        <v>8.7760869250894102E-2</v>
      </c>
      <c r="V10" s="17">
        <v>0.102535275317453</v>
      </c>
      <c r="W10" s="17">
        <v>0.16101321768617599</v>
      </c>
      <c r="X10" s="17"/>
      <c r="Y10" s="17">
        <v>0.171325656257964</v>
      </c>
      <c r="Z10" s="17">
        <v>8.9522320792549903E-2</v>
      </c>
      <c r="AA10" s="17">
        <v>0</v>
      </c>
      <c r="AB10" s="17">
        <v>6.0857390443035501E-2</v>
      </c>
      <c r="AC10" s="17">
        <v>0</v>
      </c>
      <c r="AD10" s="17">
        <v>5.6334219528574002E-2</v>
      </c>
      <c r="AE10" s="17"/>
      <c r="AF10" s="17">
        <v>0.120886426496302</v>
      </c>
      <c r="AG10" s="17">
        <v>8.3254985115378197E-2</v>
      </c>
      <c r="AH10" s="17"/>
      <c r="AI10" s="17">
        <v>5.7659369635641902E-2</v>
      </c>
      <c r="AJ10" s="17">
        <v>7.9068940105531504E-2</v>
      </c>
      <c r="AK10" s="17">
        <v>0.137672556716986</v>
      </c>
      <c r="AL10" s="17">
        <v>0.102562800475535</v>
      </c>
      <c r="AM10" s="17">
        <v>0.122079021794351</v>
      </c>
      <c r="AN10" s="17">
        <v>0.14475159889237699</v>
      </c>
      <c r="AO10" s="17">
        <v>0</v>
      </c>
      <c r="AP10" s="17"/>
      <c r="AQ10" s="17">
        <v>9.7732148736117894E-2</v>
      </c>
      <c r="AR10" s="17">
        <v>0.126485000667828</v>
      </c>
      <c r="AS10" s="17"/>
      <c r="AT10" s="17">
        <v>0.14220864273710701</v>
      </c>
      <c r="AU10" s="17">
        <v>9.5199714427943893E-2</v>
      </c>
      <c r="AV10" s="17">
        <v>0.118082178916484</v>
      </c>
      <c r="AW10" s="17"/>
      <c r="AX10" s="17">
        <v>8.4816274650948403E-2</v>
      </c>
      <c r="AY10" s="17">
        <v>0.111613735858063</v>
      </c>
      <c r="AZ10" s="17"/>
      <c r="BA10" s="17">
        <v>0.131862565761936</v>
      </c>
      <c r="BB10" s="17">
        <v>6.6278681227925906E-2</v>
      </c>
      <c r="BC10" s="17">
        <v>0.16739396388071001</v>
      </c>
      <c r="BD10" s="17">
        <v>0</v>
      </c>
      <c r="BE10" s="17">
        <v>2.1545291468948E-2</v>
      </c>
      <c r="BF10" s="17"/>
      <c r="BG10" s="17">
        <v>7.9487153278257103E-2</v>
      </c>
      <c r="BH10" s="17">
        <v>1.6622323725900501E-2</v>
      </c>
    </row>
    <row r="11" spans="2:60" ht="29" x14ac:dyDescent="0.35">
      <c r="B11" s="18" t="s">
        <v>350</v>
      </c>
      <c r="C11" s="17">
        <v>3.5610084705325097E-2</v>
      </c>
      <c r="D11" s="17">
        <v>3.9520044079228302E-2</v>
      </c>
      <c r="E11" s="17">
        <v>3.2424228239451597E-2</v>
      </c>
      <c r="F11" s="17"/>
      <c r="G11" s="17">
        <v>9.5785736953386699E-2</v>
      </c>
      <c r="H11" s="17">
        <v>3.4225532043674803E-2</v>
      </c>
      <c r="I11" s="17">
        <v>4.7388090182602399E-2</v>
      </c>
      <c r="J11" s="17">
        <v>1.7572926096543699E-2</v>
      </c>
      <c r="K11" s="17">
        <v>0</v>
      </c>
      <c r="L11" s="17">
        <v>3.2747459542102897E-2</v>
      </c>
      <c r="M11" s="17"/>
      <c r="N11" s="17">
        <v>2.8879401316708301E-2</v>
      </c>
      <c r="O11" s="17">
        <v>1.6981422840576001E-2</v>
      </c>
      <c r="P11" s="17">
        <v>1.8052951182383901E-2</v>
      </c>
      <c r="Q11" s="17">
        <v>5.6909059722529097E-2</v>
      </c>
      <c r="R11" s="17">
        <v>0.138274553305794</v>
      </c>
      <c r="S11" s="17"/>
      <c r="T11" s="17">
        <v>9.1083233396451899E-2</v>
      </c>
      <c r="U11" s="17">
        <v>2.6393675520735901E-2</v>
      </c>
      <c r="V11" s="17">
        <v>2.6097139961900401E-2</v>
      </c>
      <c r="W11" s="17">
        <v>1.44815774205491E-2</v>
      </c>
      <c r="X11" s="17"/>
      <c r="Y11" s="17">
        <v>5.9350214584865099E-2</v>
      </c>
      <c r="Z11" s="17">
        <v>2.2068263884788799E-2</v>
      </c>
      <c r="AA11" s="17">
        <v>0.121893533358387</v>
      </c>
      <c r="AB11" s="17">
        <v>0</v>
      </c>
      <c r="AC11" s="17">
        <v>0</v>
      </c>
      <c r="AD11" s="17">
        <v>1.8183281137519599E-2</v>
      </c>
      <c r="AE11" s="17"/>
      <c r="AF11" s="17">
        <v>4.0001847285445799E-2</v>
      </c>
      <c r="AG11" s="17">
        <v>2.9854641498107602E-2</v>
      </c>
      <c r="AH11" s="17"/>
      <c r="AI11" s="17">
        <v>0</v>
      </c>
      <c r="AJ11" s="17">
        <v>1.5312251254804199E-2</v>
      </c>
      <c r="AK11" s="17">
        <v>2.1995682099561799E-2</v>
      </c>
      <c r="AL11" s="17">
        <v>4.59688164718869E-2</v>
      </c>
      <c r="AM11" s="17">
        <v>4.1456662235756198E-2</v>
      </c>
      <c r="AN11" s="17">
        <v>8.5205018839362795E-2</v>
      </c>
      <c r="AO11" s="17">
        <v>0.22843215137724299</v>
      </c>
      <c r="AP11" s="17"/>
      <c r="AQ11" s="17">
        <v>3.1288532452482802E-2</v>
      </c>
      <c r="AR11" s="17">
        <v>4.7420886428655898E-2</v>
      </c>
      <c r="AS11" s="17"/>
      <c r="AT11" s="17">
        <v>1.1034361152103701E-2</v>
      </c>
      <c r="AU11" s="17">
        <v>3.5859324949353497E-2</v>
      </c>
      <c r="AV11" s="17">
        <v>6.3017472136789696E-2</v>
      </c>
      <c r="AW11" s="17"/>
      <c r="AX11" s="17">
        <v>7.86833754114451E-2</v>
      </c>
      <c r="AY11" s="17">
        <v>2.1179727417091E-2</v>
      </c>
      <c r="AZ11" s="17"/>
      <c r="BA11" s="17">
        <v>6.7229652371444501E-2</v>
      </c>
      <c r="BB11" s="17">
        <v>2.59869732705434E-2</v>
      </c>
      <c r="BC11" s="17">
        <v>3.3182014289770703E-2</v>
      </c>
      <c r="BD11" s="17">
        <v>0.189123041841914</v>
      </c>
      <c r="BE11" s="17">
        <v>1.9771269780061999E-2</v>
      </c>
      <c r="BF11" s="17"/>
      <c r="BG11" s="17">
        <v>3.4293171935896101E-2</v>
      </c>
      <c r="BH11" s="17">
        <v>5.8467117190156501E-2</v>
      </c>
    </row>
    <row r="12" spans="2:60" ht="29" x14ac:dyDescent="0.35">
      <c r="B12" s="18" t="s">
        <v>351</v>
      </c>
      <c r="C12" s="17">
        <v>3.7247747489854502E-2</v>
      </c>
      <c r="D12" s="17">
        <v>5.4811068893626601E-2</v>
      </c>
      <c r="E12" s="17">
        <v>2.2118678761096001E-2</v>
      </c>
      <c r="F12" s="17"/>
      <c r="G12" s="17">
        <v>8.9754983281727194E-2</v>
      </c>
      <c r="H12" s="17">
        <v>6.9745504744264802E-2</v>
      </c>
      <c r="I12" s="17">
        <v>5.2079132447709099E-2</v>
      </c>
      <c r="J12" s="17">
        <v>2.4728505464036699E-2</v>
      </c>
      <c r="K12" s="17">
        <v>0</v>
      </c>
      <c r="L12" s="17">
        <v>0</v>
      </c>
      <c r="M12" s="17"/>
      <c r="N12" s="17">
        <v>3.0345405677475599E-2</v>
      </c>
      <c r="O12" s="17">
        <v>2.1289756581230002E-2</v>
      </c>
      <c r="P12" s="17">
        <v>3.9258827610499501E-2</v>
      </c>
      <c r="Q12" s="17">
        <v>7.4102687940168194E-2</v>
      </c>
      <c r="R12" s="17">
        <v>2.2832768394122901E-2</v>
      </c>
      <c r="S12" s="17"/>
      <c r="T12" s="17">
        <v>2.6558874667863899E-2</v>
      </c>
      <c r="U12" s="17">
        <v>1.44136763760564E-2</v>
      </c>
      <c r="V12" s="17">
        <v>3.8846077757005097E-2</v>
      </c>
      <c r="W12" s="17">
        <v>5.6932899895389799E-2</v>
      </c>
      <c r="X12" s="17"/>
      <c r="Y12" s="17">
        <v>6.7849087734267205E-2</v>
      </c>
      <c r="Z12" s="17">
        <v>1.53645211543951E-2</v>
      </c>
      <c r="AA12" s="17">
        <v>0</v>
      </c>
      <c r="AB12" s="17">
        <v>5.04554969719367E-2</v>
      </c>
      <c r="AC12" s="17">
        <v>0</v>
      </c>
      <c r="AD12" s="17">
        <v>1.8309184608711199E-2</v>
      </c>
      <c r="AE12" s="17"/>
      <c r="AF12" s="17">
        <v>3.2867117935377201E-2</v>
      </c>
      <c r="AG12" s="17">
        <v>4.4950362211972197E-2</v>
      </c>
      <c r="AH12" s="17"/>
      <c r="AI12" s="17">
        <v>5.5950830946632099E-2</v>
      </c>
      <c r="AJ12" s="17">
        <v>3.2579913584501602E-2</v>
      </c>
      <c r="AK12" s="17">
        <v>2.5281733010233998E-2</v>
      </c>
      <c r="AL12" s="17">
        <v>2.9906476087670698E-2</v>
      </c>
      <c r="AM12" s="17">
        <v>4.54699451611369E-2</v>
      </c>
      <c r="AN12" s="17">
        <v>5.8791227283979203E-2</v>
      </c>
      <c r="AO12" s="17">
        <v>0</v>
      </c>
      <c r="AP12" s="17"/>
      <c r="AQ12" s="17">
        <v>3.86756066952961E-2</v>
      </c>
      <c r="AR12" s="17">
        <v>2.7012048277368601E-2</v>
      </c>
      <c r="AS12" s="17"/>
      <c r="AT12" s="17">
        <v>3.1986547115845303E-2</v>
      </c>
      <c r="AU12" s="17">
        <v>5.4313607604837503E-3</v>
      </c>
      <c r="AV12" s="17">
        <v>9.6174541505044703E-2</v>
      </c>
      <c r="AW12" s="17"/>
      <c r="AX12" s="17">
        <v>2.9948219930918198E-2</v>
      </c>
      <c r="AY12" s="17">
        <v>3.9693225626861402E-2</v>
      </c>
      <c r="AZ12" s="17"/>
      <c r="BA12" s="17">
        <v>5.8692678042655301E-2</v>
      </c>
      <c r="BB12" s="17">
        <v>4.65588520668666E-2</v>
      </c>
      <c r="BC12" s="17">
        <v>4.4157165395463098E-2</v>
      </c>
      <c r="BD12" s="17">
        <v>0</v>
      </c>
      <c r="BE12" s="17">
        <v>0</v>
      </c>
      <c r="BF12" s="17"/>
      <c r="BG12" s="17">
        <v>4.90025819923436E-2</v>
      </c>
      <c r="BH12" s="17">
        <v>0</v>
      </c>
    </row>
    <row r="13" spans="2:60" ht="29" x14ac:dyDescent="0.35">
      <c r="B13" s="18" t="s">
        <v>352</v>
      </c>
      <c r="C13" s="17">
        <v>3.3238459080007798E-3</v>
      </c>
      <c r="D13" s="17">
        <v>2.6646940347806502E-3</v>
      </c>
      <c r="E13" s="17">
        <v>3.9231303467848703E-3</v>
      </c>
      <c r="F13" s="17"/>
      <c r="G13" s="17">
        <v>1.07023427834335E-2</v>
      </c>
      <c r="H13" s="17">
        <v>1.03004606742931E-2</v>
      </c>
      <c r="I13" s="17">
        <v>0</v>
      </c>
      <c r="J13" s="17">
        <v>0</v>
      </c>
      <c r="K13" s="17">
        <v>0</v>
      </c>
      <c r="L13" s="17">
        <v>0</v>
      </c>
      <c r="M13" s="17"/>
      <c r="N13" s="17">
        <v>9.52373700497911E-3</v>
      </c>
      <c r="O13" s="17">
        <v>0</v>
      </c>
      <c r="P13" s="17">
        <v>3.7618679060702699E-3</v>
      </c>
      <c r="Q13" s="17">
        <v>0</v>
      </c>
      <c r="R13" s="17">
        <v>0</v>
      </c>
      <c r="S13" s="17"/>
      <c r="T13" s="17">
        <v>0</v>
      </c>
      <c r="U13" s="17">
        <v>0</v>
      </c>
      <c r="V13" s="17">
        <v>8.8606862370212806E-3</v>
      </c>
      <c r="W13" s="17">
        <v>0</v>
      </c>
      <c r="X13" s="17"/>
      <c r="Y13" s="17">
        <v>6.13020002921188E-3</v>
      </c>
      <c r="Z13" s="17">
        <v>3.4961834345015302E-3</v>
      </c>
      <c r="AA13" s="17">
        <v>0</v>
      </c>
      <c r="AB13" s="17">
        <v>0</v>
      </c>
      <c r="AC13" s="17">
        <v>0</v>
      </c>
      <c r="AD13" s="17">
        <v>0</v>
      </c>
      <c r="AE13" s="17"/>
      <c r="AF13" s="17">
        <v>3.48416053768393E-3</v>
      </c>
      <c r="AG13" s="17">
        <v>3.1683165336613998E-3</v>
      </c>
      <c r="AH13" s="17"/>
      <c r="AI13" s="17">
        <v>0</v>
      </c>
      <c r="AJ13" s="17">
        <v>1.16545671729612E-2</v>
      </c>
      <c r="AK13" s="17">
        <v>0</v>
      </c>
      <c r="AL13" s="17">
        <v>0</v>
      </c>
      <c r="AM13" s="17">
        <v>0</v>
      </c>
      <c r="AN13" s="17">
        <v>0</v>
      </c>
      <c r="AO13" s="17">
        <v>0</v>
      </c>
      <c r="AP13" s="17"/>
      <c r="AQ13" s="17">
        <v>7.4459817607634296E-3</v>
      </c>
      <c r="AR13" s="17">
        <v>0</v>
      </c>
      <c r="AS13" s="17"/>
      <c r="AT13" s="17">
        <v>0</v>
      </c>
      <c r="AU13" s="17">
        <v>7.6327283512741097E-3</v>
      </c>
      <c r="AV13" s="17">
        <v>0</v>
      </c>
      <c r="AW13" s="17"/>
      <c r="AX13" s="17">
        <v>0</v>
      </c>
      <c r="AY13" s="17">
        <v>4.4373963992027704E-3</v>
      </c>
      <c r="AZ13" s="17"/>
      <c r="BA13" s="17">
        <v>0</v>
      </c>
      <c r="BB13" s="17">
        <v>3.5412863599393499E-3</v>
      </c>
      <c r="BC13" s="17">
        <v>0</v>
      </c>
      <c r="BD13" s="17">
        <v>0</v>
      </c>
      <c r="BE13" s="17">
        <v>0</v>
      </c>
      <c r="BF13" s="17"/>
      <c r="BG13" s="17">
        <v>2.8280778905138701E-3</v>
      </c>
      <c r="BH13" s="17">
        <v>0</v>
      </c>
    </row>
    <row r="14" spans="2:60" x14ac:dyDescent="0.35">
      <c r="B14" s="32" t="s">
        <v>280</v>
      </c>
      <c r="C14" s="19">
        <v>2.5102630492648801E-2</v>
      </c>
      <c r="D14" s="19">
        <v>1.37989663347523E-2</v>
      </c>
      <c r="E14" s="19">
        <v>3.5166911550423799E-2</v>
      </c>
      <c r="F14" s="19"/>
      <c r="G14" s="19">
        <v>0.11696506693875899</v>
      </c>
      <c r="H14" s="19">
        <v>2.3995839284771101E-2</v>
      </c>
      <c r="I14" s="19">
        <v>1.14299048552321E-2</v>
      </c>
      <c r="J14" s="19">
        <v>0</v>
      </c>
      <c r="K14" s="19">
        <v>1.39895680383492E-2</v>
      </c>
      <c r="L14" s="19">
        <v>1.14148882775005E-2</v>
      </c>
      <c r="M14" s="19"/>
      <c r="N14" s="19">
        <v>1.0828860678209399E-2</v>
      </c>
      <c r="O14" s="19">
        <v>5.5690172351691498E-2</v>
      </c>
      <c r="P14" s="19">
        <v>1.3851101991727999E-2</v>
      </c>
      <c r="Q14" s="19">
        <v>0</v>
      </c>
      <c r="R14" s="19">
        <v>0</v>
      </c>
      <c r="S14" s="19"/>
      <c r="T14" s="19">
        <v>2.2678755144015201E-2</v>
      </c>
      <c r="U14" s="19">
        <v>1.4018415726185099E-2</v>
      </c>
      <c r="V14" s="19">
        <v>4.2430548490730698E-2</v>
      </c>
      <c r="W14" s="19">
        <v>9.3346098333678199E-3</v>
      </c>
      <c r="X14" s="19"/>
      <c r="Y14" s="19">
        <v>3.9964520786792398E-2</v>
      </c>
      <c r="Z14" s="19">
        <v>1.3182761834173299E-2</v>
      </c>
      <c r="AA14" s="19">
        <v>0</v>
      </c>
      <c r="AB14" s="19">
        <v>1.9605383192752901E-2</v>
      </c>
      <c r="AC14" s="19">
        <v>0</v>
      </c>
      <c r="AD14" s="19">
        <v>3.4158735632862702E-2</v>
      </c>
      <c r="AE14" s="19"/>
      <c r="AF14" s="19">
        <v>3.87513514721234E-3</v>
      </c>
      <c r="AG14" s="19">
        <v>5.2349686916037898E-2</v>
      </c>
      <c r="AH14" s="19"/>
      <c r="AI14" s="19">
        <v>0.20744882438244</v>
      </c>
      <c r="AJ14" s="19">
        <v>7.1414863997436902E-3</v>
      </c>
      <c r="AK14" s="19">
        <v>0</v>
      </c>
      <c r="AL14" s="19">
        <v>6.1405157634728903E-2</v>
      </c>
      <c r="AM14" s="19">
        <v>0</v>
      </c>
      <c r="AN14" s="19">
        <v>3.02753616457117E-2</v>
      </c>
      <c r="AO14" s="19">
        <v>0</v>
      </c>
      <c r="AP14" s="19"/>
      <c r="AQ14" s="19">
        <v>9.8166573245339096E-3</v>
      </c>
      <c r="AR14" s="19">
        <v>1.2340857743291999E-2</v>
      </c>
      <c r="AS14" s="19"/>
      <c r="AT14" s="19">
        <v>0</v>
      </c>
      <c r="AU14" s="19">
        <v>2.0447850659337199E-2</v>
      </c>
      <c r="AV14" s="19">
        <v>0</v>
      </c>
      <c r="AW14" s="19"/>
      <c r="AX14" s="19">
        <v>2.67001217832664E-2</v>
      </c>
      <c r="AY14" s="19">
        <v>2.4567441058302199E-2</v>
      </c>
      <c r="AZ14" s="19"/>
      <c r="BA14" s="19">
        <v>0</v>
      </c>
      <c r="BB14" s="19">
        <v>0</v>
      </c>
      <c r="BC14" s="19">
        <v>1.27791273886183E-2</v>
      </c>
      <c r="BD14" s="19">
        <v>0</v>
      </c>
      <c r="BE14" s="19">
        <v>0</v>
      </c>
      <c r="BF14" s="19"/>
      <c r="BG14" s="19">
        <v>0</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505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366</v>
      </c>
      <c r="D7" s="10">
        <v>174</v>
      </c>
      <c r="E7" s="10">
        <v>189</v>
      </c>
      <c r="F7" s="10"/>
      <c r="G7" s="10">
        <v>45</v>
      </c>
      <c r="H7" s="10">
        <v>73</v>
      </c>
      <c r="I7" s="10">
        <v>59</v>
      </c>
      <c r="J7" s="10">
        <v>55</v>
      </c>
      <c r="K7" s="10">
        <v>62</v>
      </c>
      <c r="L7" s="10">
        <v>72</v>
      </c>
      <c r="M7" s="10"/>
      <c r="N7" s="10">
        <v>90</v>
      </c>
      <c r="O7" s="10">
        <v>67</v>
      </c>
      <c r="P7" s="10">
        <v>118</v>
      </c>
      <c r="Q7" s="10">
        <v>43</v>
      </c>
      <c r="R7" s="10">
        <v>37</v>
      </c>
      <c r="S7" s="10"/>
      <c r="T7" s="10">
        <v>69</v>
      </c>
      <c r="U7" s="10">
        <v>84</v>
      </c>
      <c r="V7" s="10">
        <v>130</v>
      </c>
      <c r="W7" s="10">
        <v>83</v>
      </c>
      <c r="X7" s="10"/>
      <c r="Y7" s="10">
        <v>122</v>
      </c>
      <c r="Z7" s="10">
        <v>143</v>
      </c>
      <c r="AA7" s="10">
        <v>17</v>
      </c>
      <c r="AB7" s="10">
        <v>43</v>
      </c>
      <c r="AC7" s="10">
        <v>5</v>
      </c>
      <c r="AD7" s="10">
        <v>36</v>
      </c>
      <c r="AE7" s="10"/>
      <c r="AF7" s="10">
        <v>215</v>
      </c>
      <c r="AG7" s="10">
        <v>147</v>
      </c>
      <c r="AH7" s="10"/>
      <c r="AI7" s="10">
        <v>19</v>
      </c>
      <c r="AJ7" s="10">
        <v>107</v>
      </c>
      <c r="AK7" s="10">
        <v>79</v>
      </c>
      <c r="AL7" s="10">
        <v>34</v>
      </c>
      <c r="AM7" s="10">
        <v>80</v>
      </c>
      <c r="AN7" s="10">
        <v>38</v>
      </c>
      <c r="AO7" s="10">
        <v>9</v>
      </c>
      <c r="AP7" s="10"/>
      <c r="AQ7" s="10">
        <v>161</v>
      </c>
      <c r="AR7" s="10">
        <v>138</v>
      </c>
      <c r="AS7" s="10"/>
      <c r="AT7" s="10">
        <v>70</v>
      </c>
      <c r="AU7" s="10">
        <v>151</v>
      </c>
      <c r="AV7" s="10">
        <v>118</v>
      </c>
      <c r="AW7" s="10"/>
      <c r="AX7" s="10">
        <v>102</v>
      </c>
      <c r="AY7" s="10">
        <v>264</v>
      </c>
      <c r="AZ7" s="10"/>
      <c r="BA7" s="10">
        <v>44</v>
      </c>
      <c r="BB7" s="10">
        <v>115</v>
      </c>
      <c r="BC7" s="10">
        <v>114</v>
      </c>
      <c r="BD7" s="10">
        <v>14</v>
      </c>
      <c r="BE7" s="10">
        <v>53</v>
      </c>
      <c r="BF7" s="10"/>
      <c r="BG7" s="10">
        <v>159</v>
      </c>
      <c r="BH7" s="10">
        <v>67</v>
      </c>
    </row>
    <row r="8" spans="2:60" ht="30" customHeight="1" x14ac:dyDescent="0.35">
      <c r="B8" s="11" t="s">
        <v>19</v>
      </c>
      <c r="C8" s="11">
        <v>369</v>
      </c>
      <c r="D8" s="11">
        <v>183</v>
      </c>
      <c r="E8" s="11">
        <v>184</v>
      </c>
      <c r="F8" s="11"/>
      <c r="G8" s="11">
        <v>44</v>
      </c>
      <c r="H8" s="11">
        <v>81</v>
      </c>
      <c r="I8" s="11">
        <v>63</v>
      </c>
      <c r="J8" s="11">
        <v>53</v>
      </c>
      <c r="K8" s="11">
        <v>62</v>
      </c>
      <c r="L8" s="11">
        <v>67</v>
      </c>
      <c r="M8" s="11"/>
      <c r="N8" s="11">
        <v>88</v>
      </c>
      <c r="O8" s="11">
        <v>67</v>
      </c>
      <c r="P8" s="11">
        <v>120</v>
      </c>
      <c r="Q8" s="11">
        <v>45</v>
      </c>
      <c r="R8" s="11">
        <v>39</v>
      </c>
      <c r="S8" s="11"/>
      <c r="T8" s="11">
        <v>62</v>
      </c>
      <c r="U8" s="11">
        <v>82</v>
      </c>
      <c r="V8" s="11">
        <v>133</v>
      </c>
      <c r="W8" s="11">
        <v>92</v>
      </c>
      <c r="X8" s="11"/>
      <c r="Y8" s="11">
        <v>120</v>
      </c>
      <c r="Z8" s="11">
        <v>150</v>
      </c>
      <c r="AA8" s="11">
        <v>16</v>
      </c>
      <c r="AB8" s="11">
        <v>41</v>
      </c>
      <c r="AC8" s="11">
        <v>4</v>
      </c>
      <c r="AD8" s="11">
        <v>37</v>
      </c>
      <c r="AE8" s="11"/>
      <c r="AF8" s="11">
        <v>213</v>
      </c>
      <c r="AG8" s="11">
        <v>152</v>
      </c>
      <c r="AH8" s="11"/>
      <c r="AI8" s="11">
        <v>20</v>
      </c>
      <c r="AJ8" s="11">
        <v>104</v>
      </c>
      <c r="AK8" s="11">
        <v>81</v>
      </c>
      <c r="AL8" s="11">
        <v>34</v>
      </c>
      <c r="AM8" s="11">
        <v>84</v>
      </c>
      <c r="AN8" s="11">
        <v>38</v>
      </c>
      <c r="AO8" s="11">
        <v>8</v>
      </c>
      <c r="AP8" s="11"/>
      <c r="AQ8" s="11">
        <v>154</v>
      </c>
      <c r="AR8" s="11">
        <v>151</v>
      </c>
      <c r="AS8" s="11"/>
      <c r="AT8" s="11">
        <v>67</v>
      </c>
      <c r="AU8" s="11">
        <v>150</v>
      </c>
      <c r="AV8" s="11">
        <v>128</v>
      </c>
      <c r="AW8" s="11"/>
      <c r="AX8" s="11">
        <v>98</v>
      </c>
      <c r="AY8" s="11">
        <v>272</v>
      </c>
      <c r="AZ8" s="11"/>
      <c r="BA8" s="11">
        <v>46</v>
      </c>
      <c r="BB8" s="11">
        <v>113</v>
      </c>
      <c r="BC8" s="11">
        <v>116</v>
      </c>
      <c r="BD8" s="11">
        <v>12</v>
      </c>
      <c r="BE8" s="11">
        <v>59</v>
      </c>
      <c r="BF8" s="11"/>
      <c r="BG8" s="11">
        <v>159</v>
      </c>
      <c r="BH8" s="11">
        <v>71</v>
      </c>
    </row>
    <row r="9" spans="2:60" ht="29" x14ac:dyDescent="0.35">
      <c r="B9" s="18" t="s">
        <v>348</v>
      </c>
      <c r="C9" s="17">
        <v>3.70018808563976E-2</v>
      </c>
      <c r="D9" s="17">
        <v>3.8099781798342398E-2</v>
      </c>
      <c r="E9" s="17">
        <v>3.6495162889420903E-2</v>
      </c>
      <c r="F9" s="17"/>
      <c r="G9" s="17">
        <v>3.8402644670930998E-2</v>
      </c>
      <c r="H9" s="17">
        <v>2.5995480571965698E-2</v>
      </c>
      <c r="I9" s="17">
        <v>0</v>
      </c>
      <c r="J9" s="17">
        <v>0.126129366733648</v>
      </c>
      <c r="K9" s="17">
        <v>2.2026386960538599E-2</v>
      </c>
      <c r="L9" s="17">
        <v>2.74968838748916E-2</v>
      </c>
      <c r="M9" s="17"/>
      <c r="N9" s="17">
        <v>3.6331929598713099E-2</v>
      </c>
      <c r="O9" s="17">
        <v>2.0141433678030101E-2</v>
      </c>
      <c r="P9" s="17">
        <v>5.9284465743967903E-2</v>
      </c>
      <c r="Q9" s="17">
        <v>2.4016843698669299E-2</v>
      </c>
      <c r="R9" s="17">
        <v>2.3149319956415899E-2</v>
      </c>
      <c r="S9" s="17"/>
      <c r="T9" s="17">
        <v>4.2769700374338297E-2</v>
      </c>
      <c r="U9" s="17">
        <v>3.0672978851419699E-2</v>
      </c>
      <c r="V9" s="17">
        <v>2.48662194107807E-2</v>
      </c>
      <c r="W9" s="17">
        <v>5.6348571611290997E-2</v>
      </c>
      <c r="X9" s="17"/>
      <c r="Y9" s="17">
        <v>2.7362464585294202E-2</v>
      </c>
      <c r="Z9" s="17">
        <v>4.8324877468103399E-2</v>
      </c>
      <c r="AA9" s="17">
        <v>6.6067189599690296E-2</v>
      </c>
      <c r="AB9" s="17">
        <v>1.69096317136322E-2</v>
      </c>
      <c r="AC9" s="17">
        <v>0</v>
      </c>
      <c r="AD9" s="17">
        <v>3.6316424087689501E-2</v>
      </c>
      <c r="AE9" s="17"/>
      <c r="AF9" s="17">
        <v>3.8941602182952798E-2</v>
      </c>
      <c r="AG9" s="17">
        <v>3.5352542559805501E-2</v>
      </c>
      <c r="AH9" s="17"/>
      <c r="AI9" s="17">
        <v>0</v>
      </c>
      <c r="AJ9" s="17">
        <v>2.2972748903182801E-2</v>
      </c>
      <c r="AK9" s="17">
        <v>1.6724467870955901E-2</v>
      </c>
      <c r="AL9" s="17">
        <v>0.100425696986607</v>
      </c>
      <c r="AM9" s="17">
        <v>5.4304445533457098E-2</v>
      </c>
      <c r="AN9" s="17">
        <v>4.9988991981384401E-2</v>
      </c>
      <c r="AO9" s="17">
        <v>0</v>
      </c>
      <c r="AP9" s="17"/>
      <c r="AQ9" s="17">
        <v>4.6259126980452203E-2</v>
      </c>
      <c r="AR9" s="17">
        <v>2.95444875690682E-2</v>
      </c>
      <c r="AS9" s="17"/>
      <c r="AT9" s="17">
        <v>8.1829826895132393E-2</v>
      </c>
      <c r="AU9" s="17">
        <v>2.11929520899817E-2</v>
      </c>
      <c r="AV9" s="17">
        <v>1.60266261593059E-2</v>
      </c>
      <c r="AW9" s="17"/>
      <c r="AX9" s="17">
        <v>3.5982183038677597E-2</v>
      </c>
      <c r="AY9" s="17">
        <v>3.7369180405053097E-2</v>
      </c>
      <c r="AZ9" s="17"/>
      <c r="BA9" s="17">
        <v>4.6010566079955302E-2</v>
      </c>
      <c r="BB9" s="17">
        <v>4.0711842577091699E-2</v>
      </c>
      <c r="BC9" s="17">
        <v>3.7713779963416502E-2</v>
      </c>
      <c r="BD9" s="17">
        <v>0</v>
      </c>
      <c r="BE9" s="17">
        <v>4.3380792175706402E-2</v>
      </c>
      <c r="BF9" s="17"/>
      <c r="BG9" s="17">
        <v>4.2252276891421199E-2</v>
      </c>
      <c r="BH9" s="17">
        <v>3.6264999315511998E-2</v>
      </c>
    </row>
    <row r="10" spans="2:60" ht="43.5" x14ac:dyDescent="0.35">
      <c r="B10" s="18" t="s">
        <v>349</v>
      </c>
      <c r="C10" s="17">
        <v>5.5518735258979997E-2</v>
      </c>
      <c r="D10" s="17">
        <v>5.9022490883371498E-2</v>
      </c>
      <c r="E10" s="17">
        <v>5.2915812590300398E-2</v>
      </c>
      <c r="F10" s="17"/>
      <c r="G10" s="17">
        <v>5.37899363865618E-2</v>
      </c>
      <c r="H10" s="17">
        <v>7.1927910793959701E-2</v>
      </c>
      <c r="I10" s="17">
        <v>6.5371785761442897E-2</v>
      </c>
      <c r="J10" s="17">
        <v>1.5959034863208401E-2</v>
      </c>
      <c r="K10" s="17">
        <v>2.7529587293119401E-2</v>
      </c>
      <c r="L10" s="17">
        <v>8.4690534055337302E-2</v>
      </c>
      <c r="M10" s="17"/>
      <c r="N10" s="17">
        <v>5.6024687593290302E-2</v>
      </c>
      <c r="O10" s="17">
        <v>5.1986493828122003E-2</v>
      </c>
      <c r="P10" s="17">
        <v>7.0644435361901195E-2</v>
      </c>
      <c r="Q10" s="17">
        <v>6.0442603216270901E-2</v>
      </c>
      <c r="R10" s="17">
        <v>2.1612684611795899E-2</v>
      </c>
      <c r="S10" s="17"/>
      <c r="T10" s="17">
        <v>4.7825048989757701E-2</v>
      </c>
      <c r="U10" s="17">
        <v>2.1630686549539799E-2</v>
      </c>
      <c r="V10" s="17">
        <v>5.58008203180878E-2</v>
      </c>
      <c r="W10" s="17">
        <v>9.0657454961403303E-2</v>
      </c>
      <c r="X10" s="17"/>
      <c r="Y10" s="17">
        <v>4.9580993432628E-2</v>
      </c>
      <c r="Z10" s="17">
        <v>4.6431096396694002E-2</v>
      </c>
      <c r="AA10" s="17">
        <v>0</v>
      </c>
      <c r="AB10" s="17">
        <v>9.3975199394820796E-2</v>
      </c>
      <c r="AC10" s="17">
        <v>0</v>
      </c>
      <c r="AD10" s="17">
        <v>9.9754125172000802E-2</v>
      </c>
      <c r="AE10" s="17"/>
      <c r="AF10" s="17">
        <v>6.4256140919597304E-2</v>
      </c>
      <c r="AG10" s="17">
        <v>4.49221729407486E-2</v>
      </c>
      <c r="AH10" s="17"/>
      <c r="AI10" s="17">
        <v>8.6067742069336595E-2</v>
      </c>
      <c r="AJ10" s="17">
        <v>5.5015145377810597E-2</v>
      </c>
      <c r="AK10" s="17">
        <v>7.0340784413123705E-2</v>
      </c>
      <c r="AL10" s="17">
        <v>2.33225091330246E-2</v>
      </c>
      <c r="AM10" s="17">
        <v>4.2176101483908601E-2</v>
      </c>
      <c r="AN10" s="17">
        <v>7.9268518854451006E-2</v>
      </c>
      <c r="AO10" s="17">
        <v>0</v>
      </c>
      <c r="AP10" s="17"/>
      <c r="AQ10" s="17">
        <v>3.8642045265787697E-2</v>
      </c>
      <c r="AR10" s="17">
        <v>7.2177577301983195E-2</v>
      </c>
      <c r="AS10" s="17"/>
      <c r="AT10" s="17">
        <v>1.33850265663975E-2</v>
      </c>
      <c r="AU10" s="17">
        <v>4.1655026369826299E-2</v>
      </c>
      <c r="AV10" s="17">
        <v>9.7968316749101406E-2</v>
      </c>
      <c r="AW10" s="17"/>
      <c r="AX10" s="17">
        <v>3.72323704537528E-2</v>
      </c>
      <c r="AY10" s="17">
        <v>6.21055626727419E-2</v>
      </c>
      <c r="AZ10" s="17"/>
      <c r="BA10" s="17">
        <v>6.5304526910258801E-2</v>
      </c>
      <c r="BB10" s="17">
        <v>5.2478986067843299E-2</v>
      </c>
      <c r="BC10" s="17">
        <v>5.2373690707575499E-2</v>
      </c>
      <c r="BD10" s="17">
        <v>0</v>
      </c>
      <c r="BE10" s="17">
        <v>6.3771321585109703E-2</v>
      </c>
      <c r="BF10" s="17"/>
      <c r="BG10" s="17">
        <v>5.6207601686834099E-2</v>
      </c>
      <c r="BH10" s="17">
        <v>5.3310850670182298E-2</v>
      </c>
    </row>
    <row r="11" spans="2:60" ht="29" x14ac:dyDescent="0.35">
      <c r="B11" s="18" t="s">
        <v>350</v>
      </c>
      <c r="C11" s="17">
        <v>0.219905831226273</v>
      </c>
      <c r="D11" s="17">
        <v>0.22300835575064101</v>
      </c>
      <c r="E11" s="17">
        <v>0.220291316815209</v>
      </c>
      <c r="F11" s="17"/>
      <c r="G11" s="17">
        <v>0.13860642028043699</v>
      </c>
      <c r="H11" s="17">
        <v>0.20725388909311801</v>
      </c>
      <c r="I11" s="17">
        <v>0.22219697222746501</v>
      </c>
      <c r="J11" s="17">
        <v>0.12852163226566499</v>
      </c>
      <c r="K11" s="17">
        <v>0.29664840269756598</v>
      </c>
      <c r="L11" s="17">
        <v>0.28866915111937103</v>
      </c>
      <c r="M11" s="17"/>
      <c r="N11" s="17">
        <v>0.25802214549882502</v>
      </c>
      <c r="O11" s="17">
        <v>0.27277231244380901</v>
      </c>
      <c r="P11" s="17">
        <v>0.210867888605653</v>
      </c>
      <c r="Q11" s="17">
        <v>0.22566348012951001</v>
      </c>
      <c r="R11" s="17">
        <v>0.116876050353673</v>
      </c>
      <c r="S11" s="17"/>
      <c r="T11" s="17">
        <v>0.22330057917910701</v>
      </c>
      <c r="U11" s="17">
        <v>0.20232168153536001</v>
      </c>
      <c r="V11" s="17">
        <v>0.25013216943300198</v>
      </c>
      <c r="W11" s="17">
        <v>0.18950882802260299</v>
      </c>
      <c r="X11" s="17"/>
      <c r="Y11" s="17">
        <v>0.22824691650492701</v>
      </c>
      <c r="Z11" s="17">
        <v>0.23138441593647399</v>
      </c>
      <c r="AA11" s="17">
        <v>0.11196123937561001</v>
      </c>
      <c r="AB11" s="17">
        <v>7.1882278552343901E-2</v>
      </c>
      <c r="AC11" s="17">
        <v>0.43764601420543497</v>
      </c>
      <c r="AD11" s="17">
        <v>0.33210188684603098</v>
      </c>
      <c r="AE11" s="17"/>
      <c r="AF11" s="17">
        <v>0.23230411238875401</v>
      </c>
      <c r="AG11" s="17">
        <v>0.208890562750634</v>
      </c>
      <c r="AH11" s="17"/>
      <c r="AI11" s="17">
        <v>0.15529016925594599</v>
      </c>
      <c r="AJ11" s="17">
        <v>0.26340427616862</v>
      </c>
      <c r="AK11" s="17">
        <v>0.22074137143059899</v>
      </c>
      <c r="AL11" s="17">
        <v>0.35100418501527803</v>
      </c>
      <c r="AM11" s="17">
        <v>0.11075318540373399</v>
      </c>
      <c r="AN11" s="17">
        <v>0.277706785806625</v>
      </c>
      <c r="AO11" s="17">
        <v>0.119147164306451</v>
      </c>
      <c r="AP11" s="17"/>
      <c r="AQ11" s="17">
        <v>0.20814476539927901</v>
      </c>
      <c r="AR11" s="17">
        <v>0.27510284090801201</v>
      </c>
      <c r="AS11" s="17"/>
      <c r="AT11" s="17">
        <v>0.16358624528111601</v>
      </c>
      <c r="AU11" s="17">
        <v>0.24382516426651399</v>
      </c>
      <c r="AV11" s="17">
        <v>0.25066915725613698</v>
      </c>
      <c r="AW11" s="17"/>
      <c r="AX11" s="17">
        <v>0.227511348038509</v>
      </c>
      <c r="AY11" s="17">
        <v>0.21716629129210599</v>
      </c>
      <c r="AZ11" s="17"/>
      <c r="BA11" s="17">
        <v>0.19516986196469999</v>
      </c>
      <c r="BB11" s="17">
        <v>0.21581245024749601</v>
      </c>
      <c r="BC11" s="17">
        <v>0.207653124383197</v>
      </c>
      <c r="BD11" s="17">
        <v>0.198939921795208</v>
      </c>
      <c r="BE11" s="17">
        <v>0.27031747932280498</v>
      </c>
      <c r="BF11" s="17"/>
      <c r="BG11" s="17">
        <v>0.20981127820856799</v>
      </c>
      <c r="BH11" s="17">
        <v>0.25860935024632797</v>
      </c>
    </row>
    <row r="12" spans="2:60" ht="29" x14ac:dyDescent="0.35">
      <c r="B12" s="18" t="s">
        <v>351</v>
      </c>
      <c r="C12" s="17">
        <v>0.50771295991770105</v>
      </c>
      <c r="D12" s="17">
        <v>0.489856446719109</v>
      </c>
      <c r="E12" s="17">
        <v>0.517679987006196</v>
      </c>
      <c r="F12" s="17"/>
      <c r="G12" s="17">
        <v>0.45303015713559402</v>
      </c>
      <c r="H12" s="17">
        <v>0.60605082706031299</v>
      </c>
      <c r="I12" s="17">
        <v>0.58807477358009397</v>
      </c>
      <c r="J12" s="17">
        <v>0.524683440448803</v>
      </c>
      <c r="K12" s="17">
        <v>0.410611568308685</v>
      </c>
      <c r="L12" s="17">
        <v>0.42505035289173898</v>
      </c>
      <c r="M12" s="17"/>
      <c r="N12" s="17">
        <v>0.45594454753164099</v>
      </c>
      <c r="O12" s="17">
        <v>0.50972937981389999</v>
      </c>
      <c r="P12" s="17">
        <v>0.47488600271862902</v>
      </c>
      <c r="Q12" s="17">
        <v>0.47679656513000701</v>
      </c>
      <c r="R12" s="17">
        <v>0.71805182135968804</v>
      </c>
      <c r="S12" s="17"/>
      <c r="T12" s="17">
        <v>0.55119960231754295</v>
      </c>
      <c r="U12" s="17">
        <v>0.52713204801675595</v>
      </c>
      <c r="V12" s="17">
        <v>0.50145286109249798</v>
      </c>
      <c r="W12" s="17">
        <v>0.46990059313266902</v>
      </c>
      <c r="X12" s="17"/>
      <c r="Y12" s="17">
        <v>0.46143486743409101</v>
      </c>
      <c r="Z12" s="17">
        <v>0.48376521162687702</v>
      </c>
      <c r="AA12" s="17">
        <v>0.73369705362183202</v>
      </c>
      <c r="AB12" s="17">
        <v>0.68847795327127903</v>
      </c>
      <c r="AC12" s="17">
        <v>0.56235398579456497</v>
      </c>
      <c r="AD12" s="17">
        <v>0.44619493061298898</v>
      </c>
      <c r="AE12" s="17"/>
      <c r="AF12" s="17">
        <v>0.50760279022997101</v>
      </c>
      <c r="AG12" s="17">
        <v>0.50400183990099201</v>
      </c>
      <c r="AH12" s="17"/>
      <c r="AI12" s="17">
        <v>0.44308997462713201</v>
      </c>
      <c r="AJ12" s="17">
        <v>0.50221435248818302</v>
      </c>
      <c r="AK12" s="17">
        <v>0.53299890942626404</v>
      </c>
      <c r="AL12" s="17">
        <v>0.39998507493226898</v>
      </c>
      <c r="AM12" s="17">
        <v>0.57688377382445499</v>
      </c>
      <c r="AN12" s="17">
        <v>0.41379088623284299</v>
      </c>
      <c r="AO12" s="17">
        <v>0.66587762471435796</v>
      </c>
      <c r="AP12" s="17"/>
      <c r="AQ12" s="17">
        <v>0.52327737927094997</v>
      </c>
      <c r="AR12" s="17">
        <v>0.46258521574017403</v>
      </c>
      <c r="AS12" s="17"/>
      <c r="AT12" s="17">
        <v>0.59760082020741101</v>
      </c>
      <c r="AU12" s="17">
        <v>0.51456936304590495</v>
      </c>
      <c r="AV12" s="17">
        <v>0.44639493996678897</v>
      </c>
      <c r="AW12" s="17"/>
      <c r="AX12" s="17">
        <v>0.509556817396841</v>
      </c>
      <c r="AY12" s="17">
        <v>0.507048794507024</v>
      </c>
      <c r="AZ12" s="17"/>
      <c r="BA12" s="17">
        <v>0.46804846813434797</v>
      </c>
      <c r="BB12" s="17">
        <v>0.57781803129807097</v>
      </c>
      <c r="BC12" s="17">
        <v>0.60188974068631296</v>
      </c>
      <c r="BD12" s="17">
        <v>0.57788411342079804</v>
      </c>
      <c r="BE12" s="17">
        <v>0.30576594545490099</v>
      </c>
      <c r="BF12" s="17"/>
      <c r="BG12" s="17">
        <v>0.54590604312299895</v>
      </c>
      <c r="BH12" s="17">
        <v>0.35040174898974902</v>
      </c>
    </row>
    <row r="13" spans="2:60" ht="29" x14ac:dyDescent="0.35">
      <c r="B13" s="18" t="s">
        <v>352</v>
      </c>
      <c r="C13" s="17">
        <v>0.13618290310901501</v>
      </c>
      <c r="D13" s="17">
        <v>0.13576563825380999</v>
      </c>
      <c r="E13" s="17">
        <v>0.13874282732225099</v>
      </c>
      <c r="F13" s="17"/>
      <c r="G13" s="17">
        <v>0.193280040299218</v>
      </c>
      <c r="H13" s="17">
        <v>8.87718924806431E-2</v>
      </c>
      <c r="I13" s="17">
        <v>0.112690973670923</v>
      </c>
      <c r="J13" s="17">
        <v>0.14420957598668399</v>
      </c>
      <c r="K13" s="17">
        <v>0.167993135577855</v>
      </c>
      <c r="L13" s="17">
        <v>0.14222532453744799</v>
      </c>
      <c r="M13" s="17"/>
      <c r="N13" s="17">
        <v>0.15800988414981901</v>
      </c>
      <c r="O13" s="17">
        <v>0.106609618812002</v>
      </c>
      <c r="P13" s="17">
        <v>0.11700971008981299</v>
      </c>
      <c r="Q13" s="17">
        <v>0.213080507825543</v>
      </c>
      <c r="R13" s="17">
        <v>0.120310123718427</v>
      </c>
      <c r="S13" s="17"/>
      <c r="T13" s="17">
        <v>0.109940251820159</v>
      </c>
      <c r="U13" s="17">
        <v>0.15205510739933301</v>
      </c>
      <c r="V13" s="17">
        <v>0.13084019932927399</v>
      </c>
      <c r="W13" s="17">
        <v>0.14753508808132601</v>
      </c>
      <c r="X13" s="17"/>
      <c r="Y13" s="17">
        <v>0.15410486840670101</v>
      </c>
      <c r="Z13" s="17">
        <v>0.15645043282302201</v>
      </c>
      <c r="AA13" s="17">
        <v>8.8274517402867902E-2</v>
      </c>
      <c r="AB13" s="17">
        <v>0.10808180505288199</v>
      </c>
      <c r="AC13" s="17">
        <v>0</v>
      </c>
      <c r="AD13" s="17">
        <v>6.5949429580667601E-2</v>
      </c>
      <c r="AE13" s="17"/>
      <c r="AF13" s="17">
        <v>0.13196884167176701</v>
      </c>
      <c r="AG13" s="17">
        <v>0.145936905565413</v>
      </c>
      <c r="AH13" s="17"/>
      <c r="AI13" s="17">
        <v>0.23180620799214499</v>
      </c>
      <c r="AJ13" s="17">
        <v>0.114268573136937</v>
      </c>
      <c r="AK13" s="17">
        <v>0.129979312361199</v>
      </c>
      <c r="AL13" s="17">
        <v>8.9301871397450799E-2</v>
      </c>
      <c r="AM13" s="17">
        <v>0.13889303061803901</v>
      </c>
      <c r="AN13" s="17">
        <v>0.179244817124697</v>
      </c>
      <c r="AO13" s="17">
        <v>0.21497521097919101</v>
      </c>
      <c r="AP13" s="17"/>
      <c r="AQ13" s="17">
        <v>0.12897655165118799</v>
      </c>
      <c r="AR13" s="17">
        <v>0.151107417805667</v>
      </c>
      <c r="AS13" s="17"/>
      <c r="AT13" s="17">
        <v>0.10312783981852</v>
      </c>
      <c r="AU13" s="17">
        <v>0.118239524929501</v>
      </c>
      <c r="AV13" s="17">
        <v>0.17137586657304499</v>
      </c>
      <c r="AW13" s="17"/>
      <c r="AX13" s="17">
        <v>0.153999052775802</v>
      </c>
      <c r="AY13" s="17">
        <v>0.12976544921466099</v>
      </c>
      <c r="AZ13" s="17"/>
      <c r="BA13" s="17">
        <v>0.13703352644911401</v>
      </c>
      <c r="BB13" s="17">
        <v>0.100479690280098</v>
      </c>
      <c r="BC13" s="17">
        <v>6.6109567857477999E-2</v>
      </c>
      <c r="BD13" s="17">
        <v>0.152023815397272</v>
      </c>
      <c r="BE13" s="17">
        <v>0.29794023716199097</v>
      </c>
      <c r="BF13" s="17"/>
      <c r="BG13" s="17">
        <v>0.11110654852712699</v>
      </c>
      <c r="BH13" s="17">
        <v>0.27400542684379697</v>
      </c>
    </row>
    <row r="14" spans="2:60" x14ac:dyDescent="0.35">
      <c r="B14" s="32" t="s">
        <v>280</v>
      </c>
      <c r="C14" s="19">
        <v>4.3677689631633397E-2</v>
      </c>
      <c r="D14" s="19">
        <v>5.42472865947261E-2</v>
      </c>
      <c r="E14" s="19">
        <v>3.3874893376622597E-2</v>
      </c>
      <c r="F14" s="19"/>
      <c r="G14" s="19">
        <v>0.122890801227259</v>
      </c>
      <c r="H14" s="19">
        <v>0</v>
      </c>
      <c r="I14" s="19">
        <v>1.16654947600753E-2</v>
      </c>
      <c r="J14" s="19">
        <v>6.0496949701992001E-2</v>
      </c>
      <c r="K14" s="19">
        <v>7.5190919162237205E-2</v>
      </c>
      <c r="L14" s="19">
        <v>3.1867753521213897E-2</v>
      </c>
      <c r="M14" s="19"/>
      <c r="N14" s="19">
        <v>3.56668056277114E-2</v>
      </c>
      <c r="O14" s="19">
        <v>3.8760761424136203E-2</v>
      </c>
      <c r="P14" s="19">
        <v>6.73074974800357E-2</v>
      </c>
      <c r="Q14" s="19">
        <v>0</v>
      </c>
      <c r="R14" s="19">
        <v>0</v>
      </c>
      <c r="S14" s="19"/>
      <c r="T14" s="19">
        <v>2.4964817319096E-2</v>
      </c>
      <c r="U14" s="19">
        <v>6.61874976475917E-2</v>
      </c>
      <c r="V14" s="19">
        <v>3.6907730416357198E-2</v>
      </c>
      <c r="W14" s="19">
        <v>4.6049464190707899E-2</v>
      </c>
      <c r="X14" s="19"/>
      <c r="Y14" s="19">
        <v>7.9269889636358198E-2</v>
      </c>
      <c r="Z14" s="19">
        <v>3.3643965748829698E-2</v>
      </c>
      <c r="AA14" s="19">
        <v>0</v>
      </c>
      <c r="AB14" s="19">
        <v>2.06731320150421E-2</v>
      </c>
      <c r="AC14" s="19">
        <v>0</v>
      </c>
      <c r="AD14" s="19">
        <v>1.9683203700622001E-2</v>
      </c>
      <c r="AE14" s="19"/>
      <c r="AF14" s="19">
        <v>2.4926512606957399E-2</v>
      </c>
      <c r="AG14" s="19">
        <v>6.0895976282407498E-2</v>
      </c>
      <c r="AH14" s="19"/>
      <c r="AI14" s="19">
        <v>8.3745906055439703E-2</v>
      </c>
      <c r="AJ14" s="19">
        <v>4.2124903925265703E-2</v>
      </c>
      <c r="AK14" s="19">
        <v>2.92151544978583E-2</v>
      </c>
      <c r="AL14" s="19">
        <v>3.5960662535370697E-2</v>
      </c>
      <c r="AM14" s="19">
        <v>7.69894631364062E-2</v>
      </c>
      <c r="AN14" s="19">
        <v>0</v>
      </c>
      <c r="AO14" s="19">
        <v>0</v>
      </c>
      <c r="AP14" s="19"/>
      <c r="AQ14" s="19">
        <v>5.4700131432343098E-2</v>
      </c>
      <c r="AR14" s="19">
        <v>9.4824606750962305E-3</v>
      </c>
      <c r="AS14" s="19"/>
      <c r="AT14" s="19">
        <v>4.0470241231423502E-2</v>
      </c>
      <c r="AU14" s="19">
        <v>6.0517969298272099E-2</v>
      </c>
      <c r="AV14" s="19">
        <v>1.7565093295621802E-2</v>
      </c>
      <c r="AW14" s="19"/>
      <c r="AX14" s="19">
        <v>3.5718228296417701E-2</v>
      </c>
      <c r="AY14" s="19">
        <v>4.6544721908414299E-2</v>
      </c>
      <c r="AZ14" s="19"/>
      <c r="BA14" s="19">
        <v>8.84330504616236E-2</v>
      </c>
      <c r="BB14" s="19">
        <v>1.26989995293999E-2</v>
      </c>
      <c r="BC14" s="19">
        <v>3.4260096402019803E-2</v>
      </c>
      <c r="BD14" s="19">
        <v>7.1152149386723207E-2</v>
      </c>
      <c r="BE14" s="19">
        <v>1.8824224299487598E-2</v>
      </c>
      <c r="BF14" s="19"/>
      <c r="BG14" s="19">
        <v>3.4716251563050103E-2</v>
      </c>
      <c r="BH14" s="19">
        <v>2.7407623934431601E-2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506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413</v>
      </c>
      <c r="D7" s="10">
        <v>207</v>
      </c>
      <c r="E7" s="10">
        <v>205</v>
      </c>
      <c r="F7" s="10"/>
      <c r="G7" s="10">
        <v>49</v>
      </c>
      <c r="H7" s="10">
        <v>65</v>
      </c>
      <c r="I7" s="10">
        <v>62</v>
      </c>
      <c r="J7" s="10">
        <v>69</v>
      </c>
      <c r="K7" s="10">
        <v>79</v>
      </c>
      <c r="L7" s="10">
        <v>89</v>
      </c>
      <c r="M7" s="10"/>
      <c r="N7" s="10">
        <v>81</v>
      </c>
      <c r="O7" s="10">
        <v>93</v>
      </c>
      <c r="P7" s="10">
        <v>132</v>
      </c>
      <c r="Q7" s="10">
        <v>55</v>
      </c>
      <c r="R7" s="10">
        <v>42</v>
      </c>
      <c r="S7" s="10"/>
      <c r="T7" s="10">
        <v>92</v>
      </c>
      <c r="U7" s="10">
        <v>82</v>
      </c>
      <c r="V7" s="10">
        <v>152</v>
      </c>
      <c r="W7" s="10">
        <v>87</v>
      </c>
      <c r="X7" s="10"/>
      <c r="Y7" s="10">
        <v>141</v>
      </c>
      <c r="Z7" s="10">
        <v>171</v>
      </c>
      <c r="AA7" s="10">
        <v>19</v>
      </c>
      <c r="AB7" s="10">
        <v>32</v>
      </c>
      <c r="AC7" s="10">
        <v>6</v>
      </c>
      <c r="AD7" s="10">
        <v>44</v>
      </c>
      <c r="AE7" s="10"/>
      <c r="AF7" s="10">
        <v>247</v>
      </c>
      <c r="AG7" s="10">
        <v>164</v>
      </c>
      <c r="AH7" s="10"/>
      <c r="AI7" s="10">
        <v>33</v>
      </c>
      <c r="AJ7" s="10">
        <v>94</v>
      </c>
      <c r="AK7" s="10">
        <v>79</v>
      </c>
      <c r="AL7" s="10">
        <v>51</v>
      </c>
      <c r="AM7" s="10">
        <v>111</v>
      </c>
      <c r="AN7" s="10">
        <v>37</v>
      </c>
      <c r="AO7" s="10">
        <v>8</v>
      </c>
      <c r="AP7" s="10"/>
      <c r="AQ7" s="10">
        <v>213</v>
      </c>
      <c r="AR7" s="10">
        <v>137</v>
      </c>
      <c r="AS7" s="10"/>
      <c r="AT7" s="10">
        <v>94</v>
      </c>
      <c r="AU7" s="10">
        <v>164</v>
      </c>
      <c r="AV7" s="10">
        <v>133</v>
      </c>
      <c r="AW7" s="10"/>
      <c r="AX7" s="10">
        <v>114</v>
      </c>
      <c r="AY7" s="10">
        <v>299</v>
      </c>
      <c r="AZ7" s="10"/>
      <c r="BA7" s="10">
        <v>50</v>
      </c>
      <c r="BB7" s="10">
        <v>124</v>
      </c>
      <c r="BC7" s="10">
        <v>152</v>
      </c>
      <c r="BD7" s="10">
        <v>16</v>
      </c>
      <c r="BE7" s="10">
        <v>50</v>
      </c>
      <c r="BF7" s="10"/>
      <c r="BG7" s="10">
        <v>174</v>
      </c>
      <c r="BH7" s="10">
        <v>66</v>
      </c>
    </row>
    <row r="8" spans="2:60" ht="30" customHeight="1" x14ac:dyDescent="0.35">
      <c r="B8" s="11" t="s">
        <v>19</v>
      </c>
      <c r="C8" s="11">
        <v>413</v>
      </c>
      <c r="D8" s="11">
        <v>209</v>
      </c>
      <c r="E8" s="11">
        <v>203</v>
      </c>
      <c r="F8" s="11"/>
      <c r="G8" s="11">
        <v>52</v>
      </c>
      <c r="H8" s="11">
        <v>72</v>
      </c>
      <c r="I8" s="11">
        <v>61</v>
      </c>
      <c r="J8" s="11">
        <v>66</v>
      </c>
      <c r="K8" s="11">
        <v>80</v>
      </c>
      <c r="L8" s="11">
        <v>81</v>
      </c>
      <c r="M8" s="11"/>
      <c r="N8" s="11">
        <v>83</v>
      </c>
      <c r="O8" s="11">
        <v>91</v>
      </c>
      <c r="P8" s="11">
        <v>131</v>
      </c>
      <c r="Q8" s="11">
        <v>58</v>
      </c>
      <c r="R8" s="11">
        <v>42</v>
      </c>
      <c r="S8" s="11"/>
      <c r="T8" s="11">
        <v>82</v>
      </c>
      <c r="U8" s="11">
        <v>84</v>
      </c>
      <c r="V8" s="11">
        <v>150</v>
      </c>
      <c r="W8" s="11">
        <v>97</v>
      </c>
      <c r="X8" s="11"/>
      <c r="Y8" s="11">
        <v>139</v>
      </c>
      <c r="Z8" s="11">
        <v>171</v>
      </c>
      <c r="AA8" s="11">
        <v>21</v>
      </c>
      <c r="AB8" s="11">
        <v>31</v>
      </c>
      <c r="AC8" s="11">
        <v>7</v>
      </c>
      <c r="AD8" s="11">
        <v>44</v>
      </c>
      <c r="AE8" s="11"/>
      <c r="AF8" s="11">
        <v>241</v>
      </c>
      <c r="AG8" s="11">
        <v>169</v>
      </c>
      <c r="AH8" s="11"/>
      <c r="AI8" s="11">
        <v>34</v>
      </c>
      <c r="AJ8" s="11">
        <v>95</v>
      </c>
      <c r="AK8" s="11">
        <v>80</v>
      </c>
      <c r="AL8" s="11">
        <v>52</v>
      </c>
      <c r="AM8" s="11">
        <v>112</v>
      </c>
      <c r="AN8" s="11">
        <v>34</v>
      </c>
      <c r="AO8" s="11">
        <v>7</v>
      </c>
      <c r="AP8" s="11"/>
      <c r="AQ8" s="11">
        <v>209</v>
      </c>
      <c r="AR8" s="11">
        <v>141</v>
      </c>
      <c r="AS8" s="11"/>
      <c r="AT8" s="11">
        <v>93</v>
      </c>
      <c r="AU8" s="11">
        <v>159</v>
      </c>
      <c r="AV8" s="11">
        <v>139</v>
      </c>
      <c r="AW8" s="11"/>
      <c r="AX8" s="11">
        <v>108</v>
      </c>
      <c r="AY8" s="11">
        <v>305</v>
      </c>
      <c r="AZ8" s="11"/>
      <c r="BA8" s="11">
        <v>50</v>
      </c>
      <c r="BB8" s="11">
        <v>124</v>
      </c>
      <c r="BC8" s="11">
        <v>151</v>
      </c>
      <c r="BD8" s="11">
        <v>15</v>
      </c>
      <c r="BE8" s="11">
        <v>54</v>
      </c>
      <c r="BF8" s="11"/>
      <c r="BG8" s="11">
        <v>174</v>
      </c>
      <c r="BH8" s="11">
        <v>68</v>
      </c>
    </row>
    <row r="9" spans="2:60" ht="29" x14ac:dyDescent="0.35">
      <c r="B9" s="18" t="s">
        <v>348</v>
      </c>
      <c r="C9" s="17">
        <v>0.11545560325613</v>
      </c>
      <c r="D9" s="17">
        <v>0.12035606563046</v>
      </c>
      <c r="E9" s="17">
        <v>0.11122836052969499</v>
      </c>
      <c r="F9" s="17"/>
      <c r="G9" s="17">
        <v>1.3959545361118399E-2</v>
      </c>
      <c r="H9" s="17">
        <v>9.5336405848929898E-2</v>
      </c>
      <c r="I9" s="17">
        <v>9.9592418463372301E-2</v>
      </c>
      <c r="J9" s="17">
        <v>0.152110849332421</v>
      </c>
      <c r="K9" s="17">
        <v>0.13224328128349999</v>
      </c>
      <c r="L9" s="17">
        <v>0.16440071086833399</v>
      </c>
      <c r="M9" s="17"/>
      <c r="N9" s="17">
        <v>0.139656524884581</v>
      </c>
      <c r="O9" s="17">
        <v>0.161345870132106</v>
      </c>
      <c r="P9" s="17">
        <v>9.6557921387991602E-2</v>
      </c>
      <c r="Q9" s="17">
        <v>3.1537769688136E-2</v>
      </c>
      <c r="R9" s="17">
        <v>0.13796153014381399</v>
      </c>
      <c r="S9" s="17"/>
      <c r="T9" s="17">
        <v>0.10312228332682399</v>
      </c>
      <c r="U9" s="17">
        <v>8.85684905067817E-2</v>
      </c>
      <c r="V9" s="17">
        <v>0.13576918242757799</v>
      </c>
      <c r="W9" s="17">
        <v>0.117760820496386</v>
      </c>
      <c r="X9" s="17"/>
      <c r="Y9" s="17">
        <v>0.100242894294802</v>
      </c>
      <c r="Z9" s="17">
        <v>0.10329166401329699</v>
      </c>
      <c r="AA9" s="17">
        <v>5.2583660605337298E-2</v>
      </c>
      <c r="AB9" s="17">
        <v>0.22369762683896599</v>
      </c>
      <c r="AC9" s="17">
        <v>0</v>
      </c>
      <c r="AD9" s="17">
        <v>0.18175349493090101</v>
      </c>
      <c r="AE9" s="17"/>
      <c r="AF9" s="17">
        <v>0.13586838140194099</v>
      </c>
      <c r="AG9" s="17">
        <v>8.8523745018161903E-2</v>
      </c>
      <c r="AH9" s="17"/>
      <c r="AI9" s="17">
        <v>0.219886396282262</v>
      </c>
      <c r="AJ9" s="17">
        <v>0.12713581755797199</v>
      </c>
      <c r="AK9" s="17">
        <v>0.15226952387904499</v>
      </c>
      <c r="AL9" s="17">
        <v>8.6221663544045105E-2</v>
      </c>
      <c r="AM9" s="17">
        <v>6.0477174316941197E-2</v>
      </c>
      <c r="AN9" s="17">
        <v>0.14223647668564601</v>
      </c>
      <c r="AO9" s="17">
        <v>0</v>
      </c>
      <c r="AP9" s="17"/>
      <c r="AQ9" s="17">
        <v>0.10550604844973201</v>
      </c>
      <c r="AR9" s="17">
        <v>0.13218811604098499</v>
      </c>
      <c r="AS9" s="17"/>
      <c r="AT9" s="17">
        <v>8.2100340622135601E-2</v>
      </c>
      <c r="AU9" s="17">
        <v>0.127455758894435</v>
      </c>
      <c r="AV9" s="17">
        <v>0.123239146010916</v>
      </c>
      <c r="AW9" s="17"/>
      <c r="AX9" s="17">
        <v>9.8962878211292099E-2</v>
      </c>
      <c r="AY9" s="17">
        <v>0.121281431932308</v>
      </c>
      <c r="AZ9" s="17"/>
      <c r="BA9" s="17">
        <v>0.227470704419133</v>
      </c>
      <c r="BB9" s="17">
        <v>0.126433386104951</v>
      </c>
      <c r="BC9" s="17">
        <v>6.0880039318603502E-2</v>
      </c>
      <c r="BD9" s="17">
        <v>5.3652221491829598E-2</v>
      </c>
      <c r="BE9" s="17">
        <v>0.16665147919296</v>
      </c>
      <c r="BF9" s="17"/>
      <c r="BG9" s="17">
        <v>0.15546824721493999</v>
      </c>
      <c r="BH9" s="17">
        <v>0.142541421408864</v>
      </c>
    </row>
    <row r="10" spans="2:60" ht="43.5" x14ac:dyDescent="0.35">
      <c r="B10" s="18" t="s">
        <v>349</v>
      </c>
      <c r="C10" s="17">
        <v>0.17031228252179001</v>
      </c>
      <c r="D10" s="17">
        <v>0.15997644464979199</v>
      </c>
      <c r="E10" s="17">
        <v>0.18216518347773</v>
      </c>
      <c r="F10" s="17"/>
      <c r="G10" s="17">
        <v>0.158734348603317</v>
      </c>
      <c r="H10" s="17">
        <v>8.69955901021362E-2</v>
      </c>
      <c r="I10" s="17">
        <v>0.16718594519249599</v>
      </c>
      <c r="J10" s="17">
        <v>0.18937143411541299</v>
      </c>
      <c r="K10" s="17">
        <v>0.21768396501465401</v>
      </c>
      <c r="L10" s="17">
        <v>0.19217636209118399</v>
      </c>
      <c r="M10" s="17"/>
      <c r="N10" s="17">
        <v>0.160559546922071</v>
      </c>
      <c r="O10" s="17">
        <v>0.16507700082096499</v>
      </c>
      <c r="P10" s="17">
        <v>0.19721997541530301</v>
      </c>
      <c r="Q10" s="17">
        <v>0.12980442458349201</v>
      </c>
      <c r="R10" s="17">
        <v>0.18693505970579699</v>
      </c>
      <c r="S10" s="17"/>
      <c r="T10" s="17">
        <v>0.170331066743625</v>
      </c>
      <c r="U10" s="17">
        <v>0.12915196567371501</v>
      </c>
      <c r="V10" s="17">
        <v>0.182459381553153</v>
      </c>
      <c r="W10" s="17">
        <v>0.187227215397644</v>
      </c>
      <c r="X10" s="17"/>
      <c r="Y10" s="17">
        <v>0.18100134954352401</v>
      </c>
      <c r="Z10" s="17">
        <v>0.153019803732381</v>
      </c>
      <c r="AA10" s="17">
        <v>0.186586452125486</v>
      </c>
      <c r="AB10" s="17">
        <v>0.150901951999103</v>
      </c>
      <c r="AC10" s="17">
        <v>0</v>
      </c>
      <c r="AD10" s="17">
        <v>0.237539931403771</v>
      </c>
      <c r="AE10" s="17"/>
      <c r="AF10" s="17">
        <v>0.16073696789293501</v>
      </c>
      <c r="AG10" s="17">
        <v>0.175501128074916</v>
      </c>
      <c r="AH10" s="17"/>
      <c r="AI10" s="17">
        <v>0.204419327313203</v>
      </c>
      <c r="AJ10" s="17">
        <v>0.16503178288014</v>
      </c>
      <c r="AK10" s="17">
        <v>0.13605623476661799</v>
      </c>
      <c r="AL10" s="17">
        <v>0.119806109576245</v>
      </c>
      <c r="AM10" s="17">
        <v>0.179442994168483</v>
      </c>
      <c r="AN10" s="17">
        <v>0.27674554481730301</v>
      </c>
      <c r="AO10" s="17">
        <v>0.181638705309001</v>
      </c>
      <c r="AP10" s="17"/>
      <c r="AQ10" s="17">
        <v>0.142447408517063</v>
      </c>
      <c r="AR10" s="17">
        <v>0.20197375184427399</v>
      </c>
      <c r="AS10" s="17"/>
      <c r="AT10" s="17">
        <v>0.17242111226040699</v>
      </c>
      <c r="AU10" s="17">
        <v>0.191238270770826</v>
      </c>
      <c r="AV10" s="17">
        <v>0.153415926134709</v>
      </c>
      <c r="AW10" s="17"/>
      <c r="AX10" s="17">
        <v>9.8593096875062597E-2</v>
      </c>
      <c r="AY10" s="17">
        <v>0.195646100143615</v>
      </c>
      <c r="AZ10" s="17"/>
      <c r="BA10" s="17">
        <v>0.17500025767718899</v>
      </c>
      <c r="BB10" s="17">
        <v>0.13728159521396399</v>
      </c>
      <c r="BC10" s="17">
        <v>0.19433219774714899</v>
      </c>
      <c r="BD10" s="17">
        <v>0.263975021465301</v>
      </c>
      <c r="BE10" s="17">
        <v>0.18445441725383599</v>
      </c>
      <c r="BF10" s="17"/>
      <c r="BG10" s="17">
        <v>0.14812072024367601</v>
      </c>
      <c r="BH10" s="17">
        <v>0.20142131067923799</v>
      </c>
    </row>
    <row r="11" spans="2:60" ht="29" x14ac:dyDescent="0.35">
      <c r="B11" s="18" t="s">
        <v>350</v>
      </c>
      <c r="C11" s="17">
        <v>0.31421208525620198</v>
      </c>
      <c r="D11" s="17">
        <v>0.30358431495556598</v>
      </c>
      <c r="E11" s="17">
        <v>0.32738690653538599</v>
      </c>
      <c r="F11" s="17"/>
      <c r="G11" s="17">
        <v>0.395171155820285</v>
      </c>
      <c r="H11" s="17">
        <v>0.39228206639388702</v>
      </c>
      <c r="I11" s="17">
        <v>0.338977653044021</v>
      </c>
      <c r="J11" s="17">
        <v>0.241073151214174</v>
      </c>
      <c r="K11" s="17">
        <v>0.30690158600269901</v>
      </c>
      <c r="L11" s="17">
        <v>0.24070118615175601</v>
      </c>
      <c r="M11" s="17"/>
      <c r="N11" s="17">
        <v>0.346811191475419</v>
      </c>
      <c r="O11" s="17">
        <v>0.33618512431993602</v>
      </c>
      <c r="P11" s="17">
        <v>0.274070260040643</v>
      </c>
      <c r="Q11" s="17">
        <v>0.27419201219460698</v>
      </c>
      <c r="R11" s="17">
        <v>0.34186990026464098</v>
      </c>
      <c r="S11" s="17"/>
      <c r="T11" s="17">
        <v>0.27043673917967298</v>
      </c>
      <c r="U11" s="17">
        <v>0.45289447510722403</v>
      </c>
      <c r="V11" s="17">
        <v>0.29658230986100997</v>
      </c>
      <c r="W11" s="17">
        <v>0.25822278534649901</v>
      </c>
      <c r="X11" s="17"/>
      <c r="Y11" s="17">
        <v>0.30364797491011702</v>
      </c>
      <c r="Z11" s="17">
        <v>0.31805108434750501</v>
      </c>
      <c r="AA11" s="17">
        <v>0.43593119915577899</v>
      </c>
      <c r="AB11" s="17">
        <v>0.217001296642959</v>
      </c>
      <c r="AC11" s="17">
        <v>0.471749813186987</v>
      </c>
      <c r="AD11" s="17">
        <v>0.318719333950643</v>
      </c>
      <c r="AE11" s="17"/>
      <c r="AF11" s="17">
        <v>0.308374730107215</v>
      </c>
      <c r="AG11" s="17">
        <v>0.32829002623819198</v>
      </c>
      <c r="AH11" s="17"/>
      <c r="AI11" s="17">
        <v>0.23089222207945301</v>
      </c>
      <c r="AJ11" s="17">
        <v>0.38438366423926601</v>
      </c>
      <c r="AK11" s="17">
        <v>0.319527487600269</v>
      </c>
      <c r="AL11" s="17">
        <v>0.31368534371204998</v>
      </c>
      <c r="AM11" s="17">
        <v>0.30212141276160798</v>
      </c>
      <c r="AN11" s="17">
        <v>0.26843694881603097</v>
      </c>
      <c r="AO11" s="17">
        <v>0.13140203650960899</v>
      </c>
      <c r="AP11" s="17"/>
      <c r="AQ11" s="17">
        <v>0.33053768841259901</v>
      </c>
      <c r="AR11" s="17">
        <v>0.293539218802843</v>
      </c>
      <c r="AS11" s="17"/>
      <c r="AT11" s="17">
        <v>0.30133132721719103</v>
      </c>
      <c r="AU11" s="17">
        <v>0.31768343098912399</v>
      </c>
      <c r="AV11" s="17">
        <v>0.34379146585195303</v>
      </c>
      <c r="AW11" s="17"/>
      <c r="AX11" s="17">
        <v>0.366185685329462</v>
      </c>
      <c r="AY11" s="17">
        <v>0.29585312463036201</v>
      </c>
      <c r="AZ11" s="17"/>
      <c r="BA11" s="17">
        <v>0.42162598850875299</v>
      </c>
      <c r="BB11" s="17">
        <v>0.36650068155371901</v>
      </c>
      <c r="BC11" s="17">
        <v>0.274695514703651</v>
      </c>
      <c r="BD11" s="17">
        <v>0.19712459738122701</v>
      </c>
      <c r="BE11" s="17">
        <v>0.266389386982191</v>
      </c>
      <c r="BF11" s="17"/>
      <c r="BG11" s="17">
        <v>0.38234191386065602</v>
      </c>
      <c r="BH11" s="17">
        <v>0.25161072282406499</v>
      </c>
    </row>
    <row r="12" spans="2:60" ht="29" x14ac:dyDescent="0.35">
      <c r="B12" s="18" t="s">
        <v>351</v>
      </c>
      <c r="C12" s="17">
        <v>0.26994663718621797</v>
      </c>
      <c r="D12" s="17">
        <v>0.265592147981219</v>
      </c>
      <c r="E12" s="17">
        <v>0.27634687913744099</v>
      </c>
      <c r="F12" s="17"/>
      <c r="G12" s="17">
        <v>0.242393364233603</v>
      </c>
      <c r="H12" s="17">
        <v>0.32121353307609202</v>
      </c>
      <c r="I12" s="17">
        <v>0.29359757940320902</v>
      </c>
      <c r="J12" s="17">
        <v>0.25993056974274398</v>
      </c>
      <c r="K12" s="17">
        <v>0.25605055218591999</v>
      </c>
      <c r="L12" s="17">
        <v>0.246114023373426</v>
      </c>
      <c r="M12" s="17"/>
      <c r="N12" s="17">
        <v>0.24872342499368499</v>
      </c>
      <c r="O12" s="17">
        <v>0.22587023896046701</v>
      </c>
      <c r="P12" s="17">
        <v>0.28067533102587999</v>
      </c>
      <c r="Q12" s="17">
        <v>0.35201500157368298</v>
      </c>
      <c r="R12" s="17">
        <v>0.28846322672435998</v>
      </c>
      <c r="S12" s="17"/>
      <c r="T12" s="17">
        <v>0.26018799210537702</v>
      </c>
      <c r="U12" s="17">
        <v>0.22391552688234501</v>
      </c>
      <c r="V12" s="17">
        <v>0.29118816470747599</v>
      </c>
      <c r="W12" s="17">
        <v>0.28528189311852797</v>
      </c>
      <c r="X12" s="17"/>
      <c r="Y12" s="17">
        <v>0.22934874446159101</v>
      </c>
      <c r="Z12" s="17">
        <v>0.29363051366724602</v>
      </c>
      <c r="AA12" s="17">
        <v>0.28171563499174701</v>
      </c>
      <c r="AB12" s="17">
        <v>0.38215246082095</v>
      </c>
      <c r="AC12" s="17">
        <v>0.52825018681301295</v>
      </c>
      <c r="AD12" s="17">
        <v>0.178553144643633</v>
      </c>
      <c r="AE12" s="17"/>
      <c r="AF12" s="17">
        <v>0.28007774548222197</v>
      </c>
      <c r="AG12" s="17">
        <v>0.25368792822276798</v>
      </c>
      <c r="AH12" s="17"/>
      <c r="AI12" s="17">
        <v>0.193570221804031</v>
      </c>
      <c r="AJ12" s="17">
        <v>0.194996166294294</v>
      </c>
      <c r="AK12" s="17">
        <v>0.27072216146620598</v>
      </c>
      <c r="AL12" s="17">
        <v>0.34730956782869798</v>
      </c>
      <c r="AM12" s="17">
        <v>0.29999905234847302</v>
      </c>
      <c r="AN12" s="17">
        <v>0.28958841025473198</v>
      </c>
      <c r="AO12" s="17">
        <v>0.49507963860778098</v>
      </c>
      <c r="AP12" s="17"/>
      <c r="AQ12" s="17">
        <v>0.28328867202250102</v>
      </c>
      <c r="AR12" s="17">
        <v>0.23895470593028401</v>
      </c>
      <c r="AS12" s="17"/>
      <c r="AT12" s="17">
        <v>0.31985955024632601</v>
      </c>
      <c r="AU12" s="17">
        <v>0.25123378275434799</v>
      </c>
      <c r="AV12" s="17">
        <v>0.243649930675921</v>
      </c>
      <c r="AW12" s="17"/>
      <c r="AX12" s="17">
        <v>0.25091212713185002</v>
      </c>
      <c r="AY12" s="17">
        <v>0.27667031651818103</v>
      </c>
      <c r="AZ12" s="17"/>
      <c r="BA12" s="17">
        <v>6.0747187254489299E-2</v>
      </c>
      <c r="BB12" s="17">
        <v>0.287241601646953</v>
      </c>
      <c r="BC12" s="17">
        <v>0.33330765530867901</v>
      </c>
      <c r="BD12" s="17">
        <v>0.42539633194331899</v>
      </c>
      <c r="BE12" s="17">
        <v>0.25378363786038699</v>
      </c>
      <c r="BF12" s="17"/>
      <c r="BG12" s="17">
        <v>0.22215442421787401</v>
      </c>
      <c r="BH12" s="17">
        <v>0.29039973654102902</v>
      </c>
    </row>
    <row r="13" spans="2:60" ht="29" x14ac:dyDescent="0.35">
      <c r="B13" s="18" t="s">
        <v>352</v>
      </c>
      <c r="C13" s="17">
        <v>8.2901971375236194E-2</v>
      </c>
      <c r="D13" s="17">
        <v>9.8381225322020593E-2</v>
      </c>
      <c r="E13" s="17">
        <v>6.75493208851249E-2</v>
      </c>
      <c r="F13" s="17"/>
      <c r="G13" s="17">
        <v>0.14059885557597401</v>
      </c>
      <c r="H13" s="17">
        <v>8.1533261056584802E-2</v>
      </c>
      <c r="I13" s="17">
        <v>6.4358994945835801E-2</v>
      </c>
      <c r="J13" s="17">
        <v>9.6442649718161397E-2</v>
      </c>
      <c r="K13" s="17">
        <v>3.4784427371587302E-2</v>
      </c>
      <c r="L13" s="17">
        <v>9.7100882738742095E-2</v>
      </c>
      <c r="M13" s="17"/>
      <c r="N13" s="17">
        <v>3.3819148311353901E-2</v>
      </c>
      <c r="O13" s="17">
        <v>6.0215651073024699E-2</v>
      </c>
      <c r="P13" s="17">
        <v>0.12909159360612299</v>
      </c>
      <c r="Q13" s="17">
        <v>0.14003856943085799</v>
      </c>
      <c r="R13" s="17">
        <v>2.32396389577351E-2</v>
      </c>
      <c r="S13" s="17"/>
      <c r="T13" s="17">
        <v>0.106159962592661</v>
      </c>
      <c r="U13" s="17">
        <v>6.8635353498420495E-2</v>
      </c>
      <c r="V13" s="17">
        <v>5.5370039921714902E-2</v>
      </c>
      <c r="W13" s="17">
        <v>0.118354227129619</v>
      </c>
      <c r="X13" s="17"/>
      <c r="Y13" s="17">
        <v>0.115115708036306</v>
      </c>
      <c r="Z13" s="17">
        <v>9.0386577779968599E-2</v>
      </c>
      <c r="AA13" s="17">
        <v>0</v>
      </c>
      <c r="AB13" s="17">
        <v>0</v>
      </c>
      <c r="AC13" s="17">
        <v>0</v>
      </c>
      <c r="AD13" s="17">
        <v>6.4080531698355397E-2</v>
      </c>
      <c r="AE13" s="17"/>
      <c r="AF13" s="17">
        <v>6.8132671467070999E-2</v>
      </c>
      <c r="AG13" s="17">
        <v>0.105444426526159</v>
      </c>
      <c r="AH13" s="17"/>
      <c r="AI13" s="17">
        <v>9.9866981251736098E-2</v>
      </c>
      <c r="AJ13" s="17">
        <v>9.3181231660819597E-2</v>
      </c>
      <c r="AK13" s="17">
        <v>5.2925081989805202E-2</v>
      </c>
      <c r="AL13" s="17">
        <v>5.7033387667520599E-2</v>
      </c>
      <c r="AM13" s="17">
        <v>0.128255242796038</v>
      </c>
      <c r="AN13" s="17">
        <v>0</v>
      </c>
      <c r="AO13" s="17">
        <v>6.7767220095113795E-2</v>
      </c>
      <c r="AP13" s="17"/>
      <c r="AQ13" s="17">
        <v>8.0574674556255804E-2</v>
      </c>
      <c r="AR13" s="17">
        <v>9.3735893430605094E-2</v>
      </c>
      <c r="AS13" s="17"/>
      <c r="AT13" s="17">
        <v>0.10274706430416899</v>
      </c>
      <c r="AU13" s="17">
        <v>4.8015896470413502E-2</v>
      </c>
      <c r="AV13" s="17">
        <v>0.106638719461336</v>
      </c>
      <c r="AW13" s="17"/>
      <c r="AX13" s="17">
        <v>9.5769370395548004E-2</v>
      </c>
      <c r="AY13" s="17">
        <v>7.8356739341320897E-2</v>
      </c>
      <c r="AZ13" s="17"/>
      <c r="BA13" s="17">
        <v>7.0693064180801596E-2</v>
      </c>
      <c r="BB13" s="17">
        <v>7.4414962718321903E-2</v>
      </c>
      <c r="BC13" s="17">
        <v>8.4633449203498495E-2</v>
      </c>
      <c r="BD13" s="17">
        <v>5.9851827718324001E-2</v>
      </c>
      <c r="BE13" s="17">
        <v>0.11445943436592899</v>
      </c>
      <c r="BF13" s="17"/>
      <c r="BG13" s="17">
        <v>7.3345409320572999E-2</v>
      </c>
      <c r="BH13" s="17">
        <v>0.102808096308407</v>
      </c>
    </row>
    <row r="14" spans="2:60" x14ac:dyDescent="0.35">
      <c r="B14" s="32" t="s">
        <v>280</v>
      </c>
      <c r="C14" s="19">
        <v>4.7171420404423001E-2</v>
      </c>
      <c r="D14" s="19">
        <v>5.2109801460942198E-2</v>
      </c>
      <c r="E14" s="19">
        <v>3.5323349434622398E-2</v>
      </c>
      <c r="F14" s="19"/>
      <c r="G14" s="19">
        <v>4.9142730405702502E-2</v>
      </c>
      <c r="H14" s="19">
        <v>2.26391435223703E-2</v>
      </c>
      <c r="I14" s="19">
        <v>3.6287408951066802E-2</v>
      </c>
      <c r="J14" s="19">
        <v>6.10713458770865E-2</v>
      </c>
      <c r="K14" s="19">
        <v>5.23361881416404E-2</v>
      </c>
      <c r="L14" s="19">
        <v>5.9506834776557799E-2</v>
      </c>
      <c r="M14" s="19"/>
      <c r="N14" s="19">
        <v>7.0430163412888505E-2</v>
      </c>
      <c r="O14" s="19">
        <v>5.1306114693500798E-2</v>
      </c>
      <c r="P14" s="19">
        <v>2.23849185240588E-2</v>
      </c>
      <c r="Q14" s="19">
        <v>7.2412222529223899E-2</v>
      </c>
      <c r="R14" s="19">
        <v>2.1530644203652399E-2</v>
      </c>
      <c r="S14" s="19"/>
      <c r="T14" s="19">
        <v>8.97619560518403E-2</v>
      </c>
      <c r="U14" s="19">
        <v>3.6834188331513702E-2</v>
      </c>
      <c r="V14" s="19">
        <v>3.8630921529068801E-2</v>
      </c>
      <c r="W14" s="19">
        <v>3.3153058511323497E-2</v>
      </c>
      <c r="X14" s="19"/>
      <c r="Y14" s="19">
        <v>7.0643328753661097E-2</v>
      </c>
      <c r="Z14" s="19">
        <v>4.1620356459602201E-2</v>
      </c>
      <c r="AA14" s="19">
        <v>4.31830531216508E-2</v>
      </c>
      <c r="AB14" s="19">
        <v>2.6246663698022799E-2</v>
      </c>
      <c r="AC14" s="19">
        <v>0</v>
      </c>
      <c r="AD14" s="19">
        <v>1.9353563372695701E-2</v>
      </c>
      <c r="AE14" s="19"/>
      <c r="AF14" s="19">
        <v>4.68095036486166E-2</v>
      </c>
      <c r="AG14" s="19">
        <v>4.8552745919803297E-2</v>
      </c>
      <c r="AH14" s="19"/>
      <c r="AI14" s="19">
        <v>5.13648512693149E-2</v>
      </c>
      <c r="AJ14" s="19">
        <v>3.5271337367508503E-2</v>
      </c>
      <c r="AK14" s="19">
        <v>6.8499510298056399E-2</v>
      </c>
      <c r="AL14" s="19">
        <v>7.5943927671441896E-2</v>
      </c>
      <c r="AM14" s="19">
        <v>2.9704123608457401E-2</v>
      </c>
      <c r="AN14" s="19">
        <v>2.2992619426288101E-2</v>
      </c>
      <c r="AO14" s="19">
        <v>0.12411239947849501</v>
      </c>
      <c r="AP14" s="19"/>
      <c r="AQ14" s="19">
        <v>5.76455080418493E-2</v>
      </c>
      <c r="AR14" s="19">
        <v>3.96083139510085E-2</v>
      </c>
      <c r="AS14" s="19"/>
      <c r="AT14" s="19">
        <v>2.1540605349771199E-2</v>
      </c>
      <c r="AU14" s="19">
        <v>6.4372860120853706E-2</v>
      </c>
      <c r="AV14" s="19">
        <v>2.9264811865165E-2</v>
      </c>
      <c r="AW14" s="19"/>
      <c r="AX14" s="19">
        <v>8.9576842056786093E-2</v>
      </c>
      <c r="AY14" s="19">
        <v>3.2192287434212201E-2</v>
      </c>
      <c r="AZ14" s="19"/>
      <c r="BA14" s="19">
        <v>4.4462797959635203E-2</v>
      </c>
      <c r="BB14" s="19">
        <v>8.1277727620923303E-3</v>
      </c>
      <c r="BC14" s="19">
        <v>5.2151143718418301E-2</v>
      </c>
      <c r="BD14" s="19">
        <v>0</v>
      </c>
      <c r="BE14" s="19">
        <v>1.4261644344698E-2</v>
      </c>
      <c r="BF14" s="19"/>
      <c r="BG14" s="19">
        <v>1.8569285142281101E-2</v>
      </c>
      <c r="BH14" s="19">
        <v>1.12187122383975E-2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507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366</v>
      </c>
      <c r="D7" s="10">
        <v>188</v>
      </c>
      <c r="E7" s="10">
        <v>177</v>
      </c>
      <c r="F7" s="10"/>
      <c r="G7" s="10">
        <v>43</v>
      </c>
      <c r="H7" s="10">
        <v>57</v>
      </c>
      <c r="I7" s="10">
        <v>62</v>
      </c>
      <c r="J7" s="10">
        <v>59</v>
      </c>
      <c r="K7" s="10">
        <v>63</v>
      </c>
      <c r="L7" s="10">
        <v>82</v>
      </c>
      <c r="M7" s="10"/>
      <c r="N7" s="10">
        <v>86</v>
      </c>
      <c r="O7" s="10">
        <v>78</v>
      </c>
      <c r="P7" s="10">
        <v>112</v>
      </c>
      <c r="Q7" s="10">
        <v>46</v>
      </c>
      <c r="R7" s="10">
        <v>35</v>
      </c>
      <c r="S7" s="10"/>
      <c r="T7" s="10">
        <v>71</v>
      </c>
      <c r="U7" s="10">
        <v>74</v>
      </c>
      <c r="V7" s="10">
        <v>137</v>
      </c>
      <c r="W7" s="10">
        <v>84</v>
      </c>
      <c r="X7" s="10"/>
      <c r="Y7" s="10">
        <v>127</v>
      </c>
      <c r="Z7" s="10">
        <v>148</v>
      </c>
      <c r="AA7" s="10">
        <v>20</v>
      </c>
      <c r="AB7" s="10">
        <v>26</v>
      </c>
      <c r="AC7" s="10">
        <v>5</v>
      </c>
      <c r="AD7" s="10">
        <v>40</v>
      </c>
      <c r="AE7" s="10"/>
      <c r="AF7" s="10">
        <v>215</v>
      </c>
      <c r="AG7" s="10">
        <v>151</v>
      </c>
      <c r="AH7" s="10"/>
      <c r="AI7" s="10">
        <v>28</v>
      </c>
      <c r="AJ7" s="10">
        <v>95</v>
      </c>
      <c r="AK7" s="10">
        <v>81</v>
      </c>
      <c r="AL7" s="10">
        <v>38</v>
      </c>
      <c r="AM7" s="10">
        <v>78</v>
      </c>
      <c r="AN7" s="10">
        <v>32</v>
      </c>
      <c r="AO7" s="10">
        <v>14</v>
      </c>
      <c r="AP7" s="10"/>
      <c r="AQ7" s="10">
        <v>192</v>
      </c>
      <c r="AR7" s="10">
        <v>114</v>
      </c>
      <c r="AS7" s="10"/>
      <c r="AT7" s="10">
        <v>87</v>
      </c>
      <c r="AU7" s="10">
        <v>155</v>
      </c>
      <c r="AV7" s="10">
        <v>103</v>
      </c>
      <c r="AW7" s="10"/>
      <c r="AX7" s="10">
        <v>96</v>
      </c>
      <c r="AY7" s="10">
        <v>270</v>
      </c>
      <c r="AZ7" s="10"/>
      <c r="BA7" s="10">
        <v>37</v>
      </c>
      <c r="BB7" s="10">
        <v>124</v>
      </c>
      <c r="BC7" s="10">
        <v>129</v>
      </c>
      <c r="BD7" s="10">
        <v>16</v>
      </c>
      <c r="BE7" s="10">
        <v>38</v>
      </c>
      <c r="BF7" s="10"/>
      <c r="BG7" s="10">
        <v>161</v>
      </c>
      <c r="BH7" s="10">
        <v>54</v>
      </c>
    </row>
    <row r="8" spans="2:60" ht="30" customHeight="1" x14ac:dyDescent="0.35">
      <c r="B8" s="11" t="s">
        <v>19</v>
      </c>
      <c r="C8" s="11">
        <v>363</v>
      </c>
      <c r="D8" s="11">
        <v>192</v>
      </c>
      <c r="E8" s="11">
        <v>169</v>
      </c>
      <c r="F8" s="11"/>
      <c r="G8" s="11">
        <v>42</v>
      </c>
      <c r="H8" s="11">
        <v>64</v>
      </c>
      <c r="I8" s="11">
        <v>68</v>
      </c>
      <c r="J8" s="11">
        <v>54</v>
      </c>
      <c r="K8" s="11">
        <v>62</v>
      </c>
      <c r="L8" s="11">
        <v>73</v>
      </c>
      <c r="M8" s="11"/>
      <c r="N8" s="11">
        <v>85</v>
      </c>
      <c r="O8" s="11">
        <v>78</v>
      </c>
      <c r="P8" s="11">
        <v>112</v>
      </c>
      <c r="Q8" s="11">
        <v>48</v>
      </c>
      <c r="R8" s="11">
        <v>32</v>
      </c>
      <c r="S8" s="11"/>
      <c r="T8" s="11">
        <v>66</v>
      </c>
      <c r="U8" s="11">
        <v>70</v>
      </c>
      <c r="V8" s="11">
        <v>132</v>
      </c>
      <c r="W8" s="11">
        <v>95</v>
      </c>
      <c r="X8" s="11"/>
      <c r="Y8" s="11">
        <v>124</v>
      </c>
      <c r="Z8" s="11">
        <v>148</v>
      </c>
      <c r="AA8" s="11">
        <v>20</v>
      </c>
      <c r="AB8" s="11">
        <v>24</v>
      </c>
      <c r="AC8" s="11">
        <v>7</v>
      </c>
      <c r="AD8" s="11">
        <v>41</v>
      </c>
      <c r="AE8" s="11"/>
      <c r="AF8" s="11">
        <v>212</v>
      </c>
      <c r="AG8" s="11">
        <v>151</v>
      </c>
      <c r="AH8" s="11"/>
      <c r="AI8" s="11">
        <v>28</v>
      </c>
      <c r="AJ8" s="11">
        <v>101</v>
      </c>
      <c r="AK8" s="11">
        <v>79</v>
      </c>
      <c r="AL8" s="11">
        <v>37</v>
      </c>
      <c r="AM8" s="11">
        <v>75</v>
      </c>
      <c r="AN8" s="11">
        <v>30</v>
      </c>
      <c r="AO8" s="11">
        <v>13</v>
      </c>
      <c r="AP8" s="11"/>
      <c r="AQ8" s="11">
        <v>183</v>
      </c>
      <c r="AR8" s="11">
        <v>118</v>
      </c>
      <c r="AS8" s="11"/>
      <c r="AT8" s="11">
        <v>83</v>
      </c>
      <c r="AU8" s="11">
        <v>154</v>
      </c>
      <c r="AV8" s="11">
        <v>108</v>
      </c>
      <c r="AW8" s="11"/>
      <c r="AX8" s="11">
        <v>89</v>
      </c>
      <c r="AY8" s="11">
        <v>274</v>
      </c>
      <c r="AZ8" s="11"/>
      <c r="BA8" s="11">
        <v>35</v>
      </c>
      <c r="BB8" s="11">
        <v>118</v>
      </c>
      <c r="BC8" s="11">
        <v>132</v>
      </c>
      <c r="BD8" s="11">
        <v>15</v>
      </c>
      <c r="BE8" s="11">
        <v>40</v>
      </c>
      <c r="BF8" s="11"/>
      <c r="BG8" s="11">
        <v>153</v>
      </c>
      <c r="BH8" s="11">
        <v>55</v>
      </c>
    </row>
    <row r="9" spans="2:60" ht="29" x14ac:dyDescent="0.35">
      <c r="B9" s="18" t="s">
        <v>348</v>
      </c>
      <c r="C9" s="17">
        <v>0.16093860873698401</v>
      </c>
      <c r="D9" s="17">
        <v>0.14059128983372901</v>
      </c>
      <c r="E9" s="17">
        <v>0.18479543003034299</v>
      </c>
      <c r="F9" s="17"/>
      <c r="G9" s="17">
        <v>7.4704561274036907E-2</v>
      </c>
      <c r="H9" s="17">
        <v>0.13411363178872901</v>
      </c>
      <c r="I9" s="17">
        <v>8.5742440769199804E-2</v>
      </c>
      <c r="J9" s="17">
        <v>0.25374022592693402</v>
      </c>
      <c r="K9" s="17">
        <v>0.15970424569365399</v>
      </c>
      <c r="L9" s="17">
        <v>0.23707954948609</v>
      </c>
      <c r="M9" s="17"/>
      <c r="N9" s="17">
        <v>0.27866625142888501</v>
      </c>
      <c r="O9" s="17">
        <v>0.172438316720776</v>
      </c>
      <c r="P9" s="17">
        <v>0.114495556362207</v>
      </c>
      <c r="Q9" s="17">
        <v>7.8031982421761001E-2</v>
      </c>
      <c r="R9" s="17">
        <v>0.14289337473175601</v>
      </c>
      <c r="S9" s="17"/>
      <c r="T9" s="17">
        <v>0.10801466125121301</v>
      </c>
      <c r="U9" s="17">
        <v>0.14736959435833299</v>
      </c>
      <c r="V9" s="17">
        <v>0.15502589390428601</v>
      </c>
      <c r="W9" s="17">
        <v>0.216046934937938</v>
      </c>
      <c r="X9" s="17"/>
      <c r="Y9" s="17">
        <v>0.12816325206295001</v>
      </c>
      <c r="Z9" s="17">
        <v>0.160721059435083</v>
      </c>
      <c r="AA9" s="17">
        <v>0.16866056827424999</v>
      </c>
      <c r="AB9" s="17">
        <v>0.24791774544963599</v>
      </c>
      <c r="AC9" s="17">
        <v>0.107642959710695</v>
      </c>
      <c r="AD9" s="17">
        <v>0.21416834169201501</v>
      </c>
      <c r="AE9" s="17"/>
      <c r="AF9" s="17">
        <v>0.18177030720972401</v>
      </c>
      <c r="AG9" s="17">
        <v>0.13167426842972799</v>
      </c>
      <c r="AH9" s="17"/>
      <c r="AI9" s="17">
        <v>0.25509669219383402</v>
      </c>
      <c r="AJ9" s="17">
        <v>0.218336602829445</v>
      </c>
      <c r="AK9" s="17">
        <v>0.17864432826769899</v>
      </c>
      <c r="AL9" s="17">
        <v>7.7717526947983395E-2</v>
      </c>
      <c r="AM9" s="17">
        <v>0.124895126126655</v>
      </c>
      <c r="AN9" s="17">
        <v>6.8292754712657E-2</v>
      </c>
      <c r="AO9" s="17">
        <v>5.7363050020610901E-2</v>
      </c>
      <c r="AP9" s="17"/>
      <c r="AQ9" s="17">
        <v>0.140847834461929</v>
      </c>
      <c r="AR9" s="17">
        <v>0.20133871783482199</v>
      </c>
      <c r="AS9" s="17"/>
      <c r="AT9" s="17">
        <v>9.9412075028925198E-2</v>
      </c>
      <c r="AU9" s="17">
        <v>0.17274017877888601</v>
      </c>
      <c r="AV9" s="17">
        <v>0.18527188773609099</v>
      </c>
      <c r="AW9" s="17"/>
      <c r="AX9" s="17">
        <v>0.15598935188968899</v>
      </c>
      <c r="AY9" s="17">
        <v>0.16254486132249599</v>
      </c>
      <c r="AZ9" s="17"/>
      <c r="BA9" s="17">
        <v>0.27229450881594502</v>
      </c>
      <c r="BB9" s="17">
        <v>0.17326449146575301</v>
      </c>
      <c r="BC9" s="17">
        <v>0.122391735004989</v>
      </c>
      <c r="BD9" s="17">
        <v>0.16941413725724699</v>
      </c>
      <c r="BE9" s="17">
        <v>0.20173059315125899</v>
      </c>
      <c r="BF9" s="17"/>
      <c r="BG9" s="17">
        <v>0.195999734057626</v>
      </c>
      <c r="BH9" s="17">
        <v>0.193003500624573</v>
      </c>
    </row>
    <row r="10" spans="2:60" ht="43.5" x14ac:dyDescent="0.35">
      <c r="B10" s="18" t="s">
        <v>349</v>
      </c>
      <c r="C10" s="17">
        <v>0.27368187035626901</v>
      </c>
      <c r="D10" s="17">
        <v>0.28726254736107698</v>
      </c>
      <c r="E10" s="17">
        <v>0.25951215935098298</v>
      </c>
      <c r="F10" s="17"/>
      <c r="G10" s="17">
        <v>0.28501602376021701</v>
      </c>
      <c r="H10" s="17">
        <v>0.233845750300641</v>
      </c>
      <c r="I10" s="17">
        <v>0.29809537933858299</v>
      </c>
      <c r="J10" s="17">
        <v>0.182898246996234</v>
      </c>
      <c r="K10" s="17">
        <v>0.25207812497548598</v>
      </c>
      <c r="L10" s="17">
        <v>0.36414395901576002</v>
      </c>
      <c r="M10" s="17"/>
      <c r="N10" s="17">
        <v>0.22311862246206701</v>
      </c>
      <c r="O10" s="17">
        <v>0.25948145669684503</v>
      </c>
      <c r="P10" s="17">
        <v>0.34370672810062702</v>
      </c>
      <c r="Q10" s="17">
        <v>0.25425716892964101</v>
      </c>
      <c r="R10" s="17">
        <v>0.26200217705923501</v>
      </c>
      <c r="S10" s="17"/>
      <c r="T10" s="17">
        <v>0.25096718306462101</v>
      </c>
      <c r="U10" s="17">
        <v>0.30572287723805602</v>
      </c>
      <c r="V10" s="17">
        <v>0.31368183904174401</v>
      </c>
      <c r="W10" s="17">
        <v>0.209679954538778</v>
      </c>
      <c r="X10" s="17"/>
      <c r="Y10" s="17">
        <v>0.29863482392169599</v>
      </c>
      <c r="Z10" s="17">
        <v>0.29229271544584501</v>
      </c>
      <c r="AA10" s="17">
        <v>9.8960692477604306E-2</v>
      </c>
      <c r="AB10" s="17">
        <v>0.26180108433948202</v>
      </c>
      <c r="AC10" s="17">
        <v>0.13729689482770899</v>
      </c>
      <c r="AD10" s="17">
        <v>0.24474159960154099</v>
      </c>
      <c r="AE10" s="17"/>
      <c r="AF10" s="17">
        <v>0.24699174771726101</v>
      </c>
      <c r="AG10" s="17">
        <v>0.311176116577835</v>
      </c>
      <c r="AH10" s="17"/>
      <c r="AI10" s="17">
        <v>0.14992994495492801</v>
      </c>
      <c r="AJ10" s="17">
        <v>0.19320647389687101</v>
      </c>
      <c r="AK10" s="17">
        <v>0.32440838892370399</v>
      </c>
      <c r="AL10" s="17">
        <v>0.28188413356742498</v>
      </c>
      <c r="AM10" s="17">
        <v>0.384394352341354</v>
      </c>
      <c r="AN10" s="17">
        <v>0.17384731878847401</v>
      </c>
      <c r="AO10" s="17">
        <v>0.44260765171289601</v>
      </c>
      <c r="AP10" s="17"/>
      <c r="AQ10" s="17">
        <v>0.25577366169079901</v>
      </c>
      <c r="AR10" s="17">
        <v>0.27953283632939502</v>
      </c>
      <c r="AS10" s="17"/>
      <c r="AT10" s="17">
        <v>0.31068721030431201</v>
      </c>
      <c r="AU10" s="17">
        <v>0.27967715177535302</v>
      </c>
      <c r="AV10" s="17">
        <v>0.25449389268519201</v>
      </c>
      <c r="AW10" s="17"/>
      <c r="AX10" s="17">
        <v>0.24928378549643099</v>
      </c>
      <c r="AY10" s="17">
        <v>0.281600127197008</v>
      </c>
      <c r="AZ10" s="17"/>
      <c r="BA10" s="17">
        <v>0.28828066515274597</v>
      </c>
      <c r="BB10" s="17">
        <v>0.239725478434965</v>
      </c>
      <c r="BC10" s="17">
        <v>0.26180326782448898</v>
      </c>
      <c r="BD10" s="17">
        <v>0.41449081579568697</v>
      </c>
      <c r="BE10" s="17">
        <v>0.35367009997455201</v>
      </c>
      <c r="BF10" s="17"/>
      <c r="BG10" s="17">
        <v>0.25087274447268298</v>
      </c>
      <c r="BH10" s="17">
        <v>0.37009479754198199</v>
      </c>
    </row>
    <row r="11" spans="2:60" ht="29" x14ac:dyDescent="0.35">
      <c r="B11" s="18" t="s">
        <v>350</v>
      </c>
      <c r="C11" s="17">
        <v>0.329157047208951</v>
      </c>
      <c r="D11" s="17">
        <v>0.32442123519562599</v>
      </c>
      <c r="E11" s="17">
        <v>0.33145094340313103</v>
      </c>
      <c r="F11" s="17"/>
      <c r="G11" s="17">
        <v>0.28451280859272698</v>
      </c>
      <c r="H11" s="17">
        <v>0.41045625612291597</v>
      </c>
      <c r="I11" s="17">
        <v>0.352718998644101</v>
      </c>
      <c r="J11" s="17">
        <v>0.27727293111984602</v>
      </c>
      <c r="K11" s="17">
        <v>0.41366340627757697</v>
      </c>
      <c r="L11" s="17">
        <v>0.22862303027101999</v>
      </c>
      <c r="M11" s="17"/>
      <c r="N11" s="17">
        <v>0.25153718033496902</v>
      </c>
      <c r="O11" s="17">
        <v>0.32740398679511501</v>
      </c>
      <c r="P11" s="17">
        <v>0.26516502066676501</v>
      </c>
      <c r="Q11" s="17">
        <v>0.55151402796294702</v>
      </c>
      <c r="R11" s="17">
        <v>0.33704303170344302</v>
      </c>
      <c r="S11" s="17"/>
      <c r="T11" s="17">
        <v>0.38726522841039002</v>
      </c>
      <c r="U11" s="17">
        <v>0.375703902318067</v>
      </c>
      <c r="V11" s="17">
        <v>0.25830708177769202</v>
      </c>
      <c r="W11" s="17">
        <v>0.35345037039076899</v>
      </c>
      <c r="X11" s="17"/>
      <c r="Y11" s="17">
        <v>0.298456967653011</v>
      </c>
      <c r="Z11" s="17">
        <v>0.30928165645560701</v>
      </c>
      <c r="AA11" s="17">
        <v>0.43251870747582399</v>
      </c>
      <c r="AB11" s="17">
        <v>0.30840966608606002</v>
      </c>
      <c r="AC11" s="17">
        <v>0.61647438818748801</v>
      </c>
      <c r="AD11" s="17">
        <v>0.41004007132869402</v>
      </c>
      <c r="AE11" s="17"/>
      <c r="AF11" s="17">
        <v>0.31813296768948501</v>
      </c>
      <c r="AG11" s="17">
        <v>0.34464365839689898</v>
      </c>
      <c r="AH11" s="17"/>
      <c r="AI11" s="17">
        <v>0.370372041186042</v>
      </c>
      <c r="AJ11" s="17">
        <v>0.31326111327456801</v>
      </c>
      <c r="AK11" s="17">
        <v>0.27367378105760998</v>
      </c>
      <c r="AL11" s="17">
        <v>0.36837276561100302</v>
      </c>
      <c r="AM11" s="17">
        <v>0.33140646843257998</v>
      </c>
      <c r="AN11" s="17">
        <v>0.47578939754916499</v>
      </c>
      <c r="AO11" s="17">
        <v>0.23018521582285201</v>
      </c>
      <c r="AP11" s="17"/>
      <c r="AQ11" s="17">
        <v>0.37308206604161198</v>
      </c>
      <c r="AR11" s="17">
        <v>0.28323874583150499</v>
      </c>
      <c r="AS11" s="17"/>
      <c r="AT11" s="17">
        <v>0.35140152712205902</v>
      </c>
      <c r="AU11" s="17">
        <v>0.35448216634965102</v>
      </c>
      <c r="AV11" s="17">
        <v>0.292144440416373</v>
      </c>
      <c r="AW11" s="17"/>
      <c r="AX11" s="17">
        <v>0.34655472752236699</v>
      </c>
      <c r="AY11" s="17">
        <v>0.32351073103511702</v>
      </c>
      <c r="AZ11" s="17"/>
      <c r="BA11" s="17">
        <v>0.293744271167662</v>
      </c>
      <c r="BB11" s="17">
        <v>0.35085119429724099</v>
      </c>
      <c r="BC11" s="17">
        <v>0.34912756739714301</v>
      </c>
      <c r="BD11" s="17">
        <v>0.30974877941003898</v>
      </c>
      <c r="BE11" s="17">
        <v>0.24729300691308501</v>
      </c>
      <c r="BF11" s="17"/>
      <c r="BG11" s="17">
        <v>0.33774062655458198</v>
      </c>
      <c r="BH11" s="17">
        <v>0.26415925323645201</v>
      </c>
    </row>
    <row r="12" spans="2:60" ht="29" x14ac:dyDescent="0.35">
      <c r="B12" s="18" t="s">
        <v>351</v>
      </c>
      <c r="C12" s="17">
        <v>0.14391791934138901</v>
      </c>
      <c r="D12" s="17">
        <v>0.13588587288815099</v>
      </c>
      <c r="E12" s="17">
        <v>0.153705179897272</v>
      </c>
      <c r="F12" s="17"/>
      <c r="G12" s="17">
        <v>0.18017030040847001</v>
      </c>
      <c r="H12" s="17">
        <v>8.9691588427030705E-2</v>
      </c>
      <c r="I12" s="17">
        <v>0.18444665721044301</v>
      </c>
      <c r="J12" s="17">
        <v>0.21344910361456301</v>
      </c>
      <c r="K12" s="17">
        <v>0.11469169488554901</v>
      </c>
      <c r="L12" s="17">
        <v>0.10616814814596</v>
      </c>
      <c r="M12" s="17"/>
      <c r="N12" s="17">
        <v>0.115718709749372</v>
      </c>
      <c r="O12" s="17">
        <v>0.159698123618362</v>
      </c>
      <c r="P12" s="17">
        <v>0.18981985921598701</v>
      </c>
      <c r="Q12" s="17">
        <v>7.2548501814532401E-2</v>
      </c>
      <c r="R12" s="17">
        <v>0.12876315454271101</v>
      </c>
      <c r="S12" s="17"/>
      <c r="T12" s="17">
        <v>0.13949949980587101</v>
      </c>
      <c r="U12" s="17">
        <v>0.14383417359209599</v>
      </c>
      <c r="V12" s="17">
        <v>0.16114761068516201</v>
      </c>
      <c r="W12" s="17">
        <v>0.122926108852719</v>
      </c>
      <c r="X12" s="17"/>
      <c r="Y12" s="17">
        <v>0.148166067579552</v>
      </c>
      <c r="Z12" s="17">
        <v>0.15702527238121899</v>
      </c>
      <c r="AA12" s="17">
        <v>0.23199348151375901</v>
      </c>
      <c r="AB12" s="17">
        <v>7.1142329644278801E-2</v>
      </c>
      <c r="AC12" s="17">
        <v>0.13858575727410799</v>
      </c>
      <c r="AD12" s="17">
        <v>8.4839644861571098E-2</v>
      </c>
      <c r="AE12" s="17"/>
      <c r="AF12" s="17">
        <v>0.15711014651951299</v>
      </c>
      <c r="AG12" s="17">
        <v>0.125385497414467</v>
      </c>
      <c r="AH12" s="17"/>
      <c r="AI12" s="17">
        <v>5.4745274368603103E-2</v>
      </c>
      <c r="AJ12" s="17">
        <v>0.18501063627047301</v>
      </c>
      <c r="AK12" s="17">
        <v>0.174527422440765</v>
      </c>
      <c r="AL12" s="17">
        <v>0.155365901257662</v>
      </c>
      <c r="AM12" s="17">
        <v>8.9290411610110199E-2</v>
      </c>
      <c r="AN12" s="17">
        <v>0.189952788121698</v>
      </c>
      <c r="AO12" s="17">
        <v>0</v>
      </c>
      <c r="AP12" s="17"/>
      <c r="AQ12" s="17">
        <v>0.14142473654564899</v>
      </c>
      <c r="AR12" s="17">
        <v>0.142551669345506</v>
      </c>
      <c r="AS12" s="17"/>
      <c r="AT12" s="17">
        <v>0.13115568685610801</v>
      </c>
      <c r="AU12" s="17">
        <v>0.131751316599903</v>
      </c>
      <c r="AV12" s="17">
        <v>0.151002918404361</v>
      </c>
      <c r="AW12" s="17"/>
      <c r="AX12" s="17">
        <v>0.15494409131720399</v>
      </c>
      <c r="AY12" s="17">
        <v>0.14033943921984501</v>
      </c>
      <c r="AZ12" s="17"/>
      <c r="BA12" s="17">
        <v>6.92585325959887E-2</v>
      </c>
      <c r="BB12" s="17">
        <v>0.14498402797465401</v>
      </c>
      <c r="BC12" s="17">
        <v>0.182626901034801</v>
      </c>
      <c r="BD12" s="17">
        <v>5.4189682682543497E-2</v>
      </c>
      <c r="BE12" s="17">
        <v>0.12189781248621499</v>
      </c>
      <c r="BF12" s="17"/>
      <c r="BG12" s="17">
        <v>0.12759902134847501</v>
      </c>
      <c r="BH12" s="17">
        <v>0.103613161609166</v>
      </c>
    </row>
    <row r="13" spans="2:60" ht="29" x14ac:dyDescent="0.35">
      <c r="B13" s="18" t="s">
        <v>352</v>
      </c>
      <c r="C13" s="17">
        <v>5.10059897487612E-2</v>
      </c>
      <c r="D13" s="17">
        <v>6.06062426319465E-2</v>
      </c>
      <c r="E13" s="17">
        <v>4.0333911044173297E-2</v>
      </c>
      <c r="F13" s="17"/>
      <c r="G13" s="17">
        <v>6.9218873826314406E-2</v>
      </c>
      <c r="H13" s="17">
        <v>0.119667603357029</v>
      </c>
      <c r="I13" s="17">
        <v>5.4173283617770102E-2</v>
      </c>
      <c r="J13" s="17">
        <v>1.5185208766971599E-2</v>
      </c>
      <c r="K13" s="17">
        <v>1.26937275824588E-2</v>
      </c>
      <c r="L13" s="17">
        <v>3.6199678043071802E-2</v>
      </c>
      <c r="M13" s="17"/>
      <c r="N13" s="17">
        <v>5.9607992911142597E-2</v>
      </c>
      <c r="O13" s="17">
        <v>1.46017333462342E-2</v>
      </c>
      <c r="P13" s="17">
        <v>6.8719775684119203E-2</v>
      </c>
      <c r="Q13" s="17">
        <v>2.3586927698593999E-2</v>
      </c>
      <c r="R13" s="17">
        <v>0.106268410871562</v>
      </c>
      <c r="S13" s="17"/>
      <c r="T13" s="17">
        <v>7.9289931930792895E-2</v>
      </c>
      <c r="U13" s="17">
        <v>2.73694524934474E-2</v>
      </c>
      <c r="V13" s="17">
        <v>5.1909770061942702E-2</v>
      </c>
      <c r="W13" s="17">
        <v>4.7634253312700603E-2</v>
      </c>
      <c r="X13" s="17"/>
      <c r="Y13" s="17">
        <v>8.1837063700768306E-2</v>
      </c>
      <c r="Z13" s="17">
        <v>2.28844835767484E-2</v>
      </c>
      <c r="AA13" s="17">
        <v>6.7866550258562197E-2</v>
      </c>
      <c r="AB13" s="17">
        <v>0.11072917448054299</v>
      </c>
      <c r="AC13" s="17">
        <v>0</v>
      </c>
      <c r="AD13" s="17">
        <v>2.3721726148109801E-2</v>
      </c>
      <c r="AE13" s="17"/>
      <c r="AF13" s="17">
        <v>5.7417293041139197E-2</v>
      </c>
      <c r="AG13" s="17">
        <v>4.1999400026531297E-2</v>
      </c>
      <c r="AH13" s="17"/>
      <c r="AI13" s="17">
        <v>9.2383707594445696E-2</v>
      </c>
      <c r="AJ13" s="17">
        <v>2.4465804819071402E-2</v>
      </c>
      <c r="AK13" s="17">
        <v>2.42773162759722E-2</v>
      </c>
      <c r="AL13" s="17">
        <v>7.0755560647652996E-2</v>
      </c>
      <c r="AM13" s="17">
        <v>5.9183316805378298E-2</v>
      </c>
      <c r="AN13" s="17">
        <v>6.0342090132404297E-2</v>
      </c>
      <c r="AO13" s="17">
        <v>0.21077482665361999</v>
      </c>
      <c r="AP13" s="17"/>
      <c r="AQ13" s="17">
        <v>5.4019826047845998E-2</v>
      </c>
      <c r="AR13" s="17">
        <v>4.7726084009660802E-2</v>
      </c>
      <c r="AS13" s="17"/>
      <c r="AT13" s="17">
        <v>6.7597421095922802E-2</v>
      </c>
      <c r="AU13" s="17">
        <v>1.78918110958926E-2</v>
      </c>
      <c r="AV13" s="17">
        <v>8.5078272680065806E-2</v>
      </c>
      <c r="AW13" s="17"/>
      <c r="AX13" s="17">
        <v>6.7394717483605704E-2</v>
      </c>
      <c r="AY13" s="17">
        <v>4.5687123278588197E-2</v>
      </c>
      <c r="AZ13" s="17"/>
      <c r="BA13" s="17">
        <v>7.6422022267658707E-2</v>
      </c>
      <c r="BB13" s="17">
        <v>7.1728618370677594E-2</v>
      </c>
      <c r="BC13" s="17">
        <v>3.6340174464230997E-2</v>
      </c>
      <c r="BD13" s="17">
        <v>5.2156584854483101E-2</v>
      </c>
      <c r="BE13" s="17">
        <v>2.1300036490915199E-2</v>
      </c>
      <c r="BF13" s="17"/>
      <c r="BG13" s="17">
        <v>7.28061267770648E-2</v>
      </c>
      <c r="BH13" s="17">
        <v>2.9632879470548299E-2</v>
      </c>
    </row>
    <row r="14" spans="2:60" x14ac:dyDescent="0.35">
      <c r="B14" s="32" t="s">
        <v>280</v>
      </c>
      <c r="C14" s="19">
        <v>4.1298564607645701E-2</v>
      </c>
      <c r="D14" s="19">
        <v>5.1232812089470101E-2</v>
      </c>
      <c r="E14" s="19">
        <v>3.0202376274097501E-2</v>
      </c>
      <c r="F14" s="19"/>
      <c r="G14" s="19">
        <v>0.106377432138236</v>
      </c>
      <c r="H14" s="19">
        <v>1.2225170003654799E-2</v>
      </c>
      <c r="I14" s="19">
        <v>2.4823240419902699E-2</v>
      </c>
      <c r="J14" s="19">
        <v>5.7454283575451702E-2</v>
      </c>
      <c r="K14" s="19">
        <v>4.7168800585275998E-2</v>
      </c>
      <c r="L14" s="19">
        <v>2.7785635038097702E-2</v>
      </c>
      <c r="M14" s="19"/>
      <c r="N14" s="19">
        <v>7.1351243113564694E-2</v>
      </c>
      <c r="O14" s="19">
        <v>6.6376382822669E-2</v>
      </c>
      <c r="P14" s="19">
        <v>1.80930599702947E-2</v>
      </c>
      <c r="Q14" s="19">
        <v>2.0061391172524201E-2</v>
      </c>
      <c r="R14" s="19">
        <v>2.30298510912927E-2</v>
      </c>
      <c r="S14" s="19"/>
      <c r="T14" s="19">
        <v>3.4963495537111103E-2</v>
      </c>
      <c r="U14" s="19">
        <v>0</v>
      </c>
      <c r="V14" s="19">
        <v>5.9927804529174199E-2</v>
      </c>
      <c r="W14" s="19">
        <v>5.0262377967095297E-2</v>
      </c>
      <c r="X14" s="19"/>
      <c r="Y14" s="19">
        <v>4.4741825082022797E-2</v>
      </c>
      <c r="Z14" s="19">
        <v>5.7794812705498202E-2</v>
      </c>
      <c r="AA14" s="19">
        <v>0</v>
      </c>
      <c r="AB14" s="19">
        <v>0</v>
      </c>
      <c r="AC14" s="19">
        <v>0</v>
      </c>
      <c r="AD14" s="19">
        <v>2.2488616368069401E-2</v>
      </c>
      <c r="AE14" s="19"/>
      <c r="AF14" s="19">
        <v>3.85775378228779E-2</v>
      </c>
      <c r="AG14" s="19">
        <v>4.5121059154540399E-2</v>
      </c>
      <c r="AH14" s="19"/>
      <c r="AI14" s="19">
        <v>7.7472339702147106E-2</v>
      </c>
      <c r="AJ14" s="19">
        <v>6.5719368909571294E-2</v>
      </c>
      <c r="AK14" s="19">
        <v>2.44687630342501E-2</v>
      </c>
      <c r="AL14" s="19">
        <v>4.5904111968273098E-2</v>
      </c>
      <c r="AM14" s="19">
        <v>1.08303246839232E-2</v>
      </c>
      <c r="AN14" s="19">
        <v>3.17756506956011E-2</v>
      </c>
      <c r="AO14" s="19">
        <v>5.9069255790021098E-2</v>
      </c>
      <c r="AP14" s="19"/>
      <c r="AQ14" s="19">
        <v>3.48518752121647E-2</v>
      </c>
      <c r="AR14" s="19">
        <v>4.5611946649110703E-2</v>
      </c>
      <c r="AS14" s="19"/>
      <c r="AT14" s="19">
        <v>3.9746079592672102E-2</v>
      </c>
      <c r="AU14" s="19">
        <v>4.3457375400314802E-2</v>
      </c>
      <c r="AV14" s="19">
        <v>3.2008588077916997E-2</v>
      </c>
      <c r="AW14" s="19"/>
      <c r="AX14" s="19">
        <v>2.5833326290703298E-2</v>
      </c>
      <c r="AY14" s="19">
        <v>4.63177179469456E-2</v>
      </c>
      <c r="AZ14" s="19"/>
      <c r="BA14" s="19">
        <v>0</v>
      </c>
      <c r="BB14" s="19">
        <v>1.9446189456709E-2</v>
      </c>
      <c r="BC14" s="19">
        <v>4.7710354274346702E-2</v>
      </c>
      <c r="BD14" s="19">
        <v>0</v>
      </c>
      <c r="BE14" s="19">
        <v>5.4108450983973898E-2</v>
      </c>
      <c r="BF14" s="19"/>
      <c r="BG14" s="19">
        <v>1.4981746789568999E-2</v>
      </c>
      <c r="BH14" s="19">
        <v>3.9496407517279002E-2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508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388</v>
      </c>
      <c r="D7" s="10">
        <v>201</v>
      </c>
      <c r="E7" s="10">
        <v>185</v>
      </c>
      <c r="F7" s="10"/>
      <c r="G7" s="10">
        <v>45</v>
      </c>
      <c r="H7" s="10">
        <v>54</v>
      </c>
      <c r="I7" s="10">
        <v>64</v>
      </c>
      <c r="J7" s="10">
        <v>73</v>
      </c>
      <c r="K7" s="10">
        <v>65</v>
      </c>
      <c r="L7" s="10">
        <v>87</v>
      </c>
      <c r="M7" s="10"/>
      <c r="N7" s="10">
        <v>83</v>
      </c>
      <c r="O7" s="10">
        <v>82</v>
      </c>
      <c r="P7" s="10">
        <v>116</v>
      </c>
      <c r="Q7" s="10">
        <v>45</v>
      </c>
      <c r="R7" s="10">
        <v>44</v>
      </c>
      <c r="S7" s="10"/>
      <c r="T7" s="10">
        <v>74</v>
      </c>
      <c r="U7" s="10">
        <v>79</v>
      </c>
      <c r="V7" s="10">
        <v>148</v>
      </c>
      <c r="W7" s="10">
        <v>87</v>
      </c>
      <c r="X7" s="10"/>
      <c r="Y7" s="10">
        <v>130</v>
      </c>
      <c r="Z7" s="10">
        <v>158</v>
      </c>
      <c r="AA7" s="10">
        <v>16</v>
      </c>
      <c r="AB7" s="10">
        <v>36</v>
      </c>
      <c r="AC7" s="10">
        <v>6</v>
      </c>
      <c r="AD7" s="10">
        <v>42</v>
      </c>
      <c r="AE7" s="10"/>
      <c r="AF7" s="10">
        <v>224</v>
      </c>
      <c r="AG7" s="10">
        <v>161</v>
      </c>
      <c r="AH7" s="10"/>
      <c r="AI7" s="10">
        <v>24</v>
      </c>
      <c r="AJ7" s="10">
        <v>91</v>
      </c>
      <c r="AK7" s="10">
        <v>86</v>
      </c>
      <c r="AL7" s="10">
        <v>45</v>
      </c>
      <c r="AM7" s="10">
        <v>96</v>
      </c>
      <c r="AN7" s="10">
        <v>37</v>
      </c>
      <c r="AO7" s="10">
        <v>9</v>
      </c>
      <c r="AP7" s="10"/>
      <c r="AQ7" s="10">
        <v>187</v>
      </c>
      <c r="AR7" s="10">
        <v>134</v>
      </c>
      <c r="AS7" s="10"/>
      <c r="AT7" s="10">
        <v>84</v>
      </c>
      <c r="AU7" s="10">
        <v>163</v>
      </c>
      <c r="AV7" s="10">
        <v>120</v>
      </c>
      <c r="AW7" s="10"/>
      <c r="AX7" s="10">
        <v>96</v>
      </c>
      <c r="AY7" s="10">
        <v>292</v>
      </c>
      <c r="AZ7" s="10"/>
      <c r="BA7" s="10">
        <v>33</v>
      </c>
      <c r="BB7" s="10">
        <v>123</v>
      </c>
      <c r="BC7" s="10">
        <v>143</v>
      </c>
      <c r="BD7" s="10">
        <v>16</v>
      </c>
      <c r="BE7" s="10">
        <v>49</v>
      </c>
      <c r="BF7" s="10"/>
      <c r="BG7" s="10">
        <v>156</v>
      </c>
      <c r="BH7" s="10">
        <v>65</v>
      </c>
    </row>
    <row r="8" spans="2:60" ht="30" customHeight="1" x14ac:dyDescent="0.35">
      <c r="B8" s="11" t="s">
        <v>19</v>
      </c>
      <c r="C8" s="11">
        <v>394</v>
      </c>
      <c r="D8" s="11">
        <v>212</v>
      </c>
      <c r="E8" s="11">
        <v>179</v>
      </c>
      <c r="F8" s="11"/>
      <c r="G8" s="11">
        <v>45</v>
      </c>
      <c r="H8" s="11">
        <v>62</v>
      </c>
      <c r="I8" s="11">
        <v>67</v>
      </c>
      <c r="J8" s="11">
        <v>70</v>
      </c>
      <c r="K8" s="11">
        <v>69</v>
      </c>
      <c r="L8" s="11">
        <v>81</v>
      </c>
      <c r="M8" s="11"/>
      <c r="N8" s="11">
        <v>82</v>
      </c>
      <c r="O8" s="11">
        <v>84</v>
      </c>
      <c r="P8" s="11">
        <v>120</v>
      </c>
      <c r="Q8" s="11">
        <v>48</v>
      </c>
      <c r="R8" s="11">
        <v>45</v>
      </c>
      <c r="S8" s="11"/>
      <c r="T8" s="11">
        <v>72</v>
      </c>
      <c r="U8" s="11">
        <v>79</v>
      </c>
      <c r="V8" s="11">
        <v>146</v>
      </c>
      <c r="W8" s="11">
        <v>97</v>
      </c>
      <c r="X8" s="11"/>
      <c r="Y8" s="11">
        <v>132</v>
      </c>
      <c r="Z8" s="11">
        <v>166</v>
      </c>
      <c r="AA8" s="11">
        <v>15</v>
      </c>
      <c r="AB8" s="11">
        <v>33</v>
      </c>
      <c r="AC8" s="11">
        <v>8</v>
      </c>
      <c r="AD8" s="11">
        <v>41</v>
      </c>
      <c r="AE8" s="11"/>
      <c r="AF8" s="11">
        <v>221</v>
      </c>
      <c r="AG8" s="11">
        <v>170</v>
      </c>
      <c r="AH8" s="11"/>
      <c r="AI8" s="11">
        <v>23</v>
      </c>
      <c r="AJ8" s="11">
        <v>93</v>
      </c>
      <c r="AK8" s="11">
        <v>88</v>
      </c>
      <c r="AL8" s="11">
        <v>45</v>
      </c>
      <c r="AM8" s="11">
        <v>100</v>
      </c>
      <c r="AN8" s="11">
        <v>36</v>
      </c>
      <c r="AO8" s="11">
        <v>8</v>
      </c>
      <c r="AP8" s="11"/>
      <c r="AQ8" s="11">
        <v>185</v>
      </c>
      <c r="AR8" s="11">
        <v>142</v>
      </c>
      <c r="AS8" s="11"/>
      <c r="AT8" s="11">
        <v>84</v>
      </c>
      <c r="AU8" s="11">
        <v>162</v>
      </c>
      <c r="AV8" s="11">
        <v>127</v>
      </c>
      <c r="AW8" s="11"/>
      <c r="AX8" s="11">
        <v>91</v>
      </c>
      <c r="AY8" s="11">
        <v>303</v>
      </c>
      <c r="AZ8" s="11"/>
      <c r="BA8" s="11">
        <v>33</v>
      </c>
      <c r="BB8" s="11">
        <v>123</v>
      </c>
      <c r="BC8" s="11">
        <v>144</v>
      </c>
      <c r="BD8" s="11">
        <v>16</v>
      </c>
      <c r="BE8" s="11">
        <v>53</v>
      </c>
      <c r="BF8" s="11"/>
      <c r="BG8" s="11">
        <v>156</v>
      </c>
      <c r="BH8" s="11">
        <v>70</v>
      </c>
    </row>
    <row r="9" spans="2:60" ht="29" x14ac:dyDescent="0.35">
      <c r="B9" s="18" t="s">
        <v>348</v>
      </c>
      <c r="C9" s="17">
        <v>0.29251291135322099</v>
      </c>
      <c r="D9" s="17">
        <v>0.24244726957579801</v>
      </c>
      <c r="E9" s="17">
        <v>0.35570838516903303</v>
      </c>
      <c r="F9" s="17"/>
      <c r="G9" s="17">
        <v>0.15181257556195801</v>
      </c>
      <c r="H9" s="17">
        <v>0.17360000374314399</v>
      </c>
      <c r="I9" s="17">
        <v>0.19219533600452601</v>
      </c>
      <c r="J9" s="17">
        <v>0.27586544951748498</v>
      </c>
      <c r="K9" s="17">
        <v>0.48490842281408397</v>
      </c>
      <c r="L9" s="17">
        <v>0.39653506277344502</v>
      </c>
      <c r="M9" s="17"/>
      <c r="N9" s="17">
        <v>0.29412567239488102</v>
      </c>
      <c r="O9" s="17">
        <v>0.32511193368166602</v>
      </c>
      <c r="P9" s="17">
        <v>0.345099135765353</v>
      </c>
      <c r="Q9" s="17">
        <v>0.174756405899859</v>
      </c>
      <c r="R9" s="17">
        <v>0.25426792052858799</v>
      </c>
      <c r="S9" s="17"/>
      <c r="T9" s="17">
        <v>0.26518716319074698</v>
      </c>
      <c r="U9" s="17">
        <v>0.43461162009067</v>
      </c>
      <c r="V9" s="17">
        <v>0.27543658193142301</v>
      </c>
      <c r="W9" s="17">
        <v>0.223193519259582</v>
      </c>
      <c r="X9" s="17"/>
      <c r="Y9" s="17">
        <v>0.22794168942808399</v>
      </c>
      <c r="Z9" s="17">
        <v>0.31678649146768101</v>
      </c>
      <c r="AA9" s="17">
        <v>0.20687862778736499</v>
      </c>
      <c r="AB9" s="17">
        <v>0.47113768335871797</v>
      </c>
      <c r="AC9" s="17">
        <v>0.159282182077884</v>
      </c>
      <c r="AD9" s="17">
        <v>0.31683410553774199</v>
      </c>
      <c r="AE9" s="17"/>
      <c r="AF9" s="17">
        <v>0.34305975699303898</v>
      </c>
      <c r="AG9" s="17">
        <v>0.23182424839664501</v>
      </c>
      <c r="AH9" s="17"/>
      <c r="AI9" s="17">
        <v>0.311749815179447</v>
      </c>
      <c r="AJ9" s="17">
        <v>0.28789896180667002</v>
      </c>
      <c r="AK9" s="17">
        <v>0.30332623794388203</v>
      </c>
      <c r="AL9" s="17">
        <v>0.28991404702686502</v>
      </c>
      <c r="AM9" s="17">
        <v>0.29503871652597202</v>
      </c>
      <c r="AN9" s="17">
        <v>0.25885830552542799</v>
      </c>
      <c r="AO9" s="17">
        <v>0.30820962956685999</v>
      </c>
      <c r="AP9" s="17"/>
      <c r="AQ9" s="17">
        <v>0.26785559726043401</v>
      </c>
      <c r="AR9" s="17">
        <v>0.36221154817883999</v>
      </c>
      <c r="AS9" s="17"/>
      <c r="AT9" s="17">
        <v>0.25873601518253803</v>
      </c>
      <c r="AU9" s="17">
        <v>0.28106797429801</v>
      </c>
      <c r="AV9" s="17">
        <v>0.33761704134465398</v>
      </c>
      <c r="AW9" s="17"/>
      <c r="AX9" s="17">
        <v>0.32610948870123602</v>
      </c>
      <c r="AY9" s="17">
        <v>0.28239594157811698</v>
      </c>
      <c r="AZ9" s="17"/>
      <c r="BA9" s="17">
        <v>0.45899922938485199</v>
      </c>
      <c r="BB9" s="17">
        <v>0.25602133315110098</v>
      </c>
      <c r="BC9" s="17">
        <v>0.22475425823064701</v>
      </c>
      <c r="BD9" s="17">
        <v>0.19405943443811599</v>
      </c>
      <c r="BE9" s="17">
        <v>0.52470915140626495</v>
      </c>
      <c r="BF9" s="17"/>
      <c r="BG9" s="17">
        <v>0.29912877731253101</v>
      </c>
      <c r="BH9" s="17">
        <v>0.44764042687812</v>
      </c>
    </row>
    <row r="10" spans="2:60" ht="43.5" x14ac:dyDescent="0.35">
      <c r="B10" s="18" t="s">
        <v>349</v>
      </c>
      <c r="C10" s="17">
        <v>0.32615874321107902</v>
      </c>
      <c r="D10" s="17">
        <v>0.36653992435163901</v>
      </c>
      <c r="E10" s="17">
        <v>0.28282367174787498</v>
      </c>
      <c r="F10" s="17"/>
      <c r="G10" s="17">
        <v>0.31166999185044097</v>
      </c>
      <c r="H10" s="17">
        <v>0.29137368673111502</v>
      </c>
      <c r="I10" s="17">
        <v>0.44872196439722301</v>
      </c>
      <c r="J10" s="17">
        <v>0.36360347597913301</v>
      </c>
      <c r="K10" s="17">
        <v>0.20758456333973299</v>
      </c>
      <c r="L10" s="17">
        <v>0.32741106387545099</v>
      </c>
      <c r="M10" s="17"/>
      <c r="N10" s="17">
        <v>0.31043173512591299</v>
      </c>
      <c r="O10" s="17">
        <v>0.32519627864754502</v>
      </c>
      <c r="P10" s="17">
        <v>0.28014833531573502</v>
      </c>
      <c r="Q10" s="17">
        <v>0.311975138387799</v>
      </c>
      <c r="R10" s="17">
        <v>0.46756520829556197</v>
      </c>
      <c r="S10" s="17"/>
      <c r="T10" s="17">
        <v>0.26230969854283798</v>
      </c>
      <c r="U10" s="17">
        <v>0.26825953289968202</v>
      </c>
      <c r="V10" s="17">
        <v>0.34178361870802199</v>
      </c>
      <c r="W10" s="17">
        <v>0.39720459741300601</v>
      </c>
      <c r="X10" s="17"/>
      <c r="Y10" s="17">
        <v>0.30308093054716601</v>
      </c>
      <c r="Z10" s="17">
        <v>0.321459878467513</v>
      </c>
      <c r="AA10" s="17">
        <v>0.45160272543926999</v>
      </c>
      <c r="AB10" s="17">
        <v>0.32100050609828201</v>
      </c>
      <c r="AC10" s="17">
        <v>0.61102930968684699</v>
      </c>
      <c r="AD10" s="17">
        <v>0.32270900485628301</v>
      </c>
      <c r="AE10" s="17"/>
      <c r="AF10" s="17">
        <v>0.29838974150011199</v>
      </c>
      <c r="AG10" s="17">
        <v>0.36145848834981298</v>
      </c>
      <c r="AH10" s="17"/>
      <c r="AI10" s="17">
        <v>0.295274459228487</v>
      </c>
      <c r="AJ10" s="17">
        <v>0.31775411693023398</v>
      </c>
      <c r="AK10" s="17">
        <v>0.32909116898499502</v>
      </c>
      <c r="AL10" s="17">
        <v>0.36555616930486601</v>
      </c>
      <c r="AM10" s="17">
        <v>0.31239570233414898</v>
      </c>
      <c r="AN10" s="17">
        <v>0.37579668871774602</v>
      </c>
      <c r="AO10" s="17">
        <v>0.205931290079545</v>
      </c>
      <c r="AP10" s="17"/>
      <c r="AQ10" s="17">
        <v>0.35911003496764898</v>
      </c>
      <c r="AR10" s="17">
        <v>0.27594205030633201</v>
      </c>
      <c r="AS10" s="17"/>
      <c r="AT10" s="17">
        <v>0.38961378158769</v>
      </c>
      <c r="AU10" s="17">
        <v>0.32893983600811</v>
      </c>
      <c r="AV10" s="17">
        <v>0.30629857030755903</v>
      </c>
      <c r="AW10" s="17"/>
      <c r="AX10" s="17">
        <v>0.27118201310338202</v>
      </c>
      <c r="AY10" s="17">
        <v>0.342713939029754</v>
      </c>
      <c r="AZ10" s="17"/>
      <c r="BA10" s="17">
        <v>0.204618749603974</v>
      </c>
      <c r="BB10" s="17">
        <v>0.41620649425342399</v>
      </c>
      <c r="BC10" s="17">
        <v>0.33086299439050998</v>
      </c>
      <c r="BD10" s="17">
        <v>0.23742376867456599</v>
      </c>
      <c r="BE10" s="17">
        <v>0.18136215160892999</v>
      </c>
      <c r="BF10" s="17"/>
      <c r="BG10" s="17">
        <v>0.371270532964244</v>
      </c>
      <c r="BH10" s="17">
        <v>0.19442914395917599</v>
      </c>
    </row>
    <row r="11" spans="2:60" ht="29" x14ac:dyDescent="0.35">
      <c r="B11" s="18" t="s">
        <v>350</v>
      </c>
      <c r="C11" s="17">
        <v>0.19000083092044301</v>
      </c>
      <c r="D11" s="17">
        <v>0.196295910940014</v>
      </c>
      <c r="E11" s="17">
        <v>0.18513573781054701</v>
      </c>
      <c r="F11" s="17"/>
      <c r="G11" s="17">
        <v>0.176985744241201</v>
      </c>
      <c r="H11" s="17">
        <v>0.26717551114082999</v>
      </c>
      <c r="I11" s="17">
        <v>0.224045850766357</v>
      </c>
      <c r="J11" s="17">
        <v>0.17165910679038901</v>
      </c>
      <c r="K11" s="17">
        <v>0.17483255703328399</v>
      </c>
      <c r="L11" s="17">
        <v>0.138646505646813</v>
      </c>
      <c r="M11" s="17"/>
      <c r="N11" s="17">
        <v>0.18238053123401601</v>
      </c>
      <c r="O11" s="17">
        <v>0.163317200545045</v>
      </c>
      <c r="P11" s="17">
        <v>0.202394052426669</v>
      </c>
      <c r="Q11" s="17">
        <v>0.26185360614715902</v>
      </c>
      <c r="R11" s="17">
        <v>0.155523499630986</v>
      </c>
      <c r="S11" s="17"/>
      <c r="T11" s="17">
        <v>0.215117652077879</v>
      </c>
      <c r="U11" s="17">
        <v>0.19333912332523701</v>
      </c>
      <c r="V11" s="17">
        <v>0.18459911484299801</v>
      </c>
      <c r="W11" s="17">
        <v>0.176716448570265</v>
      </c>
      <c r="X11" s="17"/>
      <c r="Y11" s="17">
        <v>0.22415928886279199</v>
      </c>
      <c r="Z11" s="17">
        <v>0.18108803663933401</v>
      </c>
      <c r="AA11" s="17">
        <v>0.172178739003539</v>
      </c>
      <c r="AB11" s="17">
        <v>7.6944402367172204E-2</v>
      </c>
      <c r="AC11" s="17">
        <v>0.12562897581003299</v>
      </c>
      <c r="AD11" s="17">
        <v>0.225692219201552</v>
      </c>
      <c r="AE11" s="17"/>
      <c r="AF11" s="17">
        <v>0.17573153910151301</v>
      </c>
      <c r="AG11" s="17">
        <v>0.20521931967905299</v>
      </c>
      <c r="AH11" s="17"/>
      <c r="AI11" s="17">
        <v>0.20090440545021801</v>
      </c>
      <c r="AJ11" s="17">
        <v>0.21829623851774099</v>
      </c>
      <c r="AK11" s="17">
        <v>0.180416047593284</v>
      </c>
      <c r="AL11" s="17">
        <v>0.15760567992239299</v>
      </c>
      <c r="AM11" s="17">
        <v>0.16716373934408801</v>
      </c>
      <c r="AN11" s="17">
        <v>0.20854495898205899</v>
      </c>
      <c r="AO11" s="17">
        <v>0.31620312779232201</v>
      </c>
      <c r="AP11" s="17"/>
      <c r="AQ11" s="17">
        <v>0.154536588180787</v>
      </c>
      <c r="AR11" s="17">
        <v>0.18234024159628701</v>
      </c>
      <c r="AS11" s="17"/>
      <c r="AT11" s="17">
        <v>0.192252792105221</v>
      </c>
      <c r="AU11" s="17">
        <v>0.20050133198259201</v>
      </c>
      <c r="AV11" s="17">
        <v>0.183910034659927</v>
      </c>
      <c r="AW11" s="17"/>
      <c r="AX11" s="17">
        <v>0.210184187702494</v>
      </c>
      <c r="AY11" s="17">
        <v>0.18392299720515201</v>
      </c>
      <c r="AZ11" s="17"/>
      <c r="BA11" s="17">
        <v>0.123109566797365</v>
      </c>
      <c r="BB11" s="17">
        <v>0.162888693985346</v>
      </c>
      <c r="BC11" s="17">
        <v>0.227296207237173</v>
      </c>
      <c r="BD11" s="17">
        <v>0.27160921743052702</v>
      </c>
      <c r="BE11" s="17">
        <v>0.19628000255200601</v>
      </c>
      <c r="BF11" s="17"/>
      <c r="BG11" s="17">
        <v>0.15444059921313699</v>
      </c>
      <c r="BH11" s="17">
        <v>0.21383793837492801</v>
      </c>
    </row>
    <row r="12" spans="2:60" ht="29" x14ac:dyDescent="0.35">
      <c r="B12" s="18" t="s">
        <v>351</v>
      </c>
      <c r="C12" s="17">
        <v>0.109852141792756</v>
      </c>
      <c r="D12" s="17">
        <v>0.111869003723107</v>
      </c>
      <c r="E12" s="17">
        <v>0.103395971283639</v>
      </c>
      <c r="F12" s="17"/>
      <c r="G12" s="17">
        <v>0.21774361263881301</v>
      </c>
      <c r="H12" s="17">
        <v>0.180131116414877</v>
      </c>
      <c r="I12" s="17">
        <v>0.10219725443293699</v>
      </c>
      <c r="J12" s="17">
        <v>9.4052012289228798E-2</v>
      </c>
      <c r="K12" s="17">
        <v>4.54740188176605E-2</v>
      </c>
      <c r="L12" s="17">
        <v>7.0462790292211003E-2</v>
      </c>
      <c r="M12" s="17"/>
      <c r="N12" s="17">
        <v>0.108623250503829</v>
      </c>
      <c r="O12" s="17">
        <v>9.1057133894046099E-2</v>
      </c>
      <c r="P12" s="17">
        <v>0.118328840549581</v>
      </c>
      <c r="Q12" s="17">
        <v>0.13447283850696501</v>
      </c>
      <c r="R12" s="17">
        <v>0.100007598064806</v>
      </c>
      <c r="S12" s="17"/>
      <c r="T12" s="17">
        <v>0.15667476352130899</v>
      </c>
      <c r="U12" s="17">
        <v>5.1062525096045003E-2</v>
      </c>
      <c r="V12" s="17">
        <v>0.123238100771217</v>
      </c>
      <c r="W12" s="17">
        <v>0.102552542088043</v>
      </c>
      <c r="X12" s="17"/>
      <c r="Y12" s="17">
        <v>0.156156740123013</v>
      </c>
      <c r="Z12" s="17">
        <v>9.0489993028000204E-2</v>
      </c>
      <c r="AA12" s="17">
        <v>0.16933990776982599</v>
      </c>
      <c r="AB12" s="17">
        <v>6.3279093987969506E-2</v>
      </c>
      <c r="AC12" s="17">
        <v>0.104059532425236</v>
      </c>
      <c r="AD12" s="17">
        <v>5.4927862826171903E-2</v>
      </c>
      <c r="AE12" s="17"/>
      <c r="AF12" s="17">
        <v>9.8878853797775404E-2</v>
      </c>
      <c r="AG12" s="17">
        <v>0.126137934150089</v>
      </c>
      <c r="AH12" s="17"/>
      <c r="AI12" s="17">
        <v>7.6525132779339894E-2</v>
      </c>
      <c r="AJ12" s="17">
        <v>7.19991626243629E-2</v>
      </c>
      <c r="AK12" s="17">
        <v>0.131478351385244</v>
      </c>
      <c r="AL12" s="17">
        <v>9.8747316783177594E-2</v>
      </c>
      <c r="AM12" s="17">
        <v>0.15591839171690899</v>
      </c>
      <c r="AN12" s="17">
        <v>8.7621302736720197E-2</v>
      </c>
      <c r="AO12" s="17">
        <v>0</v>
      </c>
      <c r="AP12" s="17"/>
      <c r="AQ12" s="17">
        <v>0.14397035627581001</v>
      </c>
      <c r="AR12" s="17">
        <v>8.4711959816075599E-2</v>
      </c>
      <c r="AS12" s="17"/>
      <c r="AT12" s="17">
        <v>9.1689993650238305E-2</v>
      </c>
      <c r="AU12" s="17">
        <v>9.6942862806919897E-2</v>
      </c>
      <c r="AV12" s="17">
        <v>0.115255899544734</v>
      </c>
      <c r="AW12" s="17"/>
      <c r="AX12" s="17">
        <v>0.105100236527462</v>
      </c>
      <c r="AY12" s="17">
        <v>0.11128308761337199</v>
      </c>
      <c r="AZ12" s="17"/>
      <c r="BA12" s="17">
        <v>9.6397921420951799E-2</v>
      </c>
      <c r="BB12" s="17">
        <v>0.116782056994457</v>
      </c>
      <c r="BC12" s="17">
        <v>0.13817700504324701</v>
      </c>
      <c r="BD12" s="17">
        <v>0.29690757945679203</v>
      </c>
      <c r="BE12" s="17">
        <v>0</v>
      </c>
      <c r="BF12" s="17"/>
      <c r="BG12" s="17">
        <v>0.112452974851434</v>
      </c>
      <c r="BH12" s="17">
        <v>6.9204016447647496E-2</v>
      </c>
    </row>
    <row r="13" spans="2:60" ht="29" x14ac:dyDescent="0.35">
      <c r="B13" s="18" t="s">
        <v>352</v>
      </c>
      <c r="C13" s="17">
        <v>2.5601713110116199E-2</v>
      </c>
      <c r="D13" s="17">
        <v>3.0897973767669801E-2</v>
      </c>
      <c r="E13" s="17">
        <v>1.96846860486024E-2</v>
      </c>
      <c r="F13" s="17"/>
      <c r="G13" s="17">
        <v>9.6483913906800001E-2</v>
      </c>
      <c r="H13" s="17">
        <v>1.7218366387934399E-2</v>
      </c>
      <c r="I13" s="17">
        <v>1.1406505459842399E-2</v>
      </c>
      <c r="J13" s="17">
        <v>3.5133473253775603E-2</v>
      </c>
      <c r="K13" s="17">
        <v>1.16718707924935E-2</v>
      </c>
      <c r="L13" s="17">
        <v>7.78692502161475E-3</v>
      </c>
      <c r="M13" s="17"/>
      <c r="N13" s="17">
        <v>2.9000620540235E-2</v>
      </c>
      <c r="O13" s="17">
        <v>7.5308504243722903E-3</v>
      </c>
      <c r="P13" s="17">
        <v>4.3562803252564501E-2</v>
      </c>
      <c r="Q13" s="17">
        <v>2.2389800915116099E-2</v>
      </c>
      <c r="R13" s="17">
        <v>0</v>
      </c>
      <c r="S13" s="17"/>
      <c r="T13" s="17">
        <v>3.3819687756643103E-2</v>
      </c>
      <c r="U13" s="17">
        <v>0</v>
      </c>
      <c r="V13" s="17">
        <v>2.2381441785764299E-2</v>
      </c>
      <c r="W13" s="17">
        <v>4.5121462729119002E-2</v>
      </c>
      <c r="X13" s="17"/>
      <c r="Y13" s="17">
        <v>2.5816410291895599E-2</v>
      </c>
      <c r="Z13" s="17">
        <v>3.1734982032067698E-2</v>
      </c>
      <c r="AA13" s="17">
        <v>0</v>
      </c>
      <c r="AB13" s="17">
        <v>0</v>
      </c>
      <c r="AC13" s="17">
        <v>0</v>
      </c>
      <c r="AD13" s="17">
        <v>3.5050342550226703E-2</v>
      </c>
      <c r="AE13" s="17"/>
      <c r="AF13" s="17">
        <v>3.0207097911294799E-2</v>
      </c>
      <c r="AG13" s="17">
        <v>2.0053461994886598E-2</v>
      </c>
      <c r="AH13" s="17"/>
      <c r="AI13" s="17">
        <v>0</v>
      </c>
      <c r="AJ13" s="17">
        <v>6.1660708722482298E-2</v>
      </c>
      <c r="AK13" s="17">
        <v>0</v>
      </c>
      <c r="AL13" s="17">
        <v>1.8046255283790499E-2</v>
      </c>
      <c r="AM13" s="17">
        <v>3.5114357291466898E-2</v>
      </c>
      <c r="AN13" s="17">
        <v>0</v>
      </c>
      <c r="AO13" s="17">
        <v>0</v>
      </c>
      <c r="AP13" s="17"/>
      <c r="AQ13" s="17">
        <v>1.63091566315673E-2</v>
      </c>
      <c r="AR13" s="17">
        <v>3.6009059035469602E-2</v>
      </c>
      <c r="AS13" s="17"/>
      <c r="AT13" s="17">
        <v>9.6981310756094792E-3</v>
      </c>
      <c r="AU13" s="17">
        <v>2.9249607819740099E-2</v>
      </c>
      <c r="AV13" s="17">
        <v>2.7353211328827998E-2</v>
      </c>
      <c r="AW13" s="17"/>
      <c r="AX13" s="17">
        <v>0</v>
      </c>
      <c r="AY13" s="17">
        <v>3.3311181698030198E-2</v>
      </c>
      <c r="AZ13" s="17"/>
      <c r="BA13" s="17">
        <v>2.8945774029651102E-2</v>
      </c>
      <c r="BB13" s="17">
        <v>1.9444727643278599E-2</v>
      </c>
      <c r="BC13" s="17">
        <v>1.0526097307681601E-2</v>
      </c>
      <c r="BD13" s="17">
        <v>0</v>
      </c>
      <c r="BE13" s="17">
        <v>6.5662425370272504E-2</v>
      </c>
      <c r="BF13" s="17"/>
      <c r="BG13" s="17">
        <v>2.1462512999099102E-2</v>
      </c>
      <c r="BH13" s="17">
        <v>5.0357650821807098E-2</v>
      </c>
    </row>
    <row r="14" spans="2:60" x14ac:dyDescent="0.35">
      <c r="B14" s="32" t="s">
        <v>280</v>
      </c>
      <c r="C14" s="19">
        <v>5.58736596123839E-2</v>
      </c>
      <c r="D14" s="19">
        <v>5.1949917641773202E-2</v>
      </c>
      <c r="E14" s="19">
        <v>5.32515479403039E-2</v>
      </c>
      <c r="F14" s="19"/>
      <c r="G14" s="19">
        <v>4.53041618007878E-2</v>
      </c>
      <c r="H14" s="19">
        <v>7.0501315582099502E-2</v>
      </c>
      <c r="I14" s="19">
        <v>2.1433088939114199E-2</v>
      </c>
      <c r="J14" s="19">
        <v>5.9686482169988501E-2</v>
      </c>
      <c r="K14" s="19">
        <v>7.5528567202745395E-2</v>
      </c>
      <c r="L14" s="19">
        <v>5.9157652390466303E-2</v>
      </c>
      <c r="M14" s="19"/>
      <c r="N14" s="19">
        <v>7.54381902011248E-2</v>
      </c>
      <c r="O14" s="19">
        <v>8.7786602807324698E-2</v>
      </c>
      <c r="P14" s="19">
        <v>1.04668326900986E-2</v>
      </c>
      <c r="Q14" s="19">
        <v>9.4552210143101695E-2</v>
      </c>
      <c r="R14" s="19">
        <v>2.26357734800583E-2</v>
      </c>
      <c r="S14" s="19"/>
      <c r="T14" s="19">
        <v>6.6891034910583999E-2</v>
      </c>
      <c r="U14" s="19">
        <v>5.2727198588365602E-2</v>
      </c>
      <c r="V14" s="19">
        <v>5.2561141960575701E-2</v>
      </c>
      <c r="W14" s="19">
        <v>5.5211429939985603E-2</v>
      </c>
      <c r="X14" s="19"/>
      <c r="Y14" s="19">
        <v>6.2844940747049702E-2</v>
      </c>
      <c r="Z14" s="19">
        <v>5.8440618365403499E-2</v>
      </c>
      <c r="AA14" s="19">
        <v>0</v>
      </c>
      <c r="AB14" s="19">
        <v>6.7638314187858706E-2</v>
      </c>
      <c r="AC14" s="19">
        <v>0</v>
      </c>
      <c r="AD14" s="19">
        <v>4.4786465028025003E-2</v>
      </c>
      <c r="AE14" s="19"/>
      <c r="AF14" s="19">
        <v>5.3733010696264502E-2</v>
      </c>
      <c r="AG14" s="19">
        <v>5.5306547429512597E-2</v>
      </c>
      <c r="AH14" s="19"/>
      <c r="AI14" s="19">
        <v>0.115546187362508</v>
      </c>
      <c r="AJ14" s="19">
        <v>4.2390811398509698E-2</v>
      </c>
      <c r="AK14" s="19">
        <v>5.5688194092594803E-2</v>
      </c>
      <c r="AL14" s="19">
        <v>7.0130531678908301E-2</v>
      </c>
      <c r="AM14" s="19">
        <v>3.4369092787415602E-2</v>
      </c>
      <c r="AN14" s="19">
        <v>6.9178744038046996E-2</v>
      </c>
      <c r="AO14" s="19">
        <v>0.169655952561273</v>
      </c>
      <c r="AP14" s="19"/>
      <c r="AQ14" s="19">
        <v>5.8218266683752802E-2</v>
      </c>
      <c r="AR14" s="19">
        <v>5.87851410669969E-2</v>
      </c>
      <c r="AS14" s="19"/>
      <c r="AT14" s="19">
        <v>5.8009286398702897E-2</v>
      </c>
      <c r="AU14" s="19">
        <v>6.3298387084628302E-2</v>
      </c>
      <c r="AV14" s="19">
        <v>2.9565242814298301E-2</v>
      </c>
      <c r="AW14" s="19"/>
      <c r="AX14" s="19">
        <v>8.7424073965426105E-2</v>
      </c>
      <c r="AY14" s="19">
        <v>4.6372852875574501E-2</v>
      </c>
      <c r="AZ14" s="19"/>
      <c r="BA14" s="19">
        <v>8.7928758763206105E-2</v>
      </c>
      <c r="BB14" s="19">
        <v>2.8656693972392601E-2</v>
      </c>
      <c r="BC14" s="19">
        <v>6.83834377907407E-2</v>
      </c>
      <c r="BD14" s="19">
        <v>0</v>
      </c>
      <c r="BE14" s="19">
        <v>3.1986269062526398E-2</v>
      </c>
      <c r="BF14" s="19"/>
      <c r="BG14" s="19">
        <v>4.1244602659554298E-2</v>
      </c>
      <c r="BH14" s="19">
        <v>2.4530823518321001E-2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509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391</v>
      </c>
      <c r="D7" s="10">
        <v>182</v>
      </c>
      <c r="E7" s="10">
        <v>206</v>
      </c>
      <c r="F7" s="10"/>
      <c r="G7" s="10">
        <v>44</v>
      </c>
      <c r="H7" s="10">
        <v>55</v>
      </c>
      <c r="I7" s="10">
        <v>65</v>
      </c>
      <c r="J7" s="10">
        <v>75</v>
      </c>
      <c r="K7" s="10">
        <v>72</v>
      </c>
      <c r="L7" s="10">
        <v>80</v>
      </c>
      <c r="M7" s="10"/>
      <c r="N7" s="10">
        <v>74</v>
      </c>
      <c r="O7" s="10">
        <v>89</v>
      </c>
      <c r="P7" s="10">
        <v>119</v>
      </c>
      <c r="Q7" s="10">
        <v>50</v>
      </c>
      <c r="R7" s="10">
        <v>47</v>
      </c>
      <c r="S7" s="10"/>
      <c r="T7" s="10">
        <v>93</v>
      </c>
      <c r="U7" s="10">
        <v>82</v>
      </c>
      <c r="V7" s="10">
        <v>135</v>
      </c>
      <c r="W7" s="10">
        <v>81</v>
      </c>
      <c r="X7" s="10"/>
      <c r="Y7" s="10">
        <v>139</v>
      </c>
      <c r="Z7" s="10">
        <v>153</v>
      </c>
      <c r="AA7" s="10">
        <v>15</v>
      </c>
      <c r="AB7" s="10">
        <v>33</v>
      </c>
      <c r="AC7" s="10">
        <v>4</v>
      </c>
      <c r="AD7" s="10">
        <v>47</v>
      </c>
      <c r="AE7" s="10"/>
      <c r="AF7" s="10">
        <v>235</v>
      </c>
      <c r="AG7" s="10">
        <v>150</v>
      </c>
      <c r="AH7" s="10"/>
      <c r="AI7" s="10">
        <v>27</v>
      </c>
      <c r="AJ7" s="10">
        <v>99</v>
      </c>
      <c r="AK7" s="10">
        <v>80</v>
      </c>
      <c r="AL7" s="10">
        <v>32</v>
      </c>
      <c r="AM7" s="10">
        <v>99</v>
      </c>
      <c r="AN7" s="10">
        <v>37</v>
      </c>
      <c r="AO7" s="10">
        <v>17</v>
      </c>
      <c r="AP7" s="10"/>
      <c r="AQ7" s="10">
        <v>191</v>
      </c>
      <c r="AR7" s="10">
        <v>136</v>
      </c>
      <c r="AS7" s="10"/>
      <c r="AT7" s="10">
        <v>85</v>
      </c>
      <c r="AU7" s="10">
        <v>160</v>
      </c>
      <c r="AV7" s="10">
        <v>122</v>
      </c>
      <c r="AW7" s="10"/>
      <c r="AX7" s="10">
        <v>119</v>
      </c>
      <c r="AY7" s="10">
        <v>272</v>
      </c>
      <c r="AZ7" s="10"/>
      <c r="BA7" s="10">
        <v>34</v>
      </c>
      <c r="BB7" s="10">
        <v>133</v>
      </c>
      <c r="BC7" s="10">
        <v>118</v>
      </c>
      <c r="BD7" s="10">
        <v>23</v>
      </c>
      <c r="BE7" s="10">
        <v>59</v>
      </c>
      <c r="BF7" s="10"/>
      <c r="BG7" s="10">
        <v>167</v>
      </c>
      <c r="BH7" s="10">
        <v>82</v>
      </c>
    </row>
    <row r="8" spans="2:60" ht="30" customHeight="1" x14ac:dyDescent="0.35">
      <c r="B8" s="11" t="s">
        <v>19</v>
      </c>
      <c r="C8" s="11">
        <v>384</v>
      </c>
      <c r="D8" s="11">
        <v>179</v>
      </c>
      <c r="E8" s="11">
        <v>202</v>
      </c>
      <c r="F8" s="11"/>
      <c r="G8" s="11">
        <v>42</v>
      </c>
      <c r="H8" s="11">
        <v>60</v>
      </c>
      <c r="I8" s="11">
        <v>66</v>
      </c>
      <c r="J8" s="11">
        <v>73</v>
      </c>
      <c r="K8" s="11">
        <v>73</v>
      </c>
      <c r="L8" s="11">
        <v>71</v>
      </c>
      <c r="M8" s="11"/>
      <c r="N8" s="11">
        <v>69</v>
      </c>
      <c r="O8" s="11">
        <v>87</v>
      </c>
      <c r="P8" s="11">
        <v>121</v>
      </c>
      <c r="Q8" s="11">
        <v>51</v>
      </c>
      <c r="R8" s="11">
        <v>45</v>
      </c>
      <c r="S8" s="11"/>
      <c r="T8" s="11">
        <v>86</v>
      </c>
      <c r="U8" s="11">
        <v>81</v>
      </c>
      <c r="V8" s="11">
        <v>130</v>
      </c>
      <c r="W8" s="11">
        <v>87</v>
      </c>
      <c r="X8" s="11"/>
      <c r="Y8" s="11">
        <v>133</v>
      </c>
      <c r="Z8" s="11">
        <v>154</v>
      </c>
      <c r="AA8" s="11">
        <v>16</v>
      </c>
      <c r="AB8" s="11">
        <v>31</v>
      </c>
      <c r="AC8" s="11">
        <v>4</v>
      </c>
      <c r="AD8" s="11">
        <v>46</v>
      </c>
      <c r="AE8" s="11"/>
      <c r="AF8" s="11">
        <v>232</v>
      </c>
      <c r="AG8" s="11">
        <v>146</v>
      </c>
      <c r="AH8" s="11"/>
      <c r="AI8" s="11">
        <v>24</v>
      </c>
      <c r="AJ8" s="11">
        <v>101</v>
      </c>
      <c r="AK8" s="11">
        <v>78</v>
      </c>
      <c r="AL8" s="11">
        <v>30</v>
      </c>
      <c r="AM8" s="11">
        <v>100</v>
      </c>
      <c r="AN8" s="11">
        <v>35</v>
      </c>
      <c r="AO8" s="11">
        <v>16</v>
      </c>
      <c r="AP8" s="11"/>
      <c r="AQ8" s="11">
        <v>181</v>
      </c>
      <c r="AR8" s="11">
        <v>141</v>
      </c>
      <c r="AS8" s="11"/>
      <c r="AT8" s="11">
        <v>80</v>
      </c>
      <c r="AU8" s="11">
        <v>159</v>
      </c>
      <c r="AV8" s="11">
        <v>124</v>
      </c>
      <c r="AW8" s="11"/>
      <c r="AX8" s="11">
        <v>114</v>
      </c>
      <c r="AY8" s="11">
        <v>270</v>
      </c>
      <c r="AZ8" s="11"/>
      <c r="BA8" s="11">
        <v>34</v>
      </c>
      <c r="BB8" s="11">
        <v>126</v>
      </c>
      <c r="BC8" s="11">
        <v>118</v>
      </c>
      <c r="BD8" s="11">
        <v>20</v>
      </c>
      <c r="BE8" s="11">
        <v>61</v>
      </c>
      <c r="BF8" s="11"/>
      <c r="BG8" s="11">
        <v>160</v>
      </c>
      <c r="BH8" s="11">
        <v>82</v>
      </c>
    </row>
    <row r="9" spans="2:60" ht="29" x14ac:dyDescent="0.35">
      <c r="B9" s="18" t="s">
        <v>348</v>
      </c>
      <c r="C9" s="17">
        <v>0.38425495400012799</v>
      </c>
      <c r="D9" s="17">
        <v>0.34898475302884602</v>
      </c>
      <c r="E9" s="17">
        <v>0.41593961847171501</v>
      </c>
      <c r="F9" s="17"/>
      <c r="G9" s="17">
        <v>0.18004320222772299</v>
      </c>
      <c r="H9" s="17">
        <v>0.32065411180841702</v>
      </c>
      <c r="I9" s="17">
        <v>0.27123395500305503</v>
      </c>
      <c r="J9" s="17">
        <v>0.41755970990987701</v>
      </c>
      <c r="K9" s="17">
        <v>0.48678063807965599</v>
      </c>
      <c r="L9" s="17">
        <v>0.52454457800556897</v>
      </c>
      <c r="M9" s="17"/>
      <c r="N9" s="17">
        <v>0.49402248552871803</v>
      </c>
      <c r="O9" s="17">
        <v>0.41720685651246198</v>
      </c>
      <c r="P9" s="17">
        <v>0.34229768641514802</v>
      </c>
      <c r="Q9" s="17">
        <v>0.280175280317432</v>
      </c>
      <c r="R9" s="17">
        <v>0.387051931096555</v>
      </c>
      <c r="S9" s="17"/>
      <c r="T9" s="17">
        <v>0.38337194403796998</v>
      </c>
      <c r="U9" s="17">
        <v>0.40543683363927002</v>
      </c>
      <c r="V9" s="17">
        <v>0.38078014621644901</v>
      </c>
      <c r="W9" s="17">
        <v>0.370646394544973</v>
      </c>
      <c r="X9" s="17"/>
      <c r="Y9" s="17">
        <v>0.37203545880962802</v>
      </c>
      <c r="Z9" s="17">
        <v>0.40394916679083298</v>
      </c>
      <c r="AA9" s="17">
        <v>0.319646949953443</v>
      </c>
      <c r="AB9" s="17">
        <v>0.333428058643016</v>
      </c>
      <c r="AC9" s="17">
        <v>0</v>
      </c>
      <c r="AD9" s="17">
        <v>0.44289419010883502</v>
      </c>
      <c r="AE9" s="17"/>
      <c r="AF9" s="17">
        <v>0.37540412882128299</v>
      </c>
      <c r="AG9" s="17">
        <v>0.40946094881166001</v>
      </c>
      <c r="AH9" s="17"/>
      <c r="AI9" s="17">
        <v>0.45264999846194798</v>
      </c>
      <c r="AJ9" s="17">
        <v>0.41918085176884101</v>
      </c>
      <c r="AK9" s="17">
        <v>0.36408192587361599</v>
      </c>
      <c r="AL9" s="17">
        <v>0.39555653791562201</v>
      </c>
      <c r="AM9" s="17">
        <v>0.40142886056509203</v>
      </c>
      <c r="AN9" s="17">
        <v>0.25972784561085599</v>
      </c>
      <c r="AO9" s="17">
        <v>0.30195344933330798</v>
      </c>
      <c r="AP9" s="17"/>
      <c r="AQ9" s="17">
        <v>0.351472682558442</v>
      </c>
      <c r="AR9" s="17">
        <v>0.40478277634397303</v>
      </c>
      <c r="AS9" s="17"/>
      <c r="AT9" s="17">
        <v>0.22565491662116099</v>
      </c>
      <c r="AU9" s="17">
        <v>0.45884279900246</v>
      </c>
      <c r="AV9" s="17">
        <v>0.38988195262091002</v>
      </c>
      <c r="AW9" s="17"/>
      <c r="AX9" s="17">
        <v>0.39814347466828398</v>
      </c>
      <c r="AY9" s="17">
        <v>0.37841727475711801</v>
      </c>
      <c r="AZ9" s="17"/>
      <c r="BA9" s="17">
        <v>0.53850799543833805</v>
      </c>
      <c r="BB9" s="17">
        <v>0.40306587094223101</v>
      </c>
      <c r="BC9" s="17">
        <v>0.32628699240508602</v>
      </c>
      <c r="BD9" s="17">
        <v>0.20263520553038</v>
      </c>
      <c r="BE9" s="17">
        <v>0.49829995142148698</v>
      </c>
      <c r="BF9" s="17"/>
      <c r="BG9" s="17">
        <v>0.431638529849248</v>
      </c>
      <c r="BH9" s="17">
        <v>0.42429693638469501</v>
      </c>
    </row>
    <row r="10" spans="2:60" ht="43.5" x14ac:dyDescent="0.35">
      <c r="B10" s="18" t="s">
        <v>349</v>
      </c>
      <c r="C10" s="17">
        <v>0.311983900629204</v>
      </c>
      <c r="D10" s="17">
        <v>0.28642764879855398</v>
      </c>
      <c r="E10" s="17">
        <v>0.32989239242232898</v>
      </c>
      <c r="F10" s="17"/>
      <c r="G10" s="17">
        <v>0.292859693255762</v>
      </c>
      <c r="H10" s="17">
        <v>0.33479491983410098</v>
      </c>
      <c r="I10" s="17">
        <v>0.34839743975071003</v>
      </c>
      <c r="J10" s="17">
        <v>0.26649832540077001</v>
      </c>
      <c r="K10" s="17">
        <v>0.31297779660105701</v>
      </c>
      <c r="L10" s="17">
        <v>0.31586578990226499</v>
      </c>
      <c r="M10" s="17"/>
      <c r="N10" s="17">
        <v>0.24411912893789001</v>
      </c>
      <c r="O10" s="17">
        <v>0.29488407890405499</v>
      </c>
      <c r="P10" s="17">
        <v>0.36908319075253498</v>
      </c>
      <c r="Q10" s="17">
        <v>0.37571002628649303</v>
      </c>
      <c r="R10" s="17">
        <v>0.22445780231260701</v>
      </c>
      <c r="S10" s="17"/>
      <c r="T10" s="17">
        <v>0.36142550423289899</v>
      </c>
      <c r="U10" s="17">
        <v>0.30296531678271399</v>
      </c>
      <c r="V10" s="17">
        <v>0.28987709959686098</v>
      </c>
      <c r="W10" s="17">
        <v>0.30463636346636602</v>
      </c>
      <c r="X10" s="17"/>
      <c r="Y10" s="17">
        <v>0.26207947840537199</v>
      </c>
      <c r="Z10" s="17">
        <v>0.29480199745184898</v>
      </c>
      <c r="AA10" s="17">
        <v>0.44697365777112402</v>
      </c>
      <c r="AB10" s="17">
        <v>0.49236747478062598</v>
      </c>
      <c r="AC10" s="17">
        <v>1</v>
      </c>
      <c r="AD10" s="17">
        <v>0.28620328498265002</v>
      </c>
      <c r="AE10" s="17"/>
      <c r="AF10" s="17">
        <v>0.33288657391582599</v>
      </c>
      <c r="AG10" s="17">
        <v>0.26817535755862498</v>
      </c>
      <c r="AH10" s="17"/>
      <c r="AI10" s="17">
        <v>0.17042214121876001</v>
      </c>
      <c r="AJ10" s="17">
        <v>0.25531144450666798</v>
      </c>
      <c r="AK10" s="17">
        <v>0.40305720725593802</v>
      </c>
      <c r="AL10" s="17">
        <v>0.31806664097287302</v>
      </c>
      <c r="AM10" s="17">
        <v>0.30085882174252498</v>
      </c>
      <c r="AN10" s="17">
        <v>0.364762981258478</v>
      </c>
      <c r="AO10" s="17">
        <v>0.385566142048205</v>
      </c>
      <c r="AP10" s="17"/>
      <c r="AQ10" s="17">
        <v>0.33160299919180097</v>
      </c>
      <c r="AR10" s="17">
        <v>0.29550863988765602</v>
      </c>
      <c r="AS10" s="17"/>
      <c r="AT10" s="17">
        <v>0.478950478850169</v>
      </c>
      <c r="AU10" s="17">
        <v>0.24289749928828999</v>
      </c>
      <c r="AV10" s="17">
        <v>0.29287235433144998</v>
      </c>
      <c r="AW10" s="17"/>
      <c r="AX10" s="17">
        <v>0.32609036831744198</v>
      </c>
      <c r="AY10" s="17">
        <v>0.30605461301222803</v>
      </c>
      <c r="AZ10" s="17"/>
      <c r="BA10" s="17">
        <v>0.12548760404141299</v>
      </c>
      <c r="BB10" s="17">
        <v>0.33847074075975903</v>
      </c>
      <c r="BC10" s="17">
        <v>0.37055385398082002</v>
      </c>
      <c r="BD10" s="17">
        <v>0.258295116662421</v>
      </c>
      <c r="BE10" s="17">
        <v>0.27858649841994598</v>
      </c>
      <c r="BF10" s="17"/>
      <c r="BG10" s="17">
        <v>0.29354015109985698</v>
      </c>
      <c r="BH10" s="17">
        <v>0.27350769396257402</v>
      </c>
    </row>
    <row r="11" spans="2:60" ht="29" x14ac:dyDescent="0.35">
      <c r="B11" s="18" t="s">
        <v>350</v>
      </c>
      <c r="C11" s="17">
        <v>0.19013529814449601</v>
      </c>
      <c r="D11" s="17">
        <v>0.21477635934215</v>
      </c>
      <c r="E11" s="17">
        <v>0.17103425925382401</v>
      </c>
      <c r="F11" s="17"/>
      <c r="G11" s="17">
        <v>0.242244305166878</v>
      </c>
      <c r="H11" s="17">
        <v>0.22558887567223099</v>
      </c>
      <c r="I11" s="17">
        <v>0.31072063097263702</v>
      </c>
      <c r="J11" s="17">
        <v>0.22502387413188901</v>
      </c>
      <c r="K11" s="17">
        <v>0.108108238379073</v>
      </c>
      <c r="L11" s="17">
        <v>6.6250648397341794E-2</v>
      </c>
      <c r="M11" s="17"/>
      <c r="N11" s="17">
        <v>0.14531830183474301</v>
      </c>
      <c r="O11" s="17">
        <v>0.17210722606046999</v>
      </c>
      <c r="P11" s="17">
        <v>0.181364013696694</v>
      </c>
      <c r="Q11" s="17">
        <v>0.23103204134932101</v>
      </c>
      <c r="R11" s="17">
        <v>0.25345591478083501</v>
      </c>
      <c r="S11" s="17"/>
      <c r="T11" s="17">
        <v>0.14844195853895101</v>
      </c>
      <c r="U11" s="17">
        <v>0.14253514805554601</v>
      </c>
      <c r="V11" s="17">
        <v>0.24073641027180001</v>
      </c>
      <c r="W11" s="17">
        <v>0.20001333352311801</v>
      </c>
      <c r="X11" s="17"/>
      <c r="Y11" s="17">
        <v>0.23482841263467899</v>
      </c>
      <c r="Z11" s="17">
        <v>0.169950874876245</v>
      </c>
      <c r="AA11" s="17">
        <v>0.172435711217055</v>
      </c>
      <c r="AB11" s="17">
        <v>6.2933540034494695E-2</v>
      </c>
      <c r="AC11" s="17">
        <v>0</v>
      </c>
      <c r="AD11" s="17">
        <v>0.23746587707507899</v>
      </c>
      <c r="AE11" s="17"/>
      <c r="AF11" s="17">
        <v>0.20432950545831599</v>
      </c>
      <c r="AG11" s="17">
        <v>0.167670718228317</v>
      </c>
      <c r="AH11" s="17"/>
      <c r="AI11" s="17">
        <v>0.20766588806727601</v>
      </c>
      <c r="AJ11" s="17">
        <v>0.20475469526492801</v>
      </c>
      <c r="AK11" s="17">
        <v>0.150741878375341</v>
      </c>
      <c r="AL11" s="17">
        <v>0.16006542618245201</v>
      </c>
      <c r="AM11" s="17">
        <v>0.19726161186461499</v>
      </c>
      <c r="AN11" s="17">
        <v>0.26014304320750198</v>
      </c>
      <c r="AO11" s="17">
        <v>0.12080821915267601</v>
      </c>
      <c r="AP11" s="17"/>
      <c r="AQ11" s="17">
        <v>0.19578048322618199</v>
      </c>
      <c r="AR11" s="17">
        <v>0.19649968894709099</v>
      </c>
      <c r="AS11" s="17"/>
      <c r="AT11" s="17">
        <v>0.17916305093491</v>
      </c>
      <c r="AU11" s="17">
        <v>0.17829454012840901</v>
      </c>
      <c r="AV11" s="17">
        <v>0.22862872898759701</v>
      </c>
      <c r="AW11" s="17"/>
      <c r="AX11" s="17">
        <v>0.129448778278202</v>
      </c>
      <c r="AY11" s="17">
        <v>0.215643301899443</v>
      </c>
      <c r="AZ11" s="17"/>
      <c r="BA11" s="17">
        <v>0.247040777728571</v>
      </c>
      <c r="BB11" s="17">
        <v>0.183839206668233</v>
      </c>
      <c r="BC11" s="17">
        <v>0.197115896111172</v>
      </c>
      <c r="BD11" s="17">
        <v>0.30601466633846502</v>
      </c>
      <c r="BE11" s="17">
        <v>0.100268791175081</v>
      </c>
      <c r="BF11" s="17"/>
      <c r="BG11" s="17">
        <v>0.19717211132410001</v>
      </c>
      <c r="BH11" s="17">
        <v>0.15176568184287001</v>
      </c>
    </row>
    <row r="12" spans="2:60" ht="29" x14ac:dyDescent="0.35">
      <c r="B12" s="18" t="s">
        <v>351</v>
      </c>
      <c r="C12" s="17">
        <v>4.4666829881291698E-2</v>
      </c>
      <c r="D12" s="17">
        <v>6.3150535221486295E-2</v>
      </c>
      <c r="E12" s="17">
        <v>2.8894030512520201E-2</v>
      </c>
      <c r="F12" s="17"/>
      <c r="G12" s="17">
        <v>9.4142238641889794E-2</v>
      </c>
      <c r="H12" s="17">
        <v>7.0015023229096196E-2</v>
      </c>
      <c r="I12" s="17">
        <v>5.6519656310001498E-2</v>
      </c>
      <c r="J12" s="17">
        <v>3.3204804108480902E-2</v>
      </c>
      <c r="K12" s="17">
        <v>2.7430018906384201E-2</v>
      </c>
      <c r="L12" s="17">
        <v>1.24237708114203E-2</v>
      </c>
      <c r="M12" s="17"/>
      <c r="N12" s="17">
        <v>3.6628718859055602E-2</v>
      </c>
      <c r="O12" s="17">
        <v>2.3822274038203299E-2</v>
      </c>
      <c r="P12" s="17">
        <v>2.9560898709667299E-2</v>
      </c>
      <c r="Q12" s="17">
        <v>0.113082652046754</v>
      </c>
      <c r="R12" s="17">
        <v>7.1840467095796903E-2</v>
      </c>
      <c r="S12" s="17"/>
      <c r="T12" s="17">
        <v>3.1512965586513002E-2</v>
      </c>
      <c r="U12" s="17">
        <v>4.0627085513617003E-2</v>
      </c>
      <c r="V12" s="17">
        <v>5.7544656109392203E-2</v>
      </c>
      <c r="W12" s="17">
        <v>4.2191942080564503E-2</v>
      </c>
      <c r="X12" s="17"/>
      <c r="Y12" s="17">
        <v>4.6154004180651902E-2</v>
      </c>
      <c r="Z12" s="17">
        <v>4.68773942347138E-2</v>
      </c>
      <c r="AA12" s="17">
        <v>6.0943681058377899E-2</v>
      </c>
      <c r="AB12" s="17">
        <v>6.8638898238065502E-2</v>
      </c>
      <c r="AC12" s="17">
        <v>0</v>
      </c>
      <c r="AD12" s="17">
        <v>1.48744434191035E-2</v>
      </c>
      <c r="AE12" s="17"/>
      <c r="AF12" s="17">
        <v>4.2514469016014002E-2</v>
      </c>
      <c r="AG12" s="17">
        <v>4.9988566193515903E-2</v>
      </c>
      <c r="AH12" s="17"/>
      <c r="AI12" s="17">
        <v>3.40976117907845E-2</v>
      </c>
      <c r="AJ12" s="17">
        <v>3.8992375336938001E-2</v>
      </c>
      <c r="AK12" s="17">
        <v>1.1107111299011201E-2</v>
      </c>
      <c r="AL12" s="17">
        <v>5.8164171102783803E-2</v>
      </c>
      <c r="AM12" s="17">
        <v>4.2778346285421202E-2</v>
      </c>
      <c r="AN12" s="17">
        <v>9.3315474175218793E-2</v>
      </c>
      <c r="AO12" s="17">
        <v>0.14019115791609299</v>
      </c>
      <c r="AP12" s="17"/>
      <c r="AQ12" s="17">
        <v>6.20457332696965E-2</v>
      </c>
      <c r="AR12" s="17">
        <v>2.8952835646048301E-2</v>
      </c>
      <c r="AS12" s="17"/>
      <c r="AT12" s="17">
        <v>7.0484286635885907E-2</v>
      </c>
      <c r="AU12" s="17">
        <v>3.11680630326212E-2</v>
      </c>
      <c r="AV12" s="17">
        <v>5.3117769409338302E-2</v>
      </c>
      <c r="AW12" s="17"/>
      <c r="AX12" s="17">
        <v>2.97753838678128E-2</v>
      </c>
      <c r="AY12" s="17">
        <v>5.0926062766375499E-2</v>
      </c>
      <c r="AZ12" s="17"/>
      <c r="BA12" s="17">
        <v>2.3084988155232501E-2</v>
      </c>
      <c r="BB12" s="17">
        <v>2.0485982217028902E-2</v>
      </c>
      <c r="BC12" s="17">
        <v>7.49860242294665E-2</v>
      </c>
      <c r="BD12" s="17">
        <v>0.142581139875462</v>
      </c>
      <c r="BE12" s="17">
        <v>3.3046196620444702E-2</v>
      </c>
      <c r="BF12" s="17"/>
      <c r="BG12" s="17">
        <v>2.1034264447877499E-2</v>
      </c>
      <c r="BH12" s="17">
        <v>6.0462099819606201E-2</v>
      </c>
    </row>
    <row r="13" spans="2:60" ht="29" x14ac:dyDescent="0.35">
      <c r="B13" s="18" t="s">
        <v>352</v>
      </c>
      <c r="C13" s="17">
        <v>2.2781163919066399E-2</v>
      </c>
      <c r="D13" s="17">
        <v>3.2955572733148697E-2</v>
      </c>
      <c r="E13" s="17">
        <v>1.40723471234778E-2</v>
      </c>
      <c r="F13" s="17"/>
      <c r="G13" s="17">
        <v>5.6423128731993698E-2</v>
      </c>
      <c r="H13" s="17">
        <v>3.4584330649574599E-2</v>
      </c>
      <c r="I13" s="17">
        <v>0</v>
      </c>
      <c r="J13" s="17">
        <v>3.1607616782383503E-2</v>
      </c>
      <c r="K13" s="17">
        <v>1.6340617544280001E-2</v>
      </c>
      <c r="L13" s="17">
        <v>1.16141664867613E-2</v>
      </c>
      <c r="M13" s="17"/>
      <c r="N13" s="17">
        <v>1.4937141353974E-2</v>
      </c>
      <c r="O13" s="17">
        <v>1.5047827950326101E-2</v>
      </c>
      <c r="P13" s="17">
        <v>2.96349485554506E-2</v>
      </c>
      <c r="Q13" s="17">
        <v>0</v>
      </c>
      <c r="R13" s="17">
        <v>6.3193884714205395E-2</v>
      </c>
      <c r="S13" s="17"/>
      <c r="T13" s="17">
        <v>2.5887146866202099E-2</v>
      </c>
      <c r="U13" s="17">
        <v>4.09508961182335E-2</v>
      </c>
      <c r="V13" s="17">
        <v>6.3688331262377502E-3</v>
      </c>
      <c r="W13" s="17">
        <v>2.7279345792131499E-2</v>
      </c>
      <c r="X13" s="17"/>
      <c r="Y13" s="17">
        <v>1.89670415515612E-2</v>
      </c>
      <c r="Z13" s="17">
        <v>4.0444412453167398E-2</v>
      </c>
      <c r="AA13" s="17">
        <v>0</v>
      </c>
      <c r="AB13" s="17">
        <v>0</v>
      </c>
      <c r="AC13" s="17">
        <v>0</v>
      </c>
      <c r="AD13" s="17">
        <v>0</v>
      </c>
      <c r="AE13" s="17"/>
      <c r="AF13" s="17">
        <v>1.43277103135151E-2</v>
      </c>
      <c r="AG13" s="17">
        <v>3.7209729705468202E-2</v>
      </c>
      <c r="AH13" s="17"/>
      <c r="AI13" s="17">
        <v>0</v>
      </c>
      <c r="AJ13" s="17">
        <v>4.0042569235762E-2</v>
      </c>
      <c r="AK13" s="17">
        <v>8.48421670034827E-3</v>
      </c>
      <c r="AL13" s="17">
        <v>0</v>
      </c>
      <c r="AM13" s="17">
        <v>3.2129915935691401E-2</v>
      </c>
      <c r="AN13" s="17">
        <v>0</v>
      </c>
      <c r="AO13" s="17">
        <v>5.1481031549717601E-2</v>
      </c>
      <c r="AP13" s="17"/>
      <c r="AQ13" s="17">
        <v>1.6888206387693901E-2</v>
      </c>
      <c r="AR13" s="17">
        <v>3.3163095523207002E-2</v>
      </c>
      <c r="AS13" s="17"/>
      <c r="AT13" s="17">
        <v>1.28820479197768E-2</v>
      </c>
      <c r="AU13" s="17">
        <v>1.2675988268511599E-2</v>
      </c>
      <c r="AV13" s="17">
        <v>3.5499194650703898E-2</v>
      </c>
      <c r="AW13" s="17"/>
      <c r="AX13" s="17">
        <v>3.8285800934057403E-2</v>
      </c>
      <c r="AY13" s="17">
        <v>1.6264192109365899E-2</v>
      </c>
      <c r="AZ13" s="17"/>
      <c r="BA13" s="17">
        <v>6.5878634636444902E-2</v>
      </c>
      <c r="BB13" s="17">
        <v>1.1798910416139599E-2</v>
      </c>
      <c r="BC13" s="17">
        <v>0</v>
      </c>
      <c r="BD13" s="17">
        <v>5.0053474703946298E-2</v>
      </c>
      <c r="BE13" s="17">
        <v>3.73380064429151E-2</v>
      </c>
      <c r="BF13" s="17"/>
      <c r="BG13" s="17">
        <v>2.32074845187762E-2</v>
      </c>
      <c r="BH13" s="17">
        <v>4.0520607689759403E-2</v>
      </c>
    </row>
    <row r="14" spans="2:60" x14ac:dyDescent="0.35">
      <c r="B14" s="32" t="s">
        <v>280</v>
      </c>
      <c r="C14" s="19">
        <v>4.6177853425814E-2</v>
      </c>
      <c r="D14" s="19">
        <v>5.37051308758143E-2</v>
      </c>
      <c r="E14" s="19">
        <v>4.0167352216133698E-2</v>
      </c>
      <c r="F14" s="19"/>
      <c r="G14" s="19">
        <v>0.13428743197575399</v>
      </c>
      <c r="H14" s="19">
        <v>1.4362738806580001E-2</v>
      </c>
      <c r="I14" s="19">
        <v>1.31283179635957E-2</v>
      </c>
      <c r="J14" s="19">
        <v>2.61056696666002E-2</v>
      </c>
      <c r="K14" s="19">
        <v>4.8362690489549602E-2</v>
      </c>
      <c r="L14" s="19">
        <v>6.9301046396642696E-2</v>
      </c>
      <c r="M14" s="19"/>
      <c r="N14" s="19">
        <v>6.4974223485619098E-2</v>
      </c>
      <c r="O14" s="19">
        <v>7.6931736534483805E-2</v>
      </c>
      <c r="P14" s="19">
        <v>4.8059261870504501E-2</v>
      </c>
      <c r="Q14" s="19">
        <v>0</v>
      </c>
      <c r="R14" s="19">
        <v>0</v>
      </c>
      <c r="S14" s="19"/>
      <c r="T14" s="19">
        <v>4.9360480737464699E-2</v>
      </c>
      <c r="U14" s="19">
        <v>6.7484719890619202E-2</v>
      </c>
      <c r="V14" s="19">
        <v>2.4692854679259801E-2</v>
      </c>
      <c r="W14" s="19">
        <v>5.5232620592847601E-2</v>
      </c>
      <c r="X14" s="19"/>
      <c r="Y14" s="19">
        <v>6.5935604418108099E-2</v>
      </c>
      <c r="Z14" s="19">
        <v>4.3976154193191903E-2</v>
      </c>
      <c r="AA14" s="19">
        <v>0</v>
      </c>
      <c r="AB14" s="19">
        <v>4.2632028303797601E-2</v>
      </c>
      <c r="AC14" s="19">
        <v>0</v>
      </c>
      <c r="AD14" s="19">
        <v>1.85622044143329E-2</v>
      </c>
      <c r="AE14" s="19"/>
      <c r="AF14" s="19">
        <v>3.0537612475045599E-2</v>
      </c>
      <c r="AG14" s="19">
        <v>6.7494679502413404E-2</v>
      </c>
      <c r="AH14" s="19"/>
      <c r="AI14" s="19">
        <v>0.13516436046123201</v>
      </c>
      <c r="AJ14" s="19">
        <v>4.1718063886862902E-2</v>
      </c>
      <c r="AK14" s="19">
        <v>6.2527660495744694E-2</v>
      </c>
      <c r="AL14" s="19">
        <v>6.8147223826268893E-2</v>
      </c>
      <c r="AM14" s="19">
        <v>2.5542443606655699E-2</v>
      </c>
      <c r="AN14" s="19">
        <v>2.2050655747944702E-2</v>
      </c>
      <c r="AO14" s="19">
        <v>0</v>
      </c>
      <c r="AP14" s="19"/>
      <c r="AQ14" s="19">
        <v>4.2209895366185003E-2</v>
      </c>
      <c r="AR14" s="19">
        <v>4.1092963652023799E-2</v>
      </c>
      <c r="AS14" s="19"/>
      <c r="AT14" s="19">
        <v>3.2865219038097797E-2</v>
      </c>
      <c r="AU14" s="19">
        <v>7.6121110279707999E-2</v>
      </c>
      <c r="AV14" s="19">
        <v>0</v>
      </c>
      <c r="AW14" s="19"/>
      <c r="AX14" s="19">
        <v>7.8256193934202495E-2</v>
      </c>
      <c r="AY14" s="19">
        <v>3.2694555455470502E-2</v>
      </c>
      <c r="AZ14" s="19"/>
      <c r="BA14" s="19">
        <v>0</v>
      </c>
      <c r="BB14" s="19">
        <v>4.23392889966085E-2</v>
      </c>
      <c r="BC14" s="19">
        <v>3.10572332734559E-2</v>
      </c>
      <c r="BD14" s="19">
        <v>4.0420396889324799E-2</v>
      </c>
      <c r="BE14" s="19">
        <v>5.2460555920126301E-2</v>
      </c>
      <c r="BF14" s="19"/>
      <c r="BG14" s="19">
        <v>3.3407458760140903E-2</v>
      </c>
      <c r="BH14" s="19">
        <v>4.9446980300495498E-2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510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368</v>
      </c>
      <c r="D7" s="10">
        <v>160</v>
      </c>
      <c r="E7" s="10">
        <v>207</v>
      </c>
      <c r="F7" s="10"/>
      <c r="G7" s="10">
        <v>38</v>
      </c>
      <c r="H7" s="10">
        <v>57</v>
      </c>
      <c r="I7" s="10">
        <v>53</v>
      </c>
      <c r="J7" s="10">
        <v>73</v>
      </c>
      <c r="K7" s="10">
        <v>65</v>
      </c>
      <c r="L7" s="10">
        <v>82</v>
      </c>
      <c r="M7" s="10"/>
      <c r="N7" s="10">
        <v>76</v>
      </c>
      <c r="O7" s="10">
        <v>78</v>
      </c>
      <c r="P7" s="10">
        <v>124</v>
      </c>
      <c r="Q7" s="10">
        <v>43</v>
      </c>
      <c r="R7" s="10">
        <v>34</v>
      </c>
      <c r="S7" s="10"/>
      <c r="T7" s="10">
        <v>73</v>
      </c>
      <c r="U7" s="10">
        <v>76</v>
      </c>
      <c r="V7" s="10">
        <v>148</v>
      </c>
      <c r="W7" s="10">
        <v>71</v>
      </c>
      <c r="X7" s="10"/>
      <c r="Y7" s="10">
        <v>124</v>
      </c>
      <c r="Z7" s="10">
        <v>143</v>
      </c>
      <c r="AA7" s="10">
        <v>14</v>
      </c>
      <c r="AB7" s="10">
        <v>35</v>
      </c>
      <c r="AC7" s="10">
        <v>4</v>
      </c>
      <c r="AD7" s="10">
        <v>48</v>
      </c>
      <c r="AE7" s="10"/>
      <c r="AF7" s="10">
        <v>223</v>
      </c>
      <c r="AG7" s="10">
        <v>142</v>
      </c>
      <c r="AH7" s="10"/>
      <c r="AI7" s="10">
        <v>25</v>
      </c>
      <c r="AJ7" s="10">
        <v>88</v>
      </c>
      <c r="AK7" s="10">
        <v>78</v>
      </c>
      <c r="AL7" s="10">
        <v>46</v>
      </c>
      <c r="AM7" s="10">
        <v>86</v>
      </c>
      <c r="AN7" s="10">
        <v>33</v>
      </c>
      <c r="AO7" s="10">
        <v>12</v>
      </c>
      <c r="AP7" s="10"/>
      <c r="AQ7" s="10">
        <v>171</v>
      </c>
      <c r="AR7" s="10">
        <v>136</v>
      </c>
      <c r="AS7" s="10"/>
      <c r="AT7" s="10">
        <v>78</v>
      </c>
      <c r="AU7" s="10">
        <v>158</v>
      </c>
      <c r="AV7" s="10">
        <v>112</v>
      </c>
      <c r="AW7" s="10"/>
      <c r="AX7" s="10">
        <v>104</v>
      </c>
      <c r="AY7" s="10">
        <v>264</v>
      </c>
      <c r="AZ7" s="10"/>
      <c r="BA7" s="10">
        <v>38</v>
      </c>
      <c r="BB7" s="10">
        <v>102</v>
      </c>
      <c r="BC7" s="10">
        <v>127</v>
      </c>
      <c r="BD7" s="10">
        <v>22</v>
      </c>
      <c r="BE7" s="10">
        <v>56</v>
      </c>
      <c r="BF7" s="10"/>
      <c r="BG7" s="10">
        <v>140</v>
      </c>
      <c r="BH7" s="10">
        <v>78</v>
      </c>
    </row>
    <row r="8" spans="2:60" ht="30" customHeight="1" x14ac:dyDescent="0.35">
      <c r="B8" s="11" t="s">
        <v>19</v>
      </c>
      <c r="C8" s="11">
        <v>362</v>
      </c>
      <c r="D8" s="11">
        <v>160</v>
      </c>
      <c r="E8" s="11">
        <v>202</v>
      </c>
      <c r="F8" s="11"/>
      <c r="G8" s="11">
        <v>38</v>
      </c>
      <c r="H8" s="11">
        <v>62</v>
      </c>
      <c r="I8" s="11">
        <v>55</v>
      </c>
      <c r="J8" s="11">
        <v>69</v>
      </c>
      <c r="K8" s="11">
        <v>64</v>
      </c>
      <c r="L8" s="11">
        <v>74</v>
      </c>
      <c r="M8" s="11"/>
      <c r="N8" s="11">
        <v>74</v>
      </c>
      <c r="O8" s="11">
        <v>77</v>
      </c>
      <c r="P8" s="11">
        <v>126</v>
      </c>
      <c r="Q8" s="11">
        <v>43</v>
      </c>
      <c r="R8" s="11">
        <v>32</v>
      </c>
      <c r="S8" s="11"/>
      <c r="T8" s="11">
        <v>67</v>
      </c>
      <c r="U8" s="11">
        <v>75</v>
      </c>
      <c r="V8" s="11">
        <v>145</v>
      </c>
      <c r="W8" s="11">
        <v>75</v>
      </c>
      <c r="X8" s="11"/>
      <c r="Y8" s="11">
        <v>123</v>
      </c>
      <c r="Z8" s="11">
        <v>138</v>
      </c>
      <c r="AA8" s="11">
        <v>15</v>
      </c>
      <c r="AB8" s="11">
        <v>34</v>
      </c>
      <c r="AC8" s="11">
        <v>4</v>
      </c>
      <c r="AD8" s="11">
        <v>48</v>
      </c>
      <c r="AE8" s="11"/>
      <c r="AF8" s="11">
        <v>217</v>
      </c>
      <c r="AG8" s="11">
        <v>141</v>
      </c>
      <c r="AH8" s="11"/>
      <c r="AI8" s="11">
        <v>23</v>
      </c>
      <c r="AJ8" s="11">
        <v>92</v>
      </c>
      <c r="AK8" s="11">
        <v>72</v>
      </c>
      <c r="AL8" s="11">
        <v>44</v>
      </c>
      <c r="AM8" s="11">
        <v>90</v>
      </c>
      <c r="AN8" s="11">
        <v>30</v>
      </c>
      <c r="AO8" s="11">
        <v>11</v>
      </c>
      <c r="AP8" s="11"/>
      <c r="AQ8" s="11">
        <v>160</v>
      </c>
      <c r="AR8" s="11">
        <v>146</v>
      </c>
      <c r="AS8" s="11"/>
      <c r="AT8" s="11">
        <v>71</v>
      </c>
      <c r="AU8" s="11">
        <v>152</v>
      </c>
      <c r="AV8" s="11">
        <v>119</v>
      </c>
      <c r="AW8" s="11"/>
      <c r="AX8" s="11">
        <v>97</v>
      </c>
      <c r="AY8" s="11">
        <v>265</v>
      </c>
      <c r="AZ8" s="11"/>
      <c r="BA8" s="11">
        <v>40</v>
      </c>
      <c r="BB8" s="11">
        <v>100</v>
      </c>
      <c r="BC8" s="11">
        <v>122</v>
      </c>
      <c r="BD8" s="11">
        <v>20</v>
      </c>
      <c r="BE8" s="11">
        <v>61</v>
      </c>
      <c r="BF8" s="11"/>
      <c r="BG8" s="11">
        <v>139</v>
      </c>
      <c r="BH8" s="11">
        <v>81</v>
      </c>
    </row>
    <row r="9" spans="2:60" ht="29" x14ac:dyDescent="0.35">
      <c r="B9" s="18" t="s">
        <v>348</v>
      </c>
      <c r="C9" s="17">
        <v>0.63551334061181997</v>
      </c>
      <c r="D9" s="17">
        <v>0.67154445004715901</v>
      </c>
      <c r="E9" s="17">
        <v>0.60517603260750596</v>
      </c>
      <c r="F9" s="17"/>
      <c r="G9" s="17">
        <v>0.38275526479898098</v>
      </c>
      <c r="H9" s="17">
        <v>0.49268564011848698</v>
      </c>
      <c r="I9" s="17">
        <v>0.43539973104933399</v>
      </c>
      <c r="J9" s="17">
        <v>0.73768647338919502</v>
      </c>
      <c r="K9" s="17">
        <v>0.84505927318712704</v>
      </c>
      <c r="L9" s="17">
        <v>0.75930539472974101</v>
      </c>
      <c r="M9" s="17"/>
      <c r="N9" s="17">
        <v>0.66508135704579197</v>
      </c>
      <c r="O9" s="17">
        <v>0.74286130615911705</v>
      </c>
      <c r="P9" s="17">
        <v>0.56935159694497395</v>
      </c>
      <c r="Q9" s="17">
        <v>0.53528214974216803</v>
      </c>
      <c r="R9" s="17">
        <v>0.66437265140155999</v>
      </c>
      <c r="S9" s="17"/>
      <c r="T9" s="17">
        <v>0.58277591564072695</v>
      </c>
      <c r="U9" s="17">
        <v>0.79388216150338198</v>
      </c>
      <c r="V9" s="17">
        <v>0.59890417179300104</v>
      </c>
      <c r="W9" s="17">
        <v>0.59585058031135296</v>
      </c>
      <c r="X9" s="17"/>
      <c r="Y9" s="17">
        <v>0.47193829562563699</v>
      </c>
      <c r="Z9" s="17">
        <v>0.71535271600206296</v>
      </c>
      <c r="AA9" s="17">
        <v>0.69843762554039601</v>
      </c>
      <c r="AB9" s="17">
        <v>0.76145067903167996</v>
      </c>
      <c r="AC9" s="17">
        <v>0.597967144663754</v>
      </c>
      <c r="AD9" s="17">
        <v>0.72045822596424403</v>
      </c>
      <c r="AE9" s="17"/>
      <c r="AF9" s="17">
        <v>0.64224779465194803</v>
      </c>
      <c r="AG9" s="17">
        <v>0.61960368067543603</v>
      </c>
      <c r="AH9" s="17"/>
      <c r="AI9" s="17">
        <v>0.80577579155332202</v>
      </c>
      <c r="AJ9" s="17">
        <v>0.65816749220222603</v>
      </c>
      <c r="AK9" s="17">
        <v>0.56030332486686996</v>
      </c>
      <c r="AL9" s="17">
        <v>0.70903804107598201</v>
      </c>
      <c r="AM9" s="17">
        <v>0.586643169835944</v>
      </c>
      <c r="AN9" s="17">
        <v>0.70331920861701702</v>
      </c>
      <c r="AO9" s="17">
        <v>0.49853037386104498</v>
      </c>
      <c r="AP9" s="17"/>
      <c r="AQ9" s="17">
        <v>0.61619429988361296</v>
      </c>
      <c r="AR9" s="17">
        <v>0.66559734949447602</v>
      </c>
      <c r="AS9" s="17"/>
      <c r="AT9" s="17">
        <v>0.67242867161174102</v>
      </c>
      <c r="AU9" s="17">
        <v>0.706511166989651</v>
      </c>
      <c r="AV9" s="17">
        <v>0.51899353151479799</v>
      </c>
      <c r="AW9" s="17"/>
      <c r="AX9" s="17">
        <v>0.76206728509770105</v>
      </c>
      <c r="AY9" s="17">
        <v>0.58916999228014499</v>
      </c>
      <c r="AZ9" s="17"/>
      <c r="BA9" s="17">
        <v>0.53746277030075096</v>
      </c>
      <c r="BB9" s="17">
        <v>0.67714453549120701</v>
      </c>
      <c r="BC9" s="17">
        <v>0.60122159585868196</v>
      </c>
      <c r="BD9" s="17">
        <v>0.33375676800847098</v>
      </c>
      <c r="BE9" s="17">
        <v>0.77250960202749497</v>
      </c>
      <c r="BF9" s="17"/>
      <c r="BG9" s="17">
        <v>0.63735067330447004</v>
      </c>
      <c r="BH9" s="17">
        <v>0.66508253959279395</v>
      </c>
    </row>
    <row r="10" spans="2:60" ht="43.5" x14ac:dyDescent="0.35">
      <c r="B10" s="18" t="s">
        <v>349</v>
      </c>
      <c r="C10" s="17">
        <v>0.215895836276918</v>
      </c>
      <c r="D10" s="17">
        <v>0.1624982020363</v>
      </c>
      <c r="E10" s="17">
        <v>0.25925028579477</v>
      </c>
      <c r="F10" s="17"/>
      <c r="G10" s="17">
        <v>0.22777043531112601</v>
      </c>
      <c r="H10" s="17">
        <v>0.31318858793501902</v>
      </c>
      <c r="I10" s="17">
        <v>0.39527479538243798</v>
      </c>
      <c r="J10" s="17">
        <v>0.113204756616576</v>
      </c>
      <c r="K10" s="17">
        <v>0.123523823908905</v>
      </c>
      <c r="L10" s="17">
        <v>0.16999471574241001</v>
      </c>
      <c r="M10" s="17"/>
      <c r="N10" s="17">
        <v>0.176219141079337</v>
      </c>
      <c r="O10" s="17">
        <v>0.14282992380353601</v>
      </c>
      <c r="P10" s="17">
        <v>0.27872940522282402</v>
      </c>
      <c r="Q10" s="17">
        <v>0.22915091884812799</v>
      </c>
      <c r="R10" s="17">
        <v>0.232928676440634</v>
      </c>
      <c r="S10" s="17"/>
      <c r="T10" s="17">
        <v>0.214238815232278</v>
      </c>
      <c r="U10" s="17">
        <v>0.113565559026979</v>
      </c>
      <c r="V10" s="17">
        <v>0.27199535597937502</v>
      </c>
      <c r="W10" s="17">
        <v>0.21080201352139899</v>
      </c>
      <c r="X10" s="17"/>
      <c r="Y10" s="17">
        <v>0.316868398284682</v>
      </c>
      <c r="Z10" s="17">
        <v>0.15673321478718799</v>
      </c>
      <c r="AA10" s="17">
        <v>0.18004342402484999</v>
      </c>
      <c r="AB10" s="17">
        <v>0.115526407721773</v>
      </c>
      <c r="AC10" s="17">
        <v>0.402032855336246</v>
      </c>
      <c r="AD10" s="17">
        <v>0.19281977904176001</v>
      </c>
      <c r="AE10" s="17"/>
      <c r="AF10" s="17">
        <v>0.21913961916696001</v>
      </c>
      <c r="AG10" s="17">
        <v>0.217287504693329</v>
      </c>
      <c r="AH10" s="17"/>
      <c r="AI10" s="17">
        <v>9.8394493599762003E-2</v>
      </c>
      <c r="AJ10" s="17">
        <v>0.192658034122931</v>
      </c>
      <c r="AK10" s="17">
        <v>0.32806004408719402</v>
      </c>
      <c r="AL10" s="17">
        <v>0.12301327475821799</v>
      </c>
      <c r="AM10" s="17">
        <v>0.21893642889155801</v>
      </c>
      <c r="AN10" s="17">
        <v>0.219130170968238</v>
      </c>
      <c r="AO10" s="17">
        <v>0.26181429750639701</v>
      </c>
      <c r="AP10" s="17"/>
      <c r="AQ10" s="17">
        <v>0.224283488975764</v>
      </c>
      <c r="AR10" s="17">
        <v>0.20118434129683699</v>
      </c>
      <c r="AS10" s="17"/>
      <c r="AT10" s="17">
        <v>0.23762875124851099</v>
      </c>
      <c r="AU10" s="17">
        <v>0.17378081138530799</v>
      </c>
      <c r="AV10" s="17">
        <v>0.28015659166387002</v>
      </c>
      <c r="AW10" s="17"/>
      <c r="AX10" s="17">
        <v>0.12696564339541799</v>
      </c>
      <c r="AY10" s="17">
        <v>0.248461576702102</v>
      </c>
      <c r="AZ10" s="17"/>
      <c r="BA10" s="17">
        <v>0.12963343152104601</v>
      </c>
      <c r="BB10" s="17">
        <v>0.23948409790147801</v>
      </c>
      <c r="BC10" s="17">
        <v>0.27886348927652499</v>
      </c>
      <c r="BD10" s="17">
        <v>0.37372002525468601</v>
      </c>
      <c r="BE10" s="17">
        <v>9.0839775949484003E-2</v>
      </c>
      <c r="BF10" s="17"/>
      <c r="BG10" s="17">
        <v>0.208188801245514</v>
      </c>
      <c r="BH10" s="17">
        <v>0.160101993415494</v>
      </c>
    </row>
    <row r="11" spans="2:60" ht="29" x14ac:dyDescent="0.35">
      <c r="B11" s="18" t="s">
        <v>350</v>
      </c>
      <c r="C11" s="17">
        <v>7.2035201045456299E-2</v>
      </c>
      <c r="D11" s="17">
        <v>9.7603926152579096E-2</v>
      </c>
      <c r="E11" s="17">
        <v>5.2143770661140301E-2</v>
      </c>
      <c r="F11" s="17"/>
      <c r="G11" s="17">
        <v>0.16533489688375</v>
      </c>
      <c r="H11" s="17">
        <v>0.13316242593984101</v>
      </c>
      <c r="I11" s="17">
        <v>7.4741637747849393E-2</v>
      </c>
      <c r="J11" s="17">
        <v>9.5597429025934502E-2</v>
      </c>
      <c r="K11" s="17">
        <v>0</v>
      </c>
      <c r="L11" s="17">
        <v>1.0167085923354399E-2</v>
      </c>
      <c r="M11" s="17"/>
      <c r="N11" s="17">
        <v>5.8925250905587499E-2</v>
      </c>
      <c r="O11" s="17">
        <v>3.5444796758860503E-2</v>
      </c>
      <c r="P11" s="17">
        <v>7.52871283705695E-2</v>
      </c>
      <c r="Q11" s="17">
        <v>0.16617464546128999</v>
      </c>
      <c r="R11" s="17">
        <v>7.3841814964932306E-2</v>
      </c>
      <c r="S11" s="17"/>
      <c r="T11" s="17">
        <v>0.108454826655849</v>
      </c>
      <c r="U11" s="17">
        <v>7.0142379724524903E-2</v>
      </c>
      <c r="V11" s="17">
        <v>5.3019059055997401E-2</v>
      </c>
      <c r="W11" s="17">
        <v>7.8183490876525097E-2</v>
      </c>
      <c r="X11" s="17"/>
      <c r="Y11" s="17">
        <v>0.106049412819674</v>
      </c>
      <c r="Z11" s="17">
        <v>6.9100174487988705E-2</v>
      </c>
      <c r="AA11" s="17">
        <v>6.5008375096221094E-2</v>
      </c>
      <c r="AB11" s="17">
        <v>0</v>
      </c>
      <c r="AC11" s="17">
        <v>0</v>
      </c>
      <c r="AD11" s="17">
        <v>5.3109268190403097E-2</v>
      </c>
      <c r="AE11" s="17"/>
      <c r="AF11" s="17">
        <v>7.8333644359551702E-2</v>
      </c>
      <c r="AG11" s="17">
        <v>6.4464060329970999E-2</v>
      </c>
      <c r="AH11" s="17"/>
      <c r="AI11" s="17">
        <v>2.54988991391569E-2</v>
      </c>
      <c r="AJ11" s="17">
        <v>5.2454486633339299E-2</v>
      </c>
      <c r="AK11" s="17">
        <v>5.1926177466222599E-2</v>
      </c>
      <c r="AL11" s="17">
        <v>0.11304140789193801</v>
      </c>
      <c r="AM11" s="17">
        <v>9.3176923906149595E-2</v>
      </c>
      <c r="AN11" s="17">
        <v>7.7550620414745003E-2</v>
      </c>
      <c r="AO11" s="17">
        <v>0.112838275455715</v>
      </c>
      <c r="AP11" s="17"/>
      <c r="AQ11" s="17">
        <v>6.4091330820161704E-2</v>
      </c>
      <c r="AR11" s="17">
        <v>9.1010877844512506E-2</v>
      </c>
      <c r="AS11" s="17"/>
      <c r="AT11" s="17">
        <v>5.0071539247961303E-2</v>
      </c>
      <c r="AU11" s="17">
        <v>6.2209833346914802E-2</v>
      </c>
      <c r="AV11" s="17">
        <v>0.10993948791067799</v>
      </c>
      <c r="AW11" s="17"/>
      <c r="AX11" s="17">
        <v>6.24844334982365E-2</v>
      </c>
      <c r="AY11" s="17">
        <v>7.5532638830376905E-2</v>
      </c>
      <c r="AZ11" s="17"/>
      <c r="BA11" s="17">
        <v>0.15916946644980801</v>
      </c>
      <c r="BB11" s="17">
        <v>3.3118056883218901E-2</v>
      </c>
      <c r="BC11" s="17">
        <v>6.6366016238667502E-2</v>
      </c>
      <c r="BD11" s="17">
        <v>0.17464532393568799</v>
      </c>
      <c r="BE11" s="17">
        <v>6.7909205565526196E-2</v>
      </c>
      <c r="BF11" s="17"/>
      <c r="BG11" s="17">
        <v>6.9028774462548806E-2</v>
      </c>
      <c r="BH11" s="17">
        <v>9.4043162461384805E-2</v>
      </c>
    </row>
    <row r="12" spans="2:60" ht="29" x14ac:dyDescent="0.35">
      <c r="B12" s="18" t="s">
        <v>351</v>
      </c>
      <c r="C12" s="17">
        <v>3.0830577919259399E-2</v>
      </c>
      <c r="D12" s="17">
        <v>1.3831602940345E-2</v>
      </c>
      <c r="E12" s="17">
        <v>4.4444744289860297E-2</v>
      </c>
      <c r="F12" s="17"/>
      <c r="G12" s="17">
        <v>0.10010072476443201</v>
      </c>
      <c r="H12" s="17">
        <v>1.3609832719312299E-2</v>
      </c>
      <c r="I12" s="17">
        <v>7.7110185140764301E-2</v>
      </c>
      <c r="J12" s="17">
        <v>0</v>
      </c>
      <c r="K12" s="17">
        <v>0</v>
      </c>
      <c r="L12" s="17">
        <v>3.0548485954737699E-2</v>
      </c>
      <c r="M12" s="17"/>
      <c r="N12" s="17">
        <v>3.9133608774460898E-2</v>
      </c>
      <c r="O12" s="17">
        <v>2.5605739215632899E-2</v>
      </c>
      <c r="P12" s="17">
        <v>4.4266622895831699E-2</v>
      </c>
      <c r="Q12" s="17">
        <v>1.6904420145443601E-2</v>
      </c>
      <c r="R12" s="17">
        <v>0</v>
      </c>
      <c r="S12" s="17"/>
      <c r="T12" s="17">
        <v>4.7910352437992298E-2</v>
      </c>
      <c r="U12" s="17">
        <v>1.13284982483692E-2</v>
      </c>
      <c r="V12" s="17">
        <v>2.48701594098132E-2</v>
      </c>
      <c r="W12" s="17">
        <v>4.6465619688152E-2</v>
      </c>
      <c r="X12" s="17"/>
      <c r="Y12" s="17">
        <v>3.20051780861847E-2</v>
      </c>
      <c r="Z12" s="17">
        <v>1.47413788691854E-2</v>
      </c>
      <c r="AA12" s="17">
        <v>5.6510575338533202E-2</v>
      </c>
      <c r="AB12" s="17">
        <v>9.8208762602350702E-2</v>
      </c>
      <c r="AC12" s="17">
        <v>0</v>
      </c>
      <c r="AD12" s="17">
        <v>2.0527363785819201E-2</v>
      </c>
      <c r="AE12" s="17"/>
      <c r="AF12" s="17">
        <v>3.5989948334548098E-2</v>
      </c>
      <c r="AG12" s="17">
        <v>2.3794868829093901E-2</v>
      </c>
      <c r="AH12" s="17"/>
      <c r="AI12" s="17">
        <v>0</v>
      </c>
      <c r="AJ12" s="17">
        <v>3.1095767439438499E-2</v>
      </c>
      <c r="AK12" s="17">
        <v>4.3013450706513801E-2</v>
      </c>
      <c r="AL12" s="17">
        <v>3.9729502246246703E-2</v>
      </c>
      <c r="AM12" s="17">
        <v>3.2970102529240597E-2</v>
      </c>
      <c r="AN12" s="17">
        <v>0</v>
      </c>
      <c r="AO12" s="17">
        <v>4.47887022787848E-2</v>
      </c>
      <c r="AP12" s="17"/>
      <c r="AQ12" s="17">
        <v>3.1663539014802802E-2</v>
      </c>
      <c r="AR12" s="17">
        <v>2.93775592686485E-2</v>
      </c>
      <c r="AS12" s="17"/>
      <c r="AT12" s="17">
        <v>1.1657825412302701E-2</v>
      </c>
      <c r="AU12" s="17">
        <v>1.31996845062604E-2</v>
      </c>
      <c r="AV12" s="17">
        <v>6.0568469702517801E-2</v>
      </c>
      <c r="AW12" s="17"/>
      <c r="AX12" s="17">
        <v>2.0044433181104E-2</v>
      </c>
      <c r="AY12" s="17">
        <v>3.4780403938407901E-2</v>
      </c>
      <c r="AZ12" s="17"/>
      <c r="BA12" s="17">
        <v>3.2183491575563099E-2</v>
      </c>
      <c r="BB12" s="17">
        <v>3.2109684782561099E-2</v>
      </c>
      <c r="BC12" s="17">
        <v>3.1920424943380703E-2</v>
      </c>
      <c r="BD12" s="17">
        <v>3.8746328140252202E-2</v>
      </c>
      <c r="BE12" s="17">
        <v>3.3098643736098901E-2</v>
      </c>
      <c r="BF12" s="17"/>
      <c r="BG12" s="17">
        <v>3.2130711559715301E-2</v>
      </c>
      <c r="BH12" s="17">
        <v>3.4481459066404402E-2</v>
      </c>
    </row>
    <row r="13" spans="2:60" ht="29" x14ac:dyDescent="0.35">
      <c r="B13" s="18" t="s">
        <v>352</v>
      </c>
      <c r="C13" s="17">
        <v>1.3576371339159701E-2</v>
      </c>
      <c r="D13" s="17">
        <v>1.34300199657341E-2</v>
      </c>
      <c r="E13" s="17">
        <v>1.37594671357587E-2</v>
      </c>
      <c r="F13" s="17"/>
      <c r="G13" s="17">
        <v>2.50871229574549E-2</v>
      </c>
      <c r="H13" s="17">
        <v>2.91160021544494E-2</v>
      </c>
      <c r="I13" s="17">
        <v>1.7473650679613598E-2</v>
      </c>
      <c r="J13" s="17">
        <v>0</v>
      </c>
      <c r="K13" s="17">
        <v>1.8698043731592701E-2</v>
      </c>
      <c r="L13" s="17">
        <v>0</v>
      </c>
      <c r="M13" s="17"/>
      <c r="N13" s="17">
        <v>1.30943352020274E-2</v>
      </c>
      <c r="O13" s="17">
        <v>9.6824116206366499E-3</v>
      </c>
      <c r="P13" s="17">
        <v>1.6971413311036802E-2</v>
      </c>
      <c r="Q13" s="17">
        <v>2.46678833865214E-2</v>
      </c>
      <c r="R13" s="17">
        <v>0</v>
      </c>
      <c r="S13" s="17"/>
      <c r="T13" s="17">
        <v>3.2123139621004999E-2</v>
      </c>
      <c r="U13" s="17">
        <v>0</v>
      </c>
      <c r="V13" s="17">
        <v>5.1252596818740096E-3</v>
      </c>
      <c r="W13" s="17">
        <v>2.6831254582273301E-2</v>
      </c>
      <c r="X13" s="17"/>
      <c r="Y13" s="17">
        <v>2.1599076941810201E-2</v>
      </c>
      <c r="Z13" s="17">
        <v>1.6389948158716999E-2</v>
      </c>
      <c r="AA13" s="17">
        <v>0</v>
      </c>
      <c r="AB13" s="17">
        <v>0</v>
      </c>
      <c r="AC13" s="17">
        <v>0</v>
      </c>
      <c r="AD13" s="17">
        <v>0</v>
      </c>
      <c r="AE13" s="17"/>
      <c r="AF13" s="17">
        <v>1.71808304845084E-2</v>
      </c>
      <c r="AG13" s="17">
        <v>8.4254298888170598E-3</v>
      </c>
      <c r="AH13" s="17"/>
      <c r="AI13" s="17">
        <v>0</v>
      </c>
      <c r="AJ13" s="17">
        <v>1.8493818378412401E-2</v>
      </c>
      <c r="AK13" s="17">
        <v>0</v>
      </c>
      <c r="AL13" s="17">
        <v>0</v>
      </c>
      <c r="AM13" s="17">
        <v>3.5939126365515203E-2</v>
      </c>
      <c r="AN13" s="17">
        <v>0</v>
      </c>
      <c r="AO13" s="17">
        <v>0</v>
      </c>
      <c r="AP13" s="17"/>
      <c r="AQ13" s="17">
        <v>1.8085701583446599E-2</v>
      </c>
      <c r="AR13" s="17">
        <v>6.5622385077345998E-3</v>
      </c>
      <c r="AS13" s="17"/>
      <c r="AT13" s="17">
        <v>0</v>
      </c>
      <c r="AU13" s="17">
        <v>1.4191311898953399E-2</v>
      </c>
      <c r="AV13" s="17">
        <v>1.42721927965439E-2</v>
      </c>
      <c r="AW13" s="17"/>
      <c r="AX13" s="17">
        <v>9.9149313007025498E-3</v>
      </c>
      <c r="AY13" s="17">
        <v>1.49171702513318E-2</v>
      </c>
      <c r="AZ13" s="17"/>
      <c r="BA13" s="17">
        <v>7.8345807588310404E-2</v>
      </c>
      <c r="BB13" s="17">
        <v>0</v>
      </c>
      <c r="BC13" s="17">
        <v>0</v>
      </c>
      <c r="BD13" s="17">
        <v>3.7445624061128099E-2</v>
      </c>
      <c r="BE13" s="17">
        <v>1.7418868479459799E-2</v>
      </c>
      <c r="BF13" s="17"/>
      <c r="BG13" s="17">
        <v>2.2319894553357401E-2</v>
      </c>
      <c r="BH13" s="17">
        <v>2.2322347968194298E-2</v>
      </c>
    </row>
    <row r="14" spans="2:60" x14ac:dyDescent="0.35">
      <c r="B14" s="32" t="s">
        <v>280</v>
      </c>
      <c r="C14" s="19">
        <v>3.2148672807387001E-2</v>
      </c>
      <c r="D14" s="19">
        <v>4.1091798857883201E-2</v>
      </c>
      <c r="E14" s="19">
        <v>2.5225699510964299E-2</v>
      </c>
      <c r="F14" s="19"/>
      <c r="G14" s="19">
        <v>9.8951555284256296E-2</v>
      </c>
      <c r="H14" s="19">
        <v>1.8237511132891501E-2</v>
      </c>
      <c r="I14" s="19">
        <v>0</v>
      </c>
      <c r="J14" s="19">
        <v>5.3511340968294199E-2</v>
      </c>
      <c r="K14" s="19">
        <v>1.27188591723757E-2</v>
      </c>
      <c r="L14" s="19">
        <v>2.9984317649756401E-2</v>
      </c>
      <c r="M14" s="19"/>
      <c r="N14" s="19">
        <v>4.75463069927951E-2</v>
      </c>
      <c r="O14" s="19">
        <v>4.3575822442216403E-2</v>
      </c>
      <c r="P14" s="19">
        <v>1.53938332547639E-2</v>
      </c>
      <c r="Q14" s="19">
        <v>2.7819982416449E-2</v>
      </c>
      <c r="R14" s="19">
        <v>2.88568571928743E-2</v>
      </c>
      <c r="S14" s="19"/>
      <c r="T14" s="19">
        <v>1.44969504121484E-2</v>
      </c>
      <c r="U14" s="19">
        <v>1.1081401496745399E-2</v>
      </c>
      <c r="V14" s="19">
        <v>4.6085994079939102E-2</v>
      </c>
      <c r="W14" s="19">
        <v>4.18670410202985E-2</v>
      </c>
      <c r="X14" s="19"/>
      <c r="Y14" s="19">
        <v>5.1539638242011097E-2</v>
      </c>
      <c r="Z14" s="19">
        <v>2.7682567694857701E-2</v>
      </c>
      <c r="AA14" s="19">
        <v>0</v>
      </c>
      <c r="AB14" s="19">
        <v>2.4814150644196099E-2</v>
      </c>
      <c r="AC14" s="19">
        <v>0</v>
      </c>
      <c r="AD14" s="19">
        <v>1.30853630177734E-2</v>
      </c>
      <c r="AE14" s="19"/>
      <c r="AF14" s="19">
        <v>7.1081630024842704E-3</v>
      </c>
      <c r="AG14" s="19">
        <v>6.6424455583353095E-2</v>
      </c>
      <c r="AH14" s="19"/>
      <c r="AI14" s="19">
        <v>7.0330815707758898E-2</v>
      </c>
      <c r="AJ14" s="19">
        <v>4.7130401223652502E-2</v>
      </c>
      <c r="AK14" s="19">
        <v>1.66970028732004E-2</v>
      </c>
      <c r="AL14" s="19">
        <v>1.5177774027615099E-2</v>
      </c>
      <c r="AM14" s="19">
        <v>3.2334248471592102E-2</v>
      </c>
      <c r="AN14" s="19">
        <v>0</v>
      </c>
      <c r="AO14" s="19">
        <v>8.2028350898057795E-2</v>
      </c>
      <c r="AP14" s="19"/>
      <c r="AQ14" s="19">
        <v>4.5681639722211898E-2</v>
      </c>
      <c r="AR14" s="19">
        <v>6.2676335877911897E-3</v>
      </c>
      <c r="AS14" s="19"/>
      <c r="AT14" s="19">
        <v>2.8213212479483701E-2</v>
      </c>
      <c r="AU14" s="19">
        <v>3.0107191872912199E-2</v>
      </c>
      <c r="AV14" s="19">
        <v>1.60697264115926E-2</v>
      </c>
      <c r="AW14" s="19"/>
      <c r="AX14" s="19">
        <v>1.85232735268379E-2</v>
      </c>
      <c r="AY14" s="19">
        <v>3.7138217997636599E-2</v>
      </c>
      <c r="AZ14" s="19"/>
      <c r="BA14" s="19">
        <v>6.3205032564521105E-2</v>
      </c>
      <c r="BB14" s="19">
        <v>1.8143624941535E-2</v>
      </c>
      <c r="BC14" s="19">
        <v>2.16284736827453E-2</v>
      </c>
      <c r="BD14" s="19">
        <v>4.1685930599775101E-2</v>
      </c>
      <c r="BE14" s="19">
        <v>1.8223904241936002E-2</v>
      </c>
      <c r="BF14" s="19"/>
      <c r="BG14" s="19">
        <v>3.0981144874394399E-2</v>
      </c>
      <c r="BH14" s="19">
        <v>2.3968497495728901E-2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BH19"/>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511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370</v>
      </c>
      <c r="D7" s="10">
        <v>168</v>
      </c>
      <c r="E7" s="10">
        <v>198</v>
      </c>
      <c r="F7" s="10"/>
      <c r="G7" s="10">
        <v>41</v>
      </c>
      <c r="H7" s="10">
        <v>62</v>
      </c>
      <c r="I7" s="10">
        <v>67</v>
      </c>
      <c r="J7" s="10">
        <v>68</v>
      </c>
      <c r="K7" s="10">
        <v>54</v>
      </c>
      <c r="L7" s="10">
        <v>78</v>
      </c>
      <c r="M7" s="10"/>
      <c r="N7" s="10">
        <v>83</v>
      </c>
      <c r="O7" s="10">
        <v>81</v>
      </c>
      <c r="P7" s="10">
        <v>111</v>
      </c>
      <c r="Q7" s="10">
        <v>46</v>
      </c>
      <c r="R7" s="10">
        <v>38</v>
      </c>
      <c r="S7" s="10"/>
      <c r="T7" s="10">
        <v>80</v>
      </c>
      <c r="U7" s="10">
        <v>79</v>
      </c>
      <c r="V7" s="10">
        <v>147</v>
      </c>
      <c r="W7" s="10">
        <v>64</v>
      </c>
      <c r="X7" s="10"/>
      <c r="Y7" s="10">
        <v>133</v>
      </c>
      <c r="Z7" s="10">
        <v>145</v>
      </c>
      <c r="AA7" s="10">
        <v>17</v>
      </c>
      <c r="AB7" s="10">
        <v>33</v>
      </c>
      <c r="AC7" s="10">
        <v>7</v>
      </c>
      <c r="AD7" s="10">
        <v>35</v>
      </c>
      <c r="AE7" s="10"/>
      <c r="AF7" s="10">
        <v>220</v>
      </c>
      <c r="AG7" s="10">
        <v>147</v>
      </c>
      <c r="AH7" s="10"/>
      <c r="AI7" s="10">
        <v>28</v>
      </c>
      <c r="AJ7" s="10">
        <v>85</v>
      </c>
      <c r="AK7" s="10">
        <v>83</v>
      </c>
      <c r="AL7" s="10">
        <v>36</v>
      </c>
      <c r="AM7" s="10">
        <v>97</v>
      </c>
      <c r="AN7" s="10">
        <v>31</v>
      </c>
      <c r="AO7" s="10">
        <v>10</v>
      </c>
      <c r="AP7" s="10"/>
      <c r="AQ7" s="10">
        <v>182</v>
      </c>
      <c r="AR7" s="10">
        <v>130</v>
      </c>
      <c r="AS7" s="10"/>
      <c r="AT7" s="10">
        <v>84</v>
      </c>
      <c r="AU7" s="10">
        <v>153</v>
      </c>
      <c r="AV7" s="10">
        <v>116</v>
      </c>
      <c r="AW7" s="10"/>
      <c r="AX7" s="10">
        <v>105</v>
      </c>
      <c r="AY7" s="10">
        <v>265</v>
      </c>
      <c r="AZ7" s="10"/>
      <c r="BA7" s="10">
        <v>37</v>
      </c>
      <c r="BB7" s="10">
        <v>131</v>
      </c>
      <c r="BC7" s="10">
        <v>123</v>
      </c>
      <c r="BD7" s="10">
        <v>15</v>
      </c>
      <c r="BE7" s="10">
        <v>42</v>
      </c>
      <c r="BF7" s="10"/>
      <c r="BG7" s="10">
        <v>168</v>
      </c>
      <c r="BH7" s="10">
        <v>57</v>
      </c>
    </row>
    <row r="8" spans="2:60" ht="30" customHeight="1" x14ac:dyDescent="0.35">
      <c r="B8" s="11" t="s">
        <v>19</v>
      </c>
      <c r="C8" s="11">
        <v>366</v>
      </c>
      <c r="D8" s="11">
        <v>173</v>
      </c>
      <c r="E8" s="11">
        <v>189</v>
      </c>
      <c r="F8" s="11"/>
      <c r="G8" s="11">
        <v>43</v>
      </c>
      <c r="H8" s="11">
        <v>70</v>
      </c>
      <c r="I8" s="11">
        <v>68</v>
      </c>
      <c r="J8" s="11">
        <v>64</v>
      </c>
      <c r="K8" s="11">
        <v>52</v>
      </c>
      <c r="L8" s="11">
        <v>69</v>
      </c>
      <c r="M8" s="11"/>
      <c r="N8" s="11">
        <v>81</v>
      </c>
      <c r="O8" s="11">
        <v>82</v>
      </c>
      <c r="P8" s="11">
        <v>111</v>
      </c>
      <c r="Q8" s="11">
        <v>45</v>
      </c>
      <c r="R8" s="11">
        <v>37</v>
      </c>
      <c r="S8" s="11"/>
      <c r="T8" s="11">
        <v>75</v>
      </c>
      <c r="U8" s="11">
        <v>76</v>
      </c>
      <c r="V8" s="11">
        <v>142</v>
      </c>
      <c r="W8" s="11">
        <v>72</v>
      </c>
      <c r="X8" s="11"/>
      <c r="Y8" s="11">
        <v>128</v>
      </c>
      <c r="Z8" s="11">
        <v>146</v>
      </c>
      <c r="AA8" s="11">
        <v>18</v>
      </c>
      <c r="AB8" s="11">
        <v>32</v>
      </c>
      <c r="AC8" s="11">
        <v>7</v>
      </c>
      <c r="AD8" s="11">
        <v>36</v>
      </c>
      <c r="AE8" s="11"/>
      <c r="AF8" s="11">
        <v>211</v>
      </c>
      <c r="AG8" s="11">
        <v>152</v>
      </c>
      <c r="AH8" s="11"/>
      <c r="AI8" s="11">
        <v>30</v>
      </c>
      <c r="AJ8" s="11">
        <v>88</v>
      </c>
      <c r="AK8" s="11">
        <v>84</v>
      </c>
      <c r="AL8" s="11">
        <v>34</v>
      </c>
      <c r="AM8" s="11">
        <v>94</v>
      </c>
      <c r="AN8" s="11">
        <v>27</v>
      </c>
      <c r="AO8" s="11">
        <v>9</v>
      </c>
      <c r="AP8" s="11"/>
      <c r="AQ8" s="11">
        <v>173</v>
      </c>
      <c r="AR8" s="11">
        <v>136</v>
      </c>
      <c r="AS8" s="11"/>
      <c r="AT8" s="11">
        <v>78</v>
      </c>
      <c r="AU8" s="11">
        <v>153</v>
      </c>
      <c r="AV8" s="11">
        <v>118</v>
      </c>
      <c r="AW8" s="11"/>
      <c r="AX8" s="11">
        <v>99</v>
      </c>
      <c r="AY8" s="11">
        <v>267</v>
      </c>
      <c r="AZ8" s="11"/>
      <c r="BA8" s="11">
        <v>38</v>
      </c>
      <c r="BB8" s="11">
        <v>128</v>
      </c>
      <c r="BC8" s="11">
        <v>121</v>
      </c>
      <c r="BD8" s="11">
        <v>14</v>
      </c>
      <c r="BE8" s="11">
        <v>43</v>
      </c>
      <c r="BF8" s="11"/>
      <c r="BG8" s="11">
        <v>165</v>
      </c>
      <c r="BH8" s="11">
        <v>57</v>
      </c>
    </row>
    <row r="9" spans="2:60" ht="29" x14ac:dyDescent="0.35">
      <c r="B9" s="18" t="s">
        <v>348</v>
      </c>
      <c r="C9" s="17">
        <v>0.74876482780246201</v>
      </c>
      <c r="D9" s="17">
        <v>0.744367952266769</v>
      </c>
      <c r="E9" s="17">
        <v>0.75491156976033003</v>
      </c>
      <c r="F9" s="17"/>
      <c r="G9" s="17">
        <v>0.54168140646406404</v>
      </c>
      <c r="H9" s="17">
        <v>0.73684305475270095</v>
      </c>
      <c r="I9" s="17">
        <v>0.65265710800378995</v>
      </c>
      <c r="J9" s="17">
        <v>0.72636308263231397</v>
      </c>
      <c r="K9" s="17">
        <v>0.87219506031849003</v>
      </c>
      <c r="L9" s="17">
        <v>0.91303435518662301</v>
      </c>
      <c r="M9" s="17"/>
      <c r="N9" s="17">
        <v>0.74849452494953495</v>
      </c>
      <c r="O9" s="17">
        <v>0.84301378013863904</v>
      </c>
      <c r="P9" s="17">
        <v>0.72298813624374403</v>
      </c>
      <c r="Q9" s="17">
        <v>0.68109593484924202</v>
      </c>
      <c r="R9" s="17">
        <v>0.67606071528859002</v>
      </c>
      <c r="S9" s="17"/>
      <c r="T9" s="17">
        <v>0.75484441363250399</v>
      </c>
      <c r="U9" s="17">
        <v>0.78445502008866896</v>
      </c>
      <c r="V9" s="17">
        <v>0.71486505587803395</v>
      </c>
      <c r="W9" s="17">
        <v>0.77149840856414098</v>
      </c>
      <c r="X9" s="17"/>
      <c r="Y9" s="17">
        <v>0.71890760225339401</v>
      </c>
      <c r="Z9" s="17">
        <v>0.78151287008081705</v>
      </c>
      <c r="AA9" s="17">
        <v>0.58879073140118698</v>
      </c>
      <c r="AB9" s="17">
        <v>0.72721212300190197</v>
      </c>
      <c r="AC9" s="17">
        <v>1</v>
      </c>
      <c r="AD9" s="17">
        <v>0.77443336130352403</v>
      </c>
      <c r="AE9" s="17"/>
      <c r="AF9" s="17">
        <v>0.75460592472335797</v>
      </c>
      <c r="AG9" s="17">
        <v>0.73611217639659399</v>
      </c>
      <c r="AH9" s="17"/>
      <c r="AI9" s="17">
        <v>0.75839760330668504</v>
      </c>
      <c r="AJ9" s="17">
        <v>0.78943471433697598</v>
      </c>
      <c r="AK9" s="17">
        <v>0.77908568283322699</v>
      </c>
      <c r="AL9" s="17">
        <v>0.63026090611376295</v>
      </c>
      <c r="AM9" s="17">
        <v>0.72589166970530905</v>
      </c>
      <c r="AN9" s="17">
        <v>0.72825845643099196</v>
      </c>
      <c r="AO9" s="17">
        <v>0.785983271696295</v>
      </c>
      <c r="AP9" s="17"/>
      <c r="AQ9" s="17">
        <v>0.70225356940924399</v>
      </c>
      <c r="AR9" s="17">
        <v>0.80556770594460403</v>
      </c>
      <c r="AS9" s="17"/>
      <c r="AT9" s="17">
        <v>0.75127471393137801</v>
      </c>
      <c r="AU9" s="17">
        <v>0.77803860771768996</v>
      </c>
      <c r="AV9" s="17">
        <v>0.72593072528684899</v>
      </c>
      <c r="AW9" s="17"/>
      <c r="AX9" s="17">
        <v>0.82973472663397896</v>
      </c>
      <c r="AY9" s="17">
        <v>0.71873930830938204</v>
      </c>
      <c r="AZ9" s="17"/>
      <c r="BA9" s="17">
        <v>0.781584887019245</v>
      </c>
      <c r="BB9" s="17">
        <v>0.71277762301930703</v>
      </c>
      <c r="BC9" s="17">
        <v>0.74153122724993303</v>
      </c>
      <c r="BD9" s="17">
        <v>0.71179064755335297</v>
      </c>
      <c r="BE9" s="17">
        <v>0.88708188155493395</v>
      </c>
      <c r="BF9" s="17"/>
      <c r="BG9" s="17">
        <v>0.72847569258120304</v>
      </c>
      <c r="BH9" s="17">
        <v>0.84330491362584803</v>
      </c>
    </row>
    <row r="10" spans="2:60" ht="43.5" x14ac:dyDescent="0.35">
      <c r="B10" s="18" t="s">
        <v>349</v>
      </c>
      <c r="C10" s="17">
        <v>0.12987984407939501</v>
      </c>
      <c r="D10" s="17">
        <v>0.136627940511448</v>
      </c>
      <c r="E10" s="17">
        <v>0.12654970281472</v>
      </c>
      <c r="F10" s="17"/>
      <c r="G10" s="17">
        <v>0.29816115230107298</v>
      </c>
      <c r="H10" s="17">
        <v>0.14412745870131799</v>
      </c>
      <c r="I10" s="17">
        <v>0.14335370716721399</v>
      </c>
      <c r="J10" s="17">
        <v>0.120312671171042</v>
      </c>
      <c r="K10" s="17">
        <v>0.100051009303279</v>
      </c>
      <c r="L10" s="17">
        <v>2.8372241624027999E-2</v>
      </c>
      <c r="M10" s="17"/>
      <c r="N10" s="17">
        <v>0.101640473928684</v>
      </c>
      <c r="O10" s="17">
        <v>9.9570747718840294E-2</v>
      </c>
      <c r="P10" s="17">
        <v>0.139249252492848</v>
      </c>
      <c r="Q10" s="17">
        <v>0.16723230476971801</v>
      </c>
      <c r="R10" s="17">
        <v>0.17833140536720701</v>
      </c>
      <c r="S10" s="17"/>
      <c r="T10" s="17">
        <v>7.3715138019854798E-2</v>
      </c>
      <c r="U10" s="17">
        <v>0.13328954350775099</v>
      </c>
      <c r="V10" s="17">
        <v>0.18140220487797401</v>
      </c>
      <c r="W10" s="17">
        <v>8.2862488916978796E-2</v>
      </c>
      <c r="X10" s="17"/>
      <c r="Y10" s="17">
        <v>0.117561703420393</v>
      </c>
      <c r="Z10" s="17">
        <v>0.128576674341145</v>
      </c>
      <c r="AA10" s="17">
        <v>0.20625663311537801</v>
      </c>
      <c r="AB10" s="17">
        <v>0.18039249249301201</v>
      </c>
      <c r="AC10" s="17">
        <v>0</v>
      </c>
      <c r="AD10" s="17">
        <v>0.120750831328994</v>
      </c>
      <c r="AE10" s="17"/>
      <c r="AF10" s="17">
        <v>0.10625222084078401</v>
      </c>
      <c r="AG10" s="17">
        <v>0.16503217005544901</v>
      </c>
      <c r="AH10" s="17"/>
      <c r="AI10" s="17">
        <v>0.10135761046518001</v>
      </c>
      <c r="AJ10" s="17">
        <v>0.15307971597546099</v>
      </c>
      <c r="AK10" s="17">
        <v>0.129818267131212</v>
      </c>
      <c r="AL10" s="17">
        <v>0.185169876226637</v>
      </c>
      <c r="AM10" s="17">
        <v>0.102347280919437</v>
      </c>
      <c r="AN10" s="17">
        <v>0.11694435556556899</v>
      </c>
      <c r="AO10" s="17">
        <v>0.114871350662687</v>
      </c>
      <c r="AP10" s="17"/>
      <c r="AQ10" s="17">
        <v>0.15448116175883</v>
      </c>
      <c r="AR10" s="17">
        <v>9.0526279616441496E-2</v>
      </c>
      <c r="AS10" s="17"/>
      <c r="AT10" s="17">
        <v>0.136529582558228</v>
      </c>
      <c r="AU10" s="17">
        <v>0.119094081729232</v>
      </c>
      <c r="AV10" s="17">
        <v>0.13171996874550099</v>
      </c>
      <c r="AW10" s="17"/>
      <c r="AX10" s="17">
        <v>5.67259494812365E-2</v>
      </c>
      <c r="AY10" s="17">
        <v>0.15700700762966899</v>
      </c>
      <c r="AZ10" s="17"/>
      <c r="BA10" s="17">
        <v>6.5812857995502697E-2</v>
      </c>
      <c r="BB10" s="17">
        <v>0.15966133761906501</v>
      </c>
      <c r="BC10" s="17">
        <v>0.16746099858121899</v>
      </c>
      <c r="BD10" s="17">
        <v>5.4174646403631198E-2</v>
      </c>
      <c r="BE10" s="17">
        <v>5.5738750739671099E-2</v>
      </c>
      <c r="BF10" s="17"/>
      <c r="BG10" s="17">
        <v>0.13825022670190601</v>
      </c>
      <c r="BH10" s="17">
        <v>5.5348133686019999E-2</v>
      </c>
    </row>
    <row r="11" spans="2:60" ht="29" x14ac:dyDescent="0.35">
      <c r="B11" s="18" t="s">
        <v>350</v>
      </c>
      <c r="C11" s="17">
        <v>5.5075016033769797E-2</v>
      </c>
      <c r="D11" s="17">
        <v>5.6446610720278498E-2</v>
      </c>
      <c r="E11" s="17">
        <v>5.5025889887270099E-2</v>
      </c>
      <c r="F11" s="17"/>
      <c r="G11" s="17">
        <v>8.9606844214856096E-2</v>
      </c>
      <c r="H11" s="17">
        <v>4.8569301551017401E-2</v>
      </c>
      <c r="I11" s="17">
        <v>0.104594212010985</v>
      </c>
      <c r="J11" s="17">
        <v>6.7183715840203106E-2</v>
      </c>
      <c r="K11" s="17">
        <v>0</v>
      </c>
      <c r="L11" s="17">
        <v>2.1488458629239399E-2</v>
      </c>
      <c r="M11" s="17"/>
      <c r="N11" s="17">
        <v>3.3948157917699603E-2</v>
      </c>
      <c r="O11" s="17">
        <v>2.11185007375897E-2</v>
      </c>
      <c r="P11" s="17">
        <v>6.5069122955370498E-2</v>
      </c>
      <c r="Q11" s="17">
        <v>0.113252776888662</v>
      </c>
      <c r="R11" s="17">
        <v>8.9743786684321106E-2</v>
      </c>
      <c r="S11" s="17"/>
      <c r="T11" s="17">
        <v>8.1859376520457897E-2</v>
      </c>
      <c r="U11" s="17">
        <v>2.97736773020616E-2</v>
      </c>
      <c r="V11" s="17">
        <v>5.0250956726457102E-2</v>
      </c>
      <c r="W11" s="17">
        <v>6.36502567438747E-2</v>
      </c>
      <c r="X11" s="17"/>
      <c r="Y11" s="17">
        <v>9.1605275999055796E-2</v>
      </c>
      <c r="Z11" s="17">
        <v>3.0390582917967701E-2</v>
      </c>
      <c r="AA11" s="17">
        <v>9.4566920571446902E-2</v>
      </c>
      <c r="AB11" s="17">
        <v>4.0504611038694502E-2</v>
      </c>
      <c r="AC11" s="17">
        <v>0</v>
      </c>
      <c r="AD11" s="17">
        <v>2.81975763603486E-2</v>
      </c>
      <c r="AE11" s="17"/>
      <c r="AF11" s="17">
        <v>7.7714195153964299E-2</v>
      </c>
      <c r="AG11" s="17">
        <v>2.4639551912166501E-2</v>
      </c>
      <c r="AH11" s="17"/>
      <c r="AI11" s="17">
        <v>2.37664469181086E-2</v>
      </c>
      <c r="AJ11" s="17">
        <v>2.7942967598351399E-2</v>
      </c>
      <c r="AK11" s="17">
        <v>5.0757661790890703E-2</v>
      </c>
      <c r="AL11" s="17">
        <v>4.01752288790014E-2</v>
      </c>
      <c r="AM11" s="17">
        <v>7.6228910406611602E-2</v>
      </c>
      <c r="AN11" s="17">
        <v>0.154797188003439</v>
      </c>
      <c r="AO11" s="17">
        <v>0</v>
      </c>
      <c r="AP11" s="17"/>
      <c r="AQ11" s="17">
        <v>7.5401120259061802E-2</v>
      </c>
      <c r="AR11" s="17">
        <v>4.2059310752630003E-2</v>
      </c>
      <c r="AS11" s="17"/>
      <c r="AT11" s="17">
        <v>2.7479061405045298E-2</v>
      </c>
      <c r="AU11" s="17">
        <v>5.1057309306153903E-2</v>
      </c>
      <c r="AV11" s="17">
        <v>8.6251432182298401E-2</v>
      </c>
      <c r="AW11" s="17"/>
      <c r="AX11" s="17">
        <v>2.62613167640477E-2</v>
      </c>
      <c r="AY11" s="17">
        <v>6.5759805092120802E-2</v>
      </c>
      <c r="AZ11" s="17"/>
      <c r="BA11" s="17">
        <v>0.102844331611885</v>
      </c>
      <c r="BB11" s="17">
        <v>4.4350073648274299E-2</v>
      </c>
      <c r="BC11" s="17">
        <v>4.5051224294627698E-2</v>
      </c>
      <c r="BD11" s="17">
        <v>0.17946723704532</v>
      </c>
      <c r="BE11" s="17">
        <v>2.8598553331539E-2</v>
      </c>
      <c r="BF11" s="17"/>
      <c r="BG11" s="17">
        <v>5.7695277004784898E-2</v>
      </c>
      <c r="BH11" s="17">
        <v>6.6276270452190797E-2</v>
      </c>
    </row>
    <row r="12" spans="2:60" ht="29" x14ac:dyDescent="0.35">
      <c r="B12" s="18" t="s">
        <v>351</v>
      </c>
      <c r="C12" s="17">
        <v>1.86868445202025E-2</v>
      </c>
      <c r="D12" s="17">
        <v>1.8122064647011601E-2</v>
      </c>
      <c r="E12" s="17">
        <v>1.9612592629493199E-2</v>
      </c>
      <c r="F12" s="17"/>
      <c r="G12" s="17">
        <v>2.4247217133791899E-2</v>
      </c>
      <c r="H12" s="17">
        <v>4.7241048959307599E-2</v>
      </c>
      <c r="I12" s="17">
        <v>1.38848649490075E-2</v>
      </c>
      <c r="J12" s="17">
        <v>2.3751759411006601E-2</v>
      </c>
      <c r="K12" s="17">
        <v>0</v>
      </c>
      <c r="L12" s="17">
        <v>0</v>
      </c>
      <c r="M12" s="17"/>
      <c r="N12" s="17">
        <v>2.3416387080447399E-2</v>
      </c>
      <c r="O12" s="17">
        <v>9.0611888853452897E-3</v>
      </c>
      <c r="P12" s="17">
        <v>2.0386112374433499E-2</v>
      </c>
      <c r="Q12" s="17">
        <v>1.7252303041181801E-2</v>
      </c>
      <c r="R12" s="17">
        <v>3.1128473152188599E-2</v>
      </c>
      <c r="S12" s="17"/>
      <c r="T12" s="17">
        <v>2.58557418417035E-2</v>
      </c>
      <c r="U12" s="17">
        <v>9.7821422266764005E-3</v>
      </c>
      <c r="V12" s="17">
        <v>1.9911533597914401E-2</v>
      </c>
      <c r="W12" s="17">
        <v>1.8285620135553099E-2</v>
      </c>
      <c r="X12" s="17"/>
      <c r="Y12" s="17">
        <v>2.4295091415056199E-2</v>
      </c>
      <c r="Z12" s="17">
        <v>1.1789717884171399E-2</v>
      </c>
      <c r="AA12" s="17">
        <v>6.4069228202853296E-2</v>
      </c>
      <c r="AB12" s="17">
        <v>0</v>
      </c>
      <c r="AC12" s="17">
        <v>0</v>
      </c>
      <c r="AD12" s="17">
        <v>2.3930841049779199E-2</v>
      </c>
      <c r="AE12" s="17"/>
      <c r="AF12" s="17">
        <v>9.9650808477587394E-3</v>
      </c>
      <c r="AG12" s="17">
        <v>3.1133728644066001E-2</v>
      </c>
      <c r="AH12" s="17"/>
      <c r="AI12" s="17">
        <v>0</v>
      </c>
      <c r="AJ12" s="17">
        <v>9.7010455673426695E-3</v>
      </c>
      <c r="AK12" s="17">
        <v>9.3130156288320897E-3</v>
      </c>
      <c r="AL12" s="17">
        <v>4.9489826417616602E-2</v>
      </c>
      <c r="AM12" s="17">
        <v>3.7451989589194497E-2</v>
      </c>
      <c r="AN12" s="17">
        <v>0</v>
      </c>
      <c r="AO12" s="17">
        <v>0</v>
      </c>
      <c r="AP12" s="17"/>
      <c r="AQ12" s="17">
        <v>3.0240965672838901E-2</v>
      </c>
      <c r="AR12" s="17">
        <v>6.2739381851440101E-3</v>
      </c>
      <c r="AS12" s="17"/>
      <c r="AT12" s="17">
        <v>3.9981986085611598E-2</v>
      </c>
      <c r="AU12" s="17">
        <v>1.1664270156132001E-2</v>
      </c>
      <c r="AV12" s="17">
        <v>1.63487714511866E-2</v>
      </c>
      <c r="AW12" s="17"/>
      <c r="AX12" s="17">
        <v>2.70494007904909E-2</v>
      </c>
      <c r="AY12" s="17">
        <v>1.5585814385189099E-2</v>
      </c>
      <c r="AZ12" s="17"/>
      <c r="BA12" s="17">
        <v>0</v>
      </c>
      <c r="BB12" s="17">
        <v>3.2579487362823997E-2</v>
      </c>
      <c r="BC12" s="17">
        <v>1.5698905413355699E-2</v>
      </c>
      <c r="BD12" s="17">
        <v>5.4567468997695198E-2</v>
      </c>
      <c r="BE12" s="17">
        <v>0</v>
      </c>
      <c r="BF12" s="17"/>
      <c r="BG12" s="17">
        <v>2.51466230229049E-2</v>
      </c>
      <c r="BH12" s="17">
        <v>1.36275972605791E-2</v>
      </c>
    </row>
    <row r="13" spans="2:60" ht="29" x14ac:dyDescent="0.35">
      <c r="B13" s="18" t="s">
        <v>352</v>
      </c>
      <c r="C13" s="17">
        <v>8.75867503915175E-3</v>
      </c>
      <c r="D13" s="17">
        <v>1.3729091232563599E-2</v>
      </c>
      <c r="E13" s="17">
        <v>4.4033445572035602E-3</v>
      </c>
      <c r="F13" s="17"/>
      <c r="G13" s="17">
        <v>1.93865922481481E-2</v>
      </c>
      <c r="H13" s="17">
        <v>2.3219136035655102E-2</v>
      </c>
      <c r="I13" s="17">
        <v>0</v>
      </c>
      <c r="J13" s="17">
        <v>1.14573471963697E-2</v>
      </c>
      <c r="K13" s="17">
        <v>0</v>
      </c>
      <c r="L13" s="17">
        <v>0</v>
      </c>
      <c r="M13" s="17"/>
      <c r="N13" s="17">
        <v>1.0281288437783601E-2</v>
      </c>
      <c r="O13" s="17">
        <v>0</v>
      </c>
      <c r="P13" s="17">
        <v>2.13531937116497E-2</v>
      </c>
      <c r="Q13" s="17">
        <v>0</v>
      </c>
      <c r="R13" s="17">
        <v>0</v>
      </c>
      <c r="S13" s="17"/>
      <c r="T13" s="17">
        <v>1.1145699458953001E-2</v>
      </c>
      <c r="U13" s="17">
        <v>9.6369522912755495E-3</v>
      </c>
      <c r="V13" s="17">
        <v>0</v>
      </c>
      <c r="W13" s="17">
        <v>2.2592249134915601E-2</v>
      </c>
      <c r="X13" s="17"/>
      <c r="Y13" s="17">
        <v>0</v>
      </c>
      <c r="Z13" s="17">
        <v>5.0476471306874502E-3</v>
      </c>
      <c r="AA13" s="17">
        <v>4.6316486709135303E-2</v>
      </c>
      <c r="AB13" s="17">
        <v>5.1890773466392003E-2</v>
      </c>
      <c r="AC13" s="17">
        <v>0</v>
      </c>
      <c r="AD13" s="17">
        <v>0</v>
      </c>
      <c r="AE13" s="17"/>
      <c r="AF13" s="17">
        <v>1.1693073323949E-2</v>
      </c>
      <c r="AG13" s="17">
        <v>4.8430498780116498E-3</v>
      </c>
      <c r="AH13" s="17"/>
      <c r="AI13" s="17">
        <v>5.4974411172252401E-2</v>
      </c>
      <c r="AJ13" s="17">
        <v>9.4473625873550196E-3</v>
      </c>
      <c r="AK13" s="17">
        <v>0</v>
      </c>
      <c r="AL13" s="17">
        <v>0</v>
      </c>
      <c r="AM13" s="17">
        <v>7.8442952959035996E-3</v>
      </c>
      <c r="AN13" s="17">
        <v>0</v>
      </c>
      <c r="AO13" s="17">
        <v>0</v>
      </c>
      <c r="AP13" s="17"/>
      <c r="AQ13" s="17">
        <v>4.25323483716892E-3</v>
      </c>
      <c r="AR13" s="17">
        <v>0</v>
      </c>
      <c r="AS13" s="17"/>
      <c r="AT13" s="17">
        <v>2.0099484887004401E-2</v>
      </c>
      <c r="AU13" s="17">
        <v>0</v>
      </c>
      <c r="AV13" s="17">
        <v>1.3863477285245699E-2</v>
      </c>
      <c r="AW13" s="17"/>
      <c r="AX13" s="17">
        <v>7.4397344142834001E-3</v>
      </c>
      <c r="AY13" s="17">
        <v>9.2477688630751807E-3</v>
      </c>
      <c r="AZ13" s="17"/>
      <c r="BA13" s="17">
        <v>0</v>
      </c>
      <c r="BB13" s="17">
        <v>1.8582765676230899E-2</v>
      </c>
      <c r="BC13" s="17">
        <v>6.88006102221382E-3</v>
      </c>
      <c r="BD13" s="17">
        <v>0</v>
      </c>
      <c r="BE13" s="17">
        <v>0</v>
      </c>
      <c r="BF13" s="17"/>
      <c r="BG13" s="17">
        <v>1.43431907930012E-2</v>
      </c>
      <c r="BH13" s="17">
        <v>0</v>
      </c>
    </row>
    <row r="14" spans="2:60" x14ac:dyDescent="0.35">
      <c r="B14" s="32" t="s">
        <v>280</v>
      </c>
      <c r="C14" s="19">
        <v>3.8834792525018799E-2</v>
      </c>
      <c r="D14" s="19">
        <v>3.0706340621929701E-2</v>
      </c>
      <c r="E14" s="19">
        <v>3.9496900350983202E-2</v>
      </c>
      <c r="F14" s="19"/>
      <c r="G14" s="19">
        <v>2.6916787638066101E-2</v>
      </c>
      <c r="H14" s="19">
        <v>0</v>
      </c>
      <c r="I14" s="19">
        <v>8.5510107869002594E-2</v>
      </c>
      <c r="J14" s="19">
        <v>5.0931423749065403E-2</v>
      </c>
      <c r="K14" s="19">
        <v>2.7753930378231199E-2</v>
      </c>
      <c r="L14" s="19">
        <v>3.7104944560109598E-2</v>
      </c>
      <c r="M14" s="19"/>
      <c r="N14" s="19">
        <v>8.2219167685850802E-2</v>
      </c>
      <c r="O14" s="19">
        <v>2.7235782519585802E-2</v>
      </c>
      <c r="P14" s="19">
        <v>3.0954182221954601E-2</v>
      </c>
      <c r="Q14" s="19">
        <v>2.11666804511975E-2</v>
      </c>
      <c r="R14" s="19">
        <v>2.47356195076931E-2</v>
      </c>
      <c r="S14" s="19"/>
      <c r="T14" s="19">
        <v>5.2579630526526401E-2</v>
      </c>
      <c r="U14" s="19">
        <v>3.3062664583566603E-2</v>
      </c>
      <c r="V14" s="19">
        <v>3.3570248919620599E-2</v>
      </c>
      <c r="W14" s="19">
        <v>4.1110976504537398E-2</v>
      </c>
      <c r="X14" s="19"/>
      <c r="Y14" s="19">
        <v>4.7630326912100097E-2</v>
      </c>
      <c r="Z14" s="19">
        <v>4.2682507645212003E-2</v>
      </c>
      <c r="AA14" s="19">
        <v>0</v>
      </c>
      <c r="AB14" s="19">
        <v>0</v>
      </c>
      <c r="AC14" s="19">
        <v>0</v>
      </c>
      <c r="AD14" s="19">
        <v>5.2687389957353697E-2</v>
      </c>
      <c r="AE14" s="19"/>
      <c r="AF14" s="19">
        <v>3.97695051101861E-2</v>
      </c>
      <c r="AG14" s="19">
        <v>3.8239323113712802E-2</v>
      </c>
      <c r="AH14" s="19"/>
      <c r="AI14" s="19">
        <v>6.1503928137773202E-2</v>
      </c>
      <c r="AJ14" s="19">
        <v>1.0394193934514E-2</v>
      </c>
      <c r="AK14" s="19">
        <v>3.1025372615838799E-2</v>
      </c>
      <c r="AL14" s="19">
        <v>9.4904162362981201E-2</v>
      </c>
      <c r="AM14" s="19">
        <v>5.0235854083544702E-2</v>
      </c>
      <c r="AN14" s="19">
        <v>0</v>
      </c>
      <c r="AO14" s="19">
        <v>9.9145377641018106E-2</v>
      </c>
      <c r="AP14" s="19"/>
      <c r="AQ14" s="19">
        <v>3.3369948062856897E-2</v>
      </c>
      <c r="AR14" s="19">
        <v>5.5572765501180801E-2</v>
      </c>
      <c r="AS14" s="19"/>
      <c r="AT14" s="19">
        <v>2.4635171132732898E-2</v>
      </c>
      <c r="AU14" s="19">
        <v>4.0145731090791802E-2</v>
      </c>
      <c r="AV14" s="19">
        <v>2.5885625048919E-2</v>
      </c>
      <c r="AW14" s="19"/>
      <c r="AX14" s="19">
        <v>5.2788871915962703E-2</v>
      </c>
      <c r="AY14" s="19">
        <v>3.36602957205634E-2</v>
      </c>
      <c r="AZ14" s="19"/>
      <c r="BA14" s="19">
        <v>4.9757923373367201E-2</v>
      </c>
      <c r="BB14" s="19">
        <v>3.2048712674299401E-2</v>
      </c>
      <c r="BC14" s="19">
        <v>2.3377583438651001E-2</v>
      </c>
      <c r="BD14" s="19">
        <v>0</v>
      </c>
      <c r="BE14" s="19">
        <v>2.85808143738563E-2</v>
      </c>
      <c r="BF14" s="19"/>
      <c r="BG14" s="19">
        <v>3.6088989896199998E-2</v>
      </c>
      <c r="BH14" s="19">
        <v>2.1443084975361799E-2</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BH19"/>
  <sheetViews>
    <sheetView showGridLines="0" topLeftCell="A8"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512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401</v>
      </c>
      <c r="D7" s="10">
        <v>187</v>
      </c>
      <c r="E7" s="10">
        <v>211</v>
      </c>
      <c r="F7" s="10"/>
      <c r="G7" s="10">
        <v>40</v>
      </c>
      <c r="H7" s="10">
        <v>60</v>
      </c>
      <c r="I7" s="10">
        <v>66</v>
      </c>
      <c r="J7" s="10">
        <v>68</v>
      </c>
      <c r="K7" s="10">
        <v>77</v>
      </c>
      <c r="L7" s="10">
        <v>90</v>
      </c>
      <c r="M7" s="10"/>
      <c r="N7" s="10">
        <v>72</v>
      </c>
      <c r="O7" s="10">
        <v>86</v>
      </c>
      <c r="P7" s="10">
        <v>122</v>
      </c>
      <c r="Q7" s="10">
        <v>56</v>
      </c>
      <c r="R7" s="10">
        <v>53</v>
      </c>
      <c r="S7" s="10"/>
      <c r="T7" s="10">
        <v>84</v>
      </c>
      <c r="U7" s="10">
        <v>80</v>
      </c>
      <c r="V7" s="10">
        <v>146</v>
      </c>
      <c r="W7" s="10">
        <v>91</v>
      </c>
      <c r="X7" s="10"/>
      <c r="Y7" s="10">
        <v>137</v>
      </c>
      <c r="Z7" s="10">
        <v>154</v>
      </c>
      <c r="AA7" s="10">
        <v>11</v>
      </c>
      <c r="AB7" s="10">
        <v>41</v>
      </c>
      <c r="AC7" s="10">
        <v>5</v>
      </c>
      <c r="AD7" s="10">
        <v>53</v>
      </c>
      <c r="AE7" s="10"/>
      <c r="AF7" s="10">
        <v>257</v>
      </c>
      <c r="AG7" s="10">
        <v>141</v>
      </c>
      <c r="AH7" s="10"/>
      <c r="AI7" s="10">
        <v>32</v>
      </c>
      <c r="AJ7" s="10">
        <v>100</v>
      </c>
      <c r="AK7" s="10">
        <v>85</v>
      </c>
      <c r="AL7" s="10">
        <v>42</v>
      </c>
      <c r="AM7" s="10">
        <v>85</v>
      </c>
      <c r="AN7" s="10">
        <v>40</v>
      </c>
      <c r="AO7" s="10">
        <v>17</v>
      </c>
      <c r="AP7" s="10"/>
      <c r="AQ7" s="10">
        <v>194</v>
      </c>
      <c r="AR7" s="10">
        <v>155</v>
      </c>
      <c r="AS7" s="10"/>
      <c r="AT7" s="10">
        <v>84</v>
      </c>
      <c r="AU7" s="10">
        <v>159</v>
      </c>
      <c r="AV7" s="10">
        <v>133</v>
      </c>
      <c r="AW7" s="10"/>
      <c r="AX7" s="10">
        <v>101</v>
      </c>
      <c r="AY7" s="10">
        <v>300</v>
      </c>
      <c r="AZ7" s="10"/>
      <c r="BA7" s="10">
        <v>45</v>
      </c>
      <c r="BB7" s="10">
        <v>129</v>
      </c>
      <c r="BC7" s="10">
        <v>120</v>
      </c>
      <c r="BD7" s="10">
        <v>22</v>
      </c>
      <c r="BE7" s="10">
        <v>61</v>
      </c>
      <c r="BF7" s="10"/>
      <c r="BG7" s="10">
        <v>174</v>
      </c>
      <c r="BH7" s="10">
        <v>83</v>
      </c>
    </row>
    <row r="8" spans="2:60" ht="30" customHeight="1" x14ac:dyDescent="0.35">
      <c r="B8" s="11" t="s">
        <v>19</v>
      </c>
      <c r="C8" s="11">
        <v>395</v>
      </c>
      <c r="D8" s="11">
        <v>184</v>
      </c>
      <c r="E8" s="11">
        <v>208</v>
      </c>
      <c r="F8" s="11"/>
      <c r="G8" s="11">
        <v>37</v>
      </c>
      <c r="H8" s="11">
        <v>64</v>
      </c>
      <c r="I8" s="11">
        <v>69</v>
      </c>
      <c r="J8" s="11">
        <v>66</v>
      </c>
      <c r="K8" s="11">
        <v>75</v>
      </c>
      <c r="L8" s="11">
        <v>84</v>
      </c>
      <c r="M8" s="11"/>
      <c r="N8" s="11">
        <v>68</v>
      </c>
      <c r="O8" s="11">
        <v>88</v>
      </c>
      <c r="P8" s="11">
        <v>120</v>
      </c>
      <c r="Q8" s="11">
        <v>57</v>
      </c>
      <c r="R8" s="11">
        <v>52</v>
      </c>
      <c r="S8" s="11"/>
      <c r="T8" s="11">
        <v>77</v>
      </c>
      <c r="U8" s="11">
        <v>77</v>
      </c>
      <c r="V8" s="11">
        <v>147</v>
      </c>
      <c r="W8" s="11">
        <v>94</v>
      </c>
      <c r="X8" s="11"/>
      <c r="Y8" s="11">
        <v>133</v>
      </c>
      <c r="Z8" s="11">
        <v>155</v>
      </c>
      <c r="AA8" s="11">
        <v>11</v>
      </c>
      <c r="AB8" s="11">
        <v>38</v>
      </c>
      <c r="AC8" s="11">
        <v>5</v>
      </c>
      <c r="AD8" s="11">
        <v>54</v>
      </c>
      <c r="AE8" s="11"/>
      <c r="AF8" s="11">
        <v>253</v>
      </c>
      <c r="AG8" s="11">
        <v>140</v>
      </c>
      <c r="AH8" s="11"/>
      <c r="AI8" s="11">
        <v>31</v>
      </c>
      <c r="AJ8" s="11">
        <v>100</v>
      </c>
      <c r="AK8" s="11">
        <v>83</v>
      </c>
      <c r="AL8" s="11">
        <v>40</v>
      </c>
      <c r="AM8" s="11">
        <v>89</v>
      </c>
      <c r="AN8" s="11">
        <v>39</v>
      </c>
      <c r="AO8" s="11">
        <v>14</v>
      </c>
      <c r="AP8" s="11"/>
      <c r="AQ8" s="11">
        <v>184</v>
      </c>
      <c r="AR8" s="11">
        <v>162</v>
      </c>
      <c r="AS8" s="11"/>
      <c r="AT8" s="11">
        <v>80</v>
      </c>
      <c r="AU8" s="11">
        <v>157</v>
      </c>
      <c r="AV8" s="11">
        <v>137</v>
      </c>
      <c r="AW8" s="11"/>
      <c r="AX8" s="11">
        <v>94</v>
      </c>
      <c r="AY8" s="11">
        <v>301</v>
      </c>
      <c r="AZ8" s="11"/>
      <c r="BA8" s="11">
        <v>45</v>
      </c>
      <c r="BB8" s="11">
        <v>123</v>
      </c>
      <c r="BC8" s="11">
        <v>117</v>
      </c>
      <c r="BD8" s="11">
        <v>21</v>
      </c>
      <c r="BE8" s="11">
        <v>64</v>
      </c>
      <c r="BF8" s="11"/>
      <c r="BG8" s="11">
        <v>168</v>
      </c>
      <c r="BH8" s="11">
        <v>86</v>
      </c>
    </row>
    <row r="9" spans="2:60" ht="29" x14ac:dyDescent="0.35">
      <c r="B9" s="18" t="s">
        <v>348</v>
      </c>
      <c r="C9" s="17">
        <v>0.85068481607020896</v>
      </c>
      <c r="D9" s="17">
        <v>0.82821869638518097</v>
      </c>
      <c r="E9" s="17">
        <v>0.86848210536660297</v>
      </c>
      <c r="F9" s="17"/>
      <c r="G9" s="17">
        <v>0.73293176522284298</v>
      </c>
      <c r="H9" s="17">
        <v>0.77548805479427996</v>
      </c>
      <c r="I9" s="17">
        <v>0.79156817328003903</v>
      </c>
      <c r="J9" s="17">
        <v>0.80015328138976904</v>
      </c>
      <c r="K9" s="17">
        <v>0.94185717801772495</v>
      </c>
      <c r="L9" s="17">
        <v>0.96715651032525296</v>
      </c>
      <c r="M9" s="17"/>
      <c r="N9" s="17">
        <v>0.89126755579165196</v>
      </c>
      <c r="O9" s="17">
        <v>0.87547406236062097</v>
      </c>
      <c r="P9" s="17">
        <v>0.85399037370962805</v>
      </c>
      <c r="Q9" s="17">
        <v>0.78169081043141297</v>
      </c>
      <c r="R9" s="17">
        <v>0.81906901612014205</v>
      </c>
      <c r="S9" s="17"/>
      <c r="T9" s="17">
        <v>0.81352117986914096</v>
      </c>
      <c r="U9" s="17">
        <v>0.95575529892103595</v>
      </c>
      <c r="V9" s="17">
        <v>0.85141785533042202</v>
      </c>
      <c r="W9" s="17">
        <v>0.79415981796138702</v>
      </c>
      <c r="X9" s="17"/>
      <c r="Y9" s="17">
        <v>0.75732287769037498</v>
      </c>
      <c r="Z9" s="17">
        <v>0.89294529468622297</v>
      </c>
      <c r="AA9" s="17">
        <v>0.89337481803771202</v>
      </c>
      <c r="AB9" s="17">
        <v>0.933519402714306</v>
      </c>
      <c r="AC9" s="17">
        <v>1</v>
      </c>
      <c r="AD9" s="17">
        <v>0.87930587930599102</v>
      </c>
      <c r="AE9" s="17"/>
      <c r="AF9" s="17">
        <v>0.85857207559837401</v>
      </c>
      <c r="AG9" s="17">
        <v>0.83894394398890904</v>
      </c>
      <c r="AH9" s="17"/>
      <c r="AI9" s="17">
        <v>0.91757922682437998</v>
      </c>
      <c r="AJ9" s="17">
        <v>0.82201054536370699</v>
      </c>
      <c r="AK9" s="17">
        <v>0.94395930722305499</v>
      </c>
      <c r="AL9" s="17">
        <v>0.85730516288363501</v>
      </c>
      <c r="AM9" s="17">
        <v>0.82630634383023405</v>
      </c>
      <c r="AN9" s="17">
        <v>0.75562636303572595</v>
      </c>
      <c r="AO9" s="17">
        <v>0.75976139236036599</v>
      </c>
      <c r="AP9" s="17"/>
      <c r="AQ9" s="17">
        <v>0.825754350948252</v>
      </c>
      <c r="AR9" s="17">
        <v>0.85328232878978105</v>
      </c>
      <c r="AS9" s="17"/>
      <c r="AT9" s="17">
        <v>0.867154936690125</v>
      </c>
      <c r="AU9" s="17">
        <v>0.87267184182735802</v>
      </c>
      <c r="AV9" s="17">
        <v>0.81580052252427104</v>
      </c>
      <c r="AW9" s="17"/>
      <c r="AX9" s="17">
        <v>0.91182410083939702</v>
      </c>
      <c r="AY9" s="17">
        <v>0.83159111722504597</v>
      </c>
      <c r="AZ9" s="17"/>
      <c r="BA9" s="17">
        <v>0.74761724399532203</v>
      </c>
      <c r="BB9" s="17">
        <v>0.88548687900932999</v>
      </c>
      <c r="BC9" s="17">
        <v>0.86675588071601295</v>
      </c>
      <c r="BD9" s="17">
        <v>0.71154241138013097</v>
      </c>
      <c r="BE9" s="17">
        <v>0.89347939803103904</v>
      </c>
      <c r="BF9" s="17"/>
      <c r="BG9" s="17">
        <v>0.84856978648288905</v>
      </c>
      <c r="BH9" s="17">
        <v>0.84797706007556395</v>
      </c>
    </row>
    <row r="10" spans="2:60" ht="43.5" x14ac:dyDescent="0.35">
      <c r="B10" s="18" t="s">
        <v>349</v>
      </c>
      <c r="C10" s="17">
        <v>7.2074961552430095E-2</v>
      </c>
      <c r="D10" s="17">
        <v>9.3849752453724206E-2</v>
      </c>
      <c r="E10" s="17">
        <v>5.38070737621925E-2</v>
      </c>
      <c r="F10" s="17"/>
      <c r="G10" s="17">
        <v>9.9337422262239294E-2</v>
      </c>
      <c r="H10" s="17">
        <v>9.6798758328619006E-2</v>
      </c>
      <c r="I10" s="17">
        <v>0.13932640537306201</v>
      </c>
      <c r="J10" s="17">
        <v>9.2906119905125095E-2</v>
      </c>
      <c r="K10" s="17">
        <v>3.0978465166617099E-2</v>
      </c>
      <c r="L10" s="17">
        <v>5.9546105187928402E-3</v>
      </c>
      <c r="M10" s="17"/>
      <c r="N10" s="17">
        <v>6.0851021444980599E-2</v>
      </c>
      <c r="O10" s="17">
        <v>4.6466507602238499E-2</v>
      </c>
      <c r="P10" s="17">
        <v>7.5460891533265101E-2</v>
      </c>
      <c r="Q10" s="17">
        <v>8.9747587979609703E-2</v>
      </c>
      <c r="R10" s="17">
        <v>0.10884116466508501</v>
      </c>
      <c r="S10" s="17"/>
      <c r="T10" s="17">
        <v>9.5599206866576303E-2</v>
      </c>
      <c r="U10" s="17">
        <v>3.1181589975778402E-2</v>
      </c>
      <c r="V10" s="17">
        <v>5.9073025163601398E-2</v>
      </c>
      <c r="W10" s="17">
        <v>0.10644939143836001</v>
      </c>
      <c r="X10" s="17"/>
      <c r="Y10" s="17">
        <v>0.11780570218598201</v>
      </c>
      <c r="Z10" s="17">
        <v>3.4204468159065603E-2</v>
      </c>
      <c r="AA10" s="17">
        <v>0.106625181962288</v>
      </c>
      <c r="AB10" s="17">
        <v>6.6480597285693901E-2</v>
      </c>
      <c r="AC10" s="17">
        <v>0</v>
      </c>
      <c r="AD10" s="17">
        <v>7.0853479824087198E-2</v>
      </c>
      <c r="AE10" s="17"/>
      <c r="AF10" s="17">
        <v>5.9481743881742398E-2</v>
      </c>
      <c r="AG10" s="17">
        <v>9.6453583967517603E-2</v>
      </c>
      <c r="AH10" s="17"/>
      <c r="AI10" s="17">
        <v>3.1413810939771601E-2</v>
      </c>
      <c r="AJ10" s="17">
        <v>8.6655948594650103E-2</v>
      </c>
      <c r="AK10" s="17">
        <v>3.0049655103303301E-2</v>
      </c>
      <c r="AL10" s="17">
        <v>0.100069868304171</v>
      </c>
      <c r="AM10" s="17">
        <v>3.3060763052160401E-2</v>
      </c>
      <c r="AN10" s="17">
        <v>0.17649680025091299</v>
      </c>
      <c r="AO10" s="17">
        <v>0.179378608279433</v>
      </c>
      <c r="AP10" s="17"/>
      <c r="AQ10" s="17">
        <v>8.2857955376336195E-2</v>
      </c>
      <c r="AR10" s="17">
        <v>7.6520948829577703E-2</v>
      </c>
      <c r="AS10" s="17"/>
      <c r="AT10" s="17">
        <v>7.6977886181007496E-2</v>
      </c>
      <c r="AU10" s="17">
        <v>4.83963828350914E-2</v>
      </c>
      <c r="AV10" s="17">
        <v>0.10153521635686499</v>
      </c>
      <c r="AW10" s="17"/>
      <c r="AX10" s="17">
        <v>4.9988940472619002E-2</v>
      </c>
      <c r="AY10" s="17">
        <v>7.8972389888038896E-2</v>
      </c>
      <c r="AZ10" s="17"/>
      <c r="BA10" s="17">
        <v>0.17262099727984301</v>
      </c>
      <c r="BB10" s="17">
        <v>4.8811354238115799E-2</v>
      </c>
      <c r="BC10" s="17">
        <v>6.8695499176002706E-2</v>
      </c>
      <c r="BD10" s="17">
        <v>0.116918289900123</v>
      </c>
      <c r="BE10" s="17">
        <v>3.5067999171467398E-2</v>
      </c>
      <c r="BF10" s="17"/>
      <c r="BG10" s="17">
        <v>8.1963629192443002E-2</v>
      </c>
      <c r="BH10" s="17">
        <v>5.5538710812060299E-2</v>
      </c>
    </row>
    <row r="11" spans="2:60" ht="29" x14ac:dyDescent="0.35">
      <c r="B11" s="18" t="s">
        <v>350</v>
      </c>
      <c r="C11" s="17">
        <v>3.4226492128335798E-2</v>
      </c>
      <c r="D11" s="17">
        <v>4.2459501699296402E-2</v>
      </c>
      <c r="E11" s="17">
        <v>2.7417204681799801E-2</v>
      </c>
      <c r="F11" s="17"/>
      <c r="G11" s="17">
        <v>9.4401941005052406E-2</v>
      </c>
      <c r="H11" s="17">
        <v>5.0636704073189098E-2</v>
      </c>
      <c r="I11" s="17">
        <v>3.10903099626367E-2</v>
      </c>
      <c r="J11" s="17">
        <v>3.9847148645814699E-2</v>
      </c>
      <c r="K11" s="17">
        <v>1.64109781374914E-2</v>
      </c>
      <c r="L11" s="17">
        <v>9.1885226351213298E-3</v>
      </c>
      <c r="M11" s="17"/>
      <c r="N11" s="17">
        <v>2.7091585009945799E-2</v>
      </c>
      <c r="O11" s="17">
        <v>2.2609838915040099E-2</v>
      </c>
      <c r="P11" s="17">
        <v>3.40531070540444E-2</v>
      </c>
      <c r="Q11" s="17">
        <v>6.1040644010498399E-2</v>
      </c>
      <c r="R11" s="17">
        <v>4.0433440619661497E-2</v>
      </c>
      <c r="S11" s="17"/>
      <c r="T11" s="17">
        <v>2.56619338463254E-2</v>
      </c>
      <c r="U11" s="17">
        <v>1.30631111031859E-2</v>
      </c>
      <c r="V11" s="17">
        <v>4.4598870312751698E-2</v>
      </c>
      <c r="W11" s="17">
        <v>4.2397986927355899E-2</v>
      </c>
      <c r="X11" s="17"/>
      <c r="Y11" s="17">
        <v>6.6908793761000104E-2</v>
      </c>
      <c r="Z11" s="17">
        <v>3.0023396882175198E-2</v>
      </c>
      <c r="AA11" s="17">
        <v>0</v>
      </c>
      <c r="AB11" s="17">
        <v>0</v>
      </c>
      <c r="AC11" s="17">
        <v>0</v>
      </c>
      <c r="AD11" s="17">
        <v>0</v>
      </c>
      <c r="AE11" s="17"/>
      <c r="AF11" s="17">
        <v>3.3152421362516803E-2</v>
      </c>
      <c r="AG11" s="17">
        <v>3.6917150710189001E-2</v>
      </c>
      <c r="AH11" s="17"/>
      <c r="AI11" s="17">
        <v>2.4571967834823901E-2</v>
      </c>
      <c r="AJ11" s="17">
        <v>3.61267962455699E-2</v>
      </c>
      <c r="AK11" s="17">
        <v>0</v>
      </c>
      <c r="AL11" s="17">
        <v>1.9023725716395799E-2</v>
      </c>
      <c r="AM11" s="17">
        <v>7.3788040569500293E-2</v>
      </c>
      <c r="AN11" s="17">
        <v>4.7537363171651102E-2</v>
      </c>
      <c r="AO11" s="17">
        <v>0</v>
      </c>
      <c r="AP11" s="17"/>
      <c r="AQ11" s="17">
        <v>5.0779772789079601E-2</v>
      </c>
      <c r="AR11" s="17">
        <v>2.5899337063668398E-2</v>
      </c>
      <c r="AS11" s="17"/>
      <c r="AT11" s="17">
        <v>2.9126427201563099E-2</v>
      </c>
      <c r="AU11" s="17">
        <v>4.2480550692615401E-2</v>
      </c>
      <c r="AV11" s="17">
        <v>3.3123723731085498E-2</v>
      </c>
      <c r="AW11" s="17"/>
      <c r="AX11" s="17">
        <v>1.06930081540898E-2</v>
      </c>
      <c r="AY11" s="17">
        <v>4.1575960763405397E-2</v>
      </c>
      <c r="AZ11" s="17"/>
      <c r="BA11" s="17">
        <v>5.9219493911330197E-2</v>
      </c>
      <c r="BB11" s="17">
        <v>1.7143339265414399E-2</v>
      </c>
      <c r="BC11" s="17">
        <v>3.01396200781592E-2</v>
      </c>
      <c r="BD11" s="17">
        <v>0.13516629016749901</v>
      </c>
      <c r="BE11" s="17">
        <v>1.5834871127435601E-2</v>
      </c>
      <c r="BF11" s="17"/>
      <c r="BG11" s="17">
        <v>2.8409991955561199E-2</v>
      </c>
      <c r="BH11" s="17">
        <v>4.5679591861905601E-2</v>
      </c>
    </row>
    <row r="12" spans="2:60" ht="29" x14ac:dyDescent="0.35">
      <c r="B12" s="18" t="s">
        <v>351</v>
      </c>
      <c r="C12" s="17">
        <v>2.4286633997178699E-2</v>
      </c>
      <c r="D12" s="17">
        <v>1.7857520964068601E-2</v>
      </c>
      <c r="E12" s="17">
        <v>3.0319022290867501E-2</v>
      </c>
      <c r="F12" s="17"/>
      <c r="G12" s="17">
        <v>5.1578973444267602E-2</v>
      </c>
      <c r="H12" s="17">
        <v>3.8748547446999203E-2</v>
      </c>
      <c r="I12" s="17">
        <v>2.4813827661141302E-2</v>
      </c>
      <c r="J12" s="17">
        <v>5.2720833049068903E-2</v>
      </c>
      <c r="K12" s="17">
        <v>0</v>
      </c>
      <c r="L12" s="17">
        <v>0</v>
      </c>
      <c r="M12" s="17"/>
      <c r="N12" s="17">
        <v>7.3042116542046103E-3</v>
      </c>
      <c r="O12" s="17">
        <v>2.3501100666428101E-2</v>
      </c>
      <c r="P12" s="17">
        <v>3.6495627703062097E-2</v>
      </c>
      <c r="Q12" s="17">
        <v>3.2300418720853999E-2</v>
      </c>
      <c r="R12" s="17">
        <v>1.5254820870574899E-2</v>
      </c>
      <c r="S12" s="17"/>
      <c r="T12" s="17">
        <v>3.1380491313403903E-2</v>
      </c>
      <c r="U12" s="17">
        <v>0</v>
      </c>
      <c r="V12" s="17">
        <v>2.38634238136059E-2</v>
      </c>
      <c r="W12" s="17">
        <v>3.8976070110109097E-2</v>
      </c>
      <c r="X12" s="17"/>
      <c r="Y12" s="17">
        <v>4.5450292370794398E-2</v>
      </c>
      <c r="Z12" s="17">
        <v>1.56912981778255E-2</v>
      </c>
      <c r="AA12" s="17">
        <v>0</v>
      </c>
      <c r="AB12" s="17">
        <v>0</v>
      </c>
      <c r="AC12" s="17">
        <v>0</v>
      </c>
      <c r="AD12" s="17">
        <v>2.1138609025372401E-2</v>
      </c>
      <c r="AE12" s="17"/>
      <c r="AF12" s="17">
        <v>2.58985030291967E-2</v>
      </c>
      <c r="AG12" s="17">
        <v>2.1896000417405199E-2</v>
      </c>
      <c r="AH12" s="17"/>
      <c r="AI12" s="17">
        <v>0</v>
      </c>
      <c r="AJ12" s="17">
        <v>3.9776061435647103E-2</v>
      </c>
      <c r="AK12" s="17">
        <v>9.4315919417193098E-3</v>
      </c>
      <c r="AL12" s="17">
        <v>0</v>
      </c>
      <c r="AM12" s="17">
        <v>4.5683399057943601E-2</v>
      </c>
      <c r="AN12" s="17">
        <v>2.0339473541709899E-2</v>
      </c>
      <c r="AO12" s="17">
        <v>0</v>
      </c>
      <c r="AP12" s="17"/>
      <c r="AQ12" s="17">
        <v>3.2794770502718701E-2</v>
      </c>
      <c r="AR12" s="17">
        <v>1.89992910508253E-2</v>
      </c>
      <c r="AS12" s="17"/>
      <c r="AT12" s="17">
        <v>1.66047489638688E-2</v>
      </c>
      <c r="AU12" s="17">
        <v>1.7699233671789799E-2</v>
      </c>
      <c r="AV12" s="17">
        <v>3.6594298374619798E-2</v>
      </c>
      <c r="AW12" s="17"/>
      <c r="AX12" s="17">
        <v>8.2742988692056409E-3</v>
      </c>
      <c r="AY12" s="17">
        <v>2.92872601231721E-2</v>
      </c>
      <c r="AZ12" s="17"/>
      <c r="BA12" s="17">
        <v>2.05422648135038E-2</v>
      </c>
      <c r="BB12" s="17">
        <v>3.7465266135872297E-2</v>
      </c>
      <c r="BC12" s="17">
        <v>1.39562406382733E-2</v>
      </c>
      <c r="BD12" s="17">
        <v>3.6373008552248398E-2</v>
      </c>
      <c r="BE12" s="17">
        <v>2.5689770294256301E-2</v>
      </c>
      <c r="BF12" s="17"/>
      <c r="BG12" s="17">
        <v>3.2933825941811497E-2</v>
      </c>
      <c r="BH12" s="17">
        <v>2.8361642169361899E-2</v>
      </c>
    </row>
    <row r="13" spans="2:60" ht="29" x14ac:dyDescent="0.35">
      <c r="B13" s="18" t="s">
        <v>352</v>
      </c>
      <c r="C13" s="17">
        <v>4.85799657969901E-3</v>
      </c>
      <c r="D13" s="17">
        <v>4.62960834472337E-3</v>
      </c>
      <c r="E13" s="17">
        <v>5.1282919982538503E-3</v>
      </c>
      <c r="F13" s="17"/>
      <c r="G13" s="17">
        <v>0</v>
      </c>
      <c r="H13" s="17">
        <v>1.6807161405918199E-2</v>
      </c>
      <c r="I13" s="17">
        <v>0</v>
      </c>
      <c r="J13" s="17">
        <v>0</v>
      </c>
      <c r="K13" s="17">
        <v>0</v>
      </c>
      <c r="L13" s="17">
        <v>1.0182617548426901E-2</v>
      </c>
      <c r="M13" s="17"/>
      <c r="N13" s="17">
        <v>0</v>
      </c>
      <c r="O13" s="17">
        <v>0</v>
      </c>
      <c r="P13" s="17">
        <v>0</v>
      </c>
      <c r="Q13" s="17">
        <v>1.8588353429644901E-2</v>
      </c>
      <c r="R13" s="17">
        <v>1.6401557724537E-2</v>
      </c>
      <c r="S13" s="17"/>
      <c r="T13" s="17">
        <v>1.1030632613470001E-2</v>
      </c>
      <c r="U13" s="17">
        <v>0</v>
      </c>
      <c r="V13" s="17">
        <v>0</v>
      </c>
      <c r="W13" s="17">
        <v>1.13307112726437E-2</v>
      </c>
      <c r="X13" s="17"/>
      <c r="Y13" s="17">
        <v>6.4229658408949198E-3</v>
      </c>
      <c r="Z13" s="17">
        <v>6.90107455811331E-3</v>
      </c>
      <c r="AA13" s="17">
        <v>0</v>
      </c>
      <c r="AB13" s="17">
        <v>0</v>
      </c>
      <c r="AC13" s="17">
        <v>0</v>
      </c>
      <c r="AD13" s="17">
        <v>0</v>
      </c>
      <c r="AE13" s="17"/>
      <c r="AF13" s="17">
        <v>7.5985523959821201E-3</v>
      </c>
      <c r="AG13" s="17">
        <v>0</v>
      </c>
      <c r="AH13" s="17"/>
      <c r="AI13" s="17">
        <v>0</v>
      </c>
      <c r="AJ13" s="17">
        <v>0</v>
      </c>
      <c r="AK13" s="17">
        <v>0</v>
      </c>
      <c r="AL13" s="17">
        <v>0</v>
      </c>
      <c r="AM13" s="17">
        <v>1.20450528694609E-2</v>
      </c>
      <c r="AN13" s="17">
        <v>0</v>
      </c>
      <c r="AO13" s="17">
        <v>6.0859999360200902E-2</v>
      </c>
      <c r="AP13" s="17"/>
      <c r="AQ13" s="17">
        <v>0</v>
      </c>
      <c r="AR13" s="17">
        <v>5.2775159226546697E-3</v>
      </c>
      <c r="AS13" s="17"/>
      <c r="AT13" s="17">
        <v>0</v>
      </c>
      <c r="AU13" s="17">
        <v>0</v>
      </c>
      <c r="AV13" s="17">
        <v>6.2482144793582304E-3</v>
      </c>
      <c r="AW13" s="17"/>
      <c r="AX13" s="17">
        <v>9.0679959869442404E-3</v>
      </c>
      <c r="AY13" s="17">
        <v>3.54322063615102E-3</v>
      </c>
      <c r="AZ13" s="17"/>
      <c r="BA13" s="17">
        <v>0</v>
      </c>
      <c r="BB13" s="17">
        <v>0</v>
      </c>
      <c r="BC13" s="17">
        <v>0</v>
      </c>
      <c r="BD13" s="17">
        <v>0</v>
      </c>
      <c r="BE13" s="17">
        <v>2.9927961375801299E-2</v>
      </c>
      <c r="BF13" s="17"/>
      <c r="BG13" s="17">
        <v>0</v>
      </c>
      <c r="BH13" s="17">
        <v>2.2442995081107999E-2</v>
      </c>
    </row>
    <row r="14" spans="2:60" x14ac:dyDescent="0.35">
      <c r="B14" s="32" t="s">
        <v>280</v>
      </c>
      <c r="C14" s="19">
        <v>1.3869099672147301E-2</v>
      </c>
      <c r="D14" s="19">
        <v>1.2984920153006899E-2</v>
      </c>
      <c r="E14" s="19">
        <v>1.48463019002832E-2</v>
      </c>
      <c r="F14" s="19"/>
      <c r="G14" s="19">
        <v>2.17498980655976E-2</v>
      </c>
      <c r="H14" s="19">
        <v>2.1520773950994301E-2</v>
      </c>
      <c r="I14" s="19">
        <v>1.3201283723120899E-2</v>
      </c>
      <c r="J14" s="19">
        <v>1.43726170102226E-2</v>
      </c>
      <c r="K14" s="19">
        <v>1.0753378678166701E-2</v>
      </c>
      <c r="L14" s="19">
        <v>7.5177389724057596E-3</v>
      </c>
      <c r="M14" s="19"/>
      <c r="N14" s="19">
        <v>1.34856260992167E-2</v>
      </c>
      <c r="O14" s="19">
        <v>3.1948490455672197E-2</v>
      </c>
      <c r="P14" s="19">
        <v>0</v>
      </c>
      <c r="Q14" s="19">
        <v>1.6632185427980398E-2</v>
      </c>
      <c r="R14" s="19">
        <v>0</v>
      </c>
      <c r="S14" s="19"/>
      <c r="T14" s="19">
        <v>2.2806555491083701E-2</v>
      </c>
      <c r="U14" s="19">
        <v>0</v>
      </c>
      <c r="V14" s="19">
        <v>2.1046825379619001E-2</v>
      </c>
      <c r="W14" s="19">
        <v>6.6860222901438003E-3</v>
      </c>
      <c r="X14" s="19"/>
      <c r="Y14" s="19">
        <v>6.0893681509533899E-3</v>
      </c>
      <c r="Z14" s="19">
        <v>2.02344675365972E-2</v>
      </c>
      <c r="AA14" s="19">
        <v>0</v>
      </c>
      <c r="AB14" s="19">
        <v>0</v>
      </c>
      <c r="AC14" s="19">
        <v>0</v>
      </c>
      <c r="AD14" s="19">
        <v>2.8702031844549801E-2</v>
      </c>
      <c r="AE14" s="19"/>
      <c r="AF14" s="19">
        <v>1.5296703732187699E-2</v>
      </c>
      <c r="AG14" s="19">
        <v>5.7893209159789504E-3</v>
      </c>
      <c r="AH14" s="19"/>
      <c r="AI14" s="19">
        <v>2.6434994401024502E-2</v>
      </c>
      <c r="AJ14" s="19">
        <v>1.5430648360426199E-2</v>
      </c>
      <c r="AK14" s="19">
        <v>1.65594457319218E-2</v>
      </c>
      <c r="AL14" s="19">
        <v>2.36012430957988E-2</v>
      </c>
      <c r="AM14" s="19">
        <v>9.1164006207006699E-3</v>
      </c>
      <c r="AN14" s="19">
        <v>0</v>
      </c>
      <c r="AO14" s="19">
        <v>0</v>
      </c>
      <c r="AP14" s="19"/>
      <c r="AQ14" s="19">
        <v>7.8131503836133195E-3</v>
      </c>
      <c r="AR14" s="19">
        <v>2.0020578343493099E-2</v>
      </c>
      <c r="AS14" s="19"/>
      <c r="AT14" s="19">
        <v>1.01360009634356E-2</v>
      </c>
      <c r="AU14" s="19">
        <v>1.8751990973145699E-2</v>
      </c>
      <c r="AV14" s="19">
        <v>6.6980245338005102E-3</v>
      </c>
      <c r="AW14" s="19"/>
      <c r="AX14" s="19">
        <v>1.01516556777444E-2</v>
      </c>
      <c r="AY14" s="19">
        <v>1.5030051364186999E-2</v>
      </c>
      <c r="AZ14" s="19"/>
      <c r="BA14" s="19">
        <v>0</v>
      </c>
      <c r="BB14" s="19">
        <v>1.10931613512672E-2</v>
      </c>
      <c r="BC14" s="19">
        <v>2.0452759391551799E-2</v>
      </c>
      <c r="BD14" s="19">
        <v>0</v>
      </c>
      <c r="BE14" s="19">
        <v>0</v>
      </c>
      <c r="BF14" s="19"/>
      <c r="BG14" s="19">
        <v>8.1227664272952808E-3</v>
      </c>
      <c r="BH14" s="19">
        <v>0</v>
      </c>
    </row>
    <row r="15" spans="2:60" x14ac:dyDescent="0.35">
      <c r="B15" t="s">
        <v>182</v>
      </c>
    </row>
    <row r="16" spans="2:60" x14ac:dyDescent="0.35">
      <c r="B16" t="s">
        <v>98</v>
      </c>
    </row>
    <row r="17" spans="2:2" x14ac:dyDescent="0.35">
      <c r="B17" t="s">
        <v>99</v>
      </c>
    </row>
    <row r="19" spans="2:2" x14ac:dyDescent="0.35">
      <c r="B19"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BH18"/>
  <sheetViews>
    <sheetView showGridLines="0" topLeftCell="A6"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517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513</v>
      </c>
      <c r="C9" s="17">
        <v>0.36791435326258698</v>
      </c>
      <c r="D9" s="17">
        <v>0.36835119492403101</v>
      </c>
      <c r="E9" s="17">
        <v>0.36900965485602499</v>
      </c>
      <c r="F9" s="17"/>
      <c r="G9" s="17">
        <v>0.34467155442381697</v>
      </c>
      <c r="H9" s="17">
        <v>0.28762307395032</v>
      </c>
      <c r="I9" s="17">
        <v>0.399973833795848</v>
      </c>
      <c r="J9" s="17">
        <v>0.35992550393717598</v>
      </c>
      <c r="K9" s="17">
        <v>0.34666289548603901</v>
      </c>
      <c r="L9" s="17">
        <v>0.44739760444954002</v>
      </c>
      <c r="M9" s="17"/>
      <c r="N9" s="17">
        <v>0.36798046625834002</v>
      </c>
      <c r="O9" s="17">
        <v>0.38531186340134699</v>
      </c>
      <c r="P9" s="17">
        <v>0.33607621776088697</v>
      </c>
      <c r="Q9" s="17">
        <v>0.39391999854688298</v>
      </c>
      <c r="R9" s="17">
        <v>0.42396188156578302</v>
      </c>
      <c r="S9" s="17"/>
      <c r="T9" s="17">
        <v>0.37775083268610199</v>
      </c>
      <c r="U9" s="17">
        <v>0.36971518644293999</v>
      </c>
      <c r="V9" s="17">
        <v>0.35074126881866302</v>
      </c>
      <c r="W9" s="17">
        <v>0.386732077546244</v>
      </c>
      <c r="X9" s="17"/>
      <c r="Y9" s="17">
        <v>0.45754057840347501</v>
      </c>
      <c r="Z9" s="17">
        <v>0.33147436291726701</v>
      </c>
      <c r="AA9" s="17">
        <v>0.343849584572399</v>
      </c>
      <c r="AB9" s="17">
        <v>0.331742842173815</v>
      </c>
      <c r="AC9" s="17">
        <v>0.47155768331886699</v>
      </c>
      <c r="AD9" s="17">
        <v>0.270001202548383</v>
      </c>
      <c r="AE9" s="17"/>
      <c r="AF9" s="17">
        <v>0.36267790557866603</v>
      </c>
      <c r="AG9" s="17">
        <v>0.37933767769937599</v>
      </c>
      <c r="AH9" s="17"/>
      <c r="AI9" s="17">
        <v>0.234789450293339</v>
      </c>
      <c r="AJ9" s="17">
        <v>0.34013379213631501</v>
      </c>
      <c r="AK9" s="17">
        <v>0.334192995650757</v>
      </c>
      <c r="AL9" s="17">
        <v>0.33798672287736697</v>
      </c>
      <c r="AM9" s="17">
        <v>0.41820432719003903</v>
      </c>
      <c r="AN9" s="17">
        <v>0.46846010041865099</v>
      </c>
      <c r="AO9" s="17">
        <v>0.51165490271548397</v>
      </c>
      <c r="AP9" s="17"/>
      <c r="AQ9" s="17">
        <v>0.72748286452949795</v>
      </c>
      <c r="AR9" s="17">
        <v>4.30196596286034E-2</v>
      </c>
      <c r="AS9" s="17"/>
      <c r="AT9" s="17">
        <v>0.73697788903867101</v>
      </c>
      <c r="AU9" s="17">
        <v>0.31425186949288803</v>
      </c>
      <c r="AV9" s="17">
        <v>0.21202357588665699</v>
      </c>
      <c r="AW9" s="17"/>
      <c r="AX9" s="17">
        <v>0.36797252024002702</v>
      </c>
      <c r="AY9" s="17">
        <v>0.36789334214311697</v>
      </c>
      <c r="AZ9" s="17"/>
      <c r="BA9" s="17">
        <v>0.40411792487526099</v>
      </c>
      <c r="BB9" s="17">
        <v>0.39989696683065901</v>
      </c>
      <c r="BC9" s="17">
        <v>0.474844123369351</v>
      </c>
      <c r="BD9" s="17">
        <v>0.43128832690087099</v>
      </c>
      <c r="BE9" s="17">
        <v>2.29082738844423E-2</v>
      </c>
      <c r="BF9" s="17"/>
      <c r="BG9" s="17">
        <v>0.40088163625357298</v>
      </c>
      <c r="BH9" s="17">
        <v>0.12634368257579501</v>
      </c>
    </row>
    <row r="10" spans="2:60" x14ac:dyDescent="0.35">
      <c r="B10" s="18" t="s">
        <v>514</v>
      </c>
      <c r="C10" s="17">
        <v>0.35773026291118798</v>
      </c>
      <c r="D10" s="17">
        <v>0.39828971496265703</v>
      </c>
      <c r="E10" s="17">
        <v>0.32225090406671297</v>
      </c>
      <c r="F10" s="17"/>
      <c r="G10" s="17">
        <v>0.29275916034803701</v>
      </c>
      <c r="H10" s="17">
        <v>0.36966484443928999</v>
      </c>
      <c r="I10" s="17">
        <v>0.33711447196459698</v>
      </c>
      <c r="J10" s="17">
        <v>0.332480628790296</v>
      </c>
      <c r="K10" s="17">
        <v>0.44110811384036203</v>
      </c>
      <c r="L10" s="17">
        <v>0.354641949393804</v>
      </c>
      <c r="M10" s="17"/>
      <c r="N10" s="17">
        <v>0.27891963680869802</v>
      </c>
      <c r="O10" s="17">
        <v>0.31989103132618002</v>
      </c>
      <c r="P10" s="17">
        <v>0.42657848619000399</v>
      </c>
      <c r="Q10" s="17">
        <v>0.361541419749282</v>
      </c>
      <c r="R10" s="17">
        <v>0.40917076553731702</v>
      </c>
      <c r="S10" s="17"/>
      <c r="T10" s="17">
        <v>0.33967981893111698</v>
      </c>
      <c r="U10" s="17">
        <v>0.35905859874671597</v>
      </c>
      <c r="V10" s="17">
        <v>0.35979028828087101</v>
      </c>
      <c r="W10" s="17">
        <v>0.366106821945687</v>
      </c>
      <c r="X10" s="17"/>
      <c r="Y10" s="17">
        <v>0.28733687440401601</v>
      </c>
      <c r="Z10" s="17">
        <v>0.38217913108977097</v>
      </c>
      <c r="AA10" s="17">
        <v>0.32801887343654201</v>
      </c>
      <c r="AB10" s="17">
        <v>0.39066115586935501</v>
      </c>
      <c r="AC10" s="17">
        <v>0.261192857797653</v>
      </c>
      <c r="AD10" s="17">
        <v>0.46281882403709401</v>
      </c>
      <c r="AE10" s="17"/>
      <c r="AF10" s="17">
        <v>0.384491221139592</v>
      </c>
      <c r="AG10" s="17">
        <v>0.32434030537855901</v>
      </c>
      <c r="AH10" s="17"/>
      <c r="AI10" s="17">
        <v>0.32880030270914601</v>
      </c>
      <c r="AJ10" s="17">
        <v>0.36647161776499698</v>
      </c>
      <c r="AK10" s="17">
        <v>0.35951164222805398</v>
      </c>
      <c r="AL10" s="17">
        <v>0.39145886431002003</v>
      </c>
      <c r="AM10" s="17">
        <v>0.366027593236596</v>
      </c>
      <c r="AN10" s="17">
        <v>0.31361124707954502</v>
      </c>
      <c r="AO10" s="17">
        <v>0.27796393801098601</v>
      </c>
      <c r="AP10" s="17"/>
      <c r="AQ10" s="17">
        <v>5.3397824371610898E-2</v>
      </c>
      <c r="AR10" s="17">
        <v>0.81461352544891696</v>
      </c>
      <c r="AS10" s="17"/>
      <c r="AT10" s="17">
        <v>6.6826031319584298E-2</v>
      </c>
      <c r="AU10" s="17">
        <v>0.29358897989541399</v>
      </c>
      <c r="AV10" s="17">
        <v>0.67611445131734704</v>
      </c>
      <c r="AW10" s="17"/>
      <c r="AX10" s="17">
        <v>0.36999226952801101</v>
      </c>
      <c r="AY10" s="17">
        <v>0.35330097163104801</v>
      </c>
      <c r="AZ10" s="17"/>
      <c r="BA10" s="17">
        <v>0.388235139464357</v>
      </c>
      <c r="BB10" s="17">
        <v>0.28621498752034102</v>
      </c>
      <c r="BC10" s="17">
        <v>0.252713154847305</v>
      </c>
      <c r="BD10" s="17">
        <v>0.30989515066782702</v>
      </c>
      <c r="BE10" s="17">
        <v>0.83728145878119997</v>
      </c>
      <c r="BF10" s="17"/>
      <c r="BG10" s="17">
        <v>0.310014353228033</v>
      </c>
      <c r="BH10" s="17">
        <v>0.70370388094652503</v>
      </c>
    </row>
    <row r="11" spans="2:60" x14ac:dyDescent="0.35">
      <c r="B11" s="18" t="s">
        <v>515</v>
      </c>
      <c r="C11" s="17">
        <v>0.20778609348739999</v>
      </c>
      <c r="D11" s="17">
        <v>0.183444304638469</v>
      </c>
      <c r="E11" s="17">
        <v>0.22742549147000499</v>
      </c>
      <c r="F11" s="17"/>
      <c r="G11" s="17">
        <v>0.22537631739842801</v>
      </c>
      <c r="H11" s="17">
        <v>0.27204340905535301</v>
      </c>
      <c r="I11" s="17">
        <v>0.17676543153208099</v>
      </c>
      <c r="J11" s="17">
        <v>0.24780971020418599</v>
      </c>
      <c r="K11" s="17">
        <v>0.182724291460931</v>
      </c>
      <c r="L11" s="17">
        <v>0.156710644257331</v>
      </c>
      <c r="M11" s="17"/>
      <c r="N11" s="17">
        <v>0.26690987849747499</v>
      </c>
      <c r="O11" s="17">
        <v>0.21886846432666399</v>
      </c>
      <c r="P11" s="17">
        <v>0.185628271800901</v>
      </c>
      <c r="Q11" s="17">
        <v>0.19295034345994699</v>
      </c>
      <c r="R11" s="17">
        <v>0.12049240707638401</v>
      </c>
      <c r="S11" s="17"/>
      <c r="T11" s="17">
        <v>0.21436035892045199</v>
      </c>
      <c r="U11" s="17">
        <v>0.204942463257688</v>
      </c>
      <c r="V11" s="17">
        <v>0.219975664010403</v>
      </c>
      <c r="W11" s="17">
        <v>0.186166328541466</v>
      </c>
      <c r="X11" s="17"/>
      <c r="Y11" s="17">
        <v>0.183741741003941</v>
      </c>
      <c r="Z11" s="17">
        <v>0.22256867800153601</v>
      </c>
      <c r="AA11" s="17">
        <v>0.257745873287276</v>
      </c>
      <c r="AB11" s="17">
        <v>0.21374535867132299</v>
      </c>
      <c r="AC11" s="17">
        <v>0.18762267188882201</v>
      </c>
      <c r="AD11" s="17">
        <v>0.20460762657359699</v>
      </c>
      <c r="AE11" s="17"/>
      <c r="AF11" s="17">
        <v>0.19005977281297201</v>
      </c>
      <c r="AG11" s="17">
        <v>0.226206578005644</v>
      </c>
      <c r="AH11" s="17"/>
      <c r="AI11" s="17">
        <v>0.27068252763286699</v>
      </c>
      <c r="AJ11" s="17">
        <v>0.22179387450354501</v>
      </c>
      <c r="AK11" s="17">
        <v>0.24413080517194299</v>
      </c>
      <c r="AL11" s="17">
        <v>0.21491932964951399</v>
      </c>
      <c r="AM11" s="17">
        <v>0.17525825978123899</v>
      </c>
      <c r="AN11" s="17">
        <v>0.145978031781614</v>
      </c>
      <c r="AO11" s="17">
        <v>0.13936664633696799</v>
      </c>
      <c r="AP11" s="17"/>
      <c r="AQ11" s="17">
        <v>0.16148433450317501</v>
      </c>
      <c r="AR11" s="17">
        <v>0.11408715584269501</v>
      </c>
      <c r="AS11" s="17"/>
      <c r="AT11" s="17">
        <v>0.15702192914636701</v>
      </c>
      <c r="AU11" s="17">
        <v>0.32350356354382298</v>
      </c>
      <c r="AV11" s="17">
        <v>7.5246904375742898E-2</v>
      </c>
      <c r="AW11" s="17"/>
      <c r="AX11" s="17">
        <v>0.19662639035045901</v>
      </c>
      <c r="AY11" s="17">
        <v>0.21181720987299901</v>
      </c>
      <c r="AZ11" s="17"/>
      <c r="BA11" s="17">
        <v>0.14841400370518401</v>
      </c>
      <c r="BB11" s="17">
        <v>0.24584764649309501</v>
      </c>
      <c r="BC11" s="17">
        <v>0.216865005198835</v>
      </c>
      <c r="BD11" s="17">
        <v>0.199525194895665</v>
      </c>
      <c r="BE11" s="17">
        <v>0.118779568858099</v>
      </c>
      <c r="BF11" s="17"/>
      <c r="BG11" s="17">
        <v>0.22311822634662701</v>
      </c>
      <c r="BH11" s="17">
        <v>0.13923100072296199</v>
      </c>
    </row>
    <row r="12" spans="2:60" x14ac:dyDescent="0.35">
      <c r="B12" s="18" t="s">
        <v>516</v>
      </c>
      <c r="C12" s="17">
        <v>8.4642931439312501E-3</v>
      </c>
      <c r="D12" s="17">
        <v>1.07908911381169E-2</v>
      </c>
      <c r="E12" s="17">
        <v>6.3876333659880699E-3</v>
      </c>
      <c r="F12" s="17"/>
      <c r="G12" s="17">
        <v>2.1555113565079598E-2</v>
      </c>
      <c r="H12" s="17">
        <v>1.9455876866309701E-2</v>
      </c>
      <c r="I12" s="17">
        <v>9.6384223659206208E-3</v>
      </c>
      <c r="J12" s="17">
        <v>1.79570992786731E-3</v>
      </c>
      <c r="K12" s="17">
        <v>0</v>
      </c>
      <c r="L12" s="17">
        <v>2.3156806732172199E-3</v>
      </c>
      <c r="M12" s="17"/>
      <c r="N12" s="17">
        <v>1.03913251917557E-2</v>
      </c>
      <c r="O12" s="17">
        <v>8.1115363682762905E-3</v>
      </c>
      <c r="P12" s="17">
        <v>7.6931881988776896E-3</v>
      </c>
      <c r="Q12" s="17">
        <v>7.63707982737341E-3</v>
      </c>
      <c r="R12" s="17">
        <v>1.09144560273559E-2</v>
      </c>
      <c r="S12" s="17"/>
      <c r="T12" s="17">
        <v>1.5955491783485602E-2</v>
      </c>
      <c r="U12" s="17">
        <v>4.5582893447193304E-3</v>
      </c>
      <c r="V12" s="17">
        <v>5.5936027639555798E-3</v>
      </c>
      <c r="W12" s="17">
        <v>1.1116319684373901E-2</v>
      </c>
      <c r="X12" s="17"/>
      <c r="Y12" s="17">
        <v>1.0582741584361901E-2</v>
      </c>
      <c r="Z12" s="17">
        <v>7.70612685109131E-3</v>
      </c>
      <c r="AA12" s="17">
        <v>0</v>
      </c>
      <c r="AB12" s="17">
        <v>1.39684081271172E-2</v>
      </c>
      <c r="AC12" s="17">
        <v>0</v>
      </c>
      <c r="AD12" s="17">
        <v>4.0868004577214699E-3</v>
      </c>
      <c r="AE12" s="17"/>
      <c r="AF12" s="17">
        <v>5.86943808548737E-3</v>
      </c>
      <c r="AG12" s="17">
        <v>1.22980584884692E-2</v>
      </c>
      <c r="AH12" s="17"/>
      <c r="AI12" s="17">
        <v>2.1746673142160802E-2</v>
      </c>
      <c r="AJ12" s="17">
        <v>1.1371346145215599E-2</v>
      </c>
      <c r="AK12" s="17">
        <v>7.9892247325715707E-3</v>
      </c>
      <c r="AL12" s="17">
        <v>1.19916184714846E-2</v>
      </c>
      <c r="AM12" s="17">
        <v>2.24258868763582E-3</v>
      </c>
      <c r="AN12" s="17">
        <v>7.1237236046875797E-3</v>
      </c>
      <c r="AO12" s="17">
        <v>0</v>
      </c>
      <c r="AP12" s="17"/>
      <c r="AQ12" s="17">
        <v>7.4738708681945003E-3</v>
      </c>
      <c r="AR12" s="17">
        <v>5.2273167894673197E-3</v>
      </c>
      <c r="AS12" s="17"/>
      <c r="AT12" s="17">
        <v>6.6163660422242001E-3</v>
      </c>
      <c r="AU12" s="17">
        <v>8.8543358786454997E-3</v>
      </c>
      <c r="AV12" s="17">
        <v>8.5112321692484595E-3</v>
      </c>
      <c r="AW12" s="17"/>
      <c r="AX12" s="17">
        <v>1.27336143403016E-2</v>
      </c>
      <c r="AY12" s="17">
        <v>6.9221257207578001E-3</v>
      </c>
      <c r="AZ12" s="17"/>
      <c r="BA12" s="17">
        <v>9.3761824346424594E-3</v>
      </c>
      <c r="BB12" s="17">
        <v>1.4537507416469499E-2</v>
      </c>
      <c r="BC12" s="17">
        <v>2.54623244160285E-3</v>
      </c>
      <c r="BD12" s="17">
        <v>2.5255190650921699E-2</v>
      </c>
      <c r="BE12" s="17">
        <v>2.3654858634284E-3</v>
      </c>
      <c r="BF12" s="17"/>
      <c r="BG12" s="17">
        <v>1.33334682297198E-2</v>
      </c>
      <c r="BH12" s="17">
        <v>8.1630412338018505E-3</v>
      </c>
    </row>
    <row r="13" spans="2:60" x14ac:dyDescent="0.35">
      <c r="B13" s="18" t="s">
        <v>280</v>
      </c>
      <c r="C13" s="19">
        <v>5.81049971948936E-2</v>
      </c>
      <c r="D13" s="19">
        <v>3.9123894336726299E-2</v>
      </c>
      <c r="E13" s="19">
        <v>7.4926316241269206E-2</v>
      </c>
      <c r="F13" s="19"/>
      <c r="G13" s="19">
        <v>0.115637854264638</v>
      </c>
      <c r="H13" s="19">
        <v>5.1212795688727199E-2</v>
      </c>
      <c r="I13" s="19">
        <v>7.6507840341552502E-2</v>
      </c>
      <c r="J13" s="19">
        <v>5.7988447140473902E-2</v>
      </c>
      <c r="K13" s="19">
        <v>2.9504699212668802E-2</v>
      </c>
      <c r="L13" s="19">
        <v>3.8934121226108599E-2</v>
      </c>
      <c r="M13" s="19"/>
      <c r="N13" s="19">
        <v>7.5798693243730897E-2</v>
      </c>
      <c r="O13" s="19">
        <v>6.7817104577532303E-2</v>
      </c>
      <c r="P13" s="19">
        <v>4.4023836049330599E-2</v>
      </c>
      <c r="Q13" s="19">
        <v>4.39511584165155E-2</v>
      </c>
      <c r="R13" s="19">
        <v>3.5460489793160403E-2</v>
      </c>
      <c r="S13" s="19"/>
      <c r="T13" s="19">
        <v>5.2253497678844602E-2</v>
      </c>
      <c r="U13" s="19">
        <v>6.1725462207936503E-2</v>
      </c>
      <c r="V13" s="19">
        <v>6.3899176126107501E-2</v>
      </c>
      <c r="W13" s="19">
        <v>4.9878452282229001E-2</v>
      </c>
      <c r="X13" s="19"/>
      <c r="Y13" s="19">
        <v>6.0798064604206399E-2</v>
      </c>
      <c r="Z13" s="19">
        <v>5.6071701140334801E-2</v>
      </c>
      <c r="AA13" s="19">
        <v>7.0385668703782697E-2</v>
      </c>
      <c r="AB13" s="19">
        <v>4.9882235158389597E-2</v>
      </c>
      <c r="AC13" s="19">
        <v>7.9626786994658194E-2</v>
      </c>
      <c r="AD13" s="19">
        <v>5.8485546383204301E-2</v>
      </c>
      <c r="AE13" s="19"/>
      <c r="AF13" s="19">
        <v>5.6901662383282502E-2</v>
      </c>
      <c r="AG13" s="19">
        <v>5.78173804279523E-2</v>
      </c>
      <c r="AH13" s="19"/>
      <c r="AI13" s="19">
        <v>0.143981046222487</v>
      </c>
      <c r="AJ13" s="19">
        <v>6.0229369449927399E-2</v>
      </c>
      <c r="AK13" s="19">
        <v>5.4175332216673401E-2</v>
      </c>
      <c r="AL13" s="19">
        <v>4.36434646916148E-2</v>
      </c>
      <c r="AM13" s="19">
        <v>3.8267231104490602E-2</v>
      </c>
      <c r="AN13" s="19">
        <v>6.4826897115502602E-2</v>
      </c>
      <c r="AO13" s="19">
        <v>7.1014512936562205E-2</v>
      </c>
      <c r="AP13" s="19"/>
      <c r="AQ13" s="19">
        <v>5.01611057275217E-2</v>
      </c>
      <c r="AR13" s="19">
        <v>2.3052342290317499E-2</v>
      </c>
      <c r="AS13" s="19"/>
      <c r="AT13" s="19">
        <v>3.2557784453154201E-2</v>
      </c>
      <c r="AU13" s="19">
        <v>5.98012511892295E-2</v>
      </c>
      <c r="AV13" s="19">
        <v>2.8103836251004401E-2</v>
      </c>
      <c r="AW13" s="19"/>
      <c r="AX13" s="19">
        <v>5.2675205541201503E-2</v>
      </c>
      <c r="AY13" s="19">
        <v>6.0066350632077499E-2</v>
      </c>
      <c r="AZ13" s="19"/>
      <c r="BA13" s="19">
        <v>4.9856749520556201E-2</v>
      </c>
      <c r="BB13" s="19">
        <v>5.3502891739435003E-2</v>
      </c>
      <c r="BC13" s="19">
        <v>5.30314841429071E-2</v>
      </c>
      <c r="BD13" s="19">
        <v>3.4036136884715101E-2</v>
      </c>
      <c r="BE13" s="19">
        <v>1.8665212612831099E-2</v>
      </c>
      <c r="BF13" s="19"/>
      <c r="BG13" s="19">
        <v>5.2652315942047702E-2</v>
      </c>
      <c r="BH13" s="19">
        <v>2.2558394520915698E-2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518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513</v>
      </c>
      <c r="C9" s="17">
        <v>0.42452658131439402</v>
      </c>
      <c r="D9" s="17">
        <v>0.430961619443535</v>
      </c>
      <c r="E9" s="17">
        <v>0.419563945851742</v>
      </c>
      <c r="F9" s="17"/>
      <c r="G9" s="17">
        <v>0.37575477690771197</v>
      </c>
      <c r="H9" s="17">
        <v>0.326185846695493</v>
      </c>
      <c r="I9" s="17">
        <v>0.455983965979256</v>
      </c>
      <c r="J9" s="17">
        <v>0.398472819484258</v>
      </c>
      <c r="K9" s="17">
        <v>0.44644200831310799</v>
      </c>
      <c r="L9" s="17">
        <v>0.51425632210484296</v>
      </c>
      <c r="M9" s="17"/>
      <c r="N9" s="17">
        <v>0.39180738119154601</v>
      </c>
      <c r="O9" s="17">
        <v>0.42078938750799799</v>
      </c>
      <c r="P9" s="17">
        <v>0.38390522231214802</v>
      </c>
      <c r="Q9" s="17">
        <v>0.52077205686578598</v>
      </c>
      <c r="R9" s="17">
        <v>0.537130568739</v>
      </c>
      <c r="S9" s="17"/>
      <c r="T9" s="17">
        <v>0.48127993557799198</v>
      </c>
      <c r="U9" s="17">
        <v>0.407453891652863</v>
      </c>
      <c r="V9" s="17">
        <v>0.41303253567631598</v>
      </c>
      <c r="W9" s="17">
        <v>0.417394785354956</v>
      </c>
      <c r="X9" s="17"/>
      <c r="Y9" s="17">
        <v>0.50142765461888605</v>
      </c>
      <c r="Z9" s="17">
        <v>0.412575109630892</v>
      </c>
      <c r="AA9" s="17">
        <v>0.344861638714623</v>
      </c>
      <c r="AB9" s="17">
        <v>0.33326730898180601</v>
      </c>
      <c r="AC9" s="17">
        <v>0.47755167842574497</v>
      </c>
      <c r="AD9" s="17">
        <v>0.34458620522827399</v>
      </c>
      <c r="AE9" s="17"/>
      <c r="AF9" s="17">
        <v>0.41930778373308703</v>
      </c>
      <c r="AG9" s="17">
        <v>0.43573544150856103</v>
      </c>
      <c r="AH9" s="17"/>
      <c r="AI9" s="17">
        <v>0.246782099857426</v>
      </c>
      <c r="AJ9" s="17">
        <v>0.35243011925133499</v>
      </c>
      <c r="AK9" s="17">
        <v>0.388381509972959</v>
      </c>
      <c r="AL9" s="17">
        <v>0.37204305448158798</v>
      </c>
      <c r="AM9" s="17">
        <v>0.51415050812463603</v>
      </c>
      <c r="AN9" s="17">
        <v>0.58305316238088101</v>
      </c>
      <c r="AO9" s="17">
        <v>0.63004337901952701</v>
      </c>
      <c r="AP9" s="17"/>
      <c r="AQ9" s="17">
        <v>0.78786533519453705</v>
      </c>
      <c r="AR9" s="17">
        <v>7.8643838277834194E-2</v>
      </c>
      <c r="AS9" s="17"/>
      <c r="AT9" s="17">
        <v>0.79754374337482303</v>
      </c>
      <c r="AU9" s="17">
        <v>0.38227818621278498</v>
      </c>
      <c r="AV9" s="17">
        <v>0.24997413598357701</v>
      </c>
      <c r="AW9" s="17"/>
      <c r="AX9" s="17">
        <v>0.43830902155180501</v>
      </c>
      <c r="AY9" s="17">
        <v>0.41954807785486498</v>
      </c>
      <c r="AZ9" s="17"/>
      <c r="BA9" s="17">
        <v>0.401841863574953</v>
      </c>
      <c r="BB9" s="17">
        <v>0.50816127034519298</v>
      </c>
      <c r="BC9" s="17">
        <v>0.53386964229733602</v>
      </c>
      <c r="BD9" s="17">
        <v>0.486330377046367</v>
      </c>
      <c r="BE9" s="17">
        <v>3.4407794054193003E-2</v>
      </c>
      <c r="BF9" s="17"/>
      <c r="BG9" s="17">
        <v>0.483358970061046</v>
      </c>
      <c r="BH9" s="17">
        <v>0.148871751643148</v>
      </c>
    </row>
    <row r="10" spans="2:60" x14ac:dyDescent="0.35">
      <c r="B10" s="18" t="s">
        <v>514</v>
      </c>
      <c r="C10" s="17">
        <v>0.260268462374735</v>
      </c>
      <c r="D10" s="17">
        <v>0.28370402845493797</v>
      </c>
      <c r="E10" s="17">
        <v>0.23940253248144999</v>
      </c>
      <c r="F10" s="17"/>
      <c r="G10" s="17">
        <v>0.23057775733166899</v>
      </c>
      <c r="H10" s="17">
        <v>0.29741842819009301</v>
      </c>
      <c r="I10" s="17">
        <v>0.26704729169757901</v>
      </c>
      <c r="J10" s="17">
        <v>0.26624713404384898</v>
      </c>
      <c r="K10" s="17">
        <v>0.27330721696867599</v>
      </c>
      <c r="L10" s="17">
        <v>0.22557820313357399</v>
      </c>
      <c r="M10" s="17"/>
      <c r="N10" s="17">
        <v>0.25263136508824702</v>
      </c>
      <c r="O10" s="17">
        <v>0.23000046469846699</v>
      </c>
      <c r="P10" s="17">
        <v>0.31192619222909501</v>
      </c>
      <c r="Q10" s="17">
        <v>0.2339441674236</v>
      </c>
      <c r="R10" s="17">
        <v>0.25704850456278799</v>
      </c>
      <c r="S10" s="17"/>
      <c r="T10" s="17">
        <v>0.23566493345294801</v>
      </c>
      <c r="U10" s="17">
        <v>0.26151160861270101</v>
      </c>
      <c r="V10" s="17">
        <v>0.26252788998631599</v>
      </c>
      <c r="W10" s="17">
        <v>0.27305335567421801</v>
      </c>
      <c r="X10" s="17"/>
      <c r="Y10" s="17">
        <v>0.213823915655381</v>
      </c>
      <c r="Z10" s="17">
        <v>0.258884737617811</v>
      </c>
      <c r="AA10" s="17">
        <v>0.283476736419147</v>
      </c>
      <c r="AB10" s="17">
        <v>0.31328688071319499</v>
      </c>
      <c r="AC10" s="17">
        <v>0.215975191952021</v>
      </c>
      <c r="AD10" s="17">
        <v>0.349597650526146</v>
      </c>
      <c r="AE10" s="17"/>
      <c r="AF10" s="17">
        <v>0.28724155759214498</v>
      </c>
      <c r="AG10" s="17">
        <v>0.224726530082065</v>
      </c>
      <c r="AH10" s="17"/>
      <c r="AI10" s="17">
        <v>0.27184954593952099</v>
      </c>
      <c r="AJ10" s="17">
        <v>0.32195200973723898</v>
      </c>
      <c r="AK10" s="17">
        <v>0.23932773575442601</v>
      </c>
      <c r="AL10" s="17">
        <v>0.25387533083105202</v>
      </c>
      <c r="AM10" s="17">
        <v>0.247403792082769</v>
      </c>
      <c r="AN10" s="17">
        <v>0.19220014191544799</v>
      </c>
      <c r="AO10" s="17">
        <v>0.20748642853039101</v>
      </c>
      <c r="AP10" s="17"/>
      <c r="AQ10" s="17">
        <v>2.4457522001171201E-2</v>
      </c>
      <c r="AR10" s="17">
        <v>0.64345083153389804</v>
      </c>
      <c r="AS10" s="17"/>
      <c r="AT10" s="17">
        <v>5.5856755283991297E-2</v>
      </c>
      <c r="AU10" s="17">
        <v>0.18270205192854699</v>
      </c>
      <c r="AV10" s="17">
        <v>0.53610578585700097</v>
      </c>
      <c r="AW10" s="17"/>
      <c r="AX10" s="17">
        <v>0.26526337623548402</v>
      </c>
      <c r="AY10" s="17">
        <v>0.258464195821974</v>
      </c>
      <c r="AZ10" s="17"/>
      <c r="BA10" s="17">
        <v>0.31451785717141101</v>
      </c>
      <c r="BB10" s="17">
        <v>0.196469282061109</v>
      </c>
      <c r="BC10" s="17">
        <v>0.18682940316973601</v>
      </c>
      <c r="BD10" s="17">
        <v>0.26415194340606002</v>
      </c>
      <c r="BE10" s="17">
        <v>0.59256192368054605</v>
      </c>
      <c r="BF10" s="17"/>
      <c r="BG10" s="17">
        <v>0.224007774768547</v>
      </c>
      <c r="BH10" s="17">
        <v>0.50938151298932099</v>
      </c>
    </row>
    <row r="11" spans="2:60" x14ac:dyDescent="0.35">
      <c r="B11" s="18" t="s">
        <v>515</v>
      </c>
      <c r="C11" s="17">
        <v>0.24938316444158401</v>
      </c>
      <c r="D11" s="17">
        <v>0.24068372500919999</v>
      </c>
      <c r="E11" s="17">
        <v>0.25750834025526997</v>
      </c>
      <c r="F11" s="17"/>
      <c r="G11" s="17">
        <v>0.27061371255120198</v>
      </c>
      <c r="H11" s="17">
        <v>0.28679405442651301</v>
      </c>
      <c r="I11" s="17">
        <v>0.208615705862321</v>
      </c>
      <c r="J11" s="17">
        <v>0.279446829725781</v>
      </c>
      <c r="K11" s="17">
        <v>0.23912786888975199</v>
      </c>
      <c r="L11" s="17">
        <v>0.22264247813278201</v>
      </c>
      <c r="M11" s="17"/>
      <c r="N11" s="17">
        <v>0.27449130590815501</v>
      </c>
      <c r="O11" s="17">
        <v>0.27525132276254499</v>
      </c>
      <c r="P11" s="17">
        <v>0.23653378545584</v>
      </c>
      <c r="Q11" s="17">
        <v>0.222029775358799</v>
      </c>
      <c r="R11" s="17">
        <v>0.17638206802133299</v>
      </c>
      <c r="S11" s="17"/>
      <c r="T11" s="17">
        <v>0.213332375140484</v>
      </c>
      <c r="U11" s="17">
        <v>0.25937991765649598</v>
      </c>
      <c r="V11" s="17">
        <v>0.26078238148115002</v>
      </c>
      <c r="W11" s="17">
        <v>0.24812036760092401</v>
      </c>
      <c r="X11" s="17"/>
      <c r="Y11" s="17">
        <v>0.216748502435475</v>
      </c>
      <c r="Z11" s="17">
        <v>0.26742922319447199</v>
      </c>
      <c r="AA11" s="17">
        <v>0.26442737453943099</v>
      </c>
      <c r="AB11" s="17">
        <v>0.26639692847041102</v>
      </c>
      <c r="AC11" s="17">
        <v>0.229365666382147</v>
      </c>
      <c r="AD11" s="17">
        <v>0.261645282595242</v>
      </c>
      <c r="AE11" s="17"/>
      <c r="AF11" s="17">
        <v>0.233705260427749</v>
      </c>
      <c r="AG11" s="17">
        <v>0.26695955140698102</v>
      </c>
      <c r="AH11" s="17"/>
      <c r="AI11" s="17">
        <v>0.327557570314506</v>
      </c>
      <c r="AJ11" s="17">
        <v>0.25333805605336501</v>
      </c>
      <c r="AK11" s="17">
        <v>0.289152766489782</v>
      </c>
      <c r="AL11" s="17">
        <v>0.29822963572438099</v>
      </c>
      <c r="AM11" s="17">
        <v>0.205626355613963</v>
      </c>
      <c r="AN11" s="17">
        <v>0.184944201613015</v>
      </c>
      <c r="AO11" s="17">
        <v>0.14970078547802701</v>
      </c>
      <c r="AP11" s="17"/>
      <c r="AQ11" s="17">
        <v>0.149263276082825</v>
      </c>
      <c r="AR11" s="17">
        <v>0.22561249870174899</v>
      </c>
      <c r="AS11" s="17"/>
      <c r="AT11" s="17">
        <v>0.127874071413702</v>
      </c>
      <c r="AU11" s="17">
        <v>0.36036335604432801</v>
      </c>
      <c r="AV11" s="17">
        <v>0.174221435504367</v>
      </c>
      <c r="AW11" s="17"/>
      <c r="AX11" s="17">
        <v>0.21285411510338101</v>
      </c>
      <c r="AY11" s="17">
        <v>0.26257821519971503</v>
      </c>
      <c r="AZ11" s="17"/>
      <c r="BA11" s="17">
        <v>0.21546402509600401</v>
      </c>
      <c r="BB11" s="17">
        <v>0.24739078447995699</v>
      </c>
      <c r="BC11" s="17">
        <v>0.220397066179743</v>
      </c>
      <c r="BD11" s="17">
        <v>0.18570606876573101</v>
      </c>
      <c r="BE11" s="17">
        <v>0.33908839042329297</v>
      </c>
      <c r="BF11" s="17"/>
      <c r="BG11" s="17">
        <v>0.23994287729729399</v>
      </c>
      <c r="BH11" s="17">
        <v>0.30023937463642197</v>
      </c>
    </row>
    <row r="12" spans="2:60" x14ac:dyDescent="0.35">
      <c r="B12" s="18" t="s">
        <v>516</v>
      </c>
      <c r="C12" s="17">
        <v>7.8284712371808791E-3</v>
      </c>
      <c r="D12" s="17">
        <v>9.3941719109401304E-3</v>
      </c>
      <c r="E12" s="17">
        <v>6.46421968207381E-3</v>
      </c>
      <c r="F12" s="17"/>
      <c r="G12" s="17">
        <v>7.4937009555634199E-3</v>
      </c>
      <c r="H12" s="17">
        <v>2.3466525279594402E-2</v>
      </c>
      <c r="I12" s="17">
        <v>9.6702083206613894E-3</v>
      </c>
      <c r="J12" s="17">
        <v>0</v>
      </c>
      <c r="K12" s="17">
        <v>1.71572766127006E-3</v>
      </c>
      <c r="L12" s="17">
        <v>3.9602979228390697E-3</v>
      </c>
      <c r="M12" s="17"/>
      <c r="N12" s="17">
        <v>1.0434094284284901E-2</v>
      </c>
      <c r="O12" s="17">
        <v>7.3402070766569903E-3</v>
      </c>
      <c r="P12" s="17">
        <v>8.1333893346018597E-3</v>
      </c>
      <c r="Q12" s="17">
        <v>2.8708927890553899E-3</v>
      </c>
      <c r="R12" s="17">
        <v>1.09144560273559E-2</v>
      </c>
      <c r="S12" s="17"/>
      <c r="T12" s="17">
        <v>1.0855450436099499E-2</v>
      </c>
      <c r="U12" s="17">
        <v>6.9655608782404899E-3</v>
      </c>
      <c r="V12" s="17">
        <v>7.2732205834205197E-3</v>
      </c>
      <c r="W12" s="17">
        <v>7.3145555612678598E-3</v>
      </c>
      <c r="X12" s="17"/>
      <c r="Y12" s="17">
        <v>1.32855344846621E-2</v>
      </c>
      <c r="Z12" s="17">
        <v>4.31965502679078E-3</v>
      </c>
      <c r="AA12" s="17">
        <v>2.4503408242187299E-2</v>
      </c>
      <c r="AB12" s="17">
        <v>2.9786301168053001E-3</v>
      </c>
      <c r="AC12" s="17">
        <v>0</v>
      </c>
      <c r="AD12" s="17">
        <v>3.71814543546445E-3</v>
      </c>
      <c r="AE12" s="17"/>
      <c r="AF12" s="17">
        <v>5.6660164780014998E-3</v>
      </c>
      <c r="AG12" s="17">
        <v>1.1038105012685999E-2</v>
      </c>
      <c r="AH12" s="17"/>
      <c r="AI12" s="17">
        <v>6.7936810606629497E-3</v>
      </c>
      <c r="AJ12" s="17">
        <v>1.47119022156587E-2</v>
      </c>
      <c r="AK12" s="17">
        <v>3.3062727858993199E-3</v>
      </c>
      <c r="AL12" s="17">
        <v>1.81112307727622E-2</v>
      </c>
      <c r="AM12" s="17">
        <v>1.4797094852588299E-3</v>
      </c>
      <c r="AN12" s="17">
        <v>7.1237236046875797E-3</v>
      </c>
      <c r="AO12" s="17">
        <v>0</v>
      </c>
      <c r="AP12" s="17"/>
      <c r="AQ12" s="17">
        <v>6.6701023370337401E-3</v>
      </c>
      <c r="AR12" s="17">
        <v>2.1944566586905999E-3</v>
      </c>
      <c r="AS12" s="17"/>
      <c r="AT12" s="17">
        <v>6.3276865980164496E-3</v>
      </c>
      <c r="AU12" s="17">
        <v>8.1859438808338791E-3</v>
      </c>
      <c r="AV12" s="17">
        <v>7.4451921608803999E-3</v>
      </c>
      <c r="AW12" s="17"/>
      <c r="AX12" s="17">
        <v>1.2427880358223E-2</v>
      </c>
      <c r="AY12" s="17">
        <v>6.1670692048511801E-3</v>
      </c>
      <c r="AZ12" s="17"/>
      <c r="BA12" s="17">
        <v>1.15326887959645E-2</v>
      </c>
      <c r="BB12" s="17">
        <v>9.2324727755999907E-3</v>
      </c>
      <c r="BC12" s="17">
        <v>4.7048514840298998E-3</v>
      </c>
      <c r="BD12" s="17">
        <v>2.5255190650921699E-2</v>
      </c>
      <c r="BE12" s="17">
        <v>2.8749881956454098E-3</v>
      </c>
      <c r="BF12" s="17"/>
      <c r="BG12" s="17">
        <v>9.7690695286158594E-3</v>
      </c>
      <c r="BH12" s="17">
        <v>8.5434956814006008E-3</v>
      </c>
    </row>
    <row r="13" spans="2:60" x14ac:dyDescent="0.35">
      <c r="B13" s="18" t="s">
        <v>280</v>
      </c>
      <c r="C13" s="19">
        <v>5.7993320632105702E-2</v>
      </c>
      <c r="D13" s="19">
        <v>3.5256455181386898E-2</v>
      </c>
      <c r="E13" s="19">
        <v>7.7060961729464805E-2</v>
      </c>
      <c r="F13" s="19"/>
      <c r="G13" s="19">
        <v>0.115560052253854</v>
      </c>
      <c r="H13" s="19">
        <v>6.6135145408306797E-2</v>
      </c>
      <c r="I13" s="19">
        <v>5.8682828140182698E-2</v>
      </c>
      <c r="J13" s="19">
        <v>5.5833216746110997E-2</v>
      </c>
      <c r="K13" s="19">
        <v>3.94071781671936E-2</v>
      </c>
      <c r="L13" s="19">
        <v>3.3562698705962901E-2</v>
      </c>
      <c r="M13" s="19"/>
      <c r="N13" s="19">
        <v>7.0635853527767106E-2</v>
      </c>
      <c r="O13" s="19">
        <v>6.6618617954333104E-2</v>
      </c>
      <c r="P13" s="19">
        <v>5.9501410668315297E-2</v>
      </c>
      <c r="Q13" s="19">
        <v>2.0383107562759999E-2</v>
      </c>
      <c r="R13" s="19">
        <v>1.8524402649522299E-2</v>
      </c>
      <c r="S13" s="19"/>
      <c r="T13" s="19">
        <v>5.8867305392477101E-2</v>
      </c>
      <c r="U13" s="19">
        <v>6.4689021199699395E-2</v>
      </c>
      <c r="V13" s="19">
        <v>5.6383972272798101E-2</v>
      </c>
      <c r="W13" s="19">
        <v>5.4116935808633797E-2</v>
      </c>
      <c r="X13" s="19"/>
      <c r="Y13" s="19">
        <v>5.4714392805595799E-2</v>
      </c>
      <c r="Z13" s="19">
        <v>5.6791274530033603E-2</v>
      </c>
      <c r="AA13" s="19">
        <v>8.2730842084611705E-2</v>
      </c>
      <c r="AB13" s="19">
        <v>8.4070251717782901E-2</v>
      </c>
      <c r="AC13" s="19">
        <v>7.7107463240088103E-2</v>
      </c>
      <c r="AD13" s="19">
        <v>4.0452716214873299E-2</v>
      </c>
      <c r="AE13" s="19"/>
      <c r="AF13" s="19">
        <v>5.4079381769018497E-2</v>
      </c>
      <c r="AG13" s="19">
        <v>6.1540371989707202E-2</v>
      </c>
      <c r="AH13" s="19"/>
      <c r="AI13" s="19">
        <v>0.14701710282788399</v>
      </c>
      <c r="AJ13" s="19">
        <v>5.7567912742401701E-2</v>
      </c>
      <c r="AK13" s="19">
        <v>7.9831714996932895E-2</v>
      </c>
      <c r="AL13" s="19">
        <v>5.7740748190216198E-2</v>
      </c>
      <c r="AM13" s="19">
        <v>3.1339634693373503E-2</v>
      </c>
      <c r="AN13" s="19">
        <v>3.26787704859689E-2</v>
      </c>
      <c r="AO13" s="19">
        <v>1.27694069720553E-2</v>
      </c>
      <c r="AP13" s="19"/>
      <c r="AQ13" s="19">
        <v>3.1743764384433201E-2</v>
      </c>
      <c r="AR13" s="19">
        <v>5.0098374827827703E-2</v>
      </c>
      <c r="AS13" s="19"/>
      <c r="AT13" s="19">
        <v>1.2397743329467199E-2</v>
      </c>
      <c r="AU13" s="19">
        <v>6.6470461933505504E-2</v>
      </c>
      <c r="AV13" s="19">
        <v>3.2253450494173802E-2</v>
      </c>
      <c r="AW13" s="19"/>
      <c r="AX13" s="19">
        <v>7.1145606751106705E-2</v>
      </c>
      <c r="AY13" s="19">
        <v>5.3242441918594098E-2</v>
      </c>
      <c r="AZ13" s="19"/>
      <c r="BA13" s="19">
        <v>5.6643565361667897E-2</v>
      </c>
      <c r="BB13" s="19">
        <v>3.8746190338140703E-2</v>
      </c>
      <c r="BC13" s="19">
        <v>5.41990368691549E-2</v>
      </c>
      <c r="BD13" s="19">
        <v>3.8556420130919901E-2</v>
      </c>
      <c r="BE13" s="19">
        <v>3.1066903646322402E-2</v>
      </c>
      <c r="BF13" s="19"/>
      <c r="BG13" s="19">
        <v>4.29213083444967E-2</v>
      </c>
      <c r="BH13" s="19">
        <v>3.29638650497086E-2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I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31" t="s">
        <v>528</v>
      </c>
      <c r="E2" s="27"/>
      <c r="F2" s="27"/>
      <c r="G2" s="27"/>
      <c r="H2" s="27"/>
      <c r="I2" s="27"/>
    </row>
    <row r="6" spans="2:9" ht="50.15" customHeight="1" x14ac:dyDescent="0.35">
      <c r="B6" s="20" t="s">
        <v>14</v>
      </c>
      <c r="C6" s="20" t="s">
        <v>519</v>
      </c>
      <c r="D6" s="20" t="s">
        <v>520</v>
      </c>
      <c r="E6" s="20" t="s">
        <v>521</v>
      </c>
      <c r="F6" s="20" t="s">
        <v>522</v>
      </c>
      <c r="G6" s="20" t="s">
        <v>523</v>
      </c>
      <c r="H6" s="20" t="s">
        <v>524</v>
      </c>
    </row>
    <row r="7" spans="2:9" ht="43.5" x14ac:dyDescent="0.35">
      <c r="B7" s="18" t="s">
        <v>525</v>
      </c>
      <c r="C7" s="17">
        <v>0.26098781138127702</v>
      </c>
      <c r="D7" s="17">
        <v>0.29194816032231002</v>
      </c>
      <c r="E7" s="17">
        <v>0.15977989584932001</v>
      </c>
      <c r="F7" s="17">
        <v>0.15838221802692001</v>
      </c>
      <c r="G7" s="17">
        <v>0.23524558493359701</v>
      </c>
      <c r="H7" s="17">
        <v>0.142267193004737</v>
      </c>
    </row>
    <row r="8" spans="2:9" ht="43.5" x14ac:dyDescent="0.35">
      <c r="B8" s="18" t="s">
        <v>526</v>
      </c>
      <c r="C8" s="17">
        <v>0.32859811368270198</v>
      </c>
      <c r="D8" s="17">
        <v>0.30039759208688799</v>
      </c>
      <c r="E8" s="17">
        <v>0.26701138116656498</v>
      </c>
      <c r="F8" s="17">
        <v>0.25118390713577099</v>
      </c>
      <c r="G8" s="17">
        <v>0.29902007997967101</v>
      </c>
      <c r="H8" s="17">
        <v>0.210069422213296</v>
      </c>
    </row>
    <row r="9" spans="2:9" ht="29" x14ac:dyDescent="0.35">
      <c r="B9" s="18" t="s">
        <v>527</v>
      </c>
      <c r="C9" s="17">
        <v>0.33353691212793501</v>
      </c>
      <c r="D9" s="17">
        <v>0.324026238921303</v>
      </c>
      <c r="E9" s="17">
        <v>0.49691937197467201</v>
      </c>
      <c r="F9" s="17">
        <v>0.49723465492626601</v>
      </c>
      <c r="G9" s="17">
        <v>0.37884188249269701</v>
      </c>
      <c r="H9" s="17">
        <v>0.56243217475491802</v>
      </c>
    </row>
    <row r="10" spans="2:9" x14ac:dyDescent="0.35">
      <c r="B10" s="18" t="s">
        <v>114</v>
      </c>
      <c r="C10" s="17">
        <v>7.6877162808086194E-2</v>
      </c>
      <c r="D10" s="17">
        <v>8.3628008669499501E-2</v>
      </c>
      <c r="E10" s="17">
        <v>7.6289351009443104E-2</v>
      </c>
      <c r="F10" s="17">
        <v>9.3199219911042602E-2</v>
      </c>
      <c r="G10" s="17">
        <v>8.6892452594034997E-2</v>
      </c>
      <c r="H10" s="17">
        <v>8.5231210027047893E-2</v>
      </c>
    </row>
    <row r="11" spans="2:9" x14ac:dyDescent="0.35">
      <c r="B11" s="16"/>
      <c r="C11" s="16"/>
      <c r="D11" s="16"/>
      <c r="E11" s="16"/>
      <c r="F11" s="16"/>
      <c r="G11" s="16"/>
      <c r="H11" s="16"/>
    </row>
    <row r="12" spans="2:9" x14ac:dyDescent="0.35">
      <c r="B12" t="s">
        <v>98</v>
      </c>
    </row>
    <row r="13" spans="2:9" x14ac:dyDescent="0.35">
      <c r="B13" t="s">
        <v>99</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BH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529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525</v>
      </c>
      <c r="C9" s="17">
        <v>0.26098781138127702</v>
      </c>
      <c r="D9" s="17">
        <v>0.33576911320451203</v>
      </c>
      <c r="E9" s="17">
        <v>0.19227012669382099</v>
      </c>
      <c r="F9" s="17"/>
      <c r="G9" s="17">
        <v>0.25837924544445201</v>
      </c>
      <c r="H9" s="17">
        <v>0.224161672266492</v>
      </c>
      <c r="I9" s="17">
        <v>0.28795116709951302</v>
      </c>
      <c r="J9" s="17">
        <v>0.22007857897104999</v>
      </c>
      <c r="K9" s="17">
        <v>0.26420918791416798</v>
      </c>
      <c r="L9" s="17">
        <v>0.30107972860447801</v>
      </c>
      <c r="M9" s="17"/>
      <c r="N9" s="17">
        <v>0.17306159928390699</v>
      </c>
      <c r="O9" s="17">
        <v>0.213331895712391</v>
      </c>
      <c r="P9" s="17">
        <v>0.284016895194659</v>
      </c>
      <c r="Q9" s="17">
        <v>0.30525078006609102</v>
      </c>
      <c r="R9" s="17">
        <v>0.43424329374527998</v>
      </c>
      <c r="S9" s="17"/>
      <c r="T9" s="17">
        <v>0.27288301005069399</v>
      </c>
      <c r="U9" s="17">
        <v>0.27745467673530999</v>
      </c>
      <c r="V9" s="17">
        <v>0.242595500339611</v>
      </c>
      <c r="W9" s="17">
        <v>0.26753789278157097</v>
      </c>
      <c r="X9" s="17"/>
      <c r="Y9" s="17">
        <v>0.28735014181229801</v>
      </c>
      <c r="Z9" s="17">
        <v>0.25967750213846302</v>
      </c>
      <c r="AA9" s="17">
        <v>0.21180056794326599</v>
      </c>
      <c r="AB9" s="17">
        <v>0.25230176996770298</v>
      </c>
      <c r="AC9" s="17">
        <v>0.363511517820443</v>
      </c>
      <c r="AD9" s="17">
        <v>0.20566123701658001</v>
      </c>
      <c r="AE9" s="17"/>
      <c r="AF9" s="17">
        <v>0.250027837105049</v>
      </c>
      <c r="AG9" s="17">
        <v>0.27882978570941302</v>
      </c>
      <c r="AH9" s="17"/>
      <c r="AI9" s="17">
        <v>0.107544820784089</v>
      </c>
      <c r="AJ9" s="17">
        <v>0.17632053537592601</v>
      </c>
      <c r="AK9" s="17">
        <v>0.222061581667232</v>
      </c>
      <c r="AL9" s="17">
        <v>0.25019424663551698</v>
      </c>
      <c r="AM9" s="17">
        <v>0.357660292579211</v>
      </c>
      <c r="AN9" s="17">
        <v>0.35114850299202599</v>
      </c>
      <c r="AO9" s="17">
        <v>0.53104025116868603</v>
      </c>
      <c r="AP9" s="17"/>
      <c r="AQ9" s="17">
        <v>0.32223255822365399</v>
      </c>
      <c r="AR9" s="17">
        <v>0.237228167872407</v>
      </c>
      <c r="AS9" s="17"/>
      <c r="AT9" s="17">
        <v>0.382673765960509</v>
      </c>
      <c r="AU9" s="17">
        <v>0.19511498649381601</v>
      </c>
      <c r="AV9" s="17">
        <v>0.29883189315583503</v>
      </c>
      <c r="AW9" s="17"/>
      <c r="AX9" s="17">
        <v>0.25768144863686698</v>
      </c>
      <c r="AY9" s="17">
        <v>0.262182138226013</v>
      </c>
      <c r="AZ9" s="17"/>
      <c r="BA9" s="17">
        <v>0.30310389373575403</v>
      </c>
      <c r="BB9" s="17">
        <v>0.25856535122791602</v>
      </c>
      <c r="BC9" s="17">
        <v>0.26919417966190501</v>
      </c>
      <c r="BD9" s="17">
        <v>0.38351189822013798</v>
      </c>
      <c r="BE9" s="17">
        <v>0.27992704503021398</v>
      </c>
      <c r="BF9" s="17"/>
      <c r="BG9" s="17">
        <v>0.26895534811611199</v>
      </c>
      <c r="BH9" s="17">
        <v>0.30616324717768401</v>
      </c>
    </row>
    <row r="10" spans="2:60" ht="43.5" x14ac:dyDescent="0.35">
      <c r="B10" s="18" t="s">
        <v>526</v>
      </c>
      <c r="C10" s="17">
        <v>0.32859811368270198</v>
      </c>
      <c r="D10" s="17">
        <v>0.34183978758957601</v>
      </c>
      <c r="E10" s="17">
        <v>0.31690928362153298</v>
      </c>
      <c r="F10" s="17"/>
      <c r="G10" s="17">
        <v>0.30152947528719098</v>
      </c>
      <c r="H10" s="17">
        <v>0.35815966473070598</v>
      </c>
      <c r="I10" s="17">
        <v>0.30553268230616798</v>
      </c>
      <c r="J10" s="17">
        <v>0.30782831569435898</v>
      </c>
      <c r="K10" s="17">
        <v>0.32168147971984101</v>
      </c>
      <c r="L10" s="17">
        <v>0.35827892404957901</v>
      </c>
      <c r="M10" s="17"/>
      <c r="N10" s="17">
        <v>0.281594583894893</v>
      </c>
      <c r="O10" s="17">
        <v>0.32405665388708998</v>
      </c>
      <c r="P10" s="17">
        <v>0.34734663947694999</v>
      </c>
      <c r="Q10" s="17">
        <v>0.37027611719693099</v>
      </c>
      <c r="R10" s="17">
        <v>0.34213404102157502</v>
      </c>
      <c r="S10" s="17"/>
      <c r="T10" s="17">
        <v>0.33361605480567302</v>
      </c>
      <c r="U10" s="17">
        <v>0.313673266644307</v>
      </c>
      <c r="V10" s="17">
        <v>0.32652143772346998</v>
      </c>
      <c r="W10" s="17">
        <v>0.34131919009247502</v>
      </c>
      <c r="X10" s="17"/>
      <c r="Y10" s="17">
        <v>0.31058275366217503</v>
      </c>
      <c r="Z10" s="17">
        <v>0.33187295131051398</v>
      </c>
      <c r="AA10" s="17">
        <v>0.27411198138606802</v>
      </c>
      <c r="AB10" s="17">
        <v>0.40172762575673199</v>
      </c>
      <c r="AC10" s="17">
        <v>0.30798713976771802</v>
      </c>
      <c r="AD10" s="17">
        <v>0.32814667666414299</v>
      </c>
      <c r="AE10" s="17"/>
      <c r="AF10" s="17">
        <v>0.34951992534061699</v>
      </c>
      <c r="AG10" s="17">
        <v>0.304215660110702</v>
      </c>
      <c r="AH10" s="17"/>
      <c r="AI10" s="17">
        <v>0.26781679928800201</v>
      </c>
      <c r="AJ10" s="17">
        <v>0.30064173197682098</v>
      </c>
      <c r="AK10" s="17">
        <v>0.35807944303763001</v>
      </c>
      <c r="AL10" s="17">
        <v>0.34333261775488</v>
      </c>
      <c r="AM10" s="17">
        <v>0.33698780460320998</v>
      </c>
      <c r="AN10" s="17">
        <v>0.35101622706699498</v>
      </c>
      <c r="AO10" s="17">
        <v>0.30354690039872101</v>
      </c>
      <c r="AP10" s="17"/>
      <c r="AQ10" s="17">
        <v>0.32073050978572498</v>
      </c>
      <c r="AR10" s="17">
        <v>0.35588854941311898</v>
      </c>
      <c r="AS10" s="17"/>
      <c r="AT10" s="17">
        <v>0.32518384124736699</v>
      </c>
      <c r="AU10" s="17">
        <v>0.32399157721560301</v>
      </c>
      <c r="AV10" s="17">
        <v>0.367758160658471</v>
      </c>
      <c r="AW10" s="17"/>
      <c r="AX10" s="17">
        <v>0.34194267455128602</v>
      </c>
      <c r="AY10" s="17">
        <v>0.32377778133910101</v>
      </c>
      <c r="AZ10" s="17"/>
      <c r="BA10" s="17">
        <v>0.30081796807802402</v>
      </c>
      <c r="BB10" s="17">
        <v>0.33922026577853098</v>
      </c>
      <c r="BC10" s="17">
        <v>0.35305477410612301</v>
      </c>
      <c r="BD10" s="17">
        <v>0.30264899372163301</v>
      </c>
      <c r="BE10" s="17">
        <v>0.360517133983281</v>
      </c>
      <c r="BF10" s="17"/>
      <c r="BG10" s="17">
        <v>0.33026173837414602</v>
      </c>
      <c r="BH10" s="17">
        <v>0.34586016263034602</v>
      </c>
    </row>
    <row r="11" spans="2:60" ht="29" x14ac:dyDescent="0.35">
      <c r="B11" s="18" t="s">
        <v>527</v>
      </c>
      <c r="C11" s="17">
        <v>0.33353691212793501</v>
      </c>
      <c r="D11" s="17">
        <v>0.26666492986968199</v>
      </c>
      <c r="E11" s="17">
        <v>0.39372157727771601</v>
      </c>
      <c r="F11" s="17"/>
      <c r="G11" s="17">
        <v>0.33685227428155201</v>
      </c>
      <c r="H11" s="17">
        <v>0.33915536766582699</v>
      </c>
      <c r="I11" s="17">
        <v>0.32948002684912397</v>
      </c>
      <c r="J11" s="17">
        <v>0.37786924128809002</v>
      </c>
      <c r="K11" s="17">
        <v>0.35188110657111599</v>
      </c>
      <c r="L11" s="17">
        <v>0.28207089030424298</v>
      </c>
      <c r="M11" s="17"/>
      <c r="N11" s="17">
        <v>0.41468227925451401</v>
      </c>
      <c r="O11" s="17">
        <v>0.37987157813154698</v>
      </c>
      <c r="P11" s="17">
        <v>0.32035778160218498</v>
      </c>
      <c r="Q11" s="17">
        <v>0.27283586119342002</v>
      </c>
      <c r="R11" s="17">
        <v>0.17692705378563001</v>
      </c>
      <c r="S11" s="17"/>
      <c r="T11" s="17">
        <v>0.308688864012301</v>
      </c>
      <c r="U11" s="17">
        <v>0.32731587649127802</v>
      </c>
      <c r="V11" s="17">
        <v>0.35526876048290801</v>
      </c>
      <c r="W11" s="17">
        <v>0.32195374819899603</v>
      </c>
      <c r="X11" s="17"/>
      <c r="Y11" s="17">
        <v>0.32126339883365601</v>
      </c>
      <c r="Z11" s="17">
        <v>0.337979644101424</v>
      </c>
      <c r="AA11" s="17">
        <v>0.37267436581639302</v>
      </c>
      <c r="AB11" s="17">
        <v>0.28894561894322601</v>
      </c>
      <c r="AC11" s="17">
        <v>0.28406733195464701</v>
      </c>
      <c r="AD11" s="17">
        <v>0.38044441641929</v>
      </c>
      <c r="AE11" s="17"/>
      <c r="AF11" s="17">
        <v>0.32688560739366401</v>
      </c>
      <c r="AG11" s="17">
        <v>0.33862506852529201</v>
      </c>
      <c r="AH11" s="17"/>
      <c r="AI11" s="17">
        <v>0.42558791003294</v>
      </c>
      <c r="AJ11" s="17">
        <v>0.43001029206142</v>
      </c>
      <c r="AK11" s="17">
        <v>0.35144913674887801</v>
      </c>
      <c r="AL11" s="17">
        <v>0.32788670202579001</v>
      </c>
      <c r="AM11" s="17">
        <v>0.25083740043110703</v>
      </c>
      <c r="AN11" s="17">
        <v>0.25766419537076601</v>
      </c>
      <c r="AO11" s="17">
        <v>0.15048443791590599</v>
      </c>
      <c r="AP11" s="17"/>
      <c r="AQ11" s="17">
        <v>0.29676420611509402</v>
      </c>
      <c r="AR11" s="17">
        <v>0.34063102989521699</v>
      </c>
      <c r="AS11" s="17"/>
      <c r="AT11" s="17">
        <v>0.23935351886922701</v>
      </c>
      <c r="AU11" s="17">
        <v>0.401827105944077</v>
      </c>
      <c r="AV11" s="17">
        <v>0.28303649771828698</v>
      </c>
      <c r="AW11" s="17"/>
      <c r="AX11" s="17">
        <v>0.314312571291054</v>
      </c>
      <c r="AY11" s="17">
        <v>0.34048114302717603</v>
      </c>
      <c r="AZ11" s="17"/>
      <c r="BA11" s="17">
        <v>0.333389232220687</v>
      </c>
      <c r="BB11" s="17">
        <v>0.33515314540375102</v>
      </c>
      <c r="BC11" s="17">
        <v>0.32690742625347402</v>
      </c>
      <c r="BD11" s="17">
        <v>0.26729552731046202</v>
      </c>
      <c r="BE11" s="17">
        <v>0.302259536705629</v>
      </c>
      <c r="BF11" s="17"/>
      <c r="BG11" s="17">
        <v>0.33474165792681199</v>
      </c>
      <c r="BH11" s="17">
        <v>0.29340377459245898</v>
      </c>
    </row>
    <row r="12" spans="2:60" x14ac:dyDescent="0.35">
      <c r="B12" s="18" t="s">
        <v>114</v>
      </c>
      <c r="C12" s="19">
        <v>7.6877162808086194E-2</v>
      </c>
      <c r="D12" s="19">
        <v>5.5726169336230397E-2</v>
      </c>
      <c r="E12" s="19">
        <v>9.7099012406929905E-2</v>
      </c>
      <c r="F12" s="19"/>
      <c r="G12" s="19">
        <v>0.10323900498680499</v>
      </c>
      <c r="H12" s="19">
        <v>7.8523295336975094E-2</v>
      </c>
      <c r="I12" s="19">
        <v>7.7036123745194501E-2</v>
      </c>
      <c r="J12" s="19">
        <v>9.4223864046500905E-2</v>
      </c>
      <c r="K12" s="19">
        <v>6.2228225794874803E-2</v>
      </c>
      <c r="L12" s="19">
        <v>5.8570457041699699E-2</v>
      </c>
      <c r="M12" s="19"/>
      <c r="N12" s="19">
        <v>0.130661537566686</v>
      </c>
      <c r="O12" s="19">
        <v>8.2739872268972794E-2</v>
      </c>
      <c r="P12" s="19">
        <v>4.8278683726205501E-2</v>
      </c>
      <c r="Q12" s="19">
        <v>5.1637241543556998E-2</v>
      </c>
      <c r="R12" s="19">
        <v>4.6695611447514697E-2</v>
      </c>
      <c r="S12" s="19"/>
      <c r="T12" s="19">
        <v>8.4812071131331407E-2</v>
      </c>
      <c r="U12" s="19">
        <v>8.1556180129105094E-2</v>
      </c>
      <c r="V12" s="19">
        <v>7.5614301454010505E-2</v>
      </c>
      <c r="W12" s="19">
        <v>6.9189168926957895E-2</v>
      </c>
      <c r="X12" s="19"/>
      <c r="Y12" s="19">
        <v>8.0803705691870495E-2</v>
      </c>
      <c r="Z12" s="19">
        <v>7.0469902449598706E-2</v>
      </c>
      <c r="AA12" s="19">
        <v>0.14141308485427201</v>
      </c>
      <c r="AB12" s="19">
        <v>5.7024985332338803E-2</v>
      </c>
      <c r="AC12" s="19">
        <v>4.4434010457192002E-2</v>
      </c>
      <c r="AD12" s="19">
        <v>8.5747669899987403E-2</v>
      </c>
      <c r="AE12" s="19"/>
      <c r="AF12" s="19">
        <v>7.3566630160669194E-2</v>
      </c>
      <c r="AG12" s="19">
        <v>7.8329485654593106E-2</v>
      </c>
      <c r="AH12" s="19"/>
      <c r="AI12" s="19">
        <v>0.199050469894969</v>
      </c>
      <c r="AJ12" s="19">
        <v>9.3027440585833093E-2</v>
      </c>
      <c r="AK12" s="19">
        <v>6.8409838546260496E-2</v>
      </c>
      <c r="AL12" s="19">
        <v>7.8586433583812704E-2</v>
      </c>
      <c r="AM12" s="19">
        <v>5.4514502386471299E-2</v>
      </c>
      <c r="AN12" s="19">
        <v>4.0171074570213301E-2</v>
      </c>
      <c r="AO12" s="19">
        <v>1.49284105166875E-2</v>
      </c>
      <c r="AP12" s="19"/>
      <c r="AQ12" s="19">
        <v>6.0272725875526803E-2</v>
      </c>
      <c r="AR12" s="19">
        <v>6.6252252819257507E-2</v>
      </c>
      <c r="AS12" s="19"/>
      <c r="AT12" s="19">
        <v>5.2788873922896697E-2</v>
      </c>
      <c r="AU12" s="19">
        <v>7.9066330346504607E-2</v>
      </c>
      <c r="AV12" s="19">
        <v>5.0373448467407198E-2</v>
      </c>
      <c r="AW12" s="19"/>
      <c r="AX12" s="19">
        <v>8.6063305520793901E-2</v>
      </c>
      <c r="AY12" s="19">
        <v>7.3558937407710107E-2</v>
      </c>
      <c r="AZ12" s="19"/>
      <c r="BA12" s="19">
        <v>6.2688905965535793E-2</v>
      </c>
      <c r="BB12" s="19">
        <v>6.7061237589802605E-2</v>
      </c>
      <c r="BC12" s="19">
        <v>5.08436199784989E-2</v>
      </c>
      <c r="BD12" s="19">
        <v>4.6543580747766898E-2</v>
      </c>
      <c r="BE12" s="19">
        <v>5.7296284280875999E-2</v>
      </c>
      <c r="BF12" s="19"/>
      <c r="BG12" s="19">
        <v>6.6041255582930697E-2</v>
      </c>
      <c r="BH12" s="19">
        <v>5.4572815599511798E-2</v>
      </c>
    </row>
    <row r="13" spans="2:60" x14ac:dyDescent="0.35">
      <c r="B13" s="16"/>
    </row>
    <row r="14" spans="2:60" x14ac:dyDescent="0.35">
      <c r="B14" t="s">
        <v>98</v>
      </c>
    </row>
    <row r="15" spans="2:60" x14ac:dyDescent="0.35">
      <c r="B15" t="s">
        <v>99</v>
      </c>
    </row>
    <row r="17" spans="2:2" x14ac:dyDescent="0.35">
      <c r="B17"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BH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525</v>
      </c>
      <c r="C9" s="17">
        <v>0.29194816032231002</v>
      </c>
      <c r="D9" s="17">
        <v>0.37790631322729101</v>
      </c>
      <c r="E9" s="17">
        <v>0.211240865368195</v>
      </c>
      <c r="F9" s="17"/>
      <c r="G9" s="17">
        <v>0.254528318104427</v>
      </c>
      <c r="H9" s="17">
        <v>0.25541165492721701</v>
      </c>
      <c r="I9" s="17">
        <v>0.315359380183376</v>
      </c>
      <c r="J9" s="17">
        <v>0.245595981575746</v>
      </c>
      <c r="K9" s="17">
        <v>0.30108510758329599</v>
      </c>
      <c r="L9" s="17">
        <v>0.35412543955668901</v>
      </c>
      <c r="M9" s="17"/>
      <c r="N9" s="17">
        <v>0.18944090135462199</v>
      </c>
      <c r="O9" s="17">
        <v>0.232131181175049</v>
      </c>
      <c r="P9" s="17">
        <v>0.30152785769278301</v>
      </c>
      <c r="Q9" s="17">
        <v>0.37359584651210698</v>
      </c>
      <c r="R9" s="17">
        <v>0.51235307639304095</v>
      </c>
      <c r="S9" s="17"/>
      <c r="T9" s="17">
        <v>0.336769886804616</v>
      </c>
      <c r="U9" s="17">
        <v>0.29592652531052199</v>
      </c>
      <c r="V9" s="17">
        <v>0.25857209341726101</v>
      </c>
      <c r="W9" s="17">
        <v>0.30985713156637201</v>
      </c>
      <c r="X9" s="17"/>
      <c r="Y9" s="17">
        <v>0.308750340170728</v>
      </c>
      <c r="Z9" s="17">
        <v>0.29392160035668502</v>
      </c>
      <c r="AA9" s="17">
        <v>0.26365456733570097</v>
      </c>
      <c r="AB9" s="17">
        <v>0.30206083738643202</v>
      </c>
      <c r="AC9" s="17">
        <v>0.51009583845290896</v>
      </c>
      <c r="AD9" s="17">
        <v>0.22053814748776901</v>
      </c>
      <c r="AE9" s="17"/>
      <c r="AF9" s="17">
        <v>0.28373551517260998</v>
      </c>
      <c r="AG9" s="17">
        <v>0.30772507935928201</v>
      </c>
      <c r="AH9" s="17"/>
      <c r="AI9" s="17">
        <v>6.9886742234194998E-2</v>
      </c>
      <c r="AJ9" s="17">
        <v>0.214063273616103</v>
      </c>
      <c r="AK9" s="17">
        <v>0.24033498057143199</v>
      </c>
      <c r="AL9" s="17">
        <v>0.289383999272189</v>
      </c>
      <c r="AM9" s="17">
        <v>0.39843333203355102</v>
      </c>
      <c r="AN9" s="17">
        <v>0.42026320174491799</v>
      </c>
      <c r="AO9" s="17">
        <v>0.51515796978730199</v>
      </c>
      <c r="AP9" s="17"/>
      <c r="AQ9" s="17">
        <v>0.33516531611005401</v>
      </c>
      <c r="AR9" s="17">
        <v>0.30689107139121602</v>
      </c>
      <c r="AS9" s="17"/>
      <c r="AT9" s="17">
        <v>0.40342867257395798</v>
      </c>
      <c r="AU9" s="17">
        <v>0.22349219655041</v>
      </c>
      <c r="AV9" s="17">
        <v>0.34910772250266903</v>
      </c>
      <c r="AW9" s="17"/>
      <c r="AX9" s="17">
        <v>0.302673454717032</v>
      </c>
      <c r="AY9" s="17">
        <v>0.28807396139027702</v>
      </c>
      <c r="AZ9" s="17"/>
      <c r="BA9" s="17">
        <v>0.34237197136101399</v>
      </c>
      <c r="BB9" s="17">
        <v>0.26178251779226502</v>
      </c>
      <c r="BC9" s="17">
        <v>0.30408401447046601</v>
      </c>
      <c r="BD9" s="17">
        <v>0.42308298725405802</v>
      </c>
      <c r="BE9" s="17">
        <v>0.35892545079138199</v>
      </c>
      <c r="BF9" s="17"/>
      <c r="BG9" s="17">
        <v>0.28058250819727998</v>
      </c>
      <c r="BH9" s="17">
        <v>0.37517541441137398</v>
      </c>
    </row>
    <row r="10" spans="2:60" ht="43.5" x14ac:dyDescent="0.35">
      <c r="B10" s="18" t="s">
        <v>526</v>
      </c>
      <c r="C10" s="17">
        <v>0.30039759208688799</v>
      </c>
      <c r="D10" s="17">
        <v>0.28165819685336702</v>
      </c>
      <c r="E10" s="17">
        <v>0.31911244411188899</v>
      </c>
      <c r="F10" s="17"/>
      <c r="G10" s="17">
        <v>0.27199162452513498</v>
      </c>
      <c r="H10" s="17">
        <v>0.26608823429588202</v>
      </c>
      <c r="I10" s="17">
        <v>0.25972783592063498</v>
      </c>
      <c r="J10" s="17">
        <v>0.276807189554511</v>
      </c>
      <c r="K10" s="17">
        <v>0.35694072511314701</v>
      </c>
      <c r="L10" s="17">
        <v>0.35133293807607502</v>
      </c>
      <c r="M10" s="17"/>
      <c r="N10" s="17">
        <v>0.239859267079402</v>
      </c>
      <c r="O10" s="17">
        <v>0.29768165524305801</v>
      </c>
      <c r="P10" s="17">
        <v>0.34062440157191698</v>
      </c>
      <c r="Q10" s="17">
        <v>0.32005287982175701</v>
      </c>
      <c r="R10" s="17">
        <v>0.30922610136318301</v>
      </c>
      <c r="S10" s="17"/>
      <c r="T10" s="17">
        <v>0.25529877343118801</v>
      </c>
      <c r="U10" s="17">
        <v>0.322881094473214</v>
      </c>
      <c r="V10" s="17">
        <v>0.31002239704293499</v>
      </c>
      <c r="W10" s="17">
        <v>0.29753097987742899</v>
      </c>
      <c r="X10" s="17"/>
      <c r="Y10" s="17">
        <v>0.28042784440694501</v>
      </c>
      <c r="Z10" s="17">
        <v>0.30707144268273701</v>
      </c>
      <c r="AA10" s="17">
        <v>0.239622680692537</v>
      </c>
      <c r="AB10" s="17">
        <v>0.358419585194097</v>
      </c>
      <c r="AC10" s="17">
        <v>0.271617197491485</v>
      </c>
      <c r="AD10" s="17">
        <v>0.30870016555421198</v>
      </c>
      <c r="AE10" s="17"/>
      <c r="AF10" s="17">
        <v>0.33122719220611302</v>
      </c>
      <c r="AG10" s="17">
        <v>0.25791251945924099</v>
      </c>
      <c r="AH10" s="17"/>
      <c r="AI10" s="17">
        <v>0.28160833198719498</v>
      </c>
      <c r="AJ10" s="17">
        <v>0.30668783746981199</v>
      </c>
      <c r="AK10" s="17">
        <v>0.30016788025144098</v>
      </c>
      <c r="AL10" s="17">
        <v>0.30845004400035803</v>
      </c>
      <c r="AM10" s="17">
        <v>0.28400963341494301</v>
      </c>
      <c r="AN10" s="17">
        <v>0.33214212504398699</v>
      </c>
      <c r="AO10" s="17">
        <v>0.30075827528493898</v>
      </c>
      <c r="AP10" s="17"/>
      <c r="AQ10" s="17">
        <v>0.306259975395201</v>
      </c>
      <c r="AR10" s="17">
        <v>0.30994537113897103</v>
      </c>
      <c r="AS10" s="17"/>
      <c r="AT10" s="17">
        <v>0.301530293059314</v>
      </c>
      <c r="AU10" s="17">
        <v>0.29703638647178998</v>
      </c>
      <c r="AV10" s="17">
        <v>0.33266046922419801</v>
      </c>
      <c r="AW10" s="17"/>
      <c r="AX10" s="17">
        <v>0.30021430331478699</v>
      </c>
      <c r="AY10" s="17">
        <v>0.30046379979541299</v>
      </c>
      <c r="AZ10" s="17"/>
      <c r="BA10" s="17">
        <v>0.29070055016830598</v>
      </c>
      <c r="BB10" s="17">
        <v>0.32264344798554301</v>
      </c>
      <c r="BC10" s="17">
        <v>0.31064671725510401</v>
      </c>
      <c r="BD10" s="17">
        <v>0.28401332181943401</v>
      </c>
      <c r="BE10" s="17">
        <v>0.31405961127174697</v>
      </c>
      <c r="BF10" s="17"/>
      <c r="BG10" s="17">
        <v>0.315191776012608</v>
      </c>
      <c r="BH10" s="17">
        <v>0.30644942021025201</v>
      </c>
    </row>
    <row r="11" spans="2:60" ht="29" x14ac:dyDescent="0.35">
      <c r="B11" s="18" t="s">
        <v>527</v>
      </c>
      <c r="C11" s="17">
        <v>0.324026238921303</v>
      </c>
      <c r="D11" s="17">
        <v>0.28373575165742299</v>
      </c>
      <c r="E11" s="17">
        <v>0.36082431044986601</v>
      </c>
      <c r="F11" s="17"/>
      <c r="G11" s="17">
        <v>0.346037878718155</v>
      </c>
      <c r="H11" s="17">
        <v>0.39922088009242201</v>
      </c>
      <c r="I11" s="17">
        <v>0.34915947859441399</v>
      </c>
      <c r="J11" s="17">
        <v>0.37413882011565602</v>
      </c>
      <c r="K11" s="17">
        <v>0.25931715483916301</v>
      </c>
      <c r="L11" s="17">
        <v>0.240508027752905</v>
      </c>
      <c r="M11" s="17"/>
      <c r="N11" s="17">
        <v>0.44496129734566497</v>
      </c>
      <c r="O11" s="17">
        <v>0.39061960779156002</v>
      </c>
      <c r="P11" s="17">
        <v>0.28228589916976299</v>
      </c>
      <c r="Q11" s="17">
        <v>0.257274993848636</v>
      </c>
      <c r="R11" s="17">
        <v>0.13737653528010499</v>
      </c>
      <c r="S11" s="17"/>
      <c r="T11" s="17">
        <v>0.30738018900821701</v>
      </c>
      <c r="U11" s="17">
        <v>0.30340069386363899</v>
      </c>
      <c r="V11" s="17">
        <v>0.34669056535300402</v>
      </c>
      <c r="W11" s="17">
        <v>0.317656240018933</v>
      </c>
      <c r="X11" s="17"/>
      <c r="Y11" s="17">
        <v>0.32907536393338399</v>
      </c>
      <c r="Z11" s="17">
        <v>0.31745650130241598</v>
      </c>
      <c r="AA11" s="17">
        <v>0.36052380098674902</v>
      </c>
      <c r="AB11" s="17">
        <v>0.26749529731391197</v>
      </c>
      <c r="AC11" s="17">
        <v>7.7891118628528697E-2</v>
      </c>
      <c r="AD11" s="17">
        <v>0.387025433024832</v>
      </c>
      <c r="AE11" s="17"/>
      <c r="AF11" s="17">
        <v>0.30867697363728702</v>
      </c>
      <c r="AG11" s="17">
        <v>0.34355255531971102</v>
      </c>
      <c r="AH11" s="17"/>
      <c r="AI11" s="17">
        <v>0.42294842834041602</v>
      </c>
      <c r="AJ11" s="17">
        <v>0.39973352540769802</v>
      </c>
      <c r="AK11" s="17">
        <v>0.36719163867654803</v>
      </c>
      <c r="AL11" s="17">
        <v>0.32690389716170198</v>
      </c>
      <c r="AM11" s="17">
        <v>0.25200747324831502</v>
      </c>
      <c r="AN11" s="17">
        <v>0.19092705804833399</v>
      </c>
      <c r="AO11" s="17">
        <v>0.184083754927759</v>
      </c>
      <c r="AP11" s="17"/>
      <c r="AQ11" s="17">
        <v>0.28423800554281298</v>
      </c>
      <c r="AR11" s="17">
        <v>0.31043289764249299</v>
      </c>
      <c r="AS11" s="17"/>
      <c r="AT11" s="17">
        <v>0.23543223996051499</v>
      </c>
      <c r="AU11" s="17">
        <v>0.38770616012525999</v>
      </c>
      <c r="AV11" s="17">
        <v>0.261325239177845</v>
      </c>
      <c r="AW11" s="17"/>
      <c r="AX11" s="17">
        <v>0.30554142752117502</v>
      </c>
      <c r="AY11" s="17">
        <v>0.33070333643952599</v>
      </c>
      <c r="AZ11" s="17"/>
      <c r="BA11" s="17">
        <v>0.28814079530518799</v>
      </c>
      <c r="BB11" s="17">
        <v>0.34571746939535802</v>
      </c>
      <c r="BC11" s="17">
        <v>0.33043668246362501</v>
      </c>
      <c r="BD11" s="17">
        <v>0.233645224212256</v>
      </c>
      <c r="BE11" s="17">
        <v>0.262171411190318</v>
      </c>
      <c r="BF11" s="17"/>
      <c r="BG11" s="17">
        <v>0.33228592379585298</v>
      </c>
      <c r="BH11" s="17">
        <v>0.25494623506653902</v>
      </c>
    </row>
    <row r="12" spans="2:60" x14ac:dyDescent="0.35">
      <c r="B12" s="18" t="s">
        <v>114</v>
      </c>
      <c r="C12" s="19">
        <v>8.3628008669499501E-2</v>
      </c>
      <c r="D12" s="19">
        <v>5.6699738261918403E-2</v>
      </c>
      <c r="E12" s="19">
        <v>0.10882238007005</v>
      </c>
      <c r="F12" s="19"/>
      <c r="G12" s="19">
        <v>0.12744217865228299</v>
      </c>
      <c r="H12" s="19">
        <v>7.9279230684479104E-2</v>
      </c>
      <c r="I12" s="19">
        <v>7.5753305301574897E-2</v>
      </c>
      <c r="J12" s="19">
        <v>0.10345800875408701</v>
      </c>
      <c r="K12" s="19">
        <v>8.26570124643939E-2</v>
      </c>
      <c r="L12" s="19">
        <v>5.4033594614331402E-2</v>
      </c>
      <c r="M12" s="19"/>
      <c r="N12" s="19">
        <v>0.125738534220311</v>
      </c>
      <c r="O12" s="19">
        <v>7.9567555790333006E-2</v>
      </c>
      <c r="P12" s="19">
        <v>7.5561841565535706E-2</v>
      </c>
      <c r="Q12" s="19">
        <v>4.9076279817499902E-2</v>
      </c>
      <c r="R12" s="19">
        <v>4.1044286963671198E-2</v>
      </c>
      <c r="S12" s="19"/>
      <c r="T12" s="19">
        <v>0.10055115075598001</v>
      </c>
      <c r="U12" s="19">
        <v>7.7791686352624498E-2</v>
      </c>
      <c r="V12" s="19">
        <v>8.4714944186800506E-2</v>
      </c>
      <c r="W12" s="19">
        <v>7.4955648537265704E-2</v>
      </c>
      <c r="X12" s="19"/>
      <c r="Y12" s="19">
        <v>8.1746451488942398E-2</v>
      </c>
      <c r="Z12" s="19">
        <v>8.1550455658162796E-2</v>
      </c>
      <c r="AA12" s="19">
        <v>0.136198950985013</v>
      </c>
      <c r="AB12" s="19">
        <v>7.2024280105558294E-2</v>
      </c>
      <c r="AC12" s="19">
        <v>0.140395845427077</v>
      </c>
      <c r="AD12" s="19">
        <v>8.3736253933186899E-2</v>
      </c>
      <c r="AE12" s="19"/>
      <c r="AF12" s="19">
        <v>7.6360318983990594E-2</v>
      </c>
      <c r="AG12" s="19">
        <v>9.0809845861765603E-2</v>
      </c>
      <c r="AH12" s="19"/>
      <c r="AI12" s="19">
        <v>0.225556497438194</v>
      </c>
      <c r="AJ12" s="19">
        <v>7.9515363506386896E-2</v>
      </c>
      <c r="AK12" s="19">
        <v>9.2305500500579896E-2</v>
      </c>
      <c r="AL12" s="19">
        <v>7.5262059565751493E-2</v>
      </c>
      <c r="AM12" s="19">
        <v>6.5549561303192103E-2</v>
      </c>
      <c r="AN12" s="19">
        <v>5.6667615162761101E-2</v>
      </c>
      <c r="AO12" s="19">
        <v>0</v>
      </c>
      <c r="AP12" s="19"/>
      <c r="AQ12" s="19">
        <v>7.4336702951931996E-2</v>
      </c>
      <c r="AR12" s="19">
        <v>7.2730659827319397E-2</v>
      </c>
      <c r="AS12" s="19"/>
      <c r="AT12" s="19">
        <v>5.9608794406212001E-2</v>
      </c>
      <c r="AU12" s="19">
        <v>9.17652568525405E-2</v>
      </c>
      <c r="AV12" s="19">
        <v>5.6906569095287698E-2</v>
      </c>
      <c r="AW12" s="19"/>
      <c r="AX12" s="19">
        <v>9.1570814447005502E-2</v>
      </c>
      <c r="AY12" s="19">
        <v>8.0758902374785196E-2</v>
      </c>
      <c r="AZ12" s="19"/>
      <c r="BA12" s="19">
        <v>7.8786683165492394E-2</v>
      </c>
      <c r="BB12" s="19">
        <v>6.9856564826833806E-2</v>
      </c>
      <c r="BC12" s="19">
        <v>5.4832585810804503E-2</v>
      </c>
      <c r="BD12" s="19">
        <v>5.9258466714251501E-2</v>
      </c>
      <c r="BE12" s="19">
        <v>6.4843526746552804E-2</v>
      </c>
      <c r="BF12" s="19"/>
      <c r="BG12" s="19">
        <v>7.1939791994259705E-2</v>
      </c>
      <c r="BH12" s="19">
        <v>6.3428930311835205E-2</v>
      </c>
    </row>
    <row r="13" spans="2:60" x14ac:dyDescent="0.35">
      <c r="B13" s="16"/>
    </row>
    <row r="14" spans="2:60" x14ac:dyDescent="0.35">
      <c r="B14" t="s">
        <v>98</v>
      </c>
    </row>
    <row r="15" spans="2:60" x14ac:dyDescent="0.35">
      <c r="B15" t="s">
        <v>99</v>
      </c>
    </row>
    <row r="17" spans="2:2" x14ac:dyDescent="0.35">
      <c r="B17"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BH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531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525</v>
      </c>
      <c r="C9" s="17">
        <v>0.15977989584932001</v>
      </c>
      <c r="D9" s="17">
        <v>0.208423156209154</v>
      </c>
      <c r="E9" s="17">
        <v>0.114296959953034</v>
      </c>
      <c r="F9" s="17"/>
      <c r="G9" s="17">
        <v>0.23360350633853399</v>
      </c>
      <c r="H9" s="17">
        <v>0.17273440034269799</v>
      </c>
      <c r="I9" s="17">
        <v>0.22136848168706899</v>
      </c>
      <c r="J9" s="17">
        <v>0.134959292950944</v>
      </c>
      <c r="K9" s="17">
        <v>0.11618778537067501</v>
      </c>
      <c r="L9" s="17">
        <v>0.110781534456374</v>
      </c>
      <c r="M9" s="17"/>
      <c r="N9" s="17">
        <v>0.13080071427954601</v>
      </c>
      <c r="O9" s="17">
        <v>0.13002901355150601</v>
      </c>
      <c r="P9" s="17">
        <v>0.17456274463808699</v>
      </c>
      <c r="Q9" s="17">
        <v>0.18436842318632399</v>
      </c>
      <c r="R9" s="17">
        <v>0.23092509195278099</v>
      </c>
      <c r="S9" s="17"/>
      <c r="T9" s="17">
        <v>0.18726924278065199</v>
      </c>
      <c r="U9" s="17">
        <v>0.13655899982759201</v>
      </c>
      <c r="V9" s="17">
        <v>0.15086442005114101</v>
      </c>
      <c r="W9" s="17">
        <v>0.17465813682071701</v>
      </c>
      <c r="X9" s="17"/>
      <c r="Y9" s="17">
        <v>0.20135665596948299</v>
      </c>
      <c r="Z9" s="17">
        <v>0.14295404950606699</v>
      </c>
      <c r="AA9" s="17">
        <v>0.17859917906730399</v>
      </c>
      <c r="AB9" s="17">
        <v>0.16957933116058099</v>
      </c>
      <c r="AC9" s="17">
        <v>9.9351523724372504E-2</v>
      </c>
      <c r="AD9" s="17">
        <v>9.1330272889614303E-2</v>
      </c>
      <c r="AE9" s="17"/>
      <c r="AF9" s="17">
        <v>0.150446321143544</v>
      </c>
      <c r="AG9" s="17">
        <v>0.17602702624731301</v>
      </c>
      <c r="AH9" s="17"/>
      <c r="AI9" s="17">
        <v>4.69896447211696E-2</v>
      </c>
      <c r="AJ9" s="17">
        <v>0.12806393549540601</v>
      </c>
      <c r="AK9" s="17">
        <v>0.13241193342621099</v>
      </c>
      <c r="AL9" s="17">
        <v>0.101064113515486</v>
      </c>
      <c r="AM9" s="17">
        <v>0.21953174862889999</v>
      </c>
      <c r="AN9" s="17">
        <v>0.250595997401027</v>
      </c>
      <c r="AO9" s="17">
        <v>0.30690632742756102</v>
      </c>
      <c r="AP9" s="17"/>
      <c r="AQ9" s="17">
        <v>0.18430617420331599</v>
      </c>
      <c r="AR9" s="17">
        <v>0.16113419238614099</v>
      </c>
      <c r="AS9" s="17"/>
      <c r="AT9" s="17">
        <v>0.20343680125871899</v>
      </c>
      <c r="AU9" s="17">
        <v>0.11428387273646</v>
      </c>
      <c r="AV9" s="17">
        <v>0.20803857336382001</v>
      </c>
      <c r="AW9" s="17"/>
      <c r="AX9" s="17">
        <v>0.13348424484452201</v>
      </c>
      <c r="AY9" s="17">
        <v>0.169278430741756</v>
      </c>
      <c r="AZ9" s="17"/>
      <c r="BA9" s="17">
        <v>0.30065748345446403</v>
      </c>
      <c r="BB9" s="17">
        <v>0.15873331144543201</v>
      </c>
      <c r="BC9" s="17">
        <v>0.14839674813624301</v>
      </c>
      <c r="BD9" s="17">
        <v>0.211142343103528</v>
      </c>
      <c r="BE9" s="17">
        <v>0.13788288721914699</v>
      </c>
      <c r="BF9" s="17"/>
      <c r="BG9" s="17">
        <v>0.19184152789131401</v>
      </c>
      <c r="BH9" s="17">
        <v>0.156438205246892</v>
      </c>
    </row>
    <row r="10" spans="2:60" ht="43.5" x14ac:dyDescent="0.35">
      <c r="B10" s="18" t="s">
        <v>526</v>
      </c>
      <c r="C10" s="17">
        <v>0.26701138116656498</v>
      </c>
      <c r="D10" s="17">
        <v>0.29814534856478198</v>
      </c>
      <c r="E10" s="17">
        <v>0.23673790465531599</v>
      </c>
      <c r="F10" s="17"/>
      <c r="G10" s="17">
        <v>0.24028783440840601</v>
      </c>
      <c r="H10" s="17">
        <v>0.32894184613184402</v>
      </c>
      <c r="I10" s="17">
        <v>0.278908066151762</v>
      </c>
      <c r="J10" s="17">
        <v>0.22808877274664499</v>
      </c>
      <c r="K10" s="17">
        <v>0.24943880771621399</v>
      </c>
      <c r="L10" s="17">
        <v>0.26348303962401998</v>
      </c>
      <c r="M10" s="17"/>
      <c r="N10" s="17">
        <v>0.216595798836099</v>
      </c>
      <c r="O10" s="17">
        <v>0.27936883063640799</v>
      </c>
      <c r="P10" s="17">
        <v>0.28079604678095199</v>
      </c>
      <c r="Q10" s="17">
        <v>0.279073337098454</v>
      </c>
      <c r="R10" s="17">
        <v>0.316108136018456</v>
      </c>
      <c r="S10" s="17"/>
      <c r="T10" s="17">
        <v>0.24548457129335699</v>
      </c>
      <c r="U10" s="17">
        <v>0.265090107399792</v>
      </c>
      <c r="V10" s="17">
        <v>0.26252714758323797</v>
      </c>
      <c r="W10" s="17">
        <v>0.291109243880669</v>
      </c>
      <c r="X10" s="17"/>
      <c r="Y10" s="17">
        <v>0.260385590878911</v>
      </c>
      <c r="Z10" s="17">
        <v>0.286692435515017</v>
      </c>
      <c r="AA10" s="17">
        <v>0.182882056961962</v>
      </c>
      <c r="AB10" s="17">
        <v>0.21970559125922701</v>
      </c>
      <c r="AC10" s="17">
        <v>0.26028259501867801</v>
      </c>
      <c r="AD10" s="17">
        <v>0.28394968593935999</v>
      </c>
      <c r="AE10" s="17"/>
      <c r="AF10" s="17">
        <v>0.27037119813275701</v>
      </c>
      <c r="AG10" s="17">
        <v>0.26492839626123799</v>
      </c>
      <c r="AH10" s="17"/>
      <c r="AI10" s="17">
        <v>0.16843853230796499</v>
      </c>
      <c r="AJ10" s="17">
        <v>0.23993796841152901</v>
      </c>
      <c r="AK10" s="17">
        <v>0.29548771384688799</v>
      </c>
      <c r="AL10" s="17">
        <v>0.28702300608593001</v>
      </c>
      <c r="AM10" s="17">
        <v>0.27999392505464399</v>
      </c>
      <c r="AN10" s="17">
        <v>0.28482856826589897</v>
      </c>
      <c r="AO10" s="17">
        <v>0.28458571012059197</v>
      </c>
      <c r="AP10" s="17"/>
      <c r="AQ10" s="17">
        <v>0.27912574172083998</v>
      </c>
      <c r="AR10" s="17">
        <v>0.274148081211123</v>
      </c>
      <c r="AS10" s="17"/>
      <c r="AT10" s="17">
        <v>0.30629578829478998</v>
      </c>
      <c r="AU10" s="17">
        <v>0.25604984914863099</v>
      </c>
      <c r="AV10" s="17">
        <v>0.28787213291894198</v>
      </c>
      <c r="AW10" s="17"/>
      <c r="AX10" s="17">
        <v>0.27511503565665502</v>
      </c>
      <c r="AY10" s="17">
        <v>0.26408417297855302</v>
      </c>
      <c r="AZ10" s="17"/>
      <c r="BA10" s="17">
        <v>0.26009759124304699</v>
      </c>
      <c r="BB10" s="17">
        <v>0.27748575965862099</v>
      </c>
      <c r="BC10" s="17">
        <v>0.28835453772114</v>
      </c>
      <c r="BD10" s="17">
        <v>0.32982041937328099</v>
      </c>
      <c r="BE10" s="17">
        <v>0.2386357185256</v>
      </c>
      <c r="BF10" s="17"/>
      <c r="BG10" s="17">
        <v>0.27342942989216201</v>
      </c>
      <c r="BH10" s="17">
        <v>0.26173118249087601</v>
      </c>
    </row>
    <row r="11" spans="2:60" ht="29" x14ac:dyDescent="0.35">
      <c r="B11" s="18" t="s">
        <v>527</v>
      </c>
      <c r="C11" s="17">
        <v>0.49691937197467201</v>
      </c>
      <c r="D11" s="17">
        <v>0.43775788764293799</v>
      </c>
      <c r="E11" s="17">
        <v>0.55255348716033104</v>
      </c>
      <c r="F11" s="17"/>
      <c r="G11" s="17">
        <v>0.42928246946206</v>
      </c>
      <c r="H11" s="17">
        <v>0.42089790617781497</v>
      </c>
      <c r="I11" s="17">
        <v>0.44924504259411002</v>
      </c>
      <c r="J11" s="17">
        <v>0.54207259332397295</v>
      </c>
      <c r="K11" s="17">
        <v>0.53612874338923999</v>
      </c>
      <c r="L11" s="17">
        <v>0.57330639271956396</v>
      </c>
      <c r="M11" s="17"/>
      <c r="N11" s="17">
        <v>0.54039587243342402</v>
      </c>
      <c r="O11" s="17">
        <v>0.52622435631223496</v>
      </c>
      <c r="P11" s="17">
        <v>0.49670850406945399</v>
      </c>
      <c r="Q11" s="17">
        <v>0.453064311722294</v>
      </c>
      <c r="R11" s="17">
        <v>0.39678594648354498</v>
      </c>
      <c r="S11" s="17"/>
      <c r="T11" s="17">
        <v>0.47925438384872598</v>
      </c>
      <c r="U11" s="17">
        <v>0.51354232040368997</v>
      </c>
      <c r="V11" s="17">
        <v>0.52046647335806695</v>
      </c>
      <c r="W11" s="17">
        <v>0.45748619288548298</v>
      </c>
      <c r="X11" s="17"/>
      <c r="Y11" s="17">
        <v>0.45693327242930198</v>
      </c>
      <c r="Z11" s="17">
        <v>0.50606651650888501</v>
      </c>
      <c r="AA11" s="17">
        <v>0.49148322365652197</v>
      </c>
      <c r="AB11" s="17">
        <v>0.52481345018492698</v>
      </c>
      <c r="AC11" s="17">
        <v>0.59768096068507903</v>
      </c>
      <c r="AD11" s="17">
        <v>0.54917921039736295</v>
      </c>
      <c r="AE11" s="17"/>
      <c r="AF11" s="17">
        <v>0.50728127847592996</v>
      </c>
      <c r="AG11" s="17">
        <v>0.47978873388908999</v>
      </c>
      <c r="AH11" s="17"/>
      <c r="AI11" s="17">
        <v>0.64801466601489599</v>
      </c>
      <c r="AJ11" s="17">
        <v>0.54943759279811999</v>
      </c>
      <c r="AK11" s="17">
        <v>0.48836754676301403</v>
      </c>
      <c r="AL11" s="17">
        <v>0.52956459253112798</v>
      </c>
      <c r="AM11" s="17">
        <v>0.43942257166776899</v>
      </c>
      <c r="AN11" s="17">
        <v>0.412410467145578</v>
      </c>
      <c r="AO11" s="17">
        <v>0.39357955193515898</v>
      </c>
      <c r="AP11" s="17"/>
      <c r="AQ11" s="17">
        <v>0.470300025332681</v>
      </c>
      <c r="AR11" s="17">
        <v>0.49745348020848601</v>
      </c>
      <c r="AS11" s="17"/>
      <c r="AT11" s="17">
        <v>0.44314035946077301</v>
      </c>
      <c r="AU11" s="17">
        <v>0.54162636618073501</v>
      </c>
      <c r="AV11" s="17">
        <v>0.44998213289569</v>
      </c>
      <c r="AW11" s="17"/>
      <c r="AX11" s="17">
        <v>0.503063418158467</v>
      </c>
      <c r="AY11" s="17">
        <v>0.49470001497731603</v>
      </c>
      <c r="AZ11" s="17"/>
      <c r="BA11" s="17">
        <v>0.37032997049780397</v>
      </c>
      <c r="BB11" s="17">
        <v>0.50127481199144297</v>
      </c>
      <c r="BC11" s="17">
        <v>0.50164698502699001</v>
      </c>
      <c r="BD11" s="17">
        <v>0.40641136348388701</v>
      </c>
      <c r="BE11" s="17">
        <v>0.56003858367506898</v>
      </c>
      <c r="BF11" s="17"/>
      <c r="BG11" s="17">
        <v>0.47072786503185599</v>
      </c>
      <c r="BH11" s="17">
        <v>0.52112753944257295</v>
      </c>
    </row>
    <row r="12" spans="2:60" x14ac:dyDescent="0.35">
      <c r="B12" s="18" t="s">
        <v>114</v>
      </c>
      <c r="C12" s="19">
        <v>7.6289351009443104E-2</v>
      </c>
      <c r="D12" s="19">
        <v>5.5673607583125603E-2</v>
      </c>
      <c r="E12" s="19">
        <v>9.64116482313183E-2</v>
      </c>
      <c r="F12" s="19"/>
      <c r="G12" s="19">
        <v>9.6826189790999398E-2</v>
      </c>
      <c r="H12" s="19">
        <v>7.7425847347643004E-2</v>
      </c>
      <c r="I12" s="19">
        <v>5.0478409567059297E-2</v>
      </c>
      <c r="J12" s="19">
        <v>9.4879340978437393E-2</v>
      </c>
      <c r="K12" s="19">
        <v>9.8244663523871997E-2</v>
      </c>
      <c r="L12" s="19">
        <v>5.2429033200041102E-2</v>
      </c>
      <c r="M12" s="19"/>
      <c r="N12" s="19">
        <v>0.112207614450931</v>
      </c>
      <c r="O12" s="19">
        <v>6.4377799499850494E-2</v>
      </c>
      <c r="P12" s="19">
        <v>4.7932704511506198E-2</v>
      </c>
      <c r="Q12" s="19">
        <v>8.3493927992927805E-2</v>
      </c>
      <c r="R12" s="19">
        <v>5.6180825545217999E-2</v>
      </c>
      <c r="S12" s="19"/>
      <c r="T12" s="19">
        <v>8.7991802077264605E-2</v>
      </c>
      <c r="U12" s="19">
        <v>8.4808572368927096E-2</v>
      </c>
      <c r="V12" s="19">
        <v>6.61419590075535E-2</v>
      </c>
      <c r="W12" s="19">
        <v>7.6746426413131494E-2</v>
      </c>
      <c r="X12" s="19"/>
      <c r="Y12" s="19">
        <v>8.1324480722303902E-2</v>
      </c>
      <c r="Z12" s="19">
        <v>6.4286998470030596E-2</v>
      </c>
      <c r="AA12" s="19">
        <v>0.14703554031421201</v>
      </c>
      <c r="AB12" s="19">
        <v>8.59016273952658E-2</v>
      </c>
      <c r="AC12" s="19">
        <v>4.2684920571870802E-2</v>
      </c>
      <c r="AD12" s="19">
        <v>7.5540830773662804E-2</v>
      </c>
      <c r="AE12" s="19"/>
      <c r="AF12" s="19">
        <v>7.1901202247768803E-2</v>
      </c>
      <c r="AG12" s="19">
        <v>7.9255843602359294E-2</v>
      </c>
      <c r="AH12" s="19"/>
      <c r="AI12" s="19">
        <v>0.13655715695596901</v>
      </c>
      <c r="AJ12" s="19">
        <v>8.2560503294945201E-2</v>
      </c>
      <c r="AK12" s="19">
        <v>8.3732805963886395E-2</v>
      </c>
      <c r="AL12" s="19">
        <v>8.2348287867455697E-2</v>
      </c>
      <c r="AM12" s="19">
        <v>6.10517546486865E-2</v>
      </c>
      <c r="AN12" s="19">
        <v>5.2164967187496199E-2</v>
      </c>
      <c r="AO12" s="19">
        <v>1.49284105166875E-2</v>
      </c>
      <c r="AP12" s="19"/>
      <c r="AQ12" s="19">
        <v>6.6268058743163799E-2</v>
      </c>
      <c r="AR12" s="19">
        <v>6.7264246194249505E-2</v>
      </c>
      <c r="AS12" s="19"/>
      <c r="AT12" s="19">
        <v>4.7127050985717601E-2</v>
      </c>
      <c r="AU12" s="19">
        <v>8.8039911934174098E-2</v>
      </c>
      <c r="AV12" s="19">
        <v>5.4107160821547699E-2</v>
      </c>
      <c r="AW12" s="19"/>
      <c r="AX12" s="19">
        <v>8.8337301340357E-2</v>
      </c>
      <c r="AY12" s="19">
        <v>7.1937381302375106E-2</v>
      </c>
      <c r="AZ12" s="19"/>
      <c r="BA12" s="19">
        <v>6.8914954804685902E-2</v>
      </c>
      <c r="BB12" s="19">
        <v>6.2506116904503806E-2</v>
      </c>
      <c r="BC12" s="19">
        <v>6.16017291156273E-2</v>
      </c>
      <c r="BD12" s="19">
        <v>5.26258740393045E-2</v>
      </c>
      <c r="BE12" s="19">
        <v>6.3442810580183306E-2</v>
      </c>
      <c r="BF12" s="19"/>
      <c r="BG12" s="19">
        <v>6.4001177184667399E-2</v>
      </c>
      <c r="BH12" s="19">
        <v>6.0703072819658498E-2</v>
      </c>
    </row>
    <row r="13" spans="2:60" x14ac:dyDescent="0.35">
      <c r="B13" s="16"/>
    </row>
    <row r="14" spans="2:60" x14ac:dyDescent="0.35">
      <c r="B14" t="s">
        <v>98</v>
      </c>
    </row>
    <row r="15" spans="2:60" x14ac:dyDescent="0.35">
      <c r="B15" t="s">
        <v>99</v>
      </c>
    </row>
    <row r="17" spans="2:2" x14ac:dyDescent="0.35">
      <c r="B17"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BH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532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525</v>
      </c>
      <c r="C9" s="17">
        <v>0.15838221802692001</v>
      </c>
      <c r="D9" s="17">
        <v>0.211702850433061</v>
      </c>
      <c r="E9" s="17">
        <v>0.10789237164170799</v>
      </c>
      <c r="F9" s="17"/>
      <c r="G9" s="17">
        <v>0.21147542420455501</v>
      </c>
      <c r="H9" s="17">
        <v>0.16441744801352101</v>
      </c>
      <c r="I9" s="17">
        <v>0.17850463279790499</v>
      </c>
      <c r="J9" s="17">
        <v>0.13449355977803101</v>
      </c>
      <c r="K9" s="17">
        <v>0.150397631376916</v>
      </c>
      <c r="L9" s="17">
        <v>0.131110030508893</v>
      </c>
      <c r="M9" s="17"/>
      <c r="N9" s="17">
        <v>0.11624917913025699</v>
      </c>
      <c r="O9" s="17">
        <v>0.121835085927209</v>
      </c>
      <c r="P9" s="17">
        <v>0.17280739146097601</v>
      </c>
      <c r="Q9" s="17">
        <v>0.191780420190787</v>
      </c>
      <c r="R9" s="17">
        <v>0.26029685215575299</v>
      </c>
      <c r="S9" s="17"/>
      <c r="T9" s="17">
        <v>0.161003457236577</v>
      </c>
      <c r="U9" s="17">
        <v>0.110819951975311</v>
      </c>
      <c r="V9" s="17">
        <v>0.16944251856489501</v>
      </c>
      <c r="W9" s="17">
        <v>0.18024176080448101</v>
      </c>
      <c r="X9" s="17"/>
      <c r="Y9" s="17">
        <v>0.17030881853854099</v>
      </c>
      <c r="Z9" s="17">
        <v>0.15885878249045601</v>
      </c>
      <c r="AA9" s="17">
        <v>0.165868227532114</v>
      </c>
      <c r="AB9" s="17">
        <v>0.175678686399694</v>
      </c>
      <c r="AC9" s="17">
        <v>0.24593584435683899</v>
      </c>
      <c r="AD9" s="17">
        <v>9.9061270921620106E-2</v>
      </c>
      <c r="AE9" s="17"/>
      <c r="AF9" s="17">
        <v>0.15047884047378701</v>
      </c>
      <c r="AG9" s="17">
        <v>0.171189407402974</v>
      </c>
      <c r="AH9" s="17"/>
      <c r="AI9" s="17">
        <v>3.73899219093781E-2</v>
      </c>
      <c r="AJ9" s="17">
        <v>0.12971318369356</v>
      </c>
      <c r="AK9" s="17">
        <v>0.115370303723019</v>
      </c>
      <c r="AL9" s="17">
        <v>0.15078905423761199</v>
      </c>
      <c r="AM9" s="17">
        <v>0.20798400370860301</v>
      </c>
      <c r="AN9" s="17">
        <v>0.26858172856266899</v>
      </c>
      <c r="AO9" s="17">
        <v>0.23408980098603899</v>
      </c>
      <c r="AP9" s="17"/>
      <c r="AQ9" s="17">
        <v>0.192287310269253</v>
      </c>
      <c r="AR9" s="17">
        <v>0.14710246312316799</v>
      </c>
      <c r="AS9" s="17"/>
      <c r="AT9" s="17">
        <v>0.22294122202816499</v>
      </c>
      <c r="AU9" s="17">
        <v>0.107954178086033</v>
      </c>
      <c r="AV9" s="17">
        <v>0.20016310008303401</v>
      </c>
      <c r="AW9" s="17"/>
      <c r="AX9" s="17">
        <v>0.122379966236443</v>
      </c>
      <c r="AY9" s="17">
        <v>0.17138697857746499</v>
      </c>
      <c r="AZ9" s="17"/>
      <c r="BA9" s="17">
        <v>0.20324046724938599</v>
      </c>
      <c r="BB9" s="17">
        <v>0.14535169501914799</v>
      </c>
      <c r="BC9" s="17">
        <v>0.17201235412427801</v>
      </c>
      <c r="BD9" s="17">
        <v>0.26882560983544801</v>
      </c>
      <c r="BE9" s="17">
        <v>0.13682995668206899</v>
      </c>
      <c r="BF9" s="17"/>
      <c r="BG9" s="17">
        <v>0.15885604719294899</v>
      </c>
      <c r="BH9" s="17">
        <v>0.17026210947346099</v>
      </c>
    </row>
    <row r="10" spans="2:60" ht="43.5" x14ac:dyDescent="0.35">
      <c r="B10" s="18" t="s">
        <v>526</v>
      </c>
      <c r="C10" s="17">
        <v>0.25118390713577099</v>
      </c>
      <c r="D10" s="17">
        <v>0.28344616694451602</v>
      </c>
      <c r="E10" s="17">
        <v>0.222847376153579</v>
      </c>
      <c r="F10" s="17"/>
      <c r="G10" s="17">
        <v>0.242253683563321</v>
      </c>
      <c r="H10" s="17">
        <v>0.25575834709845302</v>
      </c>
      <c r="I10" s="17">
        <v>0.27852803834640499</v>
      </c>
      <c r="J10" s="17">
        <v>0.26497098168017802</v>
      </c>
      <c r="K10" s="17">
        <v>0.21726095879124299</v>
      </c>
      <c r="L10" s="17">
        <v>0.24723240262864599</v>
      </c>
      <c r="M10" s="17"/>
      <c r="N10" s="17">
        <v>0.208186142556437</v>
      </c>
      <c r="O10" s="17">
        <v>0.24489656961374301</v>
      </c>
      <c r="P10" s="17">
        <v>0.25482673883370999</v>
      </c>
      <c r="Q10" s="17">
        <v>0.298283854786142</v>
      </c>
      <c r="R10" s="17">
        <v>0.32168631903269201</v>
      </c>
      <c r="S10" s="17"/>
      <c r="T10" s="17">
        <v>0.244339157277325</v>
      </c>
      <c r="U10" s="17">
        <v>0.28777581003807001</v>
      </c>
      <c r="V10" s="17">
        <v>0.25470811737631699</v>
      </c>
      <c r="W10" s="17">
        <v>0.218617992810344</v>
      </c>
      <c r="X10" s="17"/>
      <c r="Y10" s="17">
        <v>0.27559412633977998</v>
      </c>
      <c r="Z10" s="17">
        <v>0.22581561108723799</v>
      </c>
      <c r="AA10" s="17">
        <v>0.23410212180017201</v>
      </c>
      <c r="AB10" s="17">
        <v>0.233150045605726</v>
      </c>
      <c r="AC10" s="17">
        <v>0.314218282402419</v>
      </c>
      <c r="AD10" s="17">
        <v>0.28589192992171802</v>
      </c>
      <c r="AE10" s="17"/>
      <c r="AF10" s="17">
        <v>0.255198071390356</v>
      </c>
      <c r="AG10" s="17">
        <v>0.249262979706461</v>
      </c>
      <c r="AH10" s="17"/>
      <c r="AI10" s="17">
        <v>0.141819866785907</v>
      </c>
      <c r="AJ10" s="17">
        <v>0.22831178327816401</v>
      </c>
      <c r="AK10" s="17">
        <v>0.23877838827862499</v>
      </c>
      <c r="AL10" s="17">
        <v>0.25701035983319198</v>
      </c>
      <c r="AM10" s="17">
        <v>0.29057407006936498</v>
      </c>
      <c r="AN10" s="17">
        <v>0.27705166814774301</v>
      </c>
      <c r="AO10" s="17">
        <v>0.34352152658299601</v>
      </c>
      <c r="AP10" s="17"/>
      <c r="AQ10" s="17">
        <v>0.28622138808290498</v>
      </c>
      <c r="AR10" s="17">
        <v>0.236363742219168</v>
      </c>
      <c r="AS10" s="17"/>
      <c r="AT10" s="17">
        <v>0.29698878634599102</v>
      </c>
      <c r="AU10" s="17">
        <v>0.212620284595715</v>
      </c>
      <c r="AV10" s="17">
        <v>0.29907636665916099</v>
      </c>
      <c r="AW10" s="17"/>
      <c r="AX10" s="17">
        <v>0.267828862281422</v>
      </c>
      <c r="AY10" s="17">
        <v>0.24517140388171099</v>
      </c>
      <c r="AZ10" s="17"/>
      <c r="BA10" s="17">
        <v>0.25305967053762002</v>
      </c>
      <c r="BB10" s="17">
        <v>0.26684510451307503</v>
      </c>
      <c r="BC10" s="17">
        <v>0.27141606874260499</v>
      </c>
      <c r="BD10" s="17">
        <v>0.34181355089354998</v>
      </c>
      <c r="BE10" s="17">
        <v>0.213881430380851</v>
      </c>
      <c r="BF10" s="17"/>
      <c r="BG10" s="17">
        <v>0.26362922433284203</v>
      </c>
      <c r="BH10" s="17">
        <v>0.24628436258148501</v>
      </c>
    </row>
    <row r="11" spans="2:60" ht="29" x14ac:dyDescent="0.35">
      <c r="B11" s="18" t="s">
        <v>527</v>
      </c>
      <c r="C11" s="17">
        <v>0.49723465492626601</v>
      </c>
      <c r="D11" s="17">
        <v>0.44147647497735298</v>
      </c>
      <c r="E11" s="17">
        <v>0.54751079025502003</v>
      </c>
      <c r="F11" s="17"/>
      <c r="G11" s="17">
        <v>0.424101786507738</v>
      </c>
      <c r="H11" s="17">
        <v>0.496216198912655</v>
      </c>
      <c r="I11" s="17">
        <v>0.45969935539603402</v>
      </c>
      <c r="J11" s="17">
        <v>0.49763931963649399</v>
      </c>
      <c r="K11" s="17">
        <v>0.53825927410610597</v>
      </c>
      <c r="L11" s="17">
        <v>0.53720056154860596</v>
      </c>
      <c r="M11" s="17"/>
      <c r="N11" s="17">
        <v>0.54281597899085599</v>
      </c>
      <c r="O11" s="17">
        <v>0.52344413680143298</v>
      </c>
      <c r="P11" s="17">
        <v>0.51223110313465303</v>
      </c>
      <c r="Q11" s="17">
        <v>0.42349007341262401</v>
      </c>
      <c r="R11" s="17">
        <v>0.35990314709129201</v>
      </c>
      <c r="S11" s="17"/>
      <c r="T11" s="17">
        <v>0.48772018179790499</v>
      </c>
      <c r="U11" s="17">
        <v>0.51168889443439503</v>
      </c>
      <c r="V11" s="17">
        <v>0.49149175002725398</v>
      </c>
      <c r="W11" s="17">
        <v>0.500575620100003</v>
      </c>
      <c r="X11" s="17"/>
      <c r="Y11" s="17">
        <v>0.45358143176034299</v>
      </c>
      <c r="Z11" s="17">
        <v>0.52615564479009702</v>
      </c>
      <c r="AA11" s="17">
        <v>0.473158595242124</v>
      </c>
      <c r="AB11" s="17">
        <v>0.50599175140945996</v>
      </c>
      <c r="AC11" s="17">
        <v>0.39716095266887202</v>
      </c>
      <c r="AD11" s="17">
        <v>0.52893914577404899</v>
      </c>
      <c r="AE11" s="17"/>
      <c r="AF11" s="17">
        <v>0.50606382828690999</v>
      </c>
      <c r="AG11" s="17">
        <v>0.48321749397570102</v>
      </c>
      <c r="AH11" s="17"/>
      <c r="AI11" s="17">
        <v>0.59448452636049598</v>
      </c>
      <c r="AJ11" s="17">
        <v>0.54228082641633601</v>
      </c>
      <c r="AK11" s="17">
        <v>0.53836055486982404</v>
      </c>
      <c r="AL11" s="17">
        <v>0.50378409972577598</v>
      </c>
      <c r="AM11" s="17">
        <v>0.44047270908264002</v>
      </c>
      <c r="AN11" s="17">
        <v>0.40433858432557901</v>
      </c>
      <c r="AO11" s="17">
        <v>0.36178952633067901</v>
      </c>
      <c r="AP11" s="17"/>
      <c r="AQ11" s="17">
        <v>0.43964196960518298</v>
      </c>
      <c r="AR11" s="17">
        <v>0.53635879224749705</v>
      </c>
      <c r="AS11" s="17"/>
      <c r="AT11" s="17">
        <v>0.42226986766082097</v>
      </c>
      <c r="AU11" s="17">
        <v>0.57509265714076196</v>
      </c>
      <c r="AV11" s="17">
        <v>0.43776514816766898</v>
      </c>
      <c r="AW11" s="17"/>
      <c r="AX11" s="17">
        <v>0.50990794523258598</v>
      </c>
      <c r="AY11" s="17">
        <v>0.492656799441548</v>
      </c>
      <c r="AZ11" s="17"/>
      <c r="BA11" s="17">
        <v>0.44883392249235998</v>
      </c>
      <c r="BB11" s="17">
        <v>0.50887375892067099</v>
      </c>
      <c r="BC11" s="17">
        <v>0.48690183400655801</v>
      </c>
      <c r="BD11" s="17">
        <v>0.32334774819296402</v>
      </c>
      <c r="BE11" s="17">
        <v>0.58288539347327295</v>
      </c>
      <c r="BF11" s="17"/>
      <c r="BG11" s="17">
        <v>0.49486760428397197</v>
      </c>
      <c r="BH11" s="17">
        <v>0.51714912106703903</v>
      </c>
    </row>
    <row r="12" spans="2:60" x14ac:dyDescent="0.35">
      <c r="B12" s="18" t="s">
        <v>114</v>
      </c>
      <c r="C12" s="19">
        <v>9.3199219911042602E-2</v>
      </c>
      <c r="D12" s="19">
        <v>6.3374507645070299E-2</v>
      </c>
      <c r="E12" s="19">
        <v>0.12174946194969299</v>
      </c>
      <c r="F12" s="19"/>
      <c r="G12" s="19">
        <v>0.122169105724386</v>
      </c>
      <c r="H12" s="19">
        <v>8.3608005975371602E-2</v>
      </c>
      <c r="I12" s="19">
        <v>8.3267973459656197E-2</v>
      </c>
      <c r="J12" s="19">
        <v>0.102896138905297</v>
      </c>
      <c r="K12" s="19">
        <v>9.4082135725734803E-2</v>
      </c>
      <c r="L12" s="19">
        <v>8.4457005313854805E-2</v>
      </c>
      <c r="M12" s="19"/>
      <c r="N12" s="19">
        <v>0.13274869932245001</v>
      </c>
      <c r="O12" s="19">
        <v>0.109824207657615</v>
      </c>
      <c r="P12" s="19">
        <v>6.0134766570661302E-2</v>
      </c>
      <c r="Q12" s="19">
        <v>8.64456516104469E-2</v>
      </c>
      <c r="R12" s="19">
        <v>5.8113681720264099E-2</v>
      </c>
      <c r="S12" s="19"/>
      <c r="T12" s="19">
        <v>0.106937203688193</v>
      </c>
      <c r="U12" s="19">
        <v>8.9715343552225005E-2</v>
      </c>
      <c r="V12" s="19">
        <v>8.4357614031535202E-2</v>
      </c>
      <c r="W12" s="19">
        <v>0.100564626285173</v>
      </c>
      <c r="X12" s="19"/>
      <c r="Y12" s="19">
        <v>0.100515623361337</v>
      </c>
      <c r="Z12" s="19">
        <v>8.9169961632209499E-2</v>
      </c>
      <c r="AA12" s="19">
        <v>0.12687105542559099</v>
      </c>
      <c r="AB12" s="19">
        <v>8.5179516585119699E-2</v>
      </c>
      <c r="AC12" s="19">
        <v>4.2684920571870802E-2</v>
      </c>
      <c r="AD12" s="19">
        <v>8.6107653382612906E-2</v>
      </c>
      <c r="AE12" s="19"/>
      <c r="AF12" s="19">
        <v>8.8259259848946406E-2</v>
      </c>
      <c r="AG12" s="19">
        <v>9.6330118914864094E-2</v>
      </c>
      <c r="AH12" s="19"/>
      <c r="AI12" s="19">
        <v>0.22630568494421799</v>
      </c>
      <c r="AJ12" s="19">
        <v>9.9694206611940298E-2</v>
      </c>
      <c r="AK12" s="19">
        <v>0.107490753128531</v>
      </c>
      <c r="AL12" s="19">
        <v>8.8416486203420394E-2</v>
      </c>
      <c r="AM12" s="19">
        <v>6.0969217139392497E-2</v>
      </c>
      <c r="AN12" s="19">
        <v>5.0028018964009102E-2</v>
      </c>
      <c r="AO12" s="19">
        <v>6.05991461002858E-2</v>
      </c>
      <c r="AP12" s="19"/>
      <c r="AQ12" s="19">
        <v>8.1849332042659304E-2</v>
      </c>
      <c r="AR12" s="19">
        <v>8.0175002410166493E-2</v>
      </c>
      <c r="AS12" s="19"/>
      <c r="AT12" s="19">
        <v>5.78001239650228E-2</v>
      </c>
      <c r="AU12" s="19">
        <v>0.104332880177491</v>
      </c>
      <c r="AV12" s="19">
        <v>6.2995385090135303E-2</v>
      </c>
      <c r="AW12" s="19"/>
      <c r="AX12" s="19">
        <v>9.9883226249548804E-2</v>
      </c>
      <c r="AY12" s="19">
        <v>9.0784818099276202E-2</v>
      </c>
      <c r="AZ12" s="19"/>
      <c r="BA12" s="19">
        <v>9.4865939720633702E-2</v>
      </c>
      <c r="BB12" s="19">
        <v>7.8929441547106904E-2</v>
      </c>
      <c r="BC12" s="19">
        <v>6.9669743126558395E-2</v>
      </c>
      <c r="BD12" s="19">
        <v>6.6013091078038197E-2</v>
      </c>
      <c r="BE12" s="19">
        <v>6.6403219463807298E-2</v>
      </c>
      <c r="BF12" s="19"/>
      <c r="BG12" s="19">
        <v>8.2647124190236607E-2</v>
      </c>
      <c r="BH12" s="19">
        <v>6.6304406878016101E-2</v>
      </c>
    </row>
    <row r="13" spans="2:60" x14ac:dyDescent="0.35">
      <c r="B13" s="16"/>
    </row>
    <row r="14" spans="2:60" x14ac:dyDescent="0.35">
      <c r="B14" t="s">
        <v>98</v>
      </c>
    </row>
    <row r="15" spans="2:60" x14ac:dyDescent="0.35">
      <c r="B15" t="s">
        <v>99</v>
      </c>
    </row>
    <row r="17" spans="2:2" x14ac:dyDescent="0.35">
      <c r="B17"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BH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533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525</v>
      </c>
      <c r="C9" s="17">
        <v>0.23524558493359701</v>
      </c>
      <c r="D9" s="17">
        <v>0.31873883282694099</v>
      </c>
      <c r="E9" s="17">
        <v>0.158680507313225</v>
      </c>
      <c r="F9" s="17"/>
      <c r="G9" s="17">
        <v>0.236922364569427</v>
      </c>
      <c r="H9" s="17">
        <v>0.20649445638113001</v>
      </c>
      <c r="I9" s="17">
        <v>0.27666685352297898</v>
      </c>
      <c r="J9" s="17">
        <v>0.18520310921647801</v>
      </c>
      <c r="K9" s="17">
        <v>0.247126932457916</v>
      </c>
      <c r="L9" s="17">
        <v>0.25468021236209698</v>
      </c>
      <c r="M9" s="17"/>
      <c r="N9" s="17">
        <v>0.13276311411147801</v>
      </c>
      <c r="O9" s="17">
        <v>0.187656746316096</v>
      </c>
      <c r="P9" s="17">
        <v>0.22953324541416301</v>
      </c>
      <c r="Q9" s="17">
        <v>0.359529171080129</v>
      </c>
      <c r="R9" s="17">
        <v>0.43664550116879097</v>
      </c>
      <c r="S9" s="17"/>
      <c r="T9" s="17">
        <v>0.259794848892548</v>
      </c>
      <c r="U9" s="17">
        <v>0.19810508309196101</v>
      </c>
      <c r="V9" s="17">
        <v>0.23152935050935999</v>
      </c>
      <c r="W9" s="17">
        <v>0.256025952747928</v>
      </c>
      <c r="X9" s="17"/>
      <c r="Y9" s="17">
        <v>0.243698418665067</v>
      </c>
      <c r="Z9" s="17">
        <v>0.242206012319272</v>
      </c>
      <c r="AA9" s="17">
        <v>0.25541231726144298</v>
      </c>
      <c r="AB9" s="17">
        <v>0.225838478144785</v>
      </c>
      <c r="AC9" s="17">
        <v>0.42467714457542799</v>
      </c>
      <c r="AD9" s="17">
        <v>0.17241147535336901</v>
      </c>
      <c r="AE9" s="17"/>
      <c r="AF9" s="17">
        <v>0.23434193188097199</v>
      </c>
      <c r="AG9" s="17">
        <v>0.23960519112033801</v>
      </c>
      <c r="AH9" s="17"/>
      <c r="AI9" s="17">
        <v>0.10722249145520001</v>
      </c>
      <c r="AJ9" s="17">
        <v>0.16428712772155499</v>
      </c>
      <c r="AK9" s="17">
        <v>0.17783113760295</v>
      </c>
      <c r="AL9" s="17">
        <v>0.18120003377861299</v>
      </c>
      <c r="AM9" s="17">
        <v>0.32763038266914302</v>
      </c>
      <c r="AN9" s="17">
        <v>0.38750646171594499</v>
      </c>
      <c r="AO9" s="17">
        <v>0.46397837507274498</v>
      </c>
      <c r="AP9" s="17"/>
      <c r="AQ9" s="17">
        <v>0.282848758226032</v>
      </c>
      <c r="AR9" s="17">
        <v>0.230221529314555</v>
      </c>
      <c r="AS9" s="17"/>
      <c r="AT9" s="17">
        <v>0.32380770986516699</v>
      </c>
      <c r="AU9" s="17">
        <v>0.16714084375250199</v>
      </c>
      <c r="AV9" s="17">
        <v>0.30312295598106298</v>
      </c>
      <c r="AW9" s="17"/>
      <c r="AX9" s="17">
        <v>0.208097684710423</v>
      </c>
      <c r="AY9" s="17">
        <v>0.245051969931601</v>
      </c>
      <c r="AZ9" s="17"/>
      <c r="BA9" s="17">
        <v>0.287723512001404</v>
      </c>
      <c r="BB9" s="17">
        <v>0.196825997261798</v>
      </c>
      <c r="BC9" s="17">
        <v>0.254201720524387</v>
      </c>
      <c r="BD9" s="17">
        <v>0.38511962128559302</v>
      </c>
      <c r="BE9" s="17">
        <v>0.27775717943789702</v>
      </c>
      <c r="BF9" s="17"/>
      <c r="BG9" s="17">
        <v>0.218030662751762</v>
      </c>
      <c r="BH9" s="17">
        <v>0.304950177647757</v>
      </c>
    </row>
    <row r="10" spans="2:60" ht="43.5" x14ac:dyDescent="0.35">
      <c r="B10" s="18" t="s">
        <v>526</v>
      </c>
      <c r="C10" s="17">
        <v>0.29902007997967101</v>
      </c>
      <c r="D10" s="17">
        <v>0.30705830949145602</v>
      </c>
      <c r="E10" s="17">
        <v>0.28991142810854498</v>
      </c>
      <c r="F10" s="17"/>
      <c r="G10" s="17">
        <v>0.25427616911657303</v>
      </c>
      <c r="H10" s="17">
        <v>0.30636481354905898</v>
      </c>
      <c r="I10" s="17">
        <v>0.24071938605291399</v>
      </c>
      <c r="J10" s="17">
        <v>0.29835393916417702</v>
      </c>
      <c r="K10" s="17">
        <v>0.31941961639836303</v>
      </c>
      <c r="L10" s="17">
        <v>0.34886210495137498</v>
      </c>
      <c r="M10" s="17"/>
      <c r="N10" s="17">
        <v>0.25846997056448601</v>
      </c>
      <c r="O10" s="17">
        <v>0.285419584362262</v>
      </c>
      <c r="P10" s="17">
        <v>0.34099677964591901</v>
      </c>
      <c r="Q10" s="17">
        <v>0.27507160224288202</v>
      </c>
      <c r="R10" s="17">
        <v>0.33114611368272201</v>
      </c>
      <c r="S10" s="17"/>
      <c r="T10" s="17">
        <v>0.28985759390056798</v>
      </c>
      <c r="U10" s="17">
        <v>0.34632905587171903</v>
      </c>
      <c r="V10" s="17">
        <v>0.28790274820248102</v>
      </c>
      <c r="W10" s="17">
        <v>0.28211523434874802</v>
      </c>
      <c r="X10" s="17"/>
      <c r="Y10" s="17">
        <v>0.28517322969819497</v>
      </c>
      <c r="Z10" s="17">
        <v>0.29637684091118899</v>
      </c>
      <c r="AA10" s="17">
        <v>0.22577155367732299</v>
      </c>
      <c r="AB10" s="17">
        <v>0.40362414770419802</v>
      </c>
      <c r="AC10" s="17">
        <v>0.27110393919314202</v>
      </c>
      <c r="AD10" s="17">
        <v>0.28849208218276701</v>
      </c>
      <c r="AE10" s="17"/>
      <c r="AF10" s="17">
        <v>0.293871502458946</v>
      </c>
      <c r="AG10" s="17">
        <v>0.309736450341148</v>
      </c>
      <c r="AH10" s="17"/>
      <c r="AI10" s="17">
        <v>0.16311595001038001</v>
      </c>
      <c r="AJ10" s="17">
        <v>0.25684033325855599</v>
      </c>
      <c r="AK10" s="17">
        <v>0.32852466150740101</v>
      </c>
      <c r="AL10" s="17">
        <v>0.31792757899618601</v>
      </c>
      <c r="AM10" s="17">
        <v>0.334827844012894</v>
      </c>
      <c r="AN10" s="17">
        <v>0.30999846790421698</v>
      </c>
      <c r="AO10" s="17">
        <v>0.35510155950156003</v>
      </c>
      <c r="AP10" s="17"/>
      <c r="AQ10" s="17">
        <v>0.31381536716640701</v>
      </c>
      <c r="AR10" s="17">
        <v>0.31267734239792899</v>
      </c>
      <c r="AS10" s="17"/>
      <c r="AT10" s="17">
        <v>0.34120538841211401</v>
      </c>
      <c r="AU10" s="17">
        <v>0.27523601700260297</v>
      </c>
      <c r="AV10" s="17">
        <v>0.334347953372443</v>
      </c>
      <c r="AW10" s="17"/>
      <c r="AX10" s="17">
        <v>0.32727412944737599</v>
      </c>
      <c r="AY10" s="17">
        <v>0.28881413091711899</v>
      </c>
      <c r="AZ10" s="17"/>
      <c r="BA10" s="17">
        <v>0.28479441794077998</v>
      </c>
      <c r="BB10" s="17">
        <v>0.32409623656439901</v>
      </c>
      <c r="BC10" s="17">
        <v>0.315991224708709</v>
      </c>
      <c r="BD10" s="17">
        <v>0.33470150189954401</v>
      </c>
      <c r="BE10" s="17">
        <v>0.28718693961236902</v>
      </c>
      <c r="BF10" s="17"/>
      <c r="BG10" s="17">
        <v>0.314927867996254</v>
      </c>
      <c r="BH10" s="17">
        <v>0.29922153369369903</v>
      </c>
    </row>
    <row r="11" spans="2:60" ht="29" x14ac:dyDescent="0.35">
      <c r="B11" s="18" t="s">
        <v>527</v>
      </c>
      <c r="C11" s="17">
        <v>0.37884188249269701</v>
      </c>
      <c r="D11" s="17">
        <v>0.31079073197607698</v>
      </c>
      <c r="E11" s="17">
        <v>0.44198643250741299</v>
      </c>
      <c r="F11" s="17"/>
      <c r="G11" s="17">
        <v>0.37145718505666397</v>
      </c>
      <c r="H11" s="17">
        <v>0.40182399376207001</v>
      </c>
      <c r="I11" s="17">
        <v>0.40885027319668599</v>
      </c>
      <c r="J11" s="17">
        <v>0.41959252149651899</v>
      </c>
      <c r="K11" s="17">
        <v>0.35629493568743997</v>
      </c>
      <c r="L11" s="17">
        <v>0.32685954168777398</v>
      </c>
      <c r="M11" s="17"/>
      <c r="N11" s="17">
        <v>0.47754599006431497</v>
      </c>
      <c r="O11" s="17">
        <v>0.443583517867565</v>
      </c>
      <c r="P11" s="17">
        <v>0.36670410071600401</v>
      </c>
      <c r="Q11" s="17">
        <v>0.28313630486239</v>
      </c>
      <c r="R11" s="17">
        <v>0.18389045530932599</v>
      </c>
      <c r="S11" s="17"/>
      <c r="T11" s="17">
        <v>0.34479015444098099</v>
      </c>
      <c r="U11" s="17">
        <v>0.37848544679813501</v>
      </c>
      <c r="V11" s="17">
        <v>0.39138649003693998</v>
      </c>
      <c r="W11" s="17">
        <v>0.38333465444440201</v>
      </c>
      <c r="X11" s="17"/>
      <c r="Y11" s="17">
        <v>0.375466049269508</v>
      </c>
      <c r="Z11" s="17">
        <v>0.38325252145688998</v>
      </c>
      <c r="AA11" s="17">
        <v>0.36191301497413297</v>
      </c>
      <c r="AB11" s="17">
        <v>0.30817240018708802</v>
      </c>
      <c r="AC11" s="17">
        <v>0.26153399565955898</v>
      </c>
      <c r="AD11" s="17">
        <v>0.44598404119666701</v>
      </c>
      <c r="AE11" s="17"/>
      <c r="AF11" s="17">
        <v>0.39175281074559698</v>
      </c>
      <c r="AG11" s="17">
        <v>0.358038907291852</v>
      </c>
      <c r="AH11" s="17"/>
      <c r="AI11" s="17">
        <v>0.497582571440079</v>
      </c>
      <c r="AJ11" s="17">
        <v>0.48043890298886199</v>
      </c>
      <c r="AK11" s="17">
        <v>0.39782703397268099</v>
      </c>
      <c r="AL11" s="17">
        <v>0.42291771429085501</v>
      </c>
      <c r="AM11" s="17">
        <v>0.27902047403896302</v>
      </c>
      <c r="AN11" s="17">
        <v>0.25767991780551502</v>
      </c>
      <c r="AO11" s="17">
        <v>0.180920065425695</v>
      </c>
      <c r="AP11" s="17"/>
      <c r="AQ11" s="17">
        <v>0.32786979689221502</v>
      </c>
      <c r="AR11" s="17">
        <v>0.38390489097607999</v>
      </c>
      <c r="AS11" s="17"/>
      <c r="AT11" s="17">
        <v>0.289510750725199</v>
      </c>
      <c r="AU11" s="17">
        <v>0.46110042914802601</v>
      </c>
      <c r="AV11" s="17">
        <v>0.29825940788307598</v>
      </c>
      <c r="AW11" s="17"/>
      <c r="AX11" s="17">
        <v>0.37402907700224602</v>
      </c>
      <c r="AY11" s="17">
        <v>0.38058036772256298</v>
      </c>
      <c r="AZ11" s="17"/>
      <c r="BA11" s="17">
        <v>0.342688293507731</v>
      </c>
      <c r="BB11" s="17">
        <v>0.408077764666613</v>
      </c>
      <c r="BC11" s="17">
        <v>0.36720171433712001</v>
      </c>
      <c r="BD11" s="17">
        <v>0.23633108739644301</v>
      </c>
      <c r="BE11" s="17">
        <v>0.37022680827920601</v>
      </c>
      <c r="BF11" s="17"/>
      <c r="BG11" s="17">
        <v>0.39282364175179202</v>
      </c>
      <c r="BH11" s="17">
        <v>0.33631340210465299</v>
      </c>
    </row>
    <row r="12" spans="2:60" x14ac:dyDescent="0.35">
      <c r="B12" s="18" t="s">
        <v>114</v>
      </c>
      <c r="C12" s="19">
        <v>8.6892452594034997E-2</v>
      </c>
      <c r="D12" s="19">
        <v>6.3412125705525998E-2</v>
      </c>
      <c r="E12" s="19">
        <v>0.109421632070818</v>
      </c>
      <c r="F12" s="19"/>
      <c r="G12" s="19">
        <v>0.137344281257336</v>
      </c>
      <c r="H12" s="19">
        <v>8.5316736307740906E-2</v>
      </c>
      <c r="I12" s="19">
        <v>7.3763487227420196E-2</v>
      </c>
      <c r="J12" s="19">
        <v>9.6850430122825598E-2</v>
      </c>
      <c r="K12" s="19">
        <v>7.7158515456280899E-2</v>
      </c>
      <c r="L12" s="19">
        <v>6.9598140998754901E-2</v>
      </c>
      <c r="M12" s="19"/>
      <c r="N12" s="19">
        <v>0.13122092525972101</v>
      </c>
      <c r="O12" s="19">
        <v>8.3340151454077194E-2</v>
      </c>
      <c r="P12" s="19">
        <v>6.2765874223914997E-2</v>
      </c>
      <c r="Q12" s="19">
        <v>8.2262921814599002E-2</v>
      </c>
      <c r="R12" s="19">
        <v>4.8317929839161097E-2</v>
      </c>
      <c r="S12" s="19"/>
      <c r="T12" s="19">
        <v>0.105557402765902</v>
      </c>
      <c r="U12" s="19">
        <v>7.7080414238185194E-2</v>
      </c>
      <c r="V12" s="19">
        <v>8.9181411251219006E-2</v>
      </c>
      <c r="W12" s="19">
        <v>7.8524158458921495E-2</v>
      </c>
      <c r="X12" s="19"/>
      <c r="Y12" s="19">
        <v>9.5662302367229404E-2</v>
      </c>
      <c r="Z12" s="19">
        <v>7.81646253126487E-2</v>
      </c>
      <c r="AA12" s="19">
        <v>0.156903114087101</v>
      </c>
      <c r="AB12" s="19">
        <v>6.2364973963929302E-2</v>
      </c>
      <c r="AC12" s="19">
        <v>4.2684920571870802E-2</v>
      </c>
      <c r="AD12" s="19">
        <v>9.3112401267197595E-2</v>
      </c>
      <c r="AE12" s="19"/>
      <c r="AF12" s="19">
        <v>8.0033754914485097E-2</v>
      </c>
      <c r="AG12" s="19">
        <v>9.2619451246662196E-2</v>
      </c>
      <c r="AH12" s="19"/>
      <c r="AI12" s="19">
        <v>0.23207898709434099</v>
      </c>
      <c r="AJ12" s="19">
        <v>9.8433636031027102E-2</v>
      </c>
      <c r="AK12" s="19">
        <v>9.5817166916967497E-2</v>
      </c>
      <c r="AL12" s="19">
        <v>7.7954672934347102E-2</v>
      </c>
      <c r="AM12" s="19">
        <v>5.8521299278999801E-2</v>
      </c>
      <c r="AN12" s="19">
        <v>4.4815152574321997E-2</v>
      </c>
      <c r="AO12" s="19">
        <v>0</v>
      </c>
      <c r="AP12" s="19"/>
      <c r="AQ12" s="19">
        <v>7.5466077715346302E-2</v>
      </c>
      <c r="AR12" s="19">
        <v>7.3196237311436194E-2</v>
      </c>
      <c r="AS12" s="19"/>
      <c r="AT12" s="19">
        <v>4.5476150997519199E-2</v>
      </c>
      <c r="AU12" s="19">
        <v>9.6522710096868303E-2</v>
      </c>
      <c r="AV12" s="19">
        <v>6.4269682763417504E-2</v>
      </c>
      <c r="AW12" s="19"/>
      <c r="AX12" s="19">
        <v>9.0599108839954701E-2</v>
      </c>
      <c r="AY12" s="19">
        <v>8.5553531428717203E-2</v>
      </c>
      <c r="AZ12" s="19"/>
      <c r="BA12" s="19">
        <v>8.4793776550085007E-2</v>
      </c>
      <c r="BB12" s="19">
        <v>7.1000001507189894E-2</v>
      </c>
      <c r="BC12" s="19">
        <v>6.2605340429783898E-2</v>
      </c>
      <c r="BD12" s="19">
        <v>4.38477894184197E-2</v>
      </c>
      <c r="BE12" s="19">
        <v>6.4829072670527205E-2</v>
      </c>
      <c r="BF12" s="19"/>
      <c r="BG12" s="19">
        <v>7.4217827500192096E-2</v>
      </c>
      <c r="BH12" s="19">
        <v>5.9514886553891699E-2</v>
      </c>
    </row>
    <row r="13" spans="2:60" x14ac:dyDescent="0.35">
      <c r="B13" s="16"/>
    </row>
    <row r="14" spans="2:60" x14ac:dyDescent="0.35">
      <c r="B14" t="s">
        <v>98</v>
      </c>
    </row>
    <row r="15" spans="2:60" x14ac:dyDescent="0.35">
      <c r="B15" t="s">
        <v>99</v>
      </c>
    </row>
    <row r="17" spans="2:2" x14ac:dyDescent="0.35">
      <c r="B17"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BH17"/>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534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525</v>
      </c>
      <c r="C9" s="17">
        <v>0.142267193004737</v>
      </c>
      <c r="D9" s="17">
        <v>0.18273644097748301</v>
      </c>
      <c r="E9" s="17">
        <v>0.104278881165756</v>
      </c>
      <c r="F9" s="17"/>
      <c r="G9" s="17">
        <v>0.22273477941113401</v>
      </c>
      <c r="H9" s="17">
        <v>0.157686225987867</v>
      </c>
      <c r="I9" s="17">
        <v>0.179170632771991</v>
      </c>
      <c r="J9" s="17">
        <v>0.115044435636484</v>
      </c>
      <c r="K9" s="17">
        <v>0.108945188303379</v>
      </c>
      <c r="L9" s="17">
        <v>0.10047385062182</v>
      </c>
      <c r="M9" s="17"/>
      <c r="N9" s="17">
        <v>0.12191677869008</v>
      </c>
      <c r="O9" s="17">
        <v>0.13220410105271899</v>
      </c>
      <c r="P9" s="17">
        <v>0.147744172110404</v>
      </c>
      <c r="Q9" s="17">
        <v>0.14306008233652101</v>
      </c>
      <c r="R9" s="17">
        <v>0.21502536013648399</v>
      </c>
      <c r="S9" s="17"/>
      <c r="T9" s="17">
        <v>0.12878139382759299</v>
      </c>
      <c r="U9" s="17">
        <v>0.110267313014953</v>
      </c>
      <c r="V9" s="17">
        <v>0.15483281327881299</v>
      </c>
      <c r="W9" s="17">
        <v>0.15963408678573399</v>
      </c>
      <c r="X9" s="17"/>
      <c r="Y9" s="17">
        <v>0.18472557666931899</v>
      </c>
      <c r="Z9" s="17">
        <v>0.117998095418655</v>
      </c>
      <c r="AA9" s="17">
        <v>0.112595842880808</v>
      </c>
      <c r="AB9" s="17">
        <v>0.159030805372605</v>
      </c>
      <c r="AC9" s="17">
        <v>0.21082434542952999</v>
      </c>
      <c r="AD9" s="17">
        <v>9.7117378526648104E-2</v>
      </c>
      <c r="AE9" s="17"/>
      <c r="AF9" s="17">
        <v>0.13572087378063799</v>
      </c>
      <c r="AG9" s="17">
        <v>0.15322502165604299</v>
      </c>
      <c r="AH9" s="17"/>
      <c r="AI9" s="17">
        <v>4.01896105415354E-2</v>
      </c>
      <c r="AJ9" s="17">
        <v>0.145549227028685</v>
      </c>
      <c r="AK9" s="17">
        <v>0.12333376928385199</v>
      </c>
      <c r="AL9" s="17">
        <v>0.10703343368262699</v>
      </c>
      <c r="AM9" s="17">
        <v>0.15752467356357799</v>
      </c>
      <c r="AN9" s="17">
        <v>0.21770551585206699</v>
      </c>
      <c r="AO9" s="17">
        <v>0.249171859576339</v>
      </c>
      <c r="AP9" s="17"/>
      <c r="AQ9" s="17">
        <v>0.17978351747673699</v>
      </c>
      <c r="AR9" s="17">
        <v>0.129148516440237</v>
      </c>
      <c r="AS9" s="17"/>
      <c r="AT9" s="17">
        <v>0.20369814852148899</v>
      </c>
      <c r="AU9" s="17">
        <v>8.4440776985911598E-2</v>
      </c>
      <c r="AV9" s="17">
        <v>0.19352696568389</v>
      </c>
      <c r="AW9" s="17"/>
      <c r="AX9" s="17">
        <v>0.114625339595707</v>
      </c>
      <c r="AY9" s="17">
        <v>0.15225200414515599</v>
      </c>
      <c r="AZ9" s="17"/>
      <c r="BA9" s="17">
        <v>0.242391732811262</v>
      </c>
      <c r="BB9" s="17">
        <v>0.157431395598363</v>
      </c>
      <c r="BC9" s="17">
        <v>0.12763456617306099</v>
      </c>
      <c r="BD9" s="17">
        <v>0.260032389154285</v>
      </c>
      <c r="BE9" s="17">
        <v>7.0763450190061195E-2</v>
      </c>
      <c r="BF9" s="17"/>
      <c r="BG9" s="17">
        <v>0.17725103022396299</v>
      </c>
      <c r="BH9" s="17">
        <v>0.11870190827522099</v>
      </c>
    </row>
    <row r="10" spans="2:60" ht="43.5" x14ac:dyDescent="0.35">
      <c r="B10" s="18" t="s">
        <v>526</v>
      </c>
      <c r="C10" s="17">
        <v>0.210069422213296</v>
      </c>
      <c r="D10" s="17">
        <v>0.245515697583786</v>
      </c>
      <c r="E10" s="17">
        <v>0.17627544331195899</v>
      </c>
      <c r="F10" s="17"/>
      <c r="G10" s="17">
        <v>0.24605662355088501</v>
      </c>
      <c r="H10" s="17">
        <v>0.27068972619117498</v>
      </c>
      <c r="I10" s="17">
        <v>0.21154149053844901</v>
      </c>
      <c r="J10" s="17">
        <v>0.18313692147025201</v>
      </c>
      <c r="K10" s="17">
        <v>0.18347831543328899</v>
      </c>
      <c r="L10" s="17">
        <v>0.177720367210737</v>
      </c>
      <c r="M10" s="17"/>
      <c r="N10" s="17">
        <v>0.19919773949875699</v>
      </c>
      <c r="O10" s="17">
        <v>0.207563381785519</v>
      </c>
      <c r="P10" s="17">
        <v>0.205370507123733</v>
      </c>
      <c r="Q10" s="17">
        <v>0.24215037418044699</v>
      </c>
      <c r="R10" s="17">
        <v>0.24100813499711601</v>
      </c>
      <c r="S10" s="17"/>
      <c r="T10" s="17">
        <v>0.20138900931195999</v>
      </c>
      <c r="U10" s="17">
        <v>0.21315317541253201</v>
      </c>
      <c r="V10" s="17">
        <v>0.20185186044692999</v>
      </c>
      <c r="W10" s="17">
        <v>0.22664602829531799</v>
      </c>
      <c r="X10" s="17"/>
      <c r="Y10" s="17">
        <v>0.216557244711026</v>
      </c>
      <c r="Z10" s="17">
        <v>0.2100539206848</v>
      </c>
      <c r="AA10" s="17">
        <v>0.173698295351464</v>
      </c>
      <c r="AB10" s="17">
        <v>0.21855848750953799</v>
      </c>
      <c r="AC10" s="17">
        <v>0.126184963048694</v>
      </c>
      <c r="AD10" s="17">
        <v>0.20362765364052399</v>
      </c>
      <c r="AE10" s="17"/>
      <c r="AF10" s="17">
        <v>0.20582856300980901</v>
      </c>
      <c r="AG10" s="17">
        <v>0.21867442934216599</v>
      </c>
      <c r="AH10" s="17"/>
      <c r="AI10" s="17">
        <v>0.15014852693738501</v>
      </c>
      <c r="AJ10" s="17">
        <v>0.182407809137487</v>
      </c>
      <c r="AK10" s="17">
        <v>0.22639626722089401</v>
      </c>
      <c r="AL10" s="17">
        <v>0.24092123716973601</v>
      </c>
      <c r="AM10" s="17">
        <v>0.226598089485577</v>
      </c>
      <c r="AN10" s="17">
        <v>0.22095086087818</v>
      </c>
      <c r="AO10" s="17">
        <v>0.17587226806496101</v>
      </c>
      <c r="AP10" s="17"/>
      <c r="AQ10" s="17">
        <v>0.23611123296113401</v>
      </c>
      <c r="AR10" s="17">
        <v>0.20368413479828301</v>
      </c>
      <c r="AS10" s="17"/>
      <c r="AT10" s="17">
        <v>0.21487472713549299</v>
      </c>
      <c r="AU10" s="17">
        <v>0.205337167158435</v>
      </c>
      <c r="AV10" s="17">
        <v>0.23069401864080399</v>
      </c>
      <c r="AW10" s="17"/>
      <c r="AX10" s="17">
        <v>0.215352219187296</v>
      </c>
      <c r="AY10" s="17">
        <v>0.20816116630519799</v>
      </c>
      <c r="AZ10" s="17"/>
      <c r="BA10" s="17">
        <v>0.23995178272487899</v>
      </c>
      <c r="BB10" s="17">
        <v>0.22544255618074199</v>
      </c>
      <c r="BC10" s="17">
        <v>0.22741476624499801</v>
      </c>
      <c r="BD10" s="17">
        <v>0.19083016460652699</v>
      </c>
      <c r="BE10" s="17">
        <v>0.176661518698353</v>
      </c>
      <c r="BF10" s="17"/>
      <c r="BG10" s="17">
        <v>0.22882728343393399</v>
      </c>
      <c r="BH10" s="17">
        <v>0.180250184866767</v>
      </c>
    </row>
    <row r="11" spans="2:60" ht="29" x14ac:dyDescent="0.35">
      <c r="B11" s="18" t="s">
        <v>527</v>
      </c>
      <c r="C11" s="17">
        <v>0.56243217475491802</v>
      </c>
      <c r="D11" s="17">
        <v>0.51377268103860496</v>
      </c>
      <c r="E11" s="17">
        <v>0.608226935290204</v>
      </c>
      <c r="F11" s="17"/>
      <c r="G11" s="17">
        <v>0.40005649934138399</v>
      </c>
      <c r="H11" s="17">
        <v>0.50221990959822205</v>
      </c>
      <c r="I11" s="17">
        <v>0.52820148360299601</v>
      </c>
      <c r="J11" s="17">
        <v>0.61038820280816497</v>
      </c>
      <c r="K11" s="17">
        <v>0.61585402571081804</v>
      </c>
      <c r="L11" s="17">
        <v>0.65610387527529801</v>
      </c>
      <c r="M11" s="17"/>
      <c r="N11" s="17">
        <v>0.557513383765049</v>
      </c>
      <c r="O11" s="17">
        <v>0.58226302677534902</v>
      </c>
      <c r="P11" s="17">
        <v>0.58166882440370304</v>
      </c>
      <c r="Q11" s="17">
        <v>0.55191997417721295</v>
      </c>
      <c r="R11" s="17">
        <v>0.468546543354107</v>
      </c>
      <c r="S11" s="17"/>
      <c r="T11" s="17">
        <v>0.56501250672771197</v>
      </c>
      <c r="U11" s="17">
        <v>0.60921353274245904</v>
      </c>
      <c r="V11" s="17">
        <v>0.55582606184008698</v>
      </c>
      <c r="W11" s="17">
        <v>0.53046092145070001</v>
      </c>
      <c r="X11" s="17"/>
      <c r="Y11" s="17">
        <v>0.49926956765087299</v>
      </c>
      <c r="Z11" s="17">
        <v>0.59656948875467197</v>
      </c>
      <c r="AA11" s="17">
        <v>0.60979571499998897</v>
      </c>
      <c r="AB11" s="17">
        <v>0.57026532189585699</v>
      </c>
      <c r="AC11" s="17">
        <v>0.62030577094990502</v>
      </c>
      <c r="AD11" s="17">
        <v>0.59552611749497997</v>
      </c>
      <c r="AE11" s="17"/>
      <c r="AF11" s="17">
        <v>0.579207186724916</v>
      </c>
      <c r="AG11" s="17">
        <v>0.53746864542446804</v>
      </c>
      <c r="AH11" s="17"/>
      <c r="AI11" s="17">
        <v>0.60315226315897896</v>
      </c>
      <c r="AJ11" s="17">
        <v>0.56720393058684604</v>
      </c>
      <c r="AK11" s="17">
        <v>0.57726799063907397</v>
      </c>
      <c r="AL11" s="17">
        <v>0.55709093224912898</v>
      </c>
      <c r="AM11" s="17">
        <v>0.55890994752864298</v>
      </c>
      <c r="AN11" s="17">
        <v>0.50920718510545104</v>
      </c>
      <c r="AO11" s="17">
        <v>0.54488977630095103</v>
      </c>
      <c r="AP11" s="17"/>
      <c r="AQ11" s="17">
        <v>0.51209664660114296</v>
      </c>
      <c r="AR11" s="17">
        <v>0.58645096657935603</v>
      </c>
      <c r="AS11" s="17"/>
      <c r="AT11" s="17">
        <v>0.51758604857545798</v>
      </c>
      <c r="AU11" s="17">
        <v>0.614954910553559</v>
      </c>
      <c r="AV11" s="17">
        <v>0.51796506144681498</v>
      </c>
      <c r="AW11" s="17"/>
      <c r="AX11" s="17">
        <v>0.58340100073957701</v>
      </c>
      <c r="AY11" s="17">
        <v>0.55485779961462101</v>
      </c>
      <c r="AZ11" s="17"/>
      <c r="BA11" s="17">
        <v>0.45166562934434301</v>
      </c>
      <c r="BB11" s="17">
        <v>0.531480036152576</v>
      </c>
      <c r="BC11" s="17">
        <v>0.58610726249012801</v>
      </c>
      <c r="BD11" s="17">
        <v>0.50454387853169302</v>
      </c>
      <c r="BE11" s="17">
        <v>0.68747880444480602</v>
      </c>
      <c r="BF11" s="17"/>
      <c r="BG11" s="17">
        <v>0.51286084945097199</v>
      </c>
      <c r="BH11" s="17">
        <v>0.641144639281788</v>
      </c>
    </row>
    <row r="12" spans="2:60" x14ac:dyDescent="0.35">
      <c r="B12" s="18" t="s">
        <v>114</v>
      </c>
      <c r="C12" s="19">
        <v>8.5231210027047893E-2</v>
      </c>
      <c r="D12" s="19">
        <v>5.7975180400127203E-2</v>
      </c>
      <c r="E12" s="19">
        <v>0.11121874023208</v>
      </c>
      <c r="F12" s="19"/>
      <c r="G12" s="19">
        <v>0.131152097696597</v>
      </c>
      <c r="H12" s="19">
        <v>6.9404138222735806E-2</v>
      </c>
      <c r="I12" s="19">
        <v>8.1086393086564207E-2</v>
      </c>
      <c r="J12" s="19">
        <v>9.1430440085099304E-2</v>
      </c>
      <c r="K12" s="19">
        <v>9.1722470552514299E-2</v>
      </c>
      <c r="L12" s="19">
        <v>6.5701906892144904E-2</v>
      </c>
      <c r="M12" s="19"/>
      <c r="N12" s="19">
        <v>0.121372098046115</v>
      </c>
      <c r="O12" s="19">
        <v>7.7969490386412502E-2</v>
      </c>
      <c r="P12" s="19">
        <v>6.5216496362159801E-2</v>
      </c>
      <c r="Q12" s="19">
        <v>6.2869569305819495E-2</v>
      </c>
      <c r="R12" s="19">
        <v>7.5419961512292494E-2</v>
      </c>
      <c r="S12" s="19"/>
      <c r="T12" s="19">
        <v>0.10481709013273501</v>
      </c>
      <c r="U12" s="19">
        <v>6.73659788300566E-2</v>
      </c>
      <c r="V12" s="19">
        <v>8.7489264434169697E-2</v>
      </c>
      <c r="W12" s="19">
        <v>8.3258963468249E-2</v>
      </c>
      <c r="X12" s="19"/>
      <c r="Y12" s="19">
        <v>9.9447610968782102E-2</v>
      </c>
      <c r="Z12" s="19">
        <v>7.5378495141872906E-2</v>
      </c>
      <c r="AA12" s="19">
        <v>0.10391014676773901</v>
      </c>
      <c r="AB12" s="19">
        <v>5.2145385222000698E-2</v>
      </c>
      <c r="AC12" s="19">
        <v>4.2684920571870802E-2</v>
      </c>
      <c r="AD12" s="19">
        <v>0.103728850337847</v>
      </c>
      <c r="AE12" s="19"/>
      <c r="AF12" s="19">
        <v>7.9243376484637598E-2</v>
      </c>
      <c r="AG12" s="19">
        <v>9.0631903577322995E-2</v>
      </c>
      <c r="AH12" s="19"/>
      <c r="AI12" s="19">
        <v>0.206509599362101</v>
      </c>
      <c r="AJ12" s="19">
        <v>0.104839033246982</v>
      </c>
      <c r="AK12" s="19">
        <v>7.3001972856180805E-2</v>
      </c>
      <c r="AL12" s="19">
        <v>9.4954396898507695E-2</v>
      </c>
      <c r="AM12" s="19">
        <v>5.6967289422201903E-2</v>
      </c>
      <c r="AN12" s="19">
        <v>5.21364381643016E-2</v>
      </c>
      <c r="AO12" s="19">
        <v>3.00660960577494E-2</v>
      </c>
      <c r="AP12" s="19"/>
      <c r="AQ12" s="19">
        <v>7.2008602960986198E-2</v>
      </c>
      <c r="AR12" s="19">
        <v>8.0716382182124596E-2</v>
      </c>
      <c r="AS12" s="19"/>
      <c r="AT12" s="19">
        <v>6.3841075767560498E-2</v>
      </c>
      <c r="AU12" s="19">
        <v>9.5267145302094305E-2</v>
      </c>
      <c r="AV12" s="19">
        <v>5.7813954228491699E-2</v>
      </c>
      <c r="AW12" s="19"/>
      <c r="AX12" s="19">
        <v>8.6621440477419598E-2</v>
      </c>
      <c r="AY12" s="19">
        <v>8.4729029935025305E-2</v>
      </c>
      <c r="AZ12" s="19"/>
      <c r="BA12" s="19">
        <v>6.5990855119515995E-2</v>
      </c>
      <c r="BB12" s="19">
        <v>8.5646012068317998E-2</v>
      </c>
      <c r="BC12" s="19">
        <v>5.8843405091813003E-2</v>
      </c>
      <c r="BD12" s="19">
        <v>4.4593567707494702E-2</v>
      </c>
      <c r="BE12" s="19">
        <v>6.5096226666779597E-2</v>
      </c>
      <c r="BF12" s="19"/>
      <c r="BG12" s="19">
        <v>8.1060836891130306E-2</v>
      </c>
      <c r="BH12" s="19">
        <v>5.9903267576224398E-2</v>
      </c>
    </row>
    <row r="13" spans="2:60" x14ac:dyDescent="0.35">
      <c r="B13" s="16"/>
    </row>
    <row r="14" spans="2:60" x14ac:dyDescent="0.35">
      <c r="B14" t="s">
        <v>98</v>
      </c>
    </row>
    <row r="15" spans="2:60" x14ac:dyDescent="0.35">
      <c r="B15" t="s">
        <v>99</v>
      </c>
    </row>
    <row r="17" spans="2:2" x14ac:dyDescent="0.35">
      <c r="B17"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I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31" t="s">
        <v>542</v>
      </c>
      <c r="E2" s="27"/>
      <c r="F2" s="27"/>
      <c r="G2" s="27"/>
      <c r="H2" s="27"/>
      <c r="I2" s="27"/>
    </row>
    <row r="6" spans="2:9" ht="50.15" customHeight="1" x14ac:dyDescent="0.35">
      <c r="B6" s="20" t="s">
        <v>14</v>
      </c>
      <c r="C6" s="20" t="s">
        <v>521</v>
      </c>
      <c r="D6" s="20" t="s">
        <v>522</v>
      </c>
      <c r="E6" s="20" t="s">
        <v>524</v>
      </c>
      <c r="F6" s="20" t="s">
        <v>519</v>
      </c>
      <c r="G6" s="20" t="s">
        <v>523</v>
      </c>
      <c r="H6" s="20" t="s">
        <v>520</v>
      </c>
    </row>
    <row r="7" spans="2:9" x14ac:dyDescent="0.35">
      <c r="B7" s="18" t="s">
        <v>535</v>
      </c>
      <c r="C7" s="17">
        <v>0.28260055859149102</v>
      </c>
      <c r="D7" s="17">
        <v>0.28106332557672897</v>
      </c>
      <c r="E7" s="17">
        <v>0.307818746427859</v>
      </c>
      <c r="F7" s="17">
        <v>0.32018885275272901</v>
      </c>
      <c r="G7" s="17">
        <v>0.28340938311675101</v>
      </c>
      <c r="H7" s="17">
        <v>0.25924295979914402</v>
      </c>
    </row>
    <row r="8" spans="2:9" x14ac:dyDescent="0.35">
      <c r="B8" s="18" t="s">
        <v>536</v>
      </c>
      <c r="C8" s="17">
        <v>0.28746964528336499</v>
      </c>
      <c r="D8" s="17">
        <v>0.26586896873816301</v>
      </c>
      <c r="E8" s="17">
        <v>0.25468682212140498</v>
      </c>
      <c r="F8" s="17">
        <v>0.24821941724046101</v>
      </c>
      <c r="G8" s="17">
        <v>0.24477854994502199</v>
      </c>
      <c r="H8" s="17">
        <v>0.241076530183473</v>
      </c>
    </row>
    <row r="9" spans="2:9" x14ac:dyDescent="0.35">
      <c r="B9" s="18" t="s">
        <v>537</v>
      </c>
      <c r="C9" s="17">
        <v>0.21981875233245601</v>
      </c>
      <c r="D9" s="17">
        <v>0.21858667291940001</v>
      </c>
      <c r="E9" s="17">
        <v>0.214793212651197</v>
      </c>
      <c r="F9" s="17">
        <v>0.19130118564416701</v>
      </c>
      <c r="G9" s="17">
        <v>0.209165286560234</v>
      </c>
      <c r="H9" s="17">
        <v>0.20303794152693899</v>
      </c>
    </row>
    <row r="10" spans="2:9" x14ac:dyDescent="0.35">
      <c r="B10" s="18" t="s">
        <v>538</v>
      </c>
      <c r="C10" s="17">
        <v>4.9138734315283997E-2</v>
      </c>
      <c r="D10" s="17">
        <v>5.2825710322922798E-2</v>
      </c>
      <c r="E10" s="17">
        <v>5.2130832497709702E-2</v>
      </c>
      <c r="F10" s="17">
        <v>7.8321949102176602E-2</v>
      </c>
      <c r="G10" s="17">
        <v>7.3583477819060605E-2</v>
      </c>
      <c r="H10" s="17">
        <v>8.6152711351846906E-2</v>
      </c>
    </row>
    <row r="11" spans="2:9" x14ac:dyDescent="0.35">
      <c r="B11" s="18" t="s">
        <v>539</v>
      </c>
      <c r="C11" s="17">
        <v>6.13939244659421E-2</v>
      </c>
      <c r="D11" s="17">
        <v>6.1418709495445499E-2</v>
      </c>
      <c r="E11" s="17">
        <v>6.50369237969987E-2</v>
      </c>
      <c r="F11" s="17">
        <v>7.9452238600510705E-2</v>
      </c>
      <c r="G11" s="17">
        <v>9.64655164494468E-2</v>
      </c>
      <c r="H11" s="17">
        <v>0.123995502649849</v>
      </c>
    </row>
    <row r="12" spans="2:9" x14ac:dyDescent="0.35">
      <c r="B12" s="18" t="s">
        <v>114</v>
      </c>
      <c r="C12" s="17">
        <v>9.9578385011462406E-2</v>
      </c>
      <c r="D12" s="17">
        <v>0.12023661294734</v>
      </c>
      <c r="E12" s="17">
        <v>0.105533462504831</v>
      </c>
      <c r="F12" s="17">
        <v>8.2516356659955201E-2</v>
      </c>
      <c r="G12" s="17">
        <v>9.2597786109485603E-2</v>
      </c>
      <c r="H12" s="17">
        <v>8.6494354488747996E-2</v>
      </c>
    </row>
    <row r="13" spans="2:9" x14ac:dyDescent="0.35">
      <c r="B13" s="23" t="s">
        <v>540</v>
      </c>
      <c r="C13" s="21">
        <v>0.57007020387485596</v>
      </c>
      <c r="D13" s="21">
        <v>0.54693229431489199</v>
      </c>
      <c r="E13" s="21">
        <v>0.56250556854926403</v>
      </c>
      <c r="F13" s="21">
        <v>0.56840826999319005</v>
      </c>
      <c r="G13" s="21">
        <v>0.52818793306177303</v>
      </c>
      <c r="H13" s="21">
        <v>0.50031948998261699</v>
      </c>
    </row>
    <row r="14" spans="2:9" x14ac:dyDescent="0.35">
      <c r="B14" s="23" t="s">
        <v>541</v>
      </c>
      <c r="C14" s="21">
        <v>0.11053265878122601</v>
      </c>
      <c r="D14" s="21">
        <v>0.114244419818368</v>
      </c>
      <c r="E14" s="21">
        <v>0.11716775629470801</v>
      </c>
      <c r="F14" s="21">
        <v>0.157774187702687</v>
      </c>
      <c r="G14" s="21">
        <v>0.170048994268507</v>
      </c>
      <c r="H14" s="21">
        <v>0.21014821400169501</v>
      </c>
    </row>
    <row r="15" spans="2:9" x14ac:dyDescent="0.35">
      <c r="B15" s="23" t="s">
        <v>318</v>
      </c>
      <c r="C15" s="22">
        <v>0.45953754509362899</v>
      </c>
      <c r="D15" s="22">
        <v>0.43268787449652302</v>
      </c>
      <c r="E15" s="22">
        <v>0.44533781225455499</v>
      </c>
      <c r="F15" s="22">
        <v>0.41063408229050302</v>
      </c>
      <c r="G15" s="22">
        <v>0.35813893879326503</v>
      </c>
      <c r="H15" s="22">
        <v>0.29017127598092202</v>
      </c>
    </row>
    <row r="16" spans="2:9" x14ac:dyDescent="0.35">
      <c r="B16" s="16"/>
      <c r="C16" s="16"/>
      <c r="D16" s="16"/>
      <c r="E16" s="16"/>
      <c r="F16" s="16"/>
      <c r="G16" s="16"/>
      <c r="H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543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535</v>
      </c>
      <c r="C9" s="17">
        <v>0.32018885275272901</v>
      </c>
      <c r="D9" s="17">
        <v>0.33969006744498798</v>
      </c>
      <c r="E9" s="17">
        <v>0.298920167494092</v>
      </c>
      <c r="F9" s="17"/>
      <c r="G9" s="17">
        <v>0.33898805452735298</v>
      </c>
      <c r="H9" s="17">
        <v>0.320748696594161</v>
      </c>
      <c r="I9" s="17">
        <v>0.38087871180356903</v>
      </c>
      <c r="J9" s="17">
        <v>0.29207723535684399</v>
      </c>
      <c r="K9" s="17">
        <v>0.25607927679783998</v>
      </c>
      <c r="L9" s="17">
        <v>0.33287401342228501</v>
      </c>
      <c r="M9" s="17"/>
      <c r="N9" s="17">
        <v>0.295311844557194</v>
      </c>
      <c r="O9" s="17">
        <v>0.32995601453670798</v>
      </c>
      <c r="P9" s="17">
        <v>0.306827762775713</v>
      </c>
      <c r="Q9" s="17">
        <v>0.35119449011571402</v>
      </c>
      <c r="R9" s="17">
        <v>0.371967054947417</v>
      </c>
      <c r="S9" s="17"/>
      <c r="T9" s="17">
        <v>0.32332366210746499</v>
      </c>
      <c r="U9" s="17">
        <v>0.29037005170626901</v>
      </c>
      <c r="V9" s="17">
        <v>0.33049802214479301</v>
      </c>
      <c r="W9" s="17">
        <v>0.327456538032321</v>
      </c>
      <c r="X9" s="17"/>
      <c r="Y9" s="17">
        <v>0.34568903924422101</v>
      </c>
      <c r="Z9" s="17">
        <v>0.30211797462072298</v>
      </c>
      <c r="AA9" s="17">
        <v>0.37037021626307598</v>
      </c>
      <c r="AB9" s="17">
        <v>0.30404284143244398</v>
      </c>
      <c r="AC9" s="17">
        <v>0.346911350363306</v>
      </c>
      <c r="AD9" s="17">
        <v>0.30548646907966898</v>
      </c>
      <c r="AE9" s="17"/>
      <c r="AF9" s="17">
        <v>0.309508624376372</v>
      </c>
      <c r="AG9" s="17">
        <v>0.33237997636582101</v>
      </c>
      <c r="AH9" s="17"/>
      <c r="AI9" s="17">
        <v>0.20816157793433601</v>
      </c>
      <c r="AJ9" s="17">
        <v>0.28258334948353098</v>
      </c>
      <c r="AK9" s="17">
        <v>0.32580222984703999</v>
      </c>
      <c r="AL9" s="17">
        <v>0.276627321044562</v>
      </c>
      <c r="AM9" s="17">
        <v>0.368371515272438</v>
      </c>
      <c r="AN9" s="17">
        <v>0.36555854341904398</v>
      </c>
      <c r="AO9" s="17">
        <v>0.47293708703913201</v>
      </c>
      <c r="AP9" s="17"/>
      <c r="AQ9" s="17">
        <v>0.483132093095821</v>
      </c>
      <c r="AR9" s="17">
        <v>0.16423072268469799</v>
      </c>
      <c r="AS9" s="17"/>
      <c r="AT9" s="17">
        <v>0.57974396422780095</v>
      </c>
      <c r="AU9" s="17">
        <v>0.27079825813747999</v>
      </c>
      <c r="AV9" s="17">
        <v>0.216708362141011</v>
      </c>
      <c r="AW9" s="17"/>
      <c r="AX9" s="17">
        <v>0.316653804086511</v>
      </c>
      <c r="AY9" s="17">
        <v>0.32146578569865197</v>
      </c>
      <c r="AZ9" s="17"/>
      <c r="BA9" s="17">
        <v>0.31627120445233098</v>
      </c>
      <c r="BB9" s="17">
        <v>0.39335087609084302</v>
      </c>
      <c r="BC9" s="17">
        <v>0.41522491534858202</v>
      </c>
      <c r="BD9" s="17">
        <v>0.276696778922707</v>
      </c>
      <c r="BE9" s="17">
        <v>2.6006608647591599E-2</v>
      </c>
      <c r="BF9" s="17"/>
      <c r="BG9" s="17">
        <v>0.375369651215189</v>
      </c>
      <c r="BH9" s="17">
        <v>8.9501972894160897E-2</v>
      </c>
    </row>
    <row r="10" spans="2:60" x14ac:dyDescent="0.35">
      <c r="B10" s="18" t="s">
        <v>536</v>
      </c>
      <c r="C10" s="17">
        <v>0.24821941724046101</v>
      </c>
      <c r="D10" s="17">
        <v>0.24439746267757501</v>
      </c>
      <c r="E10" s="17">
        <v>0.25221696720636999</v>
      </c>
      <c r="F10" s="17"/>
      <c r="G10" s="17">
        <v>0.220254088338114</v>
      </c>
      <c r="H10" s="17">
        <v>0.23590768215011099</v>
      </c>
      <c r="I10" s="17">
        <v>0.21485165556860999</v>
      </c>
      <c r="J10" s="17">
        <v>0.240784604759362</v>
      </c>
      <c r="K10" s="17">
        <v>0.27179706546480198</v>
      </c>
      <c r="L10" s="17">
        <v>0.28815075093998099</v>
      </c>
      <c r="M10" s="17"/>
      <c r="N10" s="17">
        <v>0.20541821981418501</v>
      </c>
      <c r="O10" s="17">
        <v>0.26974830261926902</v>
      </c>
      <c r="P10" s="17">
        <v>0.26743761217193801</v>
      </c>
      <c r="Q10" s="17">
        <v>0.27131119535471199</v>
      </c>
      <c r="R10" s="17">
        <v>0.21861062324050701</v>
      </c>
      <c r="S10" s="17"/>
      <c r="T10" s="17">
        <v>0.30700710684842297</v>
      </c>
      <c r="U10" s="17">
        <v>0.26697393558202998</v>
      </c>
      <c r="V10" s="17">
        <v>0.216404363188726</v>
      </c>
      <c r="W10" s="17">
        <v>0.24088162553062401</v>
      </c>
      <c r="X10" s="17"/>
      <c r="Y10" s="17">
        <v>0.27741932686551002</v>
      </c>
      <c r="Z10" s="17">
        <v>0.24254856489079299</v>
      </c>
      <c r="AA10" s="17">
        <v>0.27582062324609702</v>
      </c>
      <c r="AB10" s="17">
        <v>0.18243829518455201</v>
      </c>
      <c r="AC10" s="17">
        <v>0.34746178138184802</v>
      </c>
      <c r="AD10" s="17">
        <v>0.22172359322787899</v>
      </c>
      <c r="AE10" s="17"/>
      <c r="AF10" s="17">
        <v>0.24435162828585999</v>
      </c>
      <c r="AG10" s="17">
        <v>0.25609042276282501</v>
      </c>
      <c r="AH10" s="17"/>
      <c r="AI10" s="17">
        <v>0.230477330241175</v>
      </c>
      <c r="AJ10" s="17">
        <v>0.21384455148359499</v>
      </c>
      <c r="AK10" s="17">
        <v>0.229416386813875</v>
      </c>
      <c r="AL10" s="17">
        <v>0.25597781980148399</v>
      </c>
      <c r="AM10" s="17">
        <v>0.277142844257937</v>
      </c>
      <c r="AN10" s="17">
        <v>0.30797382769448201</v>
      </c>
      <c r="AO10" s="17">
        <v>0.24222192792803099</v>
      </c>
      <c r="AP10" s="17"/>
      <c r="AQ10" s="17">
        <v>0.30171801674802001</v>
      </c>
      <c r="AR10" s="17">
        <v>0.19313028036212199</v>
      </c>
      <c r="AS10" s="17"/>
      <c r="AT10" s="17">
        <v>0.30611873762257402</v>
      </c>
      <c r="AU10" s="17">
        <v>0.26819803331645298</v>
      </c>
      <c r="AV10" s="17">
        <v>0.20571709285397799</v>
      </c>
      <c r="AW10" s="17"/>
      <c r="AX10" s="17">
        <v>0.27406717664417202</v>
      </c>
      <c r="AY10" s="17">
        <v>0.23888267009004399</v>
      </c>
      <c r="AZ10" s="17"/>
      <c r="BA10" s="17">
        <v>0.26651777010501398</v>
      </c>
      <c r="BB10" s="17">
        <v>0.28467819577476</v>
      </c>
      <c r="BC10" s="17">
        <v>0.29518811097935899</v>
      </c>
      <c r="BD10" s="17">
        <v>0.35237442332634999</v>
      </c>
      <c r="BE10" s="17">
        <v>4.6752339429544501E-2</v>
      </c>
      <c r="BF10" s="17"/>
      <c r="BG10" s="17">
        <v>0.28044171304379101</v>
      </c>
      <c r="BH10" s="17">
        <v>0.124160981011011</v>
      </c>
    </row>
    <row r="11" spans="2:60" x14ac:dyDescent="0.35">
      <c r="B11" s="18" t="s">
        <v>537</v>
      </c>
      <c r="C11" s="17">
        <v>0.19130118564416701</v>
      </c>
      <c r="D11" s="17">
        <v>0.17075295767914</v>
      </c>
      <c r="E11" s="17">
        <v>0.21379079445290899</v>
      </c>
      <c r="F11" s="17"/>
      <c r="G11" s="17">
        <v>0.17165390618989501</v>
      </c>
      <c r="H11" s="17">
        <v>0.24031569821354901</v>
      </c>
      <c r="I11" s="17">
        <v>0.19458812274901099</v>
      </c>
      <c r="J11" s="17">
        <v>0.209822782118749</v>
      </c>
      <c r="K11" s="17">
        <v>0.1677982549107</v>
      </c>
      <c r="L11" s="17">
        <v>0.16275035376066899</v>
      </c>
      <c r="M11" s="17"/>
      <c r="N11" s="17">
        <v>0.232573789971351</v>
      </c>
      <c r="O11" s="17">
        <v>0.18539660230882199</v>
      </c>
      <c r="P11" s="17">
        <v>0.19986842765115101</v>
      </c>
      <c r="Q11" s="17">
        <v>0.134040196383268</v>
      </c>
      <c r="R11" s="17">
        <v>0.1663540404942</v>
      </c>
      <c r="S11" s="17"/>
      <c r="T11" s="17">
        <v>0.178514885187912</v>
      </c>
      <c r="U11" s="17">
        <v>0.19378828168234399</v>
      </c>
      <c r="V11" s="17">
        <v>0.21137072363856499</v>
      </c>
      <c r="W11" s="17">
        <v>0.16623445085208199</v>
      </c>
      <c r="X11" s="17"/>
      <c r="Y11" s="17">
        <v>0.18373460356127899</v>
      </c>
      <c r="Z11" s="17">
        <v>0.19430066366617799</v>
      </c>
      <c r="AA11" s="17">
        <v>0.11948836459989801</v>
      </c>
      <c r="AB11" s="17">
        <v>0.24030408115160701</v>
      </c>
      <c r="AC11" s="17">
        <v>0</v>
      </c>
      <c r="AD11" s="17">
        <v>0.20156780752240899</v>
      </c>
      <c r="AE11" s="17"/>
      <c r="AF11" s="17">
        <v>0.199280397246966</v>
      </c>
      <c r="AG11" s="17">
        <v>0.18200059163948101</v>
      </c>
      <c r="AH11" s="17"/>
      <c r="AI11" s="17">
        <v>0.19203930578908199</v>
      </c>
      <c r="AJ11" s="17">
        <v>0.24793334574530601</v>
      </c>
      <c r="AK11" s="17">
        <v>0.227176959520386</v>
      </c>
      <c r="AL11" s="17">
        <v>0.19992848084602299</v>
      </c>
      <c r="AM11" s="17">
        <v>0.14018209276569299</v>
      </c>
      <c r="AN11" s="17">
        <v>0.12338702850448099</v>
      </c>
      <c r="AO11" s="17">
        <v>8.3669597614722299E-2</v>
      </c>
      <c r="AP11" s="17"/>
      <c r="AQ11" s="17">
        <v>0.112788559357999</v>
      </c>
      <c r="AR11" s="17">
        <v>0.252560102247607</v>
      </c>
      <c r="AS11" s="17"/>
      <c r="AT11" s="17">
        <v>6.67865893342591E-2</v>
      </c>
      <c r="AU11" s="17">
        <v>0.25365119196299701</v>
      </c>
      <c r="AV11" s="17">
        <v>0.19307503187831501</v>
      </c>
      <c r="AW11" s="17"/>
      <c r="AX11" s="17">
        <v>0.181851755752658</v>
      </c>
      <c r="AY11" s="17">
        <v>0.19471451583788399</v>
      </c>
      <c r="AZ11" s="17"/>
      <c r="BA11" s="17">
        <v>0.20118163698702901</v>
      </c>
      <c r="BB11" s="17">
        <v>0.19108077309424501</v>
      </c>
      <c r="BC11" s="17">
        <v>0.15910673791188601</v>
      </c>
      <c r="BD11" s="17">
        <v>0.16167338274997101</v>
      </c>
      <c r="BE11" s="17">
        <v>0.26488312091482702</v>
      </c>
      <c r="BF11" s="17"/>
      <c r="BG11" s="17">
        <v>0.19343711298560201</v>
      </c>
      <c r="BH11" s="17">
        <v>0.23874192873573699</v>
      </c>
    </row>
    <row r="12" spans="2:60" x14ac:dyDescent="0.35">
      <c r="B12" s="18" t="s">
        <v>538</v>
      </c>
      <c r="C12" s="17">
        <v>7.8321949102176602E-2</v>
      </c>
      <c r="D12" s="17">
        <v>9.8113195904902306E-2</v>
      </c>
      <c r="E12" s="17">
        <v>6.0177507598280902E-2</v>
      </c>
      <c r="F12" s="17"/>
      <c r="G12" s="17">
        <v>9.8515264664748706E-2</v>
      </c>
      <c r="H12" s="17">
        <v>6.6600546665706001E-2</v>
      </c>
      <c r="I12" s="17">
        <v>6.1081792818657402E-2</v>
      </c>
      <c r="J12" s="17">
        <v>6.4514719866543599E-2</v>
      </c>
      <c r="K12" s="17">
        <v>0.10889038983068999</v>
      </c>
      <c r="L12" s="17">
        <v>7.6583152040261698E-2</v>
      </c>
      <c r="M12" s="17"/>
      <c r="N12" s="17">
        <v>8.2770814598634695E-2</v>
      </c>
      <c r="O12" s="17">
        <v>6.7076255952661007E-2</v>
      </c>
      <c r="P12" s="17">
        <v>8.3663029529495198E-2</v>
      </c>
      <c r="Q12" s="17">
        <v>5.7589041984054699E-2</v>
      </c>
      <c r="R12" s="17">
        <v>0.110128982324318</v>
      </c>
      <c r="S12" s="17"/>
      <c r="T12" s="17">
        <v>3.7424663260827801E-2</v>
      </c>
      <c r="U12" s="17">
        <v>6.20152306819075E-2</v>
      </c>
      <c r="V12" s="17">
        <v>9.2024184044369697E-2</v>
      </c>
      <c r="W12" s="17">
        <v>9.9695090189552096E-2</v>
      </c>
      <c r="X12" s="17"/>
      <c r="Y12" s="17">
        <v>5.7290436852091897E-2</v>
      </c>
      <c r="Z12" s="17">
        <v>8.5921806075385604E-2</v>
      </c>
      <c r="AA12" s="17">
        <v>5.8238778304529698E-2</v>
      </c>
      <c r="AB12" s="17">
        <v>0.11537830663043599</v>
      </c>
      <c r="AC12" s="17">
        <v>0.162087402438223</v>
      </c>
      <c r="AD12" s="17">
        <v>8.0904257591875695E-2</v>
      </c>
      <c r="AE12" s="17"/>
      <c r="AF12" s="17">
        <v>8.8011199203893595E-2</v>
      </c>
      <c r="AG12" s="17">
        <v>6.6095123975407497E-2</v>
      </c>
      <c r="AH12" s="17"/>
      <c r="AI12" s="17">
        <v>1.5822419494684999E-2</v>
      </c>
      <c r="AJ12" s="17">
        <v>8.8317244827883806E-2</v>
      </c>
      <c r="AK12" s="17">
        <v>7.9456822611037994E-2</v>
      </c>
      <c r="AL12" s="17">
        <v>0.127219616283097</v>
      </c>
      <c r="AM12" s="17">
        <v>6.6447557650584702E-2</v>
      </c>
      <c r="AN12" s="17">
        <v>6.7505481478824E-2</v>
      </c>
      <c r="AO12" s="17">
        <v>7.8750484937977594E-2</v>
      </c>
      <c r="AP12" s="17"/>
      <c r="AQ12" s="17">
        <v>2.8857955138517102E-2</v>
      </c>
      <c r="AR12" s="17">
        <v>0.148846436155677</v>
      </c>
      <c r="AS12" s="17"/>
      <c r="AT12" s="17">
        <v>8.9373577876310905E-3</v>
      </c>
      <c r="AU12" s="17">
        <v>6.5977952604568901E-2</v>
      </c>
      <c r="AV12" s="17">
        <v>0.153025463380665</v>
      </c>
      <c r="AW12" s="17"/>
      <c r="AX12" s="17">
        <v>4.9155205647085497E-2</v>
      </c>
      <c r="AY12" s="17">
        <v>8.8857582175354499E-2</v>
      </c>
      <c r="AZ12" s="17"/>
      <c r="BA12" s="17">
        <v>7.7631311266887104E-2</v>
      </c>
      <c r="BB12" s="17">
        <v>6.2537103017232795E-2</v>
      </c>
      <c r="BC12" s="17">
        <v>4.8113338504760197E-2</v>
      </c>
      <c r="BD12" s="17">
        <v>8.7258744627833104E-2</v>
      </c>
      <c r="BE12" s="17">
        <v>0.21413123218204499</v>
      </c>
      <c r="BF12" s="17"/>
      <c r="BG12" s="17">
        <v>6.6058295402818698E-2</v>
      </c>
      <c r="BH12" s="17">
        <v>0.181996686175385</v>
      </c>
    </row>
    <row r="13" spans="2:60" x14ac:dyDescent="0.35">
      <c r="B13" s="18" t="s">
        <v>539</v>
      </c>
      <c r="C13" s="17">
        <v>7.9452238600510705E-2</v>
      </c>
      <c r="D13" s="17">
        <v>9.3424677961375602E-2</v>
      </c>
      <c r="E13" s="17">
        <v>6.6949275723483595E-2</v>
      </c>
      <c r="F13" s="17"/>
      <c r="G13" s="17">
        <v>3.6517066208811601E-2</v>
      </c>
      <c r="H13" s="17">
        <v>6.4694185781682595E-2</v>
      </c>
      <c r="I13" s="17">
        <v>7.0823251193822601E-2</v>
      </c>
      <c r="J13" s="17">
        <v>8.3675330038245593E-2</v>
      </c>
      <c r="K13" s="17">
        <v>0.11577560612083899</v>
      </c>
      <c r="L13" s="17">
        <v>9.1798328475769395E-2</v>
      </c>
      <c r="M13" s="17"/>
      <c r="N13" s="17">
        <v>5.4133450748263402E-2</v>
      </c>
      <c r="O13" s="17">
        <v>5.68146985658275E-2</v>
      </c>
      <c r="P13" s="17">
        <v>8.8464082221618598E-2</v>
      </c>
      <c r="Q13" s="17">
        <v>0.12559654176864801</v>
      </c>
      <c r="R13" s="17">
        <v>0.100838663088956</v>
      </c>
      <c r="S13" s="17"/>
      <c r="T13" s="17">
        <v>5.06011157631256E-2</v>
      </c>
      <c r="U13" s="17">
        <v>0.11196436327701199</v>
      </c>
      <c r="V13" s="17">
        <v>6.9000417581353293E-2</v>
      </c>
      <c r="W13" s="17">
        <v>8.8326608856278493E-2</v>
      </c>
      <c r="X13" s="17"/>
      <c r="Y13" s="17">
        <v>4.7996673866122698E-2</v>
      </c>
      <c r="Z13" s="17">
        <v>9.5986820858671704E-2</v>
      </c>
      <c r="AA13" s="17">
        <v>8.9048219132504797E-2</v>
      </c>
      <c r="AB13" s="17">
        <v>8.8251953133736696E-2</v>
      </c>
      <c r="AC13" s="17">
        <v>9.9105455359429995E-2</v>
      </c>
      <c r="AD13" s="17">
        <v>9.89263587042679E-2</v>
      </c>
      <c r="AE13" s="17"/>
      <c r="AF13" s="17">
        <v>8.1785213159780795E-2</v>
      </c>
      <c r="AG13" s="17">
        <v>7.6747049730139905E-2</v>
      </c>
      <c r="AH13" s="17"/>
      <c r="AI13" s="17">
        <v>7.7897415697944603E-2</v>
      </c>
      <c r="AJ13" s="17">
        <v>7.4624985716184394E-2</v>
      </c>
      <c r="AK13" s="17">
        <v>5.4216084325509499E-2</v>
      </c>
      <c r="AL13" s="17">
        <v>7.9972641495985194E-2</v>
      </c>
      <c r="AM13" s="17">
        <v>9.5199632931971298E-2</v>
      </c>
      <c r="AN13" s="17">
        <v>9.6159963417215999E-2</v>
      </c>
      <c r="AO13" s="17">
        <v>0.10790841570783199</v>
      </c>
      <c r="AP13" s="17"/>
      <c r="AQ13" s="17">
        <v>1.33045386560805E-2</v>
      </c>
      <c r="AR13" s="17">
        <v>0.170046309817563</v>
      </c>
      <c r="AS13" s="17"/>
      <c r="AT13" s="17">
        <v>6.1101251844694702E-3</v>
      </c>
      <c r="AU13" s="17">
        <v>4.5296083059789299E-2</v>
      </c>
      <c r="AV13" s="17">
        <v>0.17903524266430401</v>
      </c>
      <c r="AW13" s="17"/>
      <c r="AX13" s="17">
        <v>8.22796501523686E-2</v>
      </c>
      <c r="AY13" s="17">
        <v>7.8430918866852203E-2</v>
      </c>
      <c r="AZ13" s="17"/>
      <c r="BA13" s="17">
        <v>6.9946489888130306E-2</v>
      </c>
      <c r="BB13" s="17">
        <v>1.7900363997633201E-2</v>
      </c>
      <c r="BC13" s="17">
        <v>2.3209721389059398E-2</v>
      </c>
      <c r="BD13" s="17">
        <v>8.1429636504327302E-2</v>
      </c>
      <c r="BE13" s="17">
        <v>0.38244493498821502</v>
      </c>
      <c r="BF13" s="17"/>
      <c r="BG13" s="17">
        <v>3.0041737639344999E-2</v>
      </c>
      <c r="BH13" s="17">
        <v>0.30620311026868602</v>
      </c>
    </row>
    <row r="14" spans="2:60" x14ac:dyDescent="0.35">
      <c r="B14" s="18" t="s">
        <v>114</v>
      </c>
      <c r="C14" s="17">
        <v>8.2516356659955201E-2</v>
      </c>
      <c r="D14" s="17">
        <v>5.3621638332019397E-2</v>
      </c>
      <c r="E14" s="17">
        <v>0.107945287524865</v>
      </c>
      <c r="F14" s="17"/>
      <c r="G14" s="17">
        <v>0.13407162007107701</v>
      </c>
      <c r="H14" s="17">
        <v>7.1733190594790594E-2</v>
      </c>
      <c r="I14" s="17">
        <v>7.7776465866329594E-2</v>
      </c>
      <c r="J14" s="17">
        <v>0.109125327860255</v>
      </c>
      <c r="K14" s="17">
        <v>7.9659406875130095E-2</v>
      </c>
      <c r="L14" s="17">
        <v>4.7843401361035001E-2</v>
      </c>
      <c r="M14" s="17"/>
      <c r="N14" s="17">
        <v>0.129791880310373</v>
      </c>
      <c r="O14" s="17">
        <v>9.1008126016712196E-2</v>
      </c>
      <c r="P14" s="17">
        <v>5.3739085650083999E-2</v>
      </c>
      <c r="Q14" s="17">
        <v>6.0268534393603197E-2</v>
      </c>
      <c r="R14" s="17">
        <v>3.2100635904601403E-2</v>
      </c>
      <c r="S14" s="17"/>
      <c r="T14" s="17">
        <v>0.103128566832246</v>
      </c>
      <c r="U14" s="17">
        <v>7.4888137070437205E-2</v>
      </c>
      <c r="V14" s="17">
        <v>8.0702289402192998E-2</v>
      </c>
      <c r="W14" s="17">
        <v>7.7405686539142496E-2</v>
      </c>
      <c r="X14" s="17"/>
      <c r="Y14" s="17">
        <v>8.7869919610775796E-2</v>
      </c>
      <c r="Z14" s="17">
        <v>7.9124169888248705E-2</v>
      </c>
      <c r="AA14" s="17">
        <v>8.7033798453894806E-2</v>
      </c>
      <c r="AB14" s="17">
        <v>6.9584522467223894E-2</v>
      </c>
      <c r="AC14" s="17">
        <v>4.4434010457192002E-2</v>
      </c>
      <c r="AD14" s="17">
        <v>9.1391513873899197E-2</v>
      </c>
      <c r="AE14" s="17"/>
      <c r="AF14" s="17">
        <v>7.7062937727127495E-2</v>
      </c>
      <c r="AG14" s="17">
        <v>8.6686835526326306E-2</v>
      </c>
      <c r="AH14" s="17"/>
      <c r="AI14" s="17">
        <v>0.275601950842777</v>
      </c>
      <c r="AJ14" s="17">
        <v>9.2696522743499099E-2</v>
      </c>
      <c r="AK14" s="17">
        <v>8.3931516882151794E-2</v>
      </c>
      <c r="AL14" s="17">
        <v>6.0274120528848202E-2</v>
      </c>
      <c r="AM14" s="17">
        <v>5.2656357121376798E-2</v>
      </c>
      <c r="AN14" s="17">
        <v>3.9415155485952702E-2</v>
      </c>
      <c r="AO14" s="17">
        <v>1.45124867723052E-2</v>
      </c>
      <c r="AP14" s="17"/>
      <c r="AQ14" s="17">
        <v>6.0198837003562503E-2</v>
      </c>
      <c r="AR14" s="17">
        <v>7.1186148732333601E-2</v>
      </c>
      <c r="AS14" s="17"/>
      <c r="AT14" s="17">
        <v>3.23032258432649E-2</v>
      </c>
      <c r="AU14" s="17">
        <v>9.6078480918711504E-2</v>
      </c>
      <c r="AV14" s="17">
        <v>5.2438807081726699E-2</v>
      </c>
      <c r="AW14" s="17"/>
      <c r="AX14" s="17">
        <v>9.5992407717205006E-2</v>
      </c>
      <c r="AY14" s="17">
        <v>7.7648527331212899E-2</v>
      </c>
      <c r="AZ14" s="17"/>
      <c r="BA14" s="17">
        <v>6.8451587300609407E-2</v>
      </c>
      <c r="BB14" s="17">
        <v>5.0452688025287101E-2</v>
      </c>
      <c r="BC14" s="17">
        <v>5.9157175866353502E-2</v>
      </c>
      <c r="BD14" s="17">
        <v>4.0567033868812101E-2</v>
      </c>
      <c r="BE14" s="17">
        <v>6.5781763837777396E-2</v>
      </c>
      <c r="BF14" s="17"/>
      <c r="BG14" s="17">
        <v>5.46514897132553E-2</v>
      </c>
      <c r="BH14" s="17">
        <v>5.9395320915020103E-2</v>
      </c>
    </row>
    <row r="15" spans="2:60" x14ac:dyDescent="0.35">
      <c r="B15" s="18" t="s">
        <v>540</v>
      </c>
      <c r="C15" s="21">
        <v>0.56840826999319005</v>
      </c>
      <c r="D15" s="21">
        <v>0.58408753012256298</v>
      </c>
      <c r="E15" s="21">
        <v>0.55113713470046199</v>
      </c>
      <c r="F15" s="21"/>
      <c r="G15" s="21">
        <v>0.55924214286546803</v>
      </c>
      <c r="H15" s="21">
        <v>0.55665637874427198</v>
      </c>
      <c r="I15" s="21">
        <v>0.59573036737217999</v>
      </c>
      <c r="J15" s="21">
        <v>0.53286184011620696</v>
      </c>
      <c r="K15" s="21">
        <v>0.52787634226264102</v>
      </c>
      <c r="L15" s="21">
        <v>0.62102476436226495</v>
      </c>
      <c r="M15" s="21"/>
      <c r="N15" s="21">
        <v>0.50073006437137801</v>
      </c>
      <c r="O15" s="21">
        <v>0.59970431715597705</v>
      </c>
      <c r="P15" s="21">
        <v>0.57426537494765095</v>
      </c>
      <c r="Q15" s="21">
        <v>0.62250568547042595</v>
      </c>
      <c r="R15" s="21">
        <v>0.59057767818792395</v>
      </c>
      <c r="S15" s="21"/>
      <c r="T15" s="21">
        <v>0.63033076895588902</v>
      </c>
      <c r="U15" s="21">
        <v>0.55734398728829904</v>
      </c>
      <c r="V15" s="21">
        <v>0.54690238533351898</v>
      </c>
      <c r="W15" s="21">
        <v>0.56833816356294498</v>
      </c>
      <c r="X15" s="21"/>
      <c r="Y15" s="21">
        <v>0.62310836610973097</v>
      </c>
      <c r="Z15" s="21">
        <v>0.544666539511516</v>
      </c>
      <c r="AA15" s="21">
        <v>0.646190839509172</v>
      </c>
      <c r="AB15" s="21">
        <v>0.48648113661699699</v>
      </c>
      <c r="AC15" s="21">
        <v>0.69437313174515503</v>
      </c>
      <c r="AD15" s="21">
        <v>0.52721006230754797</v>
      </c>
      <c r="AE15" s="21"/>
      <c r="AF15" s="21">
        <v>0.55386025266223204</v>
      </c>
      <c r="AG15" s="21">
        <v>0.58847039912864596</v>
      </c>
      <c r="AH15" s="21"/>
      <c r="AI15" s="21">
        <v>0.43863890817551099</v>
      </c>
      <c r="AJ15" s="21">
        <v>0.49642790096712602</v>
      </c>
      <c r="AK15" s="21">
        <v>0.55521861666091499</v>
      </c>
      <c r="AL15" s="21">
        <v>0.53260514084604604</v>
      </c>
      <c r="AM15" s="21">
        <v>0.64551435953037495</v>
      </c>
      <c r="AN15" s="21">
        <v>0.67353237111352704</v>
      </c>
      <c r="AO15" s="21">
        <v>0.71515901496716305</v>
      </c>
      <c r="AP15" s="21"/>
      <c r="AQ15" s="21">
        <v>0.78485010984384096</v>
      </c>
      <c r="AR15" s="21">
        <v>0.35736100304682</v>
      </c>
      <c r="AS15" s="21"/>
      <c r="AT15" s="21">
        <v>0.88586270185037497</v>
      </c>
      <c r="AU15" s="21">
        <v>0.53899629145393302</v>
      </c>
      <c r="AV15" s="21">
        <v>0.42242545499498901</v>
      </c>
      <c r="AW15" s="21"/>
      <c r="AX15" s="21">
        <v>0.59072098073068302</v>
      </c>
      <c r="AY15" s="21">
        <v>0.56034845578869596</v>
      </c>
      <c r="AZ15" s="21"/>
      <c r="BA15" s="21">
        <v>0.58278897455734502</v>
      </c>
      <c r="BB15" s="21">
        <v>0.67802907186560202</v>
      </c>
      <c r="BC15" s="21">
        <v>0.71041302632794101</v>
      </c>
      <c r="BD15" s="21">
        <v>0.62907120224905599</v>
      </c>
      <c r="BE15" s="21">
        <v>7.2758948077136107E-2</v>
      </c>
      <c r="BF15" s="21"/>
      <c r="BG15" s="21">
        <v>0.65581136425898001</v>
      </c>
      <c r="BH15" s="21">
        <v>0.21366295390517201</v>
      </c>
    </row>
    <row r="16" spans="2:60" x14ac:dyDescent="0.35">
      <c r="B16" s="18" t="s">
        <v>541</v>
      </c>
      <c r="C16" s="21">
        <v>0.157774187702687</v>
      </c>
      <c r="D16" s="21">
        <v>0.19153787386627799</v>
      </c>
      <c r="E16" s="21">
        <v>0.127126783321764</v>
      </c>
      <c r="F16" s="21"/>
      <c r="G16" s="21">
        <v>0.13503233087356001</v>
      </c>
      <c r="H16" s="21">
        <v>0.13129473244738901</v>
      </c>
      <c r="I16" s="21">
        <v>0.13190504401247999</v>
      </c>
      <c r="J16" s="21">
        <v>0.14819004990478901</v>
      </c>
      <c r="K16" s="21">
        <v>0.224665995951528</v>
      </c>
      <c r="L16" s="21">
        <v>0.168381480516031</v>
      </c>
      <c r="M16" s="21"/>
      <c r="N16" s="21">
        <v>0.13690426534689801</v>
      </c>
      <c r="O16" s="21">
        <v>0.123890954518488</v>
      </c>
      <c r="P16" s="21">
        <v>0.172127111751114</v>
      </c>
      <c r="Q16" s="21">
        <v>0.183185583752703</v>
      </c>
      <c r="R16" s="21">
        <v>0.21096764541327501</v>
      </c>
      <c r="S16" s="21"/>
      <c r="T16" s="21">
        <v>8.8025779023953393E-2</v>
      </c>
      <c r="U16" s="21">
        <v>0.17397959395891999</v>
      </c>
      <c r="V16" s="21">
        <v>0.16102460162572299</v>
      </c>
      <c r="W16" s="21">
        <v>0.18802169904583099</v>
      </c>
      <c r="X16" s="21"/>
      <c r="Y16" s="21">
        <v>0.105287110718215</v>
      </c>
      <c r="Z16" s="21">
        <v>0.18190862693405699</v>
      </c>
      <c r="AA16" s="21">
        <v>0.14728699743703499</v>
      </c>
      <c r="AB16" s="21">
        <v>0.20363025976417201</v>
      </c>
      <c r="AC16" s="21">
        <v>0.261192857797653</v>
      </c>
      <c r="AD16" s="21">
        <v>0.179830616296144</v>
      </c>
      <c r="AE16" s="21"/>
      <c r="AF16" s="21">
        <v>0.16979641236367399</v>
      </c>
      <c r="AG16" s="21">
        <v>0.142842173705547</v>
      </c>
      <c r="AH16" s="21"/>
      <c r="AI16" s="21">
        <v>9.3719835192629594E-2</v>
      </c>
      <c r="AJ16" s="21">
        <v>0.16294223054406801</v>
      </c>
      <c r="AK16" s="21">
        <v>0.13367290693654801</v>
      </c>
      <c r="AL16" s="21">
        <v>0.20719225777908201</v>
      </c>
      <c r="AM16" s="21">
        <v>0.161647190582556</v>
      </c>
      <c r="AN16" s="21">
        <v>0.16366544489604001</v>
      </c>
      <c r="AO16" s="21">
        <v>0.18665890064580901</v>
      </c>
      <c r="AP16" s="21"/>
      <c r="AQ16" s="21">
        <v>4.2162493794597702E-2</v>
      </c>
      <c r="AR16" s="21">
        <v>0.31889274597324002</v>
      </c>
      <c r="AS16" s="21"/>
      <c r="AT16" s="21">
        <v>1.5047482972100601E-2</v>
      </c>
      <c r="AU16" s="21">
        <v>0.11127403566435801</v>
      </c>
      <c r="AV16" s="21">
        <v>0.33206070604496901</v>
      </c>
      <c r="AW16" s="21"/>
      <c r="AX16" s="21">
        <v>0.13143485579945399</v>
      </c>
      <c r="AY16" s="21">
        <v>0.16728850104220699</v>
      </c>
      <c r="AZ16" s="21"/>
      <c r="BA16" s="21">
        <v>0.14757780115501701</v>
      </c>
      <c r="BB16" s="21">
        <v>8.0437467014865996E-2</v>
      </c>
      <c r="BC16" s="21">
        <v>7.1323059893819596E-2</v>
      </c>
      <c r="BD16" s="21">
        <v>0.16868838113216</v>
      </c>
      <c r="BE16" s="21">
        <v>0.59657616717025996</v>
      </c>
      <c r="BF16" s="21"/>
      <c r="BG16" s="21">
        <v>9.6100033042163593E-2</v>
      </c>
      <c r="BH16" s="21">
        <v>0.48819979644407102</v>
      </c>
    </row>
    <row r="17" spans="2:60" x14ac:dyDescent="0.35">
      <c r="B17" s="18" t="s">
        <v>318</v>
      </c>
      <c r="C17" s="22">
        <v>0.41063408229050302</v>
      </c>
      <c r="D17" s="22">
        <v>0.39254965625628502</v>
      </c>
      <c r="E17" s="22">
        <v>0.42401035137869703</v>
      </c>
      <c r="F17" s="22"/>
      <c r="G17" s="22">
        <v>0.42420981199190799</v>
      </c>
      <c r="H17" s="22">
        <v>0.425361646296883</v>
      </c>
      <c r="I17" s="22">
        <v>0.4638253233597</v>
      </c>
      <c r="J17" s="22">
        <v>0.38467179021141701</v>
      </c>
      <c r="K17" s="22">
        <v>0.30321034631111299</v>
      </c>
      <c r="L17" s="22">
        <v>0.45264328384623398</v>
      </c>
      <c r="M17" s="22"/>
      <c r="N17" s="22">
        <v>0.36382579902447998</v>
      </c>
      <c r="O17" s="22">
        <v>0.47581336263748802</v>
      </c>
      <c r="P17" s="22">
        <v>0.402138263196537</v>
      </c>
      <c r="Q17" s="22">
        <v>0.43932010171772301</v>
      </c>
      <c r="R17" s="22">
        <v>0.379610032774649</v>
      </c>
      <c r="S17" s="22"/>
      <c r="T17" s="22">
        <v>0.54230498993193499</v>
      </c>
      <c r="U17" s="22">
        <v>0.38336439332937899</v>
      </c>
      <c r="V17" s="22">
        <v>0.38587778370779602</v>
      </c>
      <c r="W17" s="22">
        <v>0.38031646451711398</v>
      </c>
      <c r="X17" s="22"/>
      <c r="Y17" s="22">
        <v>0.51782125539151602</v>
      </c>
      <c r="Z17" s="22">
        <v>0.36275791257745899</v>
      </c>
      <c r="AA17" s="22">
        <v>0.498903842072138</v>
      </c>
      <c r="AB17" s="22">
        <v>0.28285087685282501</v>
      </c>
      <c r="AC17" s="22">
        <v>0.43318027394750103</v>
      </c>
      <c r="AD17" s="22">
        <v>0.34737944601140502</v>
      </c>
      <c r="AE17" s="22"/>
      <c r="AF17" s="22">
        <v>0.384063840298558</v>
      </c>
      <c r="AG17" s="22">
        <v>0.44562822542309799</v>
      </c>
      <c r="AH17" s="22"/>
      <c r="AI17" s="22">
        <v>0.34491907298288099</v>
      </c>
      <c r="AJ17" s="22">
        <v>0.33348567042305799</v>
      </c>
      <c r="AK17" s="22">
        <v>0.421545709724367</v>
      </c>
      <c r="AL17" s="22">
        <v>0.32541288306696398</v>
      </c>
      <c r="AM17" s="22">
        <v>0.483867168947819</v>
      </c>
      <c r="AN17" s="22">
        <v>0.50986692621748697</v>
      </c>
      <c r="AO17" s="22">
        <v>0.52850011432135402</v>
      </c>
      <c r="AP17" s="22"/>
      <c r="AQ17" s="22">
        <v>0.74268761604924305</v>
      </c>
      <c r="AR17" s="22">
        <v>3.8468257073580002E-2</v>
      </c>
      <c r="AS17" s="22"/>
      <c r="AT17" s="22">
        <v>0.87081521887827495</v>
      </c>
      <c r="AU17" s="22">
        <v>0.42772225578957501</v>
      </c>
      <c r="AV17" s="22">
        <v>9.0364748950020293E-2</v>
      </c>
      <c r="AW17" s="22"/>
      <c r="AX17" s="22">
        <v>0.459286124931229</v>
      </c>
      <c r="AY17" s="22">
        <v>0.39305995474649003</v>
      </c>
      <c r="AZ17" s="22"/>
      <c r="BA17" s="22">
        <v>0.43521117340232701</v>
      </c>
      <c r="BB17" s="22">
        <v>0.59759160485073604</v>
      </c>
      <c r="BC17" s="22">
        <v>0.63908996643412097</v>
      </c>
      <c r="BD17" s="22">
        <v>0.46038282111689599</v>
      </c>
      <c r="BE17" s="22">
        <v>-0.52381721909312395</v>
      </c>
      <c r="BF17" s="22"/>
      <c r="BG17" s="22">
        <v>0.55971133121681604</v>
      </c>
      <c r="BH17" s="22">
        <v>-0.27453684253889898</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544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535</v>
      </c>
      <c r="C9" s="17">
        <v>0.25924295979914402</v>
      </c>
      <c r="D9" s="17">
        <v>0.28699614330274897</v>
      </c>
      <c r="E9" s="17">
        <v>0.22788246011028701</v>
      </c>
      <c r="F9" s="17"/>
      <c r="G9" s="17">
        <v>0.27125191122780901</v>
      </c>
      <c r="H9" s="17">
        <v>0.22115400944556901</v>
      </c>
      <c r="I9" s="17">
        <v>0.32244870669845299</v>
      </c>
      <c r="J9" s="17">
        <v>0.24189460942273699</v>
      </c>
      <c r="K9" s="17">
        <v>0.200058025766579</v>
      </c>
      <c r="L9" s="17">
        <v>0.29483287821765702</v>
      </c>
      <c r="M9" s="17"/>
      <c r="N9" s="17">
        <v>0.248048786980335</v>
      </c>
      <c r="O9" s="17">
        <v>0.24823431133877299</v>
      </c>
      <c r="P9" s="17">
        <v>0.244881073699937</v>
      </c>
      <c r="Q9" s="17">
        <v>0.27515702625627397</v>
      </c>
      <c r="R9" s="17">
        <v>0.348851459241733</v>
      </c>
      <c r="S9" s="17"/>
      <c r="T9" s="17">
        <v>0.26837363835182598</v>
      </c>
      <c r="U9" s="17">
        <v>0.24427288977741601</v>
      </c>
      <c r="V9" s="17">
        <v>0.26180530982342598</v>
      </c>
      <c r="W9" s="17">
        <v>0.261691216169749</v>
      </c>
      <c r="X9" s="17"/>
      <c r="Y9" s="17">
        <v>0.29740886574102698</v>
      </c>
      <c r="Z9" s="17">
        <v>0.23723825099087101</v>
      </c>
      <c r="AA9" s="17">
        <v>0.26337375109240702</v>
      </c>
      <c r="AB9" s="17">
        <v>0.22661450356510701</v>
      </c>
      <c r="AC9" s="17">
        <v>0.29806451538509499</v>
      </c>
      <c r="AD9" s="17">
        <v>0.25003440047905301</v>
      </c>
      <c r="AE9" s="17"/>
      <c r="AF9" s="17">
        <v>0.25300809024065601</v>
      </c>
      <c r="AG9" s="17">
        <v>0.26661402352484798</v>
      </c>
      <c r="AH9" s="17"/>
      <c r="AI9" s="17">
        <v>0.19537658999105001</v>
      </c>
      <c r="AJ9" s="17">
        <v>0.23212424590462799</v>
      </c>
      <c r="AK9" s="17">
        <v>0.23977902105532201</v>
      </c>
      <c r="AL9" s="17">
        <v>0.23845119153664601</v>
      </c>
      <c r="AM9" s="17">
        <v>0.28915390170035599</v>
      </c>
      <c r="AN9" s="17">
        <v>0.314822892717248</v>
      </c>
      <c r="AO9" s="17">
        <v>0.41946474194688299</v>
      </c>
      <c r="AP9" s="17"/>
      <c r="AQ9" s="17">
        <v>0.40704754542173999</v>
      </c>
      <c r="AR9" s="17">
        <v>0.12455747781411</v>
      </c>
      <c r="AS9" s="17"/>
      <c r="AT9" s="17">
        <v>0.50740516762490295</v>
      </c>
      <c r="AU9" s="17">
        <v>0.20495791316711401</v>
      </c>
      <c r="AV9" s="17">
        <v>0.173366742367871</v>
      </c>
      <c r="AW9" s="17"/>
      <c r="AX9" s="17">
        <v>0.25916629261939</v>
      </c>
      <c r="AY9" s="17">
        <v>0.25927065357564999</v>
      </c>
      <c r="AZ9" s="17"/>
      <c r="BA9" s="17">
        <v>0.26264940533480802</v>
      </c>
      <c r="BB9" s="17">
        <v>0.31934937850100098</v>
      </c>
      <c r="BC9" s="17">
        <v>0.325023825109514</v>
      </c>
      <c r="BD9" s="17">
        <v>0.31593530081203502</v>
      </c>
      <c r="BE9" s="17">
        <v>1.9240669949216801E-2</v>
      </c>
      <c r="BF9" s="17"/>
      <c r="BG9" s="17">
        <v>0.30612235059244602</v>
      </c>
      <c r="BH9" s="17">
        <v>9.43881463578925E-2</v>
      </c>
    </row>
    <row r="10" spans="2:60" x14ac:dyDescent="0.35">
      <c r="B10" s="18" t="s">
        <v>536</v>
      </c>
      <c r="C10" s="17">
        <v>0.241076530183473</v>
      </c>
      <c r="D10" s="17">
        <v>0.22979536548527801</v>
      </c>
      <c r="E10" s="17">
        <v>0.254142892381369</v>
      </c>
      <c r="F10" s="17"/>
      <c r="G10" s="17">
        <v>0.231283459145735</v>
      </c>
      <c r="H10" s="17">
        <v>0.277865372990171</v>
      </c>
      <c r="I10" s="17">
        <v>0.23494065177071399</v>
      </c>
      <c r="J10" s="17">
        <v>0.21027451894443</v>
      </c>
      <c r="K10" s="17">
        <v>0.216877280363789</v>
      </c>
      <c r="L10" s="17">
        <v>0.26250172338335498</v>
      </c>
      <c r="M10" s="17"/>
      <c r="N10" s="17">
        <v>0.216891287547781</v>
      </c>
      <c r="O10" s="17">
        <v>0.25107110517836101</v>
      </c>
      <c r="P10" s="17">
        <v>0.256522104775951</v>
      </c>
      <c r="Q10" s="17">
        <v>0.25431236307613903</v>
      </c>
      <c r="R10" s="17">
        <v>0.19679034846962301</v>
      </c>
      <c r="S10" s="17"/>
      <c r="T10" s="17">
        <v>0.28703858349948902</v>
      </c>
      <c r="U10" s="17">
        <v>0.23461779336630301</v>
      </c>
      <c r="V10" s="17">
        <v>0.22629169139553701</v>
      </c>
      <c r="W10" s="17">
        <v>0.23762289500044501</v>
      </c>
      <c r="X10" s="17"/>
      <c r="Y10" s="17">
        <v>0.27134966274092798</v>
      </c>
      <c r="Z10" s="17">
        <v>0.25171804332901199</v>
      </c>
      <c r="AA10" s="17">
        <v>0.190691988790883</v>
      </c>
      <c r="AB10" s="17">
        <v>0.205081732145415</v>
      </c>
      <c r="AC10" s="17">
        <v>0.232561829679969</v>
      </c>
      <c r="AD10" s="17">
        <v>0.16463173724980801</v>
      </c>
      <c r="AE10" s="17"/>
      <c r="AF10" s="17">
        <v>0.249422700052437</v>
      </c>
      <c r="AG10" s="17">
        <v>0.23013430446101599</v>
      </c>
      <c r="AH10" s="17"/>
      <c r="AI10" s="17">
        <v>0.22119206574202399</v>
      </c>
      <c r="AJ10" s="17">
        <v>0.20768918090828301</v>
      </c>
      <c r="AK10" s="17">
        <v>0.23007326399319999</v>
      </c>
      <c r="AL10" s="17">
        <v>0.21354632642537499</v>
      </c>
      <c r="AM10" s="17">
        <v>0.277934436676747</v>
      </c>
      <c r="AN10" s="17">
        <v>0.30466413572033102</v>
      </c>
      <c r="AO10" s="17">
        <v>0.23444539251049801</v>
      </c>
      <c r="AP10" s="17"/>
      <c r="AQ10" s="17">
        <v>0.29992341252058302</v>
      </c>
      <c r="AR10" s="17">
        <v>0.16607193404079101</v>
      </c>
      <c r="AS10" s="17"/>
      <c r="AT10" s="17">
        <v>0.30720991257879898</v>
      </c>
      <c r="AU10" s="17">
        <v>0.24138378206217101</v>
      </c>
      <c r="AV10" s="17">
        <v>0.20356558012754</v>
      </c>
      <c r="AW10" s="17"/>
      <c r="AX10" s="17">
        <v>0.26285124134237198</v>
      </c>
      <c r="AY10" s="17">
        <v>0.23321105259260599</v>
      </c>
      <c r="AZ10" s="17"/>
      <c r="BA10" s="17">
        <v>0.241493579751756</v>
      </c>
      <c r="BB10" s="17">
        <v>0.28510273557339499</v>
      </c>
      <c r="BC10" s="17">
        <v>0.29653043455610301</v>
      </c>
      <c r="BD10" s="17">
        <v>0.23098204976106701</v>
      </c>
      <c r="BE10" s="17">
        <v>3.2476240740046201E-2</v>
      </c>
      <c r="BF10" s="17"/>
      <c r="BG10" s="17">
        <v>0.27492954696481098</v>
      </c>
      <c r="BH10" s="17">
        <v>8.2754233830151902E-2</v>
      </c>
    </row>
    <row r="11" spans="2:60" x14ac:dyDescent="0.35">
      <c r="B11" s="18" t="s">
        <v>537</v>
      </c>
      <c r="C11" s="17">
        <v>0.20303794152693899</v>
      </c>
      <c r="D11" s="17">
        <v>0.18529378884962799</v>
      </c>
      <c r="E11" s="17">
        <v>0.22167947233312199</v>
      </c>
      <c r="F11" s="17"/>
      <c r="G11" s="17">
        <v>0.23557162112560701</v>
      </c>
      <c r="H11" s="17">
        <v>0.21750501625721</v>
      </c>
      <c r="I11" s="17">
        <v>0.19128990410913299</v>
      </c>
      <c r="J11" s="17">
        <v>0.21290712371979501</v>
      </c>
      <c r="K11" s="17">
        <v>0.20660138119982199</v>
      </c>
      <c r="L11" s="17">
        <v>0.170897955439095</v>
      </c>
      <c r="M11" s="17"/>
      <c r="N11" s="17">
        <v>0.235898494079891</v>
      </c>
      <c r="O11" s="17">
        <v>0.20713875756869701</v>
      </c>
      <c r="P11" s="17">
        <v>0.21251351643734001</v>
      </c>
      <c r="Q11" s="17">
        <v>0.17410005336352499</v>
      </c>
      <c r="R11" s="17">
        <v>0.15066705210957901</v>
      </c>
      <c r="S11" s="17"/>
      <c r="T11" s="17">
        <v>0.17201412711950101</v>
      </c>
      <c r="U11" s="17">
        <v>0.20780580467712301</v>
      </c>
      <c r="V11" s="17">
        <v>0.21832451364663799</v>
      </c>
      <c r="W11" s="17">
        <v>0.19655724454711901</v>
      </c>
      <c r="X11" s="17"/>
      <c r="Y11" s="17">
        <v>0.18770615242545499</v>
      </c>
      <c r="Z11" s="17">
        <v>0.20167329803095399</v>
      </c>
      <c r="AA11" s="17">
        <v>0.215007584443939</v>
      </c>
      <c r="AB11" s="17">
        <v>0.22730595931504799</v>
      </c>
      <c r="AC11" s="17">
        <v>0.20308164260798001</v>
      </c>
      <c r="AD11" s="17">
        <v>0.22754728022245299</v>
      </c>
      <c r="AE11" s="17"/>
      <c r="AF11" s="17">
        <v>0.19458930822853801</v>
      </c>
      <c r="AG11" s="17">
        <v>0.215034406333767</v>
      </c>
      <c r="AH11" s="17"/>
      <c r="AI11" s="17">
        <v>0.18817243447788801</v>
      </c>
      <c r="AJ11" s="17">
        <v>0.26634346581940499</v>
      </c>
      <c r="AK11" s="17">
        <v>0.220795552086853</v>
      </c>
      <c r="AL11" s="17">
        <v>0.22935956790058501</v>
      </c>
      <c r="AM11" s="17">
        <v>0.15966296775000099</v>
      </c>
      <c r="AN11" s="17">
        <v>0.13148608339027101</v>
      </c>
      <c r="AO11" s="17">
        <v>7.7144425919770401E-2</v>
      </c>
      <c r="AP11" s="17"/>
      <c r="AQ11" s="17">
        <v>0.16147711178476201</v>
      </c>
      <c r="AR11" s="17">
        <v>0.23925201540998001</v>
      </c>
      <c r="AS11" s="17"/>
      <c r="AT11" s="17">
        <v>0.10546346441351601</v>
      </c>
      <c r="AU11" s="17">
        <v>0.27479637991706701</v>
      </c>
      <c r="AV11" s="17">
        <v>0.185145376317564</v>
      </c>
      <c r="AW11" s="17"/>
      <c r="AX11" s="17">
        <v>0.19887490092377799</v>
      </c>
      <c r="AY11" s="17">
        <v>0.204541718194059</v>
      </c>
      <c r="AZ11" s="17"/>
      <c r="BA11" s="17">
        <v>0.230173650407065</v>
      </c>
      <c r="BB11" s="17">
        <v>0.21419920287567901</v>
      </c>
      <c r="BC11" s="17">
        <v>0.20306806377782399</v>
      </c>
      <c r="BD11" s="17">
        <v>0.134802616231189</v>
      </c>
      <c r="BE11" s="17">
        <v>0.18205056581580101</v>
      </c>
      <c r="BF11" s="17"/>
      <c r="BG11" s="17">
        <v>0.217925738383943</v>
      </c>
      <c r="BH11" s="17">
        <v>0.17008349999313199</v>
      </c>
    </row>
    <row r="12" spans="2:60" x14ac:dyDescent="0.35">
      <c r="B12" s="18" t="s">
        <v>538</v>
      </c>
      <c r="C12" s="17">
        <v>8.6152711351846906E-2</v>
      </c>
      <c r="D12" s="17">
        <v>9.1343985072070893E-2</v>
      </c>
      <c r="E12" s="17">
        <v>8.2568051234626003E-2</v>
      </c>
      <c r="F12" s="17"/>
      <c r="G12" s="17">
        <v>6.8598358493708406E-2</v>
      </c>
      <c r="H12" s="17">
        <v>9.4816056884158298E-2</v>
      </c>
      <c r="I12" s="17">
        <v>6.4280029741666703E-2</v>
      </c>
      <c r="J12" s="17">
        <v>9.5164229418688295E-2</v>
      </c>
      <c r="K12" s="17">
        <v>0.10020713691436101</v>
      </c>
      <c r="L12" s="17">
        <v>8.8212827570304395E-2</v>
      </c>
      <c r="M12" s="17"/>
      <c r="N12" s="17">
        <v>8.5647029306115702E-2</v>
      </c>
      <c r="O12" s="17">
        <v>9.2260257593175493E-2</v>
      </c>
      <c r="P12" s="17">
        <v>8.6477021394714207E-2</v>
      </c>
      <c r="Q12" s="17">
        <v>7.5615567890735896E-2</v>
      </c>
      <c r="R12" s="17">
        <v>0.102525787242182</v>
      </c>
      <c r="S12" s="17"/>
      <c r="T12" s="17">
        <v>7.5494376770102803E-2</v>
      </c>
      <c r="U12" s="17">
        <v>8.9032670096580196E-2</v>
      </c>
      <c r="V12" s="17">
        <v>9.3968058365009793E-2</v>
      </c>
      <c r="W12" s="17">
        <v>7.8761431790467296E-2</v>
      </c>
      <c r="X12" s="17"/>
      <c r="Y12" s="17">
        <v>6.1446828445596999E-2</v>
      </c>
      <c r="Z12" s="17">
        <v>8.9140588543498503E-2</v>
      </c>
      <c r="AA12" s="17">
        <v>5.13924868314369E-2</v>
      </c>
      <c r="AB12" s="17">
        <v>0.132833102836487</v>
      </c>
      <c r="AC12" s="17">
        <v>5.15326441412709E-2</v>
      </c>
      <c r="AD12" s="17">
        <v>0.121974862187726</v>
      </c>
      <c r="AE12" s="17"/>
      <c r="AF12" s="17">
        <v>9.7639597450070503E-2</v>
      </c>
      <c r="AG12" s="17">
        <v>7.1530157535712902E-2</v>
      </c>
      <c r="AH12" s="17"/>
      <c r="AI12" s="17">
        <v>4.3245281491782903E-2</v>
      </c>
      <c r="AJ12" s="17">
        <v>7.6382184612488205E-2</v>
      </c>
      <c r="AK12" s="17">
        <v>9.9675820184684502E-2</v>
      </c>
      <c r="AL12" s="17">
        <v>0.132180607875508</v>
      </c>
      <c r="AM12" s="17">
        <v>8.42962028800366E-2</v>
      </c>
      <c r="AN12" s="17">
        <v>7.5483296097803396E-2</v>
      </c>
      <c r="AO12" s="17">
        <v>4.7458405189474397E-2</v>
      </c>
      <c r="AP12" s="17"/>
      <c r="AQ12" s="17">
        <v>4.0612282463094299E-2</v>
      </c>
      <c r="AR12" s="17">
        <v>0.142095205459455</v>
      </c>
      <c r="AS12" s="17"/>
      <c r="AT12" s="17">
        <v>2.69739455949977E-2</v>
      </c>
      <c r="AU12" s="17">
        <v>9.2418546085638195E-2</v>
      </c>
      <c r="AV12" s="17">
        <v>0.122768544595731</v>
      </c>
      <c r="AW12" s="17"/>
      <c r="AX12" s="17">
        <v>7.2837278386915297E-2</v>
      </c>
      <c r="AY12" s="17">
        <v>9.0962522092117595E-2</v>
      </c>
      <c r="AZ12" s="17"/>
      <c r="BA12" s="17">
        <v>9.8862029860487102E-2</v>
      </c>
      <c r="BB12" s="17">
        <v>7.8257166441297807E-2</v>
      </c>
      <c r="BC12" s="17">
        <v>5.9593482975200902E-2</v>
      </c>
      <c r="BD12" s="17">
        <v>8.4398537409163907E-2</v>
      </c>
      <c r="BE12" s="17">
        <v>0.17391526764426199</v>
      </c>
      <c r="BF12" s="17"/>
      <c r="BG12" s="17">
        <v>8.3063890118198702E-2</v>
      </c>
      <c r="BH12" s="17">
        <v>0.151242270987864</v>
      </c>
    </row>
    <row r="13" spans="2:60" x14ac:dyDescent="0.35">
      <c r="B13" s="18" t="s">
        <v>539</v>
      </c>
      <c r="C13" s="17">
        <v>0.123995502649849</v>
      </c>
      <c r="D13" s="17">
        <v>0.159915283694398</v>
      </c>
      <c r="E13" s="17">
        <v>9.1352429434481894E-2</v>
      </c>
      <c r="F13" s="17"/>
      <c r="G13" s="17">
        <v>5.98194125939999E-2</v>
      </c>
      <c r="H13" s="17">
        <v>9.6931472556466003E-2</v>
      </c>
      <c r="I13" s="17">
        <v>0.106874988245864</v>
      </c>
      <c r="J13" s="17">
        <v>0.13087134626935501</v>
      </c>
      <c r="K13" s="17">
        <v>0.193679646269903</v>
      </c>
      <c r="L13" s="17">
        <v>0.13749023288420301</v>
      </c>
      <c r="M13" s="17"/>
      <c r="N13" s="17">
        <v>6.4391103708297898E-2</v>
      </c>
      <c r="O13" s="17">
        <v>0.100991889444599</v>
      </c>
      <c r="P13" s="17">
        <v>0.149776294430681</v>
      </c>
      <c r="Q13" s="17">
        <v>0.162517929534855</v>
      </c>
      <c r="R13" s="17">
        <v>0.16513490128993999</v>
      </c>
      <c r="S13" s="17"/>
      <c r="T13" s="17">
        <v>0.100361620104248</v>
      </c>
      <c r="U13" s="17">
        <v>0.15437803136057701</v>
      </c>
      <c r="V13" s="17">
        <v>0.106094465276943</v>
      </c>
      <c r="W13" s="17">
        <v>0.14288805682449299</v>
      </c>
      <c r="X13" s="17"/>
      <c r="Y13" s="17">
        <v>8.3065054682100695E-2</v>
      </c>
      <c r="Z13" s="17">
        <v>0.14645580530764499</v>
      </c>
      <c r="AA13" s="17">
        <v>0.16711171713508099</v>
      </c>
      <c r="AB13" s="17">
        <v>0.13776663887148399</v>
      </c>
      <c r="AC13" s="17">
        <v>0.16148245378767001</v>
      </c>
      <c r="AD13" s="17">
        <v>0.133043804191217</v>
      </c>
      <c r="AE13" s="17"/>
      <c r="AF13" s="17">
        <v>0.12725937057931</v>
      </c>
      <c r="AG13" s="17">
        <v>0.12081894655846701</v>
      </c>
      <c r="AH13" s="17"/>
      <c r="AI13" s="17">
        <v>8.7442787361319094E-2</v>
      </c>
      <c r="AJ13" s="17">
        <v>0.113307069987592</v>
      </c>
      <c r="AK13" s="17">
        <v>0.10769270946540301</v>
      </c>
      <c r="AL13" s="17">
        <v>0.13171753053787</v>
      </c>
      <c r="AM13" s="17">
        <v>0.139007736589666</v>
      </c>
      <c r="AN13" s="17">
        <v>0.13412843658839399</v>
      </c>
      <c r="AO13" s="17">
        <v>0.221487034433374</v>
      </c>
      <c r="AP13" s="17"/>
      <c r="AQ13" s="17">
        <v>2.2869218339135501E-2</v>
      </c>
      <c r="AR13" s="17">
        <v>0.26113584702962001</v>
      </c>
      <c r="AS13" s="17"/>
      <c r="AT13" s="17">
        <v>1.89074580965094E-2</v>
      </c>
      <c r="AU13" s="17">
        <v>8.5313013291041601E-2</v>
      </c>
      <c r="AV13" s="17">
        <v>0.26365979281732099</v>
      </c>
      <c r="AW13" s="17"/>
      <c r="AX13" s="17">
        <v>0.113224428947508</v>
      </c>
      <c r="AY13" s="17">
        <v>0.12788623801791399</v>
      </c>
      <c r="AZ13" s="17"/>
      <c r="BA13" s="17">
        <v>0.105360839515698</v>
      </c>
      <c r="BB13" s="17">
        <v>4.0817270685588602E-2</v>
      </c>
      <c r="BC13" s="17">
        <v>4.9090050003284598E-2</v>
      </c>
      <c r="BD13" s="17">
        <v>0.170835547384283</v>
      </c>
      <c r="BE13" s="17">
        <v>0.53559215912522395</v>
      </c>
      <c r="BF13" s="17"/>
      <c r="BG13" s="17">
        <v>5.5874060637345298E-2</v>
      </c>
      <c r="BH13" s="17">
        <v>0.443205792725542</v>
      </c>
    </row>
    <row r="14" spans="2:60" x14ac:dyDescent="0.35">
      <c r="B14" s="18" t="s">
        <v>114</v>
      </c>
      <c r="C14" s="17">
        <v>8.6494354488747996E-2</v>
      </c>
      <c r="D14" s="17">
        <v>4.6655433595877101E-2</v>
      </c>
      <c r="E14" s="17">
        <v>0.122374694506114</v>
      </c>
      <c r="F14" s="17"/>
      <c r="G14" s="17">
        <v>0.13347523741314099</v>
      </c>
      <c r="H14" s="17">
        <v>9.17280718664258E-2</v>
      </c>
      <c r="I14" s="17">
        <v>8.01657194341686E-2</v>
      </c>
      <c r="J14" s="17">
        <v>0.108888172224996</v>
      </c>
      <c r="K14" s="17">
        <v>8.2576529485547195E-2</v>
      </c>
      <c r="L14" s="17">
        <v>4.6064382505385602E-2</v>
      </c>
      <c r="M14" s="17"/>
      <c r="N14" s="17">
        <v>0.14912329837758001</v>
      </c>
      <c r="O14" s="17">
        <v>0.10030367887639501</v>
      </c>
      <c r="P14" s="17">
        <v>4.9829989261376897E-2</v>
      </c>
      <c r="Q14" s="17">
        <v>5.8297059878471398E-2</v>
      </c>
      <c r="R14" s="17">
        <v>3.6030451646943101E-2</v>
      </c>
      <c r="S14" s="17"/>
      <c r="T14" s="17">
        <v>9.6717654154832994E-2</v>
      </c>
      <c r="U14" s="17">
        <v>6.9892810722001403E-2</v>
      </c>
      <c r="V14" s="17">
        <v>9.3515961492445301E-2</v>
      </c>
      <c r="W14" s="17">
        <v>8.24791556677274E-2</v>
      </c>
      <c r="X14" s="17"/>
      <c r="Y14" s="17">
        <v>9.9023435964892798E-2</v>
      </c>
      <c r="Z14" s="17">
        <v>7.3774013798018803E-2</v>
      </c>
      <c r="AA14" s="17">
        <v>0.112422471706252</v>
      </c>
      <c r="AB14" s="17">
        <v>7.0398063266458699E-2</v>
      </c>
      <c r="AC14" s="17">
        <v>5.3276914398014498E-2</v>
      </c>
      <c r="AD14" s="17">
        <v>0.102767915669742</v>
      </c>
      <c r="AE14" s="17"/>
      <c r="AF14" s="17">
        <v>7.8080933448988601E-2</v>
      </c>
      <c r="AG14" s="17">
        <v>9.5868161586189202E-2</v>
      </c>
      <c r="AH14" s="17"/>
      <c r="AI14" s="17">
        <v>0.26457084093593503</v>
      </c>
      <c r="AJ14" s="17">
        <v>0.104153852767604</v>
      </c>
      <c r="AK14" s="17">
        <v>0.101983633214538</v>
      </c>
      <c r="AL14" s="17">
        <v>5.4744775724015697E-2</v>
      </c>
      <c r="AM14" s="17">
        <v>4.9944754403194E-2</v>
      </c>
      <c r="AN14" s="17">
        <v>3.9415155485952702E-2</v>
      </c>
      <c r="AO14" s="17">
        <v>0</v>
      </c>
      <c r="AP14" s="17"/>
      <c r="AQ14" s="17">
        <v>6.8070429470684798E-2</v>
      </c>
      <c r="AR14" s="17">
        <v>6.6887520246045107E-2</v>
      </c>
      <c r="AS14" s="17"/>
      <c r="AT14" s="17">
        <v>3.4040051691275899E-2</v>
      </c>
      <c r="AU14" s="17">
        <v>0.10113036547696801</v>
      </c>
      <c r="AV14" s="17">
        <v>5.1493963773973403E-2</v>
      </c>
      <c r="AW14" s="17"/>
      <c r="AX14" s="17">
        <v>9.3045857780036503E-2</v>
      </c>
      <c r="AY14" s="17">
        <v>8.4127815527653096E-2</v>
      </c>
      <c r="AZ14" s="17"/>
      <c r="BA14" s="17">
        <v>6.1460495130184901E-2</v>
      </c>
      <c r="BB14" s="17">
        <v>6.2274245923037902E-2</v>
      </c>
      <c r="BC14" s="17">
        <v>6.6694143578073503E-2</v>
      </c>
      <c r="BD14" s="17">
        <v>6.3045948402261506E-2</v>
      </c>
      <c r="BE14" s="17">
        <v>5.6725096725450501E-2</v>
      </c>
      <c r="BF14" s="17"/>
      <c r="BG14" s="17">
        <v>6.2084413303256501E-2</v>
      </c>
      <c r="BH14" s="17">
        <v>5.8326056105418203E-2</v>
      </c>
    </row>
    <row r="15" spans="2:60" x14ac:dyDescent="0.35">
      <c r="B15" s="18" t="s">
        <v>540</v>
      </c>
      <c r="C15" s="21">
        <v>0.50031948998261699</v>
      </c>
      <c r="D15" s="21">
        <v>0.51679150878802604</v>
      </c>
      <c r="E15" s="21">
        <v>0.48202535249165601</v>
      </c>
      <c r="F15" s="21"/>
      <c r="G15" s="21">
        <v>0.50253537037354401</v>
      </c>
      <c r="H15" s="21">
        <v>0.49901938243574001</v>
      </c>
      <c r="I15" s="21">
        <v>0.55738935846916704</v>
      </c>
      <c r="J15" s="21">
        <v>0.45216912836716699</v>
      </c>
      <c r="K15" s="21">
        <v>0.416935306130368</v>
      </c>
      <c r="L15" s="21">
        <v>0.557334601601012</v>
      </c>
      <c r="M15" s="21"/>
      <c r="N15" s="21">
        <v>0.46494007452811498</v>
      </c>
      <c r="O15" s="21">
        <v>0.499305416517134</v>
      </c>
      <c r="P15" s="21">
        <v>0.501403178475888</v>
      </c>
      <c r="Q15" s="21">
        <v>0.52946938933241305</v>
      </c>
      <c r="R15" s="21">
        <v>0.54564180771135695</v>
      </c>
      <c r="S15" s="21"/>
      <c r="T15" s="21">
        <v>0.555412221851315</v>
      </c>
      <c r="U15" s="21">
        <v>0.47889068314371902</v>
      </c>
      <c r="V15" s="21">
        <v>0.48809700121896299</v>
      </c>
      <c r="W15" s="21">
        <v>0.49931411117019397</v>
      </c>
      <c r="X15" s="21"/>
      <c r="Y15" s="21">
        <v>0.56875852848195496</v>
      </c>
      <c r="Z15" s="21">
        <v>0.48895629431988302</v>
      </c>
      <c r="AA15" s="21">
        <v>0.45406573988329002</v>
      </c>
      <c r="AB15" s="21">
        <v>0.43169623571052201</v>
      </c>
      <c r="AC15" s="21">
        <v>0.53062634506506501</v>
      </c>
      <c r="AD15" s="21">
        <v>0.41466613772886102</v>
      </c>
      <c r="AE15" s="21"/>
      <c r="AF15" s="21">
        <v>0.50243079029309301</v>
      </c>
      <c r="AG15" s="21">
        <v>0.49674832798586399</v>
      </c>
      <c r="AH15" s="21"/>
      <c r="AI15" s="21">
        <v>0.416568655733075</v>
      </c>
      <c r="AJ15" s="21">
        <v>0.43981342681291102</v>
      </c>
      <c r="AK15" s="21">
        <v>0.469852285048522</v>
      </c>
      <c r="AL15" s="21">
        <v>0.45199751796202098</v>
      </c>
      <c r="AM15" s="21">
        <v>0.56708833837710304</v>
      </c>
      <c r="AN15" s="21">
        <v>0.61948702843757897</v>
      </c>
      <c r="AO15" s="21">
        <v>0.653910134457381</v>
      </c>
      <c r="AP15" s="21"/>
      <c r="AQ15" s="21">
        <v>0.70697095794232401</v>
      </c>
      <c r="AR15" s="21">
        <v>0.29062941185490099</v>
      </c>
      <c r="AS15" s="21"/>
      <c r="AT15" s="21">
        <v>0.81461508020370099</v>
      </c>
      <c r="AU15" s="21">
        <v>0.44634169522928502</v>
      </c>
      <c r="AV15" s="21">
        <v>0.37693232249541098</v>
      </c>
      <c r="AW15" s="21"/>
      <c r="AX15" s="21">
        <v>0.52201753396176098</v>
      </c>
      <c r="AY15" s="21">
        <v>0.49248170616825598</v>
      </c>
      <c r="AZ15" s="21"/>
      <c r="BA15" s="21">
        <v>0.50414298508656497</v>
      </c>
      <c r="BB15" s="21">
        <v>0.60445211407439703</v>
      </c>
      <c r="BC15" s="21">
        <v>0.62155425966561695</v>
      </c>
      <c r="BD15" s="21">
        <v>0.54691735057310298</v>
      </c>
      <c r="BE15" s="21">
        <v>5.1716910689262902E-2</v>
      </c>
      <c r="BF15" s="21"/>
      <c r="BG15" s="21">
        <v>0.58105189755725695</v>
      </c>
      <c r="BH15" s="21">
        <v>0.17714238018804401</v>
      </c>
    </row>
    <row r="16" spans="2:60" x14ac:dyDescent="0.35">
      <c r="B16" s="18" t="s">
        <v>541</v>
      </c>
      <c r="C16" s="21">
        <v>0.21014821400169501</v>
      </c>
      <c r="D16" s="21">
        <v>0.25125926876646898</v>
      </c>
      <c r="E16" s="21">
        <v>0.17392048066910801</v>
      </c>
      <c r="F16" s="21"/>
      <c r="G16" s="21">
        <v>0.12841777108770799</v>
      </c>
      <c r="H16" s="21">
        <v>0.19174752944062401</v>
      </c>
      <c r="I16" s="21">
        <v>0.17115501798753099</v>
      </c>
      <c r="J16" s="21">
        <v>0.226035575688043</v>
      </c>
      <c r="K16" s="21">
        <v>0.29388678318426398</v>
      </c>
      <c r="L16" s="21">
        <v>0.225703060454507</v>
      </c>
      <c r="M16" s="21"/>
      <c r="N16" s="21">
        <v>0.15003813301441399</v>
      </c>
      <c r="O16" s="21">
        <v>0.19325214703777499</v>
      </c>
      <c r="P16" s="21">
        <v>0.23625331582539499</v>
      </c>
      <c r="Q16" s="21">
        <v>0.23813349742559101</v>
      </c>
      <c r="R16" s="21">
        <v>0.26766068853212199</v>
      </c>
      <c r="S16" s="21"/>
      <c r="T16" s="21">
        <v>0.17585599687435099</v>
      </c>
      <c r="U16" s="21">
        <v>0.24341070145715701</v>
      </c>
      <c r="V16" s="21">
        <v>0.20006252364195301</v>
      </c>
      <c r="W16" s="21">
        <v>0.221649488614961</v>
      </c>
      <c r="X16" s="21"/>
      <c r="Y16" s="21">
        <v>0.144511883127698</v>
      </c>
      <c r="Z16" s="21">
        <v>0.235596393851144</v>
      </c>
      <c r="AA16" s="21">
        <v>0.21850420396651801</v>
      </c>
      <c r="AB16" s="21">
        <v>0.27059974170797102</v>
      </c>
      <c r="AC16" s="21">
        <v>0.21301509792894099</v>
      </c>
      <c r="AD16" s="21">
        <v>0.25501866637894299</v>
      </c>
      <c r="AE16" s="21"/>
      <c r="AF16" s="21">
        <v>0.224898968029381</v>
      </c>
      <c r="AG16" s="21">
        <v>0.19234910409417999</v>
      </c>
      <c r="AH16" s="21"/>
      <c r="AI16" s="21">
        <v>0.130688068853102</v>
      </c>
      <c r="AJ16" s="21">
        <v>0.18968925460008099</v>
      </c>
      <c r="AK16" s="21">
        <v>0.20736852965008701</v>
      </c>
      <c r="AL16" s="21">
        <v>0.263898138413378</v>
      </c>
      <c r="AM16" s="21">
        <v>0.22330393946970301</v>
      </c>
      <c r="AN16" s="21">
        <v>0.20961173268619801</v>
      </c>
      <c r="AO16" s="21">
        <v>0.268945439622849</v>
      </c>
      <c r="AP16" s="21"/>
      <c r="AQ16" s="21">
        <v>6.3481500802229807E-2</v>
      </c>
      <c r="AR16" s="21">
        <v>0.40323105248907398</v>
      </c>
      <c r="AS16" s="21"/>
      <c r="AT16" s="21">
        <v>4.5881403691507103E-2</v>
      </c>
      <c r="AU16" s="21">
        <v>0.17773155937668</v>
      </c>
      <c r="AV16" s="21">
        <v>0.38642833741305199</v>
      </c>
      <c r="AW16" s="21"/>
      <c r="AX16" s="21">
        <v>0.18606170733442401</v>
      </c>
      <c r="AY16" s="21">
        <v>0.21884876011003199</v>
      </c>
      <c r="AZ16" s="21"/>
      <c r="BA16" s="21">
        <v>0.204222869376185</v>
      </c>
      <c r="BB16" s="21">
        <v>0.11907443712688601</v>
      </c>
      <c r="BC16" s="21">
        <v>0.108683532978486</v>
      </c>
      <c r="BD16" s="21">
        <v>0.255234084793447</v>
      </c>
      <c r="BE16" s="21">
        <v>0.70950742676948497</v>
      </c>
      <c r="BF16" s="21"/>
      <c r="BG16" s="21">
        <v>0.13893795075554399</v>
      </c>
      <c r="BH16" s="21">
        <v>0.59444806371340597</v>
      </c>
    </row>
    <row r="17" spans="2:60" x14ac:dyDescent="0.35">
      <c r="B17" s="18" t="s">
        <v>318</v>
      </c>
      <c r="C17" s="22">
        <v>0.29017127598092202</v>
      </c>
      <c r="D17" s="22">
        <v>0.26553224002155801</v>
      </c>
      <c r="E17" s="22">
        <v>0.30810487182254798</v>
      </c>
      <c r="F17" s="22"/>
      <c r="G17" s="22">
        <v>0.37411759928583499</v>
      </c>
      <c r="H17" s="22">
        <v>0.307271852995116</v>
      </c>
      <c r="I17" s="22">
        <v>0.38623434048163602</v>
      </c>
      <c r="J17" s="22">
        <v>0.22613355267912399</v>
      </c>
      <c r="K17" s="22">
        <v>0.12304852294610399</v>
      </c>
      <c r="L17" s="22">
        <v>0.331631541146505</v>
      </c>
      <c r="M17" s="22"/>
      <c r="N17" s="22">
        <v>0.31490194151370199</v>
      </c>
      <c r="O17" s="22">
        <v>0.30605326947935901</v>
      </c>
      <c r="P17" s="22">
        <v>0.26514986265049301</v>
      </c>
      <c r="Q17" s="22">
        <v>0.29133589190682202</v>
      </c>
      <c r="R17" s="22">
        <v>0.27798111917923501</v>
      </c>
      <c r="S17" s="22"/>
      <c r="T17" s="22">
        <v>0.37955622497696401</v>
      </c>
      <c r="U17" s="22">
        <v>0.23547998168656101</v>
      </c>
      <c r="V17" s="22">
        <v>0.28803447757701001</v>
      </c>
      <c r="W17" s="22">
        <v>0.277664622555233</v>
      </c>
      <c r="X17" s="22"/>
      <c r="Y17" s="22">
        <v>0.42424664535425699</v>
      </c>
      <c r="Z17" s="22">
        <v>0.25335990046873902</v>
      </c>
      <c r="AA17" s="22">
        <v>0.23556153591677201</v>
      </c>
      <c r="AB17" s="22">
        <v>0.16109649400255099</v>
      </c>
      <c r="AC17" s="22">
        <v>0.31761124713612399</v>
      </c>
      <c r="AD17" s="22">
        <v>0.159647471349918</v>
      </c>
      <c r="AE17" s="22"/>
      <c r="AF17" s="22">
        <v>0.27753182226371298</v>
      </c>
      <c r="AG17" s="22">
        <v>0.304399223891685</v>
      </c>
      <c r="AH17" s="22"/>
      <c r="AI17" s="22">
        <v>0.28588058687997298</v>
      </c>
      <c r="AJ17" s="22">
        <v>0.25012417221283101</v>
      </c>
      <c r="AK17" s="22">
        <v>0.26248375539843499</v>
      </c>
      <c r="AL17" s="22">
        <v>0.188099379548643</v>
      </c>
      <c r="AM17" s="22">
        <v>0.34378439890739998</v>
      </c>
      <c r="AN17" s="22">
        <v>0.40987529575138099</v>
      </c>
      <c r="AO17" s="22">
        <v>0.38496469483453299</v>
      </c>
      <c r="AP17" s="22"/>
      <c r="AQ17" s="22">
        <v>0.64348945714009398</v>
      </c>
      <c r="AR17" s="22">
        <v>-0.11260164063417399</v>
      </c>
      <c r="AS17" s="22"/>
      <c r="AT17" s="22">
        <v>0.76873367651219404</v>
      </c>
      <c r="AU17" s="22">
        <v>0.26861013585260601</v>
      </c>
      <c r="AV17" s="22">
        <v>-9.4960149176409603E-3</v>
      </c>
      <c r="AW17" s="22"/>
      <c r="AX17" s="22">
        <v>0.33595582662733797</v>
      </c>
      <c r="AY17" s="22">
        <v>0.27363294605822402</v>
      </c>
      <c r="AZ17" s="22"/>
      <c r="BA17" s="22">
        <v>0.29992011571037902</v>
      </c>
      <c r="BB17" s="22">
        <v>0.48537767694751</v>
      </c>
      <c r="BC17" s="22">
        <v>0.51287072668713096</v>
      </c>
      <c r="BD17" s="22">
        <v>0.29168326577965598</v>
      </c>
      <c r="BE17" s="22">
        <v>-0.65779051608022199</v>
      </c>
      <c r="BF17" s="22"/>
      <c r="BG17" s="22">
        <v>0.44211394680171301</v>
      </c>
      <c r="BH17" s="22">
        <v>-0.41730568352536102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545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535</v>
      </c>
      <c r="C9" s="17">
        <v>0.28260055859149102</v>
      </c>
      <c r="D9" s="17">
        <v>0.29741527927351502</v>
      </c>
      <c r="E9" s="17">
        <v>0.26698921566461797</v>
      </c>
      <c r="F9" s="17"/>
      <c r="G9" s="17">
        <v>0.297857371510032</v>
      </c>
      <c r="H9" s="17">
        <v>0.234933725859021</v>
      </c>
      <c r="I9" s="17">
        <v>0.34064408182538503</v>
      </c>
      <c r="J9" s="17">
        <v>0.26886066830029098</v>
      </c>
      <c r="K9" s="17">
        <v>0.25462940783205301</v>
      </c>
      <c r="L9" s="17">
        <v>0.30123169149289403</v>
      </c>
      <c r="M9" s="17"/>
      <c r="N9" s="17">
        <v>0.24517556586373401</v>
      </c>
      <c r="O9" s="17">
        <v>0.29134640050701599</v>
      </c>
      <c r="P9" s="17">
        <v>0.26162148914428701</v>
      </c>
      <c r="Q9" s="17">
        <v>0.32824768502008</v>
      </c>
      <c r="R9" s="17">
        <v>0.37731311273360102</v>
      </c>
      <c r="S9" s="17"/>
      <c r="T9" s="17">
        <v>0.30999687160327899</v>
      </c>
      <c r="U9" s="17">
        <v>0.248631873677328</v>
      </c>
      <c r="V9" s="17">
        <v>0.29291558774481002</v>
      </c>
      <c r="W9" s="17">
        <v>0.27624311696867199</v>
      </c>
      <c r="X9" s="17"/>
      <c r="Y9" s="17">
        <v>0.29378260434424502</v>
      </c>
      <c r="Z9" s="17">
        <v>0.26770846254802499</v>
      </c>
      <c r="AA9" s="17">
        <v>0.24540530859821599</v>
      </c>
      <c r="AB9" s="17">
        <v>0.29509825352311397</v>
      </c>
      <c r="AC9" s="17">
        <v>0.42077480708148202</v>
      </c>
      <c r="AD9" s="17">
        <v>0.29371712842984399</v>
      </c>
      <c r="AE9" s="17"/>
      <c r="AF9" s="17">
        <v>0.28312453510227897</v>
      </c>
      <c r="AG9" s="17">
        <v>0.27945944813224599</v>
      </c>
      <c r="AH9" s="17"/>
      <c r="AI9" s="17">
        <v>0.189648148471949</v>
      </c>
      <c r="AJ9" s="17">
        <v>0.216087088850271</v>
      </c>
      <c r="AK9" s="17">
        <v>0.27277209637350802</v>
      </c>
      <c r="AL9" s="17">
        <v>0.25407305870764402</v>
      </c>
      <c r="AM9" s="17">
        <v>0.35633071482686701</v>
      </c>
      <c r="AN9" s="17">
        <v>0.36921287835482403</v>
      </c>
      <c r="AO9" s="17">
        <v>0.33363063436380203</v>
      </c>
      <c r="AP9" s="17"/>
      <c r="AQ9" s="17">
        <v>0.41380270672446201</v>
      </c>
      <c r="AR9" s="17">
        <v>0.16013972588164899</v>
      </c>
      <c r="AS9" s="17"/>
      <c r="AT9" s="17">
        <v>0.51899509680354505</v>
      </c>
      <c r="AU9" s="17">
        <v>0.22663085459002</v>
      </c>
      <c r="AV9" s="17">
        <v>0.20808652642217701</v>
      </c>
      <c r="AW9" s="17"/>
      <c r="AX9" s="17">
        <v>0.27404654964899999</v>
      </c>
      <c r="AY9" s="17">
        <v>0.28569044415452999</v>
      </c>
      <c r="AZ9" s="17"/>
      <c r="BA9" s="17">
        <v>0.320598649074125</v>
      </c>
      <c r="BB9" s="17">
        <v>0.34595695262416798</v>
      </c>
      <c r="BC9" s="17">
        <v>0.35389782160845701</v>
      </c>
      <c r="BD9" s="17">
        <v>0.305260787794146</v>
      </c>
      <c r="BE9" s="17">
        <v>1.91506233419187E-2</v>
      </c>
      <c r="BF9" s="17"/>
      <c r="BG9" s="17">
        <v>0.340041341557</v>
      </c>
      <c r="BH9" s="17">
        <v>9.1617242542038901E-2</v>
      </c>
    </row>
    <row r="10" spans="2:60" x14ac:dyDescent="0.35">
      <c r="B10" s="18" t="s">
        <v>536</v>
      </c>
      <c r="C10" s="17">
        <v>0.28746964528336499</v>
      </c>
      <c r="D10" s="17">
        <v>0.28784012585900398</v>
      </c>
      <c r="E10" s="17">
        <v>0.28864746661123902</v>
      </c>
      <c r="F10" s="17"/>
      <c r="G10" s="17">
        <v>0.22901350163297901</v>
      </c>
      <c r="H10" s="17">
        <v>0.31622018392537099</v>
      </c>
      <c r="I10" s="17">
        <v>0.24455642282829501</v>
      </c>
      <c r="J10" s="17">
        <v>0.24230669062862401</v>
      </c>
      <c r="K10" s="17">
        <v>0.32256781101961901</v>
      </c>
      <c r="L10" s="17">
        <v>0.33689626029776998</v>
      </c>
      <c r="M10" s="17"/>
      <c r="N10" s="17">
        <v>0.26498737629955899</v>
      </c>
      <c r="O10" s="17">
        <v>0.28782406469390198</v>
      </c>
      <c r="P10" s="17">
        <v>0.30391859594906401</v>
      </c>
      <c r="Q10" s="17">
        <v>0.29664174395081699</v>
      </c>
      <c r="R10" s="17">
        <v>0.26679032477950099</v>
      </c>
      <c r="S10" s="17"/>
      <c r="T10" s="17">
        <v>0.31877331739354098</v>
      </c>
      <c r="U10" s="17">
        <v>0.31798094703672197</v>
      </c>
      <c r="V10" s="17">
        <v>0.26618562251121802</v>
      </c>
      <c r="W10" s="17">
        <v>0.27264101876434599</v>
      </c>
      <c r="X10" s="17"/>
      <c r="Y10" s="17">
        <v>0.289486438854415</v>
      </c>
      <c r="Z10" s="17">
        <v>0.30673750780058701</v>
      </c>
      <c r="AA10" s="17">
        <v>0.38632538329947702</v>
      </c>
      <c r="AB10" s="17">
        <v>0.21443719692916399</v>
      </c>
      <c r="AC10" s="17">
        <v>0.16989340470158901</v>
      </c>
      <c r="AD10" s="17">
        <v>0.25103384889154101</v>
      </c>
      <c r="AE10" s="17"/>
      <c r="AF10" s="17">
        <v>0.28931869296189899</v>
      </c>
      <c r="AG10" s="17">
        <v>0.28675316394335598</v>
      </c>
      <c r="AH10" s="17"/>
      <c r="AI10" s="17">
        <v>0.19289351919004999</v>
      </c>
      <c r="AJ10" s="17">
        <v>0.29164974691295398</v>
      </c>
      <c r="AK10" s="17">
        <v>0.27425987427881399</v>
      </c>
      <c r="AL10" s="17">
        <v>0.321722898679073</v>
      </c>
      <c r="AM10" s="17">
        <v>0.285478964595278</v>
      </c>
      <c r="AN10" s="17">
        <v>0.34292586738120701</v>
      </c>
      <c r="AO10" s="17">
        <v>0.27209136384635502</v>
      </c>
      <c r="AP10" s="17"/>
      <c r="AQ10" s="17">
        <v>0.33794121433059499</v>
      </c>
      <c r="AR10" s="17">
        <v>0.24184234799951801</v>
      </c>
      <c r="AS10" s="17"/>
      <c r="AT10" s="17">
        <v>0.346274361284724</v>
      </c>
      <c r="AU10" s="17">
        <v>0.30511116798075699</v>
      </c>
      <c r="AV10" s="17">
        <v>0.25087860358835301</v>
      </c>
      <c r="AW10" s="17"/>
      <c r="AX10" s="17">
        <v>0.33583778000184</v>
      </c>
      <c r="AY10" s="17">
        <v>0.26999807117319702</v>
      </c>
      <c r="AZ10" s="17"/>
      <c r="BA10" s="17">
        <v>0.22486887251541501</v>
      </c>
      <c r="BB10" s="17">
        <v>0.320826664911813</v>
      </c>
      <c r="BC10" s="17">
        <v>0.364057455895686</v>
      </c>
      <c r="BD10" s="17">
        <v>0.34318144093324998</v>
      </c>
      <c r="BE10" s="17">
        <v>0.101631111074452</v>
      </c>
      <c r="BF10" s="17"/>
      <c r="BG10" s="17">
        <v>0.29844153265874701</v>
      </c>
      <c r="BH10" s="17">
        <v>0.16281151619935799</v>
      </c>
    </row>
    <row r="11" spans="2:60" x14ac:dyDescent="0.35">
      <c r="B11" s="18" t="s">
        <v>537</v>
      </c>
      <c r="C11" s="17">
        <v>0.21981875233245601</v>
      </c>
      <c r="D11" s="17">
        <v>0.21011207275268201</v>
      </c>
      <c r="E11" s="17">
        <v>0.23057545741204799</v>
      </c>
      <c r="F11" s="17"/>
      <c r="G11" s="17">
        <v>0.23137659846057901</v>
      </c>
      <c r="H11" s="17">
        <v>0.266364049748673</v>
      </c>
      <c r="I11" s="17">
        <v>0.21538446327149799</v>
      </c>
      <c r="J11" s="17">
        <v>0.237643862165033</v>
      </c>
      <c r="K11" s="17">
        <v>0.187298623405554</v>
      </c>
      <c r="L11" s="17">
        <v>0.18907348959523401</v>
      </c>
      <c r="M11" s="17"/>
      <c r="N11" s="17">
        <v>0.245906200151013</v>
      </c>
      <c r="O11" s="17">
        <v>0.21994546479076801</v>
      </c>
      <c r="P11" s="17">
        <v>0.23085290984135801</v>
      </c>
      <c r="Q11" s="17">
        <v>0.18860211391766399</v>
      </c>
      <c r="R11" s="17">
        <v>0.180034457420196</v>
      </c>
      <c r="S11" s="17"/>
      <c r="T11" s="17">
        <v>0.18009236736036999</v>
      </c>
      <c r="U11" s="17">
        <v>0.21927922325377899</v>
      </c>
      <c r="V11" s="17">
        <v>0.23354732868945799</v>
      </c>
      <c r="W11" s="17">
        <v>0.22661241760716599</v>
      </c>
      <c r="X11" s="17"/>
      <c r="Y11" s="17">
        <v>0.22282721090951499</v>
      </c>
      <c r="Z11" s="17">
        <v>0.221758236129315</v>
      </c>
      <c r="AA11" s="17">
        <v>0.181823063211317</v>
      </c>
      <c r="AB11" s="17">
        <v>0.21318997857876301</v>
      </c>
      <c r="AC11" s="17">
        <v>0.112731196931592</v>
      </c>
      <c r="AD11" s="17">
        <v>0.23121547604402501</v>
      </c>
      <c r="AE11" s="17"/>
      <c r="AF11" s="17">
        <v>0.225632923886011</v>
      </c>
      <c r="AG11" s="17">
        <v>0.213186585748497</v>
      </c>
      <c r="AH11" s="17"/>
      <c r="AI11" s="17">
        <v>0.25887533772030202</v>
      </c>
      <c r="AJ11" s="17">
        <v>0.26872522081670902</v>
      </c>
      <c r="AK11" s="17">
        <v>0.25563936685647098</v>
      </c>
      <c r="AL11" s="17">
        <v>0.232603536349752</v>
      </c>
      <c r="AM11" s="17">
        <v>0.16175095410416901</v>
      </c>
      <c r="AN11" s="17">
        <v>0.128243241623128</v>
      </c>
      <c r="AO11" s="17">
        <v>0.20702987105745299</v>
      </c>
      <c r="AP11" s="17"/>
      <c r="AQ11" s="17">
        <v>0.150769511086807</v>
      </c>
      <c r="AR11" s="17">
        <v>0.28803571510472997</v>
      </c>
      <c r="AS11" s="17"/>
      <c r="AT11" s="17">
        <v>7.9481295784513906E-2</v>
      </c>
      <c r="AU11" s="17">
        <v>0.27568300514516503</v>
      </c>
      <c r="AV11" s="17">
        <v>0.24039985899868299</v>
      </c>
      <c r="AW11" s="17"/>
      <c r="AX11" s="17">
        <v>0.19063000431718799</v>
      </c>
      <c r="AY11" s="17">
        <v>0.23036233390946001</v>
      </c>
      <c r="AZ11" s="17"/>
      <c r="BA11" s="17">
        <v>0.24849580111727099</v>
      </c>
      <c r="BB11" s="17">
        <v>0.225978802737303</v>
      </c>
      <c r="BC11" s="17">
        <v>0.17105632539497601</v>
      </c>
      <c r="BD11" s="17">
        <v>0.16127518965246801</v>
      </c>
      <c r="BE11" s="17">
        <v>0.32542791948530098</v>
      </c>
      <c r="BF11" s="17"/>
      <c r="BG11" s="17">
        <v>0.23123159121950801</v>
      </c>
      <c r="BH11" s="17">
        <v>0.283850950745896</v>
      </c>
    </row>
    <row r="12" spans="2:60" x14ac:dyDescent="0.35">
      <c r="B12" s="18" t="s">
        <v>538</v>
      </c>
      <c r="C12" s="17">
        <v>4.9138734315283997E-2</v>
      </c>
      <c r="D12" s="17">
        <v>6.3510494750839294E-2</v>
      </c>
      <c r="E12" s="17">
        <v>3.6261815413215298E-2</v>
      </c>
      <c r="F12" s="17"/>
      <c r="G12" s="17">
        <v>6.3420356305152401E-2</v>
      </c>
      <c r="H12" s="17">
        <v>3.71165138588678E-2</v>
      </c>
      <c r="I12" s="17">
        <v>4.6187143346721297E-2</v>
      </c>
      <c r="J12" s="17">
        <v>5.6442754220495397E-2</v>
      </c>
      <c r="K12" s="17">
        <v>5.7188381341457498E-2</v>
      </c>
      <c r="L12" s="17">
        <v>4.16175500638582E-2</v>
      </c>
      <c r="M12" s="17"/>
      <c r="N12" s="17">
        <v>3.1849583668063397E-2</v>
      </c>
      <c r="O12" s="17">
        <v>3.88257909390285E-2</v>
      </c>
      <c r="P12" s="17">
        <v>6.6296232243652595E-2</v>
      </c>
      <c r="Q12" s="17">
        <v>4.51507988740436E-2</v>
      </c>
      <c r="R12" s="17">
        <v>6.4659583689465006E-2</v>
      </c>
      <c r="S12" s="17"/>
      <c r="T12" s="17">
        <v>3.3561937997847797E-2</v>
      </c>
      <c r="U12" s="17">
        <v>5.1412816450775299E-2</v>
      </c>
      <c r="V12" s="17">
        <v>4.9437457685682397E-2</v>
      </c>
      <c r="W12" s="17">
        <v>5.7743836433792703E-2</v>
      </c>
      <c r="X12" s="17"/>
      <c r="Y12" s="17">
        <v>3.8873309624694999E-2</v>
      </c>
      <c r="Z12" s="17">
        <v>5.3304681838491901E-2</v>
      </c>
      <c r="AA12" s="17">
        <v>2.1965693920986601E-2</v>
      </c>
      <c r="AB12" s="17">
        <v>8.9582665984391102E-2</v>
      </c>
      <c r="AC12" s="17">
        <v>0.103243995020429</v>
      </c>
      <c r="AD12" s="17">
        <v>3.5165577050486597E-2</v>
      </c>
      <c r="AE12" s="17"/>
      <c r="AF12" s="17">
        <v>4.8116267178069098E-2</v>
      </c>
      <c r="AG12" s="17">
        <v>5.1519608798888797E-2</v>
      </c>
      <c r="AH12" s="17"/>
      <c r="AI12" s="17">
        <v>4.6192058534875097E-2</v>
      </c>
      <c r="AJ12" s="17">
        <v>4.7689635212454298E-2</v>
      </c>
      <c r="AK12" s="17">
        <v>5.0967014069182401E-2</v>
      </c>
      <c r="AL12" s="17">
        <v>5.1521904490026499E-2</v>
      </c>
      <c r="AM12" s="17">
        <v>4.8048900720567299E-2</v>
      </c>
      <c r="AN12" s="17">
        <v>4.1588076565268597E-2</v>
      </c>
      <c r="AO12" s="17">
        <v>7.9790094289070995E-2</v>
      </c>
      <c r="AP12" s="17"/>
      <c r="AQ12" s="17">
        <v>1.45148289758531E-2</v>
      </c>
      <c r="AR12" s="17">
        <v>9.2284534172743696E-2</v>
      </c>
      <c r="AS12" s="17"/>
      <c r="AT12" s="17">
        <v>8.4919798173740697E-3</v>
      </c>
      <c r="AU12" s="17">
        <v>3.3404686531098099E-2</v>
      </c>
      <c r="AV12" s="17">
        <v>9.90774397645936E-2</v>
      </c>
      <c r="AW12" s="17"/>
      <c r="AX12" s="17">
        <v>3.3212899965008702E-2</v>
      </c>
      <c r="AY12" s="17">
        <v>5.4891476213160401E-2</v>
      </c>
      <c r="AZ12" s="17"/>
      <c r="BA12" s="17">
        <v>7.8606557879685096E-2</v>
      </c>
      <c r="BB12" s="17">
        <v>2.6076123010305999E-2</v>
      </c>
      <c r="BC12" s="17">
        <v>2.97967497738846E-2</v>
      </c>
      <c r="BD12" s="17">
        <v>3.4896437235070597E-2</v>
      </c>
      <c r="BE12" s="17">
        <v>0.15012947436480101</v>
      </c>
      <c r="BF12" s="17"/>
      <c r="BG12" s="17">
        <v>3.8330476747462601E-2</v>
      </c>
      <c r="BH12" s="17">
        <v>0.120942994265637</v>
      </c>
    </row>
    <row r="13" spans="2:60" x14ac:dyDescent="0.35">
      <c r="B13" s="18" t="s">
        <v>539</v>
      </c>
      <c r="C13" s="17">
        <v>6.13939244659421E-2</v>
      </c>
      <c r="D13" s="17">
        <v>7.1412025685772304E-2</v>
      </c>
      <c r="E13" s="17">
        <v>5.0081747997172299E-2</v>
      </c>
      <c r="F13" s="17"/>
      <c r="G13" s="17">
        <v>3.00166407542546E-2</v>
      </c>
      <c r="H13" s="17">
        <v>6.0115330107041301E-2</v>
      </c>
      <c r="I13" s="17">
        <v>4.2313871906951697E-2</v>
      </c>
      <c r="J13" s="17">
        <v>7.1207346640759298E-2</v>
      </c>
      <c r="K13" s="17">
        <v>9.2403238020089901E-2</v>
      </c>
      <c r="L13" s="17">
        <v>6.3752779275112997E-2</v>
      </c>
      <c r="M13" s="17"/>
      <c r="N13" s="17">
        <v>5.6874167896795301E-2</v>
      </c>
      <c r="O13" s="17">
        <v>5.1310014156233701E-2</v>
      </c>
      <c r="P13" s="17">
        <v>6.0460094521304401E-2</v>
      </c>
      <c r="Q13" s="17">
        <v>8.3658527070316402E-2</v>
      </c>
      <c r="R13" s="17">
        <v>7.8604780345911604E-2</v>
      </c>
      <c r="S13" s="17"/>
      <c r="T13" s="17">
        <v>5.2369138888984798E-2</v>
      </c>
      <c r="U13" s="17">
        <v>7.2547984418717099E-2</v>
      </c>
      <c r="V13" s="17">
        <v>5.6310708811072301E-2</v>
      </c>
      <c r="W13" s="17">
        <v>6.6204832141560602E-2</v>
      </c>
      <c r="X13" s="17"/>
      <c r="Y13" s="17">
        <v>4.0932353893366601E-2</v>
      </c>
      <c r="Z13" s="17">
        <v>6.7207748036985093E-2</v>
      </c>
      <c r="AA13" s="17">
        <v>5.1398142466884802E-2</v>
      </c>
      <c r="AB13" s="17">
        <v>9.2133284025133502E-2</v>
      </c>
      <c r="AC13" s="17">
        <v>0</v>
      </c>
      <c r="AD13" s="17">
        <v>8.2329133017312803E-2</v>
      </c>
      <c r="AE13" s="17"/>
      <c r="AF13" s="17">
        <v>6.20377231414408E-2</v>
      </c>
      <c r="AG13" s="17">
        <v>6.0736626067809302E-2</v>
      </c>
      <c r="AH13" s="17"/>
      <c r="AI13" s="17">
        <v>4.3632139732279897E-2</v>
      </c>
      <c r="AJ13" s="17">
        <v>6.31825734187208E-2</v>
      </c>
      <c r="AK13" s="17">
        <v>3.5729407356363901E-2</v>
      </c>
      <c r="AL13" s="17">
        <v>6.8156577848096006E-2</v>
      </c>
      <c r="AM13" s="17">
        <v>7.4473069618385998E-2</v>
      </c>
      <c r="AN13" s="17">
        <v>7.7374092842172504E-2</v>
      </c>
      <c r="AO13" s="17">
        <v>7.5713371333089502E-2</v>
      </c>
      <c r="AP13" s="17"/>
      <c r="AQ13" s="17">
        <v>8.8760089866993901E-3</v>
      </c>
      <c r="AR13" s="17">
        <v>0.132126215323845</v>
      </c>
      <c r="AS13" s="17"/>
      <c r="AT13" s="17">
        <v>4.3442925964543803E-3</v>
      </c>
      <c r="AU13" s="17">
        <v>4.04305086767279E-2</v>
      </c>
      <c r="AV13" s="17">
        <v>0.13574942309031199</v>
      </c>
      <c r="AW13" s="17"/>
      <c r="AX13" s="17">
        <v>6.8359181271408498E-2</v>
      </c>
      <c r="AY13" s="17">
        <v>5.8877929148335201E-2</v>
      </c>
      <c r="AZ13" s="17"/>
      <c r="BA13" s="17">
        <v>5.81637302201597E-2</v>
      </c>
      <c r="BB13" s="17">
        <v>1.47587394432547E-2</v>
      </c>
      <c r="BC13" s="17">
        <v>1.33930112162301E-2</v>
      </c>
      <c r="BD13" s="17">
        <v>7.0008451420897705E-2</v>
      </c>
      <c r="BE13" s="17">
        <v>0.29704749159577298</v>
      </c>
      <c r="BF13" s="17"/>
      <c r="BG13" s="17">
        <v>2.4884300220750999E-2</v>
      </c>
      <c r="BH13" s="17">
        <v>0.23954253821736701</v>
      </c>
    </row>
    <row r="14" spans="2:60" x14ac:dyDescent="0.35">
      <c r="B14" s="18" t="s">
        <v>114</v>
      </c>
      <c r="C14" s="17">
        <v>9.9578385011462406E-2</v>
      </c>
      <c r="D14" s="17">
        <v>6.9710001678187597E-2</v>
      </c>
      <c r="E14" s="17">
        <v>0.127444296901708</v>
      </c>
      <c r="F14" s="17"/>
      <c r="G14" s="17">
        <v>0.14831553133700301</v>
      </c>
      <c r="H14" s="17">
        <v>8.5250196501026304E-2</v>
      </c>
      <c r="I14" s="17">
        <v>0.110914016821148</v>
      </c>
      <c r="J14" s="17">
        <v>0.123538678044798</v>
      </c>
      <c r="K14" s="17">
        <v>8.59125383812267E-2</v>
      </c>
      <c r="L14" s="17">
        <v>6.74282292751303E-2</v>
      </c>
      <c r="M14" s="17"/>
      <c r="N14" s="17">
        <v>0.15520710612083499</v>
      </c>
      <c r="O14" s="17">
        <v>0.11074826491305199</v>
      </c>
      <c r="P14" s="17">
        <v>7.6850678300332806E-2</v>
      </c>
      <c r="Q14" s="17">
        <v>5.7699131167078498E-2</v>
      </c>
      <c r="R14" s="17">
        <v>3.2597741031325199E-2</v>
      </c>
      <c r="S14" s="17"/>
      <c r="T14" s="17">
        <v>0.105206366755977</v>
      </c>
      <c r="U14" s="17">
        <v>9.0147155162678502E-2</v>
      </c>
      <c r="V14" s="17">
        <v>0.10160329455776</v>
      </c>
      <c r="W14" s="17">
        <v>0.100554778084463</v>
      </c>
      <c r="X14" s="17"/>
      <c r="Y14" s="17">
        <v>0.114098082373764</v>
      </c>
      <c r="Z14" s="17">
        <v>8.3283363646595998E-2</v>
      </c>
      <c r="AA14" s="17">
        <v>0.113082408503119</v>
      </c>
      <c r="AB14" s="17">
        <v>9.5558620959434196E-2</v>
      </c>
      <c r="AC14" s="17">
        <v>0.193356596264909</v>
      </c>
      <c r="AD14" s="17">
        <v>0.106538836566791</v>
      </c>
      <c r="AE14" s="17"/>
      <c r="AF14" s="17">
        <v>9.1769857730300802E-2</v>
      </c>
      <c r="AG14" s="17">
        <v>0.108344567309203</v>
      </c>
      <c r="AH14" s="17"/>
      <c r="AI14" s="17">
        <v>0.268758796350544</v>
      </c>
      <c r="AJ14" s="17">
        <v>0.112665734788891</v>
      </c>
      <c r="AK14" s="17">
        <v>0.110632241065661</v>
      </c>
      <c r="AL14" s="17">
        <v>7.1922023925408404E-2</v>
      </c>
      <c r="AM14" s="17">
        <v>7.3917396134732E-2</v>
      </c>
      <c r="AN14" s="17">
        <v>4.0655843233398999E-2</v>
      </c>
      <c r="AO14" s="17">
        <v>3.1744665110230198E-2</v>
      </c>
      <c r="AP14" s="17"/>
      <c r="AQ14" s="17">
        <v>7.4095729895582704E-2</v>
      </c>
      <c r="AR14" s="17">
        <v>8.5571461517514505E-2</v>
      </c>
      <c r="AS14" s="17"/>
      <c r="AT14" s="17">
        <v>4.2412973713388501E-2</v>
      </c>
      <c r="AU14" s="17">
        <v>0.118739777076233</v>
      </c>
      <c r="AV14" s="17">
        <v>6.5808148135880803E-2</v>
      </c>
      <c r="AW14" s="17"/>
      <c r="AX14" s="17">
        <v>9.7913584795555203E-2</v>
      </c>
      <c r="AY14" s="17">
        <v>0.10017974540131699</v>
      </c>
      <c r="AZ14" s="17"/>
      <c r="BA14" s="17">
        <v>6.9266389193344394E-2</v>
      </c>
      <c r="BB14" s="17">
        <v>6.6402717273155804E-2</v>
      </c>
      <c r="BC14" s="17">
        <v>6.77986361107661E-2</v>
      </c>
      <c r="BD14" s="17">
        <v>8.5377692964167098E-2</v>
      </c>
      <c r="BE14" s="17">
        <v>0.10661338013775599</v>
      </c>
      <c r="BF14" s="17"/>
      <c r="BG14" s="17">
        <v>6.70707575965305E-2</v>
      </c>
      <c r="BH14" s="17">
        <v>0.101234758029703</v>
      </c>
    </row>
    <row r="15" spans="2:60" x14ac:dyDescent="0.35">
      <c r="B15" s="18" t="s">
        <v>540</v>
      </c>
      <c r="C15" s="21">
        <v>0.57007020387485596</v>
      </c>
      <c r="D15" s="21">
        <v>0.58525540513251895</v>
      </c>
      <c r="E15" s="21">
        <v>0.55563668227585705</v>
      </c>
      <c r="F15" s="21"/>
      <c r="G15" s="21">
        <v>0.52687087314301095</v>
      </c>
      <c r="H15" s="21">
        <v>0.55115390978439205</v>
      </c>
      <c r="I15" s="21">
        <v>0.58520050465368001</v>
      </c>
      <c r="J15" s="21">
        <v>0.51116735892891496</v>
      </c>
      <c r="K15" s="21">
        <v>0.57719721885167197</v>
      </c>
      <c r="L15" s="21">
        <v>0.63812795179066395</v>
      </c>
      <c r="M15" s="21"/>
      <c r="N15" s="21">
        <v>0.51016294216329305</v>
      </c>
      <c r="O15" s="21">
        <v>0.57917046520091797</v>
      </c>
      <c r="P15" s="21">
        <v>0.56554008509335196</v>
      </c>
      <c r="Q15" s="21">
        <v>0.62488942897089805</v>
      </c>
      <c r="R15" s="21">
        <v>0.64410343751310195</v>
      </c>
      <c r="S15" s="21"/>
      <c r="T15" s="21">
        <v>0.62877018899682102</v>
      </c>
      <c r="U15" s="21">
        <v>0.56661282071404995</v>
      </c>
      <c r="V15" s="21">
        <v>0.55910121025602799</v>
      </c>
      <c r="W15" s="21">
        <v>0.54888413573301797</v>
      </c>
      <c r="X15" s="21"/>
      <c r="Y15" s="21">
        <v>0.58326904319866002</v>
      </c>
      <c r="Z15" s="21">
        <v>0.574445970348612</v>
      </c>
      <c r="AA15" s="21">
        <v>0.63173069189769304</v>
      </c>
      <c r="AB15" s="21">
        <v>0.50953545045227799</v>
      </c>
      <c r="AC15" s="21">
        <v>0.59066821178307005</v>
      </c>
      <c r="AD15" s="21">
        <v>0.544750977321385</v>
      </c>
      <c r="AE15" s="21"/>
      <c r="AF15" s="21">
        <v>0.57244322806417802</v>
      </c>
      <c r="AG15" s="21">
        <v>0.56621261207560103</v>
      </c>
      <c r="AH15" s="21"/>
      <c r="AI15" s="21">
        <v>0.38254166766199899</v>
      </c>
      <c r="AJ15" s="21">
        <v>0.50773683576322504</v>
      </c>
      <c r="AK15" s="21">
        <v>0.54703197065232201</v>
      </c>
      <c r="AL15" s="21">
        <v>0.57579595738671696</v>
      </c>
      <c r="AM15" s="21">
        <v>0.64180967942214595</v>
      </c>
      <c r="AN15" s="21">
        <v>0.71213874573603198</v>
      </c>
      <c r="AO15" s="21">
        <v>0.60572199821015704</v>
      </c>
      <c r="AP15" s="21"/>
      <c r="AQ15" s="21">
        <v>0.75174392105505705</v>
      </c>
      <c r="AR15" s="21">
        <v>0.40198207388116702</v>
      </c>
      <c r="AS15" s="21"/>
      <c r="AT15" s="21">
        <v>0.86526945808826905</v>
      </c>
      <c r="AU15" s="21">
        <v>0.53174202257077696</v>
      </c>
      <c r="AV15" s="21">
        <v>0.45896513001053002</v>
      </c>
      <c r="AW15" s="21"/>
      <c r="AX15" s="21">
        <v>0.60988432965084005</v>
      </c>
      <c r="AY15" s="21">
        <v>0.55568851532772701</v>
      </c>
      <c r="AZ15" s="21"/>
      <c r="BA15" s="21">
        <v>0.54546752158954004</v>
      </c>
      <c r="BB15" s="21">
        <v>0.66678361753598003</v>
      </c>
      <c r="BC15" s="21">
        <v>0.71795527750414301</v>
      </c>
      <c r="BD15" s="21">
        <v>0.64844222872739699</v>
      </c>
      <c r="BE15" s="21">
        <v>0.12078173441637</v>
      </c>
      <c r="BF15" s="21"/>
      <c r="BG15" s="21">
        <v>0.63848287421574701</v>
      </c>
      <c r="BH15" s="21">
        <v>0.25442875874139698</v>
      </c>
    </row>
    <row r="16" spans="2:60" x14ac:dyDescent="0.35">
      <c r="B16" s="18" t="s">
        <v>541</v>
      </c>
      <c r="C16" s="21">
        <v>0.11053265878122601</v>
      </c>
      <c r="D16" s="21">
        <v>0.13492252043661199</v>
      </c>
      <c r="E16" s="21">
        <v>8.63435634103875E-2</v>
      </c>
      <c r="F16" s="21"/>
      <c r="G16" s="21">
        <v>9.3436997059406904E-2</v>
      </c>
      <c r="H16" s="21">
        <v>9.7231843965909101E-2</v>
      </c>
      <c r="I16" s="21">
        <v>8.8501015253673002E-2</v>
      </c>
      <c r="J16" s="21">
        <v>0.127650100861255</v>
      </c>
      <c r="K16" s="21">
        <v>0.149591619361547</v>
      </c>
      <c r="L16" s="21">
        <v>0.105370329338971</v>
      </c>
      <c r="M16" s="21"/>
      <c r="N16" s="21">
        <v>8.8723751564858705E-2</v>
      </c>
      <c r="O16" s="21">
        <v>9.01358050952622E-2</v>
      </c>
      <c r="P16" s="21">
        <v>0.12675632676495699</v>
      </c>
      <c r="Q16" s="21">
        <v>0.12880932594436001</v>
      </c>
      <c r="R16" s="21">
        <v>0.14326436403537701</v>
      </c>
      <c r="S16" s="21"/>
      <c r="T16" s="21">
        <v>8.5931076886832602E-2</v>
      </c>
      <c r="U16" s="21">
        <v>0.123960800869492</v>
      </c>
      <c r="V16" s="21">
        <v>0.105748166496755</v>
      </c>
      <c r="W16" s="21">
        <v>0.123948668575353</v>
      </c>
      <c r="X16" s="21"/>
      <c r="Y16" s="21">
        <v>7.9805663518061606E-2</v>
      </c>
      <c r="Z16" s="21">
        <v>0.120512429875477</v>
      </c>
      <c r="AA16" s="21">
        <v>7.3363836387871403E-2</v>
      </c>
      <c r="AB16" s="21">
        <v>0.18171595000952501</v>
      </c>
      <c r="AC16" s="21">
        <v>0.103243995020429</v>
      </c>
      <c r="AD16" s="21">
        <v>0.117494710067799</v>
      </c>
      <c r="AE16" s="21"/>
      <c r="AF16" s="21">
        <v>0.11015399031951</v>
      </c>
      <c r="AG16" s="21">
        <v>0.112256234866698</v>
      </c>
      <c r="AH16" s="21"/>
      <c r="AI16" s="21">
        <v>8.9824198267155E-2</v>
      </c>
      <c r="AJ16" s="21">
        <v>0.110872208631175</v>
      </c>
      <c r="AK16" s="21">
        <v>8.6696421425546302E-2</v>
      </c>
      <c r="AL16" s="21">
        <v>0.119678482338123</v>
      </c>
      <c r="AM16" s="21">
        <v>0.122521970338953</v>
      </c>
      <c r="AN16" s="21">
        <v>0.118962169407441</v>
      </c>
      <c r="AO16" s="21">
        <v>0.15550346562216</v>
      </c>
      <c r="AP16" s="21"/>
      <c r="AQ16" s="21">
        <v>2.3390837962552501E-2</v>
      </c>
      <c r="AR16" s="21">
        <v>0.22441074949658901</v>
      </c>
      <c r="AS16" s="21"/>
      <c r="AT16" s="21">
        <v>1.28362724138285E-2</v>
      </c>
      <c r="AU16" s="21">
        <v>7.3835195207825999E-2</v>
      </c>
      <c r="AV16" s="21">
        <v>0.234826862854906</v>
      </c>
      <c r="AW16" s="21"/>
      <c r="AX16" s="21">
        <v>0.10157208123641701</v>
      </c>
      <c r="AY16" s="21">
        <v>0.113769405361496</v>
      </c>
      <c r="AZ16" s="21"/>
      <c r="BA16" s="21">
        <v>0.13677028809984501</v>
      </c>
      <c r="BB16" s="21">
        <v>4.0834862453560702E-2</v>
      </c>
      <c r="BC16" s="21">
        <v>4.3189760990114699E-2</v>
      </c>
      <c r="BD16" s="21">
        <v>0.104904888655968</v>
      </c>
      <c r="BE16" s="21">
        <v>0.44717696596057299</v>
      </c>
      <c r="BF16" s="21"/>
      <c r="BG16" s="21">
        <v>6.3214776968213607E-2</v>
      </c>
      <c r="BH16" s="21">
        <v>0.36048553248300302</v>
      </c>
    </row>
    <row r="17" spans="2:60" x14ac:dyDescent="0.35">
      <c r="B17" s="18" t="s">
        <v>318</v>
      </c>
      <c r="C17" s="22">
        <v>0.45953754509362899</v>
      </c>
      <c r="D17" s="22">
        <v>0.45033288469590699</v>
      </c>
      <c r="E17" s="22">
        <v>0.46929311886546898</v>
      </c>
      <c r="F17" s="22"/>
      <c r="G17" s="22">
        <v>0.43343387608360401</v>
      </c>
      <c r="H17" s="22">
        <v>0.45392206581848299</v>
      </c>
      <c r="I17" s="22">
        <v>0.49669948940000702</v>
      </c>
      <c r="J17" s="22">
        <v>0.38351725806766002</v>
      </c>
      <c r="K17" s="22">
        <v>0.427605599490125</v>
      </c>
      <c r="L17" s="22">
        <v>0.532757622451693</v>
      </c>
      <c r="M17" s="22"/>
      <c r="N17" s="22">
        <v>0.42143919059843499</v>
      </c>
      <c r="O17" s="22">
        <v>0.48903466010565599</v>
      </c>
      <c r="P17" s="22">
        <v>0.438783758328395</v>
      </c>
      <c r="Q17" s="22">
        <v>0.49608010302653799</v>
      </c>
      <c r="R17" s="22">
        <v>0.50083907347772505</v>
      </c>
      <c r="S17" s="22"/>
      <c r="T17" s="22">
        <v>0.54283911210998803</v>
      </c>
      <c r="U17" s="22">
        <v>0.44265201984455699</v>
      </c>
      <c r="V17" s="22">
        <v>0.45335304375927299</v>
      </c>
      <c r="W17" s="22">
        <v>0.424935467157665</v>
      </c>
      <c r="X17" s="22"/>
      <c r="Y17" s="22">
        <v>0.50346337968059796</v>
      </c>
      <c r="Z17" s="22">
        <v>0.453933540473135</v>
      </c>
      <c r="AA17" s="22">
        <v>0.55836685550982101</v>
      </c>
      <c r="AB17" s="22">
        <v>0.32781950044275299</v>
      </c>
      <c r="AC17" s="22">
        <v>0.48742421676264103</v>
      </c>
      <c r="AD17" s="22">
        <v>0.42725626725358601</v>
      </c>
      <c r="AE17" s="22"/>
      <c r="AF17" s="22">
        <v>0.46228923774466801</v>
      </c>
      <c r="AG17" s="22">
        <v>0.45395637720890297</v>
      </c>
      <c r="AH17" s="22"/>
      <c r="AI17" s="22">
        <v>0.292717469394844</v>
      </c>
      <c r="AJ17" s="22">
        <v>0.39686462713205001</v>
      </c>
      <c r="AK17" s="22">
        <v>0.460335549226776</v>
      </c>
      <c r="AL17" s="22">
        <v>0.45611747504859501</v>
      </c>
      <c r="AM17" s="22">
        <v>0.519287709083192</v>
      </c>
      <c r="AN17" s="22">
        <v>0.59317657632859</v>
      </c>
      <c r="AO17" s="22">
        <v>0.45021853258799599</v>
      </c>
      <c r="AP17" s="22"/>
      <c r="AQ17" s="22">
        <v>0.72835308309250502</v>
      </c>
      <c r="AR17" s="22">
        <v>0.17757132438457901</v>
      </c>
      <c r="AS17" s="22"/>
      <c r="AT17" s="22">
        <v>0.85243318567444104</v>
      </c>
      <c r="AU17" s="22">
        <v>0.45790682736295102</v>
      </c>
      <c r="AV17" s="22">
        <v>0.22413826715562399</v>
      </c>
      <c r="AW17" s="22"/>
      <c r="AX17" s="22">
        <v>0.50831224841442302</v>
      </c>
      <c r="AY17" s="22">
        <v>0.44191910996623102</v>
      </c>
      <c r="AZ17" s="22"/>
      <c r="BA17" s="22">
        <v>0.408697233489695</v>
      </c>
      <c r="BB17" s="22">
        <v>0.62594875508241998</v>
      </c>
      <c r="BC17" s="22">
        <v>0.67476551651402805</v>
      </c>
      <c r="BD17" s="22">
        <v>0.54353734007142795</v>
      </c>
      <c r="BE17" s="22">
        <v>-0.32639523154420302</v>
      </c>
      <c r="BF17" s="22"/>
      <c r="BG17" s="22">
        <v>0.57526809724753403</v>
      </c>
      <c r="BH17" s="22">
        <v>-0.10605677374160601</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546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535</v>
      </c>
      <c r="C9" s="17">
        <v>0.28106332557672897</v>
      </c>
      <c r="D9" s="17">
        <v>0.29673311860778101</v>
      </c>
      <c r="E9" s="17">
        <v>0.26358141683431802</v>
      </c>
      <c r="F9" s="17"/>
      <c r="G9" s="17">
        <v>0.31325834855722101</v>
      </c>
      <c r="H9" s="17">
        <v>0.27982087017497598</v>
      </c>
      <c r="I9" s="17">
        <v>0.29874876202050099</v>
      </c>
      <c r="J9" s="17">
        <v>0.273431488279539</v>
      </c>
      <c r="K9" s="17">
        <v>0.21621942038647099</v>
      </c>
      <c r="L9" s="17">
        <v>0.306488729719053</v>
      </c>
      <c r="M9" s="17"/>
      <c r="N9" s="17">
        <v>0.26288616812966098</v>
      </c>
      <c r="O9" s="17">
        <v>0.29411919845774198</v>
      </c>
      <c r="P9" s="17">
        <v>0.25203488003343399</v>
      </c>
      <c r="Q9" s="17">
        <v>0.33885204057386198</v>
      </c>
      <c r="R9" s="17">
        <v>0.33777759883087399</v>
      </c>
      <c r="S9" s="17"/>
      <c r="T9" s="17">
        <v>0.33558653491683899</v>
      </c>
      <c r="U9" s="17">
        <v>0.26276888461092401</v>
      </c>
      <c r="V9" s="17">
        <v>0.27363785643904298</v>
      </c>
      <c r="W9" s="17">
        <v>0.27009330572370699</v>
      </c>
      <c r="X9" s="17"/>
      <c r="Y9" s="17">
        <v>0.28726799260415398</v>
      </c>
      <c r="Z9" s="17">
        <v>0.290670700531732</v>
      </c>
      <c r="AA9" s="17">
        <v>0.318304720873618</v>
      </c>
      <c r="AB9" s="17">
        <v>0.23071943443311399</v>
      </c>
      <c r="AC9" s="17">
        <v>0.33870997394241098</v>
      </c>
      <c r="AD9" s="17">
        <v>0.25398450888167801</v>
      </c>
      <c r="AE9" s="17"/>
      <c r="AF9" s="17">
        <v>0.26279644432002802</v>
      </c>
      <c r="AG9" s="17">
        <v>0.30766078975606598</v>
      </c>
      <c r="AH9" s="17"/>
      <c r="AI9" s="17">
        <v>0.170625579008267</v>
      </c>
      <c r="AJ9" s="17">
        <v>0.25037745349156298</v>
      </c>
      <c r="AK9" s="17">
        <v>0.260820684616969</v>
      </c>
      <c r="AL9" s="17">
        <v>0.263839684890252</v>
      </c>
      <c r="AM9" s="17">
        <v>0.33445396769894598</v>
      </c>
      <c r="AN9" s="17">
        <v>0.35342899599293898</v>
      </c>
      <c r="AO9" s="17">
        <v>0.31745594161787599</v>
      </c>
      <c r="AP9" s="17"/>
      <c r="AQ9" s="17">
        <v>0.42823743866511199</v>
      </c>
      <c r="AR9" s="17">
        <v>0.14151213670276699</v>
      </c>
      <c r="AS9" s="17"/>
      <c r="AT9" s="17">
        <v>0.51931270272094598</v>
      </c>
      <c r="AU9" s="17">
        <v>0.24639703078480901</v>
      </c>
      <c r="AV9" s="17">
        <v>0.17909253735053299</v>
      </c>
      <c r="AW9" s="17"/>
      <c r="AX9" s="17">
        <v>0.287792416487823</v>
      </c>
      <c r="AY9" s="17">
        <v>0.27863263828164297</v>
      </c>
      <c r="AZ9" s="17"/>
      <c r="BA9" s="17">
        <v>0.28032259427203798</v>
      </c>
      <c r="BB9" s="17">
        <v>0.35140159802586501</v>
      </c>
      <c r="BC9" s="17">
        <v>0.345416804732181</v>
      </c>
      <c r="BD9" s="17">
        <v>0.29352710305847401</v>
      </c>
      <c r="BE9" s="17">
        <v>4.2148241301591997E-2</v>
      </c>
      <c r="BF9" s="17"/>
      <c r="BG9" s="17">
        <v>0.33482021511041898</v>
      </c>
      <c r="BH9" s="17">
        <v>0.105818038859369</v>
      </c>
    </row>
    <row r="10" spans="2:60" x14ac:dyDescent="0.35">
      <c r="B10" s="18" t="s">
        <v>536</v>
      </c>
      <c r="C10" s="17">
        <v>0.26586896873816301</v>
      </c>
      <c r="D10" s="17">
        <v>0.282520162568341</v>
      </c>
      <c r="E10" s="17">
        <v>0.25070649429448399</v>
      </c>
      <c r="F10" s="17"/>
      <c r="G10" s="17">
        <v>0.23420323578001001</v>
      </c>
      <c r="H10" s="17">
        <v>0.27676643218207497</v>
      </c>
      <c r="I10" s="17">
        <v>0.29448591746202202</v>
      </c>
      <c r="J10" s="17">
        <v>0.22163649004388</v>
      </c>
      <c r="K10" s="17">
        <v>0.27046434314862</v>
      </c>
      <c r="L10" s="17">
        <v>0.28213290526036</v>
      </c>
      <c r="M10" s="17"/>
      <c r="N10" s="17">
        <v>0.20555066482527301</v>
      </c>
      <c r="O10" s="17">
        <v>0.259896047945262</v>
      </c>
      <c r="P10" s="17">
        <v>0.30871125934105997</v>
      </c>
      <c r="Q10" s="17">
        <v>0.22792944749834801</v>
      </c>
      <c r="R10" s="17">
        <v>0.32492996181103101</v>
      </c>
      <c r="S10" s="17"/>
      <c r="T10" s="17">
        <v>0.27519284660313897</v>
      </c>
      <c r="U10" s="17">
        <v>0.27660296945436702</v>
      </c>
      <c r="V10" s="17">
        <v>0.25004579176532898</v>
      </c>
      <c r="W10" s="17">
        <v>0.275133927292942</v>
      </c>
      <c r="X10" s="17"/>
      <c r="Y10" s="17">
        <v>0.28911087394734197</v>
      </c>
      <c r="Z10" s="17">
        <v>0.268202014230916</v>
      </c>
      <c r="AA10" s="17">
        <v>0.23883592972491299</v>
      </c>
      <c r="AB10" s="17">
        <v>0.23552040484951001</v>
      </c>
      <c r="AC10" s="17">
        <v>0.25828181802691202</v>
      </c>
      <c r="AD10" s="17">
        <v>0.22607074329417401</v>
      </c>
      <c r="AE10" s="17"/>
      <c r="AF10" s="17">
        <v>0.266563104088264</v>
      </c>
      <c r="AG10" s="17">
        <v>0.26498786029037003</v>
      </c>
      <c r="AH10" s="17"/>
      <c r="AI10" s="17">
        <v>0.14903637637490699</v>
      </c>
      <c r="AJ10" s="17">
        <v>0.226610484192176</v>
      </c>
      <c r="AK10" s="17">
        <v>0.227795284205458</v>
      </c>
      <c r="AL10" s="17">
        <v>0.31662486223084702</v>
      </c>
      <c r="AM10" s="17">
        <v>0.29827550626466598</v>
      </c>
      <c r="AN10" s="17">
        <v>0.36748460186619297</v>
      </c>
      <c r="AO10" s="17">
        <v>0.335993992519866</v>
      </c>
      <c r="AP10" s="17"/>
      <c r="AQ10" s="17">
        <v>0.29977384977536697</v>
      </c>
      <c r="AR10" s="17">
        <v>0.25023879825158402</v>
      </c>
      <c r="AS10" s="17"/>
      <c r="AT10" s="17">
        <v>0.30052844031014497</v>
      </c>
      <c r="AU10" s="17">
        <v>0.25656796707886498</v>
      </c>
      <c r="AV10" s="17">
        <v>0.27952597155840297</v>
      </c>
      <c r="AW10" s="17"/>
      <c r="AX10" s="17">
        <v>0.27424959375851998</v>
      </c>
      <c r="AY10" s="17">
        <v>0.26284171304627002</v>
      </c>
      <c r="AZ10" s="17"/>
      <c r="BA10" s="17">
        <v>0.25245639185217</v>
      </c>
      <c r="BB10" s="17">
        <v>0.29126986768555102</v>
      </c>
      <c r="BC10" s="17">
        <v>0.33313234830961302</v>
      </c>
      <c r="BD10" s="17">
        <v>0.31121578648127002</v>
      </c>
      <c r="BE10" s="17">
        <v>9.9969631144377E-2</v>
      </c>
      <c r="BF10" s="17"/>
      <c r="BG10" s="17">
        <v>0.28221542022450302</v>
      </c>
      <c r="BH10" s="17">
        <v>0.15347452750342999</v>
      </c>
    </row>
    <row r="11" spans="2:60" x14ac:dyDescent="0.35">
      <c r="B11" s="18" t="s">
        <v>537</v>
      </c>
      <c r="C11" s="17">
        <v>0.21858667291940001</v>
      </c>
      <c r="D11" s="17">
        <v>0.211188201350027</v>
      </c>
      <c r="E11" s="17">
        <v>0.22901864384744799</v>
      </c>
      <c r="F11" s="17"/>
      <c r="G11" s="17">
        <v>0.18233257399262001</v>
      </c>
      <c r="H11" s="17">
        <v>0.218851012519756</v>
      </c>
      <c r="I11" s="17">
        <v>0.20008046147401101</v>
      </c>
      <c r="J11" s="17">
        <v>0.26270296581104102</v>
      </c>
      <c r="K11" s="17">
        <v>0.237221422819542</v>
      </c>
      <c r="L11" s="17">
        <v>0.205821242064956</v>
      </c>
      <c r="M11" s="17"/>
      <c r="N11" s="17">
        <v>0.25959877907124201</v>
      </c>
      <c r="O11" s="17">
        <v>0.21433900800334199</v>
      </c>
      <c r="P11" s="17">
        <v>0.22429161077970799</v>
      </c>
      <c r="Q11" s="17">
        <v>0.20123079503781899</v>
      </c>
      <c r="R11" s="17">
        <v>0.180042359363563</v>
      </c>
      <c r="S11" s="17"/>
      <c r="T11" s="17">
        <v>0.16933459828814901</v>
      </c>
      <c r="U11" s="17">
        <v>0.25205036017401899</v>
      </c>
      <c r="V11" s="17">
        <v>0.22992392947387</v>
      </c>
      <c r="W11" s="17">
        <v>0.20639461181313701</v>
      </c>
      <c r="X11" s="17"/>
      <c r="Y11" s="17">
        <v>0.20697365148159699</v>
      </c>
      <c r="Z11" s="17">
        <v>0.214801773137306</v>
      </c>
      <c r="AA11" s="17">
        <v>0.14533050640643999</v>
      </c>
      <c r="AB11" s="17">
        <v>0.28261865864014901</v>
      </c>
      <c r="AC11" s="17">
        <v>0.20948150691849499</v>
      </c>
      <c r="AD11" s="17">
        <v>0.23736039457378499</v>
      </c>
      <c r="AE11" s="17"/>
      <c r="AF11" s="17">
        <v>0.233523189510802</v>
      </c>
      <c r="AG11" s="17">
        <v>0.19995659731018101</v>
      </c>
      <c r="AH11" s="17"/>
      <c r="AI11" s="17">
        <v>0.28017707642765</v>
      </c>
      <c r="AJ11" s="17">
        <v>0.24394046312975601</v>
      </c>
      <c r="AK11" s="17">
        <v>0.27321212468650402</v>
      </c>
      <c r="AL11" s="17">
        <v>0.22527617758483801</v>
      </c>
      <c r="AM11" s="17">
        <v>0.16818658767745701</v>
      </c>
      <c r="AN11" s="17">
        <v>0.13287592898565301</v>
      </c>
      <c r="AO11" s="17">
        <v>0.16199458621493701</v>
      </c>
      <c r="AP11" s="17"/>
      <c r="AQ11" s="17">
        <v>0.14038067327293099</v>
      </c>
      <c r="AR11" s="17">
        <v>0.28168609808498701</v>
      </c>
      <c r="AS11" s="17"/>
      <c r="AT11" s="17">
        <v>9.2896100996588099E-2</v>
      </c>
      <c r="AU11" s="17">
        <v>0.27489364783149001</v>
      </c>
      <c r="AV11" s="17">
        <v>0.23770569997555999</v>
      </c>
      <c r="AW11" s="17"/>
      <c r="AX11" s="17">
        <v>0.22433270744254599</v>
      </c>
      <c r="AY11" s="17">
        <v>0.21651108599435001</v>
      </c>
      <c r="AZ11" s="17"/>
      <c r="BA11" s="17">
        <v>0.23815718898671601</v>
      </c>
      <c r="BB11" s="17">
        <v>0.20728373411710499</v>
      </c>
      <c r="BC11" s="17">
        <v>0.16693762846628499</v>
      </c>
      <c r="BD11" s="17">
        <v>0.22426503634060799</v>
      </c>
      <c r="BE11" s="17">
        <v>0.35543348258643898</v>
      </c>
      <c r="BF11" s="17"/>
      <c r="BG11" s="17">
        <v>0.21448592534208</v>
      </c>
      <c r="BH11" s="17">
        <v>0.32221084660156701</v>
      </c>
    </row>
    <row r="12" spans="2:60" x14ac:dyDescent="0.35">
      <c r="B12" s="18" t="s">
        <v>538</v>
      </c>
      <c r="C12" s="17">
        <v>5.2825710322922798E-2</v>
      </c>
      <c r="D12" s="17">
        <v>6.8271447802929097E-2</v>
      </c>
      <c r="E12" s="17">
        <v>3.8508933768733301E-2</v>
      </c>
      <c r="F12" s="17"/>
      <c r="G12" s="17">
        <v>7.1099344684611904E-2</v>
      </c>
      <c r="H12" s="17">
        <v>5.92499774351175E-2</v>
      </c>
      <c r="I12" s="17">
        <v>4.1961360724087002E-2</v>
      </c>
      <c r="J12" s="17">
        <v>2.8221682668814699E-2</v>
      </c>
      <c r="K12" s="17">
        <v>7.1428810173184004E-2</v>
      </c>
      <c r="L12" s="17">
        <v>4.9280770364467201E-2</v>
      </c>
      <c r="M12" s="17"/>
      <c r="N12" s="17">
        <v>4.9542440574256302E-2</v>
      </c>
      <c r="O12" s="17">
        <v>5.1492562999897198E-2</v>
      </c>
      <c r="P12" s="17">
        <v>6.2470837808439601E-2</v>
      </c>
      <c r="Q12" s="17">
        <v>5.0643470049605302E-2</v>
      </c>
      <c r="R12" s="17">
        <v>3.9640401295675899E-2</v>
      </c>
      <c r="S12" s="17"/>
      <c r="T12" s="17">
        <v>2.63468754628652E-2</v>
      </c>
      <c r="U12" s="17">
        <v>4.2722517975711097E-2</v>
      </c>
      <c r="V12" s="17">
        <v>6.2266916957223098E-2</v>
      </c>
      <c r="W12" s="17">
        <v>6.5360662920344897E-2</v>
      </c>
      <c r="X12" s="17"/>
      <c r="Y12" s="17">
        <v>4.25738069347655E-2</v>
      </c>
      <c r="Z12" s="17">
        <v>5.6101383403096401E-2</v>
      </c>
      <c r="AA12" s="17">
        <v>1.87574121799805E-2</v>
      </c>
      <c r="AB12" s="17">
        <v>7.7062111871527297E-2</v>
      </c>
      <c r="AC12" s="17">
        <v>5.1711350879158097E-2</v>
      </c>
      <c r="AD12" s="17">
        <v>6.1983257942598201E-2</v>
      </c>
      <c r="AE12" s="17"/>
      <c r="AF12" s="17">
        <v>4.9049353848062999E-2</v>
      </c>
      <c r="AG12" s="17">
        <v>5.9174693653324298E-2</v>
      </c>
      <c r="AH12" s="17"/>
      <c r="AI12" s="17">
        <v>7.32279581302131E-2</v>
      </c>
      <c r="AJ12" s="17">
        <v>6.4767501139765399E-2</v>
      </c>
      <c r="AK12" s="17">
        <v>5.3791411137658403E-2</v>
      </c>
      <c r="AL12" s="17">
        <v>5.0737943966177201E-2</v>
      </c>
      <c r="AM12" s="17">
        <v>3.51995355499427E-2</v>
      </c>
      <c r="AN12" s="17">
        <v>5.2759208966228099E-2</v>
      </c>
      <c r="AO12" s="17">
        <v>5.6688765312009899E-2</v>
      </c>
      <c r="AP12" s="17"/>
      <c r="AQ12" s="17">
        <v>1.8684375723785299E-2</v>
      </c>
      <c r="AR12" s="17">
        <v>9.03181942991233E-2</v>
      </c>
      <c r="AS12" s="17"/>
      <c r="AT12" s="17">
        <v>1.6951419058340501E-2</v>
      </c>
      <c r="AU12" s="17">
        <v>4.1276533631822598E-2</v>
      </c>
      <c r="AV12" s="17">
        <v>9.7800094886108996E-2</v>
      </c>
      <c r="AW12" s="17"/>
      <c r="AX12" s="17">
        <v>3.1389376503839099E-2</v>
      </c>
      <c r="AY12" s="17">
        <v>6.0568958995842401E-2</v>
      </c>
      <c r="AZ12" s="17"/>
      <c r="BA12" s="17">
        <v>5.9722382230106397E-2</v>
      </c>
      <c r="BB12" s="17">
        <v>3.6735324793215299E-2</v>
      </c>
      <c r="BC12" s="17">
        <v>3.7735035235674501E-2</v>
      </c>
      <c r="BD12" s="17">
        <v>3.8942727219232601E-2</v>
      </c>
      <c r="BE12" s="17">
        <v>0.121182101759245</v>
      </c>
      <c r="BF12" s="17"/>
      <c r="BG12" s="17">
        <v>4.2097769134451901E-2</v>
      </c>
      <c r="BH12" s="17">
        <v>0.10035232994929499</v>
      </c>
    </row>
    <row r="13" spans="2:60" x14ac:dyDescent="0.35">
      <c r="B13" s="18" t="s">
        <v>539</v>
      </c>
      <c r="C13" s="17">
        <v>6.1418709495445499E-2</v>
      </c>
      <c r="D13" s="17">
        <v>6.8274858584623094E-2</v>
      </c>
      <c r="E13" s="17">
        <v>5.5867882064505998E-2</v>
      </c>
      <c r="F13" s="17"/>
      <c r="G13" s="17">
        <v>4.1905147869160997E-2</v>
      </c>
      <c r="H13" s="17">
        <v>5.5547459498224303E-2</v>
      </c>
      <c r="I13" s="17">
        <v>2.9542161816201899E-2</v>
      </c>
      <c r="J13" s="17">
        <v>7.6284917827173296E-2</v>
      </c>
      <c r="K13" s="17">
        <v>9.4512060135156103E-2</v>
      </c>
      <c r="L13" s="17">
        <v>6.5457121047052994E-2</v>
      </c>
      <c r="M13" s="17"/>
      <c r="N13" s="17">
        <v>5.2812899083929297E-2</v>
      </c>
      <c r="O13" s="17">
        <v>4.92385290848786E-2</v>
      </c>
      <c r="P13" s="17">
        <v>7.2986654892871095E-2</v>
      </c>
      <c r="Q13" s="17">
        <v>7.9006173768527893E-2</v>
      </c>
      <c r="R13" s="17">
        <v>6.1637660798739898E-2</v>
      </c>
      <c r="S13" s="17"/>
      <c r="T13" s="17">
        <v>5.1606068103269002E-2</v>
      </c>
      <c r="U13" s="17">
        <v>6.8652087619882105E-2</v>
      </c>
      <c r="V13" s="17">
        <v>5.8824523179154799E-2</v>
      </c>
      <c r="W13" s="17">
        <v>6.62307483953022E-2</v>
      </c>
      <c r="X13" s="17"/>
      <c r="Y13" s="17">
        <v>4.4961047677270001E-2</v>
      </c>
      <c r="Z13" s="17">
        <v>6.5490590675393603E-2</v>
      </c>
      <c r="AA13" s="17">
        <v>0.136029830042842</v>
      </c>
      <c r="AB13" s="17">
        <v>5.7085177205809703E-2</v>
      </c>
      <c r="AC13" s="17">
        <v>0</v>
      </c>
      <c r="AD13" s="17">
        <v>7.7846616528076798E-2</v>
      </c>
      <c r="AE13" s="17"/>
      <c r="AF13" s="17">
        <v>6.4248507121161605E-2</v>
      </c>
      <c r="AG13" s="17">
        <v>5.7667657045513E-2</v>
      </c>
      <c r="AH13" s="17"/>
      <c r="AI13" s="17">
        <v>5.99046561812673E-2</v>
      </c>
      <c r="AJ13" s="17">
        <v>6.8537415317542302E-2</v>
      </c>
      <c r="AK13" s="17">
        <v>4.0293188305473703E-2</v>
      </c>
      <c r="AL13" s="17">
        <v>6.0510523331346697E-2</v>
      </c>
      <c r="AM13" s="17">
        <v>7.1154455156138094E-2</v>
      </c>
      <c r="AN13" s="17">
        <v>5.5384053355817003E-2</v>
      </c>
      <c r="AO13" s="17">
        <v>8.9783003056098001E-2</v>
      </c>
      <c r="AP13" s="17"/>
      <c r="AQ13" s="17">
        <v>1.3477821143397699E-2</v>
      </c>
      <c r="AR13" s="17">
        <v>0.13532407064101601</v>
      </c>
      <c r="AS13" s="17"/>
      <c r="AT13" s="17">
        <v>4.1410464486008203E-3</v>
      </c>
      <c r="AU13" s="17">
        <v>4.3395972322763897E-2</v>
      </c>
      <c r="AV13" s="17">
        <v>0.13095403740574599</v>
      </c>
      <c r="AW13" s="17"/>
      <c r="AX13" s="17">
        <v>6.4140602792900195E-2</v>
      </c>
      <c r="AY13" s="17">
        <v>6.0435505145241701E-2</v>
      </c>
      <c r="AZ13" s="17"/>
      <c r="BA13" s="17">
        <v>6.8253521007381204E-2</v>
      </c>
      <c r="BB13" s="17">
        <v>1.7242021937097101E-2</v>
      </c>
      <c r="BC13" s="17">
        <v>1.7651635003117502E-2</v>
      </c>
      <c r="BD13" s="17">
        <v>2.2008485983303301E-2</v>
      </c>
      <c r="BE13" s="17">
        <v>0.29004837349686102</v>
      </c>
      <c r="BF13" s="17"/>
      <c r="BG13" s="17">
        <v>2.91420367727688E-2</v>
      </c>
      <c r="BH13" s="17">
        <v>0.22215863425576801</v>
      </c>
    </row>
    <row r="14" spans="2:60" x14ac:dyDescent="0.35">
      <c r="B14" s="18" t="s">
        <v>114</v>
      </c>
      <c r="C14" s="17">
        <v>0.12023661294734</v>
      </c>
      <c r="D14" s="17">
        <v>7.3012211086298295E-2</v>
      </c>
      <c r="E14" s="17">
        <v>0.16231662919051101</v>
      </c>
      <c r="F14" s="17"/>
      <c r="G14" s="17">
        <v>0.15720134911637601</v>
      </c>
      <c r="H14" s="17">
        <v>0.109764248189851</v>
      </c>
      <c r="I14" s="17">
        <v>0.13518133650317701</v>
      </c>
      <c r="J14" s="17">
        <v>0.13772245536955199</v>
      </c>
      <c r="K14" s="17">
        <v>0.11015394333702599</v>
      </c>
      <c r="L14" s="17">
        <v>9.0819231544110701E-2</v>
      </c>
      <c r="M14" s="17"/>
      <c r="N14" s="17">
        <v>0.169609048315638</v>
      </c>
      <c r="O14" s="17">
        <v>0.13091465350887799</v>
      </c>
      <c r="P14" s="17">
        <v>7.9504757144486807E-2</v>
      </c>
      <c r="Q14" s="17">
        <v>0.102338073071838</v>
      </c>
      <c r="R14" s="17">
        <v>5.5972017900116099E-2</v>
      </c>
      <c r="S14" s="17"/>
      <c r="T14" s="17">
        <v>0.14193307662573901</v>
      </c>
      <c r="U14" s="17">
        <v>9.7203180165097394E-2</v>
      </c>
      <c r="V14" s="17">
        <v>0.12530098218538099</v>
      </c>
      <c r="W14" s="17">
        <v>0.116786743854567</v>
      </c>
      <c r="X14" s="17"/>
      <c r="Y14" s="17">
        <v>0.129112627354872</v>
      </c>
      <c r="Z14" s="17">
        <v>0.10473353802155499</v>
      </c>
      <c r="AA14" s="17">
        <v>0.14274160077220699</v>
      </c>
      <c r="AB14" s="17">
        <v>0.11699421299989</v>
      </c>
      <c r="AC14" s="17">
        <v>0.141815350233024</v>
      </c>
      <c r="AD14" s="17">
        <v>0.142754478779687</v>
      </c>
      <c r="AE14" s="17"/>
      <c r="AF14" s="17">
        <v>0.12381940111168099</v>
      </c>
      <c r="AG14" s="17">
        <v>0.11055240194454601</v>
      </c>
      <c r="AH14" s="17"/>
      <c r="AI14" s="17">
        <v>0.26702835387769602</v>
      </c>
      <c r="AJ14" s="17">
        <v>0.14576668272919699</v>
      </c>
      <c r="AK14" s="17">
        <v>0.14408730704793701</v>
      </c>
      <c r="AL14" s="17">
        <v>8.3010807996538899E-2</v>
      </c>
      <c r="AM14" s="17">
        <v>9.2729947652850003E-2</v>
      </c>
      <c r="AN14" s="17">
        <v>3.8067210833169801E-2</v>
      </c>
      <c r="AO14" s="17">
        <v>3.8083711279212999E-2</v>
      </c>
      <c r="AP14" s="17"/>
      <c r="AQ14" s="17">
        <v>9.9445841419407294E-2</v>
      </c>
      <c r="AR14" s="17">
        <v>0.100920702020524</v>
      </c>
      <c r="AS14" s="17"/>
      <c r="AT14" s="17">
        <v>6.61702904653797E-2</v>
      </c>
      <c r="AU14" s="17">
        <v>0.137468848350251</v>
      </c>
      <c r="AV14" s="17">
        <v>7.4921658823649401E-2</v>
      </c>
      <c r="AW14" s="17"/>
      <c r="AX14" s="17">
        <v>0.118095303014372</v>
      </c>
      <c r="AY14" s="17">
        <v>0.121010098536652</v>
      </c>
      <c r="AZ14" s="17"/>
      <c r="BA14" s="17">
        <v>0.101087921651588</v>
      </c>
      <c r="BB14" s="17">
        <v>9.6067453441166101E-2</v>
      </c>
      <c r="BC14" s="17">
        <v>9.9126548253128804E-2</v>
      </c>
      <c r="BD14" s="17">
        <v>0.110040860917113</v>
      </c>
      <c r="BE14" s="17">
        <v>9.1218169711486094E-2</v>
      </c>
      <c r="BF14" s="17"/>
      <c r="BG14" s="17">
        <v>9.7238633415777695E-2</v>
      </c>
      <c r="BH14" s="17">
        <v>9.5985622830570702E-2</v>
      </c>
    </row>
    <row r="15" spans="2:60" x14ac:dyDescent="0.35">
      <c r="B15" s="18" t="s">
        <v>540</v>
      </c>
      <c r="C15" s="21">
        <v>0.54693229431489199</v>
      </c>
      <c r="D15" s="21">
        <v>0.57925328117612196</v>
      </c>
      <c r="E15" s="21">
        <v>0.51428791112880101</v>
      </c>
      <c r="F15" s="21"/>
      <c r="G15" s="21">
        <v>0.54746158433723102</v>
      </c>
      <c r="H15" s="21">
        <v>0.55658730235705101</v>
      </c>
      <c r="I15" s="21">
        <v>0.59323467948252295</v>
      </c>
      <c r="J15" s="21">
        <v>0.49506797832341898</v>
      </c>
      <c r="K15" s="21">
        <v>0.48668376353509102</v>
      </c>
      <c r="L15" s="21">
        <v>0.588621634979413</v>
      </c>
      <c r="M15" s="21"/>
      <c r="N15" s="21">
        <v>0.46843683295493499</v>
      </c>
      <c r="O15" s="21">
        <v>0.55401524640300404</v>
      </c>
      <c r="P15" s="21">
        <v>0.56074613937449402</v>
      </c>
      <c r="Q15" s="21">
        <v>0.56678148807220996</v>
      </c>
      <c r="R15" s="21">
        <v>0.66270756064190495</v>
      </c>
      <c r="S15" s="21"/>
      <c r="T15" s="21">
        <v>0.61077938151997802</v>
      </c>
      <c r="U15" s="21">
        <v>0.53937185406528998</v>
      </c>
      <c r="V15" s="21">
        <v>0.52368364820437197</v>
      </c>
      <c r="W15" s="21">
        <v>0.54522723301664899</v>
      </c>
      <c r="X15" s="21"/>
      <c r="Y15" s="21">
        <v>0.57637886655149495</v>
      </c>
      <c r="Z15" s="21">
        <v>0.55887271476264799</v>
      </c>
      <c r="AA15" s="21">
        <v>0.55714065059853102</v>
      </c>
      <c r="AB15" s="21">
        <v>0.46623983928262402</v>
      </c>
      <c r="AC15" s="21">
        <v>0.59699179196932295</v>
      </c>
      <c r="AD15" s="21">
        <v>0.48005525217585199</v>
      </c>
      <c r="AE15" s="21"/>
      <c r="AF15" s="21">
        <v>0.52935954840829202</v>
      </c>
      <c r="AG15" s="21">
        <v>0.57264865004643595</v>
      </c>
      <c r="AH15" s="21"/>
      <c r="AI15" s="21">
        <v>0.31966195538317399</v>
      </c>
      <c r="AJ15" s="21">
        <v>0.47698793768373898</v>
      </c>
      <c r="AK15" s="21">
        <v>0.48861596882242703</v>
      </c>
      <c r="AL15" s="21">
        <v>0.58046454712109896</v>
      </c>
      <c r="AM15" s="21">
        <v>0.63272947396361201</v>
      </c>
      <c r="AN15" s="21">
        <v>0.720913597859133</v>
      </c>
      <c r="AO15" s="21">
        <v>0.65344993413774199</v>
      </c>
      <c r="AP15" s="21"/>
      <c r="AQ15" s="21">
        <v>0.72801128844047902</v>
      </c>
      <c r="AR15" s="21">
        <v>0.39175093495434998</v>
      </c>
      <c r="AS15" s="21"/>
      <c r="AT15" s="21">
        <v>0.81984114303109101</v>
      </c>
      <c r="AU15" s="21">
        <v>0.50296499786367299</v>
      </c>
      <c r="AV15" s="21">
        <v>0.45861850890893602</v>
      </c>
      <c r="AW15" s="21"/>
      <c r="AX15" s="21">
        <v>0.56204201024634304</v>
      </c>
      <c r="AY15" s="21">
        <v>0.54147435132791299</v>
      </c>
      <c r="AZ15" s="21"/>
      <c r="BA15" s="21">
        <v>0.53277898612420804</v>
      </c>
      <c r="BB15" s="21">
        <v>0.64267146571141598</v>
      </c>
      <c r="BC15" s="21">
        <v>0.67854915304179397</v>
      </c>
      <c r="BD15" s="21">
        <v>0.60474288953974398</v>
      </c>
      <c r="BE15" s="21">
        <v>0.14211787244596899</v>
      </c>
      <c r="BF15" s="21"/>
      <c r="BG15" s="21">
        <v>0.61703563533492101</v>
      </c>
      <c r="BH15" s="21">
        <v>0.25929256636279902</v>
      </c>
    </row>
    <row r="16" spans="2:60" x14ac:dyDescent="0.35">
      <c r="B16" s="18" t="s">
        <v>541</v>
      </c>
      <c r="C16" s="21">
        <v>0.114244419818368</v>
      </c>
      <c r="D16" s="21">
        <v>0.136546306387552</v>
      </c>
      <c r="E16" s="21">
        <v>9.43768158332393E-2</v>
      </c>
      <c r="F16" s="21"/>
      <c r="G16" s="21">
        <v>0.113004492553773</v>
      </c>
      <c r="H16" s="21">
        <v>0.114797436933342</v>
      </c>
      <c r="I16" s="21">
        <v>7.1503522540288897E-2</v>
      </c>
      <c r="J16" s="21">
        <v>0.10450660049598801</v>
      </c>
      <c r="K16" s="21">
        <v>0.16594087030834001</v>
      </c>
      <c r="L16" s="21">
        <v>0.11473789141151999</v>
      </c>
      <c r="M16" s="21"/>
      <c r="N16" s="21">
        <v>0.102355339658186</v>
      </c>
      <c r="O16" s="21">
        <v>0.100731092084776</v>
      </c>
      <c r="P16" s="21">
        <v>0.13545749270131099</v>
      </c>
      <c r="Q16" s="21">
        <v>0.12964964381813299</v>
      </c>
      <c r="R16" s="21">
        <v>0.101278062094416</v>
      </c>
      <c r="S16" s="21"/>
      <c r="T16" s="21">
        <v>7.7952943566134206E-2</v>
      </c>
      <c r="U16" s="21">
        <v>0.11137460559559299</v>
      </c>
      <c r="V16" s="21">
        <v>0.121091440136378</v>
      </c>
      <c r="W16" s="21">
        <v>0.131591411315647</v>
      </c>
      <c r="X16" s="21"/>
      <c r="Y16" s="21">
        <v>8.7534854612035501E-2</v>
      </c>
      <c r="Z16" s="21">
        <v>0.12159197407849</v>
      </c>
      <c r="AA16" s="21">
        <v>0.154787242222822</v>
      </c>
      <c r="AB16" s="21">
        <v>0.134147289077337</v>
      </c>
      <c r="AC16" s="21">
        <v>5.1711350879158097E-2</v>
      </c>
      <c r="AD16" s="21">
        <v>0.13982987447067499</v>
      </c>
      <c r="AE16" s="21"/>
      <c r="AF16" s="21">
        <v>0.11329786096922501</v>
      </c>
      <c r="AG16" s="21">
        <v>0.116842350698837</v>
      </c>
      <c r="AH16" s="21"/>
      <c r="AI16" s="21">
        <v>0.13313261431147999</v>
      </c>
      <c r="AJ16" s="21">
        <v>0.13330491645730799</v>
      </c>
      <c r="AK16" s="21">
        <v>9.4084599443132202E-2</v>
      </c>
      <c r="AL16" s="21">
        <v>0.111248467297524</v>
      </c>
      <c r="AM16" s="21">
        <v>0.10635399070608099</v>
      </c>
      <c r="AN16" s="21">
        <v>0.10814326232204501</v>
      </c>
      <c r="AO16" s="21">
        <v>0.14647176836810799</v>
      </c>
      <c r="AP16" s="21"/>
      <c r="AQ16" s="21">
        <v>3.2162196867183003E-2</v>
      </c>
      <c r="AR16" s="21">
        <v>0.225642264940139</v>
      </c>
      <c r="AS16" s="21"/>
      <c r="AT16" s="21">
        <v>2.1092465506941299E-2</v>
      </c>
      <c r="AU16" s="21">
        <v>8.4672505954586502E-2</v>
      </c>
      <c r="AV16" s="21">
        <v>0.22875413229185501</v>
      </c>
      <c r="AW16" s="21"/>
      <c r="AX16" s="21">
        <v>9.5529979296739398E-2</v>
      </c>
      <c r="AY16" s="21">
        <v>0.121004464141084</v>
      </c>
      <c r="AZ16" s="21"/>
      <c r="BA16" s="21">
        <v>0.127975903237488</v>
      </c>
      <c r="BB16" s="21">
        <v>5.3977346730312403E-2</v>
      </c>
      <c r="BC16" s="21">
        <v>5.5386670238791902E-2</v>
      </c>
      <c r="BD16" s="21">
        <v>6.0951213202535798E-2</v>
      </c>
      <c r="BE16" s="21">
        <v>0.41123047525610601</v>
      </c>
      <c r="BF16" s="21"/>
      <c r="BG16" s="21">
        <v>7.1239805907220705E-2</v>
      </c>
      <c r="BH16" s="21">
        <v>0.32251096420506298</v>
      </c>
    </row>
    <row r="17" spans="2:60" x14ac:dyDescent="0.35">
      <c r="B17" s="18" t="s">
        <v>318</v>
      </c>
      <c r="C17" s="22">
        <v>0.43268787449652302</v>
      </c>
      <c r="D17" s="22">
        <v>0.44270697478857002</v>
      </c>
      <c r="E17" s="22">
        <v>0.41991109529556198</v>
      </c>
      <c r="F17" s="22"/>
      <c r="G17" s="22">
        <v>0.43445709178345798</v>
      </c>
      <c r="H17" s="22">
        <v>0.44178986542370902</v>
      </c>
      <c r="I17" s="22">
        <v>0.52173115694223404</v>
      </c>
      <c r="J17" s="22">
        <v>0.390561377827431</v>
      </c>
      <c r="K17" s="22">
        <v>0.32074289322675098</v>
      </c>
      <c r="L17" s="22">
        <v>0.47388374356789298</v>
      </c>
      <c r="M17" s="22"/>
      <c r="N17" s="22">
        <v>0.36608149329674899</v>
      </c>
      <c r="O17" s="22">
        <v>0.45328415431822799</v>
      </c>
      <c r="P17" s="22">
        <v>0.425288646673184</v>
      </c>
      <c r="Q17" s="22">
        <v>0.43713184425407697</v>
      </c>
      <c r="R17" s="22">
        <v>0.56142949854748903</v>
      </c>
      <c r="S17" s="22"/>
      <c r="T17" s="22">
        <v>0.53282643795384399</v>
      </c>
      <c r="U17" s="22">
        <v>0.427997248469697</v>
      </c>
      <c r="V17" s="22">
        <v>0.40259220806799401</v>
      </c>
      <c r="W17" s="22">
        <v>0.41363582170100199</v>
      </c>
      <c r="X17" s="22"/>
      <c r="Y17" s="22">
        <v>0.48884401193945998</v>
      </c>
      <c r="Z17" s="22">
        <v>0.43728074068415801</v>
      </c>
      <c r="AA17" s="22">
        <v>0.40235340837570899</v>
      </c>
      <c r="AB17" s="22">
        <v>0.332092550205287</v>
      </c>
      <c r="AC17" s="22">
        <v>0.54528044109016505</v>
      </c>
      <c r="AD17" s="22">
        <v>0.34022537770517702</v>
      </c>
      <c r="AE17" s="22"/>
      <c r="AF17" s="22">
        <v>0.41606168743906702</v>
      </c>
      <c r="AG17" s="22">
        <v>0.45580629934759798</v>
      </c>
      <c r="AH17" s="22"/>
      <c r="AI17" s="22">
        <v>0.186529341071694</v>
      </c>
      <c r="AJ17" s="22">
        <v>0.34368302122643202</v>
      </c>
      <c r="AK17" s="22">
        <v>0.39453136937929401</v>
      </c>
      <c r="AL17" s="22">
        <v>0.46921607982357499</v>
      </c>
      <c r="AM17" s="22">
        <v>0.52637548325753103</v>
      </c>
      <c r="AN17" s="22">
        <v>0.61277033553708704</v>
      </c>
      <c r="AO17" s="22">
        <v>0.50697816576963395</v>
      </c>
      <c r="AP17" s="22"/>
      <c r="AQ17" s="22">
        <v>0.695849091573296</v>
      </c>
      <c r="AR17" s="22">
        <v>0.16610867001421201</v>
      </c>
      <c r="AS17" s="22"/>
      <c r="AT17" s="22">
        <v>0.79874867752415002</v>
      </c>
      <c r="AU17" s="22">
        <v>0.41829249190908702</v>
      </c>
      <c r="AV17" s="22">
        <v>0.22986437661708001</v>
      </c>
      <c r="AW17" s="22"/>
      <c r="AX17" s="22">
        <v>0.46651203094960397</v>
      </c>
      <c r="AY17" s="22">
        <v>0.42046988718682898</v>
      </c>
      <c r="AZ17" s="22"/>
      <c r="BA17" s="22">
        <v>0.40480308288672101</v>
      </c>
      <c r="BB17" s="22">
        <v>0.58869411898110402</v>
      </c>
      <c r="BC17" s="22">
        <v>0.62316248280300202</v>
      </c>
      <c r="BD17" s="22">
        <v>0.54379167633720804</v>
      </c>
      <c r="BE17" s="22">
        <v>-0.26911260281013699</v>
      </c>
      <c r="BF17" s="22"/>
      <c r="BG17" s="22">
        <v>0.545795829427701</v>
      </c>
      <c r="BH17" s="22">
        <v>-6.3218397842263699E-2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535</v>
      </c>
      <c r="C9" s="17">
        <v>0.28340938311675101</v>
      </c>
      <c r="D9" s="17">
        <v>0.30472955813145403</v>
      </c>
      <c r="E9" s="17">
        <v>0.26060012666416399</v>
      </c>
      <c r="F9" s="17"/>
      <c r="G9" s="17">
        <v>0.30135821080356501</v>
      </c>
      <c r="H9" s="17">
        <v>0.24072529923943101</v>
      </c>
      <c r="I9" s="17">
        <v>0.35633042268445497</v>
      </c>
      <c r="J9" s="17">
        <v>0.26980077230016503</v>
      </c>
      <c r="K9" s="17">
        <v>0.204265671726681</v>
      </c>
      <c r="L9" s="17">
        <v>0.324749351282696</v>
      </c>
      <c r="M9" s="17"/>
      <c r="N9" s="17">
        <v>0.26682747698728898</v>
      </c>
      <c r="O9" s="17">
        <v>0.29085334669346202</v>
      </c>
      <c r="P9" s="17">
        <v>0.25509437666720902</v>
      </c>
      <c r="Q9" s="17">
        <v>0.30721607677676999</v>
      </c>
      <c r="R9" s="17">
        <v>0.38324935803311599</v>
      </c>
      <c r="S9" s="17"/>
      <c r="T9" s="17">
        <v>0.31692628774696702</v>
      </c>
      <c r="U9" s="17">
        <v>0.252283807681005</v>
      </c>
      <c r="V9" s="17">
        <v>0.28274736699602998</v>
      </c>
      <c r="W9" s="17">
        <v>0.28772786355149899</v>
      </c>
      <c r="X9" s="17"/>
      <c r="Y9" s="17">
        <v>0.30893534669267803</v>
      </c>
      <c r="Z9" s="17">
        <v>0.26736895172631803</v>
      </c>
      <c r="AA9" s="17">
        <v>0.29388430625022399</v>
      </c>
      <c r="AB9" s="17">
        <v>0.28492054523163302</v>
      </c>
      <c r="AC9" s="17">
        <v>0.29995801615154399</v>
      </c>
      <c r="AD9" s="17">
        <v>0.26102200205312098</v>
      </c>
      <c r="AE9" s="17"/>
      <c r="AF9" s="17">
        <v>0.27903771193002402</v>
      </c>
      <c r="AG9" s="17">
        <v>0.28860228148650302</v>
      </c>
      <c r="AH9" s="17"/>
      <c r="AI9" s="17">
        <v>0.20565918048812301</v>
      </c>
      <c r="AJ9" s="17">
        <v>0.246897151824293</v>
      </c>
      <c r="AK9" s="17">
        <v>0.258497778948581</v>
      </c>
      <c r="AL9" s="17">
        <v>0.24577497419156699</v>
      </c>
      <c r="AM9" s="17">
        <v>0.33385177769767199</v>
      </c>
      <c r="AN9" s="17">
        <v>0.35153941574824699</v>
      </c>
      <c r="AO9" s="17">
        <v>0.44257601026033599</v>
      </c>
      <c r="AP9" s="17"/>
      <c r="AQ9" s="17">
        <v>0.44833258758941702</v>
      </c>
      <c r="AR9" s="17">
        <v>0.135952458639721</v>
      </c>
      <c r="AS9" s="17"/>
      <c r="AT9" s="17">
        <v>0.55673418216944703</v>
      </c>
      <c r="AU9" s="17">
        <v>0.23605464249483099</v>
      </c>
      <c r="AV9" s="17">
        <v>0.173761489434271</v>
      </c>
      <c r="AW9" s="17"/>
      <c r="AX9" s="17">
        <v>0.28799282458745201</v>
      </c>
      <c r="AY9" s="17">
        <v>0.28175374893112298</v>
      </c>
      <c r="AZ9" s="17"/>
      <c r="BA9" s="17">
        <v>0.27259857057284598</v>
      </c>
      <c r="BB9" s="17">
        <v>0.33832056055484799</v>
      </c>
      <c r="BC9" s="17">
        <v>0.36973305734909201</v>
      </c>
      <c r="BD9" s="17">
        <v>0.34596792062883702</v>
      </c>
      <c r="BE9" s="17">
        <v>2.3225966706105401E-2</v>
      </c>
      <c r="BF9" s="17"/>
      <c r="BG9" s="17">
        <v>0.32298886730783899</v>
      </c>
      <c r="BH9" s="17">
        <v>0.104970767068577</v>
      </c>
    </row>
    <row r="10" spans="2:60" x14ac:dyDescent="0.35">
      <c r="B10" s="18" t="s">
        <v>536</v>
      </c>
      <c r="C10" s="17">
        <v>0.24477854994502199</v>
      </c>
      <c r="D10" s="17">
        <v>0.23609778835477199</v>
      </c>
      <c r="E10" s="17">
        <v>0.25394440404162399</v>
      </c>
      <c r="F10" s="17"/>
      <c r="G10" s="17">
        <v>0.246361488228693</v>
      </c>
      <c r="H10" s="17">
        <v>0.27113955161105702</v>
      </c>
      <c r="I10" s="17">
        <v>0.22287101442884899</v>
      </c>
      <c r="J10" s="17">
        <v>0.23896788585901901</v>
      </c>
      <c r="K10" s="17">
        <v>0.24397687455865899</v>
      </c>
      <c r="L10" s="17">
        <v>0.24362668920666</v>
      </c>
      <c r="M10" s="17"/>
      <c r="N10" s="17">
        <v>0.21066708864092201</v>
      </c>
      <c r="O10" s="17">
        <v>0.25337180275908899</v>
      </c>
      <c r="P10" s="17">
        <v>0.26252692313421699</v>
      </c>
      <c r="Q10" s="17">
        <v>0.27310255863187499</v>
      </c>
      <c r="R10" s="17">
        <v>0.202869027536378</v>
      </c>
      <c r="S10" s="17"/>
      <c r="T10" s="17">
        <v>0.289292114665617</v>
      </c>
      <c r="U10" s="17">
        <v>0.25616403083689498</v>
      </c>
      <c r="V10" s="17">
        <v>0.222552856928936</v>
      </c>
      <c r="W10" s="17">
        <v>0.238698717694423</v>
      </c>
      <c r="X10" s="17"/>
      <c r="Y10" s="17">
        <v>0.27144711001078797</v>
      </c>
      <c r="Z10" s="17">
        <v>0.229652611195163</v>
      </c>
      <c r="AA10" s="17">
        <v>0.26386174952480301</v>
      </c>
      <c r="AB10" s="17">
        <v>0.207883309250634</v>
      </c>
      <c r="AC10" s="17">
        <v>0.35930361666630201</v>
      </c>
      <c r="AD10" s="17">
        <v>0.23649924337814501</v>
      </c>
      <c r="AE10" s="17"/>
      <c r="AF10" s="17">
        <v>0.24538699641470799</v>
      </c>
      <c r="AG10" s="17">
        <v>0.24361802991804499</v>
      </c>
      <c r="AH10" s="17"/>
      <c r="AI10" s="17">
        <v>0.19380781095261301</v>
      </c>
      <c r="AJ10" s="17">
        <v>0.20296508273727101</v>
      </c>
      <c r="AK10" s="17">
        <v>0.25018216960773898</v>
      </c>
      <c r="AL10" s="17">
        <v>0.245379926958946</v>
      </c>
      <c r="AM10" s="17">
        <v>0.27059182723077602</v>
      </c>
      <c r="AN10" s="17">
        <v>0.32524505105461199</v>
      </c>
      <c r="AO10" s="17">
        <v>0.20084005562316701</v>
      </c>
      <c r="AP10" s="17"/>
      <c r="AQ10" s="17">
        <v>0.28520600482034397</v>
      </c>
      <c r="AR10" s="17">
        <v>0.18523944966152101</v>
      </c>
      <c r="AS10" s="17"/>
      <c r="AT10" s="17">
        <v>0.25626693757493701</v>
      </c>
      <c r="AU10" s="17">
        <v>0.26423553760295598</v>
      </c>
      <c r="AV10" s="17">
        <v>0.22132984084121299</v>
      </c>
      <c r="AW10" s="17"/>
      <c r="AX10" s="17">
        <v>0.25950174730549702</v>
      </c>
      <c r="AY10" s="17">
        <v>0.239460225487827</v>
      </c>
      <c r="AZ10" s="17"/>
      <c r="BA10" s="17">
        <v>0.275700142998694</v>
      </c>
      <c r="BB10" s="17">
        <v>0.29577171136542502</v>
      </c>
      <c r="BC10" s="17">
        <v>0.28312612374870499</v>
      </c>
      <c r="BD10" s="17">
        <v>0.28940300734885299</v>
      </c>
      <c r="BE10" s="17">
        <v>4.1938571114302998E-2</v>
      </c>
      <c r="BF10" s="17"/>
      <c r="BG10" s="17">
        <v>0.29108939530546701</v>
      </c>
      <c r="BH10" s="17">
        <v>0.1046169142641</v>
      </c>
    </row>
    <row r="11" spans="2:60" x14ac:dyDescent="0.35">
      <c r="B11" s="18" t="s">
        <v>537</v>
      </c>
      <c r="C11" s="17">
        <v>0.209165286560234</v>
      </c>
      <c r="D11" s="17">
        <v>0.19626986458509299</v>
      </c>
      <c r="E11" s="17">
        <v>0.224668621538862</v>
      </c>
      <c r="F11" s="17"/>
      <c r="G11" s="17">
        <v>0.16650397254854299</v>
      </c>
      <c r="H11" s="17">
        <v>0.244608331549901</v>
      </c>
      <c r="I11" s="17">
        <v>0.20502942709001901</v>
      </c>
      <c r="J11" s="17">
        <v>0.21533296084037401</v>
      </c>
      <c r="K11" s="17">
        <v>0.22591366218789999</v>
      </c>
      <c r="L11" s="17">
        <v>0.188935818110851</v>
      </c>
      <c r="M11" s="17"/>
      <c r="N11" s="17">
        <v>0.24578927352072999</v>
      </c>
      <c r="O11" s="17">
        <v>0.222540256284844</v>
      </c>
      <c r="P11" s="17">
        <v>0.222371899643452</v>
      </c>
      <c r="Q11" s="17">
        <v>0.16913322955658699</v>
      </c>
      <c r="R11" s="17">
        <v>0.125783586374032</v>
      </c>
      <c r="S11" s="17"/>
      <c r="T11" s="17">
        <v>0.18375771487152301</v>
      </c>
      <c r="U11" s="17">
        <v>0.20288116238784101</v>
      </c>
      <c r="V11" s="17">
        <v>0.23658520848182499</v>
      </c>
      <c r="W11" s="17">
        <v>0.18896996689986301</v>
      </c>
      <c r="X11" s="17"/>
      <c r="Y11" s="17">
        <v>0.184941271212342</v>
      </c>
      <c r="Z11" s="17">
        <v>0.233141300532788</v>
      </c>
      <c r="AA11" s="17">
        <v>0.107032612734142</v>
      </c>
      <c r="AB11" s="17">
        <v>0.205500779153753</v>
      </c>
      <c r="AC11" s="17">
        <v>7.9545509384500696E-2</v>
      </c>
      <c r="AD11" s="17">
        <v>0.24134789737208601</v>
      </c>
      <c r="AE11" s="17"/>
      <c r="AF11" s="17">
        <v>0.216891982331573</v>
      </c>
      <c r="AG11" s="17">
        <v>0.19962358365982</v>
      </c>
      <c r="AH11" s="17"/>
      <c r="AI11" s="17">
        <v>0.21628650930499699</v>
      </c>
      <c r="AJ11" s="17">
        <v>0.269430005400703</v>
      </c>
      <c r="AK11" s="17">
        <v>0.22789942760673601</v>
      </c>
      <c r="AL11" s="17">
        <v>0.25559482346613399</v>
      </c>
      <c r="AM11" s="17">
        <v>0.16276929049358799</v>
      </c>
      <c r="AN11" s="17">
        <v>0.116456346942965</v>
      </c>
      <c r="AO11" s="17">
        <v>6.6251274789491194E-2</v>
      </c>
      <c r="AP11" s="17"/>
      <c r="AQ11" s="17">
        <v>0.14808234653996599</v>
      </c>
      <c r="AR11" s="17">
        <v>0.26153618935874301</v>
      </c>
      <c r="AS11" s="17"/>
      <c r="AT11" s="17">
        <v>0.101281401987382</v>
      </c>
      <c r="AU11" s="17">
        <v>0.26810231134858697</v>
      </c>
      <c r="AV11" s="17">
        <v>0.21032293428305401</v>
      </c>
      <c r="AW11" s="17"/>
      <c r="AX11" s="17">
        <v>0.194354243647134</v>
      </c>
      <c r="AY11" s="17">
        <v>0.21451534265421601</v>
      </c>
      <c r="AZ11" s="17"/>
      <c r="BA11" s="17">
        <v>0.24264348555116699</v>
      </c>
      <c r="BB11" s="17">
        <v>0.196632596810285</v>
      </c>
      <c r="BC11" s="17">
        <v>0.20116885749201099</v>
      </c>
      <c r="BD11" s="17">
        <v>0.180533843089872</v>
      </c>
      <c r="BE11" s="17">
        <v>0.241449141013205</v>
      </c>
      <c r="BF11" s="17"/>
      <c r="BG11" s="17">
        <v>0.207366064138201</v>
      </c>
      <c r="BH11" s="17">
        <v>0.22602037878616699</v>
      </c>
    </row>
    <row r="12" spans="2:60" x14ac:dyDescent="0.35">
      <c r="B12" s="18" t="s">
        <v>538</v>
      </c>
      <c r="C12" s="17">
        <v>7.3583477819060605E-2</v>
      </c>
      <c r="D12" s="17">
        <v>8.5175612269153295E-2</v>
      </c>
      <c r="E12" s="17">
        <v>6.3726453077141795E-2</v>
      </c>
      <c r="F12" s="17"/>
      <c r="G12" s="17">
        <v>8.9809629343751501E-2</v>
      </c>
      <c r="H12" s="17">
        <v>7.40285058994124E-2</v>
      </c>
      <c r="I12" s="17">
        <v>5.2815476782539103E-2</v>
      </c>
      <c r="J12" s="17">
        <v>5.3488457535499898E-2</v>
      </c>
      <c r="K12" s="17">
        <v>9.5826837607659102E-2</v>
      </c>
      <c r="L12" s="17">
        <v>7.7837302299826799E-2</v>
      </c>
      <c r="M12" s="17"/>
      <c r="N12" s="17">
        <v>5.0281094263255999E-2</v>
      </c>
      <c r="O12" s="17">
        <v>6.1424436507721898E-2</v>
      </c>
      <c r="P12" s="17">
        <v>9.3713096757121903E-2</v>
      </c>
      <c r="Q12" s="17">
        <v>6.0333089990418198E-2</v>
      </c>
      <c r="R12" s="17">
        <v>0.113694816998965</v>
      </c>
      <c r="S12" s="17"/>
      <c r="T12" s="17">
        <v>4.5553321026209098E-2</v>
      </c>
      <c r="U12" s="17">
        <v>6.5260150172924095E-2</v>
      </c>
      <c r="V12" s="17">
        <v>7.71552660949585E-2</v>
      </c>
      <c r="W12" s="17">
        <v>9.5025678766870694E-2</v>
      </c>
      <c r="X12" s="17"/>
      <c r="Y12" s="17">
        <v>6.2970696431134496E-2</v>
      </c>
      <c r="Z12" s="17">
        <v>8.3732019784305001E-2</v>
      </c>
      <c r="AA12" s="17">
        <v>5.0945319305886999E-2</v>
      </c>
      <c r="AB12" s="17">
        <v>9.4836838330756595E-2</v>
      </c>
      <c r="AC12" s="17">
        <v>0.11686973659259101</v>
      </c>
      <c r="AD12" s="17">
        <v>5.4741926949281303E-2</v>
      </c>
      <c r="AE12" s="17"/>
      <c r="AF12" s="17">
        <v>7.4948447697794199E-2</v>
      </c>
      <c r="AG12" s="17">
        <v>7.3049428583788503E-2</v>
      </c>
      <c r="AH12" s="17"/>
      <c r="AI12" s="17">
        <v>4.1606719491891903E-2</v>
      </c>
      <c r="AJ12" s="17">
        <v>7.6136301454855407E-2</v>
      </c>
      <c r="AK12" s="17">
        <v>6.4930387915979701E-2</v>
      </c>
      <c r="AL12" s="17">
        <v>9.9284141930745598E-2</v>
      </c>
      <c r="AM12" s="17">
        <v>7.4445327331471106E-2</v>
      </c>
      <c r="AN12" s="17">
        <v>6.0650847236137603E-2</v>
      </c>
      <c r="AO12" s="17">
        <v>0.12062421989049101</v>
      </c>
      <c r="AP12" s="17"/>
      <c r="AQ12" s="17">
        <v>3.1523150053596502E-2</v>
      </c>
      <c r="AR12" s="17">
        <v>0.13409991536031299</v>
      </c>
      <c r="AS12" s="17"/>
      <c r="AT12" s="17">
        <v>2.21613019071604E-2</v>
      </c>
      <c r="AU12" s="17">
        <v>6.5730193216626195E-2</v>
      </c>
      <c r="AV12" s="17">
        <v>0.12574749528194001</v>
      </c>
      <c r="AW12" s="17"/>
      <c r="AX12" s="17">
        <v>5.7412080112140697E-2</v>
      </c>
      <c r="AY12" s="17">
        <v>7.9424922297868197E-2</v>
      </c>
      <c r="AZ12" s="17"/>
      <c r="BA12" s="17">
        <v>3.71161012657912E-2</v>
      </c>
      <c r="BB12" s="17">
        <v>6.9093819084546204E-2</v>
      </c>
      <c r="BC12" s="17">
        <v>5.22658464948004E-2</v>
      </c>
      <c r="BD12" s="17">
        <v>7.3660009998895007E-2</v>
      </c>
      <c r="BE12" s="17">
        <v>0.16313644437795999</v>
      </c>
      <c r="BF12" s="17"/>
      <c r="BG12" s="17">
        <v>6.16340242659347E-2</v>
      </c>
      <c r="BH12" s="17">
        <v>0.140473653945658</v>
      </c>
    </row>
    <row r="13" spans="2:60" x14ac:dyDescent="0.35">
      <c r="B13" s="18" t="s">
        <v>539</v>
      </c>
      <c r="C13" s="17">
        <v>9.64655164494468E-2</v>
      </c>
      <c r="D13" s="17">
        <v>0.120920638608568</v>
      </c>
      <c r="E13" s="17">
        <v>7.3385241815471902E-2</v>
      </c>
      <c r="F13" s="17"/>
      <c r="G13" s="17">
        <v>5.08122095146777E-2</v>
      </c>
      <c r="H13" s="17">
        <v>6.2335487000981502E-2</v>
      </c>
      <c r="I13" s="17">
        <v>8.83111674773773E-2</v>
      </c>
      <c r="J13" s="17">
        <v>0.12820645538995301</v>
      </c>
      <c r="K13" s="17">
        <v>0.13475268719741301</v>
      </c>
      <c r="L13" s="17">
        <v>0.104196610917987</v>
      </c>
      <c r="M13" s="17"/>
      <c r="N13" s="17">
        <v>6.8688028061534803E-2</v>
      </c>
      <c r="O13" s="17">
        <v>7.0625864705088803E-2</v>
      </c>
      <c r="P13" s="17">
        <v>0.112013916371939</v>
      </c>
      <c r="Q13" s="17">
        <v>0.119080071208888</v>
      </c>
      <c r="R13" s="17">
        <v>0.13966671012647</v>
      </c>
      <c r="S13" s="17"/>
      <c r="T13" s="17">
        <v>6.6395836370300096E-2</v>
      </c>
      <c r="U13" s="17">
        <v>0.12202794874559</v>
      </c>
      <c r="V13" s="17">
        <v>8.6285980653466807E-2</v>
      </c>
      <c r="W13" s="17">
        <v>0.111812347329785</v>
      </c>
      <c r="X13" s="17"/>
      <c r="Y13" s="17">
        <v>6.5507800142638295E-2</v>
      </c>
      <c r="Z13" s="17">
        <v>0.107830059283245</v>
      </c>
      <c r="AA13" s="17">
        <v>0.13034461562279101</v>
      </c>
      <c r="AB13" s="17">
        <v>0.12832180160190701</v>
      </c>
      <c r="AC13" s="17">
        <v>9.9105455359429995E-2</v>
      </c>
      <c r="AD13" s="17">
        <v>0.107141015012409</v>
      </c>
      <c r="AE13" s="17"/>
      <c r="AF13" s="17">
        <v>0.10433111070604301</v>
      </c>
      <c r="AG13" s="17">
        <v>8.6252286945300197E-2</v>
      </c>
      <c r="AH13" s="17"/>
      <c r="AI13" s="17">
        <v>9.5080850672410594E-2</v>
      </c>
      <c r="AJ13" s="17">
        <v>9.3712485916351396E-2</v>
      </c>
      <c r="AK13" s="17">
        <v>8.8409776310789404E-2</v>
      </c>
      <c r="AL13" s="17">
        <v>8.4221807581374694E-2</v>
      </c>
      <c r="AM13" s="17">
        <v>0.101563993478567</v>
      </c>
      <c r="AN13" s="17">
        <v>0.10040450871449801</v>
      </c>
      <c r="AO13" s="17">
        <v>0.16970843943651401</v>
      </c>
      <c r="AP13" s="17"/>
      <c r="AQ13" s="17">
        <v>1.02547975833692E-2</v>
      </c>
      <c r="AR13" s="17">
        <v>0.20916430323329399</v>
      </c>
      <c r="AS13" s="17"/>
      <c r="AT13" s="17">
        <v>1.9426829257412299E-2</v>
      </c>
      <c r="AU13" s="17">
        <v>5.6027874704220298E-2</v>
      </c>
      <c r="AV13" s="17">
        <v>0.21561159089615001</v>
      </c>
      <c r="AW13" s="17"/>
      <c r="AX13" s="17">
        <v>9.1701221842259303E-2</v>
      </c>
      <c r="AY13" s="17">
        <v>9.8186478541465602E-2</v>
      </c>
      <c r="AZ13" s="17"/>
      <c r="BA13" s="17">
        <v>9.4320635038517495E-2</v>
      </c>
      <c r="BB13" s="17">
        <v>2.7639392554217601E-2</v>
      </c>
      <c r="BC13" s="17">
        <v>2.86013126628651E-2</v>
      </c>
      <c r="BD13" s="17">
        <v>7.0192613617525101E-2</v>
      </c>
      <c r="BE13" s="17">
        <v>0.459322232655208</v>
      </c>
      <c r="BF13" s="17"/>
      <c r="BG13" s="17">
        <v>4.31948612090573E-2</v>
      </c>
      <c r="BH13" s="17">
        <v>0.36076261672447102</v>
      </c>
    </row>
    <row r="14" spans="2:60" x14ac:dyDescent="0.35">
      <c r="B14" s="18" t="s">
        <v>114</v>
      </c>
      <c r="C14" s="17">
        <v>9.2597786109485603E-2</v>
      </c>
      <c r="D14" s="17">
        <v>5.68065380509594E-2</v>
      </c>
      <c r="E14" s="17">
        <v>0.123675152862737</v>
      </c>
      <c r="F14" s="17"/>
      <c r="G14" s="17">
        <v>0.14515448956076901</v>
      </c>
      <c r="H14" s="17">
        <v>0.10716282469921801</v>
      </c>
      <c r="I14" s="17">
        <v>7.4642491536760197E-2</v>
      </c>
      <c r="J14" s="17">
        <v>9.4203468074989305E-2</v>
      </c>
      <c r="K14" s="17">
        <v>9.5264266721687196E-2</v>
      </c>
      <c r="L14" s="17">
        <v>6.06542281819797E-2</v>
      </c>
      <c r="M14" s="17"/>
      <c r="N14" s="17">
        <v>0.15774703852626901</v>
      </c>
      <c r="O14" s="17">
        <v>0.101184293049795</v>
      </c>
      <c r="P14" s="17">
        <v>5.4279787426060599E-2</v>
      </c>
      <c r="Q14" s="17">
        <v>7.1134973835460996E-2</v>
      </c>
      <c r="R14" s="17">
        <v>3.4736500931038999E-2</v>
      </c>
      <c r="S14" s="17"/>
      <c r="T14" s="17">
        <v>9.8074725319383396E-2</v>
      </c>
      <c r="U14" s="17">
        <v>0.101382900175745</v>
      </c>
      <c r="V14" s="17">
        <v>9.4673320844783596E-2</v>
      </c>
      <c r="W14" s="17">
        <v>7.7765425757559598E-2</v>
      </c>
      <c r="X14" s="17"/>
      <c r="Y14" s="17">
        <v>0.10619777551041799</v>
      </c>
      <c r="Z14" s="17">
        <v>7.8275057478181198E-2</v>
      </c>
      <c r="AA14" s="17">
        <v>0.15393139656215299</v>
      </c>
      <c r="AB14" s="17">
        <v>7.8536726431316095E-2</v>
      </c>
      <c r="AC14" s="17">
        <v>4.5217665845632603E-2</v>
      </c>
      <c r="AD14" s="17">
        <v>9.9247915234957698E-2</v>
      </c>
      <c r="AE14" s="17"/>
      <c r="AF14" s="17">
        <v>7.9403750919856894E-2</v>
      </c>
      <c r="AG14" s="17">
        <v>0.108854389406543</v>
      </c>
      <c r="AH14" s="17"/>
      <c r="AI14" s="17">
        <v>0.24755892908996599</v>
      </c>
      <c r="AJ14" s="17">
        <v>0.110858972666526</v>
      </c>
      <c r="AK14" s="17">
        <v>0.110080459610174</v>
      </c>
      <c r="AL14" s="17">
        <v>6.9744325871232707E-2</v>
      </c>
      <c r="AM14" s="17">
        <v>5.6777783767925603E-2</v>
      </c>
      <c r="AN14" s="17">
        <v>4.5703830303539798E-2</v>
      </c>
      <c r="AO14" s="17">
        <v>0</v>
      </c>
      <c r="AP14" s="17"/>
      <c r="AQ14" s="17">
        <v>7.6601113413307803E-2</v>
      </c>
      <c r="AR14" s="17">
        <v>7.4007683746406594E-2</v>
      </c>
      <c r="AS14" s="17"/>
      <c r="AT14" s="17">
        <v>4.4129347103662099E-2</v>
      </c>
      <c r="AU14" s="17">
        <v>0.10984944063278</v>
      </c>
      <c r="AV14" s="17">
        <v>5.3226649263372103E-2</v>
      </c>
      <c r="AW14" s="17"/>
      <c r="AX14" s="17">
        <v>0.10903788250551701</v>
      </c>
      <c r="AY14" s="17">
        <v>8.6659282087500497E-2</v>
      </c>
      <c r="AZ14" s="17"/>
      <c r="BA14" s="17">
        <v>7.7621064572984302E-2</v>
      </c>
      <c r="BB14" s="17">
        <v>7.2541919630678506E-2</v>
      </c>
      <c r="BC14" s="17">
        <v>6.5104802252526295E-2</v>
      </c>
      <c r="BD14" s="17">
        <v>4.02426053160174E-2</v>
      </c>
      <c r="BE14" s="17">
        <v>7.0927644133219295E-2</v>
      </c>
      <c r="BF14" s="17"/>
      <c r="BG14" s="17">
        <v>7.3726787773500405E-2</v>
      </c>
      <c r="BH14" s="17">
        <v>6.3155669211026805E-2</v>
      </c>
    </row>
    <row r="15" spans="2:60" x14ac:dyDescent="0.35">
      <c r="B15" s="18" t="s">
        <v>540</v>
      </c>
      <c r="C15" s="21">
        <v>0.52818793306177303</v>
      </c>
      <c r="D15" s="21">
        <v>0.54082734648622699</v>
      </c>
      <c r="E15" s="21">
        <v>0.51454453070578698</v>
      </c>
      <c r="F15" s="21"/>
      <c r="G15" s="21">
        <v>0.54771969903225803</v>
      </c>
      <c r="H15" s="21">
        <v>0.51186485085048705</v>
      </c>
      <c r="I15" s="21">
        <v>0.57920143711330396</v>
      </c>
      <c r="J15" s="21">
        <v>0.50876865815918404</v>
      </c>
      <c r="K15" s="21">
        <v>0.44824254628533999</v>
      </c>
      <c r="L15" s="21">
        <v>0.56837604048935597</v>
      </c>
      <c r="M15" s="21"/>
      <c r="N15" s="21">
        <v>0.47749456562821102</v>
      </c>
      <c r="O15" s="21">
        <v>0.54422514945254996</v>
      </c>
      <c r="P15" s="21">
        <v>0.51762129980142602</v>
      </c>
      <c r="Q15" s="21">
        <v>0.58031863540864603</v>
      </c>
      <c r="R15" s="21">
        <v>0.58611838556949403</v>
      </c>
      <c r="S15" s="21"/>
      <c r="T15" s="21">
        <v>0.60621840241258396</v>
      </c>
      <c r="U15" s="21">
        <v>0.50844783851789999</v>
      </c>
      <c r="V15" s="21">
        <v>0.50530022392496698</v>
      </c>
      <c r="W15" s="21">
        <v>0.52642658124592201</v>
      </c>
      <c r="X15" s="21"/>
      <c r="Y15" s="21">
        <v>0.580382456703467</v>
      </c>
      <c r="Z15" s="21">
        <v>0.49702156292148097</v>
      </c>
      <c r="AA15" s="21">
        <v>0.55774605577502701</v>
      </c>
      <c r="AB15" s="21">
        <v>0.49280385448226699</v>
      </c>
      <c r="AC15" s="21">
        <v>0.659261632817846</v>
      </c>
      <c r="AD15" s="21">
        <v>0.49752124543126602</v>
      </c>
      <c r="AE15" s="21"/>
      <c r="AF15" s="21">
        <v>0.52442470834473198</v>
      </c>
      <c r="AG15" s="21">
        <v>0.53222031140454795</v>
      </c>
      <c r="AH15" s="21"/>
      <c r="AI15" s="21">
        <v>0.399466991440735</v>
      </c>
      <c r="AJ15" s="21">
        <v>0.44986223456156399</v>
      </c>
      <c r="AK15" s="21">
        <v>0.50867994855632104</v>
      </c>
      <c r="AL15" s="21">
        <v>0.49115490115051302</v>
      </c>
      <c r="AM15" s="21">
        <v>0.60444360492844795</v>
      </c>
      <c r="AN15" s="21">
        <v>0.67678446680285997</v>
      </c>
      <c r="AO15" s="21">
        <v>0.64341606588350297</v>
      </c>
      <c r="AP15" s="21"/>
      <c r="AQ15" s="21">
        <v>0.73353859240976105</v>
      </c>
      <c r="AR15" s="21">
        <v>0.321191908301243</v>
      </c>
      <c r="AS15" s="21"/>
      <c r="AT15" s="21">
        <v>0.81300111974438405</v>
      </c>
      <c r="AU15" s="21">
        <v>0.50029018009778703</v>
      </c>
      <c r="AV15" s="21">
        <v>0.39509133027548399</v>
      </c>
      <c r="AW15" s="21"/>
      <c r="AX15" s="21">
        <v>0.54749457189294903</v>
      </c>
      <c r="AY15" s="21">
        <v>0.52121397441895001</v>
      </c>
      <c r="AZ15" s="21"/>
      <c r="BA15" s="21">
        <v>0.54829871357154003</v>
      </c>
      <c r="BB15" s="21">
        <v>0.63409227192027295</v>
      </c>
      <c r="BC15" s="21">
        <v>0.65285918109779695</v>
      </c>
      <c r="BD15" s="21">
        <v>0.63537092797769001</v>
      </c>
      <c r="BE15" s="21">
        <v>6.5164537820408402E-2</v>
      </c>
      <c r="BF15" s="21"/>
      <c r="BG15" s="21">
        <v>0.614078262613306</v>
      </c>
      <c r="BH15" s="21">
        <v>0.20958768133267699</v>
      </c>
    </row>
    <row r="16" spans="2:60" x14ac:dyDescent="0.35">
      <c r="B16" s="18" t="s">
        <v>541</v>
      </c>
      <c r="C16" s="21">
        <v>0.170048994268507</v>
      </c>
      <c r="D16" s="21">
        <v>0.20609625087772099</v>
      </c>
      <c r="E16" s="21">
        <v>0.13711169489261399</v>
      </c>
      <c r="F16" s="21"/>
      <c r="G16" s="21">
        <v>0.14062183885842899</v>
      </c>
      <c r="H16" s="21">
        <v>0.136363992900394</v>
      </c>
      <c r="I16" s="21">
        <v>0.141126644259916</v>
      </c>
      <c r="J16" s="21">
        <v>0.18169491292545301</v>
      </c>
      <c r="K16" s="21">
        <v>0.23057952480507199</v>
      </c>
      <c r="L16" s="21">
        <v>0.18203391321781301</v>
      </c>
      <c r="M16" s="21"/>
      <c r="N16" s="21">
        <v>0.118969122324791</v>
      </c>
      <c r="O16" s="21">
        <v>0.132050301212811</v>
      </c>
      <c r="P16" s="21">
        <v>0.205727013129061</v>
      </c>
      <c r="Q16" s="21">
        <v>0.179413161199306</v>
      </c>
      <c r="R16" s="21">
        <v>0.25336152712543503</v>
      </c>
      <c r="S16" s="21"/>
      <c r="T16" s="21">
        <v>0.111949157396509</v>
      </c>
      <c r="U16" s="21">
        <v>0.187288098918514</v>
      </c>
      <c r="V16" s="21">
        <v>0.163441246748425</v>
      </c>
      <c r="W16" s="21">
        <v>0.206838026096655</v>
      </c>
      <c r="X16" s="21"/>
      <c r="Y16" s="21">
        <v>0.128478496573773</v>
      </c>
      <c r="Z16" s="21">
        <v>0.19156207906754999</v>
      </c>
      <c r="AA16" s="21">
        <v>0.18128993492867801</v>
      </c>
      <c r="AB16" s="21">
        <v>0.22315863993266399</v>
      </c>
      <c r="AC16" s="21">
        <v>0.215975191952021</v>
      </c>
      <c r="AD16" s="21">
        <v>0.16188294196169001</v>
      </c>
      <c r="AE16" s="21"/>
      <c r="AF16" s="21">
        <v>0.179279558403838</v>
      </c>
      <c r="AG16" s="21">
        <v>0.15930171552908901</v>
      </c>
      <c r="AH16" s="21"/>
      <c r="AI16" s="21">
        <v>0.136687570164302</v>
      </c>
      <c r="AJ16" s="21">
        <v>0.16984878737120701</v>
      </c>
      <c r="AK16" s="21">
        <v>0.15334016422676899</v>
      </c>
      <c r="AL16" s="21">
        <v>0.18350594951211999</v>
      </c>
      <c r="AM16" s="21">
        <v>0.17600932081003801</v>
      </c>
      <c r="AN16" s="21">
        <v>0.161055355950636</v>
      </c>
      <c r="AO16" s="21">
        <v>0.29033265932700503</v>
      </c>
      <c r="AP16" s="21"/>
      <c r="AQ16" s="21">
        <v>4.1777947636965601E-2</v>
      </c>
      <c r="AR16" s="21">
        <v>0.34326421859360801</v>
      </c>
      <c r="AS16" s="21"/>
      <c r="AT16" s="21">
        <v>4.15881311645728E-2</v>
      </c>
      <c r="AU16" s="21">
        <v>0.12175806792084699</v>
      </c>
      <c r="AV16" s="21">
        <v>0.34135908617809002</v>
      </c>
      <c r="AW16" s="21"/>
      <c r="AX16" s="21">
        <v>0.14911330195440001</v>
      </c>
      <c r="AY16" s="21">
        <v>0.17761140083933399</v>
      </c>
      <c r="AZ16" s="21"/>
      <c r="BA16" s="21">
        <v>0.13143673630430899</v>
      </c>
      <c r="BB16" s="21">
        <v>9.6733211638763805E-2</v>
      </c>
      <c r="BC16" s="21">
        <v>8.08671591576655E-2</v>
      </c>
      <c r="BD16" s="21">
        <v>0.14385262361642001</v>
      </c>
      <c r="BE16" s="21">
        <v>0.62245867703316804</v>
      </c>
      <c r="BF16" s="21"/>
      <c r="BG16" s="21">
        <v>0.104828885474992</v>
      </c>
      <c r="BH16" s="21">
        <v>0.50123627067012899</v>
      </c>
    </row>
    <row r="17" spans="2:60" x14ac:dyDescent="0.35">
      <c r="B17" s="18" t="s">
        <v>318</v>
      </c>
      <c r="C17" s="22">
        <v>0.35813893879326503</v>
      </c>
      <c r="D17" s="22">
        <v>0.334731095608506</v>
      </c>
      <c r="E17" s="22">
        <v>0.377432835813173</v>
      </c>
      <c r="F17" s="22"/>
      <c r="G17" s="22">
        <v>0.40709786017382898</v>
      </c>
      <c r="H17" s="22">
        <v>0.37550085795009402</v>
      </c>
      <c r="I17" s="22">
        <v>0.43807479285338802</v>
      </c>
      <c r="J17" s="22">
        <v>0.32707374523373101</v>
      </c>
      <c r="K17" s="22">
        <v>0.217663021480268</v>
      </c>
      <c r="L17" s="22">
        <v>0.38634212727154299</v>
      </c>
      <c r="M17" s="22"/>
      <c r="N17" s="22">
        <v>0.35852544330342001</v>
      </c>
      <c r="O17" s="22">
        <v>0.41217484823973899</v>
      </c>
      <c r="P17" s="22">
        <v>0.31189428667236402</v>
      </c>
      <c r="Q17" s="22">
        <v>0.40090547420933997</v>
      </c>
      <c r="R17" s="22">
        <v>0.332756858444058</v>
      </c>
      <c r="S17" s="22"/>
      <c r="T17" s="22">
        <v>0.494269245016075</v>
      </c>
      <c r="U17" s="22">
        <v>0.32115973959938598</v>
      </c>
      <c r="V17" s="22">
        <v>0.34185897717654101</v>
      </c>
      <c r="W17" s="22">
        <v>0.31958855514926698</v>
      </c>
      <c r="X17" s="22"/>
      <c r="Y17" s="22">
        <v>0.45190396012969403</v>
      </c>
      <c r="Z17" s="22">
        <v>0.30545948385393001</v>
      </c>
      <c r="AA17" s="22">
        <v>0.376456120846349</v>
      </c>
      <c r="AB17" s="22">
        <v>0.269645214549603</v>
      </c>
      <c r="AC17" s="22">
        <v>0.44328644086582503</v>
      </c>
      <c r="AD17" s="22">
        <v>0.33563830346957602</v>
      </c>
      <c r="AE17" s="22"/>
      <c r="AF17" s="22">
        <v>0.34514514994089501</v>
      </c>
      <c r="AG17" s="22">
        <v>0.37291859587546</v>
      </c>
      <c r="AH17" s="22"/>
      <c r="AI17" s="22">
        <v>0.262779421276433</v>
      </c>
      <c r="AJ17" s="22">
        <v>0.28001344719035698</v>
      </c>
      <c r="AK17" s="22">
        <v>0.35533978432955199</v>
      </c>
      <c r="AL17" s="22">
        <v>0.30764895163839301</v>
      </c>
      <c r="AM17" s="22">
        <v>0.42843428411841</v>
      </c>
      <c r="AN17" s="22">
        <v>0.51572911085222395</v>
      </c>
      <c r="AO17" s="22">
        <v>0.353083406556498</v>
      </c>
      <c r="AP17" s="22"/>
      <c r="AQ17" s="22">
        <v>0.69176064477279497</v>
      </c>
      <c r="AR17" s="22">
        <v>-2.2072310292365099E-2</v>
      </c>
      <c r="AS17" s="22"/>
      <c r="AT17" s="22">
        <v>0.771412988579811</v>
      </c>
      <c r="AU17" s="22">
        <v>0.37853211217693999</v>
      </c>
      <c r="AV17" s="22">
        <v>5.3732244097394001E-2</v>
      </c>
      <c r="AW17" s="22"/>
      <c r="AX17" s="22">
        <v>0.398381269938549</v>
      </c>
      <c r="AY17" s="22">
        <v>0.34360257357961599</v>
      </c>
      <c r="AZ17" s="22"/>
      <c r="BA17" s="22">
        <v>0.41686197726723101</v>
      </c>
      <c r="BB17" s="22">
        <v>0.53735906028150904</v>
      </c>
      <c r="BC17" s="22">
        <v>0.57199202194013099</v>
      </c>
      <c r="BD17" s="22">
        <v>0.49151830436126998</v>
      </c>
      <c r="BE17" s="22">
        <v>-0.55729413921275905</v>
      </c>
      <c r="BF17" s="22"/>
      <c r="BG17" s="22">
        <v>0.50924937713831397</v>
      </c>
      <c r="BH17" s="22">
        <v>-0.29164858933745202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BH22"/>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535</v>
      </c>
      <c r="C9" s="17">
        <v>0.307818746427859</v>
      </c>
      <c r="D9" s="17">
        <v>0.31803329178304401</v>
      </c>
      <c r="E9" s="17">
        <v>0.29517303994328298</v>
      </c>
      <c r="F9" s="17"/>
      <c r="G9" s="17">
        <v>0.34029182768765298</v>
      </c>
      <c r="H9" s="17">
        <v>0.30835126137621599</v>
      </c>
      <c r="I9" s="17">
        <v>0.34814312153431098</v>
      </c>
      <c r="J9" s="17">
        <v>0.290136251265395</v>
      </c>
      <c r="K9" s="17">
        <v>0.27271586591788699</v>
      </c>
      <c r="L9" s="17">
        <v>0.29792415270495698</v>
      </c>
      <c r="M9" s="17"/>
      <c r="N9" s="17">
        <v>0.29751564820371101</v>
      </c>
      <c r="O9" s="17">
        <v>0.34138082542165898</v>
      </c>
      <c r="P9" s="17">
        <v>0.292143154790657</v>
      </c>
      <c r="Q9" s="17">
        <v>0.30154670296140001</v>
      </c>
      <c r="R9" s="17">
        <v>0.34692082618151499</v>
      </c>
      <c r="S9" s="17"/>
      <c r="T9" s="17">
        <v>0.31470574270298102</v>
      </c>
      <c r="U9" s="17">
        <v>0.29285265553543699</v>
      </c>
      <c r="V9" s="17">
        <v>0.32344890628816397</v>
      </c>
      <c r="W9" s="17">
        <v>0.29103218495344801</v>
      </c>
      <c r="X9" s="17"/>
      <c r="Y9" s="17">
        <v>0.33173008297012302</v>
      </c>
      <c r="Z9" s="17">
        <v>0.28822036751958202</v>
      </c>
      <c r="AA9" s="17">
        <v>0.314825344918721</v>
      </c>
      <c r="AB9" s="17">
        <v>0.34266022141334501</v>
      </c>
      <c r="AC9" s="17">
        <v>0.29458984403278798</v>
      </c>
      <c r="AD9" s="17">
        <v>0.278789573185107</v>
      </c>
      <c r="AE9" s="17"/>
      <c r="AF9" s="17">
        <v>0.29440371868604398</v>
      </c>
      <c r="AG9" s="17">
        <v>0.32666789108098798</v>
      </c>
      <c r="AH9" s="17"/>
      <c r="AI9" s="17">
        <v>0.29017615725524298</v>
      </c>
      <c r="AJ9" s="17">
        <v>0.25407988195159498</v>
      </c>
      <c r="AK9" s="17">
        <v>0.31196894165136702</v>
      </c>
      <c r="AL9" s="17">
        <v>0.27335725726654603</v>
      </c>
      <c r="AM9" s="17">
        <v>0.363738431583707</v>
      </c>
      <c r="AN9" s="17">
        <v>0.35408617254237001</v>
      </c>
      <c r="AO9" s="17">
        <v>0.282372058682345</v>
      </c>
      <c r="AP9" s="17"/>
      <c r="AQ9" s="17">
        <v>0.45370100599289398</v>
      </c>
      <c r="AR9" s="17">
        <v>0.17891332888193101</v>
      </c>
      <c r="AS9" s="17"/>
      <c r="AT9" s="17">
        <v>0.52802930275778703</v>
      </c>
      <c r="AU9" s="17">
        <v>0.27678522757262303</v>
      </c>
      <c r="AV9" s="17">
        <v>0.212675056720626</v>
      </c>
      <c r="AW9" s="17"/>
      <c r="AX9" s="17">
        <v>0.30058079797002102</v>
      </c>
      <c r="AY9" s="17">
        <v>0.31043324362984398</v>
      </c>
      <c r="AZ9" s="17"/>
      <c r="BA9" s="17">
        <v>0.32010299416983501</v>
      </c>
      <c r="BB9" s="17">
        <v>0.37636998639955499</v>
      </c>
      <c r="BC9" s="17">
        <v>0.374628991106076</v>
      </c>
      <c r="BD9" s="17">
        <v>0.37309762684785602</v>
      </c>
      <c r="BE9" s="17">
        <v>4.4890238524281298E-2</v>
      </c>
      <c r="BF9" s="17"/>
      <c r="BG9" s="17">
        <v>0.36324396472805398</v>
      </c>
      <c r="BH9" s="17">
        <v>0.12801933627530401</v>
      </c>
    </row>
    <row r="10" spans="2:60" x14ac:dyDescent="0.35">
      <c r="B10" s="18" t="s">
        <v>536</v>
      </c>
      <c r="C10" s="17">
        <v>0.25468682212140498</v>
      </c>
      <c r="D10" s="17">
        <v>0.26484262461413599</v>
      </c>
      <c r="E10" s="17">
        <v>0.24688525593131599</v>
      </c>
      <c r="F10" s="17"/>
      <c r="G10" s="17">
        <v>0.28943285908676902</v>
      </c>
      <c r="H10" s="17">
        <v>0.24591219808085901</v>
      </c>
      <c r="I10" s="17">
        <v>0.27427938288878301</v>
      </c>
      <c r="J10" s="17">
        <v>0.220758145321482</v>
      </c>
      <c r="K10" s="17">
        <v>0.25449904513708399</v>
      </c>
      <c r="L10" s="17">
        <v>0.25249843954797702</v>
      </c>
      <c r="M10" s="17"/>
      <c r="N10" s="17">
        <v>0.24006616914543599</v>
      </c>
      <c r="O10" s="17">
        <v>0.24711739687500001</v>
      </c>
      <c r="P10" s="17">
        <v>0.26221342784218099</v>
      </c>
      <c r="Q10" s="17">
        <v>0.284919480023623</v>
      </c>
      <c r="R10" s="17">
        <v>0.24754865651920299</v>
      </c>
      <c r="S10" s="17"/>
      <c r="T10" s="17">
        <v>0.28593139229735598</v>
      </c>
      <c r="U10" s="17">
        <v>0.25373781733015799</v>
      </c>
      <c r="V10" s="17">
        <v>0.24006884926351801</v>
      </c>
      <c r="W10" s="17">
        <v>0.25662566175620999</v>
      </c>
      <c r="X10" s="17"/>
      <c r="Y10" s="17">
        <v>0.272166963948686</v>
      </c>
      <c r="Z10" s="17">
        <v>0.25885887432757099</v>
      </c>
      <c r="AA10" s="17">
        <v>0.253883173374507</v>
      </c>
      <c r="AB10" s="17">
        <v>0.199944143273072</v>
      </c>
      <c r="AC10" s="17">
        <v>0.21120520775605001</v>
      </c>
      <c r="AD10" s="17">
        <v>0.239047405416485</v>
      </c>
      <c r="AE10" s="17"/>
      <c r="AF10" s="17">
        <v>0.25359213068851499</v>
      </c>
      <c r="AG10" s="17">
        <v>0.25875545565008001</v>
      </c>
      <c r="AH10" s="17"/>
      <c r="AI10" s="17">
        <v>0.16048455526754801</v>
      </c>
      <c r="AJ10" s="17">
        <v>0.28022711824823199</v>
      </c>
      <c r="AK10" s="17">
        <v>0.24199771796847</v>
      </c>
      <c r="AL10" s="17">
        <v>0.27273572527040402</v>
      </c>
      <c r="AM10" s="17">
        <v>0.240010141711376</v>
      </c>
      <c r="AN10" s="17">
        <v>0.28672720258736201</v>
      </c>
      <c r="AO10" s="17">
        <v>0.30002326269664997</v>
      </c>
      <c r="AP10" s="17"/>
      <c r="AQ10" s="17">
        <v>0.30147728225859199</v>
      </c>
      <c r="AR10" s="17">
        <v>0.213543902503364</v>
      </c>
      <c r="AS10" s="17"/>
      <c r="AT10" s="17">
        <v>0.27251911739381302</v>
      </c>
      <c r="AU10" s="17">
        <v>0.27097017181050898</v>
      </c>
      <c r="AV10" s="17">
        <v>0.235354182277833</v>
      </c>
      <c r="AW10" s="17"/>
      <c r="AX10" s="17">
        <v>0.28533515726307201</v>
      </c>
      <c r="AY10" s="17">
        <v>0.24361600738154299</v>
      </c>
      <c r="AZ10" s="17"/>
      <c r="BA10" s="17">
        <v>0.24264459640438699</v>
      </c>
      <c r="BB10" s="17">
        <v>0.29405999743557198</v>
      </c>
      <c r="BC10" s="17">
        <v>0.30647320091437702</v>
      </c>
      <c r="BD10" s="17">
        <v>0.25895091515902302</v>
      </c>
      <c r="BE10" s="17">
        <v>8.4632824061317197E-2</v>
      </c>
      <c r="BF10" s="17"/>
      <c r="BG10" s="17">
        <v>0.282065759936099</v>
      </c>
      <c r="BH10" s="17">
        <v>0.12878449812523701</v>
      </c>
    </row>
    <row r="11" spans="2:60" x14ac:dyDescent="0.35">
      <c r="B11" s="18" t="s">
        <v>537</v>
      </c>
      <c r="C11" s="17">
        <v>0.214793212651197</v>
      </c>
      <c r="D11" s="17">
        <v>0.20462630981524499</v>
      </c>
      <c r="E11" s="17">
        <v>0.22779411301674299</v>
      </c>
      <c r="F11" s="17"/>
      <c r="G11" s="17">
        <v>0.173512507175582</v>
      </c>
      <c r="H11" s="17">
        <v>0.229418285730354</v>
      </c>
      <c r="I11" s="17">
        <v>0.20356390074089301</v>
      </c>
      <c r="J11" s="17">
        <v>0.25373678735463201</v>
      </c>
      <c r="K11" s="17">
        <v>0.213871939255555</v>
      </c>
      <c r="L11" s="17">
        <v>0.20626582515671901</v>
      </c>
      <c r="M11" s="17"/>
      <c r="N11" s="17">
        <v>0.21447010036363401</v>
      </c>
      <c r="O11" s="17">
        <v>0.23501122655377399</v>
      </c>
      <c r="P11" s="17">
        <v>0.219524715479857</v>
      </c>
      <c r="Q11" s="17">
        <v>0.20116054535111799</v>
      </c>
      <c r="R11" s="17">
        <v>0.17793414601746699</v>
      </c>
      <c r="S11" s="17"/>
      <c r="T11" s="17">
        <v>0.19975362820647899</v>
      </c>
      <c r="U11" s="17">
        <v>0.24388656648281001</v>
      </c>
      <c r="V11" s="17">
        <v>0.20915637253685401</v>
      </c>
      <c r="W11" s="17">
        <v>0.20916178505879801</v>
      </c>
      <c r="X11" s="17"/>
      <c r="Y11" s="17">
        <v>0.18564859199306799</v>
      </c>
      <c r="Z11" s="17">
        <v>0.23849482759493201</v>
      </c>
      <c r="AA11" s="17">
        <v>0.180237068497828</v>
      </c>
      <c r="AB11" s="17">
        <v>0.228069247058791</v>
      </c>
      <c r="AC11" s="17">
        <v>0.15923668275284</v>
      </c>
      <c r="AD11" s="17">
        <v>0.21968606588352901</v>
      </c>
      <c r="AE11" s="17"/>
      <c r="AF11" s="17">
        <v>0.22901130341287801</v>
      </c>
      <c r="AG11" s="17">
        <v>0.19617003444510001</v>
      </c>
      <c r="AH11" s="17"/>
      <c r="AI11" s="17">
        <v>0.192797870765338</v>
      </c>
      <c r="AJ11" s="17">
        <v>0.23922312386425201</v>
      </c>
      <c r="AK11" s="17">
        <v>0.24077891454810599</v>
      </c>
      <c r="AL11" s="17">
        <v>0.26007946893079797</v>
      </c>
      <c r="AM11" s="17">
        <v>0.181905558139871</v>
      </c>
      <c r="AN11" s="17">
        <v>0.15080757716124599</v>
      </c>
      <c r="AO11" s="17">
        <v>0.190267372858795</v>
      </c>
      <c r="AP11" s="17"/>
      <c r="AQ11" s="17">
        <v>0.144381402054681</v>
      </c>
      <c r="AR11" s="17">
        <v>0.27545385558976998</v>
      </c>
      <c r="AS11" s="17"/>
      <c r="AT11" s="17">
        <v>0.111896703537361</v>
      </c>
      <c r="AU11" s="17">
        <v>0.25781438323831002</v>
      </c>
      <c r="AV11" s="17">
        <v>0.22530701478055001</v>
      </c>
      <c r="AW11" s="17"/>
      <c r="AX11" s="17">
        <v>0.20812914266961699</v>
      </c>
      <c r="AY11" s="17">
        <v>0.21720041303707499</v>
      </c>
      <c r="AZ11" s="17"/>
      <c r="BA11" s="17">
        <v>0.24644141567665301</v>
      </c>
      <c r="BB11" s="17">
        <v>0.195287480135486</v>
      </c>
      <c r="BC11" s="17">
        <v>0.18030415676987999</v>
      </c>
      <c r="BD11" s="17">
        <v>0.20471767829262999</v>
      </c>
      <c r="BE11" s="17">
        <v>0.317697558990854</v>
      </c>
      <c r="BF11" s="17"/>
      <c r="BG11" s="17">
        <v>0.20722072269721001</v>
      </c>
      <c r="BH11" s="17">
        <v>0.28908176336713698</v>
      </c>
    </row>
    <row r="12" spans="2:60" x14ac:dyDescent="0.35">
      <c r="B12" s="18" t="s">
        <v>538</v>
      </c>
      <c r="C12" s="17">
        <v>5.2130832497709702E-2</v>
      </c>
      <c r="D12" s="17">
        <v>6.3031396883903107E-2</v>
      </c>
      <c r="E12" s="17">
        <v>4.2595792428025803E-2</v>
      </c>
      <c r="F12" s="17"/>
      <c r="G12" s="17">
        <v>4.6353931561128499E-2</v>
      </c>
      <c r="H12" s="17">
        <v>5.1507228454355097E-2</v>
      </c>
      <c r="I12" s="17">
        <v>2.4220190724926899E-2</v>
      </c>
      <c r="J12" s="17">
        <v>3.7341804672620903E-2</v>
      </c>
      <c r="K12" s="17">
        <v>7.7353290456887103E-2</v>
      </c>
      <c r="L12" s="17">
        <v>6.9254498313943993E-2</v>
      </c>
      <c r="M12" s="17"/>
      <c r="N12" s="17">
        <v>4.9642621990780601E-2</v>
      </c>
      <c r="O12" s="17">
        <v>2.4397135013634899E-2</v>
      </c>
      <c r="P12" s="17">
        <v>7.0617160124776299E-2</v>
      </c>
      <c r="Q12" s="17">
        <v>5.6095280539499102E-2</v>
      </c>
      <c r="R12" s="17">
        <v>6.2065941544950903E-2</v>
      </c>
      <c r="S12" s="17"/>
      <c r="T12" s="17">
        <v>3.5431094644602902E-2</v>
      </c>
      <c r="U12" s="17">
        <v>5.9764796557354997E-2</v>
      </c>
      <c r="V12" s="17">
        <v>5.0326840589574103E-2</v>
      </c>
      <c r="W12" s="17">
        <v>6.0224585987099399E-2</v>
      </c>
      <c r="X12" s="17"/>
      <c r="Y12" s="17">
        <v>4.8033491189495903E-2</v>
      </c>
      <c r="Z12" s="17">
        <v>5.4965760408275E-2</v>
      </c>
      <c r="AA12" s="17">
        <v>4.4746179996142901E-2</v>
      </c>
      <c r="AB12" s="17">
        <v>5.7666251327219302E-2</v>
      </c>
      <c r="AC12" s="17">
        <v>0.14414441446717499</v>
      </c>
      <c r="AD12" s="17">
        <v>4.4220685220586302E-2</v>
      </c>
      <c r="AE12" s="17"/>
      <c r="AF12" s="17">
        <v>5.68422685425366E-2</v>
      </c>
      <c r="AG12" s="17">
        <v>4.6452362996731299E-2</v>
      </c>
      <c r="AH12" s="17"/>
      <c r="AI12" s="17">
        <v>3.08681025068425E-2</v>
      </c>
      <c r="AJ12" s="17">
        <v>6.2075665874027498E-2</v>
      </c>
      <c r="AK12" s="17">
        <v>3.6179840184524602E-2</v>
      </c>
      <c r="AL12" s="17">
        <v>7.1946597151132996E-2</v>
      </c>
      <c r="AM12" s="17">
        <v>4.8392930198667E-2</v>
      </c>
      <c r="AN12" s="17">
        <v>6.2418209910790702E-2</v>
      </c>
      <c r="AO12" s="17">
        <v>5.0228440197682002E-2</v>
      </c>
      <c r="AP12" s="17"/>
      <c r="AQ12" s="17">
        <v>2.1710114955117401E-2</v>
      </c>
      <c r="AR12" s="17">
        <v>9.5154985551003393E-2</v>
      </c>
      <c r="AS12" s="17"/>
      <c r="AT12" s="17">
        <v>1.4099233205492801E-2</v>
      </c>
      <c r="AU12" s="17">
        <v>4.3285231110437299E-2</v>
      </c>
      <c r="AV12" s="17">
        <v>9.7756571009106494E-2</v>
      </c>
      <c r="AW12" s="17"/>
      <c r="AX12" s="17">
        <v>5.1003469167502397E-2</v>
      </c>
      <c r="AY12" s="17">
        <v>5.2538059530289102E-2</v>
      </c>
      <c r="AZ12" s="17"/>
      <c r="BA12" s="17">
        <v>5.7734276405407001E-2</v>
      </c>
      <c r="BB12" s="17">
        <v>3.1580442246796202E-2</v>
      </c>
      <c r="BC12" s="17">
        <v>3.97811037820609E-2</v>
      </c>
      <c r="BD12" s="17">
        <v>3.0203672282203501E-2</v>
      </c>
      <c r="BE12" s="17">
        <v>0.145206482232386</v>
      </c>
      <c r="BF12" s="17"/>
      <c r="BG12" s="17">
        <v>3.7681635510463003E-2</v>
      </c>
      <c r="BH12" s="17">
        <v>0.116078314585636</v>
      </c>
    </row>
    <row r="13" spans="2:60" x14ac:dyDescent="0.35">
      <c r="B13" s="18" t="s">
        <v>539</v>
      </c>
      <c r="C13" s="17">
        <v>6.50369237969987E-2</v>
      </c>
      <c r="D13" s="17">
        <v>7.90221172987257E-2</v>
      </c>
      <c r="E13" s="17">
        <v>5.1405709038968801E-2</v>
      </c>
      <c r="F13" s="17"/>
      <c r="G13" s="17">
        <v>4.3584164177182499E-2</v>
      </c>
      <c r="H13" s="17">
        <v>6.4919006596075801E-2</v>
      </c>
      <c r="I13" s="17">
        <v>5.2739655539459203E-2</v>
      </c>
      <c r="J13" s="17">
        <v>5.5871083292658899E-2</v>
      </c>
      <c r="K13" s="17">
        <v>9.3761333972215005E-2</v>
      </c>
      <c r="L13" s="17">
        <v>7.1484484144961002E-2</v>
      </c>
      <c r="M13" s="17"/>
      <c r="N13" s="17">
        <v>5.8701861517754299E-2</v>
      </c>
      <c r="O13" s="17">
        <v>4.7319869851172501E-2</v>
      </c>
      <c r="P13" s="17">
        <v>7.2784839695797299E-2</v>
      </c>
      <c r="Q13" s="17">
        <v>6.3454322635481994E-2</v>
      </c>
      <c r="R13" s="17">
        <v>9.8581973316757401E-2</v>
      </c>
      <c r="S13" s="17"/>
      <c r="T13" s="17">
        <v>4.4101146771298297E-2</v>
      </c>
      <c r="U13" s="17">
        <v>6.6845504211116902E-2</v>
      </c>
      <c r="V13" s="17">
        <v>6.5366441032493006E-2</v>
      </c>
      <c r="W13" s="17">
        <v>7.7801952405394004E-2</v>
      </c>
      <c r="X13" s="17"/>
      <c r="Y13" s="17">
        <v>4.7382542161619703E-2</v>
      </c>
      <c r="Z13" s="17">
        <v>7.1604096537563194E-2</v>
      </c>
      <c r="AA13" s="17">
        <v>0.10575389085086299</v>
      </c>
      <c r="AB13" s="17">
        <v>7.6132467465755804E-2</v>
      </c>
      <c r="AC13" s="17">
        <v>0</v>
      </c>
      <c r="AD13" s="17">
        <v>7.4991729286730396E-2</v>
      </c>
      <c r="AE13" s="17"/>
      <c r="AF13" s="17">
        <v>6.3048805214495005E-2</v>
      </c>
      <c r="AG13" s="17">
        <v>6.8174250399584996E-2</v>
      </c>
      <c r="AH13" s="17"/>
      <c r="AI13" s="17">
        <v>5.47542569333926E-2</v>
      </c>
      <c r="AJ13" s="17">
        <v>5.7623195672925502E-2</v>
      </c>
      <c r="AK13" s="17">
        <v>5.2038110679938902E-2</v>
      </c>
      <c r="AL13" s="17">
        <v>5.7901132061622E-2</v>
      </c>
      <c r="AM13" s="17">
        <v>8.4036201172531799E-2</v>
      </c>
      <c r="AN13" s="17">
        <v>7.1938713663027107E-2</v>
      </c>
      <c r="AO13" s="17">
        <v>8.4395367923041198E-2</v>
      </c>
      <c r="AP13" s="17"/>
      <c r="AQ13" s="17">
        <v>6.9425098743164798E-3</v>
      </c>
      <c r="AR13" s="17">
        <v>0.14049733294205699</v>
      </c>
      <c r="AS13" s="17"/>
      <c r="AT13" s="17">
        <v>1.1728975010552801E-2</v>
      </c>
      <c r="AU13" s="17">
        <v>3.5985703393203602E-2</v>
      </c>
      <c r="AV13" s="17">
        <v>0.14805911999367899</v>
      </c>
      <c r="AW13" s="17"/>
      <c r="AX13" s="17">
        <v>5.2877902519210498E-2</v>
      </c>
      <c r="AY13" s="17">
        <v>6.94290146352846E-2</v>
      </c>
      <c r="AZ13" s="17"/>
      <c r="BA13" s="17">
        <v>5.9294999841052701E-2</v>
      </c>
      <c r="BB13" s="17">
        <v>2.6671925328398599E-2</v>
      </c>
      <c r="BC13" s="17">
        <v>1.8279544921251299E-2</v>
      </c>
      <c r="BD13" s="17">
        <v>5.98056354722011E-2</v>
      </c>
      <c r="BE13" s="17">
        <v>0.29194014115394701</v>
      </c>
      <c r="BF13" s="17"/>
      <c r="BG13" s="17">
        <v>3.4282269618632399E-2</v>
      </c>
      <c r="BH13" s="17">
        <v>0.23314459693183301</v>
      </c>
    </row>
    <row r="14" spans="2:60" x14ac:dyDescent="0.35">
      <c r="B14" s="18" t="s">
        <v>114</v>
      </c>
      <c r="C14" s="17">
        <v>0.105533462504831</v>
      </c>
      <c r="D14" s="17">
        <v>7.0444259604946199E-2</v>
      </c>
      <c r="E14" s="17">
        <v>0.136146089641664</v>
      </c>
      <c r="F14" s="17"/>
      <c r="G14" s="17">
        <v>0.106824710311685</v>
      </c>
      <c r="H14" s="17">
        <v>9.9892019762139905E-2</v>
      </c>
      <c r="I14" s="17">
        <v>9.7053748571627199E-2</v>
      </c>
      <c r="J14" s="17">
        <v>0.14215592809321101</v>
      </c>
      <c r="K14" s="17">
        <v>8.7798525260371796E-2</v>
      </c>
      <c r="L14" s="17">
        <v>0.102572600131442</v>
      </c>
      <c r="M14" s="17"/>
      <c r="N14" s="17">
        <v>0.139603598778683</v>
      </c>
      <c r="O14" s="17">
        <v>0.104773546284761</v>
      </c>
      <c r="P14" s="17">
        <v>8.2716702066731707E-2</v>
      </c>
      <c r="Q14" s="17">
        <v>9.2823668488877895E-2</v>
      </c>
      <c r="R14" s="17">
        <v>6.6948456420106703E-2</v>
      </c>
      <c r="S14" s="17"/>
      <c r="T14" s="17">
        <v>0.120076995377282</v>
      </c>
      <c r="U14" s="17">
        <v>8.2912659883123505E-2</v>
      </c>
      <c r="V14" s="17">
        <v>0.111632590289397</v>
      </c>
      <c r="W14" s="17">
        <v>0.10515382983905</v>
      </c>
      <c r="X14" s="17"/>
      <c r="Y14" s="17">
        <v>0.11503832773700701</v>
      </c>
      <c r="Z14" s="17">
        <v>8.7856073612076299E-2</v>
      </c>
      <c r="AA14" s="17">
        <v>0.100554342361937</v>
      </c>
      <c r="AB14" s="17">
        <v>9.5527669461816206E-2</v>
      </c>
      <c r="AC14" s="17">
        <v>0.19082385099114699</v>
      </c>
      <c r="AD14" s="17">
        <v>0.143264541007563</v>
      </c>
      <c r="AE14" s="17"/>
      <c r="AF14" s="17">
        <v>0.103101773455531</v>
      </c>
      <c r="AG14" s="17">
        <v>0.103780005427515</v>
      </c>
      <c r="AH14" s="17"/>
      <c r="AI14" s="17">
        <v>0.27091905727163701</v>
      </c>
      <c r="AJ14" s="17">
        <v>0.10677101438896799</v>
      </c>
      <c r="AK14" s="17">
        <v>0.11703647496759401</v>
      </c>
      <c r="AL14" s="17">
        <v>6.39798193194967E-2</v>
      </c>
      <c r="AM14" s="17">
        <v>8.1916737193847705E-2</v>
      </c>
      <c r="AN14" s="17">
        <v>7.4022124135204301E-2</v>
      </c>
      <c r="AO14" s="17">
        <v>9.2713497641486495E-2</v>
      </c>
      <c r="AP14" s="17"/>
      <c r="AQ14" s="17">
        <v>7.1787684864398196E-2</v>
      </c>
      <c r="AR14" s="17">
        <v>9.6436594531874406E-2</v>
      </c>
      <c r="AS14" s="17"/>
      <c r="AT14" s="17">
        <v>6.1726668094993699E-2</v>
      </c>
      <c r="AU14" s="17">
        <v>0.115159282874917</v>
      </c>
      <c r="AV14" s="17">
        <v>8.0848055218205706E-2</v>
      </c>
      <c r="AW14" s="17"/>
      <c r="AX14" s="17">
        <v>0.102073530410578</v>
      </c>
      <c r="AY14" s="17">
        <v>0.10678326178596401</v>
      </c>
      <c r="AZ14" s="17"/>
      <c r="BA14" s="17">
        <v>7.3781717502665697E-2</v>
      </c>
      <c r="BB14" s="17">
        <v>7.6030168454192998E-2</v>
      </c>
      <c r="BC14" s="17">
        <v>8.0533002506355297E-2</v>
      </c>
      <c r="BD14" s="17">
        <v>7.3224471946087097E-2</v>
      </c>
      <c r="BE14" s="17">
        <v>0.115632755037215</v>
      </c>
      <c r="BF14" s="17"/>
      <c r="BG14" s="17">
        <v>7.5505647509541099E-2</v>
      </c>
      <c r="BH14" s="17">
        <v>0.104891490714853</v>
      </c>
    </row>
    <row r="15" spans="2:60" x14ac:dyDescent="0.35">
      <c r="B15" s="18" t="s">
        <v>540</v>
      </c>
      <c r="C15" s="21">
        <v>0.56250556854926403</v>
      </c>
      <c r="D15" s="21">
        <v>0.58287591639717995</v>
      </c>
      <c r="E15" s="21">
        <v>0.54205829587459797</v>
      </c>
      <c r="F15" s="21"/>
      <c r="G15" s="21">
        <v>0.62972468677442195</v>
      </c>
      <c r="H15" s="21">
        <v>0.554263459457075</v>
      </c>
      <c r="I15" s="21">
        <v>0.62242250442309299</v>
      </c>
      <c r="J15" s="21">
        <v>0.51089439658687796</v>
      </c>
      <c r="K15" s="21">
        <v>0.52721491105497098</v>
      </c>
      <c r="L15" s="21">
        <v>0.550422592252934</v>
      </c>
      <c r="M15" s="21"/>
      <c r="N15" s="21">
        <v>0.53758181734914701</v>
      </c>
      <c r="O15" s="21">
        <v>0.58849822229665805</v>
      </c>
      <c r="P15" s="21">
        <v>0.55435658263283705</v>
      </c>
      <c r="Q15" s="21">
        <v>0.58646618298502295</v>
      </c>
      <c r="R15" s="21">
        <v>0.59446948270071798</v>
      </c>
      <c r="S15" s="21"/>
      <c r="T15" s="21">
        <v>0.600637135000337</v>
      </c>
      <c r="U15" s="21">
        <v>0.54659047286559503</v>
      </c>
      <c r="V15" s="21">
        <v>0.56351775555168104</v>
      </c>
      <c r="W15" s="21">
        <v>0.547657846709659</v>
      </c>
      <c r="X15" s="21"/>
      <c r="Y15" s="21">
        <v>0.60389704691880897</v>
      </c>
      <c r="Z15" s="21">
        <v>0.54707924184715295</v>
      </c>
      <c r="AA15" s="21">
        <v>0.56870851829322899</v>
      </c>
      <c r="AB15" s="21">
        <v>0.54260436468641804</v>
      </c>
      <c r="AC15" s="21">
        <v>0.50579505178883699</v>
      </c>
      <c r="AD15" s="21">
        <v>0.51783697860159195</v>
      </c>
      <c r="AE15" s="21"/>
      <c r="AF15" s="21">
        <v>0.54799584937455903</v>
      </c>
      <c r="AG15" s="21">
        <v>0.585423346731068</v>
      </c>
      <c r="AH15" s="21"/>
      <c r="AI15" s="21">
        <v>0.45066071252279</v>
      </c>
      <c r="AJ15" s="21">
        <v>0.53430700019982702</v>
      </c>
      <c r="AK15" s="21">
        <v>0.55396665961983704</v>
      </c>
      <c r="AL15" s="21">
        <v>0.54609298253695004</v>
      </c>
      <c r="AM15" s="21">
        <v>0.60374857329508302</v>
      </c>
      <c r="AN15" s="21">
        <v>0.64081337512973102</v>
      </c>
      <c r="AO15" s="21">
        <v>0.58239532137899597</v>
      </c>
      <c r="AP15" s="21"/>
      <c r="AQ15" s="21">
        <v>0.75517828825148603</v>
      </c>
      <c r="AR15" s="21">
        <v>0.39245723138529498</v>
      </c>
      <c r="AS15" s="21"/>
      <c r="AT15" s="21">
        <v>0.80054842015159999</v>
      </c>
      <c r="AU15" s="21">
        <v>0.547755399383132</v>
      </c>
      <c r="AV15" s="21">
        <v>0.44802923899845898</v>
      </c>
      <c r="AW15" s="21"/>
      <c r="AX15" s="21">
        <v>0.58591595523309203</v>
      </c>
      <c r="AY15" s="21">
        <v>0.55404925101138702</v>
      </c>
      <c r="AZ15" s="21"/>
      <c r="BA15" s="21">
        <v>0.56274759057422097</v>
      </c>
      <c r="BB15" s="21">
        <v>0.67042998383512598</v>
      </c>
      <c r="BC15" s="21">
        <v>0.68110219202045297</v>
      </c>
      <c r="BD15" s="21">
        <v>0.63204854200687799</v>
      </c>
      <c r="BE15" s="21">
        <v>0.12952306258559901</v>
      </c>
      <c r="BF15" s="21"/>
      <c r="BG15" s="21">
        <v>0.64530972466415304</v>
      </c>
      <c r="BH15" s="21">
        <v>0.256803834400541</v>
      </c>
    </row>
    <row r="16" spans="2:60" x14ac:dyDescent="0.35">
      <c r="B16" s="18" t="s">
        <v>541</v>
      </c>
      <c r="C16" s="21">
        <v>0.11716775629470801</v>
      </c>
      <c r="D16" s="21">
        <v>0.14205351418262899</v>
      </c>
      <c r="E16" s="21">
        <v>9.4001501466994597E-2</v>
      </c>
      <c r="F16" s="21"/>
      <c r="G16" s="21">
        <v>8.9938095738310894E-2</v>
      </c>
      <c r="H16" s="21">
        <v>0.116426235050431</v>
      </c>
      <c r="I16" s="21">
        <v>7.6959846264385998E-2</v>
      </c>
      <c r="J16" s="21">
        <v>9.3212887965279795E-2</v>
      </c>
      <c r="K16" s="21">
        <v>0.171114624429102</v>
      </c>
      <c r="L16" s="21">
        <v>0.14073898245890501</v>
      </c>
      <c r="M16" s="21"/>
      <c r="N16" s="21">
        <v>0.108344483508535</v>
      </c>
      <c r="O16" s="21">
        <v>7.1717004864807296E-2</v>
      </c>
      <c r="P16" s="21">
        <v>0.143401999820574</v>
      </c>
      <c r="Q16" s="21">
        <v>0.11954960317498101</v>
      </c>
      <c r="R16" s="21">
        <v>0.16064791486170801</v>
      </c>
      <c r="S16" s="21"/>
      <c r="T16" s="21">
        <v>7.9532241415901206E-2</v>
      </c>
      <c r="U16" s="21">
        <v>0.12661030076847199</v>
      </c>
      <c r="V16" s="21">
        <v>0.115693281622067</v>
      </c>
      <c r="W16" s="21">
        <v>0.13802653839249299</v>
      </c>
      <c r="X16" s="21"/>
      <c r="Y16" s="21">
        <v>9.5416033351115606E-2</v>
      </c>
      <c r="Z16" s="21">
        <v>0.126569856945838</v>
      </c>
      <c r="AA16" s="21">
        <v>0.15050007084700601</v>
      </c>
      <c r="AB16" s="21">
        <v>0.133798718792975</v>
      </c>
      <c r="AC16" s="21">
        <v>0.14414441446717499</v>
      </c>
      <c r="AD16" s="21">
        <v>0.119212414507317</v>
      </c>
      <c r="AE16" s="21"/>
      <c r="AF16" s="21">
        <v>0.11989107375703199</v>
      </c>
      <c r="AG16" s="21">
        <v>0.114626613396316</v>
      </c>
      <c r="AH16" s="21"/>
      <c r="AI16" s="21">
        <v>8.5622359440235093E-2</v>
      </c>
      <c r="AJ16" s="21">
        <v>0.119698861546953</v>
      </c>
      <c r="AK16" s="21">
        <v>8.8217950864463504E-2</v>
      </c>
      <c r="AL16" s="21">
        <v>0.129847729212755</v>
      </c>
      <c r="AM16" s="21">
        <v>0.13242913137119899</v>
      </c>
      <c r="AN16" s="21">
        <v>0.13435692357381801</v>
      </c>
      <c r="AO16" s="21">
        <v>0.134623808120723</v>
      </c>
      <c r="AP16" s="21"/>
      <c r="AQ16" s="21">
        <v>2.8652624829433902E-2</v>
      </c>
      <c r="AR16" s="21">
        <v>0.23565231849306001</v>
      </c>
      <c r="AS16" s="21"/>
      <c r="AT16" s="21">
        <v>2.5828208216045499E-2</v>
      </c>
      <c r="AU16" s="21">
        <v>7.9270934503640894E-2</v>
      </c>
      <c r="AV16" s="21">
        <v>0.245815691002785</v>
      </c>
      <c r="AW16" s="21"/>
      <c r="AX16" s="21">
        <v>0.10388137168671301</v>
      </c>
      <c r="AY16" s="21">
        <v>0.12196707416557399</v>
      </c>
      <c r="AZ16" s="21"/>
      <c r="BA16" s="21">
        <v>0.11702927624646001</v>
      </c>
      <c r="BB16" s="21">
        <v>5.8252367575194697E-2</v>
      </c>
      <c r="BC16" s="21">
        <v>5.8060648703312297E-2</v>
      </c>
      <c r="BD16" s="21">
        <v>9.0009307754404605E-2</v>
      </c>
      <c r="BE16" s="21">
        <v>0.43714662338633198</v>
      </c>
      <c r="BF16" s="21"/>
      <c r="BG16" s="21">
        <v>7.1963905129095507E-2</v>
      </c>
      <c r="BH16" s="21">
        <v>0.34922291151746898</v>
      </c>
    </row>
    <row r="17" spans="2:60" x14ac:dyDescent="0.35">
      <c r="B17" s="18" t="s">
        <v>318</v>
      </c>
      <c r="C17" s="22">
        <v>0.44533781225455499</v>
      </c>
      <c r="D17" s="22">
        <v>0.44082240221455099</v>
      </c>
      <c r="E17" s="22">
        <v>0.44805679440760299</v>
      </c>
      <c r="F17" s="22"/>
      <c r="G17" s="22">
        <v>0.53978659103611104</v>
      </c>
      <c r="H17" s="22">
        <v>0.43783722440664402</v>
      </c>
      <c r="I17" s="22">
        <v>0.54546265815870698</v>
      </c>
      <c r="J17" s="22">
        <v>0.41768150862159797</v>
      </c>
      <c r="K17" s="22">
        <v>0.35610028662586901</v>
      </c>
      <c r="L17" s="22">
        <v>0.40968360979402901</v>
      </c>
      <c r="M17" s="22"/>
      <c r="N17" s="22">
        <v>0.42923733384061202</v>
      </c>
      <c r="O17" s="22">
        <v>0.51678121743185101</v>
      </c>
      <c r="P17" s="22">
        <v>0.41095458281226399</v>
      </c>
      <c r="Q17" s="22">
        <v>0.46691657981004198</v>
      </c>
      <c r="R17" s="22">
        <v>0.43382156783900999</v>
      </c>
      <c r="S17" s="22"/>
      <c r="T17" s="22">
        <v>0.52110489358443601</v>
      </c>
      <c r="U17" s="22">
        <v>0.41998017209712302</v>
      </c>
      <c r="V17" s="22">
        <v>0.447824473929614</v>
      </c>
      <c r="W17" s="22">
        <v>0.40963130831716499</v>
      </c>
      <c r="X17" s="22"/>
      <c r="Y17" s="22">
        <v>0.50848101356769304</v>
      </c>
      <c r="Z17" s="22">
        <v>0.42050938490131501</v>
      </c>
      <c r="AA17" s="22">
        <v>0.41820844744622199</v>
      </c>
      <c r="AB17" s="22">
        <v>0.40880564589344298</v>
      </c>
      <c r="AC17" s="22">
        <v>0.36165063732166203</v>
      </c>
      <c r="AD17" s="22">
        <v>0.39862456409427499</v>
      </c>
      <c r="AE17" s="22"/>
      <c r="AF17" s="22">
        <v>0.42810477561752802</v>
      </c>
      <c r="AG17" s="22">
        <v>0.47079673333475203</v>
      </c>
      <c r="AH17" s="22"/>
      <c r="AI17" s="22">
        <v>0.365038353082555</v>
      </c>
      <c r="AJ17" s="22">
        <v>0.41460813865287399</v>
      </c>
      <c r="AK17" s="22">
        <v>0.465748708755373</v>
      </c>
      <c r="AL17" s="22">
        <v>0.41624525332419499</v>
      </c>
      <c r="AM17" s="22">
        <v>0.47131944192388397</v>
      </c>
      <c r="AN17" s="22">
        <v>0.50645645155591401</v>
      </c>
      <c r="AO17" s="22">
        <v>0.44777151325827302</v>
      </c>
      <c r="AP17" s="22"/>
      <c r="AQ17" s="22">
        <v>0.72652566342205305</v>
      </c>
      <c r="AR17" s="22">
        <v>0.156804912892235</v>
      </c>
      <c r="AS17" s="22"/>
      <c r="AT17" s="22">
        <v>0.77472021193555496</v>
      </c>
      <c r="AU17" s="22">
        <v>0.46848446487949102</v>
      </c>
      <c r="AV17" s="22">
        <v>0.20221354799567401</v>
      </c>
      <c r="AW17" s="22"/>
      <c r="AX17" s="22">
        <v>0.48203458354638001</v>
      </c>
      <c r="AY17" s="22">
        <v>0.43208217684581401</v>
      </c>
      <c r="AZ17" s="22"/>
      <c r="BA17" s="22">
        <v>0.44571831432776199</v>
      </c>
      <c r="BB17" s="22">
        <v>0.61217761625993194</v>
      </c>
      <c r="BC17" s="22">
        <v>0.62304154331714001</v>
      </c>
      <c r="BD17" s="22">
        <v>0.54203923425247402</v>
      </c>
      <c r="BE17" s="22">
        <v>-0.307623560800734</v>
      </c>
      <c r="BF17" s="22"/>
      <c r="BG17" s="22">
        <v>0.57334581953505803</v>
      </c>
      <c r="BH17" s="22">
        <v>-9.2419077116927706E-2</v>
      </c>
    </row>
    <row r="18" spans="2:60" x14ac:dyDescent="0.35">
      <c r="B18" s="16"/>
    </row>
    <row r="19" spans="2:60" x14ac:dyDescent="0.35">
      <c r="B19" t="s">
        <v>98</v>
      </c>
    </row>
    <row r="20" spans="2:60" x14ac:dyDescent="0.35">
      <c r="B20" t="s">
        <v>99</v>
      </c>
    </row>
    <row r="22" spans="2:60" x14ac:dyDescent="0.35">
      <c r="B22"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I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9" width="20.7265625" customWidth="1"/>
  </cols>
  <sheetData>
    <row r="2" spans="2:9" ht="40" customHeight="1" x14ac:dyDescent="0.35">
      <c r="D2" s="31" t="s">
        <v>553</v>
      </c>
      <c r="E2" s="27"/>
      <c r="F2" s="27"/>
      <c r="G2" s="27"/>
      <c r="H2" s="27"/>
      <c r="I2" s="27"/>
    </row>
    <row r="6" spans="2:9" ht="50.15" customHeight="1" x14ac:dyDescent="0.35">
      <c r="B6" s="20" t="s">
        <v>14</v>
      </c>
      <c r="C6" s="20" t="s">
        <v>519</v>
      </c>
      <c r="D6" s="20" t="s">
        <v>520</v>
      </c>
      <c r="E6" s="20" t="s">
        <v>521</v>
      </c>
      <c r="F6" s="20" t="s">
        <v>522</v>
      </c>
      <c r="G6" s="20" t="s">
        <v>523</v>
      </c>
      <c r="H6" s="20" t="s">
        <v>524</v>
      </c>
    </row>
    <row r="7" spans="2:9" ht="43.5" x14ac:dyDescent="0.35">
      <c r="B7" s="18" t="s">
        <v>549</v>
      </c>
      <c r="C7" s="17">
        <v>0.14986560649292999</v>
      </c>
      <c r="D7" s="17">
        <v>0.15738434448413299</v>
      </c>
      <c r="E7" s="17">
        <v>0.17766499116349499</v>
      </c>
      <c r="F7" s="17">
        <v>0.16031607556121499</v>
      </c>
      <c r="G7" s="17">
        <v>0.14505787810534601</v>
      </c>
      <c r="H7" s="17">
        <v>0.20964972982378</v>
      </c>
    </row>
    <row r="8" spans="2:9" ht="43.5" x14ac:dyDescent="0.35">
      <c r="B8" s="18" t="s">
        <v>550</v>
      </c>
      <c r="C8" s="17">
        <v>0.26177293586019501</v>
      </c>
      <c r="D8" s="17">
        <v>0.26180054573553302</v>
      </c>
      <c r="E8" s="17">
        <v>0.27107377654880899</v>
      </c>
      <c r="F8" s="17">
        <v>0.26750320548317302</v>
      </c>
      <c r="G8" s="17">
        <v>0.24246126870366499</v>
      </c>
      <c r="H8" s="17">
        <v>0.28441217965217902</v>
      </c>
    </row>
    <row r="9" spans="2:9" ht="43.5" x14ac:dyDescent="0.35">
      <c r="B9" s="18" t="s">
        <v>551</v>
      </c>
      <c r="C9" s="17">
        <v>0.27605250372240397</v>
      </c>
      <c r="D9" s="17">
        <v>0.25134907505806398</v>
      </c>
      <c r="E9" s="17">
        <v>0.235963940528439</v>
      </c>
      <c r="F9" s="17">
        <v>0.225530091638419</v>
      </c>
      <c r="G9" s="17">
        <v>0.27205200560097997</v>
      </c>
      <c r="H9" s="17">
        <v>0.188884232739403</v>
      </c>
    </row>
    <row r="10" spans="2:9" ht="43.5" x14ac:dyDescent="0.35">
      <c r="B10" s="18" t="s">
        <v>552</v>
      </c>
      <c r="C10" s="17">
        <v>0.17969248524303499</v>
      </c>
      <c r="D10" s="17">
        <v>0.19526943665806101</v>
      </c>
      <c r="E10" s="17">
        <v>0.159057462907644</v>
      </c>
      <c r="F10" s="17">
        <v>0.172068042434392</v>
      </c>
      <c r="G10" s="17">
        <v>0.19264129595730101</v>
      </c>
      <c r="H10" s="17">
        <v>0.15337092633430099</v>
      </c>
    </row>
    <row r="11" spans="2:9" x14ac:dyDescent="0.35">
      <c r="B11" s="18" t="s">
        <v>280</v>
      </c>
      <c r="C11" s="17">
        <v>0.13261646868143601</v>
      </c>
      <c r="D11" s="17">
        <v>0.13419659806421</v>
      </c>
      <c r="E11" s="17">
        <v>0.156239828851613</v>
      </c>
      <c r="F11" s="17">
        <v>0.17458258488280101</v>
      </c>
      <c r="G11" s="17">
        <v>0.14778755163270699</v>
      </c>
      <c r="H11" s="17">
        <v>0.16368293145033799</v>
      </c>
    </row>
    <row r="12" spans="2:9" x14ac:dyDescent="0.35">
      <c r="B12" s="16"/>
      <c r="C12" s="16"/>
      <c r="D12" s="16"/>
      <c r="E12" s="16"/>
      <c r="F12" s="16"/>
      <c r="G12" s="16"/>
      <c r="H12" s="16"/>
    </row>
    <row r="13" spans="2:9" x14ac:dyDescent="0.35">
      <c r="B13" t="s">
        <v>98</v>
      </c>
    </row>
    <row r="14" spans="2:9" x14ac:dyDescent="0.35">
      <c r="B14" t="s">
        <v>99</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554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549</v>
      </c>
      <c r="C9" s="17">
        <v>0.14986560649292999</v>
      </c>
      <c r="D9" s="17">
        <v>0.16718374534731401</v>
      </c>
      <c r="E9" s="17">
        <v>0.13576238083325801</v>
      </c>
      <c r="F9" s="17"/>
      <c r="G9" s="17">
        <v>0.15869511821459301</v>
      </c>
      <c r="H9" s="17">
        <v>0.18448140862891799</v>
      </c>
      <c r="I9" s="17">
        <v>0.19201064807045101</v>
      </c>
      <c r="J9" s="17">
        <v>0.13884219551954599</v>
      </c>
      <c r="K9" s="17">
        <v>0.115058953488595</v>
      </c>
      <c r="L9" s="17">
        <v>0.11783343595835399</v>
      </c>
      <c r="M9" s="17"/>
      <c r="N9" s="17">
        <v>0.15560186024952399</v>
      </c>
      <c r="O9" s="17">
        <v>0.15209818279687501</v>
      </c>
      <c r="P9" s="17">
        <v>0.14183837270046101</v>
      </c>
      <c r="Q9" s="17">
        <v>0.15718335058204999</v>
      </c>
      <c r="R9" s="17">
        <v>0.17551873114130601</v>
      </c>
      <c r="S9" s="17"/>
      <c r="T9" s="17">
        <v>0.12539654832879599</v>
      </c>
      <c r="U9" s="17">
        <v>0.133146190399551</v>
      </c>
      <c r="V9" s="17">
        <v>0.15402258276172601</v>
      </c>
      <c r="W9" s="17">
        <v>0.17514590383442999</v>
      </c>
      <c r="X9" s="17"/>
      <c r="Y9" s="17">
        <v>0.208492525246121</v>
      </c>
      <c r="Z9" s="17">
        <v>0.129724130531327</v>
      </c>
      <c r="AA9" s="17">
        <v>0.171374107593217</v>
      </c>
      <c r="AB9" s="17">
        <v>7.5276476067599393E-2</v>
      </c>
      <c r="AC9" s="17">
        <v>6.4240024797063894E-2</v>
      </c>
      <c r="AD9" s="17">
        <v>0.114805953702866</v>
      </c>
      <c r="AE9" s="17"/>
      <c r="AF9" s="17">
        <v>0.15495923141251</v>
      </c>
      <c r="AG9" s="17">
        <v>0.14293717214777199</v>
      </c>
      <c r="AH9" s="17"/>
      <c r="AI9" s="17">
        <v>0.12806133596223199</v>
      </c>
      <c r="AJ9" s="17">
        <v>0.16204530276162299</v>
      </c>
      <c r="AK9" s="17">
        <v>0.145510671580319</v>
      </c>
      <c r="AL9" s="17">
        <v>0.125445575989723</v>
      </c>
      <c r="AM9" s="17">
        <v>0.13529175215425099</v>
      </c>
      <c r="AN9" s="17">
        <v>0.19430029957880901</v>
      </c>
      <c r="AO9" s="17">
        <v>0.20567151800080599</v>
      </c>
      <c r="AP9" s="17"/>
      <c r="AQ9" s="17">
        <v>0.22552387363236301</v>
      </c>
      <c r="AR9" s="17">
        <v>9.0700416456672803E-2</v>
      </c>
      <c r="AS9" s="17"/>
      <c r="AT9" s="17">
        <v>0.190542747325082</v>
      </c>
      <c r="AU9" s="17">
        <v>0.126222078615713</v>
      </c>
      <c r="AV9" s="17">
        <v>0.155062638467798</v>
      </c>
      <c r="AW9" s="17"/>
      <c r="AX9" s="17">
        <v>0.12507369783296901</v>
      </c>
      <c r="AY9" s="17">
        <v>0.15882095844119501</v>
      </c>
      <c r="AZ9" s="17"/>
      <c r="BA9" s="17">
        <v>0.249588165165639</v>
      </c>
      <c r="BB9" s="17">
        <v>0.15507284677494201</v>
      </c>
      <c r="BC9" s="17">
        <v>0.159279991363419</v>
      </c>
      <c r="BD9" s="17">
        <v>0.24945455384403301</v>
      </c>
      <c r="BE9" s="17">
        <v>4.5642310392756201E-2</v>
      </c>
      <c r="BF9" s="17"/>
      <c r="BG9" s="17">
        <v>0.17712147721212701</v>
      </c>
      <c r="BH9" s="17">
        <v>9.7264329005002995E-2</v>
      </c>
    </row>
    <row r="10" spans="2:60" ht="43.5" x14ac:dyDescent="0.35">
      <c r="B10" s="18" t="s">
        <v>550</v>
      </c>
      <c r="C10" s="17">
        <v>0.26177293586019501</v>
      </c>
      <c r="D10" s="17">
        <v>0.26306411461998902</v>
      </c>
      <c r="E10" s="17">
        <v>0.25924085045585599</v>
      </c>
      <c r="F10" s="17"/>
      <c r="G10" s="17">
        <v>0.30255262254937698</v>
      </c>
      <c r="H10" s="17">
        <v>0.28596078304655997</v>
      </c>
      <c r="I10" s="17">
        <v>0.27727076904595399</v>
      </c>
      <c r="J10" s="17">
        <v>0.226908084791142</v>
      </c>
      <c r="K10" s="17">
        <v>0.24210469501507101</v>
      </c>
      <c r="L10" s="17">
        <v>0.24725262421180499</v>
      </c>
      <c r="M10" s="17"/>
      <c r="N10" s="17">
        <v>0.25410706605783401</v>
      </c>
      <c r="O10" s="17">
        <v>0.229398448384212</v>
      </c>
      <c r="P10" s="17">
        <v>0.27004088786430902</v>
      </c>
      <c r="Q10" s="17">
        <v>0.29601901645325002</v>
      </c>
      <c r="R10" s="17">
        <v>0.29508056913076203</v>
      </c>
      <c r="S10" s="17"/>
      <c r="T10" s="17">
        <v>0.31422014766658901</v>
      </c>
      <c r="U10" s="17">
        <v>0.24437022896482699</v>
      </c>
      <c r="V10" s="17">
        <v>0.26153566637881598</v>
      </c>
      <c r="W10" s="17">
        <v>0.24004676751924101</v>
      </c>
      <c r="X10" s="17"/>
      <c r="Y10" s="17">
        <v>0.26712238283263301</v>
      </c>
      <c r="Z10" s="17">
        <v>0.24852335336713799</v>
      </c>
      <c r="AA10" s="17">
        <v>0.30148452616339499</v>
      </c>
      <c r="AB10" s="17">
        <v>0.30307419705819499</v>
      </c>
      <c r="AC10" s="17">
        <v>0.39924498845022899</v>
      </c>
      <c r="AD10" s="17">
        <v>0.23481682865579501</v>
      </c>
      <c r="AE10" s="17"/>
      <c r="AF10" s="17">
        <v>0.27217620801811798</v>
      </c>
      <c r="AG10" s="17">
        <v>0.24961491360879601</v>
      </c>
      <c r="AH10" s="17"/>
      <c r="AI10" s="17">
        <v>0.111869205995053</v>
      </c>
      <c r="AJ10" s="17">
        <v>0.25790696552721099</v>
      </c>
      <c r="AK10" s="17">
        <v>0.24716905691872801</v>
      </c>
      <c r="AL10" s="17">
        <v>0.26762796130216199</v>
      </c>
      <c r="AM10" s="17">
        <v>0.30161060802283401</v>
      </c>
      <c r="AN10" s="17">
        <v>0.31108233433503102</v>
      </c>
      <c r="AO10" s="17">
        <v>0.22476000009907701</v>
      </c>
      <c r="AP10" s="17"/>
      <c r="AQ10" s="17">
        <v>0.34167861309574898</v>
      </c>
      <c r="AR10" s="17">
        <v>0.191162250088351</v>
      </c>
      <c r="AS10" s="17"/>
      <c r="AT10" s="17">
        <v>0.39147271055602301</v>
      </c>
      <c r="AU10" s="17">
        <v>0.25369950626892002</v>
      </c>
      <c r="AV10" s="17">
        <v>0.205129388923321</v>
      </c>
      <c r="AW10" s="17"/>
      <c r="AX10" s="17">
        <v>0.27177289456402398</v>
      </c>
      <c r="AY10" s="17">
        <v>0.258160743233594</v>
      </c>
      <c r="AZ10" s="17"/>
      <c r="BA10" s="17">
        <v>0.21930252277701801</v>
      </c>
      <c r="BB10" s="17">
        <v>0.30802014173007303</v>
      </c>
      <c r="BC10" s="17">
        <v>0.34096493819830298</v>
      </c>
      <c r="BD10" s="17">
        <v>0.30637607646195197</v>
      </c>
      <c r="BE10" s="17">
        <v>3.2087018074120198E-2</v>
      </c>
      <c r="BF10" s="17"/>
      <c r="BG10" s="17">
        <v>0.28732400456554402</v>
      </c>
      <c r="BH10" s="17">
        <v>0.101559561221987</v>
      </c>
    </row>
    <row r="11" spans="2:60" ht="43.5" x14ac:dyDescent="0.35">
      <c r="B11" s="18" t="s">
        <v>551</v>
      </c>
      <c r="C11" s="17">
        <v>0.27605250372240397</v>
      </c>
      <c r="D11" s="17">
        <v>0.28395748302200402</v>
      </c>
      <c r="E11" s="17">
        <v>0.26926113357302101</v>
      </c>
      <c r="F11" s="17"/>
      <c r="G11" s="17">
        <v>0.25220666559350802</v>
      </c>
      <c r="H11" s="17">
        <v>0.24657461908425701</v>
      </c>
      <c r="I11" s="17">
        <v>0.26905436375620201</v>
      </c>
      <c r="J11" s="17">
        <v>0.26874880008207302</v>
      </c>
      <c r="K11" s="17">
        <v>0.29073855059763198</v>
      </c>
      <c r="L11" s="17">
        <v>0.31441789739296599</v>
      </c>
      <c r="M11" s="17"/>
      <c r="N11" s="17">
        <v>0.23655922483481101</v>
      </c>
      <c r="O11" s="17">
        <v>0.29763079775218498</v>
      </c>
      <c r="P11" s="17">
        <v>0.28848705770566402</v>
      </c>
      <c r="Q11" s="17">
        <v>0.26983784413904799</v>
      </c>
      <c r="R11" s="17">
        <v>0.29435681927223301</v>
      </c>
      <c r="S11" s="17"/>
      <c r="T11" s="17">
        <v>0.27593977199308001</v>
      </c>
      <c r="U11" s="17">
        <v>0.31253148078102999</v>
      </c>
      <c r="V11" s="17">
        <v>0.26832311862564701</v>
      </c>
      <c r="W11" s="17">
        <v>0.25673880985554898</v>
      </c>
      <c r="X11" s="17"/>
      <c r="Y11" s="17">
        <v>0.25316802318715698</v>
      </c>
      <c r="Z11" s="17">
        <v>0.29829803381849401</v>
      </c>
      <c r="AA11" s="17">
        <v>0.234638330642578</v>
      </c>
      <c r="AB11" s="17">
        <v>0.30028504793827498</v>
      </c>
      <c r="AC11" s="17">
        <v>0.32053979480068601</v>
      </c>
      <c r="AD11" s="17">
        <v>0.25337776984055399</v>
      </c>
      <c r="AE11" s="17"/>
      <c r="AF11" s="17">
        <v>0.26302395862761002</v>
      </c>
      <c r="AG11" s="17">
        <v>0.29849768339515198</v>
      </c>
      <c r="AH11" s="17"/>
      <c r="AI11" s="17">
        <v>0.23970738657280599</v>
      </c>
      <c r="AJ11" s="17">
        <v>0.257754753508046</v>
      </c>
      <c r="AK11" s="17">
        <v>0.31672587369087501</v>
      </c>
      <c r="AL11" s="17">
        <v>0.25786119339688102</v>
      </c>
      <c r="AM11" s="17">
        <v>0.27211978071774101</v>
      </c>
      <c r="AN11" s="17">
        <v>0.25105564958006599</v>
      </c>
      <c r="AO11" s="17">
        <v>0.41882956485580197</v>
      </c>
      <c r="AP11" s="17"/>
      <c r="AQ11" s="17">
        <v>0.27483560184928701</v>
      </c>
      <c r="AR11" s="17">
        <v>0.26823551703024401</v>
      </c>
      <c r="AS11" s="17"/>
      <c r="AT11" s="17">
        <v>0.30316258287631997</v>
      </c>
      <c r="AU11" s="17">
        <v>0.30010134067718303</v>
      </c>
      <c r="AV11" s="17">
        <v>0.24972897613117501</v>
      </c>
      <c r="AW11" s="17"/>
      <c r="AX11" s="17">
        <v>0.293102439002911</v>
      </c>
      <c r="AY11" s="17">
        <v>0.26989371323852801</v>
      </c>
      <c r="AZ11" s="17"/>
      <c r="BA11" s="17">
        <v>0.26224224903079402</v>
      </c>
      <c r="BB11" s="17">
        <v>0.31513370868484403</v>
      </c>
      <c r="BC11" s="17">
        <v>0.29141365571074501</v>
      </c>
      <c r="BD11" s="17">
        <v>0.25240331999367999</v>
      </c>
      <c r="BE11" s="17">
        <v>0.22984547081339801</v>
      </c>
      <c r="BF11" s="17"/>
      <c r="BG11" s="17">
        <v>0.30279513471554498</v>
      </c>
      <c r="BH11" s="17">
        <v>0.235558973057021</v>
      </c>
    </row>
    <row r="12" spans="2:60" ht="43.5" x14ac:dyDescent="0.35">
      <c r="B12" s="18" t="s">
        <v>552</v>
      </c>
      <c r="C12" s="17">
        <v>0.17969248524303499</v>
      </c>
      <c r="D12" s="17">
        <v>0.187884121726034</v>
      </c>
      <c r="E12" s="17">
        <v>0.17347158056770701</v>
      </c>
      <c r="F12" s="17"/>
      <c r="G12" s="17">
        <v>0.123203907879657</v>
      </c>
      <c r="H12" s="17">
        <v>0.144185363902189</v>
      </c>
      <c r="I12" s="17">
        <v>0.136348503052905</v>
      </c>
      <c r="J12" s="17">
        <v>0.20284717539375299</v>
      </c>
      <c r="K12" s="17">
        <v>0.212097714400134</v>
      </c>
      <c r="L12" s="17">
        <v>0.23365312646761299</v>
      </c>
      <c r="M12" s="17"/>
      <c r="N12" s="17">
        <v>0.16487261522510899</v>
      </c>
      <c r="O12" s="17">
        <v>0.158893191803473</v>
      </c>
      <c r="P12" s="17">
        <v>0.205278593851416</v>
      </c>
      <c r="Q12" s="17">
        <v>0.15484449717479601</v>
      </c>
      <c r="R12" s="17">
        <v>0.20486600450238401</v>
      </c>
      <c r="S12" s="17"/>
      <c r="T12" s="17">
        <v>0.15785930761942199</v>
      </c>
      <c r="U12" s="17">
        <v>0.19092040353267201</v>
      </c>
      <c r="V12" s="17">
        <v>0.17444646319627</v>
      </c>
      <c r="W12" s="17">
        <v>0.19379130787370599</v>
      </c>
      <c r="X12" s="17"/>
      <c r="Y12" s="17">
        <v>0.1085915153428</v>
      </c>
      <c r="Z12" s="17">
        <v>0.20605515304786901</v>
      </c>
      <c r="AA12" s="17">
        <v>0.16785415057678199</v>
      </c>
      <c r="AB12" s="17">
        <v>0.22337995267004501</v>
      </c>
      <c r="AC12" s="17">
        <v>0.16444254781074999</v>
      </c>
      <c r="AD12" s="17">
        <v>0.258740197031603</v>
      </c>
      <c r="AE12" s="17"/>
      <c r="AF12" s="17">
        <v>0.19709601289445799</v>
      </c>
      <c r="AG12" s="17">
        <v>0.15519616753767901</v>
      </c>
      <c r="AH12" s="17"/>
      <c r="AI12" s="17">
        <v>0.20425601422167999</v>
      </c>
      <c r="AJ12" s="17">
        <v>0.171040342319457</v>
      </c>
      <c r="AK12" s="17">
        <v>0.15484804113697601</v>
      </c>
      <c r="AL12" s="17">
        <v>0.22253103970792501</v>
      </c>
      <c r="AM12" s="17">
        <v>0.191775432586478</v>
      </c>
      <c r="AN12" s="17">
        <v>0.16891937066721299</v>
      </c>
      <c r="AO12" s="17">
        <v>0.13182155107750099</v>
      </c>
      <c r="AP12" s="17"/>
      <c r="AQ12" s="17">
        <v>4.43346125365972E-2</v>
      </c>
      <c r="AR12" s="17">
        <v>0.35537964852498799</v>
      </c>
      <c r="AS12" s="17"/>
      <c r="AT12" s="17">
        <v>4.8297228495351702E-2</v>
      </c>
      <c r="AU12" s="17">
        <v>0.15557867758531799</v>
      </c>
      <c r="AV12" s="17">
        <v>0.313657870397761</v>
      </c>
      <c r="AW12" s="17"/>
      <c r="AX12" s="17">
        <v>0.182503969288174</v>
      </c>
      <c r="AY12" s="17">
        <v>0.17867691885536899</v>
      </c>
      <c r="AZ12" s="17"/>
      <c r="BA12" s="17">
        <v>0.15830945110285</v>
      </c>
      <c r="BB12" s="17">
        <v>0.131188955050421</v>
      </c>
      <c r="BC12" s="17">
        <v>9.8408233428312702E-2</v>
      </c>
      <c r="BD12" s="17">
        <v>0.14842354271834499</v>
      </c>
      <c r="BE12" s="17">
        <v>0.56627775865400898</v>
      </c>
      <c r="BF12" s="17"/>
      <c r="BG12" s="17">
        <v>0.13751565219237399</v>
      </c>
      <c r="BH12" s="17">
        <v>0.46044271289340799</v>
      </c>
    </row>
    <row r="13" spans="2:60" x14ac:dyDescent="0.35">
      <c r="B13" s="18" t="s">
        <v>280</v>
      </c>
      <c r="C13" s="19">
        <v>0.13261646868143601</v>
      </c>
      <c r="D13" s="19">
        <v>9.79105352846599E-2</v>
      </c>
      <c r="E13" s="19">
        <v>0.162264054570157</v>
      </c>
      <c r="F13" s="19"/>
      <c r="G13" s="19">
        <v>0.16334168576286501</v>
      </c>
      <c r="H13" s="19">
        <v>0.138797825338077</v>
      </c>
      <c r="I13" s="19">
        <v>0.12531571607448799</v>
      </c>
      <c r="J13" s="19">
        <v>0.162653744213486</v>
      </c>
      <c r="K13" s="19">
        <v>0.14000008649856899</v>
      </c>
      <c r="L13" s="19">
        <v>8.6842915969262302E-2</v>
      </c>
      <c r="M13" s="19"/>
      <c r="N13" s="19">
        <v>0.188859233632723</v>
      </c>
      <c r="O13" s="19">
        <v>0.16197937926325501</v>
      </c>
      <c r="P13" s="19">
        <v>9.4355087878150098E-2</v>
      </c>
      <c r="Q13" s="19">
        <v>0.12211529165085599</v>
      </c>
      <c r="R13" s="19">
        <v>3.0177875953314299E-2</v>
      </c>
      <c r="S13" s="19"/>
      <c r="T13" s="19">
        <v>0.126584224392114</v>
      </c>
      <c r="U13" s="19">
        <v>0.11903169632192</v>
      </c>
      <c r="V13" s="19">
        <v>0.14167216903754101</v>
      </c>
      <c r="W13" s="19">
        <v>0.13427721091707401</v>
      </c>
      <c r="X13" s="19"/>
      <c r="Y13" s="19">
        <v>0.16262555339128901</v>
      </c>
      <c r="Z13" s="19">
        <v>0.117399329235172</v>
      </c>
      <c r="AA13" s="19">
        <v>0.124648885024028</v>
      </c>
      <c r="AB13" s="19">
        <v>9.7984326265885602E-2</v>
      </c>
      <c r="AC13" s="19">
        <v>5.15326441412709E-2</v>
      </c>
      <c r="AD13" s="19">
        <v>0.138259250769182</v>
      </c>
      <c r="AE13" s="19"/>
      <c r="AF13" s="19">
        <v>0.112744589047305</v>
      </c>
      <c r="AG13" s="19">
        <v>0.15375406331060201</v>
      </c>
      <c r="AH13" s="19"/>
      <c r="AI13" s="19">
        <v>0.31610605724822899</v>
      </c>
      <c r="AJ13" s="19">
        <v>0.151252635883664</v>
      </c>
      <c r="AK13" s="19">
        <v>0.135746356673102</v>
      </c>
      <c r="AL13" s="19">
        <v>0.12653422960331001</v>
      </c>
      <c r="AM13" s="19">
        <v>9.9202426518695694E-2</v>
      </c>
      <c r="AN13" s="19">
        <v>7.4642345838881199E-2</v>
      </c>
      <c r="AO13" s="19">
        <v>1.8917365966814301E-2</v>
      </c>
      <c r="AP13" s="19"/>
      <c r="AQ13" s="19">
        <v>0.11362729888600299</v>
      </c>
      <c r="AR13" s="19">
        <v>9.4522167899744103E-2</v>
      </c>
      <c r="AS13" s="19"/>
      <c r="AT13" s="19">
        <v>6.6524730747224106E-2</v>
      </c>
      <c r="AU13" s="19">
        <v>0.164398396852865</v>
      </c>
      <c r="AV13" s="19">
        <v>7.6421126079945195E-2</v>
      </c>
      <c r="AW13" s="19"/>
      <c r="AX13" s="19">
        <v>0.12754699931192301</v>
      </c>
      <c r="AY13" s="19">
        <v>0.13444766623131499</v>
      </c>
      <c r="AZ13" s="19"/>
      <c r="BA13" s="19">
        <v>0.11055761192370001</v>
      </c>
      <c r="BB13" s="19">
        <v>9.0584347759720601E-2</v>
      </c>
      <c r="BC13" s="19">
        <v>0.10993318129922</v>
      </c>
      <c r="BD13" s="19">
        <v>4.3342506981990402E-2</v>
      </c>
      <c r="BE13" s="19">
        <v>0.12614744206571801</v>
      </c>
      <c r="BF13" s="19"/>
      <c r="BG13" s="19">
        <v>9.5243731314409996E-2</v>
      </c>
      <c r="BH13" s="19">
        <v>0.10517442382258201</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BH18"/>
  <sheetViews>
    <sheetView showGridLines="0" topLeftCell="A11"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549</v>
      </c>
      <c r="C9" s="17">
        <v>0.15738434448413299</v>
      </c>
      <c r="D9" s="17">
        <v>0.16992722794067999</v>
      </c>
      <c r="E9" s="17">
        <v>0.14603638080192199</v>
      </c>
      <c r="F9" s="17"/>
      <c r="G9" s="17">
        <v>0.18767511006080401</v>
      </c>
      <c r="H9" s="17">
        <v>0.218397639017819</v>
      </c>
      <c r="I9" s="17">
        <v>0.19458756621174</v>
      </c>
      <c r="J9" s="17">
        <v>0.13471447852177099</v>
      </c>
      <c r="K9" s="17">
        <v>9.5323170025524998E-2</v>
      </c>
      <c r="L9" s="17">
        <v>0.124604114476898</v>
      </c>
      <c r="M9" s="17"/>
      <c r="N9" s="17">
        <v>0.158940369993542</v>
      </c>
      <c r="O9" s="17">
        <v>0.16693419927866601</v>
      </c>
      <c r="P9" s="17">
        <v>0.15457155446413801</v>
      </c>
      <c r="Q9" s="17">
        <v>0.14711688706213799</v>
      </c>
      <c r="R9" s="17">
        <v>0.180803195232241</v>
      </c>
      <c r="S9" s="17"/>
      <c r="T9" s="17">
        <v>0.13719711888077099</v>
      </c>
      <c r="U9" s="17">
        <v>0.152879139828417</v>
      </c>
      <c r="V9" s="17">
        <v>0.15965083540830999</v>
      </c>
      <c r="W9" s="17">
        <v>0.17201983757762401</v>
      </c>
      <c r="X9" s="17"/>
      <c r="Y9" s="17">
        <v>0.206409891698461</v>
      </c>
      <c r="Z9" s="17">
        <v>0.14599531568277599</v>
      </c>
      <c r="AA9" s="17">
        <v>0.13510625300076001</v>
      </c>
      <c r="AB9" s="17">
        <v>7.8332651317507995E-2</v>
      </c>
      <c r="AC9" s="17">
        <v>3.51114989273087E-2</v>
      </c>
      <c r="AD9" s="17">
        <v>0.14005543783202001</v>
      </c>
      <c r="AE9" s="17"/>
      <c r="AF9" s="17">
        <v>0.16111592042713399</v>
      </c>
      <c r="AG9" s="17">
        <v>0.1534517745674</v>
      </c>
      <c r="AH9" s="17"/>
      <c r="AI9" s="17">
        <v>0.14121768823005901</v>
      </c>
      <c r="AJ9" s="17">
        <v>0.18414707858193199</v>
      </c>
      <c r="AK9" s="17">
        <v>0.142279366936028</v>
      </c>
      <c r="AL9" s="17">
        <v>0.12753759704182899</v>
      </c>
      <c r="AM9" s="17">
        <v>0.150261012723897</v>
      </c>
      <c r="AN9" s="17">
        <v>0.184805554655077</v>
      </c>
      <c r="AO9" s="17">
        <v>0.16221927644679901</v>
      </c>
      <c r="AP9" s="17"/>
      <c r="AQ9" s="17">
        <v>0.21721717219230699</v>
      </c>
      <c r="AR9" s="17">
        <v>0.11152832701</v>
      </c>
      <c r="AS9" s="17"/>
      <c r="AT9" s="17">
        <v>0.202229303336592</v>
      </c>
      <c r="AU9" s="17">
        <v>0.13851876976406999</v>
      </c>
      <c r="AV9" s="17">
        <v>0.15887832127166601</v>
      </c>
      <c r="AW9" s="17"/>
      <c r="AX9" s="17">
        <v>0.152568016497312</v>
      </c>
      <c r="AY9" s="17">
        <v>0.15912410211279501</v>
      </c>
      <c r="AZ9" s="17"/>
      <c r="BA9" s="17">
        <v>0.191818037366981</v>
      </c>
      <c r="BB9" s="17">
        <v>0.18932704925489899</v>
      </c>
      <c r="BC9" s="17">
        <v>0.17074617622399499</v>
      </c>
      <c r="BD9" s="17">
        <v>0.25910722916656598</v>
      </c>
      <c r="BE9" s="17">
        <v>3.7112890885620198E-2</v>
      </c>
      <c r="BF9" s="17"/>
      <c r="BG9" s="17">
        <v>0.18990814951718299</v>
      </c>
      <c r="BH9" s="17">
        <v>9.3340110941180499E-2</v>
      </c>
    </row>
    <row r="10" spans="2:60" ht="43.5" x14ac:dyDescent="0.35">
      <c r="B10" s="18" t="s">
        <v>550</v>
      </c>
      <c r="C10" s="17">
        <v>0.26180054573553302</v>
      </c>
      <c r="D10" s="17">
        <v>0.26896231066731002</v>
      </c>
      <c r="E10" s="17">
        <v>0.25680354056360899</v>
      </c>
      <c r="F10" s="17"/>
      <c r="G10" s="17">
        <v>0.25524960241264899</v>
      </c>
      <c r="H10" s="17">
        <v>0.27400559822465298</v>
      </c>
      <c r="I10" s="17">
        <v>0.27559587693089099</v>
      </c>
      <c r="J10" s="17">
        <v>0.220155392822801</v>
      </c>
      <c r="K10" s="17">
        <v>0.23905422679930799</v>
      </c>
      <c r="L10" s="17">
        <v>0.29370230105897899</v>
      </c>
      <c r="M10" s="17"/>
      <c r="N10" s="17">
        <v>0.23801831255945699</v>
      </c>
      <c r="O10" s="17">
        <v>0.241286009407149</v>
      </c>
      <c r="P10" s="17">
        <v>0.26508071921619403</v>
      </c>
      <c r="Q10" s="17">
        <v>0.32813040773395002</v>
      </c>
      <c r="R10" s="17">
        <v>0.28519001409087102</v>
      </c>
      <c r="S10" s="17"/>
      <c r="T10" s="17">
        <v>0.28875136632127701</v>
      </c>
      <c r="U10" s="17">
        <v>0.230338108708737</v>
      </c>
      <c r="V10" s="17">
        <v>0.25942040445502801</v>
      </c>
      <c r="W10" s="17">
        <v>0.27381103184023398</v>
      </c>
      <c r="X10" s="17"/>
      <c r="Y10" s="17">
        <v>0.28971410277771598</v>
      </c>
      <c r="Z10" s="17">
        <v>0.24920832421087999</v>
      </c>
      <c r="AA10" s="17">
        <v>0.18615598499772701</v>
      </c>
      <c r="AB10" s="17">
        <v>0.275694179399955</v>
      </c>
      <c r="AC10" s="17">
        <v>0.41645499585343898</v>
      </c>
      <c r="AD10" s="17">
        <v>0.22755465604531799</v>
      </c>
      <c r="AE10" s="17"/>
      <c r="AF10" s="17">
        <v>0.270616247056713</v>
      </c>
      <c r="AG10" s="17">
        <v>0.25337109155277399</v>
      </c>
      <c r="AH10" s="17"/>
      <c r="AI10" s="17">
        <v>0.147914254171093</v>
      </c>
      <c r="AJ10" s="17">
        <v>0.24290287597483101</v>
      </c>
      <c r="AK10" s="17">
        <v>0.25383344399943097</v>
      </c>
      <c r="AL10" s="17">
        <v>0.26138525823601</v>
      </c>
      <c r="AM10" s="17">
        <v>0.30332433887091598</v>
      </c>
      <c r="AN10" s="17">
        <v>0.29162090044601202</v>
      </c>
      <c r="AO10" s="17">
        <v>0.29383854878518401</v>
      </c>
      <c r="AP10" s="17"/>
      <c r="AQ10" s="17">
        <v>0.35873461728985501</v>
      </c>
      <c r="AR10" s="17">
        <v>0.18394516588356399</v>
      </c>
      <c r="AS10" s="17"/>
      <c r="AT10" s="17">
        <v>0.38040740735728601</v>
      </c>
      <c r="AU10" s="17">
        <v>0.25284866065189698</v>
      </c>
      <c r="AV10" s="17">
        <v>0.21093924944207901</v>
      </c>
      <c r="AW10" s="17"/>
      <c r="AX10" s="17">
        <v>0.25051854082271202</v>
      </c>
      <c r="AY10" s="17">
        <v>0.265875840060876</v>
      </c>
      <c r="AZ10" s="17"/>
      <c r="BA10" s="17">
        <v>0.27256109068932499</v>
      </c>
      <c r="BB10" s="17">
        <v>0.30831158149653998</v>
      </c>
      <c r="BC10" s="17">
        <v>0.32024033583827499</v>
      </c>
      <c r="BD10" s="17">
        <v>0.23777295452216399</v>
      </c>
      <c r="BE10" s="17">
        <v>5.6892211011798699E-2</v>
      </c>
      <c r="BF10" s="17"/>
      <c r="BG10" s="17">
        <v>0.29997167032470301</v>
      </c>
      <c r="BH10" s="17">
        <v>0.102706088284198</v>
      </c>
    </row>
    <row r="11" spans="2:60" ht="43.5" x14ac:dyDescent="0.35">
      <c r="B11" s="18" t="s">
        <v>551</v>
      </c>
      <c r="C11" s="17">
        <v>0.25134907505806398</v>
      </c>
      <c r="D11" s="17">
        <v>0.26450317972795401</v>
      </c>
      <c r="E11" s="17">
        <v>0.237977001759624</v>
      </c>
      <c r="F11" s="17"/>
      <c r="G11" s="17">
        <v>0.23253414049414201</v>
      </c>
      <c r="H11" s="17">
        <v>0.21738242586373599</v>
      </c>
      <c r="I11" s="17">
        <v>0.21569664198734301</v>
      </c>
      <c r="J11" s="17">
        <v>0.29732977435751501</v>
      </c>
      <c r="K11" s="17">
        <v>0.27973857875636299</v>
      </c>
      <c r="L11" s="17">
        <v>0.26212351309775</v>
      </c>
      <c r="M11" s="17"/>
      <c r="N11" s="17">
        <v>0.23571117424256399</v>
      </c>
      <c r="O11" s="17">
        <v>0.24707256983425099</v>
      </c>
      <c r="P11" s="17">
        <v>0.26372624957803498</v>
      </c>
      <c r="Q11" s="17">
        <v>0.24076993446132999</v>
      </c>
      <c r="R11" s="17">
        <v>0.26196867575204802</v>
      </c>
      <c r="S11" s="17"/>
      <c r="T11" s="17">
        <v>0.27481047176386503</v>
      </c>
      <c r="U11" s="17">
        <v>0.27163315177030101</v>
      </c>
      <c r="V11" s="17">
        <v>0.24885248985526201</v>
      </c>
      <c r="W11" s="17">
        <v>0.22103948047265101</v>
      </c>
      <c r="X11" s="17"/>
      <c r="Y11" s="17">
        <v>0.21858956271421101</v>
      </c>
      <c r="Z11" s="17">
        <v>0.26414867520477697</v>
      </c>
      <c r="AA11" s="17">
        <v>0.34582020784189099</v>
      </c>
      <c r="AB11" s="17">
        <v>0.331302493565233</v>
      </c>
      <c r="AC11" s="17">
        <v>0.190327169841639</v>
      </c>
      <c r="AD11" s="17">
        <v>0.20798901609513401</v>
      </c>
      <c r="AE11" s="17"/>
      <c r="AF11" s="17">
        <v>0.24079430841896499</v>
      </c>
      <c r="AG11" s="17">
        <v>0.265636563004501</v>
      </c>
      <c r="AH11" s="17"/>
      <c r="AI11" s="17">
        <v>0.21233845207916499</v>
      </c>
      <c r="AJ11" s="17">
        <v>0.219726342368496</v>
      </c>
      <c r="AK11" s="17">
        <v>0.28136485340965101</v>
      </c>
      <c r="AL11" s="17">
        <v>0.26285788484106098</v>
      </c>
      <c r="AM11" s="17">
        <v>0.25386448491282199</v>
      </c>
      <c r="AN11" s="17">
        <v>0.270468878672813</v>
      </c>
      <c r="AO11" s="17">
        <v>0.27600358609623699</v>
      </c>
      <c r="AP11" s="17"/>
      <c r="AQ11" s="17">
        <v>0.25022807527869301</v>
      </c>
      <c r="AR11" s="17">
        <v>0.22064348744673801</v>
      </c>
      <c r="AS11" s="17"/>
      <c r="AT11" s="17">
        <v>0.28154227114000702</v>
      </c>
      <c r="AU11" s="17">
        <v>0.26495975086853302</v>
      </c>
      <c r="AV11" s="17">
        <v>0.232017347969418</v>
      </c>
      <c r="AW11" s="17"/>
      <c r="AX11" s="17">
        <v>0.27680731753925403</v>
      </c>
      <c r="AY11" s="17">
        <v>0.24215302950423601</v>
      </c>
      <c r="AZ11" s="17"/>
      <c r="BA11" s="17">
        <v>0.22051187892340501</v>
      </c>
      <c r="BB11" s="17">
        <v>0.26616891116271002</v>
      </c>
      <c r="BC11" s="17">
        <v>0.28226958764362597</v>
      </c>
      <c r="BD11" s="17">
        <v>0.258558125842829</v>
      </c>
      <c r="BE11" s="17">
        <v>0.204658813013289</v>
      </c>
      <c r="BF11" s="17"/>
      <c r="BG11" s="17">
        <v>0.25551799184250201</v>
      </c>
      <c r="BH11" s="17">
        <v>0.21831055092146301</v>
      </c>
    </row>
    <row r="12" spans="2:60" ht="43.5" x14ac:dyDescent="0.35">
      <c r="B12" s="18" t="s">
        <v>552</v>
      </c>
      <c r="C12" s="17">
        <v>0.19526943665806101</v>
      </c>
      <c r="D12" s="17">
        <v>0.204625296788119</v>
      </c>
      <c r="E12" s="17">
        <v>0.189432848503267</v>
      </c>
      <c r="F12" s="17"/>
      <c r="G12" s="17">
        <v>0.16316536362414399</v>
      </c>
      <c r="H12" s="17">
        <v>0.16147751242381</v>
      </c>
      <c r="I12" s="17">
        <v>0.159196189210734</v>
      </c>
      <c r="J12" s="17">
        <v>0.197283526091592</v>
      </c>
      <c r="K12" s="17">
        <v>0.245569295366178</v>
      </c>
      <c r="L12" s="17">
        <v>0.22985319791402301</v>
      </c>
      <c r="M12" s="17"/>
      <c r="N12" s="17">
        <v>0.175021174014342</v>
      </c>
      <c r="O12" s="17">
        <v>0.17576639535818001</v>
      </c>
      <c r="P12" s="17">
        <v>0.219293556287151</v>
      </c>
      <c r="Q12" s="17">
        <v>0.17611208165790401</v>
      </c>
      <c r="R12" s="17">
        <v>0.222525110695697</v>
      </c>
      <c r="S12" s="17"/>
      <c r="T12" s="17">
        <v>0.15904744613745</v>
      </c>
      <c r="U12" s="17">
        <v>0.22462850460460901</v>
      </c>
      <c r="V12" s="17">
        <v>0.192414261990179</v>
      </c>
      <c r="W12" s="17">
        <v>0.20001170987431199</v>
      </c>
      <c r="X12" s="17"/>
      <c r="Y12" s="17">
        <v>0.13227459822467999</v>
      </c>
      <c r="Z12" s="17">
        <v>0.22449869646123799</v>
      </c>
      <c r="AA12" s="17">
        <v>0.20649676933118999</v>
      </c>
      <c r="AB12" s="17">
        <v>0.21204628696991601</v>
      </c>
      <c r="AC12" s="17">
        <v>0.30657369123634198</v>
      </c>
      <c r="AD12" s="17">
        <v>0.245304227820489</v>
      </c>
      <c r="AE12" s="17"/>
      <c r="AF12" s="17">
        <v>0.20812676517477399</v>
      </c>
      <c r="AG12" s="17">
        <v>0.177504096460013</v>
      </c>
      <c r="AH12" s="17"/>
      <c r="AI12" s="17">
        <v>0.173399883648962</v>
      </c>
      <c r="AJ12" s="17">
        <v>0.191184407630514</v>
      </c>
      <c r="AK12" s="17">
        <v>0.18230586534148399</v>
      </c>
      <c r="AL12" s="17">
        <v>0.23112497826506301</v>
      </c>
      <c r="AM12" s="17">
        <v>0.202561836443994</v>
      </c>
      <c r="AN12" s="17">
        <v>0.17013667791499901</v>
      </c>
      <c r="AO12" s="17">
        <v>0.24902122270496599</v>
      </c>
      <c r="AP12" s="17"/>
      <c r="AQ12" s="17">
        <v>5.3554429884562799E-2</v>
      </c>
      <c r="AR12" s="17">
        <v>0.39029972901475202</v>
      </c>
      <c r="AS12" s="17"/>
      <c r="AT12" s="17">
        <v>6.6301981069049207E-2</v>
      </c>
      <c r="AU12" s="17">
        <v>0.170917025298955</v>
      </c>
      <c r="AV12" s="17">
        <v>0.333547419512707</v>
      </c>
      <c r="AW12" s="17"/>
      <c r="AX12" s="17">
        <v>0.18859672597059299</v>
      </c>
      <c r="AY12" s="17">
        <v>0.19767975824623699</v>
      </c>
      <c r="AZ12" s="17"/>
      <c r="BA12" s="17">
        <v>0.20425836609378301</v>
      </c>
      <c r="BB12" s="17">
        <v>0.148426541694994</v>
      </c>
      <c r="BC12" s="17">
        <v>0.11565760904266</v>
      </c>
      <c r="BD12" s="17">
        <v>0.16082766449577501</v>
      </c>
      <c r="BE12" s="17">
        <v>0.568455104889659</v>
      </c>
      <c r="BF12" s="17"/>
      <c r="BG12" s="17">
        <v>0.161451046968458</v>
      </c>
      <c r="BH12" s="17">
        <v>0.465210319598309</v>
      </c>
    </row>
    <row r="13" spans="2:60" x14ac:dyDescent="0.35">
      <c r="B13" s="18" t="s">
        <v>280</v>
      </c>
      <c r="C13" s="19">
        <v>0.13419659806421</v>
      </c>
      <c r="D13" s="19">
        <v>9.1981984875936701E-2</v>
      </c>
      <c r="E13" s="19">
        <v>0.16975022837157799</v>
      </c>
      <c r="F13" s="19"/>
      <c r="G13" s="19">
        <v>0.161375783408261</v>
      </c>
      <c r="H13" s="19">
        <v>0.128736824469983</v>
      </c>
      <c r="I13" s="19">
        <v>0.15492372565929199</v>
      </c>
      <c r="J13" s="19">
        <v>0.15051682820632101</v>
      </c>
      <c r="K13" s="19">
        <v>0.14031472905262601</v>
      </c>
      <c r="L13" s="19">
        <v>8.9716873452350202E-2</v>
      </c>
      <c r="M13" s="19"/>
      <c r="N13" s="19">
        <v>0.19230896919009399</v>
      </c>
      <c r="O13" s="19">
        <v>0.16894082612175401</v>
      </c>
      <c r="P13" s="19">
        <v>9.7327920454481603E-2</v>
      </c>
      <c r="Q13" s="19">
        <v>0.10787068908467801</v>
      </c>
      <c r="R13" s="19">
        <v>4.9513004229143502E-2</v>
      </c>
      <c r="S13" s="19"/>
      <c r="T13" s="19">
        <v>0.14019359689663599</v>
      </c>
      <c r="U13" s="19">
        <v>0.120521095087937</v>
      </c>
      <c r="V13" s="19">
        <v>0.139662008291221</v>
      </c>
      <c r="W13" s="19">
        <v>0.13311794023518</v>
      </c>
      <c r="X13" s="19"/>
      <c r="Y13" s="19">
        <v>0.153011844584931</v>
      </c>
      <c r="Z13" s="19">
        <v>0.116148988440329</v>
      </c>
      <c r="AA13" s="19">
        <v>0.126420784828432</v>
      </c>
      <c r="AB13" s="19">
        <v>0.10262438874738899</v>
      </c>
      <c r="AC13" s="19">
        <v>5.15326441412709E-2</v>
      </c>
      <c r="AD13" s="19">
        <v>0.17909666220703899</v>
      </c>
      <c r="AE13" s="19"/>
      <c r="AF13" s="19">
        <v>0.119346758922414</v>
      </c>
      <c r="AG13" s="19">
        <v>0.15003647441531101</v>
      </c>
      <c r="AH13" s="19"/>
      <c r="AI13" s="19">
        <v>0.32512972187072098</v>
      </c>
      <c r="AJ13" s="19">
        <v>0.16203929544422599</v>
      </c>
      <c r="AK13" s="19">
        <v>0.14021647031340601</v>
      </c>
      <c r="AL13" s="19">
        <v>0.11709428161603801</v>
      </c>
      <c r="AM13" s="19">
        <v>8.9988327048372396E-2</v>
      </c>
      <c r="AN13" s="19">
        <v>8.2967988311098403E-2</v>
      </c>
      <c r="AO13" s="19">
        <v>1.8917365966814301E-2</v>
      </c>
      <c r="AP13" s="19"/>
      <c r="AQ13" s="19">
        <v>0.120265705354583</v>
      </c>
      <c r="AR13" s="19">
        <v>9.3583290644945999E-2</v>
      </c>
      <c r="AS13" s="19"/>
      <c r="AT13" s="19">
        <v>6.9519037097065597E-2</v>
      </c>
      <c r="AU13" s="19">
        <v>0.17275579341654401</v>
      </c>
      <c r="AV13" s="19">
        <v>6.4617661804130297E-2</v>
      </c>
      <c r="AW13" s="19"/>
      <c r="AX13" s="19">
        <v>0.13150939917012899</v>
      </c>
      <c r="AY13" s="19">
        <v>0.13516727007585599</v>
      </c>
      <c r="AZ13" s="19"/>
      <c r="BA13" s="19">
        <v>0.110850626926506</v>
      </c>
      <c r="BB13" s="19">
        <v>8.7765916390856694E-2</v>
      </c>
      <c r="BC13" s="19">
        <v>0.111086291251443</v>
      </c>
      <c r="BD13" s="19">
        <v>8.3734025972665604E-2</v>
      </c>
      <c r="BE13" s="19">
        <v>0.13288098019963299</v>
      </c>
      <c r="BF13" s="19"/>
      <c r="BG13" s="19">
        <v>9.3151141347153493E-2</v>
      </c>
      <c r="BH13" s="19">
        <v>0.12043293025485</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BH18"/>
  <sheetViews>
    <sheetView showGridLines="0" topLeftCell="A7"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556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549</v>
      </c>
      <c r="C9" s="17">
        <v>0.17766499116349499</v>
      </c>
      <c r="D9" s="17">
        <v>0.203083012404563</v>
      </c>
      <c r="E9" s="17">
        <v>0.156306007810915</v>
      </c>
      <c r="F9" s="17"/>
      <c r="G9" s="17">
        <v>0.188103771468553</v>
      </c>
      <c r="H9" s="17">
        <v>0.19949895736443499</v>
      </c>
      <c r="I9" s="17">
        <v>0.223904805801041</v>
      </c>
      <c r="J9" s="17">
        <v>0.15604205097943899</v>
      </c>
      <c r="K9" s="17">
        <v>0.15199947940463099</v>
      </c>
      <c r="L9" s="17">
        <v>0.15319710802988801</v>
      </c>
      <c r="M9" s="17"/>
      <c r="N9" s="17">
        <v>0.16766779301191201</v>
      </c>
      <c r="O9" s="17">
        <v>0.17105428467224601</v>
      </c>
      <c r="P9" s="17">
        <v>0.18102550052355201</v>
      </c>
      <c r="Q9" s="17">
        <v>0.19547781599018099</v>
      </c>
      <c r="R9" s="17">
        <v>0.20334426739140701</v>
      </c>
      <c r="S9" s="17"/>
      <c r="T9" s="17">
        <v>0.17915888427552101</v>
      </c>
      <c r="U9" s="17">
        <v>0.18132124218912099</v>
      </c>
      <c r="V9" s="17">
        <v>0.16082274851071801</v>
      </c>
      <c r="W9" s="17">
        <v>0.200265009464974</v>
      </c>
      <c r="X9" s="17"/>
      <c r="Y9" s="17">
        <v>0.22586631357618001</v>
      </c>
      <c r="Z9" s="17">
        <v>0.16445582454664601</v>
      </c>
      <c r="AA9" s="17">
        <v>0.108777411936805</v>
      </c>
      <c r="AB9" s="17">
        <v>0.121584694595576</v>
      </c>
      <c r="AC9" s="17">
        <v>0.33334180182365403</v>
      </c>
      <c r="AD9" s="17">
        <v>0.14288990209771199</v>
      </c>
      <c r="AE9" s="17"/>
      <c r="AF9" s="17">
        <v>0.18008516298788299</v>
      </c>
      <c r="AG9" s="17">
        <v>0.175973996758126</v>
      </c>
      <c r="AH9" s="17"/>
      <c r="AI9" s="17">
        <v>0.12628484194696801</v>
      </c>
      <c r="AJ9" s="17">
        <v>0.17274456824762299</v>
      </c>
      <c r="AK9" s="17">
        <v>0.14953958777633899</v>
      </c>
      <c r="AL9" s="17">
        <v>0.15922610438544699</v>
      </c>
      <c r="AM9" s="17">
        <v>0.192283144591086</v>
      </c>
      <c r="AN9" s="17">
        <v>0.25955132520391699</v>
      </c>
      <c r="AO9" s="17">
        <v>0.218846193440699</v>
      </c>
      <c r="AP9" s="17"/>
      <c r="AQ9" s="17">
        <v>0.24460595771969801</v>
      </c>
      <c r="AR9" s="17">
        <v>0.13756907106250901</v>
      </c>
      <c r="AS9" s="17"/>
      <c r="AT9" s="17">
        <v>0.252150324374178</v>
      </c>
      <c r="AU9" s="17">
        <v>0.149156261688419</v>
      </c>
      <c r="AV9" s="17">
        <v>0.1756502305031</v>
      </c>
      <c r="AW9" s="17"/>
      <c r="AX9" s="17">
        <v>0.17344218231515501</v>
      </c>
      <c r="AY9" s="17">
        <v>0.17919035736122599</v>
      </c>
      <c r="AZ9" s="17"/>
      <c r="BA9" s="17">
        <v>0.25557515943665299</v>
      </c>
      <c r="BB9" s="17">
        <v>0.18462776228581501</v>
      </c>
      <c r="BC9" s="17">
        <v>0.202705849965401</v>
      </c>
      <c r="BD9" s="17">
        <v>0.32147583890803899</v>
      </c>
      <c r="BE9" s="17">
        <v>5.2505106953129002E-2</v>
      </c>
      <c r="BF9" s="17"/>
      <c r="BG9" s="17">
        <v>0.20117844387790099</v>
      </c>
      <c r="BH9" s="17">
        <v>0.120630612545953</v>
      </c>
    </row>
    <row r="10" spans="2:60" ht="43.5" x14ac:dyDescent="0.35">
      <c r="B10" s="18" t="s">
        <v>550</v>
      </c>
      <c r="C10" s="17">
        <v>0.27107377654880899</v>
      </c>
      <c r="D10" s="17">
        <v>0.28275833101314402</v>
      </c>
      <c r="E10" s="17">
        <v>0.26214109999288299</v>
      </c>
      <c r="F10" s="17"/>
      <c r="G10" s="17">
        <v>0.264874069703876</v>
      </c>
      <c r="H10" s="17">
        <v>0.28222899411015701</v>
      </c>
      <c r="I10" s="17">
        <v>0.29699759965393402</v>
      </c>
      <c r="J10" s="17">
        <v>0.23529797761761301</v>
      </c>
      <c r="K10" s="17">
        <v>0.25571166185741701</v>
      </c>
      <c r="L10" s="17">
        <v>0.283875725139419</v>
      </c>
      <c r="M10" s="17"/>
      <c r="N10" s="17">
        <v>0.22773867511033799</v>
      </c>
      <c r="O10" s="17">
        <v>0.26325165097104702</v>
      </c>
      <c r="P10" s="17">
        <v>0.27381937393546102</v>
      </c>
      <c r="Q10" s="17">
        <v>0.33420202335716698</v>
      </c>
      <c r="R10" s="17">
        <v>0.30704146175042801</v>
      </c>
      <c r="S10" s="17"/>
      <c r="T10" s="17">
        <v>0.26314489404291003</v>
      </c>
      <c r="U10" s="17">
        <v>0.26296175354094797</v>
      </c>
      <c r="V10" s="17">
        <v>0.28896852795427802</v>
      </c>
      <c r="W10" s="17">
        <v>0.255238100653157</v>
      </c>
      <c r="X10" s="17"/>
      <c r="Y10" s="17">
        <v>0.278936568583944</v>
      </c>
      <c r="Z10" s="17">
        <v>0.28474862514314198</v>
      </c>
      <c r="AA10" s="17">
        <v>0.212531951575296</v>
      </c>
      <c r="AB10" s="17">
        <v>0.23932668504861801</v>
      </c>
      <c r="AC10" s="17">
        <v>0.139779797182287</v>
      </c>
      <c r="AD10" s="17">
        <v>0.25691743421105501</v>
      </c>
      <c r="AE10" s="17"/>
      <c r="AF10" s="17">
        <v>0.279894560677514</v>
      </c>
      <c r="AG10" s="17">
        <v>0.26234371973301901</v>
      </c>
      <c r="AH10" s="17"/>
      <c r="AI10" s="17">
        <v>0.161248090008873</v>
      </c>
      <c r="AJ10" s="17">
        <v>0.263771037355021</v>
      </c>
      <c r="AK10" s="17">
        <v>0.27514892522158901</v>
      </c>
      <c r="AL10" s="17">
        <v>0.268475607878706</v>
      </c>
      <c r="AM10" s="17">
        <v>0.28527822579892198</v>
      </c>
      <c r="AN10" s="17">
        <v>0.31758903204943401</v>
      </c>
      <c r="AO10" s="17">
        <v>0.30171171534902202</v>
      </c>
      <c r="AP10" s="17"/>
      <c r="AQ10" s="17">
        <v>0.36676859107166498</v>
      </c>
      <c r="AR10" s="17">
        <v>0.18255696195989499</v>
      </c>
      <c r="AS10" s="17"/>
      <c r="AT10" s="17">
        <v>0.370565831056135</v>
      </c>
      <c r="AU10" s="17">
        <v>0.274368714830104</v>
      </c>
      <c r="AV10" s="17">
        <v>0.22294042780681</v>
      </c>
      <c r="AW10" s="17"/>
      <c r="AX10" s="17">
        <v>0.27311973533459</v>
      </c>
      <c r="AY10" s="17">
        <v>0.27033473377281197</v>
      </c>
      <c r="AZ10" s="17"/>
      <c r="BA10" s="17">
        <v>0.21071352035541299</v>
      </c>
      <c r="BB10" s="17">
        <v>0.32806635867969702</v>
      </c>
      <c r="BC10" s="17">
        <v>0.34912103575931103</v>
      </c>
      <c r="BD10" s="17">
        <v>0.24475032017707199</v>
      </c>
      <c r="BE10" s="17">
        <v>4.54258503730176E-2</v>
      </c>
      <c r="BF10" s="17"/>
      <c r="BG10" s="17">
        <v>0.30069016816345601</v>
      </c>
      <c r="BH10" s="17">
        <v>9.5911195688206705E-2</v>
      </c>
    </row>
    <row r="11" spans="2:60" ht="43.5" x14ac:dyDescent="0.35">
      <c r="B11" s="18" t="s">
        <v>551</v>
      </c>
      <c r="C11" s="17">
        <v>0.235963940528439</v>
      </c>
      <c r="D11" s="17">
        <v>0.237422692414272</v>
      </c>
      <c r="E11" s="17">
        <v>0.232715199907503</v>
      </c>
      <c r="F11" s="17"/>
      <c r="G11" s="17">
        <v>0.24335746463712099</v>
      </c>
      <c r="H11" s="17">
        <v>0.23616417475106899</v>
      </c>
      <c r="I11" s="17">
        <v>0.18750627564160099</v>
      </c>
      <c r="J11" s="17">
        <v>0.24120888251729</v>
      </c>
      <c r="K11" s="17">
        <v>0.261548086779468</v>
      </c>
      <c r="L11" s="17">
        <v>0.245525118877992</v>
      </c>
      <c r="M11" s="17"/>
      <c r="N11" s="17">
        <v>0.24578085339664399</v>
      </c>
      <c r="O11" s="17">
        <v>0.22995989234025399</v>
      </c>
      <c r="P11" s="17">
        <v>0.23687940702139601</v>
      </c>
      <c r="Q11" s="17">
        <v>0.21398143999576499</v>
      </c>
      <c r="R11" s="17">
        <v>0.25802088586997801</v>
      </c>
      <c r="S11" s="17"/>
      <c r="T11" s="17">
        <v>0.257052028806041</v>
      </c>
      <c r="U11" s="17">
        <v>0.23290526399536399</v>
      </c>
      <c r="V11" s="17">
        <v>0.23754622316761401</v>
      </c>
      <c r="W11" s="17">
        <v>0.22113094347091899</v>
      </c>
      <c r="X11" s="17"/>
      <c r="Y11" s="17">
        <v>0.211703314593961</v>
      </c>
      <c r="Z11" s="17">
        <v>0.24384845738899499</v>
      </c>
      <c r="AA11" s="17">
        <v>0.27479427269020701</v>
      </c>
      <c r="AB11" s="17">
        <v>0.33274543325872302</v>
      </c>
      <c r="AC11" s="17">
        <v>9.5465153820376902E-2</v>
      </c>
      <c r="AD11" s="17">
        <v>0.19677951513799799</v>
      </c>
      <c r="AE11" s="17"/>
      <c r="AF11" s="17">
        <v>0.22961495884545299</v>
      </c>
      <c r="AG11" s="17">
        <v>0.247181433061918</v>
      </c>
      <c r="AH11" s="17"/>
      <c r="AI11" s="17">
        <v>0.16504112847208099</v>
      </c>
      <c r="AJ11" s="17">
        <v>0.23445525235953901</v>
      </c>
      <c r="AK11" s="17">
        <v>0.276925116115739</v>
      </c>
      <c r="AL11" s="17">
        <v>0.25087602181202701</v>
      </c>
      <c r="AM11" s="17">
        <v>0.22227656977030999</v>
      </c>
      <c r="AN11" s="17">
        <v>0.20454900407645901</v>
      </c>
      <c r="AO11" s="17">
        <v>0.29137141664598298</v>
      </c>
      <c r="AP11" s="17"/>
      <c r="AQ11" s="17">
        <v>0.21636648463971001</v>
      </c>
      <c r="AR11" s="17">
        <v>0.24284636024320699</v>
      </c>
      <c r="AS11" s="17"/>
      <c r="AT11" s="17">
        <v>0.222883733235064</v>
      </c>
      <c r="AU11" s="17">
        <v>0.25765829410999103</v>
      </c>
      <c r="AV11" s="17">
        <v>0.24248073435289899</v>
      </c>
      <c r="AW11" s="17"/>
      <c r="AX11" s="17">
        <v>0.24387721990164901</v>
      </c>
      <c r="AY11" s="17">
        <v>0.233105499783759</v>
      </c>
      <c r="AZ11" s="17"/>
      <c r="BA11" s="17">
        <v>0.24683865773390501</v>
      </c>
      <c r="BB11" s="17">
        <v>0.262013670655459</v>
      </c>
      <c r="BC11" s="17">
        <v>0.23753964013529599</v>
      </c>
      <c r="BD11" s="17">
        <v>0.25244750182766401</v>
      </c>
      <c r="BE11" s="17">
        <v>0.21907899528501701</v>
      </c>
      <c r="BF11" s="17"/>
      <c r="BG11" s="17">
        <v>0.25847362807311502</v>
      </c>
      <c r="BH11" s="17">
        <v>0.227530644884856</v>
      </c>
    </row>
    <row r="12" spans="2:60" ht="43.5" x14ac:dyDescent="0.35">
      <c r="B12" s="18" t="s">
        <v>552</v>
      </c>
      <c r="C12" s="17">
        <v>0.159057462907644</v>
      </c>
      <c r="D12" s="17">
        <v>0.161087926009534</v>
      </c>
      <c r="E12" s="17">
        <v>0.15824105025059401</v>
      </c>
      <c r="F12" s="17"/>
      <c r="G12" s="17">
        <v>0.107711624027317</v>
      </c>
      <c r="H12" s="17">
        <v>0.13609774381468501</v>
      </c>
      <c r="I12" s="17">
        <v>0.13807171987372299</v>
      </c>
      <c r="J12" s="17">
        <v>0.19697266041523401</v>
      </c>
      <c r="K12" s="17">
        <v>0.17149677302372901</v>
      </c>
      <c r="L12" s="17">
        <v>0.186333778183603</v>
      </c>
      <c r="M12" s="17"/>
      <c r="N12" s="17">
        <v>0.14202015453111</v>
      </c>
      <c r="O12" s="17">
        <v>0.15900859040262999</v>
      </c>
      <c r="P12" s="17">
        <v>0.18258367295963601</v>
      </c>
      <c r="Q12" s="17">
        <v>0.128305250946051</v>
      </c>
      <c r="R12" s="17">
        <v>0.167474713045901</v>
      </c>
      <c r="S12" s="17"/>
      <c r="T12" s="17">
        <v>0.126142714790517</v>
      </c>
      <c r="U12" s="17">
        <v>0.16815869867393099</v>
      </c>
      <c r="V12" s="17">
        <v>0.17048065367722501</v>
      </c>
      <c r="W12" s="17">
        <v>0.156308651920015</v>
      </c>
      <c r="X12" s="17"/>
      <c r="Y12" s="17">
        <v>0.105675907938816</v>
      </c>
      <c r="Z12" s="17">
        <v>0.170909687789572</v>
      </c>
      <c r="AA12" s="17">
        <v>0.23912502963674701</v>
      </c>
      <c r="AB12" s="17">
        <v>0.18596911576953201</v>
      </c>
      <c r="AC12" s="17">
        <v>0.20966021365638199</v>
      </c>
      <c r="AD12" s="17">
        <v>0.216575836558798</v>
      </c>
      <c r="AE12" s="17"/>
      <c r="AF12" s="17">
        <v>0.167532652280005</v>
      </c>
      <c r="AG12" s="17">
        <v>0.145881858196204</v>
      </c>
      <c r="AH12" s="17"/>
      <c r="AI12" s="17">
        <v>0.220891841857282</v>
      </c>
      <c r="AJ12" s="17">
        <v>0.155964966138708</v>
      </c>
      <c r="AK12" s="17">
        <v>0.12549378423084601</v>
      </c>
      <c r="AL12" s="17">
        <v>0.20033743492152201</v>
      </c>
      <c r="AM12" s="17">
        <v>0.167224098429336</v>
      </c>
      <c r="AN12" s="17">
        <v>0.134031266118811</v>
      </c>
      <c r="AO12" s="17">
        <v>0.122133335375074</v>
      </c>
      <c r="AP12" s="17"/>
      <c r="AQ12" s="17">
        <v>2.76482113555011E-2</v>
      </c>
      <c r="AR12" s="17">
        <v>0.32771568259667</v>
      </c>
      <c r="AS12" s="17"/>
      <c r="AT12" s="17">
        <v>3.97195223179709E-2</v>
      </c>
      <c r="AU12" s="17">
        <v>0.13609568089772001</v>
      </c>
      <c r="AV12" s="17">
        <v>0.27407257150072301</v>
      </c>
      <c r="AW12" s="17"/>
      <c r="AX12" s="17">
        <v>0.15021880579129501</v>
      </c>
      <c r="AY12" s="17">
        <v>0.16225016929877301</v>
      </c>
      <c r="AZ12" s="17"/>
      <c r="BA12" s="17">
        <v>0.14710854254590999</v>
      </c>
      <c r="BB12" s="17">
        <v>0.105740897950616</v>
      </c>
      <c r="BC12" s="17">
        <v>8.5097907679220805E-2</v>
      </c>
      <c r="BD12" s="17">
        <v>9.8570030093525801E-2</v>
      </c>
      <c r="BE12" s="17">
        <v>0.511552536685005</v>
      </c>
      <c r="BF12" s="17"/>
      <c r="BG12" s="17">
        <v>0.115391184520759</v>
      </c>
      <c r="BH12" s="17">
        <v>0.40695140830924997</v>
      </c>
    </row>
    <row r="13" spans="2:60" x14ac:dyDescent="0.35">
      <c r="B13" s="18" t="s">
        <v>280</v>
      </c>
      <c r="C13" s="19">
        <v>0.156239828851613</v>
      </c>
      <c r="D13" s="19">
        <v>0.115648038158487</v>
      </c>
      <c r="E13" s="19">
        <v>0.190596642038105</v>
      </c>
      <c r="F13" s="19"/>
      <c r="G13" s="19">
        <v>0.19595307016313299</v>
      </c>
      <c r="H13" s="19">
        <v>0.14601012995965301</v>
      </c>
      <c r="I13" s="19">
        <v>0.153519599029701</v>
      </c>
      <c r="J13" s="19">
        <v>0.17047842847042599</v>
      </c>
      <c r="K13" s="19">
        <v>0.15924399893475599</v>
      </c>
      <c r="L13" s="19">
        <v>0.131068269769097</v>
      </c>
      <c r="M13" s="19"/>
      <c r="N13" s="19">
        <v>0.21679252394999601</v>
      </c>
      <c r="O13" s="19">
        <v>0.17672558161382301</v>
      </c>
      <c r="P13" s="19">
        <v>0.125692045559955</v>
      </c>
      <c r="Q13" s="19">
        <v>0.12803346971083601</v>
      </c>
      <c r="R13" s="19">
        <v>6.4118671942285405E-2</v>
      </c>
      <c r="S13" s="19"/>
      <c r="T13" s="19">
        <v>0.17450147808500999</v>
      </c>
      <c r="U13" s="19">
        <v>0.154653041600636</v>
      </c>
      <c r="V13" s="19">
        <v>0.14218184669016501</v>
      </c>
      <c r="W13" s="19">
        <v>0.16705729449093501</v>
      </c>
      <c r="X13" s="19"/>
      <c r="Y13" s="19">
        <v>0.17781789530709899</v>
      </c>
      <c r="Z13" s="19">
        <v>0.136037405131645</v>
      </c>
      <c r="AA13" s="19">
        <v>0.164771334160944</v>
      </c>
      <c r="AB13" s="19">
        <v>0.120374071327551</v>
      </c>
      <c r="AC13" s="19">
        <v>0.2217530335173</v>
      </c>
      <c r="AD13" s="19">
        <v>0.18683731199443701</v>
      </c>
      <c r="AE13" s="19"/>
      <c r="AF13" s="19">
        <v>0.14287266520914299</v>
      </c>
      <c r="AG13" s="19">
        <v>0.16861899225073201</v>
      </c>
      <c r="AH13" s="19"/>
      <c r="AI13" s="19">
        <v>0.32653409771479602</v>
      </c>
      <c r="AJ13" s="19">
        <v>0.173064175899109</v>
      </c>
      <c r="AK13" s="19">
        <v>0.17289258665548801</v>
      </c>
      <c r="AL13" s="19">
        <v>0.121084831002298</v>
      </c>
      <c r="AM13" s="19">
        <v>0.132937961410346</v>
      </c>
      <c r="AN13" s="19">
        <v>8.4279372551379197E-2</v>
      </c>
      <c r="AO13" s="19">
        <v>6.5937339189222094E-2</v>
      </c>
      <c r="AP13" s="19"/>
      <c r="AQ13" s="19">
        <v>0.14461075521342601</v>
      </c>
      <c r="AR13" s="19">
        <v>0.10931192413771799</v>
      </c>
      <c r="AS13" s="19"/>
      <c r="AT13" s="19">
        <v>0.114680589016653</v>
      </c>
      <c r="AU13" s="19">
        <v>0.18272104847376699</v>
      </c>
      <c r="AV13" s="19">
        <v>8.4856035836467197E-2</v>
      </c>
      <c r="AW13" s="19"/>
      <c r="AX13" s="19">
        <v>0.15934205665731099</v>
      </c>
      <c r="AY13" s="19">
        <v>0.15511923978343101</v>
      </c>
      <c r="AZ13" s="19"/>
      <c r="BA13" s="19">
        <v>0.13976411992811899</v>
      </c>
      <c r="BB13" s="19">
        <v>0.11955131042841199</v>
      </c>
      <c r="BC13" s="19">
        <v>0.12553556646077099</v>
      </c>
      <c r="BD13" s="19">
        <v>8.2756308993699096E-2</v>
      </c>
      <c r="BE13" s="19">
        <v>0.17143751070383201</v>
      </c>
      <c r="BF13" s="19"/>
      <c r="BG13" s="19">
        <v>0.124266575364769</v>
      </c>
      <c r="BH13" s="19">
        <v>0.148976138571734</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549</v>
      </c>
      <c r="C9" s="17">
        <v>0.16031607556121499</v>
      </c>
      <c r="D9" s="17">
        <v>0.18576593866496899</v>
      </c>
      <c r="E9" s="17">
        <v>0.13865633114667</v>
      </c>
      <c r="F9" s="17"/>
      <c r="G9" s="17">
        <v>0.20304883892119799</v>
      </c>
      <c r="H9" s="17">
        <v>0.18276339833935501</v>
      </c>
      <c r="I9" s="17">
        <v>0.208990694569368</v>
      </c>
      <c r="J9" s="17">
        <v>0.13470525979857101</v>
      </c>
      <c r="K9" s="17">
        <v>0.115237435026771</v>
      </c>
      <c r="L9" s="17">
        <v>0.13308364492542299</v>
      </c>
      <c r="M9" s="17"/>
      <c r="N9" s="17">
        <v>0.14925096899394899</v>
      </c>
      <c r="O9" s="17">
        <v>0.15893688986264701</v>
      </c>
      <c r="P9" s="17">
        <v>0.15470196536707101</v>
      </c>
      <c r="Q9" s="17">
        <v>0.194968243049398</v>
      </c>
      <c r="R9" s="17">
        <v>0.18868700005642799</v>
      </c>
      <c r="S9" s="17"/>
      <c r="T9" s="17">
        <v>0.16319397698224899</v>
      </c>
      <c r="U9" s="17">
        <v>0.14859865637942499</v>
      </c>
      <c r="V9" s="17">
        <v>0.16683506597873199</v>
      </c>
      <c r="W9" s="17">
        <v>0.15807059288129199</v>
      </c>
      <c r="X9" s="17"/>
      <c r="Y9" s="17">
        <v>0.20273868847747101</v>
      </c>
      <c r="Z9" s="17">
        <v>0.156990180993787</v>
      </c>
      <c r="AA9" s="17">
        <v>0.15322694404218501</v>
      </c>
      <c r="AB9" s="17">
        <v>9.4716786633408503E-2</v>
      </c>
      <c r="AC9" s="17">
        <v>0.21082434542952999</v>
      </c>
      <c r="AD9" s="17">
        <v>0.103354401318157</v>
      </c>
      <c r="AE9" s="17"/>
      <c r="AF9" s="17">
        <v>0.153286750509466</v>
      </c>
      <c r="AG9" s="17">
        <v>0.17027632178806101</v>
      </c>
      <c r="AH9" s="17"/>
      <c r="AI9" s="17">
        <v>8.8592389128223301E-2</v>
      </c>
      <c r="AJ9" s="17">
        <v>0.171522699579641</v>
      </c>
      <c r="AK9" s="17">
        <v>0.1163426615859</v>
      </c>
      <c r="AL9" s="17">
        <v>0.12931305072118901</v>
      </c>
      <c r="AM9" s="17">
        <v>0.203243547774412</v>
      </c>
      <c r="AN9" s="17">
        <v>0.219223458052277</v>
      </c>
      <c r="AO9" s="17">
        <v>0.101402754511261</v>
      </c>
      <c r="AP9" s="17"/>
      <c r="AQ9" s="17">
        <v>0.237246737912573</v>
      </c>
      <c r="AR9" s="17">
        <v>0.100465686234657</v>
      </c>
      <c r="AS9" s="17"/>
      <c r="AT9" s="17">
        <v>0.22664224672115599</v>
      </c>
      <c r="AU9" s="17">
        <v>0.139808164486831</v>
      </c>
      <c r="AV9" s="17">
        <v>0.15029968400502899</v>
      </c>
      <c r="AW9" s="17"/>
      <c r="AX9" s="17">
        <v>0.15497396786606599</v>
      </c>
      <c r="AY9" s="17">
        <v>0.16224575573274899</v>
      </c>
      <c r="AZ9" s="17"/>
      <c r="BA9" s="17">
        <v>0.21665017273553799</v>
      </c>
      <c r="BB9" s="17">
        <v>0.17127310161307899</v>
      </c>
      <c r="BC9" s="17">
        <v>0.18507653035482899</v>
      </c>
      <c r="BD9" s="17">
        <v>0.30243407998692201</v>
      </c>
      <c r="BE9" s="17">
        <v>3.5955560298077602E-2</v>
      </c>
      <c r="BF9" s="17"/>
      <c r="BG9" s="17">
        <v>0.181858711316738</v>
      </c>
      <c r="BH9" s="17">
        <v>0.103449832821651</v>
      </c>
    </row>
    <row r="10" spans="2:60" ht="43.5" x14ac:dyDescent="0.35">
      <c r="B10" s="18" t="s">
        <v>550</v>
      </c>
      <c r="C10" s="17">
        <v>0.26750320548317302</v>
      </c>
      <c r="D10" s="17">
        <v>0.27379662873994098</v>
      </c>
      <c r="E10" s="17">
        <v>0.262988816038217</v>
      </c>
      <c r="F10" s="17"/>
      <c r="G10" s="17">
        <v>0.27785729648624002</v>
      </c>
      <c r="H10" s="17">
        <v>0.281685796478854</v>
      </c>
      <c r="I10" s="17">
        <v>0.28377758684534099</v>
      </c>
      <c r="J10" s="17">
        <v>0.25850539622545199</v>
      </c>
      <c r="K10" s="17">
        <v>0.25622747334457002</v>
      </c>
      <c r="L10" s="17">
        <v>0.25230772575829302</v>
      </c>
      <c r="M10" s="17"/>
      <c r="N10" s="17">
        <v>0.248072768557486</v>
      </c>
      <c r="O10" s="17">
        <v>0.26574709665009899</v>
      </c>
      <c r="P10" s="17">
        <v>0.26076726694890401</v>
      </c>
      <c r="Q10" s="17">
        <v>0.319324182536323</v>
      </c>
      <c r="R10" s="17">
        <v>0.29087009937299502</v>
      </c>
      <c r="S10" s="17"/>
      <c r="T10" s="17">
        <v>0.29147747050053502</v>
      </c>
      <c r="U10" s="17">
        <v>0.27101364257305399</v>
      </c>
      <c r="V10" s="17">
        <v>0.24920904511613501</v>
      </c>
      <c r="W10" s="17">
        <v>0.27658485514310199</v>
      </c>
      <c r="X10" s="17"/>
      <c r="Y10" s="17">
        <v>0.278109225120107</v>
      </c>
      <c r="Z10" s="17">
        <v>0.25990101517827402</v>
      </c>
      <c r="AA10" s="17">
        <v>0.27670541261422399</v>
      </c>
      <c r="AB10" s="17">
        <v>0.29226693614281302</v>
      </c>
      <c r="AC10" s="17">
        <v>0.27397330134961401</v>
      </c>
      <c r="AD10" s="17">
        <v>0.24017284619617199</v>
      </c>
      <c r="AE10" s="17"/>
      <c r="AF10" s="17">
        <v>0.27931376984614398</v>
      </c>
      <c r="AG10" s="17">
        <v>0.25393166071822998</v>
      </c>
      <c r="AH10" s="17"/>
      <c r="AI10" s="17">
        <v>0.132133952243734</v>
      </c>
      <c r="AJ10" s="17">
        <v>0.25951170929108902</v>
      </c>
      <c r="AK10" s="17">
        <v>0.25872856878838901</v>
      </c>
      <c r="AL10" s="17">
        <v>0.315316267532676</v>
      </c>
      <c r="AM10" s="17">
        <v>0.26223513783459201</v>
      </c>
      <c r="AN10" s="17">
        <v>0.33876485935285999</v>
      </c>
      <c r="AO10" s="17">
        <v>0.34498786577931301</v>
      </c>
      <c r="AP10" s="17"/>
      <c r="AQ10" s="17">
        <v>0.33987532905340301</v>
      </c>
      <c r="AR10" s="17">
        <v>0.21368733647711999</v>
      </c>
      <c r="AS10" s="17"/>
      <c r="AT10" s="17">
        <v>0.38168986816308798</v>
      </c>
      <c r="AU10" s="17">
        <v>0.240916241123108</v>
      </c>
      <c r="AV10" s="17">
        <v>0.25047513372751601</v>
      </c>
      <c r="AW10" s="17"/>
      <c r="AX10" s="17">
        <v>0.28653059197915398</v>
      </c>
      <c r="AY10" s="17">
        <v>0.260630118579526</v>
      </c>
      <c r="AZ10" s="17"/>
      <c r="BA10" s="17">
        <v>0.23810699715577799</v>
      </c>
      <c r="BB10" s="17">
        <v>0.31487763804722702</v>
      </c>
      <c r="BC10" s="17">
        <v>0.33335857358105703</v>
      </c>
      <c r="BD10" s="17">
        <v>0.26743300340944198</v>
      </c>
      <c r="BE10" s="17">
        <v>7.1617113486179204E-2</v>
      </c>
      <c r="BF10" s="17"/>
      <c r="BG10" s="17">
        <v>0.29696850418128201</v>
      </c>
      <c r="BH10" s="17">
        <v>0.1212137978807</v>
      </c>
    </row>
    <row r="11" spans="2:60" ht="43.5" x14ac:dyDescent="0.35">
      <c r="B11" s="18" t="s">
        <v>551</v>
      </c>
      <c r="C11" s="17">
        <v>0.225530091638419</v>
      </c>
      <c r="D11" s="17">
        <v>0.230607265208709</v>
      </c>
      <c r="E11" s="17">
        <v>0.218718050092162</v>
      </c>
      <c r="F11" s="17"/>
      <c r="G11" s="17">
        <v>0.20448022229676699</v>
      </c>
      <c r="H11" s="17">
        <v>0.21902497204513799</v>
      </c>
      <c r="I11" s="17">
        <v>0.20026950986167599</v>
      </c>
      <c r="J11" s="17">
        <v>0.19626516778424899</v>
      </c>
      <c r="K11" s="17">
        <v>0.24066554496829001</v>
      </c>
      <c r="L11" s="17">
        <v>0.27328535947240901</v>
      </c>
      <c r="M11" s="17"/>
      <c r="N11" s="17">
        <v>0.204074940997546</v>
      </c>
      <c r="O11" s="17">
        <v>0.225027106308157</v>
      </c>
      <c r="P11" s="17">
        <v>0.25440052822146503</v>
      </c>
      <c r="Q11" s="17">
        <v>0.181828859740022</v>
      </c>
      <c r="R11" s="17">
        <v>0.241554202290968</v>
      </c>
      <c r="S11" s="17"/>
      <c r="T11" s="17">
        <v>0.232405390646612</v>
      </c>
      <c r="U11" s="17">
        <v>0.20213919992860799</v>
      </c>
      <c r="V11" s="17">
        <v>0.23004239283393499</v>
      </c>
      <c r="W11" s="17">
        <v>0.233792251558403</v>
      </c>
      <c r="X11" s="17"/>
      <c r="Y11" s="17">
        <v>0.217019830533488</v>
      </c>
      <c r="Z11" s="17">
        <v>0.23185338796520599</v>
      </c>
      <c r="AA11" s="17">
        <v>0.24907600605314401</v>
      </c>
      <c r="AB11" s="17">
        <v>0.22399304235022999</v>
      </c>
      <c r="AC11" s="17">
        <v>0.22211969802874701</v>
      </c>
      <c r="AD11" s="17">
        <v>0.22132812168334201</v>
      </c>
      <c r="AE11" s="17"/>
      <c r="AF11" s="17">
        <v>0.21835318042336799</v>
      </c>
      <c r="AG11" s="17">
        <v>0.23873254743536401</v>
      </c>
      <c r="AH11" s="17"/>
      <c r="AI11" s="17">
        <v>0.175484755884488</v>
      </c>
      <c r="AJ11" s="17">
        <v>0.20808749417525399</v>
      </c>
      <c r="AK11" s="17">
        <v>0.28834182196366598</v>
      </c>
      <c r="AL11" s="17">
        <v>0.20267245202960199</v>
      </c>
      <c r="AM11" s="17">
        <v>0.20445473782079199</v>
      </c>
      <c r="AN11" s="17">
        <v>0.21659015403550899</v>
      </c>
      <c r="AO11" s="17">
        <v>0.35414800450526601</v>
      </c>
      <c r="AP11" s="17"/>
      <c r="AQ11" s="17">
        <v>0.22388263101245201</v>
      </c>
      <c r="AR11" s="17">
        <v>0.21789599275261701</v>
      </c>
      <c r="AS11" s="17"/>
      <c r="AT11" s="17">
        <v>0.220916385262941</v>
      </c>
      <c r="AU11" s="17">
        <v>0.26640878686682601</v>
      </c>
      <c r="AV11" s="17">
        <v>0.19279263545452099</v>
      </c>
      <c r="AW11" s="17"/>
      <c r="AX11" s="17">
        <v>0.210135348268984</v>
      </c>
      <c r="AY11" s="17">
        <v>0.23109099245156001</v>
      </c>
      <c r="AZ11" s="17"/>
      <c r="BA11" s="17">
        <v>0.229182962886326</v>
      </c>
      <c r="BB11" s="17">
        <v>0.245704497194556</v>
      </c>
      <c r="BC11" s="17">
        <v>0.24594679497733099</v>
      </c>
      <c r="BD11" s="17">
        <v>0.25061326877812901</v>
      </c>
      <c r="BE11" s="17">
        <v>0.18402126878493899</v>
      </c>
      <c r="BF11" s="17"/>
      <c r="BG11" s="17">
        <v>0.241850336721736</v>
      </c>
      <c r="BH11" s="17">
        <v>0.20088783874591901</v>
      </c>
    </row>
    <row r="12" spans="2:60" ht="43.5" x14ac:dyDescent="0.35">
      <c r="B12" s="18" t="s">
        <v>552</v>
      </c>
      <c r="C12" s="17">
        <v>0.172068042434392</v>
      </c>
      <c r="D12" s="17">
        <v>0.179352885935048</v>
      </c>
      <c r="E12" s="17">
        <v>0.16783568394653101</v>
      </c>
      <c r="F12" s="17"/>
      <c r="G12" s="17">
        <v>0.112655583172657</v>
      </c>
      <c r="H12" s="17">
        <v>0.160402749393562</v>
      </c>
      <c r="I12" s="17">
        <v>0.134915715125313</v>
      </c>
      <c r="J12" s="17">
        <v>0.21401614441747499</v>
      </c>
      <c r="K12" s="17">
        <v>0.200665674750723</v>
      </c>
      <c r="L12" s="17">
        <v>0.19130081375407801</v>
      </c>
      <c r="M12" s="17"/>
      <c r="N12" s="17">
        <v>0.152966887863037</v>
      </c>
      <c r="O12" s="17">
        <v>0.16024521865622801</v>
      </c>
      <c r="P12" s="17">
        <v>0.203059164734499</v>
      </c>
      <c r="Q12" s="17">
        <v>0.14046597691069801</v>
      </c>
      <c r="R12" s="17">
        <v>0.18605772759507</v>
      </c>
      <c r="S12" s="17"/>
      <c r="T12" s="17">
        <v>0.14392656218177999</v>
      </c>
      <c r="U12" s="17">
        <v>0.194534311862783</v>
      </c>
      <c r="V12" s="17">
        <v>0.18407928834287399</v>
      </c>
      <c r="W12" s="17">
        <v>0.153375490720397</v>
      </c>
      <c r="X12" s="17"/>
      <c r="Y12" s="17">
        <v>0.109452834948575</v>
      </c>
      <c r="Z12" s="17">
        <v>0.190619905577181</v>
      </c>
      <c r="AA12" s="17">
        <v>0.17607996863272199</v>
      </c>
      <c r="AB12" s="17">
        <v>0.22186200602806899</v>
      </c>
      <c r="AC12" s="17">
        <v>0.16444254781074999</v>
      </c>
      <c r="AD12" s="17">
        <v>0.243508507932512</v>
      </c>
      <c r="AE12" s="17"/>
      <c r="AF12" s="17">
        <v>0.19049183709801401</v>
      </c>
      <c r="AG12" s="17">
        <v>0.14595721770549899</v>
      </c>
      <c r="AH12" s="17"/>
      <c r="AI12" s="17">
        <v>0.228782050648385</v>
      </c>
      <c r="AJ12" s="17">
        <v>0.16223734202621701</v>
      </c>
      <c r="AK12" s="17">
        <v>0.136189221630128</v>
      </c>
      <c r="AL12" s="17">
        <v>0.22145798084718099</v>
      </c>
      <c r="AM12" s="17">
        <v>0.18685469154871401</v>
      </c>
      <c r="AN12" s="17">
        <v>0.14616069390185099</v>
      </c>
      <c r="AO12" s="17">
        <v>0.134793424265432</v>
      </c>
      <c r="AP12" s="17"/>
      <c r="AQ12" s="17">
        <v>3.4869684385838498E-2</v>
      </c>
      <c r="AR12" s="17">
        <v>0.35205437208248602</v>
      </c>
      <c r="AS12" s="17"/>
      <c r="AT12" s="17">
        <v>4.5126847060369998E-2</v>
      </c>
      <c r="AU12" s="17">
        <v>0.147914731158621</v>
      </c>
      <c r="AV12" s="17">
        <v>0.30069186408001503</v>
      </c>
      <c r="AW12" s="17"/>
      <c r="AX12" s="17">
        <v>0.17303066929767499</v>
      </c>
      <c r="AY12" s="17">
        <v>0.17172032163266601</v>
      </c>
      <c r="AZ12" s="17"/>
      <c r="BA12" s="17">
        <v>0.16913616634010101</v>
      </c>
      <c r="BB12" s="17">
        <v>0.12544439280130801</v>
      </c>
      <c r="BC12" s="17">
        <v>8.8272411968200501E-2</v>
      </c>
      <c r="BD12" s="17">
        <v>8.4413706262132002E-2</v>
      </c>
      <c r="BE12" s="17">
        <v>0.546169478434955</v>
      </c>
      <c r="BF12" s="17"/>
      <c r="BG12" s="17">
        <v>0.13563685455570701</v>
      </c>
      <c r="BH12" s="17">
        <v>0.42921494880623701</v>
      </c>
    </row>
    <row r="13" spans="2:60" x14ac:dyDescent="0.35">
      <c r="B13" s="18" t="s">
        <v>280</v>
      </c>
      <c r="C13" s="19">
        <v>0.17458258488280101</v>
      </c>
      <c r="D13" s="19">
        <v>0.130477281451333</v>
      </c>
      <c r="E13" s="19">
        <v>0.21180111877641999</v>
      </c>
      <c r="F13" s="19"/>
      <c r="G13" s="19">
        <v>0.201958059123138</v>
      </c>
      <c r="H13" s="19">
        <v>0.156123083743091</v>
      </c>
      <c r="I13" s="19">
        <v>0.17204649359830201</v>
      </c>
      <c r="J13" s="19">
        <v>0.196508031774252</v>
      </c>
      <c r="K13" s="19">
        <v>0.18720387190964599</v>
      </c>
      <c r="L13" s="19">
        <v>0.150022456089796</v>
      </c>
      <c r="M13" s="19"/>
      <c r="N13" s="19">
        <v>0.24563443358798201</v>
      </c>
      <c r="O13" s="19">
        <v>0.19004368852286799</v>
      </c>
      <c r="P13" s="19">
        <v>0.12707107472806101</v>
      </c>
      <c r="Q13" s="19">
        <v>0.163412737763559</v>
      </c>
      <c r="R13" s="19">
        <v>9.2830970684538106E-2</v>
      </c>
      <c r="S13" s="19"/>
      <c r="T13" s="19">
        <v>0.16899659968882499</v>
      </c>
      <c r="U13" s="19">
        <v>0.18371418925613001</v>
      </c>
      <c r="V13" s="19">
        <v>0.169834207728324</v>
      </c>
      <c r="W13" s="19">
        <v>0.17817680969680599</v>
      </c>
      <c r="X13" s="19"/>
      <c r="Y13" s="19">
        <v>0.192679420920359</v>
      </c>
      <c r="Z13" s="19">
        <v>0.16063551028555301</v>
      </c>
      <c r="AA13" s="19">
        <v>0.14491166865772501</v>
      </c>
      <c r="AB13" s="19">
        <v>0.16716122884547999</v>
      </c>
      <c r="AC13" s="19">
        <v>0.128640107381359</v>
      </c>
      <c r="AD13" s="19">
        <v>0.19163612286981699</v>
      </c>
      <c r="AE13" s="19"/>
      <c r="AF13" s="19">
        <v>0.158554462123008</v>
      </c>
      <c r="AG13" s="19">
        <v>0.191102252352846</v>
      </c>
      <c r="AH13" s="19"/>
      <c r="AI13" s="19">
        <v>0.37500685209516998</v>
      </c>
      <c r="AJ13" s="19">
        <v>0.19864075492779901</v>
      </c>
      <c r="AK13" s="19">
        <v>0.200397726031917</v>
      </c>
      <c r="AL13" s="19">
        <v>0.13124024886935101</v>
      </c>
      <c r="AM13" s="19">
        <v>0.14321188502148999</v>
      </c>
      <c r="AN13" s="19">
        <v>7.9260834657502596E-2</v>
      </c>
      <c r="AO13" s="19">
        <v>6.4667950938726598E-2</v>
      </c>
      <c r="AP13" s="19"/>
      <c r="AQ13" s="19">
        <v>0.164125617635733</v>
      </c>
      <c r="AR13" s="19">
        <v>0.115896612453121</v>
      </c>
      <c r="AS13" s="19"/>
      <c r="AT13" s="19">
        <v>0.125624652792445</v>
      </c>
      <c r="AU13" s="19">
        <v>0.20495207636461399</v>
      </c>
      <c r="AV13" s="19">
        <v>0.10574068273291901</v>
      </c>
      <c r="AW13" s="19"/>
      <c r="AX13" s="19">
        <v>0.17532942258812101</v>
      </c>
      <c r="AY13" s="19">
        <v>0.17431281160349801</v>
      </c>
      <c r="AZ13" s="19"/>
      <c r="BA13" s="19">
        <v>0.14692370088225601</v>
      </c>
      <c r="BB13" s="19">
        <v>0.14270037034383001</v>
      </c>
      <c r="BC13" s="19">
        <v>0.14734568911858201</v>
      </c>
      <c r="BD13" s="19">
        <v>9.5105941563375901E-2</v>
      </c>
      <c r="BE13" s="19">
        <v>0.16223657899584901</v>
      </c>
      <c r="BF13" s="19"/>
      <c r="BG13" s="19">
        <v>0.143685593224537</v>
      </c>
      <c r="BH13" s="19">
        <v>0.145233581745492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549</v>
      </c>
      <c r="C9" s="17">
        <v>0.14505787810534601</v>
      </c>
      <c r="D9" s="17">
        <v>0.15132387268297401</v>
      </c>
      <c r="E9" s="17">
        <v>0.140063714366023</v>
      </c>
      <c r="F9" s="17"/>
      <c r="G9" s="17">
        <v>0.166692909165466</v>
      </c>
      <c r="H9" s="17">
        <v>0.183353573927105</v>
      </c>
      <c r="I9" s="17">
        <v>0.18554403981081399</v>
      </c>
      <c r="J9" s="17">
        <v>0.10570680970221399</v>
      </c>
      <c r="K9" s="17">
        <v>0.11282910418140001</v>
      </c>
      <c r="L9" s="17">
        <v>0.12317539852003601</v>
      </c>
      <c r="M9" s="17"/>
      <c r="N9" s="17">
        <v>0.17747685785862</v>
      </c>
      <c r="O9" s="17">
        <v>0.136231694989906</v>
      </c>
      <c r="P9" s="17">
        <v>0.13020477825634499</v>
      </c>
      <c r="Q9" s="17">
        <v>0.14166625945331701</v>
      </c>
      <c r="R9" s="17">
        <v>0.17418529945533401</v>
      </c>
      <c r="S9" s="17"/>
      <c r="T9" s="17">
        <v>0.153006146812838</v>
      </c>
      <c r="U9" s="17">
        <v>0.13335970433156899</v>
      </c>
      <c r="V9" s="17">
        <v>0.145449723312056</v>
      </c>
      <c r="W9" s="17">
        <v>0.148960095417463</v>
      </c>
      <c r="X9" s="17"/>
      <c r="Y9" s="17">
        <v>0.18976199106290101</v>
      </c>
      <c r="Z9" s="17">
        <v>0.124543448680451</v>
      </c>
      <c r="AA9" s="17">
        <v>0.17393579448629801</v>
      </c>
      <c r="AB9" s="17">
        <v>9.4958325489451004E-2</v>
      </c>
      <c r="AC9" s="17">
        <v>0.257777679641292</v>
      </c>
      <c r="AD9" s="17">
        <v>0.11214033158639</v>
      </c>
      <c r="AE9" s="17"/>
      <c r="AF9" s="17">
        <v>0.15258626671949899</v>
      </c>
      <c r="AG9" s="17">
        <v>0.135516824581221</v>
      </c>
      <c r="AH9" s="17"/>
      <c r="AI9" s="17">
        <v>0.118832716269797</v>
      </c>
      <c r="AJ9" s="17">
        <v>0.16944755714731699</v>
      </c>
      <c r="AK9" s="17">
        <v>0.134976208545184</v>
      </c>
      <c r="AL9" s="17">
        <v>0.13494627573433499</v>
      </c>
      <c r="AM9" s="17">
        <v>0.13910052284801799</v>
      </c>
      <c r="AN9" s="17">
        <v>0.15129447994117001</v>
      </c>
      <c r="AO9" s="17">
        <v>0.13987067704835199</v>
      </c>
      <c r="AP9" s="17"/>
      <c r="AQ9" s="17">
        <v>0.20891775217878999</v>
      </c>
      <c r="AR9" s="17">
        <v>0.100921330414454</v>
      </c>
      <c r="AS9" s="17"/>
      <c r="AT9" s="17">
        <v>0.18608147647550399</v>
      </c>
      <c r="AU9" s="17">
        <v>0.13057756398265899</v>
      </c>
      <c r="AV9" s="17">
        <v>0.144423497100583</v>
      </c>
      <c r="AW9" s="17"/>
      <c r="AX9" s="17">
        <v>0.13763721063624301</v>
      </c>
      <c r="AY9" s="17">
        <v>0.147738377206417</v>
      </c>
      <c r="AZ9" s="17"/>
      <c r="BA9" s="17">
        <v>0.246416565508318</v>
      </c>
      <c r="BB9" s="17">
        <v>0.14823427813163001</v>
      </c>
      <c r="BC9" s="17">
        <v>0.15779187732132199</v>
      </c>
      <c r="BD9" s="17">
        <v>0.26308827037791899</v>
      </c>
      <c r="BE9" s="17">
        <v>3.6318129432267497E-2</v>
      </c>
      <c r="BF9" s="17"/>
      <c r="BG9" s="17">
        <v>0.17113834285580101</v>
      </c>
      <c r="BH9" s="17">
        <v>9.3754975415451705E-2</v>
      </c>
    </row>
    <row r="10" spans="2:60" ht="43.5" x14ac:dyDescent="0.35">
      <c r="B10" s="18" t="s">
        <v>550</v>
      </c>
      <c r="C10" s="17">
        <v>0.24246126870366499</v>
      </c>
      <c r="D10" s="17">
        <v>0.24525891466538699</v>
      </c>
      <c r="E10" s="17">
        <v>0.24221713843533699</v>
      </c>
      <c r="F10" s="17"/>
      <c r="G10" s="17">
        <v>0.25475663722423603</v>
      </c>
      <c r="H10" s="17">
        <v>0.21960870989831699</v>
      </c>
      <c r="I10" s="17">
        <v>0.30298158982226298</v>
      </c>
      <c r="J10" s="17">
        <v>0.22616158395222</v>
      </c>
      <c r="K10" s="17">
        <v>0.20667506937362701</v>
      </c>
      <c r="L10" s="17">
        <v>0.24777044606792301</v>
      </c>
      <c r="M10" s="17"/>
      <c r="N10" s="17">
        <v>0.18972992383140599</v>
      </c>
      <c r="O10" s="17">
        <v>0.21770526000881801</v>
      </c>
      <c r="P10" s="17">
        <v>0.26832012461529797</v>
      </c>
      <c r="Q10" s="17">
        <v>0.28947153549539401</v>
      </c>
      <c r="R10" s="17">
        <v>0.276399326855298</v>
      </c>
      <c r="S10" s="17"/>
      <c r="T10" s="17">
        <v>0.24317577021029299</v>
      </c>
      <c r="U10" s="17">
        <v>0.21701548101651499</v>
      </c>
      <c r="V10" s="17">
        <v>0.24813116505614</v>
      </c>
      <c r="W10" s="17">
        <v>0.25503860212829799</v>
      </c>
      <c r="X10" s="17"/>
      <c r="Y10" s="17">
        <v>0.25580348074014198</v>
      </c>
      <c r="Z10" s="17">
        <v>0.23600630511536599</v>
      </c>
      <c r="AA10" s="17">
        <v>0.23955694245928999</v>
      </c>
      <c r="AB10" s="17">
        <v>0.25091268540072498</v>
      </c>
      <c r="AC10" s="17">
        <v>0.20570733360600099</v>
      </c>
      <c r="AD10" s="17">
        <v>0.22422216255077801</v>
      </c>
      <c r="AE10" s="17"/>
      <c r="AF10" s="17">
        <v>0.251601410353747</v>
      </c>
      <c r="AG10" s="17">
        <v>0.232735553617233</v>
      </c>
      <c r="AH10" s="17"/>
      <c r="AI10" s="17">
        <v>9.4027114541920503E-2</v>
      </c>
      <c r="AJ10" s="17">
        <v>0.23441042526394201</v>
      </c>
      <c r="AK10" s="17">
        <v>0.234124020154338</v>
      </c>
      <c r="AL10" s="17">
        <v>0.235425909295158</v>
      </c>
      <c r="AM10" s="17">
        <v>0.26008608069511002</v>
      </c>
      <c r="AN10" s="17">
        <v>0.34335910215094101</v>
      </c>
      <c r="AO10" s="17">
        <v>0.27002473846297997</v>
      </c>
      <c r="AP10" s="17"/>
      <c r="AQ10" s="17">
        <v>0.32111621830695802</v>
      </c>
      <c r="AR10" s="17">
        <v>0.17576145011203401</v>
      </c>
      <c r="AS10" s="17"/>
      <c r="AT10" s="17">
        <v>0.333299907962748</v>
      </c>
      <c r="AU10" s="17">
        <v>0.23219671911861101</v>
      </c>
      <c r="AV10" s="17">
        <v>0.2172844073604</v>
      </c>
      <c r="AW10" s="17"/>
      <c r="AX10" s="17">
        <v>0.23036523050529101</v>
      </c>
      <c r="AY10" s="17">
        <v>0.24683060874649301</v>
      </c>
      <c r="AZ10" s="17"/>
      <c r="BA10" s="17">
        <v>0.20030089960810801</v>
      </c>
      <c r="BB10" s="17">
        <v>0.28903055676275002</v>
      </c>
      <c r="BC10" s="17">
        <v>0.31465835798733799</v>
      </c>
      <c r="BD10" s="17">
        <v>0.276685511454274</v>
      </c>
      <c r="BE10" s="17">
        <v>2.65552033361292E-2</v>
      </c>
      <c r="BF10" s="17"/>
      <c r="BG10" s="17">
        <v>0.26833161131420502</v>
      </c>
      <c r="BH10" s="17">
        <v>8.9908764449589201E-2</v>
      </c>
    </row>
    <row r="11" spans="2:60" ht="43.5" x14ac:dyDescent="0.35">
      <c r="B11" s="18" t="s">
        <v>551</v>
      </c>
      <c r="C11" s="17">
        <v>0.27205200560097997</v>
      </c>
      <c r="D11" s="17">
        <v>0.29348420985791401</v>
      </c>
      <c r="E11" s="17">
        <v>0.24993330228888</v>
      </c>
      <c r="F11" s="17"/>
      <c r="G11" s="17">
        <v>0.22721773056273201</v>
      </c>
      <c r="H11" s="17">
        <v>0.28884937981646203</v>
      </c>
      <c r="I11" s="17">
        <v>0.23380088416348299</v>
      </c>
      <c r="J11" s="17">
        <v>0.28144389420023203</v>
      </c>
      <c r="K11" s="17">
        <v>0.30766986883033098</v>
      </c>
      <c r="L11" s="17">
        <v>0.27851954715974703</v>
      </c>
      <c r="M11" s="17"/>
      <c r="N11" s="17">
        <v>0.26606157287825299</v>
      </c>
      <c r="O11" s="17">
        <v>0.28798210909063698</v>
      </c>
      <c r="P11" s="17">
        <v>0.26758984670096903</v>
      </c>
      <c r="Q11" s="17">
        <v>0.27238504732111002</v>
      </c>
      <c r="R11" s="17">
        <v>0.28815069667863202</v>
      </c>
      <c r="S11" s="17"/>
      <c r="T11" s="17">
        <v>0.28929036852203299</v>
      </c>
      <c r="U11" s="17">
        <v>0.28169880244095802</v>
      </c>
      <c r="V11" s="17">
        <v>0.26698711510237899</v>
      </c>
      <c r="W11" s="17">
        <v>0.25949974753460697</v>
      </c>
      <c r="X11" s="17"/>
      <c r="Y11" s="17">
        <v>0.261174049675306</v>
      </c>
      <c r="Z11" s="17">
        <v>0.278348079024624</v>
      </c>
      <c r="AA11" s="17">
        <v>0.273894561246464</v>
      </c>
      <c r="AB11" s="17">
        <v>0.33214508645105301</v>
      </c>
      <c r="AC11" s="17">
        <v>0.27828222297813299</v>
      </c>
      <c r="AD11" s="17">
        <v>0.23063218577342101</v>
      </c>
      <c r="AE11" s="17"/>
      <c r="AF11" s="17">
        <v>0.26000407663055802</v>
      </c>
      <c r="AG11" s="17">
        <v>0.29109678741314099</v>
      </c>
      <c r="AH11" s="17"/>
      <c r="AI11" s="17">
        <v>0.222376571490184</v>
      </c>
      <c r="AJ11" s="17">
        <v>0.24366312664089501</v>
      </c>
      <c r="AK11" s="17">
        <v>0.31816917095613301</v>
      </c>
      <c r="AL11" s="17">
        <v>0.270520854813528</v>
      </c>
      <c r="AM11" s="17">
        <v>0.28228312778457199</v>
      </c>
      <c r="AN11" s="17">
        <v>0.25809609723834298</v>
      </c>
      <c r="AO11" s="17">
        <v>0.27296709019819099</v>
      </c>
      <c r="AP11" s="17"/>
      <c r="AQ11" s="17">
        <v>0.28465145775133399</v>
      </c>
      <c r="AR11" s="17">
        <v>0.247522707980011</v>
      </c>
      <c r="AS11" s="17"/>
      <c r="AT11" s="17">
        <v>0.30898082345106698</v>
      </c>
      <c r="AU11" s="17">
        <v>0.30481307226669602</v>
      </c>
      <c r="AV11" s="17">
        <v>0.22663430345128099</v>
      </c>
      <c r="AW11" s="17"/>
      <c r="AX11" s="17">
        <v>0.285828184527886</v>
      </c>
      <c r="AY11" s="17">
        <v>0.26707576385675502</v>
      </c>
      <c r="AZ11" s="17"/>
      <c r="BA11" s="17">
        <v>0.21357627425348</v>
      </c>
      <c r="BB11" s="17">
        <v>0.30011462037530801</v>
      </c>
      <c r="BC11" s="17">
        <v>0.30560749425730599</v>
      </c>
      <c r="BD11" s="17">
        <v>0.23603429068979101</v>
      </c>
      <c r="BE11" s="17">
        <v>0.21710307432308101</v>
      </c>
      <c r="BF11" s="17"/>
      <c r="BG11" s="17">
        <v>0.27992686621255802</v>
      </c>
      <c r="BH11" s="17">
        <v>0.221898014936491</v>
      </c>
    </row>
    <row r="12" spans="2:60" ht="43.5" x14ac:dyDescent="0.35">
      <c r="B12" s="18" t="s">
        <v>552</v>
      </c>
      <c r="C12" s="17">
        <v>0.19264129595730101</v>
      </c>
      <c r="D12" s="17">
        <v>0.20113947151174</v>
      </c>
      <c r="E12" s="17">
        <v>0.187000073862465</v>
      </c>
      <c r="F12" s="17"/>
      <c r="G12" s="17">
        <v>0.146550144756696</v>
      </c>
      <c r="H12" s="17">
        <v>0.15058720871145201</v>
      </c>
      <c r="I12" s="17">
        <v>0.1382626710514</v>
      </c>
      <c r="J12" s="17">
        <v>0.22779440035221499</v>
      </c>
      <c r="K12" s="17">
        <v>0.22932531108771601</v>
      </c>
      <c r="L12" s="17">
        <v>0.24243195889390401</v>
      </c>
      <c r="M12" s="17"/>
      <c r="N12" s="17">
        <v>0.16529952778418899</v>
      </c>
      <c r="O12" s="17">
        <v>0.184134766266635</v>
      </c>
      <c r="P12" s="17">
        <v>0.22331398958390999</v>
      </c>
      <c r="Q12" s="17">
        <v>0.150707811776602</v>
      </c>
      <c r="R12" s="17">
        <v>0.21850924717855899</v>
      </c>
      <c r="S12" s="17"/>
      <c r="T12" s="17">
        <v>0.17100670738762799</v>
      </c>
      <c r="U12" s="17">
        <v>0.219342750828324</v>
      </c>
      <c r="V12" s="17">
        <v>0.19187091367002901</v>
      </c>
      <c r="W12" s="17">
        <v>0.18601599757200199</v>
      </c>
      <c r="X12" s="17"/>
      <c r="Y12" s="17">
        <v>0.12762815100255401</v>
      </c>
      <c r="Z12" s="17">
        <v>0.22977088033607501</v>
      </c>
      <c r="AA12" s="17">
        <v>0.18169205630765001</v>
      </c>
      <c r="AB12" s="17">
        <v>0.21062903450593301</v>
      </c>
      <c r="AC12" s="17">
        <v>0.16226610917611101</v>
      </c>
      <c r="AD12" s="17">
        <v>0.238680483462547</v>
      </c>
      <c r="AE12" s="17"/>
      <c r="AF12" s="17">
        <v>0.20808990834944699</v>
      </c>
      <c r="AG12" s="17">
        <v>0.17115812780490999</v>
      </c>
      <c r="AH12" s="17"/>
      <c r="AI12" s="17">
        <v>0.21552824387911901</v>
      </c>
      <c r="AJ12" s="17">
        <v>0.18435280779047</v>
      </c>
      <c r="AK12" s="17">
        <v>0.15801047731204701</v>
      </c>
      <c r="AL12" s="17">
        <v>0.23646024843444399</v>
      </c>
      <c r="AM12" s="17">
        <v>0.20108978782585099</v>
      </c>
      <c r="AN12" s="17">
        <v>0.163677953297029</v>
      </c>
      <c r="AO12" s="17">
        <v>0.29822012832366201</v>
      </c>
      <c r="AP12" s="17"/>
      <c r="AQ12" s="17">
        <v>5.3161682693715101E-2</v>
      </c>
      <c r="AR12" s="17">
        <v>0.367883602205268</v>
      </c>
      <c r="AS12" s="17"/>
      <c r="AT12" s="17">
        <v>7.1578674467474401E-2</v>
      </c>
      <c r="AU12" s="17">
        <v>0.161466807429791</v>
      </c>
      <c r="AV12" s="17">
        <v>0.32739837930288401</v>
      </c>
      <c r="AW12" s="17"/>
      <c r="AX12" s="17">
        <v>0.19873727122693799</v>
      </c>
      <c r="AY12" s="17">
        <v>0.19043930317182101</v>
      </c>
      <c r="AZ12" s="17"/>
      <c r="BA12" s="17">
        <v>0.209883313049022</v>
      </c>
      <c r="BB12" s="17">
        <v>0.15545546224121701</v>
      </c>
      <c r="BC12" s="17">
        <v>0.101163742179328</v>
      </c>
      <c r="BD12" s="17">
        <v>0.15692351693057</v>
      </c>
      <c r="BE12" s="17">
        <v>0.58243831789394496</v>
      </c>
      <c r="BF12" s="17"/>
      <c r="BG12" s="17">
        <v>0.16815244711504301</v>
      </c>
      <c r="BH12" s="17">
        <v>0.474662982108639</v>
      </c>
    </row>
    <row r="13" spans="2:60" x14ac:dyDescent="0.35">
      <c r="B13" s="18" t="s">
        <v>280</v>
      </c>
      <c r="C13" s="19">
        <v>0.14778755163270699</v>
      </c>
      <c r="D13" s="19">
        <v>0.108793531281984</v>
      </c>
      <c r="E13" s="19">
        <v>0.18078577104729601</v>
      </c>
      <c r="F13" s="19"/>
      <c r="G13" s="19">
        <v>0.20478257829087099</v>
      </c>
      <c r="H13" s="19">
        <v>0.15760112764666401</v>
      </c>
      <c r="I13" s="19">
        <v>0.13941081515204101</v>
      </c>
      <c r="J13" s="19">
        <v>0.15889331179312</v>
      </c>
      <c r="K13" s="19">
        <v>0.14350064652692601</v>
      </c>
      <c r="L13" s="19">
        <v>0.10810264935838999</v>
      </c>
      <c r="M13" s="19"/>
      <c r="N13" s="19">
        <v>0.20143211764753199</v>
      </c>
      <c r="O13" s="19">
        <v>0.173946169644005</v>
      </c>
      <c r="P13" s="19">
        <v>0.110571260843477</v>
      </c>
      <c r="Q13" s="19">
        <v>0.14576934595357799</v>
      </c>
      <c r="R13" s="19">
        <v>4.2755429832177401E-2</v>
      </c>
      <c r="S13" s="19"/>
      <c r="T13" s="19">
        <v>0.143521007067208</v>
      </c>
      <c r="U13" s="19">
        <v>0.148583261382634</v>
      </c>
      <c r="V13" s="19">
        <v>0.14756108285939601</v>
      </c>
      <c r="W13" s="19">
        <v>0.150485557347629</v>
      </c>
      <c r="X13" s="19"/>
      <c r="Y13" s="19">
        <v>0.16563232751909601</v>
      </c>
      <c r="Z13" s="19">
        <v>0.131331286843484</v>
      </c>
      <c r="AA13" s="19">
        <v>0.130920645500298</v>
      </c>
      <c r="AB13" s="19">
        <v>0.111354868152838</v>
      </c>
      <c r="AC13" s="19">
        <v>9.5966654598462903E-2</v>
      </c>
      <c r="AD13" s="19">
        <v>0.19432483662686501</v>
      </c>
      <c r="AE13" s="19"/>
      <c r="AF13" s="19">
        <v>0.127718337946748</v>
      </c>
      <c r="AG13" s="19">
        <v>0.169492706583494</v>
      </c>
      <c r="AH13" s="19"/>
      <c r="AI13" s="19">
        <v>0.34923535381897902</v>
      </c>
      <c r="AJ13" s="19">
        <v>0.16812608315737501</v>
      </c>
      <c r="AK13" s="19">
        <v>0.15472012303229801</v>
      </c>
      <c r="AL13" s="19">
        <v>0.122646711722535</v>
      </c>
      <c r="AM13" s="19">
        <v>0.11744048084644999</v>
      </c>
      <c r="AN13" s="19">
        <v>8.35723673725174E-2</v>
      </c>
      <c r="AO13" s="19">
        <v>1.8917365966814301E-2</v>
      </c>
      <c r="AP13" s="19"/>
      <c r="AQ13" s="19">
        <v>0.132152889069203</v>
      </c>
      <c r="AR13" s="19">
        <v>0.10791090928823401</v>
      </c>
      <c r="AS13" s="19"/>
      <c r="AT13" s="19">
        <v>0.100059117643207</v>
      </c>
      <c r="AU13" s="19">
        <v>0.17094583720224399</v>
      </c>
      <c r="AV13" s="19">
        <v>8.4259412784852897E-2</v>
      </c>
      <c r="AW13" s="19"/>
      <c r="AX13" s="19">
        <v>0.14743210310364199</v>
      </c>
      <c r="AY13" s="19">
        <v>0.14791594701851399</v>
      </c>
      <c r="AZ13" s="19"/>
      <c r="BA13" s="19">
        <v>0.12982294758107199</v>
      </c>
      <c r="BB13" s="19">
        <v>0.107165082489094</v>
      </c>
      <c r="BC13" s="19">
        <v>0.120778528254706</v>
      </c>
      <c r="BD13" s="19">
        <v>6.72684105474467E-2</v>
      </c>
      <c r="BE13" s="19">
        <v>0.13758527501457701</v>
      </c>
      <c r="BF13" s="19"/>
      <c r="BG13" s="19">
        <v>0.112450732502392</v>
      </c>
      <c r="BH13" s="19">
        <v>0.119775263089829</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B2:BH18"/>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559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ht="43.5" x14ac:dyDescent="0.35">
      <c r="B9" s="18" t="s">
        <v>549</v>
      </c>
      <c r="C9" s="17">
        <v>0.20964972982378</v>
      </c>
      <c r="D9" s="17">
        <v>0.21022320542769901</v>
      </c>
      <c r="E9" s="17">
        <v>0.211066722990189</v>
      </c>
      <c r="F9" s="17"/>
      <c r="G9" s="17">
        <v>0.23589889183440399</v>
      </c>
      <c r="H9" s="17">
        <v>0.223172860830296</v>
      </c>
      <c r="I9" s="17">
        <v>0.22919267037871999</v>
      </c>
      <c r="J9" s="17">
        <v>0.18514837475903401</v>
      </c>
      <c r="K9" s="17">
        <v>0.20079612669795099</v>
      </c>
      <c r="L9" s="17">
        <v>0.193080705641234</v>
      </c>
      <c r="M9" s="17"/>
      <c r="N9" s="17">
        <v>0.20015044129905901</v>
      </c>
      <c r="O9" s="17">
        <v>0.219807639344552</v>
      </c>
      <c r="P9" s="17">
        <v>0.193598438042698</v>
      </c>
      <c r="Q9" s="17">
        <v>0.225047624201623</v>
      </c>
      <c r="R9" s="17">
        <v>0.26182684551531299</v>
      </c>
      <c r="S9" s="17"/>
      <c r="T9" s="17">
        <v>0.199154549398884</v>
      </c>
      <c r="U9" s="17">
        <v>0.18800895561610101</v>
      </c>
      <c r="V9" s="17">
        <v>0.21891630526522199</v>
      </c>
      <c r="W9" s="17">
        <v>0.221145682663071</v>
      </c>
      <c r="X9" s="17"/>
      <c r="Y9" s="17">
        <v>0.25675772658259</v>
      </c>
      <c r="Z9" s="17">
        <v>0.186839157648307</v>
      </c>
      <c r="AA9" s="17">
        <v>0.167442662214456</v>
      </c>
      <c r="AB9" s="17">
        <v>0.19207048752362099</v>
      </c>
      <c r="AC9" s="17">
        <v>0.247636509821026</v>
      </c>
      <c r="AD9" s="17">
        <v>0.18092214580384899</v>
      </c>
      <c r="AE9" s="17"/>
      <c r="AF9" s="17">
        <v>0.21163648648969499</v>
      </c>
      <c r="AG9" s="17">
        <v>0.20825484012895901</v>
      </c>
      <c r="AH9" s="17"/>
      <c r="AI9" s="17">
        <v>0.13500141866507101</v>
      </c>
      <c r="AJ9" s="17">
        <v>0.23526102273063901</v>
      </c>
      <c r="AK9" s="17">
        <v>0.17180394385735101</v>
      </c>
      <c r="AL9" s="17">
        <v>0.15668275490438499</v>
      </c>
      <c r="AM9" s="17">
        <v>0.240215923700421</v>
      </c>
      <c r="AN9" s="17">
        <v>0.26203699260121899</v>
      </c>
      <c r="AO9" s="17">
        <v>0.20506635368105</v>
      </c>
      <c r="AP9" s="17"/>
      <c r="AQ9" s="17">
        <v>0.308119259692124</v>
      </c>
      <c r="AR9" s="17">
        <v>0.130402822367399</v>
      </c>
      <c r="AS9" s="17"/>
      <c r="AT9" s="17">
        <v>0.32057695576381501</v>
      </c>
      <c r="AU9" s="17">
        <v>0.173867795936786</v>
      </c>
      <c r="AV9" s="17">
        <v>0.19565695771678299</v>
      </c>
      <c r="AW9" s="17"/>
      <c r="AX9" s="17">
        <v>0.20769111751170299</v>
      </c>
      <c r="AY9" s="17">
        <v>0.21035722124065401</v>
      </c>
      <c r="AZ9" s="17"/>
      <c r="BA9" s="17">
        <v>0.25925678993138401</v>
      </c>
      <c r="BB9" s="17">
        <v>0.23180769439200999</v>
      </c>
      <c r="BC9" s="17">
        <v>0.24473761515220799</v>
      </c>
      <c r="BD9" s="17">
        <v>0.37036519050757599</v>
      </c>
      <c r="BE9" s="17">
        <v>5.2395167661859102E-2</v>
      </c>
      <c r="BF9" s="17"/>
      <c r="BG9" s="17">
        <v>0.23821104755938699</v>
      </c>
      <c r="BH9" s="17">
        <v>0.13293132270105401</v>
      </c>
    </row>
    <row r="10" spans="2:60" ht="43.5" x14ac:dyDescent="0.35">
      <c r="B10" s="18" t="s">
        <v>550</v>
      </c>
      <c r="C10" s="17">
        <v>0.28441217965217902</v>
      </c>
      <c r="D10" s="17">
        <v>0.29403309755618401</v>
      </c>
      <c r="E10" s="17">
        <v>0.27763703397874201</v>
      </c>
      <c r="F10" s="17"/>
      <c r="G10" s="17">
        <v>0.26020249216973002</v>
      </c>
      <c r="H10" s="17">
        <v>0.31561125395074002</v>
      </c>
      <c r="I10" s="17">
        <v>0.31886724358235702</v>
      </c>
      <c r="J10" s="17">
        <v>0.244695851760143</v>
      </c>
      <c r="K10" s="17">
        <v>0.26213318611627001</v>
      </c>
      <c r="L10" s="17">
        <v>0.29221888902235599</v>
      </c>
      <c r="M10" s="17"/>
      <c r="N10" s="17">
        <v>0.22920082984759299</v>
      </c>
      <c r="O10" s="17">
        <v>0.275542505654082</v>
      </c>
      <c r="P10" s="17">
        <v>0.308765525311192</v>
      </c>
      <c r="Q10" s="17">
        <v>0.33167252119173102</v>
      </c>
      <c r="R10" s="17">
        <v>0.28431758247838701</v>
      </c>
      <c r="S10" s="17"/>
      <c r="T10" s="17">
        <v>0.32716144627036098</v>
      </c>
      <c r="U10" s="17">
        <v>0.29009837451326098</v>
      </c>
      <c r="V10" s="17">
        <v>0.26611984119718002</v>
      </c>
      <c r="W10" s="17">
        <v>0.27827118200342199</v>
      </c>
      <c r="X10" s="17"/>
      <c r="Y10" s="17">
        <v>0.30289489044050999</v>
      </c>
      <c r="Z10" s="17">
        <v>0.28089965455167698</v>
      </c>
      <c r="AA10" s="17">
        <v>0.35771262604668402</v>
      </c>
      <c r="AB10" s="17">
        <v>0.27859447056308401</v>
      </c>
      <c r="AC10" s="17">
        <v>0.23649479246097399</v>
      </c>
      <c r="AD10" s="17">
        <v>0.22871002735223001</v>
      </c>
      <c r="AE10" s="17"/>
      <c r="AF10" s="17">
        <v>0.297596257429039</v>
      </c>
      <c r="AG10" s="17">
        <v>0.26975941313255902</v>
      </c>
      <c r="AH10" s="17"/>
      <c r="AI10" s="17">
        <v>0.157535300968668</v>
      </c>
      <c r="AJ10" s="17">
        <v>0.247123329791089</v>
      </c>
      <c r="AK10" s="17">
        <v>0.32033025793709102</v>
      </c>
      <c r="AL10" s="17">
        <v>0.276613557175581</v>
      </c>
      <c r="AM10" s="17">
        <v>0.29254982887981101</v>
      </c>
      <c r="AN10" s="17">
        <v>0.37805632709281101</v>
      </c>
      <c r="AO10" s="17">
        <v>0.31098807793906402</v>
      </c>
      <c r="AP10" s="17"/>
      <c r="AQ10" s="17">
        <v>0.365384718006939</v>
      </c>
      <c r="AR10" s="17">
        <v>0.20407590370119899</v>
      </c>
      <c r="AS10" s="17"/>
      <c r="AT10" s="17">
        <v>0.36149640902952801</v>
      </c>
      <c r="AU10" s="17">
        <v>0.30214726987070101</v>
      </c>
      <c r="AV10" s="17">
        <v>0.225035176229467</v>
      </c>
      <c r="AW10" s="17"/>
      <c r="AX10" s="17">
        <v>0.29983842969440999</v>
      </c>
      <c r="AY10" s="17">
        <v>0.27883989797492298</v>
      </c>
      <c r="AZ10" s="17"/>
      <c r="BA10" s="17">
        <v>0.233998010710328</v>
      </c>
      <c r="BB10" s="17">
        <v>0.31694679227868</v>
      </c>
      <c r="BC10" s="17">
        <v>0.37631012370440498</v>
      </c>
      <c r="BD10" s="17">
        <v>0.262015016252169</v>
      </c>
      <c r="BE10" s="17">
        <v>8.8338881915471998E-2</v>
      </c>
      <c r="BF10" s="17"/>
      <c r="BG10" s="17">
        <v>0.29759641541748899</v>
      </c>
      <c r="BH10" s="17">
        <v>0.13232795974226799</v>
      </c>
    </row>
    <row r="11" spans="2:60" ht="43.5" x14ac:dyDescent="0.35">
      <c r="B11" s="18" t="s">
        <v>551</v>
      </c>
      <c r="C11" s="17">
        <v>0.188884232739403</v>
      </c>
      <c r="D11" s="17">
        <v>0.203991823892892</v>
      </c>
      <c r="E11" s="17">
        <v>0.17189256663802999</v>
      </c>
      <c r="F11" s="17"/>
      <c r="G11" s="17">
        <v>0.20238797004945699</v>
      </c>
      <c r="H11" s="17">
        <v>0.17390898608886901</v>
      </c>
      <c r="I11" s="17">
        <v>0.17687460263181101</v>
      </c>
      <c r="J11" s="17">
        <v>0.20357980328091399</v>
      </c>
      <c r="K11" s="17">
        <v>0.19382504330523201</v>
      </c>
      <c r="L11" s="17">
        <v>0.18832101485839101</v>
      </c>
      <c r="M11" s="17"/>
      <c r="N11" s="17">
        <v>0.20036356680882</v>
      </c>
      <c r="O11" s="17">
        <v>0.18736119770798099</v>
      </c>
      <c r="P11" s="17">
        <v>0.189536729615632</v>
      </c>
      <c r="Q11" s="17">
        <v>0.18014485169764999</v>
      </c>
      <c r="R11" s="17">
        <v>0.18936477404875701</v>
      </c>
      <c r="S11" s="17"/>
      <c r="T11" s="17">
        <v>0.15852426356688801</v>
      </c>
      <c r="U11" s="17">
        <v>0.17605145139580999</v>
      </c>
      <c r="V11" s="17">
        <v>0.201612752606736</v>
      </c>
      <c r="W11" s="17">
        <v>0.20130872750767101</v>
      </c>
      <c r="X11" s="17"/>
      <c r="Y11" s="17">
        <v>0.17622821433570801</v>
      </c>
      <c r="Z11" s="17">
        <v>0.203716373222361</v>
      </c>
      <c r="AA11" s="17">
        <v>0.15268627304083299</v>
      </c>
      <c r="AB11" s="17">
        <v>0.205820825081338</v>
      </c>
      <c r="AC11" s="17">
        <v>0.17453447559646201</v>
      </c>
      <c r="AD11" s="17">
        <v>0.172175202506753</v>
      </c>
      <c r="AE11" s="17"/>
      <c r="AF11" s="17">
        <v>0.17586800564491001</v>
      </c>
      <c r="AG11" s="17">
        <v>0.20988573698700899</v>
      </c>
      <c r="AH11" s="17"/>
      <c r="AI11" s="17">
        <v>0.181585441087671</v>
      </c>
      <c r="AJ11" s="17">
        <v>0.193814838305265</v>
      </c>
      <c r="AK11" s="17">
        <v>0.20248483187681399</v>
      </c>
      <c r="AL11" s="17">
        <v>0.202342418920165</v>
      </c>
      <c r="AM11" s="17">
        <v>0.18657207943596499</v>
      </c>
      <c r="AN11" s="17">
        <v>0.11608167384195101</v>
      </c>
      <c r="AO11" s="17">
        <v>0.26981645904243901</v>
      </c>
      <c r="AP11" s="17"/>
      <c r="AQ11" s="17">
        <v>0.15839538330422501</v>
      </c>
      <c r="AR11" s="17">
        <v>0.21699962684083701</v>
      </c>
      <c r="AS11" s="17"/>
      <c r="AT11" s="17">
        <v>0.17164579386470899</v>
      </c>
      <c r="AU11" s="17">
        <v>0.201773407310191</v>
      </c>
      <c r="AV11" s="17">
        <v>0.19680934969425301</v>
      </c>
      <c r="AW11" s="17"/>
      <c r="AX11" s="17">
        <v>0.164162766263901</v>
      </c>
      <c r="AY11" s="17">
        <v>0.197814139508659</v>
      </c>
      <c r="AZ11" s="17"/>
      <c r="BA11" s="17">
        <v>0.22644318253798401</v>
      </c>
      <c r="BB11" s="17">
        <v>0.21908704262682199</v>
      </c>
      <c r="BC11" s="17">
        <v>0.16055877688268499</v>
      </c>
      <c r="BD11" s="17">
        <v>0.20294852403883901</v>
      </c>
      <c r="BE11" s="17">
        <v>0.207528704226313</v>
      </c>
      <c r="BF11" s="17"/>
      <c r="BG11" s="17">
        <v>0.22080309049194199</v>
      </c>
      <c r="BH11" s="17">
        <v>0.20636862599508601</v>
      </c>
    </row>
    <row r="12" spans="2:60" ht="43.5" x14ac:dyDescent="0.35">
      <c r="B12" s="18" t="s">
        <v>552</v>
      </c>
      <c r="C12" s="17">
        <v>0.15337092633430099</v>
      </c>
      <c r="D12" s="17">
        <v>0.16340761810614499</v>
      </c>
      <c r="E12" s="17">
        <v>0.14623466985293501</v>
      </c>
      <c r="F12" s="17"/>
      <c r="G12" s="17">
        <v>0.108925456255291</v>
      </c>
      <c r="H12" s="17">
        <v>0.13963080756986501</v>
      </c>
      <c r="I12" s="17">
        <v>0.115450023768946</v>
      </c>
      <c r="J12" s="17">
        <v>0.18195473433697101</v>
      </c>
      <c r="K12" s="17">
        <v>0.18409006813600501</v>
      </c>
      <c r="L12" s="17">
        <v>0.17476944407954001</v>
      </c>
      <c r="M12" s="17"/>
      <c r="N12" s="17">
        <v>0.14268609464621801</v>
      </c>
      <c r="O12" s="17">
        <v>0.14168613079671699</v>
      </c>
      <c r="P12" s="17">
        <v>0.17738076973411501</v>
      </c>
      <c r="Q12" s="17">
        <v>0.138133274585479</v>
      </c>
      <c r="R12" s="17">
        <v>0.14521091413989201</v>
      </c>
      <c r="S12" s="17"/>
      <c r="T12" s="17">
        <v>0.155731587766162</v>
      </c>
      <c r="U12" s="17">
        <v>0.16729371962078399</v>
      </c>
      <c r="V12" s="17">
        <v>0.14886578022636601</v>
      </c>
      <c r="W12" s="17">
        <v>0.14677128774333101</v>
      </c>
      <c r="X12" s="17"/>
      <c r="Y12" s="17">
        <v>9.5869516035280503E-2</v>
      </c>
      <c r="Z12" s="17">
        <v>0.17596022912599499</v>
      </c>
      <c r="AA12" s="17">
        <v>0.14802482104113701</v>
      </c>
      <c r="AB12" s="17">
        <v>0.18220862196992901</v>
      </c>
      <c r="AC12" s="17">
        <v>0.16226610917611101</v>
      </c>
      <c r="AD12" s="17">
        <v>0.21503549208181399</v>
      </c>
      <c r="AE12" s="17"/>
      <c r="AF12" s="17">
        <v>0.16520126853432601</v>
      </c>
      <c r="AG12" s="17">
        <v>0.13626321875276501</v>
      </c>
      <c r="AH12" s="17"/>
      <c r="AI12" s="17">
        <v>0.15730539736104701</v>
      </c>
      <c r="AJ12" s="17">
        <v>0.15900711019504299</v>
      </c>
      <c r="AK12" s="17">
        <v>0.13050566182001599</v>
      </c>
      <c r="AL12" s="17">
        <v>0.19327691326732899</v>
      </c>
      <c r="AM12" s="17">
        <v>0.15225458368417399</v>
      </c>
      <c r="AN12" s="17">
        <v>0.14976802066297701</v>
      </c>
      <c r="AO12" s="17">
        <v>0.120723792542424</v>
      </c>
      <c r="AP12" s="17"/>
      <c r="AQ12" s="17">
        <v>3.5728310066883699E-2</v>
      </c>
      <c r="AR12" s="17">
        <v>0.314116291358643</v>
      </c>
      <c r="AS12" s="17"/>
      <c r="AT12" s="17">
        <v>4.2609089766836902E-2</v>
      </c>
      <c r="AU12" s="17">
        <v>0.13070197495042299</v>
      </c>
      <c r="AV12" s="17">
        <v>0.26814508255883002</v>
      </c>
      <c r="AW12" s="17"/>
      <c r="AX12" s="17">
        <v>0.15935255366736201</v>
      </c>
      <c r="AY12" s="17">
        <v>0.15121023839673001</v>
      </c>
      <c r="AZ12" s="17"/>
      <c r="BA12" s="17">
        <v>0.14988216058326501</v>
      </c>
      <c r="BB12" s="17">
        <v>0.117906600792397</v>
      </c>
      <c r="BC12" s="17">
        <v>9.4794984143909897E-2</v>
      </c>
      <c r="BD12" s="17">
        <v>9.7125232871675807E-2</v>
      </c>
      <c r="BE12" s="17">
        <v>0.43121204393736601</v>
      </c>
      <c r="BF12" s="17"/>
      <c r="BG12" s="17">
        <v>0.125365892184049</v>
      </c>
      <c r="BH12" s="17">
        <v>0.34659379290936998</v>
      </c>
    </row>
    <row r="13" spans="2:60" x14ac:dyDescent="0.35">
      <c r="B13" s="18" t="s">
        <v>280</v>
      </c>
      <c r="C13" s="19">
        <v>0.16368293145033799</v>
      </c>
      <c r="D13" s="19">
        <v>0.128344255017079</v>
      </c>
      <c r="E13" s="19">
        <v>0.19316900654010499</v>
      </c>
      <c r="F13" s="19"/>
      <c r="G13" s="19">
        <v>0.19258518969111799</v>
      </c>
      <c r="H13" s="19">
        <v>0.14767609156023001</v>
      </c>
      <c r="I13" s="19">
        <v>0.15961545963816501</v>
      </c>
      <c r="J13" s="19">
        <v>0.18462123586293799</v>
      </c>
      <c r="K13" s="19">
        <v>0.159155575744543</v>
      </c>
      <c r="L13" s="19">
        <v>0.151609946398479</v>
      </c>
      <c r="M13" s="19"/>
      <c r="N13" s="19">
        <v>0.22759906739831001</v>
      </c>
      <c r="O13" s="19">
        <v>0.17560252649666899</v>
      </c>
      <c r="P13" s="19">
        <v>0.13071853729636401</v>
      </c>
      <c r="Q13" s="19">
        <v>0.125001728323517</v>
      </c>
      <c r="R13" s="19">
        <v>0.11927988381765001</v>
      </c>
      <c r="S13" s="19"/>
      <c r="T13" s="19">
        <v>0.15942815299770499</v>
      </c>
      <c r="U13" s="19">
        <v>0.178547498854044</v>
      </c>
      <c r="V13" s="19">
        <v>0.16448532070449601</v>
      </c>
      <c r="W13" s="19">
        <v>0.15250312008250599</v>
      </c>
      <c r="X13" s="19"/>
      <c r="Y13" s="19">
        <v>0.16824965260591099</v>
      </c>
      <c r="Z13" s="19">
        <v>0.15258458545165901</v>
      </c>
      <c r="AA13" s="19">
        <v>0.17413361765689001</v>
      </c>
      <c r="AB13" s="19">
        <v>0.14130559486202801</v>
      </c>
      <c r="AC13" s="19">
        <v>0.17906811294542899</v>
      </c>
      <c r="AD13" s="19">
        <v>0.20315713225535401</v>
      </c>
      <c r="AE13" s="19"/>
      <c r="AF13" s="19">
        <v>0.14969798190202999</v>
      </c>
      <c r="AG13" s="19">
        <v>0.175836790998709</v>
      </c>
      <c r="AH13" s="19"/>
      <c r="AI13" s="19">
        <v>0.36857244191754301</v>
      </c>
      <c r="AJ13" s="19">
        <v>0.164793698977964</v>
      </c>
      <c r="AK13" s="19">
        <v>0.17487530450872699</v>
      </c>
      <c r="AL13" s="19">
        <v>0.17108435573254099</v>
      </c>
      <c r="AM13" s="19">
        <v>0.12840758429962801</v>
      </c>
      <c r="AN13" s="19">
        <v>9.4056985801041104E-2</v>
      </c>
      <c r="AO13" s="19">
        <v>9.3405316795022897E-2</v>
      </c>
      <c r="AP13" s="19"/>
      <c r="AQ13" s="19">
        <v>0.132372328929829</v>
      </c>
      <c r="AR13" s="19">
        <v>0.134405355731922</v>
      </c>
      <c r="AS13" s="19"/>
      <c r="AT13" s="19">
        <v>0.10367175157511101</v>
      </c>
      <c r="AU13" s="19">
        <v>0.191509551931898</v>
      </c>
      <c r="AV13" s="19">
        <v>0.114353433800667</v>
      </c>
      <c r="AW13" s="19"/>
      <c r="AX13" s="19">
        <v>0.16895513286262401</v>
      </c>
      <c r="AY13" s="19">
        <v>0.161778502879034</v>
      </c>
      <c r="AZ13" s="19"/>
      <c r="BA13" s="19">
        <v>0.130419856237039</v>
      </c>
      <c r="BB13" s="19">
        <v>0.11425186991009</v>
      </c>
      <c r="BC13" s="19">
        <v>0.12359850011679301</v>
      </c>
      <c r="BD13" s="19">
        <v>6.7546036329740794E-2</v>
      </c>
      <c r="BE13" s="19">
        <v>0.22052520225899</v>
      </c>
      <c r="BF13" s="19"/>
      <c r="BG13" s="19">
        <v>0.11802355434713301</v>
      </c>
      <c r="BH13" s="19">
        <v>0.181778298652222</v>
      </c>
    </row>
    <row r="14" spans="2:60" x14ac:dyDescent="0.35">
      <c r="B14" s="16"/>
    </row>
    <row r="15" spans="2:60" x14ac:dyDescent="0.35">
      <c r="B15" t="s">
        <v>98</v>
      </c>
    </row>
    <row r="16" spans="2:60" x14ac:dyDescent="0.35">
      <c r="B16" t="s">
        <v>99</v>
      </c>
    </row>
    <row r="18" spans="2:2" x14ac:dyDescent="0.35">
      <c r="B18"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B2:BH23"/>
  <sheetViews>
    <sheetView showGridLines="0"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567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560</v>
      </c>
      <c r="C9" s="17">
        <v>0.51593957559872705</v>
      </c>
      <c r="D9" s="17">
        <v>0.49616474053555498</v>
      </c>
      <c r="E9" s="17">
        <v>0.53492093018693598</v>
      </c>
      <c r="F9" s="17"/>
      <c r="G9" s="17">
        <v>0.46799820597499098</v>
      </c>
      <c r="H9" s="17">
        <v>0.49553266253739697</v>
      </c>
      <c r="I9" s="17">
        <v>0.54533130378456396</v>
      </c>
      <c r="J9" s="17">
        <v>0.52086680214752001</v>
      </c>
      <c r="K9" s="17">
        <v>0.48163675680042101</v>
      </c>
      <c r="L9" s="17">
        <v>0.56119693578399699</v>
      </c>
      <c r="M9" s="17"/>
      <c r="N9" s="17">
        <v>0.50455463450555504</v>
      </c>
      <c r="O9" s="17">
        <v>0.577837993106456</v>
      </c>
      <c r="P9" s="17">
        <v>0.47487839609945498</v>
      </c>
      <c r="Q9" s="17">
        <v>0.497153386949788</v>
      </c>
      <c r="R9" s="17">
        <v>0.57448456849223495</v>
      </c>
      <c r="S9" s="17"/>
      <c r="T9" s="17">
        <v>0.54092444111502902</v>
      </c>
      <c r="U9" s="17">
        <v>0.52499469876431004</v>
      </c>
      <c r="V9" s="17">
        <v>0.50547933366336795</v>
      </c>
      <c r="W9" s="17">
        <v>0.507000148397033</v>
      </c>
      <c r="X9" s="17"/>
      <c r="Y9" s="17">
        <v>0.50395421595534495</v>
      </c>
      <c r="Z9" s="17">
        <v>0.514737786713795</v>
      </c>
      <c r="AA9" s="17">
        <v>0.58371966241869599</v>
      </c>
      <c r="AB9" s="17">
        <v>0.53321678965489006</v>
      </c>
      <c r="AC9" s="17">
        <v>0.54059247648738096</v>
      </c>
      <c r="AD9" s="17">
        <v>0.51565940183106596</v>
      </c>
      <c r="AE9" s="17"/>
      <c r="AF9" s="17">
        <v>0.52406316410001497</v>
      </c>
      <c r="AG9" s="17">
        <v>0.50714679843529498</v>
      </c>
      <c r="AH9" s="17"/>
      <c r="AI9" s="17">
        <v>0.36482960533653003</v>
      </c>
      <c r="AJ9" s="17">
        <v>0.514720340777719</v>
      </c>
      <c r="AK9" s="17">
        <v>0.52985159039585905</v>
      </c>
      <c r="AL9" s="17">
        <v>0.53465341727026805</v>
      </c>
      <c r="AM9" s="17">
        <v>0.53498357664889296</v>
      </c>
      <c r="AN9" s="17">
        <v>0.49752440576926599</v>
      </c>
      <c r="AO9" s="17">
        <v>0.60643844017780701</v>
      </c>
      <c r="AP9" s="17"/>
      <c r="AQ9" s="17">
        <v>0.61435444690687402</v>
      </c>
      <c r="AR9" s="17">
        <v>0.43380930582461003</v>
      </c>
      <c r="AS9" s="17"/>
      <c r="AT9" s="17">
        <v>0.67271938049865398</v>
      </c>
      <c r="AU9" s="17">
        <v>0.53144163800633704</v>
      </c>
      <c r="AV9" s="17">
        <v>0.42268197854409201</v>
      </c>
      <c r="AW9" s="17"/>
      <c r="AX9" s="17">
        <v>0.53716842844091395</v>
      </c>
      <c r="AY9" s="17">
        <v>0.50827127336079803</v>
      </c>
      <c r="AZ9" s="17"/>
      <c r="BA9" s="17">
        <v>0.43135269540986598</v>
      </c>
      <c r="BB9" s="17">
        <v>0.56427494104600096</v>
      </c>
      <c r="BC9" s="17">
        <v>0.60528222834250001</v>
      </c>
      <c r="BD9" s="17">
        <v>0.61825703821537104</v>
      </c>
      <c r="BE9" s="17">
        <v>0.31306677906465502</v>
      </c>
      <c r="BF9" s="17"/>
      <c r="BG9" s="17">
        <v>0.53326670321943903</v>
      </c>
      <c r="BH9" s="17">
        <v>0.39036604711339201</v>
      </c>
    </row>
    <row r="10" spans="2:60" ht="29" x14ac:dyDescent="0.35">
      <c r="B10" s="18" t="s">
        <v>561</v>
      </c>
      <c r="C10" s="17">
        <v>0.46594825749528201</v>
      </c>
      <c r="D10" s="17">
        <v>0.44997738523071901</v>
      </c>
      <c r="E10" s="17">
        <v>0.48047758373980998</v>
      </c>
      <c r="F10" s="17"/>
      <c r="G10" s="17">
        <v>0.402378391024937</v>
      </c>
      <c r="H10" s="17">
        <v>0.40394639305415297</v>
      </c>
      <c r="I10" s="17">
        <v>0.46020201462891003</v>
      </c>
      <c r="J10" s="17">
        <v>0.43478902866805003</v>
      </c>
      <c r="K10" s="17">
        <v>0.48136337785118</v>
      </c>
      <c r="L10" s="17">
        <v>0.57145292389788505</v>
      </c>
      <c r="M10" s="17"/>
      <c r="N10" s="17">
        <v>0.40983726627615003</v>
      </c>
      <c r="O10" s="17">
        <v>0.52270524573881405</v>
      </c>
      <c r="P10" s="17">
        <v>0.44079639811365801</v>
      </c>
      <c r="Q10" s="17">
        <v>0.46497563074446202</v>
      </c>
      <c r="R10" s="17">
        <v>0.55001418673620495</v>
      </c>
      <c r="S10" s="17"/>
      <c r="T10" s="17">
        <v>0.49607906191543999</v>
      </c>
      <c r="U10" s="17">
        <v>0.487283687767331</v>
      </c>
      <c r="V10" s="17">
        <v>0.449571241539649</v>
      </c>
      <c r="W10" s="17">
        <v>0.45210921453450797</v>
      </c>
      <c r="X10" s="17"/>
      <c r="Y10" s="17">
        <v>0.440942487295514</v>
      </c>
      <c r="Z10" s="17">
        <v>0.47941683188416701</v>
      </c>
      <c r="AA10" s="17">
        <v>0.501186334077938</v>
      </c>
      <c r="AB10" s="17">
        <v>0.50373470875127302</v>
      </c>
      <c r="AC10" s="17">
        <v>0.423120063198406</v>
      </c>
      <c r="AD10" s="17">
        <v>0.45078023745442097</v>
      </c>
      <c r="AE10" s="17"/>
      <c r="AF10" s="17">
        <v>0.47838128000070801</v>
      </c>
      <c r="AG10" s="17">
        <v>0.45150045228786201</v>
      </c>
      <c r="AH10" s="17"/>
      <c r="AI10" s="17">
        <v>0.34501757631169599</v>
      </c>
      <c r="AJ10" s="17">
        <v>0.41464984024274998</v>
      </c>
      <c r="AK10" s="17">
        <v>0.49773105679839902</v>
      </c>
      <c r="AL10" s="17">
        <v>0.49333268914742101</v>
      </c>
      <c r="AM10" s="17">
        <v>0.49139131829399901</v>
      </c>
      <c r="AN10" s="17">
        <v>0.47612197895612002</v>
      </c>
      <c r="AO10" s="17">
        <v>0.606881400987345</v>
      </c>
      <c r="AP10" s="17"/>
      <c r="AQ10" s="17">
        <v>0.58509197884310804</v>
      </c>
      <c r="AR10" s="17">
        <v>0.34611435589888201</v>
      </c>
      <c r="AS10" s="17"/>
      <c r="AT10" s="17">
        <v>0.68931145662876903</v>
      </c>
      <c r="AU10" s="17">
        <v>0.45638133572116402</v>
      </c>
      <c r="AV10" s="17">
        <v>0.35464159189695299</v>
      </c>
      <c r="AW10" s="17"/>
      <c r="AX10" s="17">
        <v>0.49113684035532201</v>
      </c>
      <c r="AY10" s="17">
        <v>0.45684961859322798</v>
      </c>
      <c r="AZ10" s="17"/>
      <c r="BA10" s="17">
        <v>0.39710767638663402</v>
      </c>
      <c r="BB10" s="17">
        <v>0.50959263667200205</v>
      </c>
      <c r="BC10" s="17">
        <v>0.56628326992060396</v>
      </c>
      <c r="BD10" s="17">
        <v>0.46309368641562698</v>
      </c>
      <c r="BE10" s="17">
        <v>0.264653143220623</v>
      </c>
      <c r="BF10" s="17"/>
      <c r="BG10" s="17">
        <v>0.48335202973862201</v>
      </c>
      <c r="BH10" s="17">
        <v>0.31491460563706403</v>
      </c>
    </row>
    <row r="11" spans="2:60" ht="43.5" x14ac:dyDescent="0.35">
      <c r="B11" s="18" t="s">
        <v>562</v>
      </c>
      <c r="C11" s="17">
        <v>0.40036524487797398</v>
      </c>
      <c r="D11" s="17">
        <v>0.36864156497841299</v>
      </c>
      <c r="E11" s="17">
        <v>0.43209042673134901</v>
      </c>
      <c r="F11" s="17"/>
      <c r="G11" s="17">
        <v>0.36566388919081599</v>
      </c>
      <c r="H11" s="17">
        <v>0.363245945581542</v>
      </c>
      <c r="I11" s="17">
        <v>0.43929063948935698</v>
      </c>
      <c r="J11" s="17">
        <v>0.367161785014814</v>
      </c>
      <c r="K11" s="17">
        <v>0.39021257040005702</v>
      </c>
      <c r="L11" s="17">
        <v>0.45452949526916703</v>
      </c>
      <c r="M11" s="17"/>
      <c r="N11" s="17">
        <v>0.34738408868940601</v>
      </c>
      <c r="O11" s="17">
        <v>0.44754189369673902</v>
      </c>
      <c r="P11" s="17">
        <v>0.39784241630300199</v>
      </c>
      <c r="Q11" s="17">
        <v>0.41505759342277898</v>
      </c>
      <c r="R11" s="17">
        <v>0.41336436330564402</v>
      </c>
      <c r="S11" s="17"/>
      <c r="T11" s="17">
        <v>0.41980538971181602</v>
      </c>
      <c r="U11" s="17">
        <v>0.43689585570678402</v>
      </c>
      <c r="V11" s="17">
        <v>0.37855176062831603</v>
      </c>
      <c r="W11" s="17">
        <v>0.38956972798148298</v>
      </c>
      <c r="X11" s="17"/>
      <c r="Y11" s="17">
        <v>0.39603774338684899</v>
      </c>
      <c r="Z11" s="17">
        <v>0.41577140111237498</v>
      </c>
      <c r="AA11" s="17">
        <v>0.40303291015308201</v>
      </c>
      <c r="AB11" s="17">
        <v>0.39869609868855499</v>
      </c>
      <c r="AC11" s="17">
        <v>0.42648823181637302</v>
      </c>
      <c r="AD11" s="17">
        <v>0.35707478753997002</v>
      </c>
      <c r="AE11" s="17"/>
      <c r="AF11" s="17">
        <v>0.40455780376512301</v>
      </c>
      <c r="AG11" s="17">
        <v>0.39469477116901602</v>
      </c>
      <c r="AH11" s="17"/>
      <c r="AI11" s="17">
        <v>0.239986223885433</v>
      </c>
      <c r="AJ11" s="17">
        <v>0.37658973322363698</v>
      </c>
      <c r="AK11" s="17">
        <v>0.42873719903542501</v>
      </c>
      <c r="AL11" s="17">
        <v>0.38231180510170898</v>
      </c>
      <c r="AM11" s="17">
        <v>0.43591356249534702</v>
      </c>
      <c r="AN11" s="17">
        <v>0.40386069972273397</v>
      </c>
      <c r="AO11" s="17">
        <v>0.534873165410086</v>
      </c>
      <c r="AP11" s="17"/>
      <c r="AQ11" s="17">
        <v>0.51160941985445896</v>
      </c>
      <c r="AR11" s="17">
        <v>0.29859140661300898</v>
      </c>
      <c r="AS11" s="17"/>
      <c r="AT11" s="17">
        <v>0.58730213709444301</v>
      </c>
      <c r="AU11" s="17">
        <v>0.37584607317493701</v>
      </c>
      <c r="AV11" s="17">
        <v>0.33308608355798303</v>
      </c>
      <c r="AW11" s="17"/>
      <c r="AX11" s="17">
        <v>0.41989819810721202</v>
      </c>
      <c r="AY11" s="17">
        <v>0.39330953677755998</v>
      </c>
      <c r="AZ11" s="17"/>
      <c r="BA11" s="17">
        <v>0.39030916674629001</v>
      </c>
      <c r="BB11" s="17">
        <v>0.45454602858936999</v>
      </c>
      <c r="BC11" s="17">
        <v>0.46803535979085298</v>
      </c>
      <c r="BD11" s="17">
        <v>0.482057113143675</v>
      </c>
      <c r="BE11" s="17">
        <v>0.17075653701437901</v>
      </c>
      <c r="BF11" s="17"/>
      <c r="BG11" s="17">
        <v>0.439560787558198</v>
      </c>
      <c r="BH11" s="17">
        <v>0.249603439746164</v>
      </c>
    </row>
    <row r="12" spans="2:60" ht="43.5" x14ac:dyDescent="0.35">
      <c r="B12" s="18" t="s">
        <v>563</v>
      </c>
      <c r="C12" s="17">
        <v>0.39707034690147103</v>
      </c>
      <c r="D12" s="17">
        <v>0.38180200702363498</v>
      </c>
      <c r="E12" s="17">
        <v>0.41122787282194601</v>
      </c>
      <c r="F12" s="17"/>
      <c r="G12" s="17">
        <v>0.37096048865542602</v>
      </c>
      <c r="H12" s="17">
        <v>0.35172043979733902</v>
      </c>
      <c r="I12" s="17">
        <v>0.378243403486476</v>
      </c>
      <c r="J12" s="17">
        <v>0.393649002087616</v>
      </c>
      <c r="K12" s="17">
        <v>0.38857960210019699</v>
      </c>
      <c r="L12" s="17">
        <v>0.47491626546348598</v>
      </c>
      <c r="M12" s="17"/>
      <c r="N12" s="17">
        <v>0.35948855477421299</v>
      </c>
      <c r="O12" s="17">
        <v>0.46086022888657902</v>
      </c>
      <c r="P12" s="17">
        <v>0.36188375838332898</v>
      </c>
      <c r="Q12" s="17">
        <v>0.43115697691433602</v>
      </c>
      <c r="R12" s="17">
        <v>0.42861184109318201</v>
      </c>
      <c r="S12" s="17"/>
      <c r="T12" s="17">
        <v>0.43509929648611101</v>
      </c>
      <c r="U12" s="17">
        <v>0.41848763135961597</v>
      </c>
      <c r="V12" s="17">
        <v>0.37667020161753401</v>
      </c>
      <c r="W12" s="17">
        <v>0.38396429362642398</v>
      </c>
      <c r="X12" s="17"/>
      <c r="Y12" s="17">
        <v>0.41035419969459402</v>
      </c>
      <c r="Z12" s="17">
        <v>0.38727884747072799</v>
      </c>
      <c r="AA12" s="17">
        <v>0.38684813832477699</v>
      </c>
      <c r="AB12" s="17">
        <v>0.40281675226392</v>
      </c>
      <c r="AC12" s="17">
        <v>0.428348228726044</v>
      </c>
      <c r="AD12" s="17">
        <v>0.38973480933742499</v>
      </c>
      <c r="AE12" s="17"/>
      <c r="AF12" s="17">
        <v>0.40337433472574402</v>
      </c>
      <c r="AG12" s="17">
        <v>0.39071223921764398</v>
      </c>
      <c r="AH12" s="17"/>
      <c r="AI12" s="17">
        <v>0.28343209794955498</v>
      </c>
      <c r="AJ12" s="17">
        <v>0.36603994554903702</v>
      </c>
      <c r="AK12" s="17">
        <v>0.42601284342046503</v>
      </c>
      <c r="AL12" s="17">
        <v>0.415684685393927</v>
      </c>
      <c r="AM12" s="17">
        <v>0.40060733424198403</v>
      </c>
      <c r="AN12" s="17">
        <v>0.449200330271052</v>
      </c>
      <c r="AO12" s="17">
        <v>0.457126861521295</v>
      </c>
      <c r="AP12" s="17"/>
      <c r="AQ12" s="17">
        <v>0.517119893816536</v>
      </c>
      <c r="AR12" s="17">
        <v>0.27648969704628301</v>
      </c>
      <c r="AS12" s="17"/>
      <c r="AT12" s="17">
        <v>0.56537058187894595</v>
      </c>
      <c r="AU12" s="17">
        <v>0.39364871948688801</v>
      </c>
      <c r="AV12" s="17">
        <v>0.31141283217293297</v>
      </c>
      <c r="AW12" s="17"/>
      <c r="AX12" s="17">
        <v>0.41925248185533698</v>
      </c>
      <c r="AY12" s="17">
        <v>0.38905769938003998</v>
      </c>
      <c r="AZ12" s="17"/>
      <c r="BA12" s="17">
        <v>0.29501581555315198</v>
      </c>
      <c r="BB12" s="17">
        <v>0.495115714364393</v>
      </c>
      <c r="BC12" s="17">
        <v>0.49839969084848001</v>
      </c>
      <c r="BD12" s="17">
        <v>0.48137197940776799</v>
      </c>
      <c r="BE12" s="17">
        <v>5.7773248404166498E-2</v>
      </c>
      <c r="BF12" s="17"/>
      <c r="BG12" s="17">
        <v>0.44843620468777401</v>
      </c>
      <c r="BH12" s="17">
        <v>0.165063277725783</v>
      </c>
    </row>
    <row r="13" spans="2:60" ht="29" x14ac:dyDescent="0.35">
      <c r="B13" s="18" t="s">
        <v>564</v>
      </c>
      <c r="C13" s="17">
        <v>0.34582238038321</v>
      </c>
      <c r="D13" s="17">
        <v>0.31814798608954598</v>
      </c>
      <c r="E13" s="17">
        <v>0.37189919341306699</v>
      </c>
      <c r="F13" s="17"/>
      <c r="G13" s="17">
        <v>0.33937212943851702</v>
      </c>
      <c r="H13" s="17">
        <v>0.33973928277356402</v>
      </c>
      <c r="I13" s="17">
        <v>0.33889050173933299</v>
      </c>
      <c r="J13" s="17">
        <v>0.36481628095709701</v>
      </c>
      <c r="K13" s="17">
        <v>0.32706061060196101</v>
      </c>
      <c r="L13" s="17">
        <v>0.36061691690700898</v>
      </c>
      <c r="M13" s="17"/>
      <c r="N13" s="17">
        <v>0.34370353607364901</v>
      </c>
      <c r="O13" s="17">
        <v>0.39890157417845601</v>
      </c>
      <c r="P13" s="17">
        <v>0.303466399411635</v>
      </c>
      <c r="Q13" s="17">
        <v>0.36233112593018402</v>
      </c>
      <c r="R13" s="17">
        <v>0.38721739674897598</v>
      </c>
      <c r="S13" s="17"/>
      <c r="T13" s="17">
        <v>0.34890723571745302</v>
      </c>
      <c r="U13" s="17">
        <v>0.35595252975331998</v>
      </c>
      <c r="V13" s="17">
        <v>0.35180599472642798</v>
      </c>
      <c r="W13" s="17">
        <v>0.32529123106332403</v>
      </c>
      <c r="X13" s="17"/>
      <c r="Y13" s="17">
        <v>0.35034836257086099</v>
      </c>
      <c r="Z13" s="17">
        <v>0.34533906421479998</v>
      </c>
      <c r="AA13" s="17">
        <v>0.31336305021754601</v>
      </c>
      <c r="AB13" s="17">
        <v>0.373242504138936</v>
      </c>
      <c r="AC13" s="17">
        <v>0.43193159507066198</v>
      </c>
      <c r="AD13" s="17">
        <v>0.31589821751028302</v>
      </c>
      <c r="AE13" s="17"/>
      <c r="AF13" s="17">
        <v>0.35117403742786801</v>
      </c>
      <c r="AG13" s="17">
        <v>0.33983859975346797</v>
      </c>
      <c r="AH13" s="17"/>
      <c r="AI13" s="17">
        <v>0.26803611866259103</v>
      </c>
      <c r="AJ13" s="17">
        <v>0.34654103269911701</v>
      </c>
      <c r="AK13" s="17">
        <v>0.34010484450491002</v>
      </c>
      <c r="AL13" s="17">
        <v>0.33860992482534302</v>
      </c>
      <c r="AM13" s="17">
        <v>0.34824508485154898</v>
      </c>
      <c r="AN13" s="17">
        <v>0.40446602020936101</v>
      </c>
      <c r="AO13" s="17">
        <v>0.38141024021269099</v>
      </c>
      <c r="AP13" s="17"/>
      <c r="AQ13" s="17">
        <v>0.43491159095218601</v>
      </c>
      <c r="AR13" s="17">
        <v>0.26671892472505698</v>
      </c>
      <c r="AS13" s="17"/>
      <c r="AT13" s="17">
        <v>0.48330402563275199</v>
      </c>
      <c r="AU13" s="17">
        <v>0.340169719495582</v>
      </c>
      <c r="AV13" s="17">
        <v>0.26785588744648198</v>
      </c>
      <c r="AW13" s="17"/>
      <c r="AX13" s="17">
        <v>0.37026459849492199</v>
      </c>
      <c r="AY13" s="17">
        <v>0.33699334391857699</v>
      </c>
      <c r="AZ13" s="17"/>
      <c r="BA13" s="17">
        <v>0.334579350898072</v>
      </c>
      <c r="BB13" s="17">
        <v>0.40545534627703</v>
      </c>
      <c r="BC13" s="17">
        <v>0.40528375970355401</v>
      </c>
      <c r="BD13" s="17">
        <v>0.41358852431995202</v>
      </c>
      <c r="BE13" s="17">
        <v>0.118944875819571</v>
      </c>
      <c r="BF13" s="17"/>
      <c r="BG13" s="17">
        <v>0.38892132136353902</v>
      </c>
      <c r="BH13" s="17">
        <v>0.193572874850959</v>
      </c>
    </row>
    <row r="14" spans="2:60" ht="29" x14ac:dyDescent="0.35">
      <c r="B14" s="18" t="s">
        <v>565</v>
      </c>
      <c r="C14" s="17">
        <v>0.30730081187553898</v>
      </c>
      <c r="D14" s="17">
        <v>0.30572181715860702</v>
      </c>
      <c r="E14" s="17">
        <v>0.30880526371147898</v>
      </c>
      <c r="F14" s="17"/>
      <c r="G14" s="17">
        <v>0.34207372246665202</v>
      </c>
      <c r="H14" s="17">
        <v>0.306635875315176</v>
      </c>
      <c r="I14" s="17">
        <v>0.334396150489565</v>
      </c>
      <c r="J14" s="17">
        <v>0.26417653082185499</v>
      </c>
      <c r="K14" s="17">
        <v>0.27381929501437802</v>
      </c>
      <c r="L14" s="17">
        <v>0.325453722220372</v>
      </c>
      <c r="M14" s="17"/>
      <c r="N14" s="17">
        <v>0.28783374382779098</v>
      </c>
      <c r="O14" s="17">
        <v>0.30540937116949601</v>
      </c>
      <c r="P14" s="17">
        <v>0.29162877500816797</v>
      </c>
      <c r="Q14" s="17">
        <v>0.31911292808634201</v>
      </c>
      <c r="R14" s="17">
        <v>0.41103943779055302</v>
      </c>
      <c r="S14" s="17"/>
      <c r="T14" s="17">
        <v>0.32368532011630702</v>
      </c>
      <c r="U14" s="17">
        <v>0.30186514551551602</v>
      </c>
      <c r="V14" s="17">
        <v>0.29661225363819999</v>
      </c>
      <c r="W14" s="17">
        <v>0.31742732621943798</v>
      </c>
      <c r="X14" s="17"/>
      <c r="Y14" s="17">
        <v>0.34323664967727102</v>
      </c>
      <c r="Z14" s="17">
        <v>0.29261365787908999</v>
      </c>
      <c r="AA14" s="17">
        <v>0.27062945541028</v>
      </c>
      <c r="AB14" s="17">
        <v>0.31754823557591499</v>
      </c>
      <c r="AC14" s="17">
        <v>0.37777972124466402</v>
      </c>
      <c r="AD14" s="17">
        <v>0.25461654592867</v>
      </c>
      <c r="AE14" s="17"/>
      <c r="AF14" s="17">
        <v>0.30373280899139299</v>
      </c>
      <c r="AG14" s="17">
        <v>0.31345684101955601</v>
      </c>
      <c r="AH14" s="17"/>
      <c r="AI14" s="17">
        <v>0.20248022367610699</v>
      </c>
      <c r="AJ14" s="17">
        <v>0.28986636748591899</v>
      </c>
      <c r="AK14" s="17">
        <v>0.29456437953012998</v>
      </c>
      <c r="AL14" s="17">
        <v>0.27228533132652299</v>
      </c>
      <c r="AM14" s="17">
        <v>0.35303174096541801</v>
      </c>
      <c r="AN14" s="17">
        <v>0.35560023543613301</v>
      </c>
      <c r="AO14" s="17">
        <v>0.37777188222616398</v>
      </c>
      <c r="AP14" s="17"/>
      <c r="AQ14" s="17">
        <v>0.43235682863809299</v>
      </c>
      <c r="AR14" s="17">
        <v>0.17657579795693401</v>
      </c>
      <c r="AS14" s="17"/>
      <c r="AT14" s="17">
        <v>0.49671362217596998</v>
      </c>
      <c r="AU14" s="17">
        <v>0.27255729551941299</v>
      </c>
      <c r="AV14" s="17">
        <v>0.23211303713019399</v>
      </c>
      <c r="AW14" s="17"/>
      <c r="AX14" s="17">
        <v>0.30440601409707502</v>
      </c>
      <c r="AY14" s="17">
        <v>0.30834647291280598</v>
      </c>
      <c r="AZ14" s="17"/>
      <c r="BA14" s="17">
        <v>0.32790842794873398</v>
      </c>
      <c r="BB14" s="17">
        <v>0.361634798408488</v>
      </c>
      <c r="BC14" s="17">
        <v>0.38156862665248598</v>
      </c>
      <c r="BD14" s="17">
        <v>0.38461516986744998</v>
      </c>
      <c r="BE14" s="17">
        <v>3.69798943065777E-2</v>
      </c>
      <c r="BF14" s="17"/>
      <c r="BG14" s="17">
        <v>0.35376707610784702</v>
      </c>
      <c r="BH14" s="17">
        <v>0.125029730574471</v>
      </c>
    </row>
    <row r="15" spans="2:60" ht="29" x14ac:dyDescent="0.35">
      <c r="B15" s="18" t="s">
        <v>566</v>
      </c>
      <c r="C15" s="17">
        <v>0.27016806446773101</v>
      </c>
      <c r="D15" s="17">
        <v>0.26859364369287497</v>
      </c>
      <c r="E15" s="17">
        <v>0.268950775708449</v>
      </c>
      <c r="F15" s="17"/>
      <c r="G15" s="17">
        <v>0.297507744051214</v>
      </c>
      <c r="H15" s="17">
        <v>0.28647651690867698</v>
      </c>
      <c r="I15" s="17">
        <v>0.260426535877057</v>
      </c>
      <c r="J15" s="17">
        <v>0.242718662356284</v>
      </c>
      <c r="K15" s="17">
        <v>0.24041277143445</v>
      </c>
      <c r="L15" s="17">
        <v>0.29232351004599699</v>
      </c>
      <c r="M15" s="17"/>
      <c r="N15" s="17">
        <v>0.26076162973106998</v>
      </c>
      <c r="O15" s="17">
        <v>0.27465448820828797</v>
      </c>
      <c r="P15" s="17">
        <v>0.24951384060652501</v>
      </c>
      <c r="Q15" s="17">
        <v>0.28444289513313897</v>
      </c>
      <c r="R15" s="17">
        <v>0.33466883861631902</v>
      </c>
      <c r="S15" s="17"/>
      <c r="T15" s="17">
        <v>0.288825333060023</v>
      </c>
      <c r="U15" s="17">
        <v>0.253619764582667</v>
      </c>
      <c r="V15" s="17">
        <v>0.26908175072766699</v>
      </c>
      <c r="W15" s="17">
        <v>0.273039645521443</v>
      </c>
      <c r="X15" s="17"/>
      <c r="Y15" s="17">
        <v>0.29471112215679701</v>
      </c>
      <c r="Z15" s="17">
        <v>0.258850873016226</v>
      </c>
      <c r="AA15" s="17">
        <v>0.29463028605289698</v>
      </c>
      <c r="AB15" s="17">
        <v>0.251045585823085</v>
      </c>
      <c r="AC15" s="17">
        <v>0.33506951507885302</v>
      </c>
      <c r="AD15" s="17">
        <v>0.24234210949701199</v>
      </c>
      <c r="AE15" s="17"/>
      <c r="AF15" s="17">
        <v>0.26842612160058199</v>
      </c>
      <c r="AG15" s="17">
        <v>0.27139305486417098</v>
      </c>
      <c r="AH15" s="17"/>
      <c r="AI15" s="17">
        <v>0.21456635003351901</v>
      </c>
      <c r="AJ15" s="17">
        <v>0.22873580442459401</v>
      </c>
      <c r="AK15" s="17">
        <v>0.27846157873484201</v>
      </c>
      <c r="AL15" s="17">
        <v>0.24065623255660601</v>
      </c>
      <c r="AM15" s="17">
        <v>0.29740005185720497</v>
      </c>
      <c r="AN15" s="17">
        <v>0.30833864869532801</v>
      </c>
      <c r="AO15" s="17">
        <v>0.452828315910696</v>
      </c>
      <c r="AP15" s="17"/>
      <c r="AQ15" s="17">
        <v>0.37452857001254097</v>
      </c>
      <c r="AR15" s="17">
        <v>0.17874430799358601</v>
      </c>
      <c r="AS15" s="17"/>
      <c r="AT15" s="17">
        <v>0.430303424358291</v>
      </c>
      <c r="AU15" s="17">
        <v>0.247098598695765</v>
      </c>
      <c r="AV15" s="17">
        <v>0.20045714840013501</v>
      </c>
      <c r="AW15" s="17"/>
      <c r="AX15" s="17">
        <v>0.28997844627610703</v>
      </c>
      <c r="AY15" s="17">
        <v>0.263012143406678</v>
      </c>
      <c r="AZ15" s="17"/>
      <c r="BA15" s="17">
        <v>0.23529085996469001</v>
      </c>
      <c r="BB15" s="17">
        <v>0.328812577713337</v>
      </c>
      <c r="BC15" s="17">
        <v>0.34305159278943198</v>
      </c>
      <c r="BD15" s="17">
        <v>0.29013901175041001</v>
      </c>
      <c r="BE15" s="17">
        <v>5.1335366215740003E-2</v>
      </c>
      <c r="BF15" s="17"/>
      <c r="BG15" s="17">
        <v>0.30699573545326098</v>
      </c>
      <c r="BH15" s="17">
        <v>0.111820085022195</v>
      </c>
    </row>
    <row r="16" spans="2:60" x14ac:dyDescent="0.35">
      <c r="B16" s="18" t="s">
        <v>114</v>
      </c>
      <c r="C16" s="17">
        <v>0.124095791762179</v>
      </c>
      <c r="D16" s="17">
        <v>9.2365146067178702E-2</v>
      </c>
      <c r="E16" s="17">
        <v>0.14976480995394001</v>
      </c>
      <c r="F16" s="17"/>
      <c r="G16" s="17">
        <v>0.15251613482061899</v>
      </c>
      <c r="H16" s="17">
        <v>0.134313396335179</v>
      </c>
      <c r="I16" s="17">
        <v>0.114055199594427</v>
      </c>
      <c r="J16" s="17">
        <v>0.13298984472143899</v>
      </c>
      <c r="K16" s="17">
        <v>0.12365749260695499</v>
      </c>
      <c r="L16" s="17">
        <v>0.10050166721202999</v>
      </c>
      <c r="M16" s="17"/>
      <c r="N16" s="17">
        <v>0.17012493002290699</v>
      </c>
      <c r="O16" s="17">
        <v>0.131666060166821</v>
      </c>
      <c r="P16" s="17">
        <v>0.104916246520671</v>
      </c>
      <c r="Q16" s="17">
        <v>9.1408488090475498E-2</v>
      </c>
      <c r="R16" s="17">
        <v>6.8338790611247105E-2</v>
      </c>
      <c r="S16" s="17"/>
      <c r="T16" s="17">
        <v>0.105549695511059</v>
      </c>
      <c r="U16" s="17">
        <v>0.118966467327006</v>
      </c>
      <c r="V16" s="17">
        <v>0.13907460921504999</v>
      </c>
      <c r="W16" s="17">
        <v>0.11785111808073701</v>
      </c>
      <c r="X16" s="17"/>
      <c r="Y16" s="17">
        <v>0.13695683346543</v>
      </c>
      <c r="Z16" s="17">
        <v>0.116134968435141</v>
      </c>
      <c r="AA16" s="17">
        <v>7.7887571662449598E-2</v>
      </c>
      <c r="AB16" s="17">
        <v>0.11796088947170601</v>
      </c>
      <c r="AC16" s="17">
        <v>9.5645671409702399E-2</v>
      </c>
      <c r="AD16" s="17">
        <v>0.13803787609079399</v>
      </c>
      <c r="AE16" s="17"/>
      <c r="AF16" s="17">
        <v>0.104978229115346</v>
      </c>
      <c r="AG16" s="17">
        <v>0.145206930646638</v>
      </c>
      <c r="AH16" s="17"/>
      <c r="AI16" s="17">
        <v>0.28451712977188198</v>
      </c>
      <c r="AJ16" s="17">
        <v>0.138551136749338</v>
      </c>
      <c r="AK16" s="17">
        <v>0.14761745050692299</v>
      </c>
      <c r="AL16" s="17">
        <v>9.6443959971728804E-2</v>
      </c>
      <c r="AM16" s="17">
        <v>7.9074210560231797E-2</v>
      </c>
      <c r="AN16" s="17">
        <v>0.10582480777247</v>
      </c>
      <c r="AO16" s="17">
        <v>1.5542871846146999E-2</v>
      </c>
      <c r="AP16" s="17"/>
      <c r="AQ16" s="17">
        <v>0.10146188266777401</v>
      </c>
      <c r="AR16" s="17">
        <v>0.10993452963811901</v>
      </c>
      <c r="AS16" s="17"/>
      <c r="AT16" s="17">
        <v>6.9452931179441499E-2</v>
      </c>
      <c r="AU16" s="17">
        <v>0.137595126704676</v>
      </c>
      <c r="AV16" s="17">
        <v>9.5469278041428199E-2</v>
      </c>
      <c r="AW16" s="17"/>
      <c r="AX16" s="17">
        <v>0.10405883877300399</v>
      </c>
      <c r="AY16" s="17">
        <v>0.13133355503607699</v>
      </c>
      <c r="AZ16" s="17"/>
      <c r="BA16" s="17">
        <v>0.112922533270706</v>
      </c>
      <c r="BB16" s="17">
        <v>0.10429155137338</v>
      </c>
      <c r="BC16" s="17">
        <v>9.5946415866680596E-2</v>
      </c>
      <c r="BD16" s="17">
        <v>4.1249306314526599E-2</v>
      </c>
      <c r="BE16" s="17">
        <v>0.112819812760432</v>
      </c>
      <c r="BF16" s="17"/>
      <c r="BG16" s="17">
        <v>0.10630499568488801</v>
      </c>
      <c r="BH16" s="17">
        <v>9.4692275605277099E-2</v>
      </c>
    </row>
    <row r="17" spans="2:60" x14ac:dyDescent="0.35">
      <c r="B17" s="18" t="s">
        <v>235</v>
      </c>
      <c r="C17" s="17">
        <v>6.9870357442153898E-3</v>
      </c>
      <c r="D17" s="17">
        <v>1.2072227810274099E-2</v>
      </c>
      <c r="E17" s="17">
        <v>2.26859513149817E-3</v>
      </c>
      <c r="F17" s="17"/>
      <c r="G17" s="17">
        <v>3.9142372967466499E-3</v>
      </c>
      <c r="H17" s="17">
        <v>3.78540572250286E-3</v>
      </c>
      <c r="I17" s="17">
        <v>4.4701300778094404E-3</v>
      </c>
      <c r="J17" s="17">
        <v>2.2821918794292502E-3</v>
      </c>
      <c r="K17" s="17">
        <v>1.7835741872767399E-2</v>
      </c>
      <c r="L17" s="17">
        <v>8.4797232879579194E-3</v>
      </c>
      <c r="M17" s="17"/>
      <c r="N17" s="17">
        <v>1.09070890607796E-2</v>
      </c>
      <c r="O17" s="17">
        <v>5.1632916087977904E-3</v>
      </c>
      <c r="P17" s="17">
        <v>4.0884999139617802E-3</v>
      </c>
      <c r="Q17" s="17">
        <v>1.1018278725807001E-2</v>
      </c>
      <c r="R17" s="17">
        <v>4.7219035912519402E-3</v>
      </c>
      <c r="S17" s="17"/>
      <c r="T17" s="17">
        <v>1.08209009436901E-2</v>
      </c>
      <c r="U17" s="17">
        <v>1.24775488074795E-2</v>
      </c>
      <c r="V17" s="17">
        <v>5.1955087749493397E-3</v>
      </c>
      <c r="W17" s="17">
        <v>2.3473998623801699E-3</v>
      </c>
      <c r="X17" s="17"/>
      <c r="Y17" s="17">
        <v>1.69773370786579E-3</v>
      </c>
      <c r="Z17" s="17">
        <v>5.8046932399270102E-3</v>
      </c>
      <c r="AA17" s="17">
        <v>2.51556892795958E-2</v>
      </c>
      <c r="AB17" s="17">
        <v>1.6000913895380699E-2</v>
      </c>
      <c r="AC17" s="17">
        <v>4.2188239422362502E-2</v>
      </c>
      <c r="AD17" s="17">
        <v>9.8943527470745606E-3</v>
      </c>
      <c r="AE17" s="17"/>
      <c r="AF17" s="17">
        <v>7.8506079274865692E-3</v>
      </c>
      <c r="AG17" s="17">
        <v>5.8974200482935796E-3</v>
      </c>
      <c r="AH17" s="17"/>
      <c r="AI17" s="17">
        <v>0</v>
      </c>
      <c r="AJ17" s="17">
        <v>5.2779542130240503E-3</v>
      </c>
      <c r="AK17" s="17">
        <v>7.8113060741276602E-3</v>
      </c>
      <c r="AL17" s="17">
        <v>1.1630092365499301E-2</v>
      </c>
      <c r="AM17" s="17">
        <v>4.9917293754199003E-3</v>
      </c>
      <c r="AN17" s="17">
        <v>0</v>
      </c>
      <c r="AO17" s="17">
        <v>5.33990857222644E-2</v>
      </c>
      <c r="AP17" s="17"/>
      <c r="AQ17" s="17">
        <v>3.1715981661919E-3</v>
      </c>
      <c r="AR17" s="17">
        <v>1.0245518011014001E-2</v>
      </c>
      <c r="AS17" s="17"/>
      <c r="AT17" s="17">
        <v>0</v>
      </c>
      <c r="AU17" s="17">
        <v>9.2459269731628105E-3</v>
      </c>
      <c r="AV17" s="17">
        <v>8.5084187103659902E-3</v>
      </c>
      <c r="AW17" s="17"/>
      <c r="AX17" s="17">
        <v>6.77988964553788E-3</v>
      </c>
      <c r="AY17" s="17">
        <v>7.0618612142431701E-3</v>
      </c>
      <c r="AZ17" s="17"/>
      <c r="BA17" s="17">
        <v>0</v>
      </c>
      <c r="BB17" s="17">
        <v>5.5500421513465601E-3</v>
      </c>
      <c r="BC17" s="17">
        <v>8.7600227800241695E-3</v>
      </c>
      <c r="BD17" s="17">
        <v>0</v>
      </c>
      <c r="BE17" s="17">
        <v>1.36139580758084E-2</v>
      </c>
      <c r="BF17" s="17"/>
      <c r="BG17" s="17">
        <v>4.25532262450754E-3</v>
      </c>
      <c r="BH17" s="17">
        <v>1.01657844760525E-2</v>
      </c>
    </row>
    <row r="18" spans="2:60" x14ac:dyDescent="0.35">
      <c r="B18" s="18" t="s">
        <v>94</v>
      </c>
      <c r="C18" s="19">
        <v>8.7390364551991201E-2</v>
      </c>
      <c r="D18" s="19">
        <v>0.107174713548692</v>
      </c>
      <c r="E18" s="19">
        <v>6.9971736266469603E-2</v>
      </c>
      <c r="F18" s="19"/>
      <c r="G18" s="19">
        <v>4.7551697507790702E-2</v>
      </c>
      <c r="H18" s="19">
        <v>5.3500252461696603E-2</v>
      </c>
      <c r="I18" s="19">
        <v>8.0364909110429802E-2</v>
      </c>
      <c r="J18" s="19">
        <v>6.6368242608421002E-2</v>
      </c>
      <c r="K18" s="19">
        <v>0.147300392019654</v>
      </c>
      <c r="L18" s="19">
        <v>0.113506382952479</v>
      </c>
      <c r="M18" s="19"/>
      <c r="N18" s="19">
        <v>6.6576072434800002E-2</v>
      </c>
      <c r="O18" s="19">
        <v>6.5048917364566805E-2</v>
      </c>
      <c r="P18" s="19">
        <v>0.108690523071085</v>
      </c>
      <c r="Q18" s="19">
        <v>9.8379155889786796E-2</v>
      </c>
      <c r="R18" s="19">
        <v>8.8244678939876697E-2</v>
      </c>
      <c r="S18" s="19"/>
      <c r="T18" s="19">
        <v>8.1019098370490095E-2</v>
      </c>
      <c r="U18" s="19">
        <v>0.104486168697714</v>
      </c>
      <c r="V18" s="19">
        <v>7.8052869343731304E-2</v>
      </c>
      <c r="W18" s="19">
        <v>9.1931821117091195E-2</v>
      </c>
      <c r="X18" s="19"/>
      <c r="Y18" s="19">
        <v>5.6914925797791303E-2</v>
      </c>
      <c r="Z18" s="19">
        <v>0.10464133072067</v>
      </c>
      <c r="AA18" s="19">
        <v>9.1423332214756195E-2</v>
      </c>
      <c r="AB18" s="19">
        <v>9.8665477702028104E-2</v>
      </c>
      <c r="AC18" s="19">
        <v>0.16426384107286299</v>
      </c>
      <c r="AD18" s="19">
        <v>9.6701252938114102E-2</v>
      </c>
      <c r="AE18" s="19"/>
      <c r="AF18" s="19">
        <v>8.6101235235025095E-2</v>
      </c>
      <c r="AG18" s="19">
        <v>8.8920517427007101E-2</v>
      </c>
      <c r="AH18" s="19"/>
      <c r="AI18" s="19">
        <v>8.4867006862349798E-2</v>
      </c>
      <c r="AJ18" s="19">
        <v>6.2047257488260503E-2</v>
      </c>
      <c r="AK18" s="19">
        <v>7.7276908891785498E-2</v>
      </c>
      <c r="AL18" s="19">
        <v>0.110012602974631</v>
      </c>
      <c r="AM18" s="19">
        <v>0.112101358495548</v>
      </c>
      <c r="AN18" s="19">
        <v>8.2874715237106295E-2</v>
      </c>
      <c r="AO18" s="19">
        <v>9.2604150500056007E-2</v>
      </c>
      <c r="AP18" s="19"/>
      <c r="AQ18" s="19">
        <v>1.6805332138364899E-2</v>
      </c>
      <c r="AR18" s="19">
        <v>0.16991061294228499</v>
      </c>
      <c r="AS18" s="19"/>
      <c r="AT18" s="19">
        <v>1.0293880595087301E-2</v>
      </c>
      <c r="AU18" s="19">
        <v>7.2484257583234998E-2</v>
      </c>
      <c r="AV18" s="19">
        <v>0.16669442670981399</v>
      </c>
      <c r="AW18" s="19"/>
      <c r="AX18" s="19">
        <v>9.8118367595940503E-2</v>
      </c>
      <c r="AY18" s="19">
        <v>8.3515187199640697E-2</v>
      </c>
      <c r="AZ18" s="19"/>
      <c r="BA18" s="19">
        <v>0.10785470430131</v>
      </c>
      <c r="BB18" s="19">
        <v>3.21191365139663E-2</v>
      </c>
      <c r="BC18" s="19">
        <v>2.5794612631267699E-2</v>
      </c>
      <c r="BD18" s="19">
        <v>2.3116472331276099E-2</v>
      </c>
      <c r="BE18" s="19">
        <v>0.38764445011909598</v>
      </c>
      <c r="BF18" s="19"/>
      <c r="BG18" s="19">
        <v>4.97868074643074E-2</v>
      </c>
      <c r="BH18" s="19">
        <v>0.29531599263589198</v>
      </c>
    </row>
    <row r="19" spans="2:60" x14ac:dyDescent="0.35">
      <c r="B19" s="16"/>
    </row>
    <row r="20" spans="2:60" x14ac:dyDescent="0.35">
      <c r="B20" t="s">
        <v>98</v>
      </c>
    </row>
    <row r="21" spans="2:60" x14ac:dyDescent="0.35">
      <c r="B21" t="s">
        <v>99</v>
      </c>
    </row>
    <row r="23" spans="2:60" x14ac:dyDescent="0.35">
      <c r="B23"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B2:BH27"/>
  <sheetViews>
    <sheetView showGridLines="0" topLeftCell="A19" workbookViewId="0">
      <pane xSplit="2" topLeftCell="C1" activePane="topRight" state="frozen"/>
      <selection pane="topRight"/>
    </sheetView>
  </sheetViews>
  <sheetFormatPr defaultColWidth="10.8164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3" width="10.7265625" customWidth="1"/>
    <col min="34" max="34" width="2.1796875" customWidth="1"/>
    <col min="35" max="41" width="10.7265625" customWidth="1"/>
    <col min="42" max="42" width="2.1796875" customWidth="1"/>
    <col min="43" max="44" width="10.7265625" customWidth="1"/>
    <col min="45" max="45" width="2.1796875" customWidth="1"/>
    <col min="46" max="48" width="10.7265625" customWidth="1"/>
    <col min="49" max="49" width="2.1796875" customWidth="1"/>
    <col min="50" max="51" width="10.7265625" customWidth="1"/>
    <col min="52" max="52" width="2.1796875" customWidth="1"/>
    <col min="53" max="57" width="10.7265625" customWidth="1"/>
    <col min="58" max="58" width="2.1796875" customWidth="1"/>
    <col min="59" max="60" width="10.7265625" customWidth="1"/>
    <col min="61" max="61" width="2.1796875" customWidth="1"/>
  </cols>
  <sheetData>
    <row r="2" spans="2:60" ht="40" customHeight="1" x14ac:dyDescent="0.35">
      <c r="D2" s="31" t="s">
        <v>580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5" spans="2:60" ht="30" customHeight="1" x14ac:dyDescent="0.35">
      <c r="B5" s="15"/>
      <c r="C5" s="15"/>
      <c r="D5" s="30" t="s">
        <v>63</v>
      </c>
      <c r="E5" s="30"/>
      <c r="F5" s="15"/>
      <c r="G5" s="30" t="s">
        <v>64</v>
      </c>
      <c r="H5" s="30"/>
      <c r="I5" s="30"/>
      <c r="J5" s="30"/>
      <c r="K5" s="30"/>
      <c r="L5" s="30"/>
      <c r="M5" s="15"/>
      <c r="N5" s="30" t="s">
        <v>65</v>
      </c>
      <c r="O5" s="30"/>
      <c r="P5" s="30"/>
      <c r="Q5" s="30"/>
      <c r="R5" s="30"/>
      <c r="S5" s="15"/>
      <c r="T5" s="30" t="s">
        <v>66</v>
      </c>
      <c r="U5" s="30"/>
      <c r="V5" s="30"/>
      <c r="W5" s="30"/>
      <c r="X5" s="15"/>
      <c r="Y5" s="30" t="s">
        <v>67</v>
      </c>
      <c r="Z5" s="30"/>
      <c r="AA5" s="30"/>
      <c r="AB5" s="30"/>
      <c r="AC5" s="30"/>
      <c r="AD5" s="30"/>
      <c r="AE5" s="15"/>
      <c r="AF5" s="30" t="s">
        <v>68</v>
      </c>
      <c r="AG5" s="30"/>
      <c r="AH5" s="15"/>
      <c r="AI5" s="30" t="s">
        <v>69</v>
      </c>
      <c r="AJ5" s="30"/>
      <c r="AK5" s="30"/>
      <c r="AL5" s="30"/>
      <c r="AM5" s="30"/>
      <c r="AN5" s="30"/>
      <c r="AO5" s="30"/>
      <c r="AP5" s="15"/>
      <c r="AQ5" s="30" t="s">
        <v>70</v>
      </c>
      <c r="AR5" s="30"/>
      <c r="AS5" s="15"/>
      <c r="AT5" s="30" t="s">
        <v>71</v>
      </c>
      <c r="AU5" s="30"/>
      <c r="AV5" s="30"/>
      <c r="AW5" s="15"/>
      <c r="AX5" s="30" t="s">
        <v>72</v>
      </c>
      <c r="AY5" s="30"/>
      <c r="AZ5" s="15"/>
      <c r="BA5" s="30" t="s">
        <v>73</v>
      </c>
      <c r="BB5" s="30"/>
      <c r="BC5" s="30"/>
      <c r="BD5" s="30"/>
      <c r="BE5" s="30"/>
      <c r="BF5" s="15"/>
      <c r="BG5" s="30" t="s">
        <v>74</v>
      </c>
      <c r="BH5" s="30"/>
    </row>
    <row r="6" spans="2:60" ht="58" x14ac:dyDescent="0.35">
      <c r="B6" t="s">
        <v>14</v>
      </c>
      <c r="C6" s="9" t="s">
        <v>15</v>
      </c>
      <c r="D6" s="12" t="s">
        <v>16</v>
      </c>
      <c r="E6" s="12" t="s">
        <v>17</v>
      </c>
      <c r="G6" s="12" t="s">
        <v>20</v>
      </c>
      <c r="H6" s="12" t="s">
        <v>21</v>
      </c>
      <c r="I6" s="12" t="s">
        <v>22</v>
      </c>
      <c r="J6" s="12" t="s">
        <v>23</v>
      </c>
      <c r="K6" s="12" t="s">
        <v>24</v>
      </c>
      <c r="L6" s="12" t="s">
        <v>25</v>
      </c>
      <c r="N6" s="12" t="s">
        <v>26</v>
      </c>
      <c r="O6" s="12" t="s">
        <v>27</v>
      </c>
      <c r="P6" s="12" t="s">
        <v>28</v>
      </c>
      <c r="Q6" s="12" t="s">
        <v>29</v>
      </c>
      <c r="R6" s="12" t="s">
        <v>30</v>
      </c>
      <c r="T6" s="12" t="s">
        <v>31</v>
      </c>
      <c r="U6" s="12" t="s">
        <v>32</v>
      </c>
      <c r="V6" s="12" t="s">
        <v>33</v>
      </c>
      <c r="W6" s="12" t="s">
        <v>34</v>
      </c>
      <c r="Y6" s="12" t="s">
        <v>35</v>
      </c>
      <c r="Z6" s="12" t="s">
        <v>36</v>
      </c>
      <c r="AA6" s="12" t="s">
        <v>37</v>
      </c>
      <c r="AB6" s="12" t="s">
        <v>38</v>
      </c>
      <c r="AC6" s="12" t="s">
        <v>39</v>
      </c>
      <c r="AD6" s="12" t="s">
        <v>40</v>
      </c>
      <c r="AF6" s="12" t="s">
        <v>41</v>
      </c>
      <c r="AG6" s="12" t="s">
        <v>42</v>
      </c>
      <c r="AI6" s="12" t="s">
        <v>43</v>
      </c>
      <c r="AJ6" s="12" t="s">
        <v>44</v>
      </c>
      <c r="AK6" s="12" t="s">
        <v>45</v>
      </c>
      <c r="AL6" s="12" t="s">
        <v>46</v>
      </c>
      <c r="AM6" s="12" t="s">
        <v>47</v>
      </c>
      <c r="AN6" s="12" t="s">
        <v>48</v>
      </c>
      <c r="AO6" s="12" t="s">
        <v>49</v>
      </c>
      <c r="AQ6" s="12" t="s">
        <v>50</v>
      </c>
      <c r="AR6" s="12" t="s">
        <v>51</v>
      </c>
      <c r="AT6" s="12" t="s">
        <v>52</v>
      </c>
      <c r="AU6" s="12" t="s">
        <v>53</v>
      </c>
      <c r="AV6" s="12" t="s">
        <v>54</v>
      </c>
      <c r="AX6" s="12" t="s">
        <v>55</v>
      </c>
      <c r="AY6" s="12" t="s">
        <v>56</v>
      </c>
      <c r="BA6" s="12" t="s">
        <v>57</v>
      </c>
      <c r="BB6" s="12" t="s">
        <v>58</v>
      </c>
      <c r="BC6" s="12" t="s">
        <v>59</v>
      </c>
      <c r="BD6" s="12" t="s">
        <v>60</v>
      </c>
      <c r="BE6" s="12" t="s">
        <v>61</v>
      </c>
      <c r="BG6" s="12" t="s">
        <v>57</v>
      </c>
      <c r="BH6" s="12" t="s">
        <v>62</v>
      </c>
    </row>
    <row r="7" spans="2:60" ht="30" customHeight="1" x14ac:dyDescent="0.35">
      <c r="B7" s="10" t="s">
        <v>18</v>
      </c>
      <c r="C7" s="10">
        <v>2016</v>
      </c>
      <c r="D7" s="10">
        <v>955</v>
      </c>
      <c r="E7" s="10">
        <v>1045</v>
      </c>
      <c r="F7" s="10"/>
      <c r="G7" s="10">
        <v>239</v>
      </c>
      <c r="H7" s="10">
        <v>315</v>
      </c>
      <c r="I7" s="10">
        <v>328</v>
      </c>
      <c r="J7" s="10">
        <v>335</v>
      </c>
      <c r="K7" s="10">
        <v>346</v>
      </c>
      <c r="L7" s="10">
        <v>453</v>
      </c>
      <c r="M7" s="10"/>
      <c r="N7" s="10">
        <v>418</v>
      </c>
      <c r="O7" s="10">
        <v>453</v>
      </c>
      <c r="P7" s="10">
        <v>629</v>
      </c>
      <c r="Q7" s="10">
        <v>252</v>
      </c>
      <c r="R7" s="10">
        <v>209</v>
      </c>
      <c r="S7" s="10"/>
      <c r="T7" s="10">
        <v>376</v>
      </c>
      <c r="U7" s="10">
        <v>431</v>
      </c>
      <c r="V7" s="10">
        <v>784</v>
      </c>
      <c r="W7" s="10">
        <v>425</v>
      </c>
      <c r="X7" s="10"/>
      <c r="Y7" s="10">
        <v>665</v>
      </c>
      <c r="Z7" s="10">
        <v>814</v>
      </c>
      <c r="AA7" s="10">
        <v>77</v>
      </c>
      <c r="AB7" s="10">
        <v>201</v>
      </c>
      <c r="AC7" s="10">
        <v>19</v>
      </c>
      <c r="AD7" s="10">
        <v>240</v>
      </c>
      <c r="AE7" s="10"/>
      <c r="AF7" s="10">
        <v>1195</v>
      </c>
      <c r="AG7" s="10">
        <v>806</v>
      </c>
      <c r="AH7" s="10"/>
      <c r="AI7" s="10">
        <v>139</v>
      </c>
      <c r="AJ7" s="10">
        <v>488</v>
      </c>
      <c r="AK7" s="10">
        <v>410</v>
      </c>
      <c r="AL7" s="10">
        <v>231</v>
      </c>
      <c r="AM7" s="10">
        <v>492</v>
      </c>
      <c r="AN7" s="10">
        <v>193</v>
      </c>
      <c r="AO7" s="10">
        <v>63</v>
      </c>
      <c r="AP7" s="10"/>
      <c r="AQ7" s="10">
        <v>971</v>
      </c>
      <c r="AR7" s="10">
        <v>703</v>
      </c>
      <c r="AS7" s="10"/>
      <c r="AT7" s="10">
        <v>439</v>
      </c>
      <c r="AU7" s="10">
        <v>862</v>
      </c>
      <c r="AV7" s="10">
        <v>598</v>
      </c>
      <c r="AW7" s="10"/>
      <c r="AX7" s="10">
        <v>566</v>
      </c>
      <c r="AY7" s="10">
        <v>1450</v>
      </c>
      <c r="AZ7" s="10"/>
      <c r="BA7" s="10">
        <v>197</v>
      </c>
      <c r="BB7" s="10">
        <v>650</v>
      </c>
      <c r="BC7" s="10">
        <v>690</v>
      </c>
      <c r="BD7" s="10">
        <v>91</v>
      </c>
      <c r="BE7" s="10">
        <v>250</v>
      </c>
      <c r="BF7" s="10"/>
      <c r="BG7" s="10">
        <v>847</v>
      </c>
      <c r="BH7" s="10">
        <v>341</v>
      </c>
    </row>
    <row r="8" spans="2:60" ht="30" customHeight="1" x14ac:dyDescent="0.35">
      <c r="B8" s="11" t="s">
        <v>19</v>
      </c>
      <c r="C8" s="11">
        <v>2016</v>
      </c>
      <c r="D8" s="11">
        <v>974</v>
      </c>
      <c r="E8" s="11">
        <v>1026</v>
      </c>
      <c r="F8" s="11"/>
      <c r="G8" s="11">
        <v>244</v>
      </c>
      <c r="H8" s="11">
        <v>361</v>
      </c>
      <c r="I8" s="11">
        <v>333</v>
      </c>
      <c r="J8" s="11">
        <v>320</v>
      </c>
      <c r="K8" s="11">
        <v>334</v>
      </c>
      <c r="L8" s="11">
        <v>423</v>
      </c>
      <c r="M8" s="11"/>
      <c r="N8" s="11">
        <v>410</v>
      </c>
      <c r="O8" s="11">
        <v>450</v>
      </c>
      <c r="P8" s="11">
        <v>644</v>
      </c>
      <c r="Q8" s="11">
        <v>259</v>
      </c>
      <c r="R8" s="11">
        <v>203</v>
      </c>
      <c r="S8" s="11"/>
      <c r="T8" s="11">
        <v>343</v>
      </c>
      <c r="U8" s="11">
        <v>420</v>
      </c>
      <c r="V8" s="11">
        <v>770</v>
      </c>
      <c r="W8" s="11">
        <v>483</v>
      </c>
      <c r="X8" s="11"/>
      <c r="Y8" s="11">
        <v>668</v>
      </c>
      <c r="Z8" s="11">
        <v>823</v>
      </c>
      <c r="AA8" s="11">
        <v>78</v>
      </c>
      <c r="AB8" s="11">
        <v>192</v>
      </c>
      <c r="AC8" s="11">
        <v>19</v>
      </c>
      <c r="AD8" s="11">
        <v>235</v>
      </c>
      <c r="AE8" s="11"/>
      <c r="AF8" s="11">
        <v>1172</v>
      </c>
      <c r="AG8" s="11">
        <v>828</v>
      </c>
      <c r="AH8" s="11"/>
      <c r="AI8" s="11">
        <v>137</v>
      </c>
      <c r="AJ8" s="11">
        <v>497</v>
      </c>
      <c r="AK8" s="11">
        <v>405</v>
      </c>
      <c r="AL8" s="11">
        <v>228</v>
      </c>
      <c r="AM8" s="11">
        <v>503</v>
      </c>
      <c r="AN8" s="11">
        <v>187</v>
      </c>
      <c r="AO8" s="11">
        <v>59</v>
      </c>
      <c r="AP8" s="11"/>
      <c r="AQ8" s="11">
        <v>939</v>
      </c>
      <c r="AR8" s="11">
        <v>738</v>
      </c>
      <c r="AS8" s="11"/>
      <c r="AT8" s="11">
        <v>420</v>
      </c>
      <c r="AU8" s="11">
        <v>861</v>
      </c>
      <c r="AV8" s="11">
        <v>621</v>
      </c>
      <c r="AW8" s="11"/>
      <c r="AX8" s="11">
        <v>535</v>
      </c>
      <c r="AY8" s="11">
        <v>1481</v>
      </c>
      <c r="AZ8" s="11"/>
      <c r="BA8" s="11">
        <v>198</v>
      </c>
      <c r="BB8" s="11">
        <v>649</v>
      </c>
      <c r="BC8" s="11">
        <v>687</v>
      </c>
      <c r="BD8" s="11">
        <v>88</v>
      </c>
      <c r="BE8" s="11">
        <v>259</v>
      </c>
      <c r="BF8" s="11"/>
      <c r="BG8" s="11">
        <v>847</v>
      </c>
      <c r="BH8" s="11">
        <v>347</v>
      </c>
    </row>
    <row r="9" spans="2:60" x14ac:dyDescent="0.35">
      <c r="B9" s="18" t="s">
        <v>568</v>
      </c>
      <c r="C9" s="17">
        <v>0.27622298552844299</v>
      </c>
      <c r="D9" s="17">
        <v>0.282360322104729</v>
      </c>
      <c r="E9" s="17">
        <v>0.27373118836702398</v>
      </c>
      <c r="F9" s="17"/>
      <c r="G9" s="17">
        <v>0.20139998434148701</v>
      </c>
      <c r="H9" s="17">
        <v>0.24109953834900899</v>
      </c>
      <c r="I9" s="17">
        <v>0.25409157994044401</v>
      </c>
      <c r="J9" s="17">
        <v>0.26253316873785898</v>
      </c>
      <c r="K9" s="17">
        <v>0.36492097923925898</v>
      </c>
      <c r="L9" s="17">
        <v>0.30723924567038802</v>
      </c>
      <c r="M9" s="17"/>
      <c r="N9" s="17">
        <v>0.26400538032600002</v>
      </c>
      <c r="O9" s="17">
        <v>0.267609419458811</v>
      </c>
      <c r="P9" s="17">
        <v>0.29885546266715501</v>
      </c>
      <c r="Q9" s="17">
        <v>0.24197222350243999</v>
      </c>
      <c r="R9" s="17">
        <v>0.30454917935746301</v>
      </c>
      <c r="S9" s="17"/>
      <c r="T9" s="17">
        <v>0.294589394673755</v>
      </c>
      <c r="U9" s="17">
        <v>0.29317162022285298</v>
      </c>
      <c r="V9" s="17">
        <v>0.26956397540269</v>
      </c>
      <c r="W9" s="17">
        <v>0.25906280695182099</v>
      </c>
      <c r="X9" s="17"/>
      <c r="Y9" s="17">
        <v>0.200908814334398</v>
      </c>
      <c r="Z9" s="17">
        <v>0.30544204146120102</v>
      </c>
      <c r="AA9" s="17">
        <v>0.34927255310973199</v>
      </c>
      <c r="AB9" s="17">
        <v>0.355634607565256</v>
      </c>
      <c r="AC9" s="17">
        <v>0.34566576903240098</v>
      </c>
      <c r="AD9" s="17">
        <v>0.29306560816739002</v>
      </c>
      <c r="AE9" s="17"/>
      <c r="AF9" s="17">
        <v>0.28541251341632101</v>
      </c>
      <c r="AG9" s="17">
        <v>0.26615635646625302</v>
      </c>
      <c r="AH9" s="17"/>
      <c r="AI9" s="17">
        <v>0.20943176524315299</v>
      </c>
      <c r="AJ9" s="17">
        <v>0.26080806098145298</v>
      </c>
      <c r="AK9" s="17">
        <v>0.284324960665925</v>
      </c>
      <c r="AL9" s="17">
        <v>0.26136560967351902</v>
      </c>
      <c r="AM9" s="17">
        <v>0.31608310630263098</v>
      </c>
      <c r="AN9" s="17">
        <v>0.27281642913871101</v>
      </c>
      <c r="AO9" s="17">
        <v>0.23392790726246199</v>
      </c>
      <c r="AP9" s="17"/>
      <c r="AQ9" s="17">
        <v>0.19716439573612901</v>
      </c>
      <c r="AR9" s="17">
        <v>0.39725454934429699</v>
      </c>
      <c r="AS9" s="17"/>
      <c r="AT9" s="17">
        <v>0.17314863381909201</v>
      </c>
      <c r="AU9" s="17">
        <v>0.25493522443826899</v>
      </c>
      <c r="AV9" s="17">
        <v>0.39042673981544801</v>
      </c>
      <c r="AW9" s="17"/>
      <c r="AX9" s="17">
        <v>0.28669560189861698</v>
      </c>
      <c r="AY9" s="17">
        <v>0.27244005914304797</v>
      </c>
      <c r="AZ9" s="17"/>
      <c r="BA9" s="17">
        <v>0.28808879582867303</v>
      </c>
      <c r="BB9" s="17">
        <v>0.23767670944101699</v>
      </c>
      <c r="BC9" s="17">
        <v>0.23720906798216099</v>
      </c>
      <c r="BD9" s="17">
        <v>0.25704396057422002</v>
      </c>
      <c r="BE9" s="17">
        <v>0.53752110338612202</v>
      </c>
      <c r="BF9" s="17"/>
      <c r="BG9" s="17">
        <v>0.24943689267114899</v>
      </c>
      <c r="BH9" s="17">
        <v>0.46648122844354001</v>
      </c>
    </row>
    <row r="10" spans="2:60" ht="29" x14ac:dyDescent="0.35">
      <c r="B10" s="18" t="s">
        <v>569</v>
      </c>
      <c r="C10" s="17">
        <v>0.26000384554612699</v>
      </c>
      <c r="D10" s="17">
        <v>0.25763382661540801</v>
      </c>
      <c r="E10" s="17">
        <v>0.263879182392248</v>
      </c>
      <c r="F10" s="17"/>
      <c r="G10" s="17">
        <v>0.22890300838208</v>
      </c>
      <c r="H10" s="17">
        <v>0.191820432143602</v>
      </c>
      <c r="I10" s="17">
        <v>0.22522215774481399</v>
      </c>
      <c r="J10" s="17">
        <v>0.27662913668878603</v>
      </c>
      <c r="K10" s="17">
        <v>0.26964009399414701</v>
      </c>
      <c r="L10" s="17">
        <v>0.34333471263505699</v>
      </c>
      <c r="M10" s="17"/>
      <c r="N10" s="17">
        <v>0.20986987732719001</v>
      </c>
      <c r="O10" s="17">
        <v>0.27688505857928097</v>
      </c>
      <c r="P10" s="17">
        <v>0.263190527278715</v>
      </c>
      <c r="Q10" s="17">
        <v>0.29610716590654002</v>
      </c>
      <c r="R10" s="17">
        <v>0.27700470763041002</v>
      </c>
      <c r="S10" s="17"/>
      <c r="T10" s="17">
        <v>0.28831721342386901</v>
      </c>
      <c r="U10" s="17">
        <v>0.26975581874353199</v>
      </c>
      <c r="V10" s="17">
        <v>0.24154154988249699</v>
      </c>
      <c r="W10" s="17">
        <v>0.26084738492755299</v>
      </c>
      <c r="X10" s="17"/>
      <c r="Y10" s="17">
        <v>0.240607636013174</v>
      </c>
      <c r="Z10" s="17">
        <v>0.26774042053411801</v>
      </c>
      <c r="AA10" s="17">
        <v>0.26403935045993598</v>
      </c>
      <c r="AB10" s="17">
        <v>0.26415304148957303</v>
      </c>
      <c r="AC10" s="17">
        <v>0.28163641988346499</v>
      </c>
      <c r="AD10" s="17">
        <v>0.28150595771949199</v>
      </c>
      <c r="AE10" s="17"/>
      <c r="AF10" s="17">
        <v>0.26377212179830001</v>
      </c>
      <c r="AG10" s="17">
        <v>0.25463081233833501</v>
      </c>
      <c r="AH10" s="17"/>
      <c r="AI10" s="17">
        <v>0.11018042154092</v>
      </c>
      <c r="AJ10" s="17">
        <v>0.26732286482520501</v>
      </c>
      <c r="AK10" s="17">
        <v>0.246984429056787</v>
      </c>
      <c r="AL10" s="17">
        <v>0.247973885910029</v>
      </c>
      <c r="AM10" s="17">
        <v>0.284164266112092</v>
      </c>
      <c r="AN10" s="17">
        <v>0.28205520231764702</v>
      </c>
      <c r="AO10" s="17">
        <v>0.407384314829836</v>
      </c>
      <c r="AP10" s="17"/>
      <c r="AQ10" s="17">
        <v>0.31320290230159797</v>
      </c>
      <c r="AR10" s="17">
        <v>0.20529111347401999</v>
      </c>
      <c r="AS10" s="17"/>
      <c r="AT10" s="17">
        <v>0.38887455697552997</v>
      </c>
      <c r="AU10" s="17">
        <v>0.23896103332797999</v>
      </c>
      <c r="AV10" s="17">
        <v>0.21742674600123801</v>
      </c>
      <c r="AW10" s="17"/>
      <c r="AX10" s="17">
        <v>0.258606542857306</v>
      </c>
      <c r="AY10" s="17">
        <v>0.26050858027745699</v>
      </c>
      <c r="AZ10" s="17"/>
      <c r="BA10" s="17">
        <v>0.26434084168941202</v>
      </c>
      <c r="BB10" s="17">
        <v>0.29951984734792803</v>
      </c>
      <c r="BC10" s="17">
        <v>0.28842029742543401</v>
      </c>
      <c r="BD10" s="17">
        <v>0.24821309530029101</v>
      </c>
      <c r="BE10" s="17">
        <v>0.177156023113753</v>
      </c>
      <c r="BF10" s="17"/>
      <c r="BG10" s="17">
        <v>0.29131325281786502</v>
      </c>
      <c r="BH10" s="17">
        <v>0.19515351649703</v>
      </c>
    </row>
    <row r="11" spans="2:60" x14ac:dyDescent="0.35">
      <c r="B11" s="18" t="s">
        <v>570</v>
      </c>
      <c r="C11" s="17">
        <v>0.236142835263736</v>
      </c>
      <c r="D11" s="17">
        <v>0.27089860375277702</v>
      </c>
      <c r="E11" s="17">
        <v>0.204206261324267</v>
      </c>
      <c r="F11" s="17"/>
      <c r="G11" s="17">
        <v>0.155613010580061</v>
      </c>
      <c r="H11" s="17">
        <v>0.16393513036989801</v>
      </c>
      <c r="I11" s="17">
        <v>0.161821194440042</v>
      </c>
      <c r="J11" s="17">
        <v>0.24261660352126299</v>
      </c>
      <c r="K11" s="17">
        <v>0.314143025740586</v>
      </c>
      <c r="L11" s="17">
        <v>0.33634141280308899</v>
      </c>
      <c r="M11" s="17"/>
      <c r="N11" s="17">
        <v>0.16769372672312499</v>
      </c>
      <c r="O11" s="17">
        <v>0.20529381491773899</v>
      </c>
      <c r="P11" s="17">
        <v>0.26611996607243799</v>
      </c>
      <c r="Q11" s="17">
        <v>0.28995807508324201</v>
      </c>
      <c r="R11" s="17">
        <v>0.31779913976162599</v>
      </c>
      <c r="S11" s="17"/>
      <c r="T11" s="17">
        <v>0.259309799375392</v>
      </c>
      <c r="U11" s="17">
        <v>0.23745699987698701</v>
      </c>
      <c r="V11" s="17">
        <v>0.22136428621777901</v>
      </c>
      <c r="W11" s="17">
        <v>0.24210450150070101</v>
      </c>
      <c r="X11" s="17"/>
      <c r="Y11" s="17">
        <v>0.17528499502310599</v>
      </c>
      <c r="Z11" s="17">
        <v>0.27116223930251099</v>
      </c>
      <c r="AA11" s="17">
        <v>0.25979725051511399</v>
      </c>
      <c r="AB11" s="17">
        <v>0.27603756164543702</v>
      </c>
      <c r="AC11" s="17">
        <v>0.34708574245507001</v>
      </c>
      <c r="AD11" s="17">
        <v>0.236860785348049</v>
      </c>
      <c r="AE11" s="17"/>
      <c r="AF11" s="17">
        <v>0.25062248491375999</v>
      </c>
      <c r="AG11" s="17">
        <v>0.21710401762509199</v>
      </c>
      <c r="AH11" s="17"/>
      <c r="AI11" s="17">
        <v>0.150062408100442</v>
      </c>
      <c r="AJ11" s="17">
        <v>0.18122991820624901</v>
      </c>
      <c r="AK11" s="17">
        <v>0.22962279028843</v>
      </c>
      <c r="AL11" s="17">
        <v>0.26871591141648898</v>
      </c>
      <c r="AM11" s="17">
        <v>0.271662707449144</v>
      </c>
      <c r="AN11" s="17">
        <v>0.31041046746904499</v>
      </c>
      <c r="AO11" s="17">
        <v>0.28004321014157202</v>
      </c>
      <c r="AP11" s="17"/>
      <c r="AQ11" s="17">
        <v>0.18140578762564899</v>
      </c>
      <c r="AR11" s="17">
        <v>0.32636016730240303</v>
      </c>
      <c r="AS11" s="17"/>
      <c r="AT11" s="17">
        <v>0.16440024266870801</v>
      </c>
      <c r="AU11" s="17">
        <v>0.21975429381713699</v>
      </c>
      <c r="AV11" s="17">
        <v>0.32868988610039201</v>
      </c>
      <c r="AW11" s="17"/>
      <c r="AX11" s="17">
        <v>0.22549758853891899</v>
      </c>
      <c r="AY11" s="17">
        <v>0.23998811931606101</v>
      </c>
      <c r="AZ11" s="17"/>
      <c r="BA11" s="17">
        <v>0.22378763349936001</v>
      </c>
      <c r="BB11" s="17">
        <v>0.18473460188149199</v>
      </c>
      <c r="BC11" s="17">
        <v>0.22207766883896399</v>
      </c>
      <c r="BD11" s="17">
        <v>0.25713926422140598</v>
      </c>
      <c r="BE11" s="17">
        <v>0.47171169900686399</v>
      </c>
      <c r="BF11" s="17"/>
      <c r="BG11" s="17">
        <v>0.19384493316170601</v>
      </c>
      <c r="BH11" s="17">
        <v>0.41736431518633299</v>
      </c>
    </row>
    <row r="12" spans="2:60" ht="29" x14ac:dyDescent="0.35">
      <c r="B12" s="18" t="s">
        <v>571</v>
      </c>
      <c r="C12" s="17">
        <v>0.221611061677711</v>
      </c>
      <c r="D12" s="17">
        <v>0.236658745090567</v>
      </c>
      <c r="E12" s="17">
        <v>0.207623634177416</v>
      </c>
      <c r="F12" s="17"/>
      <c r="G12" s="17">
        <v>0.23971750557700899</v>
      </c>
      <c r="H12" s="17">
        <v>0.25187082297111502</v>
      </c>
      <c r="I12" s="17">
        <v>0.20571101572061801</v>
      </c>
      <c r="J12" s="17">
        <v>0.199843825450045</v>
      </c>
      <c r="K12" s="17">
        <v>0.198436915153055</v>
      </c>
      <c r="L12" s="17">
        <v>0.23255564602701401</v>
      </c>
      <c r="M12" s="17"/>
      <c r="N12" s="17">
        <v>0.20893899891760201</v>
      </c>
      <c r="O12" s="17">
        <v>0.22120572624571799</v>
      </c>
      <c r="P12" s="17">
        <v>0.24071728931738101</v>
      </c>
      <c r="Q12" s="17">
        <v>0.218717238982926</v>
      </c>
      <c r="R12" s="17">
        <v>0.21592715851115199</v>
      </c>
      <c r="S12" s="17"/>
      <c r="T12" s="17">
        <v>0.224762696152672</v>
      </c>
      <c r="U12" s="17">
        <v>0.20564625281254101</v>
      </c>
      <c r="V12" s="17">
        <v>0.21655344559107301</v>
      </c>
      <c r="W12" s="17">
        <v>0.24131132272401301</v>
      </c>
      <c r="X12" s="17"/>
      <c r="Y12" s="17">
        <v>0.211841023775069</v>
      </c>
      <c r="Z12" s="17">
        <v>0.242644813775968</v>
      </c>
      <c r="AA12" s="17">
        <v>0.20638491335928699</v>
      </c>
      <c r="AB12" s="17">
        <v>0.20936831150544899</v>
      </c>
      <c r="AC12" s="17">
        <v>8.6644143068579593E-2</v>
      </c>
      <c r="AD12" s="17">
        <v>0.201818321933392</v>
      </c>
      <c r="AE12" s="17"/>
      <c r="AF12" s="17">
        <v>0.223482809296806</v>
      </c>
      <c r="AG12" s="17">
        <v>0.21773636334795901</v>
      </c>
      <c r="AH12" s="17"/>
      <c r="AI12" s="17">
        <v>0.146397055551516</v>
      </c>
      <c r="AJ12" s="17">
        <v>0.20557332565914299</v>
      </c>
      <c r="AK12" s="17">
        <v>0.24489229841531099</v>
      </c>
      <c r="AL12" s="17">
        <v>0.217944206277699</v>
      </c>
      <c r="AM12" s="17">
        <v>0.229520490048015</v>
      </c>
      <c r="AN12" s="17">
        <v>0.25480379703196598</v>
      </c>
      <c r="AO12" s="17">
        <v>0.21327951526584299</v>
      </c>
      <c r="AP12" s="17"/>
      <c r="AQ12" s="17">
        <v>0.180116972025928</v>
      </c>
      <c r="AR12" s="17">
        <v>0.26863159700109102</v>
      </c>
      <c r="AS12" s="17"/>
      <c r="AT12" s="17">
        <v>0.186327857631192</v>
      </c>
      <c r="AU12" s="17">
        <v>0.22268769240493</v>
      </c>
      <c r="AV12" s="17">
        <v>0.25924318930592399</v>
      </c>
      <c r="AW12" s="17"/>
      <c r="AX12" s="17">
        <v>0.210277015675885</v>
      </c>
      <c r="AY12" s="17">
        <v>0.22570515432448299</v>
      </c>
      <c r="AZ12" s="17"/>
      <c r="BA12" s="17">
        <v>0.210778824947463</v>
      </c>
      <c r="BB12" s="17">
        <v>0.233824634722723</v>
      </c>
      <c r="BC12" s="17">
        <v>0.211666718668515</v>
      </c>
      <c r="BD12" s="17">
        <v>0.208022788456726</v>
      </c>
      <c r="BE12" s="17">
        <v>0.29285602747755901</v>
      </c>
      <c r="BF12" s="17"/>
      <c r="BG12" s="17">
        <v>0.22844848457571801</v>
      </c>
      <c r="BH12" s="17">
        <v>0.27136927589917598</v>
      </c>
    </row>
    <row r="13" spans="2:60" ht="29" x14ac:dyDescent="0.35">
      <c r="B13" s="18" t="s">
        <v>572</v>
      </c>
      <c r="C13" s="17">
        <v>0.18488188311012299</v>
      </c>
      <c r="D13" s="17">
        <v>0.195838598589159</v>
      </c>
      <c r="E13" s="17">
        <v>0.17678576091930401</v>
      </c>
      <c r="F13" s="17"/>
      <c r="G13" s="17">
        <v>0.15827599091047001</v>
      </c>
      <c r="H13" s="17">
        <v>0.170877234878719</v>
      </c>
      <c r="I13" s="17">
        <v>0.165959086516173</v>
      </c>
      <c r="J13" s="17">
        <v>0.16459769340955599</v>
      </c>
      <c r="K13" s="17">
        <v>0.22011673244332</v>
      </c>
      <c r="L13" s="17">
        <v>0.21463577860691199</v>
      </c>
      <c r="M13" s="17"/>
      <c r="N13" s="17">
        <v>0.15465476701462699</v>
      </c>
      <c r="O13" s="17">
        <v>0.175100172390556</v>
      </c>
      <c r="P13" s="17">
        <v>0.20204530032663601</v>
      </c>
      <c r="Q13" s="17">
        <v>0.16967865911774499</v>
      </c>
      <c r="R13" s="17">
        <v>0.25174806423220503</v>
      </c>
      <c r="S13" s="17"/>
      <c r="T13" s="17">
        <v>0.177026401664998</v>
      </c>
      <c r="U13" s="17">
        <v>0.20958869155441701</v>
      </c>
      <c r="V13" s="17">
        <v>0.18308825855972299</v>
      </c>
      <c r="W13" s="17">
        <v>0.17183930534917599</v>
      </c>
      <c r="X13" s="17"/>
      <c r="Y13" s="17">
        <v>0.15637521019161599</v>
      </c>
      <c r="Z13" s="17">
        <v>0.19592446797983601</v>
      </c>
      <c r="AA13" s="17">
        <v>0.19512048731692599</v>
      </c>
      <c r="AB13" s="17">
        <v>0.219306530802612</v>
      </c>
      <c r="AC13" s="17">
        <v>0.31639303321658502</v>
      </c>
      <c r="AD13" s="17">
        <v>0.184877194171811</v>
      </c>
      <c r="AE13" s="17"/>
      <c r="AF13" s="17">
        <v>0.18988372444363699</v>
      </c>
      <c r="AG13" s="17">
        <v>0.17967371779563401</v>
      </c>
      <c r="AH13" s="17"/>
      <c r="AI13" s="17">
        <v>0.14459383558384101</v>
      </c>
      <c r="AJ13" s="17">
        <v>0.182293732260352</v>
      </c>
      <c r="AK13" s="17">
        <v>0.15229574505559301</v>
      </c>
      <c r="AL13" s="17">
        <v>0.20017252927034601</v>
      </c>
      <c r="AM13" s="17">
        <v>0.17335454636060799</v>
      </c>
      <c r="AN13" s="17">
        <v>0.26271503267684698</v>
      </c>
      <c r="AO13" s="17">
        <v>0.31726965367421101</v>
      </c>
      <c r="AP13" s="17"/>
      <c r="AQ13" s="17">
        <v>0.127240606119955</v>
      </c>
      <c r="AR13" s="17">
        <v>0.274748890030304</v>
      </c>
      <c r="AS13" s="17"/>
      <c r="AT13" s="17">
        <v>0.10469756344143701</v>
      </c>
      <c r="AU13" s="17">
        <v>0.167681455036962</v>
      </c>
      <c r="AV13" s="17">
        <v>0.27460171198726702</v>
      </c>
      <c r="AW13" s="17"/>
      <c r="AX13" s="17">
        <v>0.19179806494381599</v>
      </c>
      <c r="AY13" s="17">
        <v>0.18238361469084099</v>
      </c>
      <c r="AZ13" s="17"/>
      <c r="BA13" s="17">
        <v>0.23365596771400099</v>
      </c>
      <c r="BB13" s="17">
        <v>0.174754371591895</v>
      </c>
      <c r="BC13" s="17">
        <v>0.12509267203097399</v>
      </c>
      <c r="BD13" s="17">
        <v>0.14172841232425401</v>
      </c>
      <c r="BE13" s="17">
        <v>0.405040600544817</v>
      </c>
      <c r="BF13" s="17"/>
      <c r="BG13" s="17">
        <v>0.18849499636224401</v>
      </c>
      <c r="BH13" s="17">
        <v>0.33834830350230499</v>
      </c>
    </row>
    <row r="14" spans="2:60" ht="29" x14ac:dyDescent="0.35">
      <c r="B14" s="18" t="s">
        <v>573</v>
      </c>
      <c r="C14" s="17">
        <v>0.183742158719961</v>
      </c>
      <c r="D14" s="17">
        <v>0.179721419636867</v>
      </c>
      <c r="E14" s="17">
        <v>0.18591833025026</v>
      </c>
      <c r="F14" s="17"/>
      <c r="G14" s="17">
        <v>0.21706090999594299</v>
      </c>
      <c r="H14" s="17">
        <v>0.26464820800031402</v>
      </c>
      <c r="I14" s="17">
        <v>0.198097312046844</v>
      </c>
      <c r="J14" s="17">
        <v>0.16521639539514499</v>
      </c>
      <c r="K14" s="17">
        <v>0.134876173006476</v>
      </c>
      <c r="L14" s="17">
        <v>0.13668616613687101</v>
      </c>
      <c r="M14" s="17"/>
      <c r="N14" s="17">
        <v>0.187698248058876</v>
      </c>
      <c r="O14" s="17">
        <v>0.20789242785689899</v>
      </c>
      <c r="P14" s="17">
        <v>0.17160254491673099</v>
      </c>
      <c r="Q14" s="17">
        <v>0.15881146666693399</v>
      </c>
      <c r="R14" s="17">
        <v>0.20085237586843099</v>
      </c>
      <c r="S14" s="17"/>
      <c r="T14" s="17">
        <v>0.204656173145352</v>
      </c>
      <c r="U14" s="17">
        <v>0.175383927118064</v>
      </c>
      <c r="V14" s="17">
        <v>0.17665500103211601</v>
      </c>
      <c r="W14" s="17">
        <v>0.18745474004378401</v>
      </c>
      <c r="X14" s="17"/>
      <c r="Y14" s="17">
        <v>0.18734145240258701</v>
      </c>
      <c r="Z14" s="17">
        <v>0.189717254797446</v>
      </c>
      <c r="AA14" s="17">
        <v>0.15805198141651</v>
      </c>
      <c r="AB14" s="17">
        <v>0.220921351753784</v>
      </c>
      <c r="AC14" s="17">
        <v>5.2321506330518797E-2</v>
      </c>
      <c r="AD14" s="17">
        <v>0.14143270599947799</v>
      </c>
      <c r="AE14" s="17"/>
      <c r="AF14" s="17">
        <v>0.18821848660632201</v>
      </c>
      <c r="AG14" s="17">
        <v>0.17849672938363001</v>
      </c>
      <c r="AH14" s="17"/>
      <c r="AI14" s="17">
        <v>0.145844817853334</v>
      </c>
      <c r="AJ14" s="17">
        <v>0.202037820837736</v>
      </c>
      <c r="AK14" s="17">
        <v>0.193756543561312</v>
      </c>
      <c r="AL14" s="17">
        <v>0.16040338577712701</v>
      </c>
      <c r="AM14" s="17">
        <v>0.198756367837127</v>
      </c>
      <c r="AN14" s="17">
        <v>0.16792006580222499</v>
      </c>
      <c r="AO14" s="17">
        <v>6.07476401714536E-2</v>
      </c>
      <c r="AP14" s="17"/>
      <c r="AQ14" s="17">
        <v>0.176256099485427</v>
      </c>
      <c r="AR14" s="17">
        <v>0.194381952467507</v>
      </c>
      <c r="AS14" s="17"/>
      <c r="AT14" s="17">
        <v>0.17469140694659899</v>
      </c>
      <c r="AU14" s="17">
        <v>0.195959202913081</v>
      </c>
      <c r="AV14" s="17">
        <v>0.185384713075463</v>
      </c>
      <c r="AW14" s="17"/>
      <c r="AX14" s="17">
        <v>0.16684855864758599</v>
      </c>
      <c r="AY14" s="17">
        <v>0.18984447768202201</v>
      </c>
      <c r="AZ14" s="17"/>
      <c r="BA14" s="17">
        <v>0.22883157926456699</v>
      </c>
      <c r="BB14" s="17">
        <v>0.23085336276874299</v>
      </c>
      <c r="BC14" s="17">
        <v>0.170446292543489</v>
      </c>
      <c r="BD14" s="17">
        <v>0.14296718838320599</v>
      </c>
      <c r="BE14" s="17">
        <v>0.142680468625308</v>
      </c>
      <c r="BF14" s="17"/>
      <c r="BG14" s="17">
        <v>0.23038171903874699</v>
      </c>
      <c r="BH14" s="17">
        <v>0.14275308964369299</v>
      </c>
    </row>
    <row r="15" spans="2:60" ht="43.5" x14ac:dyDescent="0.35">
      <c r="B15" s="18" t="s">
        <v>574</v>
      </c>
      <c r="C15" s="17">
        <v>0.173477737233588</v>
      </c>
      <c r="D15" s="17">
        <v>0.18529771420713201</v>
      </c>
      <c r="E15" s="17">
        <v>0.161921691326565</v>
      </c>
      <c r="F15" s="17"/>
      <c r="G15" s="17">
        <v>0.220043652196828</v>
      </c>
      <c r="H15" s="17">
        <v>0.14554225402519999</v>
      </c>
      <c r="I15" s="17">
        <v>0.189111844661111</v>
      </c>
      <c r="J15" s="17">
        <v>0.18349593528637601</v>
      </c>
      <c r="K15" s="17">
        <v>0.16400172609435201</v>
      </c>
      <c r="L15" s="17">
        <v>0.158043849405586</v>
      </c>
      <c r="M15" s="17"/>
      <c r="N15" s="17">
        <v>0.177188682622264</v>
      </c>
      <c r="O15" s="17">
        <v>0.15839093273112401</v>
      </c>
      <c r="P15" s="17">
        <v>0.184511403138577</v>
      </c>
      <c r="Q15" s="17">
        <v>0.14137897604292901</v>
      </c>
      <c r="R15" s="17">
        <v>0.22206509684765099</v>
      </c>
      <c r="S15" s="17"/>
      <c r="T15" s="17">
        <v>0.191299996347361</v>
      </c>
      <c r="U15" s="17">
        <v>0.162336512908659</v>
      </c>
      <c r="V15" s="17">
        <v>0.171158482971357</v>
      </c>
      <c r="W15" s="17">
        <v>0.17420651599797701</v>
      </c>
      <c r="X15" s="17"/>
      <c r="Y15" s="17">
        <v>0.193842662915683</v>
      </c>
      <c r="Z15" s="17">
        <v>0.17217596696453799</v>
      </c>
      <c r="AA15" s="17">
        <v>0.17159213263928999</v>
      </c>
      <c r="AB15" s="17">
        <v>0.17062241841513601</v>
      </c>
      <c r="AC15" s="17">
        <v>0.193060361704533</v>
      </c>
      <c r="AD15" s="17">
        <v>0.12155966770191901</v>
      </c>
      <c r="AE15" s="17"/>
      <c r="AF15" s="17">
        <v>0.16661927762988499</v>
      </c>
      <c r="AG15" s="17">
        <v>0.18484085086744301</v>
      </c>
      <c r="AH15" s="17"/>
      <c r="AI15" s="17">
        <v>0.13285640439364199</v>
      </c>
      <c r="AJ15" s="17">
        <v>0.176994377163667</v>
      </c>
      <c r="AK15" s="17">
        <v>0.18936736495213399</v>
      </c>
      <c r="AL15" s="17">
        <v>0.150009142756138</v>
      </c>
      <c r="AM15" s="17">
        <v>0.17667355719576999</v>
      </c>
      <c r="AN15" s="17">
        <v>0.18401609587273901</v>
      </c>
      <c r="AO15" s="17">
        <v>0.159040014032093</v>
      </c>
      <c r="AP15" s="17"/>
      <c r="AQ15" s="17">
        <v>0.143408259636853</v>
      </c>
      <c r="AR15" s="17">
        <v>0.226958981344587</v>
      </c>
      <c r="AS15" s="17"/>
      <c r="AT15" s="17">
        <v>0.106574552376312</v>
      </c>
      <c r="AU15" s="17">
        <v>0.166005052536915</v>
      </c>
      <c r="AV15" s="17">
        <v>0.24030495572250499</v>
      </c>
      <c r="AW15" s="17"/>
      <c r="AX15" s="17">
        <v>0.15431625007744801</v>
      </c>
      <c r="AY15" s="17">
        <v>0.18039926407885701</v>
      </c>
      <c r="AZ15" s="17"/>
      <c r="BA15" s="17">
        <v>0.22885132345174899</v>
      </c>
      <c r="BB15" s="17">
        <v>0.187336627341501</v>
      </c>
      <c r="BC15" s="17">
        <v>0.11910753271872</v>
      </c>
      <c r="BD15" s="17">
        <v>0.24463624905536599</v>
      </c>
      <c r="BE15" s="17">
        <v>0.26503226959051701</v>
      </c>
      <c r="BF15" s="17"/>
      <c r="BG15" s="17">
        <v>0.19702121823991101</v>
      </c>
      <c r="BH15" s="17">
        <v>0.259866320117354</v>
      </c>
    </row>
    <row r="16" spans="2:60" ht="29" x14ac:dyDescent="0.35">
      <c r="B16" s="18" t="s">
        <v>575</v>
      </c>
      <c r="C16" s="17">
        <v>0.16965141413299201</v>
      </c>
      <c r="D16" s="17">
        <v>0.17545336186145</v>
      </c>
      <c r="E16" s="17">
        <v>0.16460369099268701</v>
      </c>
      <c r="F16" s="17"/>
      <c r="G16" s="17">
        <v>0.15520801014008401</v>
      </c>
      <c r="H16" s="17">
        <v>0.19711208145678999</v>
      </c>
      <c r="I16" s="17">
        <v>0.180976980698447</v>
      </c>
      <c r="J16" s="17">
        <v>0.14513619684092099</v>
      </c>
      <c r="K16" s="17">
        <v>0.18260692083639801</v>
      </c>
      <c r="L16" s="17">
        <v>0.15396160601383399</v>
      </c>
      <c r="M16" s="17"/>
      <c r="N16" s="17">
        <v>0.17871263877668001</v>
      </c>
      <c r="O16" s="17">
        <v>0.16908839541260601</v>
      </c>
      <c r="P16" s="17">
        <v>0.17386379973958599</v>
      </c>
      <c r="Q16" s="17">
        <v>0.16059783371496</v>
      </c>
      <c r="R16" s="17">
        <v>0.17453850189417</v>
      </c>
      <c r="S16" s="17"/>
      <c r="T16" s="17">
        <v>0.21281921959217001</v>
      </c>
      <c r="U16" s="17">
        <v>0.152029223733578</v>
      </c>
      <c r="V16" s="17">
        <v>0.15527683341905299</v>
      </c>
      <c r="W16" s="17">
        <v>0.17723194159411099</v>
      </c>
      <c r="X16" s="17"/>
      <c r="Y16" s="17">
        <v>0.17147087511706699</v>
      </c>
      <c r="Z16" s="17">
        <v>0.16750352828461099</v>
      </c>
      <c r="AA16" s="17">
        <v>0.13719387011704501</v>
      </c>
      <c r="AB16" s="17">
        <v>0.190267488077703</v>
      </c>
      <c r="AC16" s="17">
        <v>0.204454348598473</v>
      </c>
      <c r="AD16" s="17">
        <v>0.163003829963764</v>
      </c>
      <c r="AE16" s="17"/>
      <c r="AF16" s="17">
        <v>0.17861629889283601</v>
      </c>
      <c r="AG16" s="17">
        <v>0.158261358298177</v>
      </c>
      <c r="AH16" s="17"/>
      <c r="AI16" s="17">
        <v>0.16629782006751101</v>
      </c>
      <c r="AJ16" s="17">
        <v>0.15552228673208901</v>
      </c>
      <c r="AK16" s="17">
        <v>0.15022199211776799</v>
      </c>
      <c r="AL16" s="17">
        <v>0.16231120348248601</v>
      </c>
      <c r="AM16" s="17">
        <v>0.17657581672582201</v>
      </c>
      <c r="AN16" s="17">
        <v>0.22035295261545901</v>
      </c>
      <c r="AO16" s="17">
        <v>0.23868300805342399</v>
      </c>
      <c r="AP16" s="17"/>
      <c r="AQ16" s="17">
        <v>0.13597783343383699</v>
      </c>
      <c r="AR16" s="17">
        <v>0.232211506868575</v>
      </c>
      <c r="AS16" s="17"/>
      <c r="AT16" s="17">
        <v>0.11835357067284601</v>
      </c>
      <c r="AU16" s="17">
        <v>0.16733107654885601</v>
      </c>
      <c r="AV16" s="17">
        <v>0.21993380282191399</v>
      </c>
      <c r="AW16" s="17"/>
      <c r="AX16" s="17">
        <v>0.172833841664047</v>
      </c>
      <c r="AY16" s="17">
        <v>0.168501855259517</v>
      </c>
      <c r="AZ16" s="17"/>
      <c r="BA16" s="17">
        <v>0.184364802459624</v>
      </c>
      <c r="BB16" s="17">
        <v>0.18455500170036501</v>
      </c>
      <c r="BC16" s="17">
        <v>0.178180771592372</v>
      </c>
      <c r="BD16" s="17">
        <v>0.13600563863130599</v>
      </c>
      <c r="BE16" s="17">
        <v>0.16683136434387399</v>
      </c>
      <c r="BF16" s="17"/>
      <c r="BG16" s="17">
        <v>0.18451063182635999</v>
      </c>
      <c r="BH16" s="17">
        <v>0.15902375593172</v>
      </c>
    </row>
    <row r="17" spans="2:60" ht="29" x14ac:dyDescent="0.35">
      <c r="B17" s="18" t="s">
        <v>576</v>
      </c>
      <c r="C17" s="17">
        <v>0.16948292663744599</v>
      </c>
      <c r="D17" s="17">
        <v>0.201563399310309</v>
      </c>
      <c r="E17" s="17">
        <v>0.141671661618616</v>
      </c>
      <c r="F17" s="17"/>
      <c r="G17" s="17">
        <v>0.109107711422417</v>
      </c>
      <c r="H17" s="17">
        <v>0.118844540230869</v>
      </c>
      <c r="I17" s="17">
        <v>0.17614894589785701</v>
      </c>
      <c r="J17" s="17">
        <v>0.179369398165688</v>
      </c>
      <c r="K17" s="17">
        <v>0.20563935770752501</v>
      </c>
      <c r="L17" s="17">
        <v>0.20632906262089201</v>
      </c>
      <c r="M17" s="17"/>
      <c r="N17" s="17">
        <v>0.11469412349439299</v>
      </c>
      <c r="O17" s="17">
        <v>0.14844520164956901</v>
      </c>
      <c r="P17" s="17">
        <v>0.196050702482686</v>
      </c>
      <c r="Q17" s="17">
        <v>0.19140108977432299</v>
      </c>
      <c r="R17" s="17">
        <v>0.25217010403421602</v>
      </c>
      <c r="S17" s="17"/>
      <c r="T17" s="17">
        <v>0.16512000786454401</v>
      </c>
      <c r="U17" s="17">
        <v>0.182051220692907</v>
      </c>
      <c r="V17" s="17">
        <v>0.16424035454484701</v>
      </c>
      <c r="W17" s="17">
        <v>0.17000893484086399</v>
      </c>
      <c r="X17" s="17"/>
      <c r="Y17" s="17">
        <v>0.13690161992139199</v>
      </c>
      <c r="Z17" s="17">
        <v>0.19417579540855101</v>
      </c>
      <c r="AA17" s="17">
        <v>0.13493376581626901</v>
      </c>
      <c r="AB17" s="17">
        <v>0.20504176259205101</v>
      </c>
      <c r="AC17" s="17">
        <v>0.24459300584580401</v>
      </c>
      <c r="AD17" s="17">
        <v>0.15174069465391701</v>
      </c>
      <c r="AE17" s="17"/>
      <c r="AF17" s="17">
        <v>0.192129324603971</v>
      </c>
      <c r="AG17" s="17">
        <v>0.13900677948218601</v>
      </c>
      <c r="AH17" s="17"/>
      <c r="AI17" s="17">
        <v>0.12836691236900899</v>
      </c>
      <c r="AJ17" s="17">
        <v>0.16051638434242901</v>
      </c>
      <c r="AK17" s="17">
        <v>0.150704391216537</v>
      </c>
      <c r="AL17" s="17">
        <v>0.19391003844256599</v>
      </c>
      <c r="AM17" s="17">
        <v>0.183652528947781</v>
      </c>
      <c r="AN17" s="17">
        <v>0.19394597398798499</v>
      </c>
      <c r="AO17" s="17">
        <v>0.177124524973341</v>
      </c>
      <c r="AP17" s="17"/>
      <c r="AQ17" s="17">
        <v>7.9730087816997405E-2</v>
      </c>
      <c r="AR17" s="17">
        <v>0.31278911201518</v>
      </c>
      <c r="AS17" s="17"/>
      <c r="AT17" s="17">
        <v>6.0464689868862803E-2</v>
      </c>
      <c r="AU17" s="17">
        <v>0.12771720122240399</v>
      </c>
      <c r="AV17" s="17">
        <v>0.323038746341202</v>
      </c>
      <c r="AW17" s="17"/>
      <c r="AX17" s="17">
        <v>0.16935448527709299</v>
      </c>
      <c r="AY17" s="17">
        <v>0.16952932232252399</v>
      </c>
      <c r="AZ17" s="17"/>
      <c r="BA17" s="17">
        <v>0.16558442721518499</v>
      </c>
      <c r="BB17" s="17">
        <v>0.11512038475474</v>
      </c>
      <c r="BC17" s="17">
        <v>0.111514279849626</v>
      </c>
      <c r="BD17" s="17">
        <v>0.234929239504476</v>
      </c>
      <c r="BE17" s="17">
        <v>0.462754023141703</v>
      </c>
      <c r="BF17" s="17"/>
      <c r="BG17" s="17">
        <v>0.126892688350834</v>
      </c>
      <c r="BH17" s="17">
        <v>0.40505005491045398</v>
      </c>
    </row>
    <row r="18" spans="2:60" x14ac:dyDescent="0.35">
      <c r="B18" s="18" t="s">
        <v>114</v>
      </c>
      <c r="C18" s="17">
        <v>0.15270648561451799</v>
      </c>
      <c r="D18" s="17">
        <v>0.11467555210059099</v>
      </c>
      <c r="E18" s="17">
        <v>0.184802539551402</v>
      </c>
      <c r="F18" s="17"/>
      <c r="G18" s="17">
        <v>0.19524304017201399</v>
      </c>
      <c r="H18" s="17">
        <v>0.132737532063983</v>
      </c>
      <c r="I18" s="17">
        <v>0.14688204745713601</v>
      </c>
      <c r="J18" s="17">
        <v>0.16549161383896199</v>
      </c>
      <c r="K18" s="17">
        <v>0.14136165894751099</v>
      </c>
      <c r="L18" s="17">
        <v>0.14906104172308501</v>
      </c>
      <c r="M18" s="17"/>
      <c r="N18" s="17">
        <v>0.19832862200762399</v>
      </c>
      <c r="O18" s="17">
        <v>0.186385839209563</v>
      </c>
      <c r="P18" s="17">
        <v>0.107662898227326</v>
      </c>
      <c r="Q18" s="17">
        <v>0.13943917136922901</v>
      </c>
      <c r="R18" s="17">
        <v>8.8808157640795707E-2</v>
      </c>
      <c r="S18" s="17"/>
      <c r="T18" s="17">
        <v>0.133349409154215</v>
      </c>
      <c r="U18" s="17">
        <v>0.14632639418075799</v>
      </c>
      <c r="V18" s="17">
        <v>0.17141938787497801</v>
      </c>
      <c r="W18" s="17">
        <v>0.14217437354711701</v>
      </c>
      <c r="X18" s="17"/>
      <c r="Y18" s="17">
        <v>0.15323254506700901</v>
      </c>
      <c r="Z18" s="17">
        <v>0.15063123023643701</v>
      </c>
      <c r="AA18" s="17">
        <v>0.14931333012588299</v>
      </c>
      <c r="AB18" s="17">
        <v>0.114841007887761</v>
      </c>
      <c r="AC18" s="17">
        <v>0.12578637891883701</v>
      </c>
      <c r="AD18" s="17">
        <v>0.19277239356936299</v>
      </c>
      <c r="AE18" s="17"/>
      <c r="AF18" s="17">
        <v>0.13467261904829</v>
      </c>
      <c r="AG18" s="17">
        <v>0.17138869164686901</v>
      </c>
      <c r="AH18" s="17"/>
      <c r="AI18" s="17">
        <v>0.31415159557690497</v>
      </c>
      <c r="AJ18" s="17">
        <v>0.14896834671707401</v>
      </c>
      <c r="AK18" s="17">
        <v>0.199401368057367</v>
      </c>
      <c r="AL18" s="17">
        <v>0.16133132800948699</v>
      </c>
      <c r="AM18" s="17">
        <v>0.100320245675908</v>
      </c>
      <c r="AN18" s="17">
        <v>0.107985522110296</v>
      </c>
      <c r="AO18" s="17">
        <v>4.2629048146548103E-2</v>
      </c>
      <c r="AP18" s="17"/>
      <c r="AQ18" s="17">
        <v>0.154504446894661</v>
      </c>
      <c r="AR18" s="17">
        <v>0.10289708437110499</v>
      </c>
      <c r="AS18" s="17"/>
      <c r="AT18" s="17">
        <v>0.13006336165488699</v>
      </c>
      <c r="AU18" s="17">
        <v>0.182364504048763</v>
      </c>
      <c r="AV18" s="17">
        <v>7.4180404980664402E-2</v>
      </c>
      <c r="AW18" s="17"/>
      <c r="AX18" s="17">
        <v>0.146153461186394</v>
      </c>
      <c r="AY18" s="17">
        <v>0.15507357404180799</v>
      </c>
      <c r="AZ18" s="17"/>
      <c r="BA18" s="17">
        <v>0.115081350355881</v>
      </c>
      <c r="BB18" s="17">
        <v>0.13444148811644099</v>
      </c>
      <c r="BC18" s="17">
        <v>0.141965810886305</v>
      </c>
      <c r="BD18" s="17">
        <v>8.2591050986867198E-2</v>
      </c>
      <c r="BE18" s="17">
        <v>8.8036575896031005E-2</v>
      </c>
      <c r="BF18" s="17"/>
      <c r="BG18" s="17">
        <v>0.12992513531814601</v>
      </c>
      <c r="BH18" s="17">
        <v>8.6657321227841699E-2</v>
      </c>
    </row>
    <row r="19" spans="2:60" ht="29" x14ac:dyDescent="0.35">
      <c r="B19" s="18" t="s">
        <v>577</v>
      </c>
      <c r="C19" s="17">
        <v>0.14641038355619301</v>
      </c>
      <c r="D19" s="17">
        <v>0.167844056217889</v>
      </c>
      <c r="E19" s="17">
        <v>0.12776852957254001</v>
      </c>
      <c r="F19" s="17"/>
      <c r="G19" s="17">
        <v>0.13647787688000601</v>
      </c>
      <c r="H19" s="17">
        <v>0.160362352236915</v>
      </c>
      <c r="I19" s="17">
        <v>0.175291649706906</v>
      </c>
      <c r="J19" s="17">
        <v>0.164093335910794</v>
      </c>
      <c r="K19" s="17">
        <v>9.77371407316069E-2</v>
      </c>
      <c r="L19" s="17">
        <v>0.142503513791333</v>
      </c>
      <c r="M19" s="17"/>
      <c r="N19" s="17">
        <v>0.121829201615983</v>
      </c>
      <c r="O19" s="17">
        <v>0.12191459774394101</v>
      </c>
      <c r="P19" s="17">
        <v>0.17339109150878301</v>
      </c>
      <c r="Q19" s="17">
        <v>0.14566051921151199</v>
      </c>
      <c r="R19" s="17">
        <v>0.167336703114258</v>
      </c>
      <c r="S19" s="17"/>
      <c r="T19" s="17">
        <v>0.12977092390373099</v>
      </c>
      <c r="U19" s="17">
        <v>0.13369754545670101</v>
      </c>
      <c r="V19" s="17">
        <v>0.142284736994614</v>
      </c>
      <c r="W19" s="17">
        <v>0.17584830114358799</v>
      </c>
      <c r="X19" s="17"/>
      <c r="Y19" s="17">
        <v>0.15022493796641501</v>
      </c>
      <c r="Z19" s="17">
        <v>0.16153060978022599</v>
      </c>
      <c r="AA19" s="17">
        <v>0.137768459255868</v>
      </c>
      <c r="AB19" s="17">
        <v>0.126415515644171</v>
      </c>
      <c r="AC19" s="17">
        <v>4.7394104480271898E-2</v>
      </c>
      <c r="AD19" s="17">
        <v>0.109965843068294</v>
      </c>
      <c r="AE19" s="17"/>
      <c r="AF19" s="17">
        <v>0.147946818233546</v>
      </c>
      <c r="AG19" s="17">
        <v>0.14398182092762599</v>
      </c>
      <c r="AH19" s="17"/>
      <c r="AI19" s="17">
        <v>0.105806931378491</v>
      </c>
      <c r="AJ19" s="17">
        <v>0.14852196193182399</v>
      </c>
      <c r="AK19" s="17">
        <v>0.131270221760177</v>
      </c>
      <c r="AL19" s="17">
        <v>0.14119526503056301</v>
      </c>
      <c r="AM19" s="17">
        <v>0.157565923370352</v>
      </c>
      <c r="AN19" s="17">
        <v>0.17119230011800099</v>
      </c>
      <c r="AO19" s="17">
        <v>0.17361078049251399</v>
      </c>
      <c r="AP19" s="17"/>
      <c r="AQ19" s="17">
        <v>0.10590172829644499</v>
      </c>
      <c r="AR19" s="17">
        <v>0.20621262109164801</v>
      </c>
      <c r="AS19" s="17"/>
      <c r="AT19" s="17">
        <v>7.8067002331446894E-2</v>
      </c>
      <c r="AU19" s="17">
        <v>0.13344126354563601</v>
      </c>
      <c r="AV19" s="17">
        <v>0.217075654583363</v>
      </c>
      <c r="AW19" s="17"/>
      <c r="AX19" s="17">
        <v>0.132577301783911</v>
      </c>
      <c r="AY19" s="17">
        <v>0.15140717978915</v>
      </c>
      <c r="AZ19" s="17"/>
      <c r="BA19" s="17">
        <v>0.187247858567644</v>
      </c>
      <c r="BB19" s="17">
        <v>0.14863114555089599</v>
      </c>
      <c r="BC19" s="17">
        <v>0.112272891306839</v>
      </c>
      <c r="BD19" s="17">
        <v>0.22408417515356599</v>
      </c>
      <c r="BE19" s="17">
        <v>0.216992323295332</v>
      </c>
      <c r="BF19" s="17"/>
      <c r="BG19" s="17">
        <v>0.15763969198022201</v>
      </c>
      <c r="BH19" s="17">
        <v>0.218788563317137</v>
      </c>
    </row>
    <row r="20" spans="2:60" x14ac:dyDescent="0.35">
      <c r="B20" s="18" t="s">
        <v>578</v>
      </c>
      <c r="C20" s="17">
        <v>9.4268257205218697E-2</v>
      </c>
      <c r="D20" s="17">
        <v>9.8652214775981795E-2</v>
      </c>
      <c r="E20" s="17">
        <v>8.8373569134270594E-2</v>
      </c>
      <c r="F20" s="17"/>
      <c r="G20" s="17">
        <v>0.141178282049088</v>
      </c>
      <c r="H20" s="17">
        <v>0.132994624793006</v>
      </c>
      <c r="I20" s="17">
        <v>7.52107036197215E-2</v>
      </c>
      <c r="J20" s="17">
        <v>9.4151402776123397E-2</v>
      </c>
      <c r="K20" s="17">
        <v>8.05953312005218E-2</v>
      </c>
      <c r="L20" s="17">
        <v>6.0007823346765798E-2</v>
      </c>
      <c r="M20" s="17"/>
      <c r="N20" s="17">
        <v>0.12041167431079899</v>
      </c>
      <c r="O20" s="17">
        <v>0.10892682611059699</v>
      </c>
      <c r="P20" s="17">
        <v>7.5952208104029501E-2</v>
      </c>
      <c r="Q20" s="17">
        <v>8.5470663472213507E-2</v>
      </c>
      <c r="R20" s="17">
        <v>8.2755961198255207E-2</v>
      </c>
      <c r="S20" s="17"/>
      <c r="T20" s="17">
        <v>0.110095001708039</v>
      </c>
      <c r="U20" s="17">
        <v>9.80938227100972E-2</v>
      </c>
      <c r="V20" s="17">
        <v>7.4334969091569406E-2</v>
      </c>
      <c r="W20" s="17">
        <v>0.111471919529263</v>
      </c>
      <c r="X20" s="17"/>
      <c r="Y20" s="17">
        <v>9.4623322547614894E-2</v>
      </c>
      <c r="Z20" s="17">
        <v>9.8582959393817796E-2</v>
      </c>
      <c r="AA20" s="17">
        <v>9.5468445888892695E-2</v>
      </c>
      <c r="AB20" s="17">
        <v>0.11579084201871701</v>
      </c>
      <c r="AC20" s="17">
        <v>9.6755516787710799E-2</v>
      </c>
      <c r="AD20" s="17">
        <v>5.9953137698899699E-2</v>
      </c>
      <c r="AE20" s="17"/>
      <c r="AF20" s="17">
        <v>8.83524451983842E-2</v>
      </c>
      <c r="AG20" s="17">
        <v>0.10443296146044501</v>
      </c>
      <c r="AH20" s="17"/>
      <c r="AI20" s="17">
        <v>7.4951326641291199E-2</v>
      </c>
      <c r="AJ20" s="17">
        <v>0.110667761062837</v>
      </c>
      <c r="AK20" s="17">
        <v>0.10605797881290401</v>
      </c>
      <c r="AL20" s="17">
        <v>0.105857030956185</v>
      </c>
      <c r="AM20" s="17">
        <v>8.0272668453151202E-2</v>
      </c>
      <c r="AN20" s="17">
        <v>8.0310928409290799E-2</v>
      </c>
      <c r="AO20" s="17">
        <v>3.8806347392079998E-2</v>
      </c>
      <c r="AP20" s="17"/>
      <c r="AQ20" s="17">
        <v>7.6217513465534903E-2</v>
      </c>
      <c r="AR20" s="17">
        <v>0.10876991856938301</v>
      </c>
      <c r="AS20" s="17"/>
      <c r="AT20" s="17">
        <v>7.3730296776366694E-2</v>
      </c>
      <c r="AU20" s="17">
        <v>9.5151082130752795E-2</v>
      </c>
      <c r="AV20" s="17">
        <v>0.10751830924283701</v>
      </c>
      <c r="AW20" s="17"/>
      <c r="AX20" s="17">
        <v>0.108142474650058</v>
      </c>
      <c r="AY20" s="17">
        <v>8.9256601913589098E-2</v>
      </c>
      <c r="AZ20" s="17"/>
      <c r="BA20" s="17">
        <v>0.12293507950174901</v>
      </c>
      <c r="BB20" s="17">
        <v>9.8235892672810798E-2</v>
      </c>
      <c r="BC20" s="17">
        <v>9.5872960011381403E-2</v>
      </c>
      <c r="BD20" s="17">
        <v>0.10597373910604201</v>
      </c>
      <c r="BE20" s="17">
        <v>8.8537690177970696E-2</v>
      </c>
      <c r="BF20" s="17"/>
      <c r="BG20" s="17">
        <v>0.103997744315093</v>
      </c>
      <c r="BH20" s="17">
        <v>9.2953931454977906E-2</v>
      </c>
    </row>
    <row r="21" spans="2:60" ht="43.5" x14ac:dyDescent="0.35">
      <c r="B21" s="18" t="s">
        <v>579</v>
      </c>
      <c r="C21" s="17">
        <v>7.5936777953820006E-2</v>
      </c>
      <c r="D21" s="17">
        <v>8.4331695718353403E-2</v>
      </c>
      <c r="E21" s="17">
        <v>6.9151581069207796E-2</v>
      </c>
      <c r="F21" s="17"/>
      <c r="G21" s="17">
        <v>0.14575893258734299</v>
      </c>
      <c r="H21" s="17">
        <v>0.100069276428151</v>
      </c>
      <c r="I21" s="17">
        <v>0.116991108747032</v>
      </c>
      <c r="J21" s="17">
        <v>4.4652550326215401E-2</v>
      </c>
      <c r="K21" s="17">
        <v>3.5297734279702099E-2</v>
      </c>
      <c r="L21" s="17">
        <v>3.8419187775630803E-2</v>
      </c>
      <c r="M21" s="17"/>
      <c r="N21" s="17">
        <v>6.0867184183313099E-2</v>
      </c>
      <c r="O21" s="17">
        <v>7.8722621936519604E-2</v>
      </c>
      <c r="P21" s="17">
        <v>7.6422376261468597E-2</v>
      </c>
      <c r="Q21" s="17">
        <v>0.102899806019931</v>
      </c>
      <c r="R21" s="17">
        <v>8.2773587641388896E-2</v>
      </c>
      <c r="S21" s="17"/>
      <c r="T21" s="17">
        <v>7.6188971745109399E-2</v>
      </c>
      <c r="U21" s="17">
        <v>7.94012981505854E-2</v>
      </c>
      <c r="V21" s="17">
        <v>6.8630669804286296E-2</v>
      </c>
      <c r="W21" s="17">
        <v>8.4388684700199404E-2</v>
      </c>
      <c r="X21" s="17"/>
      <c r="Y21" s="17">
        <v>9.6452953178348705E-2</v>
      </c>
      <c r="Z21" s="17">
        <v>7.1260133091958305E-2</v>
      </c>
      <c r="AA21" s="17">
        <v>8.4598321789504105E-2</v>
      </c>
      <c r="AB21" s="17">
        <v>6.8346027056539693E-2</v>
      </c>
      <c r="AC21" s="17">
        <v>0</v>
      </c>
      <c r="AD21" s="17">
        <v>4.3613204080592598E-2</v>
      </c>
      <c r="AE21" s="17"/>
      <c r="AF21" s="17">
        <v>8.5915866577045405E-2</v>
      </c>
      <c r="AG21" s="17">
        <v>6.3254377455753297E-2</v>
      </c>
      <c r="AH21" s="17"/>
      <c r="AI21" s="17">
        <v>3.8661536805543802E-2</v>
      </c>
      <c r="AJ21" s="17">
        <v>8.7120991368327794E-2</v>
      </c>
      <c r="AK21" s="17">
        <v>5.94460496760768E-2</v>
      </c>
      <c r="AL21" s="17">
        <v>8.1048486794052799E-2</v>
      </c>
      <c r="AM21" s="17">
        <v>7.5293015175734904E-2</v>
      </c>
      <c r="AN21" s="17">
        <v>0.1098725695008</v>
      </c>
      <c r="AO21" s="17">
        <v>5.9862100274896697E-2</v>
      </c>
      <c r="AP21" s="17"/>
      <c r="AQ21" s="17">
        <v>7.1636561978017904E-2</v>
      </c>
      <c r="AR21" s="17">
        <v>9.2041237194846706E-2</v>
      </c>
      <c r="AS21" s="17"/>
      <c r="AT21" s="17">
        <v>5.3411079645964303E-2</v>
      </c>
      <c r="AU21" s="17">
        <v>7.0227527139224893E-2</v>
      </c>
      <c r="AV21" s="17">
        <v>0.10061265816022701</v>
      </c>
      <c r="AW21" s="17"/>
      <c r="AX21" s="17">
        <v>9.1189520933738305E-2</v>
      </c>
      <c r="AY21" s="17">
        <v>7.0427170628499694E-2</v>
      </c>
      <c r="AZ21" s="17"/>
      <c r="BA21" s="17">
        <v>0.12765161431991201</v>
      </c>
      <c r="BB21" s="17">
        <v>7.9700473433450894E-2</v>
      </c>
      <c r="BC21" s="17">
        <v>6.9808432403981893E-2</v>
      </c>
      <c r="BD21" s="17">
        <v>0.15945840117365401</v>
      </c>
      <c r="BE21" s="17">
        <v>4.0687650977044798E-2</v>
      </c>
      <c r="BF21" s="17"/>
      <c r="BG21" s="17">
        <v>9.0886564772387393E-2</v>
      </c>
      <c r="BH21" s="17">
        <v>7.0770170915085598E-2</v>
      </c>
    </row>
    <row r="22" spans="2:60" x14ac:dyDescent="0.35">
      <c r="B22" s="18" t="s">
        <v>94</v>
      </c>
      <c r="C22" s="19">
        <v>9.6282539865843397E-2</v>
      </c>
      <c r="D22" s="19">
        <v>9.7461252578304999E-2</v>
      </c>
      <c r="E22" s="19">
        <v>9.5615300863699501E-2</v>
      </c>
      <c r="F22" s="19"/>
      <c r="G22" s="19">
        <v>3.7361108565330599E-2</v>
      </c>
      <c r="H22" s="19">
        <v>8.5766662987267303E-2</v>
      </c>
      <c r="I22" s="19">
        <v>0.107388370432004</v>
      </c>
      <c r="J22" s="19">
        <v>7.9741381857843699E-2</v>
      </c>
      <c r="K22" s="19">
        <v>0.111206994416656</v>
      </c>
      <c r="L22" s="19">
        <v>0.131257810065779</v>
      </c>
      <c r="M22" s="19"/>
      <c r="N22" s="19">
        <v>8.6389235104157802E-2</v>
      </c>
      <c r="O22" s="19">
        <v>8.5106955961692404E-2</v>
      </c>
      <c r="P22" s="19">
        <v>0.104045780833774</v>
      </c>
      <c r="Q22" s="19">
        <v>0.106768129629343</v>
      </c>
      <c r="R22" s="19">
        <v>0.102360436392104</v>
      </c>
      <c r="S22" s="19"/>
      <c r="T22" s="19">
        <v>0.11165052566308099</v>
      </c>
      <c r="U22" s="19">
        <v>0.10167600850697101</v>
      </c>
      <c r="V22" s="19">
        <v>9.2005599352409997E-2</v>
      </c>
      <c r="W22" s="19">
        <v>8.7499808940085799E-2</v>
      </c>
      <c r="X22" s="19"/>
      <c r="Y22" s="19">
        <v>9.6420357764995204E-2</v>
      </c>
      <c r="Z22" s="19">
        <v>9.9376595836075096E-2</v>
      </c>
      <c r="AA22" s="19">
        <v>4.7812349337276801E-2</v>
      </c>
      <c r="AB22" s="19">
        <v>8.9465823208726605E-2</v>
      </c>
      <c r="AC22" s="19">
        <v>0.257777679641292</v>
      </c>
      <c r="AD22" s="19">
        <v>9.3415481898380004E-2</v>
      </c>
      <c r="AE22" s="19"/>
      <c r="AF22" s="19">
        <v>0.10166354582433899</v>
      </c>
      <c r="AG22" s="19">
        <v>8.8527620489182696E-2</v>
      </c>
      <c r="AH22" s="19"/>
      <c r="AI22" s="19">
        <v>8.8650402344744195E-2</v>
      </c>
      <c r="AJ22" s="19">
        <v>7.7383990660580507E-2</v>
      </c>
      <c r="AK22" s="19">
        <v>6.8729350956932403E-2</v>
      </c>
      <c r="AL22" s="19">
        <v>0.14673272274037899</v>
      </c>
      <c r="AM22" s="19">
        <v>0.11225985280360599</v>
      </c>
      <c r="AN22" s="19">
        <v>9.1793934947710598E-2</v>
      </c>
      <c r="AO22" s="19">
        <v>0.14610086055308</v>
      </c>
      <c r="AP22" s="19"/>
      <c r="AQ22" s="19">
        <v>0.132579794482661</v>
      </c>
      <c r="AR22" s="19">
        <v>5.6845396350987301E-2</v>
      </c>
      <c r="AS22" s="19"/>
      <c r="AT22" s="19">
        <v>0.18418930267772701</v>
      </c>
      <c r="AU22" s="19">
        <v>7.5726397377711502E-2</v>
      </c>
      <c r="AV22" s="19">
        <v>7.1290330065806706E-2</v>
      </c>
      <c r="AW22" s="19"/>
      <c r="AX22" s="19">
        <v>0.108539437172986</v>
      </c>
      <c r="AY22" s="19">
        <v>9.1855094174399896E-2</v>
      </c>
      <c r="AZ22" s="19"/>
      <c r="BA22" s="19">
        <v>4.4238297501783E-2</v>
      </c>
      <c r="BB22" s="19">
        <v>8.1306590726088798E-2</v>
      </c>
      <c r="BC22" s="19">
        <v>0.119990119600189</v>
      </c>
      <c r="BD22" s="19">
        <v>0.128205548965491</v>
      </c>
      <c r="BE22" s="19">
        <v>8.3081189494553398E-2</v>
      </c>
      <c r="BF22" s="19"/>
      <c r="BG22" s="19">
        <v>7.26592612544633E-2</v>
      </c>
      <c r="BH22" s="19">
        <v>9.4510387687111105E-2</v>
      </c>
    </row>
    <row r="23" spans="2:60" x14ac:dyDescent="0.35">
      <c r="B23" s="16"/>
    </row>
    <row r="24" spans="2:60" x14ac:dyDescent="0.35">
      <c r="B24" t="s">
        <v>98</v>
      </c>
    </row>
    <row r="25" spans="2:60" x14ac:dyDescent="0.35">
      <c r="B25" t="s">
        <v>99</v>
      </c>
    </row>
    <row r="27" spans="2:60" x14ac:dyDescent="0.35">
      <c r="B27" s="8" t="str">
        <f>HYPERLINK("#'Contents'!A1", "Return to Contents")</f>
        <v>Return to Contents</v>
      </c>
    </row>
  </sheetData>
  <mergeCells count="13">
    <mergeCell ref="BA5:BE5"/>
    <mergeCell ref="BG5:BH5"/>
    <mergeCell ref="D2:AX2"/>
    <mergeCell ref="AF5:AG5"/>
    <mergeCell ref="AI5:AO5"/>
    <mergeCell ref="AQ5:AR5"/>
    <mergeCell ref="AT5:AV5"/>
    <mergeCell ref="AX5:AY5"/>
    <mergeCell ref="D5:E5"/>
    <mergeCell ref="G5:L5"/>
    <mergeCell ref="N5:R5"/>
    <mergeCell ref="T5:W5"/>
    <mergeCell ref="Y5:AD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221</vt:i4>
      </vt:variant>
    </vt:vector>
  </HeadingPairs>
  <TitlesOfParts>
    <vt:vector size="22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2024-09-24T17:11:26Z</dcterms:created>
  <dcterms:modified xsi:type="dcterms:W3CDTF">2025-01-13T09:35:25Z</dcterms:modified>
</cp:coreProperties>
</file>